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2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50.xml" ContentType="application/vnd.openxmlformats-officedocument.spreadsheetml.externalLink+xml"/>
  <Override PartName="/xl/worksheets/sheet29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comments2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5" windowWidth="15180" windowHeight="8625" tabRatio="917" activeTab="4"/>
  </bookViews>
  <sheets>
    <sheet name="Chart" sheetId="95" r:id="rId1"/>
    <sheet name="Retail kWh" sheetId="42" r:id="rId2"/>
    <sheet name="Retail Rev" sheetId="57" r:id="rId3"/>
    <sheet name="WN Calendar Rev" sheetId="91" r:id="rId4"/>
    <sheet name="WN Calendar Sales" sheetId="93" r:id="rId5"/>
    <sheet name="B2013 Wx Adj" sheetId="92" r:id="rId6"/>
    <sheet name="Retail kWh TM1" sheetId="89" r:id="rId7"/>
    <sheet name="B1999" sheetId="50" r:id="rId8"/>
    <sheet name="B2000" sheetId="12" r:id="rId9"/>
    <sheet name="B2001" sheetId="11" r:id="rId10"/>
    <sheet name="B2002" sheetId="13" r:id="rId11"/>
    <sheet name="B2003" sheetId="14" r:id="rId12"/>
    <sheet name="B2004" sheetId="15" r:id="rId13"/>
    <sheet name="B2005" sheetId="16" r:id="rId14"/>
    <sheet name="B2006" sheetId="20" r:id="rId15"/>
    <sheet name="B2007" sheetId="22" r:id="rId16"/>
    <sheet name="B2008" sheetId="23" r:id="rId17"/>
    <sheet name="B2009" sheetId="21" r:id="rId18"/>
    <sheet name="B2010" sheetId="25" r:id="rId19"/>
    <sheet name="B2010C" sheetId="24" r:id="rId20"/>
    <sheet name="B2011" sheetId="26" r:id="rId21"/>
    <sheet name="B2012A" sheetId="85" r:id="rId22"/>
    <sheet name="B2013A" sheetId="90" r:id="rId23"/>
    <sheet name="kWh TM1 template" sheetId="84" r:id="rId24"/>
    <sheet name="B2001 Rev" sheetId="61" r:id="rId25"/>
    <sheet name="B2002 Rev new rates" sheetId="62" r:id="rId26"/>
    <sheet name="B2003 Rev" sheetId="63" r:id="rId27"/>
    <sheet name="B2004 Rev" sheetId="64" r:id="rId28"/>
    <sheet name="B2005 Rev" sheetId="65" r:id="rId29"/>
    <sheet name="B2006 Rev" sheetId="60" r:id="rId30"/>
    <sheet name="B2007 Rev" sheetId="66" r:id="rId31"/>
    <sheet name="B2008 Rev" sheetId="67" r:id="rId32"/>
    <sheet name="B2009 Rev" sheetId="68" r:id="rId33"/>
    <sheet name="B2010C Rev" sheetId="69" r:id="rId34"/>
    <sheet name="B2011 Rev" sheetId="59" r:id="rId35"/>
    <sheet name="B2012A Rev" sheetId="88" r:id="rId36"/>
    <sheet name="Rev TM1 template" sheetId="87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12__123Graph_CCHART_16" localSheetId="3" hidden="1">[1]COM_HIST!#REF!</definedName>
    <definedName name="_12__123Graph_CCHART_16" localSheetId="4" hidden="1">[1]COM_HIST!#REF!</definedName>
    <definedName name="_12__123Graph_CCHART_16" hidden="1">[1]COM_HIST!#REF!</definedName>
    <definedName name="_3__123Graph_BCHART_13" localSheetId="3" hidden="1">[1]RES_HIST!#REF!</definedName>
    <definedName name="_3__123Graph_BCHART_13" localSheetId="4" hidden="1">[1]RES_HIST!#REF!</definedName>
    <definedName name="_3__123Graph_BCHART_13" hidden="1">[1]RES_HIST!#REF!</definedName>
    <definedName name="_6__123Graph_BCHART_16" localSheetId="3" hidden="1">[1]COM_HIST!#REF!</definedName>
    <definedName name="_6__123Graph_BCHART_16" localSheetId="4" hidden="1">[1]COM_HIST!#REF!</definedName>
    <definedName name="_6__123Graph_BCHART_16" hidden="1">[1]COM_HIST!#REF!</definedName>
    <definedName name="_9__123Graph_CCHART_13" localSheetId="3" hidden="1">[1]RES_HIST!#REF!</definedName>
    <definedName name="_9__123Graph_CCHART_13" localSheetId="4" hidden="1">[1]RES_HIST!#REF!</definedName>
    <definedName name="_9__123Graph_CCHART_13" hidden="1">[1]RES_HIST!#REF!</definedName>
    <definedName name="_Fill" localSheetId="5" hidden="1">#REF!</definedName>
    <definedName name="_Fill" localSheetId="3" hidden="1">#REF!</definedName>
    <definedName name="_Fill" localSheetId="4" hidden="1">#REF!</definedName>
    <definedName name="_Fill" hidden="1">#REF!</definedName>
    <definedName name="Apr">[2]Sheet1!$E$103:$E$132</definedName>
    <definedName name="AprM">[2]Sheet1!$G$103:$G$132</definedName>
    <definedName name="Aug">[2]Sheet1!$E$229:$E$259</definedName>
    <definedName name="AugM">[2]Sheet1!$G$229:$G$259</definedName>
    <definedName name="CLASS">[3]Input!$E$9:$E$68</definedName>
    <definedName name="d">[4]Input!$E$9:$E$68</definedName>
    <definedName name="Dec">[2]Sheet1!$E$355:$E$385</definedName>
    <definedName name="DecM">[2]Sheet1!$G$355:$G$385</definedName>
    <definedName name="Feb">[2]Sheet1!$E$42:$E$69</definedName>
    <definedName name="FebM">[2]Sheet1!$G$42:$G$69</definedName>
    <definedName name="FERC">[4]Input!$F$9:$F$68</definedName>
    <definedName name="Jan">[2]Sheet1!$E$10:$E$40</definedName>
    <definedName name="JanM">[2]Sheet1!$G$10:$G$40</definedName>
    <definedName name="Jul">[2]Sheet1!$E$197:$E$227</definedName>
    <definedName name="JulM">[2]Sheet1!$G$197:$G$227</definedName>
    <definedName name="Jun">[2]Sheet1!$E$166:$E$195</definedName>
    <definedName name="JunM">[2]Sheet1!$G$166:$G$195</definedName>
    <definedName name="LOC">[4]Input!$A$9:$A$68</definedName>
    <definedName name="Mar">[2]Sheet1!$E$71:$E$101</definedName>
    <definedName name="MarM">[2]Sheet1!$G$71:$G$101</definedName>
    <definedName name="May">[2]Sheet1!$E$134:$E$164</definedName>
    <definedName name="MayM">[2]Sheet1!$G$134:$G$164</definedName>
    <definedName name="Nov">[2]Sheet1!$E$324:$E$353</definedName>
    <definedName name="NovM">[2]Sheet1!$G$324:$G$353</definedName>
    <definedName name="Oct">[2]Sheet1!$E$292:$E$322</definedName>
    <definedName name="OctM">[2]Sheet1!$G$292:$G$322</definedName>
    <definedName name="_xlnm.Print_Area" localSheetId="7">'B1999'!$C$8:$BE$150</definedName>
    <definedName name="_xlnm.Print_Area" localSheetId="8">'B2000'!$C$8:$BE$150</definedName>
    <definedName name="_xlnm.Print_Area" localSheetId="9">'B2001'!$C$21:$C$33</definedName>
    <definedName name="_xlnm.Print_Area" localSheetId="24">'B2001 Rev'!$C$8:$R$46</definedName>
    <definedName name="_xlnm.Print_Area" localSheetId="10">'B2002'!$C$8:$AE$46</definedName>
    <definedName name="_xlnm.Print_Area" localSheetId="25">'B2002 Rev new rates'!$AC$29:$AX$34</definedName>
    <definedName name="_xlnm.Print_Area" localSheetId="11">'B2003'!$C$220:$P$232</definedName>
    <definedName name="_xlnm.Print_Area" localSheetId="26">'B2003 Rev'!$X$184:$Z$199</definedName>
    <definedName name="_xlnm.Print_Area" localSheetId="12">'B2004'!$C$225:$P$237</definedName>
    <definedName name="_xlnm.Print_Area" localSheetId="27">'B2004 Rev'!$C$184:$Q$202</definedName>
    <definedName name="_xlnm.Print_Area" localSheetId="13">'B2005'!$C$225:$P$237</definedName>
    <definedName name="_xlnm.Print_Area" localSheetId="28">'B2005 Rev'!$C$184:$Q$202</definedName>
    <definedName name="_xlnm.Print_Area" localSheetId="14">'B2006'!$A$216:$P$259</definedName>
    <definedName name="_xlnm.Print_Area" localSheetId="29">'B2006 Rev'!$A$180:$Q$217</definedName>
    <definedName name="_xlnm.Print_Area" localSheetId="15">'B2007'!#REF!</definedName>
    <definedName name="_xlnm.Print_Area" localSheetId="16">'B2008'!#REF!</definedName>
    <definedName name="_xlnm.Print_Area" localSheetId="31">'B2008 Rev'!#REF!</definedName>
    <definedName name="_xlnm.Print_Area" localSheetId="17">'B2009'!#REF!</definedName>
    <definedName name="_xlnm.Print_Area" localSheetId="32">'B2009 Rev'!#REF!</definedName>
    <definedName name="_xlnm.Print_Area" localSheetId="18">'B2010'!#REF!</definedName>
    <definedName name="_xlnm.Print_Area" localSheetId="5">'B2013 Wx Adj'!$A$5:$I$181</definedName>
    <definedName name="_xlnm.Print_Area" localSheetId="1">'Retail kWh'!$V$1:$AA$57</definedName>
    <definedName name="_xlnm.Print_Area" localSheetId="2">'Retail Rev'!$V$1:$AA$36</definedName>
    <definedName name="_xlnm.Print_Area" localSheetId="3">'WN Calendar Rev'!$A$5:$H$10</definedName>
    <definedName name="_xlnm.Print_Titles" localSheetId="7">'B1999'!$A:$B,'B1999'!$1:$7</definedName>
    <definedName name="_xlnm.Print_Titles" localSheetId="8">'B2000'!$A:$B,'B2000'!$1:$7</definedName>
    <definedName name="_xlnm.Print_Titles" localSheetId="9">'B2001'!$A:$B,'B2001'!$1:$7</definedName>
    <definedName name="_xlnm.Print_Titles" localSheetId="24">'B2001 Rev'!$A$1:$B$65536,'B2001 Rev'!$A$1:$Z$7</definedName>
    <definedName name="_xlnm.Print_Titles" localSheetId="10">'B2002'!$A:$B,'B2002'!$1:$7</definedName>
    <definedName name="_xlnm.Print_Titles" localSheetId="25">'B2002 Rev new rates'!$AA$1:$AB$65536,'B2002 Rev new rates'!$A$1:$BF$7</definedName>
    <definedName name="_xlnm.Print_Titles" localSheetId="11">'B2003'!$A:$B,'B2003'!$1:$7</definedName>
    <definedName name="_xlnm.Print_Titles" localSheetId="26">'B2003 Rev'!$A$1:$B$65536,'B2003 Rev'!$A$1:$BY$7</definedName>
    <definedName name="_xlnm.Print_Titles" localSheetId="12">'B2004'!$A:$B,'B2004'!$1:$7</definedName>
    <definedName name="_xlnm.Print_Titles" localSheetId="27">'B2004 Rev'!$A$1:$B$65536,'B2004 Rev'!$A$1:$BY$7</definedName>
    <definedName name="_xlnm.Print_Titles" localSheetId="13">'B2005'!$A:$B,'B2005'!$1:$7</definedName>
    <definedName name="_xlnm.Print_Titles" localSheetId="28">'B2005 Rev'!$A$1:$B$65536,'B2005 Rev'!$A$1:$W$7</definedName>
    <definedName name="_xlnm.Print_Titles" localSheetId="14">'B2006'!$A:$B,'B2006'!$1:$7</definedName>
    <definedName name="_xlnm.Print_Titles" localSheetId="29">'B2006 Rev'!$A$1:$B$65536,'B2006 Rev'!$A$1:$BY$7</definedName>
    <definedName name="_xlnm.Print_Titles" localSheetId="15">'B2007'!$A:$B,'B2007'!$1:$7</definedName>
    <definedName name="_xlnm.Print_Titles" localSheetId="16">'B2008'!$A:$B,'B2008'!$1:$7</definedName>
    <definedName name="_xlnm.Print_Titles" localSheetId="31">'B2008 Rev'!$A$1:$B$65536,'B2008 Rev'!$A$1:$Y$7</definedName>
    <definedName name="_xlnm.Print_Titles" localSheetId="17">'B2009'!$A:$B,'B2009'!$1:$7</definedName>
    <definedName name="_xlnm.Print_Titles" localSheetId="32">'B2009 Rev'!$A$1:$B$65536,'B2009 Rev'!$A$1:$X$7</definedName>
    <definedName name="_xlnm.Print_Titles" localSheetId="18">'B2010'!$A:$B,'B2010'!$1:$7</definedName>
    <definedName name="_xlnm.Print_Titles" localSheetId="5">'B2013 Wx Adj'!$A$1:$W$4</definedName>
    <definedName name="RATE">[3]Input!$H$9:$H$68</definedName>
    <definedName name="Sep">[2]Sheet1!$E$261:$E$290</definedName>
    <definedName name="SepM">[2]Sheet1!$G$261:$G$290</definedName>
    <definedName name="SUB">[3]Input!$G$9:$G$68</definedName>
    <definedName name="TM1REBUILDOPTION">1</definedName>
  </definedNames>
  <calcPr calcId="125725" calcMode="manual" concurrentCalc="0"/>
</workbook>
</file>

<file path=xl/calcChain.xml><?xml version="1.0" encoding="utf-8"?>
<calcChain xmlns="http://schemas.openxmlformats.org/spreadsheetml/2006/main">
  <c r="Q21" i="42"/>
  <c r="Q42"/>
  <c r="Q43"/>
  <c r="Y42"/>
  <c r="Q20"/>
  <c r="Q41"/>
  <c r="Z41"/>
  <c r="Z55"/>
  <c r="P20"/>
  <c r="P41"/>
  <c r="P43"/>
  <c r="Y41"/>
  <c r="Y55"/>
  <c r="H12"/>
  <c r="H33"/>
  <c r="H43"/>
  <c r="Y33"/>
  <c r="I13"/>
  <c r="I34"/>
  <c r="I43"/>
  <c r="Y34"/>
  <c r="J14"/>
  <c r="J35"/>
  <c r="J43"/>
  <c r="Y35"/>
  <c r="K15"/>
  <c r="K36"/>
  <c r="K43"/>
  <c r="Y36"/>
  <c r="Y45"/>
  <c r="L16"/>
  <c r="L37"/>
  <c r="L43"/>
  <c r="Y37"/>
  <c r="Q19"/>
  <c r="Q40"/>
  <c r="AA40"/>
  <c r="Q22" i="57"/>
  <c r="Q28"/>
  <c r="Q26"/>
  <c r="Q30"/>
  <c r="I10"/>
  <c r="H10"/>
  <c r="T21"/>
  <c r="S21"/>
  <c r="R21"/>
  <c r="Q21"/>
  <c r="P21"/>
  <c r="O9" i="88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8"/>
  <c r="O20" i="57"/>
  <c r="R19"/>
  <c r="Q19"/>
  <c r="P19"/>
  <c r="O19"/>
  <c r="N19"/>
  <c r="Q18"/>
  <c r="P18"/>
  <c r="O18"/>
  <c r="N18"/>
  <c r="M18"/>
  <c r="P17"/>
  <c r="O17"/>
  <c r="N17"/>
  <c r="M17"/>
  <c r="L17"/>
  <c r="O16"/>
  <c r="N16"/>
  <c r="M16"/>
  <c r="L16"/>
  <c r="K16"/>
  <c r="N15"/>
  <c r="M15"/>
  <c r="L15"/>
  <c r="K15"/>
  <c r="J15"/>
  <c r="L13"/>
  <c r="K13"/>
  <c r="J13"/>
  <c r="I13"/>
  <c r="H13"/>
  <c r="M14"/>
  <c r="L14"/>
  <c r="K14"/>
  <c r="J14"/>
  <c r="I14"/>
  <c r="K12"/>
  <c r="J12"/>
  <c r="I12"/>
  <c r="H12"/>
  <c r="J11"/>
  <c r="I11"/>
  <c r="H11"/>
  <c r="F10" i="89"/>
  <c r="E10"/>
  <c r="D10"/>
  <c r="C10"/>
  <c r="G11"/>
  <c r="F11"/>
  <c r="E11"/>
  <c r="D11"/>
  <c r="C11"/>
  <c r="H12"/>
  <c r="G12"/>
  <c r="F12"/>
  <c r="E12"/>
  <c r="D12"/>
  <c r="I17"/>
  <c r="H16"/>
  <c r="I13"/>
  <c r="H13"/>
  <c r="G13"/>
  <c r="F13"/>
  <c r="E13"/>
  <c r="J14"/>
  <c r="I14"/>
  <c r="H14"/>
  <c r="G14"/>
  <c r="F14"/>
  <c r="K15"/>
  <c r="J15"/>
  <c r="I15"/>
  <c r="H15"/>
  <c r="G15"/>
  <c r="M9" i="93"/>
  <c r="M10"/>
  <c r="M11"/>
  <c r="M12"/>
  <c r="H9" i="91"/>
  <c r="H10"/>
  <c r="H8"/>
  <c r="D99"/>
  <c r="E99"/>
  <c r="H99"/>
  <c r="I99"/>
  <c r="D100"/>
  <c r="E100"/>
  <c r="H100"/>
  <c r="I100"/>
  <c r="D98"/>
  <c r="E98"/>
  <c r="H98"/>
  <c r="I98"/>
  <c r="D100" i="93"/>
  <c r="D193"/>
  <c r="E100"/>
  <c r="E193"/>
  <c r="F193"/>
  <c r="G193"/>
  <c r="H193"/>
  <c r="B288"/>
  <c r="O19" i="42"/>
  <c r="O40"/>
  <c r="O43"/>
  <c r="Y40"/>
  <c r="L15"/>
  <c r="L36"/>
  <c r="Z36"/>
  <c r="M16"/>
  <c r="M37"/>
  <c r="M43"/>
  <c r="Z37"/>
  <c r="N17"/>
  <c r="N38"/>
  <c r="N43"/>
  <c r="Z38"/>
  <c r="O18"/>
  <c r="O39"/>
  <c r="Z39"/>
  <c r="P19"/>
  <c r="P40"/>
  <c r="Z40"/>
  <c r="Z50"/>
  <c r="L22" i="57"/>
  <c r="Y16"/>
  <c r="M22"/>
  <c r="Y17"/>
  <c r="N22"/>
  <c r="Y18"/>
  <c r="O22"/>
  <c r="Y19"/>
  <c r="P22"/>
  <c r="Y20"/>
  <c r="Y21"/>
  <c r="Y29"/>
  <c r="Z51" i="42"/>
  <c r="M17"/>
  <c r="M38"/>
  <c r="Y38"/>
  <c r="N18"/>
  <c r="N39"/>
  <c r="Y39"/>
  <c r="Y51"/>
  <c r="L14"/>
  <c r="L35"/>
  <c r="AA35"/>
  <c r="M15"/>
  <c r="M36"/>
  <c r="AA36"/>
  <c r="N16"/>
  <c r="N37"/>
  <c r="AA37"/>
  <c r="O17"/>
  <c r="O38"/>
  <c r="AA38"/>
  <c r="P18"/>
  <c r="P39"/>
  <c r="AA39"/>
  <c r="AA50"/>
  <c r="Y50"/>
  <c r="H22" i="57"/>
  <c r="X13"/>
  <c r="F9" i="42"/>
  <c r="F30"/>
  <c r="F43"/>
  <c r="Z30"/>
  <c r="G10"/>
  <c r="G31"/>
  <c r="G43"/>
  <c r="Z31"/>
  <c r="H11"/>
  <c r="H32"/>
  <c r="Z32"/>
  <c r="I12"/>
  <c r="I33"/>
  <c r="Z33"/>
  <c r="J13"/>
  <c r="J34"/>
  <c r="Z34"/>
  <c r="K14"/>
  <c r="K35"/>
  <c r="Z35"/>
  <c r="F10"/>
  <c r="F31"/>
  <c r="Y31"/>
  <c r="G11"/>
  <c r="G32"/>
  <c r="Y32"/>
  <c r="Y12" i="57"/>
  <c r="I22"/>
  <c r="Y13"/>
  <c r="J22"/>
  <c r="Y14"/>
  <c r="K22"/>
  <c r="Y15"/>
  <c r="Y30"/>
  <c r="AA14"/>
  <c r="AA15"/>
  <c r="AA16"/>
  <c r="AA17"/>
  <c r="AA18"/>
  <c r="AA19"/>
  <c r="AA29"/>
  <c r="Z15"/>
  <c r="Z16"/>
  <c r="Z17"/>
  <c r="Z18"/>
  <c r="Z19"/>
  <c r="Z20"/>
  <c r="Z29"/>
  <c r="Z11"/>
  <c r="Z12"/>
  <c r="Z13"/>
  <c r="Z14"/>
  <c r="AA31"/>
  <c r="Z31"/>
  <c r="Y31"/>
  <c r="AA30"/>
  <c r="Z30"/>
  <c r="AA52" i="42"/>
  <c r="AA51"/>
  <c r="Z52"/>
  <c r="Y52"/>
  <c r="Z47"/>
  <c r="Y47"/>
  <c r="Z45"/>
  <c r="Q22"/>
  <c r="AA19"/>
  <c r="P22"/>
  <c r="AA18"/>
  <c r="Y21"/>
  <c r="Y20"/>
  <c r="Z20"/>
  <c r="Z19"/>
  <c r="O22"/>
  <c r="Z18"/>
  <c r="M22"/>
  <c r="Y17"/>
  <c r="AA17"/>
  <c r="N22"/>
  <c r="Z17"/>
  <c r="Y18"/>
  <c r="L22"/>
  <c r="Y16"/>
  <c r="X21" i="57"/>
  <c r="H10" i="42"/>
  <c r="H31"/>
  <c r="AA31"/>
  <c r="I11"/>
  <c r="I32"/>
  <c r="AA32"/>
  <c r="J12"/>
  <c r="J33"/>
  <c r="AA33"/>
  <c r="K13"/>
  <c r="K34"/>
  <c r="AA34"/>
  <c r="AA11" i="57"/>
  <c r="AA12"/>
  <c r="AA13"/>
  <c r="AA10"/>
  <c r="E43" i="42"/>
  <c r="D101" i="93"/>
  <c r="D194"/>
  <c r="E101"/>
  <c r="E194"/>
  <c r="F194"/>
  <c r="G194"/>
  <c r="H194"/>
  <c r="C288"/>
  <c r="D102"/>
  <c r="D195"/>
  <c r="E102"/>
  <c r="E195"/>
  <c r="F195"/>
  <c r="G195"/>
  <c r="H195"/>
  <c r="D288"/>
  <c r="D103"/>
  <c r="D196"/>
  <c r="E103"/>
  <c r="E196"/>
  <c r="F196"/>
  <c r="G196"/>
  <c r="H196"/>
  <c r="E288"/>
  <c r="D104"/>
  <c r="D197"/>
  <c r="E104"/>
  <c r="E197"/>
  <c r="F197"/>
  <c r="G197"/>
  <c r="H197"/>
  <c r="F288"/>
  <c r="D105"/>
  <c r="D198"/>
  <c r="E105"/>
  <c r="E198"/>
  <c r="F198"/>
  <c r="G198"/>
  <c r="H198"/>
  <c r="G288"/>
  <c r="D106"/>
  <c r="D199"/>
  <c r="E106"/>
  <c r="E199"/>
  <c r="F199"/>
  <c r="G199"/>
  <c r="H199"/>
  <c r="D107"/>
  <c r="D200"/>
  <c r="E107"/>
  <c r="E200"/>
  <c r="F200"/>
  <c r="G200"/>
  <c r="H200"/>
  <c r="D108"/>
  <c r="D201"/>
  <c r="E108"/>
  <c r="E201"/>
  <c r="F201"/>
  <c r="G201"/>
  <c r="H201"/>
  <c r="D109"/>
  <c r="D202"/>
  <c r="E109"/>
  <c r="E202"/>
  <c r="F202"/>
  <c r="G202"/>
  <c r="H202"/>
  <c r="D110"/>
  <c r="D203"/>
  <c r="E110"/>
  <c r="E203"/>
  <c r="F203"/>
  <c r="G203"/>
  <c r="H203"/>
  <c r="D111"/>
  <c r="D204"/>
  <c r="E111"/>
  <c r="E204"/>
  <c r="F204"/>
  <c r="G204"/>
  <c r="H204"/>
  <c r="D112"/>
  <c r="D205"/>
  <c r="E112"/>
  <c r="E205"/>
  <c r="F205"/>
  <c r="G205"/>
  <c r="H205"/>
  <c r="D113"/>
  <c r="D206"/>
  <c r="E113"/>
  <c r="E206"/>
  <c r="F206"/>
  <c r="G206"/>
  <c r="H206"/>
  <c r="D114"/>
  <c r="D207"/>
  <c r="E114"/>
  <c r="E207"/>
  <c r="F207"/>
  <c r="G207"/>
  <c r="H207"/>
  <c r="D115"/>
  <c r="D208"/>
  <c r="E115"/>
  <c r="E208"/>
  <c r="F208"/>
  <c r="G208"/>
  <c r="H208"/>
  <c r="D116"/>
  <c r="D209"/>
  <c r="E116"/>
  <c r="E209"/>
  <c r="F209"/>
  <c r="G209"/>
  <c r="H209"/>
  <c r="D117"/>
  <c r="D210"/>
  <c r="E117"/>
  <c r="E210"/>
  <c r="F210"/>
  <c r="G210"/>
  <c r="H210"/>
  <c r="H288"/>
  <c r="D118"/>
  <c r="D211"/>
  <c r="E118"/>
  <c r="E211"/>
  <c r="F211"/>
  <c r="G211"/>
  <c r="H211"/>
  <c r="D119"/>
  <c r="D212"/>
  <c r="E119"/>
  <c r="E212"/>
  <c r="F212"/>
  <c r="G212"/>
  <c r="H212"/>
  <c r="D120"/>
  <c r="D213"/>
  <c r="E120"/>
  <c r="E213"/>
  <c r="F213"/>
  <c r="G213"/>
  <c r="H213"/>
  <c r="D121"/>
  <c r="D214"/>
  <c r="E121"/>
  <c r="E214"/>
  <c r="F214"/>
  <c r="G214"/>
  <c r="H214"/>
  <c r="D122"/>
  <c r="D215"/>
  <c r="E122"/>
  <c r="E215"/>
  <c r="F215"/>
  <c r="G215"/>
  <c r="H215"/>
  <c r="D123"/>
  <c r="D216"/>
  <c r="E123"/>
  <c r="E216"/>
  <c r="F216"/>
  <c r="G216"/>
  <c r="H216"/>
  <c r="D124"/>
  <c r="D217"/>
  <c r="E124"/>
  <c r="E217"/>
  <c r="F217"/>
  <c r="G217"/>
  <c r="H217"/>
  <c r="D125"/>
  <c r="D218"/>
  <c r="E125"/>
  <c r="E218"/>
  <c r="F218"/>
  <c r="G218"/>
  <c r="H218"/>
  <c r="D126"/>
  <c r="D219"/>
  <c r="E126"/>
  <c r="E219"/>
  <c r="F219"/>
  <c r="G219"/>
  <c r="H219"/>
  <c r="D127"/>
  <c r="D220"/>
  <c r="E127"/>
  <c r="E220"/>
  <c r="F220"/>
  <c r="G220"/>
  <c r="H220"/>
  <c r="D128"/>
  <c r="D221"/>
  <c r="E128"/>
  <c r="E221"/>
  <c r="F221"/>
  <c r="G221"/>
  <c r="H221"/>
  <c r="D129"/>
  <c r="D222"/>
  <c r="E129"/>
  <c r="E222"/>
  <c r="F222"/>
  <c r="G222"/>
  <c r="H222"/>
  <c r="I288"/>
  <c r="D130"/>
  <c r="D223"/>
  <c r="E130"/>
  <c r="E223"/>
  <c r="F223"/>
  <c r="G223"/>
  <c r="H223"/>
  <c r="D131"/>
  <c r="D224"/>
  <c r="E131"/>
  <c r="E224"/>
  <c r="F224"/>
  <c r="G224"/>
  <c r="H224"/>
  <c r="D132"/>
  <c r="D225"/>
  <c r="E132"/>
  <c r="E225"/>
  <c r="F225"/>
  <c r="G225"/>
  <c r="H225"/>
  <c r="D133"/>
  <c r="D226"/>
  <c r="E133"/>
  <c r="E226"/>
  <c r="F226"/>
  <c r="G226"/>
  <c r="H226"/>
  <c r="D134"/>
  <c r="D227"/>
  <c r="E134"/>
  <c r="E227"/>
  <c r="F227"/>
  <c r="G227"/>
  <c r="H227"/>
  <c r="D135"/>
  <c r="D228"/>
  <c r="E135"/>
  <c r="E228"/>
  <c r="F228"/>
  <c r="G228"/>
  <c r="H228"/>
  <c r="D136"/>
  <c r="D229"/>
  <c r="E136"/>
  <c r="E229"/>
  <c r="F229"/>
  <c r="G229"/>
  <c r="H229"/>
  <c r="D137"/>
  <c r="D230"/>
  <c r="E137"/>
  <c r="E230"/>
  <c r="F230"/>
  <c r="G230"/>
  <c r="H230"/>
  <c r="D138"/>
  <c r="D231"/>
  <c r="E138"/>
  <c r="E231"/>
  <c r="F231"/>
  <c r="G231"/>
  <c r="H231"/>
  <c r="D139"/>
  <c r="D232"/>
  <c r="E139"/>
  <c r="E232"/>
  <c r="F232"/>
  <c r="G232"/>
  <c r="H232"/>
  <c r="D140"/>
  <c r="D233"/>
  <c r="E140"/>
  <c r="E233"/>
  <c r="F233"/>
  <c r="G233"/>
  <c r="H233"/>
  <c r="D141"/>
  <c r="D234"/>
  <c r="E141"/>
  <c r="E234"/>
  <c r="F234"/>
  <c r="G234"/>
  <c r="H234"/>
  <c r="J288"/>
  <c r="D142"/>
  <c r="D235"/>
  <c r="E142"/>
  <c r="E235"/>
  <c r="F235"/>
  <c r="G235"/>
  <c r="H235"/>
  <c r="D143"/>
  <c r="D236"/>
  <c r="E143"/>
  <c r="E236"/>
  <c r="F236"/>
  <c r="G236"/>
  <c r="H236"/>
  <c r="D144"/>
  <c r="D237"/>
  <c r="E144"/>
  <c r="E237"/>
  <c r="F237"/>
  <c r="G237"/>
  <c r="H237"/>
  <c r="D145"/>
  <c r="D238"/>
  <c r="E145"/>
  <c r="E238"/>
  <c r="F238"/>
  <c r="G238"/>
  <c r="H238"/>
  <c r="D146"/>
  <c r="D239"/>
  <c r="E146"/>
  <c r="E239"/>
  <c r="F239"/>
  <c r="G239"/>
  <c r="H239"/>
  <c r="D147"/>
  <c r="D240"/>
  <c r="E147"/>
  <c r="E240"/>
  <c r="F240"/>
  <c r="G240"/>
  <c r="H240"/>
  <c r="D148"/>
  <c r="D241"/>
  <c r="E148"/>
  <c r="E241"/>
  <c r="F241"/>
  <c r="G241"/>
  <c r="H241"/>
  <c r="D149"/>
  <c r="D242"/>
  <c r="E149"/>
  <c r="E242"/>
  <c r="F242"/>
  <c r="G242"/>
  <c r="H242"/>
  <c r="D150"/>
  <c r="D243"/>
  <c r="E150"/>
  <c r="E243"/>
  <c r="F243"/>
  <c r="G243"/>
  <c r="H243"/>
  <c r="D151"/>
  <c r="D244"/>
  <c r="E151"/>
  <c r="E244"/>
  <c r="F244"/>
  <c r="G244"/>
  <c r="H244"/>
  <c r="D152"/>
  <c r="D245"/>
  <c r="E152"/>
  <c r="E245"/>
  <c r="F245"/>
  <c r="G245"/>
  <c r="H245"/>
  <c r="D153"/>
  <c r="D246"/>
  <c r="E153"/>
  <c r="E246"/>
  <c r="F246"/>
  <c r="G246"/>
  <c r="H246"/>
  <c r="K288"/>
  <c r="D154"/>
  <c r="D247"/>
  <c r="E154"/>
  <c r="E247"/>
  <c r="F247"/>
  <c r="G247"/>
  <c r="H247"/>
  <c r="D155"/>
  <c r="D248"/>
  <c r="E155"/>
  <c r="E248"/>
  <c r="F248"/>
  <c r="G248"/>
  <c r="H248"/>
  <c r="D156"/>
  <c r="D249"/>
  <c r="E156"/>
  <c r="E249"/>
  <c r="F249"/>
  <c r="G249"/>
  <c r="H249"/>
  <c r="D157"/>
  <c r="D250"/>
  <c r="E157"/>
  <c r="E250"/>
  <c r="F250"/>
  <c r="G250"/>
  <c r="H250"/>
  <c r="D158"/>
  <c r="D251"/>
  <c r="E158"/>
  <c r="E251"/>
  <c r="F251"/>
  <c r="G251"/>
  <c r="H251"/>
  <c r="D159"/>
  <c r="D252"/>
  <c r="E159"/>
  <c r="E252"/>
  <c r="F252"/>
  <c r="G252"/>
  <c r="H252"/>
  <c r="D160"/>
  <c r="D253"/>
  <c r="E160"/>
  <c r="E253"/>
  <c r="F253"/>
  <c r="G253"/>
  <c r="H253"/>
  <c r="D161"/>
  <c r="D254"/>
  <c r="E161"/>
  <c r="E254"/>
  <c r="F254"/>
  <c r="G254"/>
  <c r="H254"/>
  <c r="D162"/>
  <c r="D255"/>
  <c r="E162"/>
  <c r="E255"/>
  <c r="F255"/>
  <c r="G255"/>
  <c r="H255"/>
  <c r="D163"/>
  <c r="D256"/>
  <c r="E163"/>
  <c r="E256"/>
  <c r="F256"/>
  <c r="G256"/>
  <c r="H256"/>
  <c r="D164"/>
  <c r="D257"/>
  <c r="E164"/>
  <c r="E257"/>
  <c r="F257"/>
  <c r="G257"/>
  <c r="H257"/>
  <c r="D165"/>
  <c r="D258"/>
  <c r="E165"/>
  <c r="E258"/>
  <c r="F258"/>
  <c r="G258"/>
  <c r="H258"/>
  <c r="L288"/>
  <c r="D166"/>
  <c r="D259"/>
  <c r="E166"/>
  <c r="E259"/>
  <c r="F259"/>
  <c r="G259"/>
  <c r="H259"/>
  <c r="D167"/>
  <c r="D260"/>
  <c r="E167"/>
  <c r="E260"/>
  <c r="F260"/>
  <c r="G260"/>
  <c r="H260"/>
  <c r="D168"/>
  <c r="D261"/>
  <c r="E168"/>
  <c r="E261"/>
  <c r="F261"/>
  <c r="G261"/>
  <c r="H261"/>
  <c r="D169"/>
  <c r="D262"/>
  <c r="E169"/>
  <c r="E262"/>
  <c r="F262"/>
  <c r="G262"/>
  <c r="H262"/>
  <c r="D170"/>
  <c r="D263"/>
  <c r="E170"/>
  <c r="E263"/>
  <c r="F263"/>
  <c r="G263"/>
  <c r="H263"/>
  <c r="D171"/>
  <c r="D264"/>
  <c r="E171"/>
  <c r="E264"/>
  <c r="F264"/>
  <c r="G264"/>
  <c r="H264"/>
  <c r="D172"/>
  <c r="D265"/>
  <c r="E172"/>
  <c r="E265"/>
  <c r="F265"/>
  <c r="G265"/>
  <c r="H265"/>
  <c r="D173"/>
  <c r="D266"/>
  <c r="E173"/>
  <c r="E266"/>
  <c r="F266"/>
  <c r="G266"/>
  <c r="H266"/>
  <c r="D174"/>
  <c r="D267"/>
  <c r="E174"/>
  <c r="E267"/>
  <c r="F267"/>
  <c r="G267"/>
  <c r="H267"/>
  <c r="D175"/>
  <c r="D268"/>
  <c r="E175"/>
  <c r="E268"/>
  <c r="F268"/>
  <c r="G268"/>
  <c r="H268"/>
  <c r="D176"/>
  <c r="D269"/>
  <c r="E176"/>
  <c r="E269"/>
  <c r="F269"/>
  <c r="G269"/>
  <c r="H269"/>
  <c r="D177"/>
  <c r="D270"/>
  <c r="E177"/>
  <c r="E270"/>
  <c r="F270"/>
  <c r="G270"/>
  <c r="H270"/>
  <c r="M288"/>
  <c r="D178"/>
  <c r="D271"/>
  <c r="E178"/>
  <c r="E271"/>
  <c r="F271"/>
  <c r="G271"/>
  <c r="H271"/>
  <c r="D179"/>
  <c r="D272"/>
  <c r="E179"/>
  <c r="E272"/>
  <c r="F272"/>
  <c r="G272"/>
  <c r="H272"/>
  <c r="D180"/>
  <c r="D273"/>
  <c r="E180"/>
  <c r="E273"/>
  <c r="F273"/>
  <c r="G273"/>
  <c r="H273"/>
  <c r="D181"/>
  <c r="D274"/>
  <c r="E181"/>
  <c r="E274"/>
  <c r="F274"/>
  <c r="G274"/>
  <c r="H274"/>
  <c r="D182"/>
  <c r="D275"/>
  <c r="E182"/>
  <c r="E275"/>
  <c r="F275"/>
  <c r="G275"/>
  <c r="H275"/>
  <c r="D183"/>
  <c r="D276"/>
  <c r="E183"/>
  <c r="E276"/>
  <c r="F276"/>
  <c r="G276"/>
  <c r="H276"/>
  <c r="D184"/>
  <c r="D277"/>
  <c r="E184"/>
  <c r="E277"/>
  <c r="F277"/>
  <c r="G277"/>
  <c r="H277"/>
  <c r="D185"/>
  <c r="D278"/>
  <c r="E185"/>
  <c r="E278"/>
  <c r="F278"/>
  <c r="G278"/>
  <c r="H278"/>
  <c r="D186"/>
  <c r="D279"/>
  <c r="E186"/>
  <c r="E279"/>
  <c r="F279"/>
  <c r="G279"/>
  <c r="H279"/>
  <c r="D187"/>
  <c r="D280"/>
  <c r="E187"/>
  <c r="E280"/>
  <c r="F280"/>
  <c r="G280"/>
  <c r="H280"/>
  <c r="D188"/>
  <c r="D281"/>
  <c r="E188"/>
  <c r="E281"/>
  <c r="F281"/>
  <c r="G281"/>
  <c r="H281"/>
  <c r="D189"/>
  <c r="D282"/>
  <c r="E189"/>
  <c r="E282"/>
  <c r="F282"/>
  <c r="G282"/>
  <c r="H282"/>
  <c r="N288"/>
  <c r="H100"/>
  <c r="H101"/>
  <c r="H102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D189" i="91"/>
  <c r="E189"/>
  <c r="F189"/>
  <c r="G189"/>
  <c r="H189"/>
  <c r="C280"/>
  <c r="D190"/>
  <c r="E190"/>
  <c r="F190"/>
  <c r="G190"/>
  <c r="H190"/>
  <c r="D280"/>
  <c r="D101"/>
  <c r="D191"/>
  <c r="E101"/>
  <c r="E191"/>
  <c r="F191"/>
  <c r="G191"/>
  <c r="H191"/>
  <c r="D102"/>
  <c r="D192"/>
  <c r="E102"/>
  <c r="E192"/>
  <c r="F192"/>
  <c r="G192"/>
  <c r="H192"/>
  <c r="D103"/>
  <c r="D193"/>
  <c r="E103"/>
  <c r="E193"/>
  <c r="F193"/>
  <c r="G193"/>
  <c r="H193"/>
  <c r="D104"/>
  <c r="D194"/>
  <c r="E104"/>
  <c r="E194"/>
  <c r="F194"/>
  <c r="G194"/>
  <c r="H194"/>
  <c r="D105"/>
  <c r="D195"/>
  <c r="E105"/>
  <c r="E195"/>
  <c r="F195"/>
  <c r="G195"/>
  <c r="H195"/>
  <c r="D106"/>
  <c r="D196"/>
  <c r="E106"/>
  <c r="E196"/>
  <c r="F196"/>
  <c r="G196"/>
  <c r="H196"/>
  <c r="D107"/>
  <c r="D197"/>
  <c r="E107"/>
  <c r="E197"/>
  <c r="F197"/>
  <c r="G197"/>
  <c r="H197"/>
  <c r="D108"/>
  <c r="D198"/>
  <c r="E108"/>
  <c r="E198"/>
  <c r="F198"/>
  <c r="G198"/>
  <c r="H198"/>
  <c r="D109"/>
  <c r="D199"/>
  <c r="E109"/>
  <c r="E199"/>
  <c r="F199"/>
  <c r="G199"/>
  <c r="H199"/>
  <c r="D110"/>
  <c r="D200"/>
  <c r="E110"/>
  <c r="E200"/>
  <c r="F200"/>
  <c r="G200"/>
  <c r="H200"/>
  <c r="D111"/>
  <c r="D201"/>
  <c r="E111"/>
  <c r="E201"/>
  <c r="F201"/>
  <c r="G201"/>
  <c r="H201"/>
  <c r="D112"/>
  <c r="D202"/>
  <c r="E112"/>
  <c r="E202"/>
  <c r="F202"/>
  <c r="G202"/>
  <c r="H202"/>
  <c r="E280"/>
  <c r="D113"/>
  <c r="D203"/>
  <c r="E113"/>
  <c r="E203"/>
  <c r="F203"/>
  <c r="G203"/>
  <c r="H203"/>
  <c r="D114"/>
  <c r="D204"/>
  <c r="E114"/>
  <c r="E204"/>
  <c r="F204"/>
  <c r="G204"/>
  <c r="H204"/>
  <c r="D115"/>
  <c r="D205"/>
  <c r="E115"/>
  <c r="E205"/>
  <c r="F205"/>
  <c r="G205"/>
  <c r="H205"/>
  <c r="D116"/>
  <c r="D206"/>
  <c r="E116"/>
  <c r="E206"/>
  <c r="F206"/>
  <c r="G206"/>
  <c r="H206"/>
  <c r="D117"/>
  <c r="D207"/>
  <c r="E117"/>
  <c r="E207"/>
  <c r="F207"/>
  <c r="G207"/>
  <c r="H207"/>
  <c r="D118"/>
  <c r="D208"/>
  <c r="E118"/>
  <c r="E208"/>
  <c r="F208"/>
  <c r="G208"/>
  <c r="H208"/>
  <c r="D119"/>
  <c r="D209"/>
  <c r="E119"/>
  <c r="E209"/>
  <c r="F209"/>
  <c r="G209"/>
  <c r="H209"/>
  <c r="D120"/>
  <c r="D210"/>
  <c r="E120"/>
  <c r="E210"/>
  <c r="F210"/>
  <c r="G210"/>
  <c r="H210"/>
  <c r="D121"/>
  <c r="D211"/>
  <c r="E121"/>
  <c r="E211"/>
  <c r="F211"/>
  <c r="G211"/>
  <c r="H211"/>
  <c r="D122"/>
  <c r="D212"/>
  <c r="E122"/>
  <c r="E212"/>
  <c r="F212"/>
  <c r="G212"/>
  <c r="H212"/>
  <c r="D123"/>
  <c r="D213"/>
  <c r="E123"/>
  <c r="E213"/>
  <c r="F213"/>
  <c r="G213"/>
  <c r="H213"/>
  <c r="D124"/>
  <c r="D214"/>
  <c r="E124"/>
  <c r="E214"/>
  <c r="F214"/>
  <c r="G214"/>
  <c r="H214"/>
  <c r="F280"/>
  <c r="D125"/>
  <c r="D215"/>
  <c r="E125"/>
  <c r="E215"/>
  <c r="F215"/>
  <c r="G215"/>
  <c r="H215"/>
  <c r="D126"/>
  <c r="D216"/>
  <c r="E126"/>
  <c r="E216"/>
  <c r="F216"/>
  <c r="G216"/>
  <c r="H216"/>
  <c r="D127"/>
  <c r="D217"/>
  <c r="E127"/>
  <c r="E217"/>
  <c r="F217"/>
  <c r="G217"/>
  <c r="H217"/>
  <c r="D128"/>
  <c r="D218"/>
  <c r="E128"/>
  <c r="E218"/>
  <c r="F218"/>
  <c r="G218"/>
  <c r="H218"/>
  <c r="D129"/>
  <c r="D219"/>
  <c r="E129"/>
  <c r="E219"/>
  <c r="F219"/>
  <c r="G219"/>
  <c r="H219"/>
  <c r="D130"/>
  <c r="D220"/>
  <c r="E130"/>
  <c r="E220"/>
  <c r="F220"/>
  <c r="G220"/>
  <c r="H220"/>
  <c r="D131"/>
  <c r="D221"/>
  <c r="E131"/>
  <c r="E221"/>
  <c r="F221"/>
  <c r="G221"/>
  <c r="H221"/>
  <c r="D132"/>
  <c r="D222"/>
  <c r="E132"/>
  <c r="E222"/>
  <c r="F222"/>
  <c r="G222"/>
  <c r="H222"/>
  <c r="D133"/>
  <c r="D223"/>
  <c r="E133"/>
  <c r="E223"/>
  <c r="F223"/>
  <c r="G223"/>
  <c r="H223"/>
  <c r="D134"/>
  <c r="D224"/>
  <c r="E134"/>
  <c r="E224"/>
  <c r="F224"/>
  <c r="G224"/>
  <c r="H224"/>
  <c r="D135"/>
  <c r="D225"/>
  <c r="E135"/>
  <c r="E225"/>
  <c r="F225"/>
  <c r="G225"/>
  <c r="H225"/>
  <c r="D136"/>
  <c r="D226"/>
  <c r="E136"/>
  <c r="E226"/>
  <c r="F226"/>
  <c r="G226"/>
  <c r="H226"/>
  <c r="G280"/>
  <c r="D137"/>
  <c r="D227"/>
  <c r="E137"/>
  <c r="E227"/>
  <c r="F227"/>
  <c r="G227"/>
  <c r="H227"/>
  <c r="D138"/>
  <c r="D228"/>
  <c r="E138"/>
  <c r="E228"/>
  <c r="F228"/>
  <c r="G228"/>
  <c r="H228"/>
  <c r="D139"/>
  <c r="D229"/>
  <c r="E139"/>
  <c r="E229"/>
  <c r="F229"/>
  <c r="G229"/>
  <c r="H229"/>
  <c r="D140"/>
  <c r="D230"/>
  <c r="E140"/>
  <c r="E230"/>
  <c r="F230"/>
  <c r="G230"/>
  <c r="H230"/>
  <c r="D141"/>
  <c r="D231"/>
  <c r="E141"/>
  <c r="E231"/>
  <c r="F231"/>
  <c r="G231"/>
  <c r="H231"/>
  <c r="D142"/>
  <c r="D232"/>
  <c r="E142"/>
  <c r="E232"/>
  <c r="F232"/>
  <c r="G232"/>
  <c r="H232"/>
  <c r="D143"/>
  <c r="D233"/>
  <c r="E143"/>
  <c r="E233"/>
  <c r="F233"/>
  <c r="G233"/>
  <c r="H233"/>
  <c r="D144"/>
  <c r="D234"/>
  <c r="E144"/>
  <c r="E234"/>
  <c r="F234"/>
  <c r="G234"/>
  <c r="H234"/>
  <c r="D145"/>
  <c r="D235"/>
  <c r="E145"/>
  <c r="E235"/>
  <c r="F235"/>
  <c r="G235"/>
  <c r="H235"/>
  <c r="D146"/>
  <c r="D236"/>
  <c r="E146"/>
  <c r="E236"/>
  <c r="F236"/>
  <c r="G236"/>
  <c r="H236"/>
  <c r="D147"/>
  <c r="D237"/>
  <c r="E147"/>
  <c r="E237"/>
  <c r="F237"/>
  <c r="G237"/>
  <c r="H237"/>
  <c r="D148"/>
  <c r="D238"/>
  <c r="E148"/>
  <c r="E238"/>
  <c r="F238"/>
  <c r="G238"/>
  <c r="H238"/>
  <c r="H280"/>
  <c r="D149"/>
  <c r="D239"/>
  <c r="E149"/>
  <c r="E239"/>
  <c r="F239"/>
  <c r="G239"/>
  <c r="H239"/>
  <c r="D150"/>
  <c r="D240"/>
  <c r="E150"/>
  <c r="E240"/>
  <c r="F240"/>
  <c r="G240"/>
  <c r="H240"/>
  <c r="D151"/>
  <c r="D241"/>
  <c r="E151"/>
  <c r="E241"/>
  <c r="F241"/>
  <c r="G241"/>
  <c r="H241"/>
  <c r="D152"/>
  <c r="D242"/>
  <c r="E152"/>
  <c r="E242"/>
  <c r="F242"/>
  <c r="G242"/>
  <c r="H242"/>
  <c r="D153"/>
  <c r="D243"/>
  <c r="E153"/>
  <c r="E243"/>
  <c r="F243"/>
  <c r="G243"/>
  <c r="H243"/>
  <c r="D154"/>
  <c r="D244"/>
  <c r="E154"/>
  <c r="E244"/>
  <c r="F244"/>
  <c r="G244"/>
  <c r="H244"/>
  <c r="D155"/>
  <c r="D245"/>
  <c r="E155"/>
  <c r="E245"/>
  <c r="F245"/>
  <c r="G245"/>
  <c r="H245"/>
  <c r="D156"/>
  <c r="D246"/>
  <c r="E156"/>
  <c r="E246"/>
  <c r="F246"/>
  <c r="G246"/>
  <c r="H246"/>
  <c r="D157"/>
  <c r="D247"/>
  <c r="E157"/>
  <c r="E247"/>
  <c r="F247"/>
  <c r="G247"/>
  <c r="H247"/>
  <c r="D158"/>
  <c r="D248"/>
  <c r="E158"/>
  <c r="E248"/>
  <c r="F248"/>
  <c r="G248"/>
  <c r="H248"/>
  <c r="D159"/>
  <c r="D249"/>
  <c r="E159"/>
  <c r="E249"/>
  <c r="F249"/>
  <c r="G249"/>
  <c r="H249"/>
  <c r="D160"/>
  <c r="D250"/>
  <c r="E160"/>
  <c r="E250"/>
  <c r="F250"/>
  <c r="G250"/>
  <c r="H250"/>
  <c r="I280"/>
  <c r="D161"/>
  <c r="D251"/>
  <c r="E161"/>
  <c r="E251"/>
  <c r="F251"/>
  <c r="G251"/>
  <c r="H251"/>
  <c r="D162"/>
  <c r="D252"/>
  <c r="E162"/>
  <c r="E252"/>
  <c r="F252"/>
  <c r="G252"/>
  <c r="H252"/>
  <c r="D163"/>
  <c r="D253"/>
  <c r="E163"/>
  <c r="E253"/>
  <c r="F253"/>
  <c r="G253"/>
  <c r="H253"/>
  <c r="D164"/>
  <c r="D254"/>
  <c r="E164"/>
  <c r="E254"/>
  <c r="F254"/>
  <c r="G254"/>
  <c r="H254"/>
  <c r="D165"/>
  <c r="D255"/>
  <c r="E165"/>
  <c r="E255"/>
  <c r="F255"/>
  <c r="G255"/>
  <c r="H255"/>
  <c r="D166"/>
  <c r="D256"/>
  <c r="E166"/>
  <c r="E256"/>
  <c r="F256"/>
  <c r="G256"/>
  <c r="H256"/>
  <c r="D167"/>
  <c r="D257"/>
  <c r="E167"/>
  <c r="E257"/>
  <c r="F257"/>
  <c r="G257"/>
  <c r="H257"/>
  <c r="D168"/>
  <c r="D258"/>
  <c r="E168"/>
  <c r="E258"/>
  <c r="F258"/>
  <c r="G258"/>
  <c r="H258"/>
  <c r="D169"/>
  <c r="D259"/>
  <c r="E169"/>
  <c r="E259"/>
  <c r="F259"/>
  <c r="G259"/>
  <c r="H259"/>
  <c r="D170"/>
  <c r="D260"/>
  <c r="E170"/>
  <c r="E260"/>
  <c r="F260"/>
  <c r="G260"/>
  <c r="H260"/>
  <c r="D171"/>
  <c r="D261"/>
  <c r="E171"/>
  <c r="E261"/>
  <c r="F261"/>
  <c r="G261"/>
  <c r="H261"/>
  <c r="D172"/>
  <c r="D262"/>
  <c r="E172"/>
  <c r="E262"/>
  <c r="F262"/>
  <c r="G262"/>
  <c r="H262"/>
  <c r="J280"/>
  <c r="D173"/>
  <c r="D263"/>
  <c r="E173"/>
  <c r="E263"/>
  <c r="F263"/>
  <c r="G263"/>
  <c r="H263"/>
  <c r="D174"/>
  <c r="D264"/>
  <c r="E174"/>
  <c r="E264"/>
  <c r="F264"/>
  <c r="G264"/>
  <c r="H264"/>
  <c r="D175"/>
  <c r="D265"/>
  <c r="E175"/>
  <c r="E265"/>
  <c r="F265"/>
  <c r="G265"/>
  <c r="H265"/>
  <c r="D176"/>
  <c r="D266"/>
  <c r="E176"/>
  <c r="E266"/>
  <c r="F266"/>
  <c r="G266"/>
  <c r="H266"/>
  <c r="D177"/>
  <c r="D267"/>
  <c r="E177"/>
  <c r="E267"/>
  <c r="F267"/>
  <c r="G267"/>
  <c r="H267"/>
  <c r="D178"/>
  <c r="D268"/>
  <c r="E178"/>
  <c r="E268"/>
  <c r="F268"/>
  <c r="G268"/>
  <c r="H268"/>
  <c r="D179"/>
  <c r="D269"/>
  <c r="E179"/>
  <c r="E269"/>
  <c r="F269"/>
  <c r="G269"/>
  <c r="H269"/>
  <c r="D180"/>
  <c r="D270"/>
  <c r="E180"/>
  <c r="E270"/>
  <c r="F270"/>
  <c r="G270"/>
  <c r="H270"/>
  <c r="D181"/>
  <c r="D271"/>
  <c r="E181"/>
  <c r="E271"/>
  <c r="F271"/>
  <c r="G271"/>
  <c r="H271"/>
  <c r="D182"/>
  <c r="D272"/>
  <c r="E182"/>
  <c r="E272"/>
  <c r="F272"/>
  <c r="G272"/>
  <c r="H272"/>
  <c r="D183"/>
  <c r="D273"/>
  <c r="E183"/>
  <c r="E273"/>
  <c r="F273"/>
  <c r="G273"/>
  <c r="H273"/>
  <c r="D184"/>
  <c r="D274"/>
  <c r="E184"/>
  <c r="E274"/>
  <c r="F274"/>
  <c r="G274"/>
  <c r="H274"/>
  <c r="K280"/>
  <c r="D188"/>
  <c r="E188"/>
  <c r="F188"/>
  <c r="G188"/>
  <c r="H188"/>
  <c r="B280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274"/>
  <c r="C273"/>
  <c r="C272"/>
  <c r="C271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X20" i="57"/>
  <c r="P21" i="42"/>
  <c r="P42"/>
  <c r="X42"/>
  <c r="O20"/>
  <c r="O41"/>
  <c r="X41"/>
  <c r="G12"/>
  <c r="G33"/>
  <c r="X33"/>
  <c r="Z345" i="84"/>
  <c r="Z344"/>
  <c r="Z343"/>
  <c r="Z342"/>
  <c r="Z341"/>
  <c r="Z340"/>
  <c r="Z339"/>
  <c r="Z338"/>
  <c r="Z337"/>
  <c r="Z336"/>
  <c r="Z335"/>
  <c r="Z334"/>
  <c r="Z333"/>
  <c r="R20" i="42"/>
  <c r="R41"/>
  <c r="S20"/>
  <c r="S41"/>
  <c r="R21"/>
  <c r="R42"/>
  <c r="S21"/>
  <c r="S42"/>
  <c r="T21"/>
  <c r="T42"/>
  <c r="O16"/>
  <c r="O37"/>
  <c r="P17"/>
  <c r="P38"/>
  <c r="Q18"/>
  <c r="Q39"/>
  <c r="R19"/>
  <c r="R40"/>
  <c r="N19"/>
  <c r="N40"/>
  <c r="N15"/>
  <c r="N36"/>
  <c r="M18"/>
  <c r="M39"/>
  <c r="M14"/>
  <c r="M35"/>
  <c r="L17"/>
  <c r="L38"/>
  <c r="L13"/>
  <c r="L34"/>
  <c r="K16"/>
  <c r="K37"/>
  <c r="K12"/>
  <c r="K33"/>
  <c r="J15"/>
  <c r="J36"/>
  <c r="J11"/>
  <c r="J32"/>
  <c r="I14"/>
  <c r="I35"/>
  <c r="I10"/>
  <c r="I31"/>
  <c r="H13"/>
  <c r="H34"/>
  <c r="F11"/>
  <c r="F32"/>
  <c r="G9"/>
  <c r="G30"/>
  <c r="H9"/>
  <c r="H30"/>
  <c r="E10"/>
  <c r="E31"/>
  <c r="E9"/>
  <c r="E30"/>
  <c r="F22"/>
  <c r="G22"/>
  <c r="H22"/>
  <c r="I22"/>
  <c r="J22"/>
  <c r="K22"/>
  <c r="E22"/>
  <c r="Y19"/>
  <c r="X21"/>
  <c r="X20"/>
  <c r="Z8" i="84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4"/>
  <c r="X18" i="42"/>
  <c r="X17"/>
  <c r="AA16"/>
  <c r="Z16"/>
  <c r="X16"/>
  <c r="AA15"/>
  <c r="Z15"/>
  <c r="Y15"/>
  <c r="X15"/>
  <c r="AA14"/>
  <c r="Z14"/>
  <c r="Y14"/>
  <c r="X14"/>
  <c r="AA13"/>
  <c r="Z13"/>
  <c r="Y13"/>
  <c r="X13"/>
  <c r="AA12"/>
  <c r="Z12"/>
  <c r="Y12"/>
  <c r="X12"/>
  <c r="AA11"/>
  <c r="Z11"/>
  <c r="Y11"/>
  <c r="X11"/>
  <c r="AA10"/>
  <c r="Z10"/>
  <c r="Y10"/>
  <c r="X10"/>
  <c r="AA9"/>
  <c r="Z9"/>
  <c r="Y9"/>
  <c r="X39"/>
  <c r="X38"/>
  <c r="X37"/>
  <c r="X36"/>
  <c r="X35"/>
  <c r="X34"/>
  <c r="X32"/>
  <c r="X31"/>
  <c r="AA30"/>
  <c r="Y30"/>
  <c r="X18" i="57"/>
  <c r="X17"/>
  <c r="X16"/>
  <c r="X15"/>
  <c r="X14"/>
  <c r="Y25"/>
  <c r="Y24"/>
  <c r="Y26"/>
  <c r="Y46" i="42"/>
  <c r="AA25" i="57"/>
  <c r="Z24"/>
  <c r="X177" i="66"/>
  <c r="V177"/>
  <c r="U177"/>
  <c r="T177"/>
  <c r="S177"/>
  <c r="X176"/>
  <c r="V176"/>
  <c r="U176"/>
  <c r="T176"/>
  <c r="S176"/>
  <c r="X175"/>
  <c r="V175"/>
  <c r="U175"/>
  <c r="T175"/>
  <c r="S175"/>
  <c r="X174"/>
  <c r="V174"/>
  <c r="U174"/>
  <c r="T174"/>
  <c r="S174"/>
  <c r="X173"/>
  <c r="V173"/>
  <c r="U173"/>
  <c r="T173"/>
  <c r="S173"/>
  <c r="X172"/>
  <c r="V172"/>
  <c r="U172"/>
  <c r="T172"/>
  <c r="S172"/>
  <c r="X171"/>
  <c r="V171"/>
  <c r="U171"/>
  <c r="T171"/>
  <c r="S171"/>
  <c r="X170"/>
  <c r="V170"/>
  <c r="U170"/>
  <c r="T170"/>
  <c r="S170"/>
  <c r="X169"/>
  <c r="V169"/>
  <c r="U169"/>
  <c r="T169"/>
  <c r="S169"/>
  <c r="A219" i="64"/>
  <c r="A220"/>
  <c r="A221"/>
  <c r="A222"/>
  <c r="B163"/>
  <c r="B216"/>
  <c r="A9"/>
  <c r="A10"/>
  <c r="A11"/>
  <c r="A12"/>
  <c r="A13"/>
  <c r="A14"/>
  <c r="A15"/>
  <c r="A16"/>
  <c r="A17"/>
  <c r="A18"/>
  <c r="A19"/>
  <c r="A152"/>
  <c r="A154"/>
  <c r="A155"/>
  <c r="A156"/>
  <c r="A157"/>
  <c r="A158"/>
  <c r="A160"/>
  <c r="A161"/>
  <c r="A162"/>
  <c r="A163"/>
  <c r="A216"/>
  <c r="B162"/>
  <c r="B215"/>
  <c r="A215"/>
  <c r="B161"/>
  <c r="B214"/>
  <c r="A214"/>
  <c r="B160"/>
  <c r="B213"/>
  <c r="A213"/>
  <c r="B158"/>
  <c r="B211"/>
  <c r="A211"/>
  <c r="B157"/>
  <c r="B210"/>
  <c r="A210"/>
  <c r="B156"/>
  <c r="B209"/>
  <c r="A209"/>
  <c r="B155"/>
  <c r="B208"/>
  <c r="A208"/>
  <c r="B154"/>
  <c r="B207"/>
  <c r="A207"/>
  <c r="B201"/>
  <c r="A32"/>
  <c r="A201"/>
  <c r="B200"/>
  <c r="A31"/>
  <c r="A200"/>
  <c r="B199"/>
  <c r="A30"/>
  <c r="A199"/>
  <c r="B198"/>
  <c r="A29"/>
  <c r="A198"/>
  <c r="B197"/>
  <c r="A28"/>
  <c r="A197"/>
  <c r="B196"/>
  <c r="A27"/>
  <c r="A196"/>
  <c r="B195"/>
  <c r="A26"/>
  <c r="A195"/>
  <c r="B194"/>
  <c r="A25"/>
  <c r="A194"/>
  <c r="B193"/>
  <c r="A24"/>
  <c r="A193"/>
  <c r="B192"/>
  <c r="A23"/>
  <c r="A192"/>
  <c r="B191"/>
  <c r="A22"/>
  <c r="A191"/>
  <c r="B190"/>
  <c r="A21"/>
  <c r="A190"/>
  <c r="B188"/>
  <c r="A188"/>
  <c r="B187"/>
  <c r="A187"/>
  <c r="B186"/>
  <c r="A186"/>
  <c r="B185"/>
  <c r="A185"/>
  <c r="B184"/>
  <c r="A184"/>
  <c r="B164"/>
  <c r="B178"/>
  <c r="A166"/>
  <c r="A168"/>
  <c r="A169"/>
  <c r="A170"/>
  <c r="A171"/>
  <c r="A172"/>
  <c r="A174"/>
  <c r="A175"/>
  <c r="A176"/>
  <c r="A177"/>
  <c r="A178"/>
  <c r="B177"/>
  <c r="B176"/>
  <c r="B175"/>
  <c r="B174"/>
  <c r="B172"/>
  <c r="B171"/>
  <c r="B170"/>
  <c r="B169"/>
  <c r="B168"/>
  <c r="B152"/>
  <c r="B166"/>
  <c r="A164"/>
  <c r="A45"/>
  <c r="A58"/>
  <c r="A71"/>
  <c r="A84"/>
  <c r="A97"/>
  <c r="A110"/>
  <c r="A123"/>
  <c r="A136"/>
  <c r="A149"/>
  <c r="A44"/>
  <c r="A57"/>
  <c r="A70"/>
  <c r="A83"/>
  <c r="A96"/>
  <c r="A109"/>
  <c r="A122"/>
  <c r="A135"/>
  <c r="A148"/>
  <c r="A43"/>
  <c r="A56"/>
  <c r="A69"/>
  <c r="A82"/>
  <c r="A95"/>
  <c r="A108"/>
  <c r="A121"/>
  <c r="A134"/>
  <c r="A147"/>
  <c r="A42"/>
  <c r="A55"/>
  <c r="A68"/>
  <c r="A81"/>
  <c r="A94"/>
  <c r="A107"/>
  <c r="A120"/>
  <c r="A133"/>
  <c r="A146"/>
  <c r="A41"/>
  <c r="A54"/>
  <c r="A67"/>
  <c r="A80"/>
  <c r="A93"/>
  <c r="A106"/>
  <c r="A119"/>
  <c r="A132"/>
  <c r="A145"/>
  <c r="A40"/>
  <c r="A53"/>
  <c r="A66"/>
  <c r="A79"/>
  <c r="A92"/>
  <c r="A105"/>
  <c r="A118"/>
  <c r="A131"/>
  <c r="A144"/>
  <c r="A39"/>
  <c r="A52"/>
  <c r="A65"/>
  <c r="A78"/>
  <c r="A91"/>
  <c r="A104"/>
  <c r="A117"/>
  <c r="A130"/>
  <c r="A143"/>
  <c r="A38"/>
  <c r="A51"/>
  <c r="A64"/>
  <c r="A77"/>
  <c r="A90"/>
  <c r="A103"/>
  <c r="A116"/>
  <c r="A129"/>
  <c r="A142"/>
  <c r="A37"/>
  <c r="A50"/>
  <c r="A63"/>
  <c r="A76"/>
  <c r="A89"/>
  <c r="A102"/>
  <c r="A115"/>
  <c r="A128"/>
  <c r="A141"/>
  <c r="A36"/>
  <c r="A49"/>
  <c r="A62"/>
  <c r="A75"/>
  <c r="A88"/>
  <c r="A101"/>
  <c r="A114"/>
  <c r="A127"/>
  <c r="A140"/>
  <c r="A35"/>
  <c r="A48"/>
  <c r="A61"/>
  <c r="A74"/>
  <c r="A87"/>
  <c r="A100"/>
  <c r="A113"/>
  <c r="A126"/>
  <c r="A139"/>
  <c r="A34"/>
  <c r="A47"/>
  <c r="A60"/>
  <c r="A73"/>
  <c r="A86"/>
  <c r="A99"/>
  <c r="A112"/>
  <c r="A125"/>
  <c r="A138"/>
  <c r="M7"/>
  <c r="N7"/>
  <c r="O7"/>
  <c r="L7"/>
  <c r="J7"/>
  <c r="I7"/>
  <c r="K7"/>
  <c r="F7"/>
  <c r="G7"/>
  <c r="H7"/>
  <c r="C7"/>
  <c r="D7"/>
  <c r="E7"/>
  <c r="A213" i="63"/>
  <c r="A214"/>
  <c r="A215"/>
  <c r="A216"/>
  <c r="B163"/>
  <c r="B210"/>
  <c r="A9"/>
  <c r="A10"/>
  <c r="A11"/>
  <c r="A12"/>
  <c r="A13"/>
  <c r="A14"/>
  <c r="A15"/>
  <c r="A16"/>
  <c r="A17"/>
  <c r="A18"/>
  <c r="A19"/>
  <c r="A152"/>
  <c r="A154"/>
  <c r="A155"/>
  <c r="A156"/>
  <c r="A157"/>
  <c r="A158"/>
  <c r="A160"/>
  <c r="A161"/>
  <c r="A162"/>
  <c r="A163"/>
  <c r="A210"/>
  <c r="B162"/>
  <c r="B209"/>
  <c r="A209"/>
  <c r="B161"/>
  <c r="B208"/>
  <c r="A208"/>
  <c r="B160"/>
  <c r="B207"/>
  <c r="A207"/>
  <c r="B158"/>
  <c r="B205"/>
  <c r="A205"/>
  <c r="B157"/>
  <c r="B204"/>
  <c r="A204"/>
  <c r="B156"/>
  <c r="B203"/>
  <c r="A203"/>
  <c r="B155"/>
  <c r="B202"/>
  <c r="A202"/>
  <c r="B154"/>
  <c r="B201"/>
  <c r="A201"/>
  <c r="B195"/>
  <c r="A32"/>
  <c r="A195"/>
  <c r="B194"/>
  <c r="A31"/>
  <c r="A194"/>
  <c r="B193"/>
  <c r="A30"/>
  <c r="A193"/>
  <c r="B192"/>
  <c r="A29"/>
  <c r="A192"/>
  <c r="B191"/>
  <c r="A28"/>
  <c r="A191"/>
  <c r="B190"/>
  <c r="A27"/>
  <c r="A190"/>
  <c r="B189"/>
  <c r="A26"/>
  <c r="A189"/>
  <c r="B188"/>
  <c r="A25"/>
  <c r="A188"/>
  <c r="B187"/>
  <c r="A24"/>
  <c r="A187"/>
  <c r="B186"/>
  <c r="A23"/>
  <c r="A186"/>
  <c r="B185"/>
  <c r="A22"/>
  <c r="A185"/>
  <c r="B184"/>
  <c r="A21"/>
  <c r="A184"/>
  <c r="B164"/>
  <c r="B178"/>
  <c r="A166"/>
  <c r="A168"/>
  <c r="A169"/>
  <c r="A170"/>
  <c r="A171"/>
  <c r="A172"/>
  <c r="A174"/>
  <c r="A175"/>
  <c r="A176"/>
  <c r="A177"/>
  <c r="A178"/>
  <c r="B177"/>
  <c r="B176"/>
  <c r="B175"/>
  <c r="B174"/>
  <c r="B172"/>
  <c r="B171"/>
  <c r="B170"/>
  <c r="B169"/>
  <c r="B168"/>
  <c r="B152"/>
  <c r="B166"/>
  <c r="A164"/>
  <c r="A45"/>
  <c r="A58"/>
  <c r="A71"/>
  <c r="A84"/>
  <c r="A97"/>
  <c r="A110"/>
  <c r="A123"/>
  <c r="A136"/>
  <c r="A149"/>
  <c r="A44"/>
  <c r="A57"/>
  <c r="A70"/>
  <c r="A83"/>
  <c r="A96"/>
  <c r="A109"/>
  <c r="A122"/>
  <c r="A135"/>
  <c r="A148"/>
  <c r="A43"/>
  <c r="A56"/>
  <c r="A69"/>
  <c r="A82"/>
  <c r="A95"/>
  <c r="A108"/>
  <c r="A121"/>
  <c r="A134"/>
  <c r="A147"/>
  <c r="A42"/>
  <c r="A55"/>
  <c r="A68"/>
  <c r="A81"/>
  <c r="A94"/>
  <c r="A107"/>
  <c r="A120"/>
  <c r="A133"/>
  <c r="A146"/>
  <c r="A41"/>
  <c r="A54"/>
  <c r="A67"/>
  <c r="A80"/>
  <c r="A93"/>
  <c r="A106"/>
  <c r="A119"/>
  <c r="A132"/>
  <c r="A145"/>
  <c r="A40"/>
  <c r="A53"/>
  <c r="A66"/>
  <c r="A79"/>
  <c r="A92"/>
  <c r="A105"/>
  <c r="A118"/>
  <c r="A131"/>
  <c r="A144"/>
  <c r="A39"/>
  <c r="A52"/>
  <c r="A65"/>
  <c r="A78"/>
  <c r="A91"/>
  <c r="A104"/>
  <c r="A117"/>
  <c r="A130"/>
  <c r="A143"/>
  <c r="A38"/>
  <c r="A51"/>
  <c r="A64"/>
  <c r="A77"/>
  <c r="A90"/>
  <c r="A103"/>
  <c r="A116"/>
  <c r="A129"/>
  <c r="A142"/>
  <c r="A37"/>
  <c r="A50"/>
  <c r="A63"/>
  <c r="A76"/>
  <c r="A89"/>
  <c r="A102"/>
  <c r="A115"/>
  <c r="A128"/>
  <c r="A141"/>
  <c r="A36"/>
  <c r="A49"/>
  <c r="A62"/>
  <c r="A75"/>
  <c r="A88"/>
  <c r="A101"/>
  <c r="A114"/>
  <c r="A127"/>
  <c r="A140"/>
  <c r="A35"/>
  <c r="A48"/>
  <c r="A61"/>
  <c r="A74"/>
  <c r="A87"/>
  <c r="A100"/>
  <c r="A113"/>
  <c r="A126"/>
  <c r="A139"/>
  <c r="A34"/>
  <c r="A47"/>
  <c r="A60"/>
  <c r="A73"/>
  <c r="A86"/>
  <c r="A99"/>
  <c r="A112"/>
  <c r="A125"/>
  <c r="A138"/>
  <c r="M7"/>
  <c r="N7"/>
  <c r="O7"/>
  <c r="L7"/>
  <c r="J7"/>
  <c r="I7"/>
  <c r="K7"/>
  <c r="F7"/>
  <c r="G7"/>
  <c r="H7"/>
  <c r="C7"/>
  <c r="D7"/>
  <c r="E7"/>
  <c r="B209" i="61"/>
  <c r="B208"/>
  <c r="A9"/>
  <c r="A10"/>
  <c r="A11"/>
  <c r="A12"/>
  <c r="A13"/>
  <c r="A14"/>
  <c r="A15"/>
  <c r="A16"/>
  <c r="A17"/>
  <c r="A18"/>
  <c r="A19"/>
  <c r="A208"/>
  <c r="B207"/>
  <c r="A207"/>
  <c r="B206"/>
  <c r="A206"/>
  <c r="B205"/>
  <c r="A205"/>
  <c r="B204"/>
  <c r="A204"/>
  <c r="B203"/>
  <c r="A203"/>
  <c r="B202"/>
  <c r="A202"/>
  <c r="B201"/>
  <c r="A201"/>
  <c r="B200"/>
  <c r="A200"/>
  <c r="B199"/>
  <c r="A199"/>
  <c r="B198"/>
  <c r="A198"/>
  <c r="B197"/>
  <c r="A197"/>
  <c r="B164"/>
  <c r="B178"/>
  <c r="B194"/>
  <c r="A152"/>
  <c r="A166"/>
  <c r="A168"/>
  <c r="A169"/>
  <c r="A170"/>
  <c r="A171"/>
  <c r="A172"/>
  <c r="A174"/>
  <c r="A175"/>
  <c r="A176"/>
  <c r="A177"/>
  <c r="A178"/>
  <c r="A194"/>
  <c r="B163"/>
  <c r="B177"/>
  <c r="B193"/>
  <c r="A193"/>
  <c r="B162"/>
  <c r="B176"/>
  <c r="B192"/>
  <c r="A192"/>
  <c r="B161"/>
  <c r="B175"/>
  <c r="B191"/>
  <c r="A191"/>
  <c r="B160"/>
  <c r="B174"/>
  <c r="B190"/>
  <c r="A190"/>
  <c r="B158"/>
  <c r="B172"/>
  <c r="B188"/>
  <c r="A188"/>
  <c r="B157"/>
  <c r="B171"/>
  <c r="B187"/>
  <c r="A187"/>
  <c r="B156"/>
  <c r="B170"/>
  <c r="B186"/>
  <c r="A186"/>
  <c r="B155"/>
  <c r="B169"/>
  <c r="B185"/>
  <c r="A185"/>
  <c r="B154"/>
  <c r="B168"/>
  <c r="B184"/>
  <c r="A184"/>
  <c r="B152"/>
  <c r="B166"/>
  <c r="B182"/>
  <c r="A182"/>
  <c r="A154"/>
  <c r="A155"/>
  <c r="A156"/>
  <c r="A157"/>
  <c r="A158"/>
  <c r="A160"/>
  <c r="A161"/>
  <c r="A162"/>
  <c r="A163"/>
  <c r="A164"/>
  <c r="A32"/>
  <c r="A45"/>
  <c r="A58"/>
  <c r="A71"/>
  <c r="A84"/>
  <c r="A97"/>
  <c r="A110"/>
  <c r="A123"/>
  <c r="A136"/>
  <c r="A149"/>
  <c r="A31"/>
  <c r="A44"/>
  <c r="A57"/>
  <c r="A70"/>
  <c r="A83"/>
  <c r="A96"/>
  <c r="A109"/>
  <c r="A122"/>
  <c r="A135"/>
  <c r="A148"/>
  <c r="A30"/>
  <c r="A43"/>
  <c r="A56"/>
  <c r="A69"/>
  <c r="A82"/>
  <c r="A95"/>
  <c r="A108"/>
  <c r="A121"/>
  <c r="A134"/>
  <c r="A147"/>
  <c r="A29"/>
  <c r="A42"/>
  <c r="A55"/>
  <c r="A68"/>
  <c r="A81"/>
  <c r="A94"/>
  <c r="A107"/>
  <c r="A120"/>
  <c r="A133"/>
  <c r="A146"/>
  <c r="A28"/>
  <c r="A41"/>
  <c r="A54"/>
  <c r="A67"/>
  <c r="A80"/>
  <c r="A93"/>
  <c r="A106"/>
  <c r="A119"/>
  <c r="A132"/>
  <c r="A145"/>
  <c r="A27"/>
  <c r="A40"/>
  <c r="A53"/>
  <c r="A66"/>
  <c r="A79"/>
  <c r="A92"/>
  <c r="A105"/>
  <c r="A118"/>
  <c r="A131"/>
  <c r="A144"/>
  <c r="A26"/>
  <c r="A39"/>
  <c r="A52"/>
  <c r="A65"/>
  <c r="A78"/>
  <c r="A91"/>
  <c r="A104"/>
  <c r="A117"/>
  <c r="A130"/>
  <c r="A143"/>
  <c r="A25"/>
  <c r="A38"/>
  <c r="A51"/>
  <c r="A64"/>
  <c r="A77"/>
  <c r="A90"/>
  <c r="A103"/>
  <c r="A116"/>
  <c r="A129"/>
  <c r="A142"/>
  <c r="A24"/>
  <c r="A37"/>
  <c r="A50"/>
  <c r="A63"/>
  <c r="A76"/>
  <c r="A89"/>
  <c r="A102"/>
  <c r="A115"/>
  <c r="A128"/>
  <c r="A141"/>
  <c r="A23"/>
  <c r="A36"/>
  <c r="A49"/>
  <c r="A62"/>
  <c r="A75"/>
  <c r="A88"/>
  <c r="A101"/>
  <c r="A114"/>
  <c r="A127"/>
  <c r="A140"/>
  <c r="A22"/>
  <c r="A35"/>
  <c r="A48"/>
  <c r="A61"/>
  <c r="A74"/>
  <c r="A87"/>
  <c r="A100"/>
  <c r="A113"/>
  <c r="A126"/>
  <c r="A139"/>
  <c r="A21"/>
  <c r="A34"/>
  <c r="A47"/>
  <c r="A60"/>
  <c r="A73"/>
  <c r="A86"/>
  <c r="A99"/>
  <c r="A112"/>
  <c r="A125"/>
  <c r="A138"/>
  <c r="M7"/>
  <c r="N7"/>
  <c r="O7"/>
  <c r="L7"/>
  <c r="J7"/>
  <c r="I7"/>
  <c r="K7"/>
  <c r="F7"/>
  <c r="G7"/>
  <c r="H7"/>
  <c r="C7"/>
  <c r="D7"/>
  <c r="E7"/>
  <c r="A220" i="60"/>
  <c r="A221"/>
  <c r="A222"/>
  <c r="A223"/>
  <c r="B163"/>
  <c r="B217"/>
  <c r="A9"/>
  <c r="A10"/>
  <c r="A11"/>
  <c r="A12"/>
  <c r="A13"/>
  <c r="A14"/>
  <c r="A15"/>
  <c r="A16"/>
  <c r="A17"/>
  <c r="A18"/>
  <c r="A19"/>
  <c r="A152"/>
  <c r="A154"/>
  <c r="A155"/>
  <c r="A156"/>
  <c r="A157"/>
  <c r="A158"/>
  <c r="A160"/>
  <c r="A161"/>
  <c r="A162"/>
  <c r="A163"/>
  <c r="A217"/>
  <c r="B162"/>
  <c r="B216"/>
  <c r="A216"/>
  <c r="B161"/>
  <c r="B215"/>
  <c r="A215"/>
  <c r="B160"/>
  <c r="B214"/>
  <c r="A214"/>
  <c r="B158"/>
  <c r="B212"/>
  <c r="A212"/>
  <c r="B157"/>
  <c r="B211"/>
  <c r="A211"/>
  <c r="B156"/>
  <c r="B210"/>
  <c r="A210"/>
  <c r="B155"/>
  <c r="B209"/>
  <c r="A209"/>
  <c r="B154"/>
  <c r="B208"/>
  <c r="A208"/>
  <c r="B202"/>
  <c r="A32"/>
  <c r="A202"/>
  <c r="B201"/>
  <c r="A31"/>
  <c r="A201"/>
  <c r="B200"/>
  <c r="A30"/>
  <c r="A200"/>
  <c r="B199"/>
  <c r="A29"/>
  <c r="A199"/>
  <c r="B198"/>
  <c r="A28"/>
  <c r="A198"/>
  <c r="B197"/>
  <c r="A27"/>
  <c r="A197"/>
  <c r="B196"/>
  <c r="A26"/>
  <c r="A196"/>
  <c r="B195"/>
  <c r="A25"/>
  <c r="A195"/>
  <c r="B194"/>
  <c r="A24"/>
  <c r="A194"/>
  <c r="B193"/>
  <c r="A23"/>
  <c r="A193"/>
  <c r="B192"/>
  <c r="A22"/>
  <c r="A192"/>
  <c r="B191"/>
  <c r="A21"/>
  <c r="A191"/>
  <c r="B189"/>
  <c r="A189"/>
  <c r="B188"/>
  <c r="A188"/>
  <c r="B187"/>
  <c r="A187"/>
  <c r="B186"/>
  <c r="A186"/>
  <c r="B185"/>
  <c r="A185"/>
  <c r="B184"/>
  <c r="A184"/>
  <c r="B164"/>
  <c r="B178"/>
  <c r="A166"/>
  <c r="A168"/>
  <c r="A169"/>
  <c r="A170"/>
  <c r="A171"/>
  <c r="A172"/>
  <c r="A174"/>
  <c r="A175"/>
  <c r="A176"/>
  <c r="A177"/>
  <c r="A178"/>
  <c r="B177"/>
  <c r="B176"/>
  <c r="B175"/>
  <c r="B174"/>
  <c r="B172"/>
  <c r="B171"/>
  <c r="B170"/>
  <c r="B169"/>
  <c r="B168"/>
  <c r="B152"/>
  <c r="B166"/>
  <c r="A164"/>
  <c r="A45"/>
  <c r="A58"/>
  <c r="A71"/>
  <c r="A84"/>
  <c r="A97"/>
  <c r="A110"/>
  <c r="A123"/>
  <c r="A136"/>
  <c r="A149"/>
  <c r="A44"/>
  <c r="A57"/>
  <c r="A70"/>
  <c r="A83"/>
  <c r="A96"/>
  <c r="A109"/>
  <c r="A122"/>
  <c r="A135"/>
  <c r="A148"/>
  <c r="A43"/>
  <c r="A56"/>
  <c r="A69"/>
  <c r="A82"/>
  <c r="A95"/>
  <c r="A108"/>
  <c r="A121"/>
  <c r="A134"/>
  <c r="A147"/>
  <c r="A42"/>
  <c r="A55"/>
  <c r="A68"/>
  <c r="A81"/>
  <c r="A94"/>
  <c r="A107"/>
  <c r="A120"/>
  <c r="A133"/>
  <c r="A146"/>
  <c r="A41"/>
  <c r="A54"/>
  <c r="A67"/>
  <c r="A80"/>
  <c r="A93"/>
  <c r="A106"/>
  <c r="A119"/>
  <c r="A132"/>
  <c r="A145"/>
  <c r="A40"/>
  <c r="A53"/>
  <c r="A66"/>
  <c r="A79"/>
  <c r="A92"/>
  <c r="A105"/>
  <c r="A118"/>
  <c r="A131"/>
  <c r="A144"/>
  <c r="A39"/>
  <c r="A52"/>
  <c r="A65"/>
  <c r="A78"/>
  <c r="A91"/>
  <c r="A104"/>
  <c r="A117"/>
  <c r="A130"/>
  <c r="A143"/>
  <c r="A38"/>
  <c r="A51"/>
  <c r="A64"/>
  <c r="A77"/>
  <c r="A90"/>
  <c r="A103"/>
  <c r="A116"/>
  <c r="A129"/>
  <c r="A142"/>
  <c r="A37"/>
  <c r="A50"/>
  <c r="A63"/>
  <c r="A76"/>
  <c r="A89"/>
  <c r="A102"/>
  <c r="A115"/>
  <c r="A128"/>
  <c r="A141"/>
  <c r="A36"/>
  <c r="A49"/>
  <c r="A62"/>
  <c r="A75"/>
  <c r="A88"/>
  <c r="A101"/>
  <c r="A114"/>
  <c r="A127"/>
  <c r="A140"/>
  <c r="A35"/>
  <c r="A48"/>
  <c r="A61"/>
  <c r="A74"/>
  <c r="A87"/>
  <c r="A100"/>
  <c r="A113"/>
  <c r="A126"/>
  <c r="A139"/>
  <c r="A34"/>
  <c r="A47"/>
  <c r="A60"/>
  <c r="A73"/>
  <c r="A86"/>
  <c r="A99"/>
  <c r="A112"/>
  <c r="A125"/>
  <c r="A138"/>
  <c r="M7"/>
  <c r="N7"/>
  <c r="O7"/>
  <c r="L7"/>
  <c r="J7"/>
  <c r="I7"/>
  <c r="K7"/>
  <c r="F7"/>
  <c r="G7"/>
  <c r="H7"/>
  <c r="C7"/>
  <c r="D7"/>
  <c r="E7"/>
  <c r="A3"/>
  <c r="AA26" i="57"/>
  <c r="Z26"/>
  <c r="Z25"/>
  <c r="AA24"/>
  <c r="AA47" i="42"/>
  <c r="AA46"/>
  <c r="Z46"/>
  <c r="AA45"/>
  <c r="A9" i="50"/>
  <c r="A10"/>
  <c r="A11"/>
  <c r="A12"/>
  <c r="A13"/>
  <c r="A14"/>
  <c r="A15"/>
  <c r="A16"/>
  <c r="A17"/>
  <c r="A18"/>
  <c r="A19"/>
  <c r="A152"/>
  <c r="A166"/>
  <c r="A168"/>
  <c r="B164"/>
  <c r="B178"/>
  <c r="A169"/>
  <c r="A170"/>
  <c r="A171"/>
  <c r="A172"/>
  <c r="A174"/>
  <c r="A175"/>
  <c r="A176"/>
  <c r="A177"/>
  <c r="A178"/>
  <c r="B163"/>
  <c r="B177"/>
  <c r="B162"/>
  <c r="B176"/>
  <c r="B161"/>
  <c r="B175"/>
  <c r="B160"/>
  <c r="B174"/>
  <c r="B158"/>
  <c r="B172"/>
  <c r="B157"/>
  <c r="B171"/>
  <c r="B156"/>
  <c r="B170"/>
  <c r="B155"/>
  <c r="B169"/>
  <c r="B154"/>
  <c r="B168"/>
  <c r="B152"/>
  <c r="B166"/>
  <c r="A154"/>
  <c r="A155"/>
  <c r="A156"/>
  <c r="A157"/>
  <c r="A158"/>
  <c r="A160"/>
  <c r="A161"/>
  <c r="A162"/>
  <c r="A163"/>
  <c r="A164"/>
  <c r="A32"/>
  <c r="A45"/>
  <c r="A58"/>
  <c r="A71"/>
  <c r="A84"/>
  <c r="A97"/>
  <c r="A110"/>
  <c r="A123"/>
  <c r="A136"/>
  <c r="A149"/>
  <c r="A31"/>
  <c r="A44"/>
  <c r="A57"/>
  <c r="A70"/>
  <c r="A83"/>
  <c r="A96"/>
  <c r="A109"/>
  <c r="A122"/>
  <c r="A135"/>
  <c r="A148"/>
  <c r="A30"/>
  <c r="A43"/>
  <c r="A56"/>
  <c r="A69"/>
  <c r="A82"/>
  <c r="A95"/>
  <c r="A108"/>
  <c r="A121"/>
  <c r="A134"/>
  <c r="A147"/>
  <c r="A29"/>
  <c r="A42"/>
  <c r="A55"/>
  <c r="A68"/>
  <c r="A81"/>
  <c r="A94"/>
  <c r="A107"/>
  <c r="A120"/>
  <c r="A133"/>
  <c r="A146"/>
  <c r="A28"/>
  <c r="A41"/>
  <c r="A54"/>
  <c r="A67"/>
  <c r="A80"/>
  <c r="A93"/>
  <c r="A106"/>
  <c r="A119"/>
  <c r="A132"/>
  <c r="A145"/>
  <c r="A27"/>
  <c r="A40"/>
  <c r="A53"/>
  <c r="A66"/>
  <c r="A79"/>
  <c r="A92"/>
  <c r="A105"/>
  <c r="A118"/>
  <c r="A131"/>
  <c r="A144"/>
  <c r="A26"/>
  <c r="A39"/>
  <c r="A52"/>
  <c r="A65"/>
  <c r="A78"/>
  <c r="A91"/>
  <c r="A104"/>
  <c r="A117"/>
  <c r="A130"/>
  <c r="A143"/>
  <c r="A25"/>
  <c r="A38"/>
  <c r="A51"/>
  <c r="A64"/>
  <c r="A77"/>
  <c r="A90"/>
  <c r="A103"/>
  <c r="A116"/>
  <c r="A129"/>
  <c r="A142"/>
  <c r="A24"/>
  <c r="A37"/>
  <c r="A50"/>
  <c r="A63"/>
  <c r="A76"/>
  <c r="A89"/>
  <c r="A102"/>
  <c r="A115"/>
  <c r="A128"/>
  <c r="A141"/>
  <c r="A23"/>
  <c r="A36"/>
  <c r="A49"/>
  <c r="A62"/>
  <c r="A75"/>
  <c r="A88"/>
  <c r="A101"/>
  <c r="A114"/>
  <c r="A127"/>
  <c r="A140"/>
  <c r="A22"/>
  <c r="A35"/>
  <c r="A48"/>
  <c r="A61"/>
  <c r="A74"/>
  <c r="A87"/>
  <c r="A100"/>
  <c r="A113"/>
  <c r="A126"/>
  <c r="A139"/>
  <c r="A21"/>
  <c r="A34"/>
  <c r="A47"/>
  <c r="A60"/>
  <c r="A73"/>
  <c r="A86"/>
  <c r="A99"/>
  <c r="A112"/>
  <c r="A125"/>
  <c r="A138"/>
  <c r="BH7"/>
  <c r="AG7"/>
  <c r="Q7"/>
  <c r="AL7" i="20"/>
  <c r="C7"/>
  <c r="AM7"/>
  <c r="D7"/>
  <c r="E7"/>
  <c r="F7"/>
  <c r="AP7"/>
  <c r="G7"/>
  <c r="H7"/>
  <c r="AR7"/>
  <c r="AJ7"/>
  <c r="I7"/>
  <c r="AS7"/>
  <c r="J7"/>
  <c r="K7"/>
  <c r="AU7"/>
  <c r="L7"/>
  <c r="AV7"/>
  <c r="M7"/>
  <c r="AW7"/>
  <c r="N7"/>
  <c r="AX7"/>
  <c r="O7"/>
  <c r="P7"/>
  <c r="Q7"/>
  <c r="R7"/>
  <c r="Z7"/>
  <c r="AA7"/>
  <c r="AB7"/>
  <c r="AC7"/>
  <c r="AD7"/>
  <c r="AE7"/>
  <c r="AG7"/>
  <c r="AN7"/>
  <c r="AO7"/>
  <c r="AQ7"/>
  <c r="AT7"/>
  <c r="BA7"/>
  <c r="BE7"/>
  <c r="BH7"/>
  <c r="A9"/>
  <c r="A10"/>
  <c r="A11"/>
  <c r="A12"/>
  <c r="A13"/>
  <c r="A14"/>
  <c r="A15"/>
  <c r="A16"/>
  <c r="A17"/>
  <c r="A18"/>
  <c r="A19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7"/>
  <c r="A48"/>
  <c r="A49"/>
  <c r="A50"/>
  <c r="A51"/>
  <c r="A52"/>
  <c r="A53"/>
  <c r="A54"/>
  <c r="A55"/>
  <c r="A56"/>
  <c r="A57"/>
  <c r="A58"/>
  <c r="A60"/>
  <c r="A61"/>
  <c r="A62"/>
  <c r="A63"/>
  <c r="A64"/>
  <c r="A65"/>
  <c r="A66"/>
  <c r="A67"/>
  <c r="A68"/>
  <c r="A69"/>
  <c r="A70"/>
  <c r="A71"/>
  <c r="A73"/>
  <c r="A74"/>
  <c r="A75"/>
  <c r="A76"/>
  <c r="A77"/>
  <c r="A78"/>
  <c r="A79"/>
  <c r="A80"/>
  <c r="A81"/>
  <c r="A82"/>
  <c r="A83"/>
  <c r="A84"/>
  <c r="A86"/>
  <c r="A87"/>
  <c r="A88"/>
  <c r="A89"/>
  <c r="A90"/>
  <c r="A91"/>
  <c r="A92"/>
  <c r="A93"/>
  <c r="A94"/>
  <c r="A95"/>
  <c r="A96"/>
  <c r="A97"/>
  <c r="A99"/>
  <c r="A100"/>
  <c r="A101"/>
  <c r="A102"/>
  <c r="A103"/>
  <c r="A104"/>
  <c r="A105"/>
  <c r="A106"/>
  <c r="A107"/>
  <c r="A108"/>
  <c r="A109"/>
  <c r="A110"/>
  <c r="A112"/>
  <c r="A113"/>
  <c r="A114"/>
  <c r="A115"/>
  <c r="A116"/>
  <c r="A117"/>
  <c r="A118"/>
  <c r="A119"/>
  <c r="A120"/>
  <c r="A121"/>
  <c r="A122"/>
  <c r="A123"/>
  <c r="A125"/>
  <c r="A126"/>
  <c r="A127"/>
  <c r="A128"/>
  <c r="A129"/>
  <c r="A130"/>
  <c r="A131"/>
  <c r="A132"/>
  <c r="A133"/>
  <c r="A134"/>
  <c r="A135"/>
  <c r="A136"/>
  <c r="A138"/>
  <c r="A139"/>
  <c r="A140"/>
  <c r="A141"/>
  <c r="A142"/>
  <c r="A143"/>
  <c r="A144"/>
  <c r="A145"/>
  <c r="A146"/>
  <c r="A147"/>
  <c r="A148"/>
  <c r="A149"/>
  <c r="A152"/>
  <c r="B152"/>
  <c r="A154"/>
  <c r="B154"/>
  <c r="A155"/>
  <c r="B155"/>
  <c r="A156"/>
  <c r="B156"/>
  <c r="A157"/>
  <c r="B157"/>
  <c r="A158"/>
  <c r="B158"/>
  <c r="A160"/>
  <c r="B160"/>
  <c r="A161"/>
  <c r="B161"/>
  <c r="A162"/>
  <c r="B162"/>
  <c r="A163"/>
  <c r="B163"/>
  <c r="A164"/>
  <c r="B164"/>
  <c r="A166"/>
  <c r="B166"/>
  <c r="A168"/>
  <c r="B168"/>
  <c r="A169"/>
  <c r="B169"/>
  <c r="A170"/>
  <c r="B170"/>
  <c r="A171"/>
  <c r="B171"/>
  <c r="A172"/>
  <c r="B172"/>
  <c r="A174"/>
  <c r="B174"/>
  <c r="A175"/>
  <c r="B175"/>
  <c r="A176"/>
  <c r="B176"/>
  <c r="A177"/>
  <c r="B177"/>
  <c r="A178"/>
  <c r="B178"/>
  <c r="A180"/>
  <c r="B180"/>
  <c r="A182"/>
  <c r="B182"/>
  <c r="A183"/>
  <c r="B183"/>
  <c r="A184"/>
  <c r="B184"/>
  <c r="A185"/>
  <c r="B185"/>
  <c r="A186"/>
  <c r="B186"/>
  <c r="A188"/>
  <c r="B188"/>
  <c r="A189"/>
  <c r="B189"/>
  <c r="A190"/>
  <c r="B190"/>
  <c r="A191"/>
  <c r="B191"/>
  <c r="A192"/>
  <c r="B192"/>
  <c r="A220"/>
  <c r="B220"/>
  <c r="A221"/>
  <c r="B221"/>
  <c r="A222"/>
  <c r="B222"/>
  <c r="A223"/>
  <c r="B223"/>
  <c r="A224"/>
  <c r="B224"/>
  <c r="A225"/>
  <c r="B225"/>
  <c r="A226"/>
  <c r="B226"/>
  <c r="A227"/>
  <c r="B227"/>
  <c r="A228"/>
  <c r="B228"/>
  <c r="A229"/>
  <c r="B229"/>
  <c r="A230"/>
  <c r="B230"/>
  <c r="A231"/>
  <c r="B231"/>
  <c r="B232"/>
  <c r="A233"/>
  <c r="B233"/>
  <c r="A234"/>
  <c r="B234"/>
  <c r="A235"/>
  <c r="B235"/>
  <c r="A236"/>
  <c r="B236"/>
  <c r="A237"/>
  <c r="B237"/>
  <c r="A238"/>
  <c r="B238"/>
  <c r="A239"/>
  <c r="B239"/>
  <c r="A240"/>
  <c r="B240"/>
  <c r="A241"/>
  <c r="B241"/>
  <c r="A242"/>
  <c r="B242"/>
  <c r="A243"/>
  <c r="B243"/>
  <c r="A244"/>
  <c r="B244"/>
  <c r="B245"/>
  <c r="A250"/>
  <c r="A251"/>
  <c r="A252"/>
  <c r="A253"/>
  <c r="A254"/>
  <c r="A256"/>
  <c r="A257"/>
  <c r="A258"/>
  <c r="A259"/>
  <c r="AL7" i="16"/>
  <c r="C7"/>
  <c r="AM7"/>
  <c r="D7"/>
  <c r="E7"/>
  <c r="F7"/>
  <c r="AP7"/>
  <c r="G7"/>
  <c r="H7"/>
  <c r="AR7"/>
  <c r="I7"/>
  <c r="AS7"/>
  <c r="J7"/>
  <c r="K7"/>
  <c r="AU7"/>
  <c r="L7"/>
  <c r="AV7"/>
  <c r="M7"/>
  <c r="AW7"/>
  <c r="N7"/>
  <c r="AX7"/>
  <c r="O7"/>
  <c r="P7"/>
  <c r="Q7"/>
  <c r="R7"/>
  <c r="Z7"/>
  <c r="AA7"/>
  <c r="AB7"/>
  <c r="AC7"/>
  <c r="AD7"/>
  <c r="AE7"/>
  <c r="AG7"/>
  <c r="AN7"/>
  <c r="AO7"/>
  <c r="AQ7"/>
  <c r="AT7"/>
  <c r="BA7"/>
  <c r="BE7"/>
  <c r="BH7"/>
  <c r="A9"/>
  <c r="A10"/>
  <c r="A11"/>
  <c r="A12"/>
  <c r="A13"/>
  <c r="A14"/>
  <c r="A15"/>
  <c r="A16"/>
  <c r="A17"/>
  <c r="A18"/>
  <c r="A19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7"/>
  <c r="A48"/>
  <c r="A49"/>
  <c r="A50"/>
  <c r="A51"/>
  <c r="A52"/>
  <c r="A53"/>
  <c r="A54"/>
  <c r="A55"/>
  <c r="A56"/>
  <c r="A57"/>
  <c r="A58"/>
  <c r="A60"/>
  <c r="A61"/>
  <c r="A62"/>
  <c r="A63"/>
  <c r="A64"/>
  <c r="A65"/>
  <c r="A66"/>
  <c r="A67"/>
  <c r="A68"/>
  <c r="A69"/>
  <c r="A70"/>
  <c r="A71"/>
  <c r="A73"/>
  <c r="A74"/>
  <c r="A75"/>
  <c r="A76"/>
  <c r="A77"/>
  <c r="A78"/>
  <c r="A79"/>
  <c r="A80"/>
  <c r="A81"/>
  <c r="A82"/>
  <c r="A83"/>
  <c r="A84"/>
  <c r="A86"/>
  <c r="A87"/>
  <c r="A88"/>
  <c r="A89"/>
  <c r="A90"/>
  <c r="A91"/>
  <c r="A92"/>
  <c r="A93"/>
  <c r="A94"/>
  <c r="A95"/>
  <c r="A96"/>
  <c r="A97"/>
  <c r="A99"/>
  <c r="A100"/>
  <c r="A101"/>
  <c r="A102"/>
  <c r="A103"/>
  <c r="A104"/>
  <c r="A105"/>
  <c r="A106"/>
  <c r="A107"/>
  <c r="A108"/>
  <c r="A109"/>
  <c r="A110"/>
  <c r="A112"/>
  <c r="A113"/>
  <c r="A114"/>
  <c r="A115"/>
  <c r="A116"/>
  <c r="A117"/>
  <c r="A118"/>
  <c r="A119"/>
  <c r="A120"/>
  <c r="A121"/>
  <c r="A122"/>
  <c r="A123"/>
  <c r="A125"/>
  <c r="A126"/>
  <c r="A127"/>
  <c r="A128"/>
  <c r="A129"/>
  <c r="A130"/>
  <c r="A131"/>
  <c r="A132"/>
  <c r="A133"/>
  <c r="A134"/>
  <c r="A135"/>
  <c r="A136"/>
  <c r="A138"/>
  <c r="A139"/>
  <c r="A140"/>
  <c r="A141"/>
  <c r="A142"/>
  <c r="A143"/>
  <c r="A144"/>
  <c r="A145"/>
  <c r="A146"/>
  <c r="A147"/>
  <c r="A148"/>
  <c r="A149"/>
  <c r="A152"/>
  <c r="B152"/>
  <c r="A154"/>
  <c r="B154"/>
  <c r="A155"/>
  <c r="B155"/>
  <c r="A156"/>
  <c r="B156"/>
  <c r="A157"/>
  <c r="B157"/>
  <c r="A158"/>
  <c r="B158"/>
  <c r="A160"/>
  <c r="B160"/>
  <c r="A161"/>
  <c r="B161"/>
  <c r="A162"/>
  <c r="B162"/>
  <c r="A163"/>
  <c r="B163"/>
  <c r="A164"/>
  <c r="B164"/>
  <c r="A166"/>
  <c r="B166"/>
  <c r="A168"/>
  <c r="B168"/>
  <c r="A169"/>
  <c r="B169"/>
  <c r="A170"/>
  <c r="B170"/>
  <c r="A171"/>
  <c r="B171"/>
  <c r="A172"/>
  <c r="B172"/>
  <c r="A174"/>
  <c r="B174"/>
  <c r="A175"/>
  <c r="B175"/>
  <c r="A176"/>
  <c r="B176"/>
  <c r="A177"/>
  <c r="B177"/>
  <c r="A178"/>
  <c r="B178"/>
  <c r="A180"/>
  <c r="B180"/>
  <c r="A182"/>
  <c r="B182"/>
  <c r="A183"/>
  <c r="B183"/>
  <c r="A184"/>
  <c r="B184"/>
  <c r="A185"/>
  <c r="B185"/>
  <c r="A186"/>
  <c r="B186"/>
  <c r="A188"/>
  <c r="B188"/>
  <c r="A189"/>
  <c r="B189"/>
  <c r="A190"/>
  <c r="B190"/>
  <c r="A191"/>
  <c r="B191"/>
  <c r="A192"/>
  <c r="B192"/>
  <c r="A220"/>
  <c r="B220"/>
  <c r="A221"/>
  <c r="B221"/>
  <c r="A222"/>
  <c r="B222"/>
  <c r="A223"/>
  <c r="B223"/>
  <c r="B224"/>
  <c r="A225"/>
  <c r="B225"/>
  <c r="A226"/>
  <c r="B226"/>
  <c r="A227"/>
  <c r="B227"/>
  <c r="A228"/>
  <c r="B228"/>
  <c r="A229"/>
  <c r="B229"/>
  <c r="A230"/>
  <c r="B230"/>
  <c r="A231"/>
  <c r="B231"/>
  <c r="A232"/>
  <c r="B232"/>
  <c r="A233"/>
  <c r="B233"/>
  <c r="A234"/>
  <c r="B234"/>
  <c r="A235"/>
  <c r="B235"/>
  <c r="A236"/>
  <c r="B236"/>
  <c r="B237"/>
  <c r="AL7" i="15"/>
  <c r="C7"/>
  <c r="AM7"/>
  <c r="D7"/>
  <c r="E7"/>
  <c r="F7"/>
  <c r="AP7"/>
  <c r="G7"/>
  <c r="H7"/>
  <c r="AR7"/>
  <c r="I7"/>
  <c r="AS7"/>
  <c r="J7"/>
  <c r="K7"/>
  <c r="AU7"/>
  <c r="L7"/>
  <c r="AV7"/>
  <c r="M7"/>
  <c r="AW7"/>
  <c r="N7"/>
  <c r="AX7"/>
  <c r="O7"/>
  <c r="P7"/>
  <c r="Q7"/>
  <c r="R7"/>
  <c r="Z7"/>
  <c r="AA7"/>
  <c r="AB7"/>
  <c r="AC7"/>
  <c r="AD7"/>
  <c r="AE7"/>
  <c r="AG7"/>
  <c r="AN7"/>
  <c r="AO7"/>
  <c r="AQ7"/>
  <c r="AT7"/>
  <c r="BA7"/>
  <c r="BE7"/>
  <c r="BH7"/>
  <c r="A9"/>
  <c r="A10"/>
  <c r="A11"/>
  <c r="A12"/>
  <c r="A13"/>
  <c r="A14"/>
  <c r="A15"/>
  <c r="A16"/>
  <c r="A17"/>
  <c r="A18"/>
  <c r="A19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7"/>
  <c r="A48"/>
  <c r="A49"/>
  <c r="A50"/>
  <c r="A51"/>
  <c r="A52"/>
  <c r="A53"/>
  <c r="A54"/>
  <c r="A55"/>
  <c r="A56"/>
  <c r="A57"/>
  <c r="A58"/>
  <c r="A60"/>
  <c r="A61"/>
  <c r="A62"/>
  <c r="A63"/>
  <c r="A64"/>
  <c r="A65"/>
  <c r="A66"/>
  <c r="A67"/>
  <c r="A68"/>
  <c r="A69"/>
  <c r="A70"/>
  <c r="A71"/>
  <c r="A73"/>
  <c r="A74"/>
  <c r="A75"/>
  <c r="A76"/>
  <c r="A77"/>
  <c r="A78"/>
  <c r="A79"/>
  <c r="A80"/>
  <c r="A81"/>
  <c r="A82"/>
  <c r="A83"/>
  <c r="A84"/>
  <c r="A86"/>
  <c r="A87"/>
  <c r="A88"/>
  <c r="A89"/>
  <c r="A90"/>
  <c r="A91"/>
  <c r="A92"/>
  <c r="A93"/>
  <c r="A94"/>
  <c r="A95"/>
  <c r="A96"/>
  <c r="A97"/>
  <c r="A99"/>
  <c r="A100"/>
  <c r="A101"/>
  <c r="A102"/>
  <c r="A103"/>
  <c r="A104"/>
  <c r="A105"/>
  <c r="A106"/>
  <c r="A107"/>
  <c r="A108"/>
  <c r="A109"/>
  <c r="A110"/>
  <c r="A112"/>
  <c r="A113"/>
  <c r="A114"/>
  <c r="A115"/>
  <c r="A116"/>
  <c r="A117"/>
  <c r="A118"/>
  <c r="A119"/>
  <c r="A120"/>
  <c r="A121"/>
  <c r="A122"/>
  <c r="A123"/>
  <c r="A125"/>
  <c r="A126"/>
  <c r="A127"/>
  <c r="A128"/>
  <c r="A129"/>
  <c r="A130"/>
  <c r="A131"/>
  <c r="A132"/>
  <c r="A133"/>
  <c r="A134"/>
  <c r="A135"/>
  <c r="A136"/>
  <c r="A138"/>
  <c r="A139"/>
  <c r="A140"/>
  <c r="A141"/>
  <c r="A142"/>
  <c r="A143"/>
  <c r="A144"/>
  <c r="A145"/>
  <c r="A146"/>
  <c r="A147"/>
  <c r="A148"/>
  <c r="A149"/>
  <c r="A152"/>
  <c r="B152"/>
  <c r="A154"/>
  <c r="B154"/>
  <c r="A155"/>
  <c r="B155"/>
  <c r="A156"/>
  <c r="B156"/>
  <c r="A157"/>
  <c r="B157"/>
  <c r="A158"/>
  <c r="B158"/>
  <c r="A160"/>
  <c r="B160"/>
  <c r="A161"/>
  <c r="B161"/>
  <c r="A162"/>
  <c r="B162"/>
  <c r="A163"/>
  <c r="B163"/>
  <c r="A164"/>
  <c r="B164"/>
  <c r="A166"/>
  <c r="B166"/>
  <c r="A168"/>
  <c r="B168"/>
  <c r="A169"/>
  <c r="B169"/>
  <c r="A170"/>
  <c r="B170"/>
  <c r="A171"/>
  <c r="B171"/>
  <c r="A172"/>
  <c r="B172"/>
  <c r="A174"/>
  <c r="B174"/>
  <c r="A175"/>
  <c r="B175"/>
  <c r="A176"/>
  <c r="B176"/>
  <c r="A177"/>
  <c r="B177"/>
  <c r="A178"/>
  <c r="B178"/>
  <c r="A180"/>
  <c r="B180"/>
  <c r="A182"/>
  <c r="B182"/>
  <c r="A183"/>
  <c r="B183"/>
  <c r="A184"/>
  <c r="B184"/>
  <c r="A185"/>
  <c r="B185"/>
  <c r="A186"/>
  <c r="B186"/>
  <c r="A188"/>
  <c r="B188"/>
  <c r="A189"/>
  <c r="B189"/>
  <c r="A190"/>
  <c r="B190"/>
  <c r="A191"/>
  <c r="B191"/>
  <c r="A192"/>
  <c r="B192"/>
  <c r="A220"/>
  <c r="B220"/>
  <c r="A221"/>
  <c r="B221"/>
  <c r="A222"/>
  <c r="B222"/>
  <c r="A223"/>
  <c r="B223"/>
  <c r="B224"/>
  <c r="A225"/>
  <c r="B225"/>
  <c r="A226"/>
  <c r="B226"/>
  <c r="A227"/>
  <c r="B227"/>
  <c r="A228"/>
  <c r="B228"/>
  <c r="A229"/>
  <c r="B229"/>
  <c r="A230"/>
  <c r="B230"/>
  <c r="A231"/>
  <c r="B231"/>
  <c r="A232"/>
  <c r="B232"/>
  <c r="A233"/>
  <c r="B233"/>
  <c r="A234"/>
  <c r="B234"/>
  <c r="A235"/>
  <c r="B235"/>
  <c r="A236"/>
  <c r="B236"/>
  <c r="B237"/>
  <c r="P239"/>
  <c r="AL7" i="14"/>
  <c r="C7"/>
  <c r="AM7"/>
  <c r="D7"/>
  <c r="E7"/>
  <c r="F7"/>
  <c r="AP7"/>
  <c r="G7"/>
  <c r="H7"/>
  <c r="AR7"/>
  <c r="I7"/>
  <c r="AS7"/>
  <c r="J7"/>
  <c r="K7"/>
  <c r="AU7"/>
  <c r="L7"/>
  <c r="AV7"/>
  <c r="M7"/>
  <c r="AW7"/>
  <c r="N7"/>
  <c r="AX7"/>
  <c r="O7"/>
  <c r="P7"/>
  <c r="Q7"/>
  <c r="R7"/>
  <c r="Z7"/>
  <c r="AA7"/>
  <c r="AB7"/>
  <c r="AC7"/>
  <c r="AD7"/>
  <c r="AE7"/>
  <c r="AG7"/>
  <c r="AN7"/>
  <c r="AO7"/>
  <c r="AQ7"/>
  <c r="AT7"/>
  <c r="BA7"/>
  <c r="BE7"/>
  <c r="BH7"/>
  <c r="A9"/>
  <c r="A10"/>
  <c r="A11"/>
  <c r="A12"/>
  <c r="A13"/>
  <c r="A14"/>
  <c r="A15"/>
  <c r="A16"/>
  <c r="A17"/>
  <c r="A18"/>
  <c r="A19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7"/>
  <c r="A48"/>
  <c r="A49"/>
  <c r="A50"/>
  <c r="A51"/>
  <c r="A52"/>
  <c r="A53"/>
  <c r="A54"/>
  <c r="A55"/>
  <c r="A56"/>
  <c r="A57"/>
  <c r="A58"/>
  <c r="A60"/>
  <c r="A61"/>
  <c r="A62"/>
  <c r="A63"/>
  <c r="A64"/>
  <c r="A65"/>
  <c r="A66"/>
  <c r="A67"/>
  <c r="A68"/>
  <c r="A69"/>
  <c r="A70"/>
  <c r="A71"/>
  <c r="A73"/>
  <c r="A74"/>
  <c r="A75"/>
  <c r="A76"/>
  <c r="A77"/>
  <c r="A78"/>
  <c r="A79"/>
  <c r="A80"/>
  <c r="A81"/>
  <c r="A82"/>
  <c r="A83"/>
  <c r="A84"/>
  <c r="A86"/>
  <c r="A87"/>
  <c r="A88"/>
  <c r="A89"/>
  <c r="A90"/>
  <c r="A91"/>
  <c r="A92"/>
  <c r="A93"/>
  <c r="A94"/>
  <c r="A95"/>
  <c r="A96"/>
  <c r="A97"/>
  <c r="A99"/>
  <c r="A100"/>
  <c r="A101"/>
  <c r="A102"/>
  <c r="A103"/>
  <c r="A104"/>
  <c r="A105"/>
  <c r="A106"/>
  <c r="A107"/>
  <c r="A108"/>
  <c r="A109"/>
  <c r="A110"/>
  <c r="A112"/>
  <c r="A113"/>
  <c r="A114"/>
  <c r="A115"/>
  <c r="A116"/>
  <c r="A117"/>
  <c r="A118"/>
  <c r="A119"/>
  <c r="A120"/>
  <c r="A121"/>
  <c r="A122"/>
  <c r="A123"/>
  <c r="A125"/>
  <c r="A126"/>
  <c r="A127"/>
  <c r="A128"/>
  <c r="A129"/>
  <c r="A130"/>
  <c r="A131"/>
  <c r="A132"/>
  <c r="A133"/>
  <c r="A134"/>
  <c r="A135"/>
  <c r="A136"/>
  <c r="A138"/>
  <c r="A139"/>
  <c r="A140"/>
  <c r="A141"/>
  <c r="A142"/>
  <c r="A143"/>
  <c r="A144"/>
  <c r="A145"/>
  <c r="A146"/>
  <c r="A147"/>
  <c r="A148"/>
  <c r="A149"/>
  <c r="A152"/>
  <c r="B152"/>
  <c r="A154"/>
  <c r="B154"/>
  <c r="A155"/>
  <c r="B155"/>
  <c r="A156"/>
  <c r="B156"/>
  <c r="A157"/>
  <c r="B157"/>
  <c r="A158"/>
  <c r="B158"/>
  <c r="A160"/>
  <c r="B160"/>
  <c r="A161"/>
  <c r="B161"/>
  <c r="A162"/>
  <c r="B162"/>
  <c r="A163"/>
  <c r="B163"/>
  <c r="A164"/>
  <c r="B164"/>
  <c r="A166"/>
  <c r="B166"/>
  <c r="A168"/>
  <c r="B168"/>
  <c r="A169"/>
  <c r="B169"/>
  <c r="A170"/>
  <c r="B170"/>
  <c r="A171"/>
  <c r="B171"/>
  <c r="A172"/>
  <c r="B172"/>
  <c r="A174"/>
  <c r="B174"/>
  <c r="A175"/>
  <c r="B175"/>
  <c r="A176"/>
  <c r="B176"/>
  <c r="A177"/>
  <c r="B177"/>
  <c r="A178"/>
  <c r="B178"/>
  <c r="A180"/>
  <c r="B180"/>
  <c r="A182"/>
  <c r="B182"/>
  <c r="A183"/>
  <c r="B183"/>
  <c r="A184"/>
  <c r="B184"/>
  <c r="A185"/>
  <c r="B185"/>
  <c r="A186"/>
  <c r="B186"/>
  <c r="A188"/>
  <c r="B188"/>
  <c r="A189"/>
  <c r="B189"/>
  <c r="A190"/>
  <c r="B190"/>
  <c r="A191"/>
  <c r="B191"/>
  <c r="A192"/>
  <c r="B192"/>
  <c r="A220"/>
  <c r="B220"/>
  <c r="A221"/>
  <c r="B221"/>
  <c r="A222"/>
  <c r="B222"/>
  <c r="A223"/>
  <c r="B223"/>
  <c r="A224"/>
  <c r="B224"/>
  <c r="A225"/>
  <c r="B225"/>
  <c r="A226"/>
  <c r="B226"/>
  <c r="A227"/>
  <c r="B227"/>
  <c r="A228"/>
  <c r="B228"/>
  <c r="A229"/>
  <c r="B229"/>
  <c r="A230"/>
  <c r="B230"/>
  <c r="A231"/>
  <c r="B231"/>
  <c r="B232"/>
  <c r="AL7" i="13"/>
  <c r="C7"/>
  <c r="AM7"/>
  <c r="D7"/>
  <c r="E7"/>
  <c r="F7"/>
  <c r="AP7"/>
  <c r="G7"/>
  <c r="H7"/>
  <c r="AR7"/>
  <c r="I7"/>
  <c r="AS7"/>
  <c r="J7"/>
  <c r="K7"/>
  <c r="AU7"/>
  <c r="L7"/>
  <c r="AV7"/>
  <c r="M7"/>
  <c r="AW7"/>
  <c r="N7"/>
  <c r="AX7"/>
  <c r="O7"/>
  <c r="P7"/>
  <c r="AZ7"/>
  <c r="Q7"/>
  <c r="R7"/>
  <c r="Z7"/>
  <c r="AA7"/>
  <c r="AB7"/>
  <c r="AC7"/>
  <c r="AD7"/>
  <c r="AE7"/>
  <c r="AG7"/>
  <c r="AN7"/>
  <c r="AO7"/>
  <c r="AQ7"/>
  <c r="AT7"/>
  <c r="BA7"/>
  <c r="BE7"/>
  <c r="BH7"/>
  <c r="A9"/>
  <c r="A10"/>
  <c r="A11"/>
  <c r="A12"/>
  <c r="A13"/>
  <c r="A14"/>
  <c r="A15"/>
  <c r="A16"/>
  <c r="A17"/>
  <c r="A18"/>
  <c r="A19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7"/>
  <c r="A48"/>
  <c r="A49"/>
  <c r="A50"/>
  <c r="A51"/>
  <c r="A52"/>
  <c r="A53"/>
  <c r="A54"/>
  <c r="A55"/>
  <c r="A56"/>
  <c r="A57"/>
  <c r="A58"/>
  <c r="A60"/>
  <c r="A61"/>
  <c r="A62"/>
  <c r="A63"/>
  <c r="A64"/>
  <c r="A65"/>
  <c r="A66"/>
  <c r="A67"/>
  <c r="A68"/>
  <c r="A69"/>
  <c r="A70"/>
  <c r="A71"/>
  <c r="A73"/>
  <c r="A74"/>
  <c r="A75"/>
  <c r="A76"/>
  <c r="A77"/>
  <c r="A78"/>
  <c r="A79"/>
  <c r="A80"/>
  <c r="A81"/>
  <c r="A82"/>
  <c r="A83"/>
  <c r="A84"/>
  <c r="A86"/>
  <c r="A87"/>
  <c r="A88"/>
  <c r="A89"/>
  <c r="A90"/>
  <c r="A91"/>
  <c r="A92"/>
  <c r="A93"/>
  <c r="A94"/>
  <c r="A95"/>
  <c r="A96"/>
  <c r="A97"/>
  <c r="A99"/>
  <c r="A100"/>
  <c r="A101"/>
  <c r="A102"/>
  <c r="A103"/>
  <c r="A104"/>
  <c r="A105"/>
  <c r="A106"/>
  <c r="A107"/>
  <c r="A108"/>
  <c r="A109"/>
  <c r="A110"/>
  <c r="A112"/>
  <c r="A113"/>
  <c r="A114"/>
  <c r="A115"/>
  <c r="A116"/>
  <c r="A117"/>
  <c r="A118"/>
  <c r="A119"/>
  <c r="A120"/>
  <c r="A121"/>
  <c r="A122"/>
  <c r="A123"/>
  <c r="A125"/>
  <c r="A126"/>
  <c r="A127"/>
  <c r="A128"/>
  <c r="A129"/>
  <c r="A130"/>
  <c r="A131"/>
  <c r="A132"/>
  <c r="A133"/>
  <c r="A134"/>
  <c r="A135"/>
  <c r="A136"/>
  <c r="A138"/>
  <c r="A139"/>
  <c r="A140"/>
  <c r="A141"/>
  <c r="A142"/>
  <c r="A143"/>
  <c r="A144"/>
  <c r="A145"/>
  <c r="A146"/>
  <c r="A147"/>
  <c r="A148"/>
  <c r="A149"/>
  <c r="A152"/>
  <c r="B152"/>
  <c r="A154"/>
  <c r="B154"/>
  <c r="A155"/>
  <c r="B155"/>
  <c r="A156"/>
  <c r="B156"/>
  <c r="A157"/>
  <c r="B157"/>
  <c r="A158"/>
  <c r="B158"/>
  <c r="A160"/>
  <c r="B160"/>
  <c r="A161"/>
  <c r="B161"/>
  <c r="A162"/>
  <c r="B162"/>
  <c r="A163"/>
  <c r="B163"/>
  <c r="A164"/>
  <c r="B164"/>
  <c r="A166"/>
  <c r="B166"/>
  <c r="A168"/>
  <c r="B168"/>
  <c r="A169"/>
  <c r="B169"/>
  <c r="A170"/>
  <c r="B170"/>
  <c r="A171"/>
  <c r="B171"/>
  <c r="A172"/>
  <c r="B172"/>
  <c r="A174"/>
  <c r="B174"/>
  <c r="A175"/>
  <c r="B175"/>
  <c r="A176"/>
  <c r="B176"/>
  <c r="A177"/>
  <c r="B177"/>
  <c r="A178"/>
  <c r="B178"/>
  <c r="A180"/>
  <c r="B180"/>
  <c r="A182"/>
  <c r="B182"/>
  <c r="A183"/>
  <c r="B183"/>
  <c r="A184"/>
  <c r="B184"/>
  <c r="A185"/>
  <c r="B185"/>
  <c r="A186"/>
  <c r="B186"/>
  <c r="A188"/>
  <c r="B188"/>
  <c r="A189"/>
  <c r="B189"/>
  <c r="A190"/>
  <c r="B190"/>
  <c r="A191"/>
  <c r="B191"/>
  <c r="A192"/>
  <c r="B192"/>
  <c r="AL7" i="11"/>
  <c r="C7"/>
  <c r="AM7"/>
  <c r="D7"/>
  <c r="E7"/>
  <c r="F7"/>
  <c r="AP7"/>
  <c r="G7"/>
  <c r="H7"/>
  <c r="AR7"/>
  <c r="I7"/>
  <c r="AS7"/>
  <c r="J7"/>
  <c r="K7"/>
  <c r="AU7"/>
  <c r="L7"/>
  <c r="AV7"/>
  <c r="M7"/>
  <c r="AW7"/>
  <c r="N7"/>
  <c r="AX7"/>
  <c r="O7"/>
  <c r="P7"/>
  <c r="AZ7"/>
  <c r="Q7"/>
  <c r="R7"/>
  <c r="Z7"/>
  <c r="AA7"/>
  <c r="AB7"/>
  <c r="AC7"/>
  <c r="AD7"/>
  <c r="AE7"/>
  <c r="AG7"/>
  <c r="AN7"/>
  <c r="AO7"/>
  <c r="AQ7"/>
  <c r="AT7"/>
  <c r="BA7"/>
  <c r="BE7"/>
  <c r="BH7"/>
  <c r="A9"/>
  <c r="A10"/>
  <c r="A11"/>
  <c r="A12"/>
  <c r="A13"/>
  <c r="A14"/>
  <c r="A15"/>
  <c r="A16"/>
  <c r="A17"/>
  <c r="A18"/>
  <c r="A19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7"/>
  <c r="A48"/>
  <c r="A49"/>
  <c r="A50"/>
  <c r="A51"/>
  <c r="A52"/>
  <c r="A53"/>
  <c r="A54"/>
  <c r="A55"/>
  <c r="A56"/>
  <c r="A57"/>
  <c r="A58"/>
  <c r="A60"/>
  <c r="A61"/>
  <c r="A62"/>
  <c r="A63"/>
  <c r="A64"/>
  <c r="A65"/>
  <c r="A66"/>
  <c r="A67"/>
  <c r="A68"/>
  <c r="A69"/>
  <c r="A70"/>
  <c r="A71"/>
  <c r="A73"/>
  <c r="A74"/>
  <c r="A75"/>
  <c r="A76"/>
  <c r="A77"/>
  <c r="A78"/>
  <c r="A79"/>
  <c r="A80"/>
  <c r="A81"/>
  <c r="A82"/>
  <c r="A83"/>
  <c r="A84"/>
  <c r="A86"/>
  <c r="A87"/>
  <c r="A88"/>
  <c r="A89"/>
  <c r="A90"/>
  <c r="A91"/>
  <c r="A92"/>
  <c r="A93"/>
  <c r="A94"/>
  <c r="A95"/>
  <c r="A96"/>
  <c r="A97"/>
  <c r="A99"/>
  <c r="A100"/>
  <c r="A101"/>
  <c r="A102"/>
  <c r="A103"/>
  <c r="A104"/>
  <c r="A105"/>
  <c r="A106"/>
  <c r="A107"/>
  <c r="A108"/>
  <c r="A109"/>
  <c r="A110"/>
  <c r="A112"/>
  <c r="A113"/>
  <c r="A114"/>
  <c r="A115"/>
  <c r="A116"/>
  <c r="A117"/>
  <c r="A118"/>
  <c r="A119"/>
  <c r="A120"/>
  <c r="A121"/>
  <c r="A122"/>
  <c r="A123"/>
  <c r="A125"/>
  <c r="A126"/>
  <c r="A127"/>
  <c r="A128"/>
  <c r="A129"/>
  <c r="A130"/>
  <c r="A131"/>
  <c r="A132"/>
  <c r="A133"/>
  <c r="A134"/>
  <c r="A135"/>
  <c r="A136"/>
  <c r="A138"/>
  <c r="A139"/>
  <c r="A140"/>
  <c r="A141"/>
  <c r="A142"/>
  <c r="A143"/>
  <c r="A144"/>
  <c r="A145"/>
  <c r="A146"/>
  <c r="A147"/>
  <c r="A148"/>
  <c r="A149"/>
  <c r="A152"/>
  <c r="B152"/>
  <c r="A154"/>
  <c r="B154"/>
  <c r="A155"/>
  <c r="B155"/>
  <c r="A156"/>
  <c r="B156"/>
  <c r="A157"/>
  <c r="B157"/>
  <c r="A158"/>
  <c r="B158"/>
  <c r="A160"/>
  <c r="B160"/>
  <c r="A161"/>
  <c r="B161"/>
  <c r="A162"/>
  <c r="B162"/>
  <c r="A163"/>
  <c r="B163"/>
  <c r="A164"/>
  <c r="B164"/>
  <c r="A166"/>
  <c r="B166"/>
  <c r="A168"/>
  <c r="B168"/>
  <c r="A169"/>
  <c r="B169"/>
  <c r="A170"/>
  <c r="B170"/>
  <c r="A171"/>
  <c r="B171"/>
  <c r="A172"/>
  <c r="B172"/>
  <c r="A174"/>
  <c r="B174"/>
  <c r="A175"/>
  <c r="B175"/>
  <c r="A176"/>
  <c r="B176"/>
  <c r="A177"/>
  <c r="B177"/>
  <c r="A178"/>
  <c r="B178"/>
  <c r="C7" i="12"/>
  <c r="D7"/>
  <c r="E7"/>
  <c r="F7"/>
  <c r="G7"/>
  <c r="H7"/>
  <c r="I7"/>
  <c r="J7"/>
  <c r="K7"/>
  <c r="L7"/>
  <c r="AV7"/>
  <c r="M7"/>
  <c r="AW7"/>
  <c r="N7"/>
  <c r="AX7"/>
  <c r="O7"/>
  <c r="P7"/>
  <c r="AZ7"/>
  <c r="Q7"/>
  <c r="R7"/>
  <c r="Z7"/>
  <c r="AA7"/>
  <c r="AB7"/>
  <c r="AC7"/>
  <c r="AD7"/>
  <c r="AG7"/>
  <c r="AN7"/>
  <c r="AQ7"/>
  <c r="AT7"/>
  <c r="BA7"/>
  <c r="BH7"/>
  <c r="A9"/>
  <c r="A10"/>
  <c r="A11"/>
  <c r="A12"/>
  <c r="A13"/>
  <c r="A14"/>
  <c r="A15"/>
  <c r="A16"/>
  <c r="A17"/>
  <c r="A18"/>
  <c r="A19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7"/>
  <c r="A48"/>
  <c r="A49"/>
  <c r="A50"/>
  <c r="A51"/>
  <c r="A52"/>
  <c r="A53"/>
  <c r="A54"/>
  <c r="A55"/>
  <c r="A56"/>
  <c r="A57"/>
  <c r="A58"/>
  <c r="A60"/>
  <c r="A61"/>
  <c r="A62"/>
  <c r="A63"/>
  <c r="A64"/>
  <c r="A65"/>
  <c r="A66"/>
  <c r="A67"/>
  <c r="A68"/>
  <c r="A69"/>
  <c r="A70"/>
  <c r="A71"/>
  <c r="A73"/>
  <c r="A74"/>
  <c r="A75"/>
  <c r="A76"/>
  <c r="A77"/>
  <c r="A78"/>
  <c r="A79"/>
  <c r="A80"/>
  <c r="A81"/>
  <c r="A82"/>
  <c r="A83"/>
  <c r="A84"/>
  <c r="A86"/>
  <c r="A87"/>
  <c r="A88"/>
  <c r="A89"/>
  <c r="A90"/>
  <c r="A91"/>
  <c r="A92"/>
  <c r="A93"/>
  <c r="A94"/>
  <c r="A95"/>
  <c r="A96"/>
  <c r="A97"/>
  <c r="A99"/>
  <c r="A100"/>
  <c r="A101"/>
  <c r="A102"/>
  <c r="A103"/>
  <c r="A104"/>
  <c r="A105"/>
  <c r="A106"/>
  <c r="A107"/>
  <c r="A108"/>
  <c r="A109"/>
  <c r="A110"/>
  <c r="A112"/>
  <c r="A113"/>
  <c r="A114"/>
  <c r="A115"/>
  <c r="A116"/>
  <c r="A117"/>
  <c r="A118"/>
  <c r="A119"/>
  <c r="A120"/>
  <c r="A121"/>
  <c r="A122"/>
  <c r="A123"/>
  <c r="A125"/>
  <c r="A126"/>
  <c r="A127"/>
  <c r="A128"/>
  <c r="A129"/>
  <c r="A130"/>
  <c r="A131"/>
  <c r="A132"/>
  <c r="A133"/>
  <c r="A134"/>
  <c r="A135"/>
  <c r="A136"/>
  <c r="A138"/>
  <c r="A139"/>
  <c r="A140"/>
  <c r="A141"/>
  <c r="A142"/>
  <c r="A143"/>
  <c r="A144"/>
  <c r="A145"/>
  <c r="A146"/>
  <c r="A147"/>
  <c r="A148"/>
  <c r="A149"/>
  <c r="A152"/>
  <c r="B152"/>
  <c r="A154"/>
  <c r="B154"/>
  <c r="A155"/>
  <c r="B155"/>
  <c r="A156"/>
  <c r="B156"/>
  <c r="A157"/>
  <c r="B157"/>
  <c r="A158"/>
  <c r="B158"/>
  <c r="A160"/>
  <c r="B160"/>
  <c r="A161"/>
  <c r="B161"/>
  <c r="A162"/>
  <c r="B162"/>
  <c r="A163"/>
  <c r="B163"/>
  <c r="A164"/>
  <c r="B164"/>
  <c r="A166"/>
  <c r="B166"/>
  <c r="A168"/>
  <c r="B168"/>
  <c r="A169"/>
  <c r="B169"/>
  <c r="A170"/>
  <c r="B170"/>
  <c r="A171"/>
  <c r="B171"/>
  <c r="A172"/>
  <c r="B172"/>
  <c r="A174"/>
  <c r="B174"/>
  <c r="A175"/>
  <c r="B175"/>
  <c r="A176"/>
  <c r="B176"/>
  <c r="A177"/>
  <c r="B177"/>
  <c r="A178"/>
  <c r="B178"/>
</calcChain>
</file>

<file path=xl/comments1.xml><?xml version="1.0" encoding="utf-8"?>
<comments xmlns="http://schemas.openxmlformats.org/spreadsheetml/2006/main">
  <authors>
    <author>mcarmstr</author>
  </authors>
  <commentList>
    <comment ref="AA26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percentages wont tie to prior Forecast Variance file because using new coeffients to weather-normalize</t>
        </r>
      </text>
    </comment>
  </commentList>
</comments>
</file>

<file path=xl/comments2.xml><?xml version="1.0" encoding="utf-8"?>
<comments xmlns="http://schemas.openxmlformats.org/spreadsheetml/2006/main">
  <authors>
    <author>rhjmarti</author>
    <author>mcarmstr</author>
  </authors>
  <commentList>
    <comment ref="AA10" authorId="0">
      <text>
        <r>
          <rPr>
            <b/>
            <sz val="8"/>
            <color indexed="81"/>
            <rFont val="Tahoma"/>
            <family val="2"/>
          </rPr>
          <t>rhjmarti:</t>
        </r>
        <r>
          <rPr>
            <sz val="8"/>
            <color indexed="81"/>
            <rFont val="Tahoma"/>
            <family val="2"/>
          </rPr>
          <t xml:space="preserve">
Applied ratio of average energy to revenue forecast variances for forecast years 2004-2006 from post-rate case budgets to energy variance before rate increase to get revenue var %
New prices were not forecasted in B2001 </t>
        </r>
      </text>
    </comment>
    <comment ref="X19" authorId="0">
      <text>
        <r>
          <rPr>
            <b/>
            <sz val="8"/>
            <color indexed="81"/>
            <rFont val="Tahoma"/>
            <family val="2"/>
          </rPr>
          <t>rhjmarti:</t>
        </r>
        <r>
          <rPr>
            <sz val="8"/>
            <color indexed="81"/>
            <rFont val="Tahoma"/>
            <family val="2"/>
          </rPr>
          <t xml:space="preserve">
Final B2010 budget (B2010C) was completed after 2009, so prior yr forecast=actual</t>
        </r>
      </text>
    </comment>
    <comment ref="P20" authorId="1">
      <text>
        <r>
          <rPr>
            <sz val="8"/>
            <color indexed="81"/>
            <rFont val="Tahoma"/>
            <family val="2"/>
          </rPr>
          <t xml:space="preserve">Source:
S:\Workgroups\FPC Marketing\Forecasting\Data\R Project 2013\Requests\B2011 determinants at current price\calendar base revenues by rate and class.xlsx
Tab: Calendar Rev, AH
</t>
        </r>
      </text>
    </comment>
  </commentList>
</comments>
</file>

<file path=xl/comments3.xml><?xml version="1.0" encoding="utf-8"?>
<comments xmlns="http://schemas.openxmlformats.org/spreadsheetml/2006/main">
  <authors>
    <author>mcarmstr</author>
  </authors>
  <commentList>
    <comment ref="A7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S:\Workgroups\FPC Marketing\Forecasting\Data\R Project 2013\Back Up\Accuracy\Base files</t>
        </r>
      </text>
    </comment>
  </commentList>
</comments>
</file>

<file path=xl/comments4.xml><?xml version="1.0" encoding="utf-8"?>
<comments xmlns="http://schemas.openxmlformats.org/spreadsheetml/2006/main">
  <authors>
    <author>mcarmstr</author>
  </authors>
  <commentList>
    <comment ref="C10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not in TM1; data from annual budget tabs</t>
        </r>
      </text>
    </comment>
  </commentList>
</comments>
</file>

<file path=xl/comments5.xml><?xml version="1.0" encoding="utf-8"?>
<comments xmlns="http://schemas.openxmlformats.org/spreadsheetml/2006/main">
  <authors>
    <author>Charles Shane Boyett</author>
  </authors>
  <commentList>
    <comment ref="AG13" authorId="0">
      <text>
        <r>
          <rPr>
            <b/>
            <sz val="8"/>
            <color indexed="81"/>
            <rFont val="Tahoma"/>
            <family val="2"/>
          </rPr>
          <t>Changed to gross unbilled method</t>
        </r>
      </text>
    </comment>
  </commentList>
</comments>
</file>

<file path=xl/comments6.xml><?xml version="1.0" encoding="utf-8"?>
<comments xmlns="http://schemas.openxmlformats.org/spreadsheetml/2006/main">
  <authors>
    <author>Charles Shane Boyett</author>
  </authors>
  <commentList>
    <comment ref="I21" authorId="0">
      <text>
        <r>
          <rPr>
            <b/>
            <sz val="8"/>
            <color indexed="81"/>
            <rFont val="Tahoma"/>
            <family val="2"/>
          </rPr>
          <t>Old formula==ROUND(+[DEM3_REV.xls]Industrial!E32+Y21,0)</t>
        </r>
      </text>
    </comment>
  </commentList>
</comments>
</file>

<file path=xl/sharedStrings.xml><?xml version="1.0" encoding="utf-8"?>
<sst xmlns="http://schemas.openxmlformats.org/spreadsheetml/2006/main" count="11326" uniqueCount="376">
  <si>
    <t>Residential</t>
  </si>
  <si>
    <t>Commercial</t>
  </si>
  <si>
    <t>Industrial</t>
  </si>
  <si>
    <t>Actual</t>
  </si>
  <si>
    <t>Customers</t>
  </si>
  <si>
    <t>WN Actual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</si>
  <si>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</si>
  <si>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</si>
  <si>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</si>
  <si>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</si>
  <si>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</si>
  <si>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</si>
  <si>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</si>
  <si>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</si>
  <si>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</si>
  <si>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</si>
  <si>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</si>
  <si>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</si>
  <si>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B2007</t>
  </si>
  <si>
    <t>B2008</t>
  </si>
  <si>
    <t>B2009</t>
  </si>
  <si>
    <t>B2010C</t>
  </si>
  <si>
    <t>CUBE:</t>
  </si>
  <si>
    <t>forecasting:Version</t>
  </si>
  <si>
    <t>forecasting:Location</t>
  </si>
  <si>
    <t>forecasting:Tariff Schedule</t>
  </si>
  <si>
    <t>Res &amp; Home Bus</t>
  </si>
  <si>
    <t>2006</t>
  </si>
  <si>
    <t>2007</t>
  </si>
  <si>
    <t>2008</t>
  </si>
  <si>
    <t>2009</t>
  </si>
  <si>
    <t>2010</t>
  </si>
  <si>
    <t>B2006</t>
  </si>
  <si>
    <t>Act</t>
  </si>
  <si>
    <t>Retail</t>
  </si>
  <si>
    <t>Billed KWH</t>
  </si>
  <si>
    <t>2000</t>
  </si>
  <si>
    <t>2001</t>
  </si>
  <si>
    <t>2002</t>
  </si>
  <si>
    <t>2003</t>
  </si>
  <si>
    <t>2004</t>
  </si>
  <si>
    <t>2005</t>
  </si>
  <si>
    <t>B2003</t>
  </si>
  <si>
    <t>B2000</t>
  </si>
  <si>
    <t>B2001</t>
  </si>
  <si>
    <t>B2002</t>
  </si>
  <si>
    <t>B2004</t>
  </si>
  <si>
    <t>B2005</t>
  </si>
  <si>
    <t>B2011</t>
  </si>
  <si>
    <t>2011</t>
  </si>
  <si>
    <t>2012</t>
  </si>
  <si>
    <t>2013</t>
  </si>
  <si>
    <t>2014</t>
  </si>
  <si>
    <t>Total</t>
  </si>
  <si>
    <t>(After Conservation</t>
  </si>
  <si>
    <t>AFTER MONS</t>
  </si>
  <si>
    <t>(Before Plan</t>
  </si>
  <si>
    <t>Reductions)</t>
  </si>
  <si>
    <t>After Conservation</t>
  </si>
  <si>
    <t>2001 Budget Forecast</t>
  </si>
  <si>
    <t>Calendar</t>
  </si>
  <si>
    <t>Territorial</t>
  </si>
  <si>
    <t>Territorial Supply</t>
  </si>
  <si>
    <t>Summary</t>
  </si>
  <si>
    <t>Wholesale</t>
  </si>
  <si>
    <t>Territorial Sales</t>
  </si>
  <si>
    <t>Inter-</t>
  </si>
  <si>
    <t>Company Use</t>
  </si>
  <si>
    <t>SEPA</t>
  </si>
  <si>
    <t>Supply</t>
  </si>
  <si>
    <t>Conservation Plan</t>
  </si>
  <si>
    <t>With Sepa</t>
  </si>
  <si>
    <t>Actuals Through</t>
  </si>
  <si>
    <t>Billed</t>
  </si>
  <si>
    <t>Unbilled</t>
  </si>
  <si>
    <t>Streetlighting</t>
  </si>
  <si>
    <t>FPU</t>
  </si>
  <si>
    <t>REA/MUN</t>
  </si>
  <si>
    <t>(Less SEPA)</t>
  </si>
  <si>
    <t>(Excl Interdeptmntl)</t>
  </si>
  <si>
    <t>departmental</t>
  </si>
  <si>
    <t>(Incl Interdeptmntl)</t>
  </si>
  <si>
    <t>Calendar KWH</t>
  </si>
  <si>
    <t>Losses</t>
  </si>
  <si>
    <t>KWH</t>
  </si>
  <si>
    <t>(Includes SEPA)</t>
  </si>
  <si>
    <t>Reductions</t>
  </si>
  <si>
    <t>Known Billed</t>
  </si>
  <si>
    <t>(EXCL INTDPT)</t>
  </si>
  <si>
    <t>(INCL INTDPT)</t>
  </si>
  <si>
    <t>with SEPA</t>
  </si>
  <si>
    <t>Adjusted for DSO</t>
  </si>
  <si>
    <t>res</t>
  </si>
  <si>
    <t>com</t>
  </si>
  <si>
    <t>ind</t>
  </si>
  <si>
    <t>October, 2000</t>
  </si>
  <si>
    <t>(INPUT)</t>
  </si>
  <si>
    <t>check</t>
  </si>
  <si>
    <t>b</t>
  </si>
  <si>
    <t>u</t>
  </si>
  <si>
    <t>c</t>
  </si>
  <si>
    <t>billed</t>
  </si>
  <si>
    <t>unb</t>
  </si>
  <si>
    <t>cal</t>
  </si>
  <si>
    <t>stl</t>
  </si>
  <si>
    <t>fpu</t>
  </si>
  <si>
    <t>rea</t>
  </si>
  <si>
    <t>whol</t>
  </si>
  <si>
    <t>terr</t>
  </si>
  <si>
    <t>ok 2001B</t>
  </si>
  <si>
    <t>ok 2001b</t>
  </si>
  <si>
    <t>for check ok2001b</t>
  </si>
  <si>
    <t>Annual</t>
  </si>
  <si>
    <t>retail w/o intdpt</t>
  </si>
  <si>
    <t>w/o exxon</t>
  </si>
  <si>
    <t>Res Cal</t>
  </si>
  <si>
    <t>Com Cal</t>
  </si>
  <si>
    <t>Ind Cal</t>
  </si>
  <si>
    <t>Stl Cal</t>
  </si>
  <si>
    <t>Whol Cal</t>
  </si>
  <si>
    <t>Terr Cal</t>
  </si>
  <si>
    <t>B2001 vs B2000</t>
  </si>
  <si>
    <t>2000 Budget Forecast</t>
  </si>
  <si>
    <t>September, 1999</t>
  </si>
  <si>
    <t>ok2000b</t>
  </si>
  <si>
    <t>for check ok2000b</t>
  </si>
  <si>
    <t>2002 Budget Forecast</t>
  </si>
  <si>
    <t>Known Sales</t>
  </si>
  <si>
    <t>March, 2001</t>
  </si>
  <si>
    <t>ok 2002B</t>
  </si>
  <si>
    <t>ok 2002b</t>
  </si>
  <si>
    <t>for check ok2002b</t>
  </si>
  <si>
    <t>2003 Budget Forecast</t>
  </si>
  <si>
    <t>August, 2002</t>
  </si>
  <si>
    <t>ok 2003B</t>
  </si>
  <si>
    <t>ok 2003b</t>
  </si>
  <si>
    <t>for check ok2003b</t>
  </si>
  <si>
    <t>2003 Budget</t>
  </si>
  <si>
    <t>vs.</t>
  </si>
  <si>
    <t>2002 Budget</t>
  </si>
  <si>
    <t>2004 Budget Forecast</t>
  </si>
  <si>
    <t>July, 2003</t>
  </si>
  <si>
    <t>ok 2004B</t>
  </si>
  <si>
    <t>ok 2004b</t>
  </si>
  <si>
    <t>2005 Budget Forecast</t>
  </si>
  <si>
    <t>June, 2004</t>
  </si>
  <si>
    <t>ok 2005B</t>
  </si>
  <si>
    <t>ok 2005b</t>
  </si>
  <si>
    <t>for check ok2005b</t>
  </si>
  <si>
    <t>2006 Budget Forecast</t>
  </si>
  <si>
    <t>June, 2005</t>
  </si>
  <si>
    <t>ok 2006b</t>
  </si>
  <si>
    <t>for check ok2006b</t>
  </si>
  <si>
    <t>unbilled</t>
  </si>
  <si>
    <t>2006 Budget</t>
  </si>
  <si>
    <t>2005 Budget</t>
  </si>
  <si>
    <t>Jan-Jun</t>
  </si>
  <si>
    <t>Jul-Dec</t>
  </si>
  <si>
    <t>Street Lighting</t>
  </si>
  <si>
    <t>MUNI</t>
  </si>
  <si>
    <t>2009 Budget Forecast</t>
  </si>
  <si>
    <t>Actuals through June</t>
  </si>
  <si>
    <t>2007 Budget Forecast</t>
  </si>
  <si>
    <t>ok 2007</t>
  </si>
  <si>
    <t>2008 Budget Forecast</t>
  </si>
  <si>
    <t>forecasting:OpStat2</t>
  </si>
  <si>
    <t>Total Location</t>
  </si>
  <si>
    <t>Total Tariff</t>
  </si>
  <si>
    <t>Rate-Specific</t>
  </si>
  <si>
    <t>Excl. Interdepartmental</t>
  </si>
  <si>
    <t>Incl. Interdepartmental</t>
  </si>
  <si>
    <t>Co Use</t>
  </si>
  <si>
    <t>Losses (TS)</t>
  </si>
  <si>
    <t>Territorial Supply Rate</t>
  </si>
  <si>
    <t>Street and Highway Light</t>
  </si>
  <si>
    <t>Mun</t>
  </si>
  <si>
    <t>Total Rev Class</t>
  </si>
  <si>
    <t>Misc Class</t>
  </si>
  <si>
    <t>Territorial Supply Class</t>
  </si>
  <si>
    <t>TS Check</t>
  </si>
  <si>
    <t>Unbilled KWH</t>
  </si>
  <si>
    <t>Blank</t>
  </si>
  <si>
    <t>Cal KWH</t>
  </si>
  <si>
    <t>0 = OK</t>
  </si>
  <si>
    <t>Dec YTD</t>
  </si>
  <si>
    <t>2010 Budget Forecast</t>
  </si>
  <si>
    <t>Check</t>
  </si>
  <si>
    <t>Q1</t>
  </si>
  <si>
    <t>Q2</t>
  </si>
  <si>
    <t>Q3</t>
  </si>
  <si>
    <t>Q4</t>
  </si>
  <si>
    <t>B2010</t>
  </si>
  <si>
    <t>Year in Forecast</t>
  </si>
  <si>
    <t>1 Year Prior</t>
  </si>
  <si>
    <t>Current Yr</t>
  </si>
  <si>
    <t>Forecast Vintage</t>
  </si>
  <si>
    <t>Accuracy</t>
  </si>
  <si>
    <t>GULF POWER COMPANY</t>
  </si>
  <si>
    <t>FORECAST ACCURACY ANALYSIS</t>
  </si>
  <si>
    <t>Forecast Yr +1</t>
  </si>
  <si>
    <t>Forecast Yr +2</t>
  </si>
  <si>
    <t>Average error</t>
  </si>
  <si>
    <t>Maximum error</t>
  </si>
  <si>
    <t>MAPE</t>
  </si>
  <si>
    <t>Location</t>
  </si>
  <si>
    <t>Tariff Schedule</t>
  </si>
  <si>
    <t>FPC</t>
  </si>
  <si>
    <t>1999 Budget Forecast</t>
  </si>
  <si>
    <t>Military</t>
  </si>
  <si>
    <t>Percent of</t>
  </si>
  <si>
    <t>September, 1998</t>
  </si>
  <si>
    <t>Retail KWH</t>
  </si>
  <si>
    <t>Territorial Sales KWH</t>
  </si>
  <si>
    <t>ok99b</t>
  </si>
  <si>
    <t>all ok99b</t>
  </si>
  <si>
    <t>short ok99b, long calc'd</t>
  </si>
  <si>
    <t>for check ok99b</t>
  </si>
  <si>
    <t>Four years prior to the recession 2003 - 2006</t>
  </si>
  <si>
    <t>Version</t>
  </si>
  <si>
    <t>Billed Rev</t>
  </si>
  <si>
    <t>Billed rev</t>
  </si>
  <si>
    <t>Unbilled rev</t>
  </si>
  <si>
    <t>Calendar rev</t>
  </si>
  <si>
    <t>Calendar Rev</t>
  </si>
  <si>
    <t>Rate Migration Details</t>
  </si>
  <si>
    <t>NOT USED</t>
  </si>
  <si>
    <t>Final</t>
  </si>
  <si>
    <t>built in to GD&amp;GSTOU</t>
  </si>
  <si>
    <t>Com</t>
  </si>
  <si>
    <t>Ind</t>
  </si>
  <si>
    <t>Billed Tariff</t>
  </si>
  <si>
    <t>Unbilled Tariff</t>
  </si>
  <si>
    <t>Calendar Tariff</t>
  </si>
  <si>
    <t>Tariff</t>
  </si>
  <si>
    <t>Rate Migrations</t>
  </si>
  <si>
    <t>GSD to GS</t>
  </si>
  <si>
    <t>from GSD</t>
  </si>
  <si>
    <t>to GS</t>
  </si>
  <si>
    <t>GSD to GSTOU</t>
  </si>
  <si>
    <t>to GSTOU</t>
  </si>
  <si>
    <t>GSDT to GSTOU</t>
  </si>
  <si>
    <t>from GSDT</t>
  </si>
  <si>
    <t>GSD to LP</t>
  </si>
  <si>
    <t>to LP</t>
  </si>
  <si>
    <t>LP to GSD</t>
  </si>
  <si>
    <t>from LP</t>
  </si>
  <si>
    <t>to GSD</t>
  </si>
  <si>
    <t>Rate Migration</t>
  </si>
  <si>
    <t>Net GSTOU</t>
  </si>
  <si>
    <t>Base Rev</t>
  </si>
  <si>
    <t>Total Revenue</t>
  </si>
  <si>
    <t>Base Revenue</t>
  </si>
  <si>
    <t>Base Rev Change</t>
  </si>
  <si>
    <t>customers</t>
  </si>
  <si>
    <t>kwh</t>
  </si>
  <si>
    <t>Net Base Rev</t>
  </si>
  <si>
    <t>net kwh</t>
  </si>
  <si>
    <t>net Base Rev</t>
  </si>
  <si>
    <t>ok 2006B</t>
  </si>
  <si>
    <t xml:space="preserve"> </t>
  </si>
  <si>
    <t>not ok</t>
  </si>
  <si>
    <t>Last 4 Months</t>
  </si>
  <si>
    <t>Preliminary</t>
  </si>
  <si>
    <t>PRELIMINARY</t>
  </si>
  <si>
    <t>October,2000</t>
  </si>
  <si>
    <t>Calendar Base Rev</t>
  </si>
  <si>
    <t>Billed Base Rev</t>
  </si>
  <si>
    <t>B2001 - B2000</t>
  </si>
  <si>
    <t>95% CI</t>
  </si>
  <si>
    <t>Handbilled</t>
  </si>
  <si>
    <t>Street</t>
  </si>
  <si>
    <t>Upper</t>
  </si>
  <si>
    <t>Lower</t>
  </si>
  <si>
    <t>Model</t>
  </si>
  <si>
    <t>Weather</t>
  </si>
  <si>
    <t>Lighting</t>
  </si>
  <si>
    <t>Bound</t>
  </si>
  <si>
    <t>Upper CI</t>
  </si>
  <si>
    <t>Lower CI</t>
  </si>
  <si>
    <t>Adjustment</t>
  </si>
  <si>
    <t>Percent</t>
  </si>
  <si>
    <t>ok 2002b rev</t>
  </si>
  <si>
    <t>Sum</t>
  </si>
  <si>
    <t>No Migration</t>
  </si>
  <si>
    <t>Full Migration 6/1</t>
  </si>
  <si>
    <t>Old Rates No Mig</t>
  </si>
  <si>
    <t>2002 Revised Budget</t>
  </si>
  <si>
    <t>Jan-May</t>
  </si>
  <si>
    <t>Jun-Dec</t>
  </si>
  <si>
    <t>2004 Budget</t>
  </si>
  <si>
    <t>(After Conservation)</t>
  </si>
  <si>
    <t>Change in Base Revenue (B07-B06)</t>
  </si>
  <si>
    <t>Street Light</t>
  </si>
  <si>
    <t>Change in Base Revenue (B07-B06 MYU) $000's</t>
  </si>
  <si>
    <t>New Rates</t>
  </si>
  <si>
    <t>Old Rates</t>
  </si>
  <si>
    <t>Difference</t>
  </si>
  <si>
    <t>Old Rates No Mig No AGR</t>
  </si>
  <si>
    <t>RTP/CISR Rev</t>
  </si>
  <si>
    <t>New Rates Full Migr No RTP/CISR</t>
  </si>
  <si>
    <t>Old Rates No Mig No AGR No RTP/CISR</t>
  </si>
  <si>
    <t>N/A</t>
  </si>
  <si>
    <t>Small</t>
  </si>
  <si>
    <t>Large</t>
  </si>
  <si>
    <t>B2012A</t>
  </si>
  <si>
    <t>B2012</t>
  </si>
  <si>
    <t>Values</t>
  </si>
  <si>
    <t>2036</t>
  </si>
  <si>
    <t>2035</t>
  </si>
  <si>
    <t>2034</t>
  </si>
  <si>
    <t>2033</t>
  </si>
  <si>
    <t>2032</t>
  </si>
  <si>
    <t>2031</t>
  </si>
  <si>
    <t>2030</t>
  </si>
  <si>
    <t>2029</t>
  </si>
  <si>
    <t>2028</t>
  </si>
  <si>
    <t>2027</t>
  </si>
  <si>
    <t>2026</t>
  </si>
  <si>
    <t>2025</t>
  </si>
  <si>
    <t>2024</t>
  </si>
  <si>
    <t>2023</t>
  </si>
  <si>
    <t>2022</t>
  </si>
  <si>
    <t>2021</t>
  </si>
  <si>
    <t>2020</t>
  </si>
  <si>
    <t>2019</t>
  </si>
  <si>
    <t>2018</t>
  </si>
  <si>
    <t>2017</t>
  </si>
  <si>
    <t>2016</t>
  </si>
  <si>
    <t>2015</t>
  </si>
  <si>
    <t>Forecasting:OpStat2</t>
  </si>
  <si>
    <t>Unbilled Rev</t>
  </si>
  <si>
    <t>Jan-Sep</t>
  </si>
  <si>
    <t>Revenue Class</t>
  </si>
  <si>
    <t>Op Stat</t>
  </si>
  <si>
    <t>B2013A</t>
  </si>
  <si>
    <t>2037</t>
  </si>
  <si>
    <t>Res</t>
  </si>
  <si>
    <t>B2013 Weather</t>
  </si>
  <si>
    <t>Weather Adjustments</t>
  </si>
  <si>
    <t>10-Year Weather Adjustments Based on B2013 Coefficients</t>
  </si>
  <si>
    <t>Com Small</t>
  </si>
  <si>
    <t>Com Large</t>
  </si>
  <si>
    <t>Com Total</t>
  </si>
  <si>
    <t>Res-Com Total</t>
  </si>
  <si>
    <t>Average revenue/kWh</t>
  </si>
  <si>
    <t>Interim</t>
  </si>
  <si>
    <t>Rate Increase</t>
  </si>
  <si>
    <t>Base Revenue Weather Adjustments</t>
  </si>
  <si>
    <t>Annual Totals</t>
  </si>
  <si>
    <t>Oct-Dec</t>
  </si>
  <si>
    <t>Weather Normal Rev</t>
  </si>
  <si>
    <t>WN Rev Total</t>
  </si>
  <si>
    <t>WN Sales Total</t>
  </si>
  <si>
    <t>Years 2007-2012</t>
  </si>
  <si>
    <t>Weather Normal Sales</t>
  </si>
  <si>
    <t>Jun 02-Sep 11</t>
  </si>
  <si>
    <t>Calendar - B2013 Weather</t>
  </si>
  <si>
    <t>Source of 2003 through 2005 Actuals from Base Files</t>
  </si>
  <si>
    <t>Ties to Base file for 2005</t>
  </si>
  <si>
    <t>Ties to Base file for 2004</t>
  </si>
  <si>
    <t>Ties to Base file for 2003</t>
  </si>
  <si>
    <t>Ties to Base file for 2002</t>
  </si>
  <si>
    <t>Don't have YTD base file for 2001</t>
  </si>
  <si>
    <t>Don’t have electronic base file for 2000</t>
  </si>
  <si>
    <t>Retail Calendar MWh</t>
  </si>
  <si>
    <t>Retail Weather-Normalized Actual Calendar MWh</t>
  </si>
  <si>
    <t>Retail Actual Calendar MWh</t>
  </si>
  <si>
    <t>Retail Weather-Normalized Actual Calendar Base Revenue</t>
  </si>
  <si>
    <t>B2011 for 2012 at Current Rates</t>
  </si>
  <si>
    <t>Actual 2012</t>
  </si>
  <si>
    <t>2007 - 2012 Average</t>
  </si>
  <si>
    <t>2003 - 2006 Average</t>
  </si>
  <si>
    <t>Forecast Year</t>
  </si>
  <si>
    <t>Forecast Year +1</t>
  </si>
  <si>
    <t>2011 Rate Case Forecast</t>
  </si>
  <si>
    <t>This worksheet includes links to a database that cannot be provided, and the links were broken to maintain the integrity of the file.</t>
  </si>
</sst>
</file>

<file path=xl/styles.xml><?xml version="1.0" encoding="utf-8"?>
<styleSheet xmlns="http://schemas.openxmlformats.org/spreadsheetml/2006/main">
  <numFmts count="13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.0000E+00_)"/>
    <numFmt numFmtId="167" formatCode="#,##0.000000_);\(#,##0.000000\)"/>
    <numFmt numFmtId="168" formatCode="0.000%"/>
    <numFmt numFmtId="169" formatCode=";;;"/>
    <numFmt numFmtId="170" formatCode="_(&quot;$&quot;* #,##0.00000_);_(&quot;$&quot;* \(#,##0.00000\);_(&quot;$&quot;* &quot;-&quot;??_);_(@_)"/>
    <numFmt numFmtId="171" formatCode="_(&quot;$&quot;* #,##0_);_(&quot;$&quot;* \(#,##0\);_(&quot;$&quot;* &quot;-&quot;??_);_(@_)"/>
    <numFmt numFmtId="172" formatCode="#,##0;\(#,##0\)"/>
  </numFmts>
  <fonts count="4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i/>
      <sz val="10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22"/>
      <color indexed="8"/>
      <name val="Calibri"/>
      <family val="2"/>
    </font>
    <font>
      <b/>
      <i/>
      <sz val="16"/>
      <color indexed="8"/>
      <name val="Calibri"/>
      <family val="2"/>
    </font>
    <font>
      <b/>
      <sz val="18"/>
      <color indexed="8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0"/>
      <color indexed="57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17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name val="Arial"/>
      <family val="2"/>
    </font>
    <font>
      <sz val="11"/>
      <color theme="1"/>
      <name val="Calibri"/>
      <family val="2"/>
    </font>
    <font>
      <sz val="11"/>
      <name val="Arial"/>
      <family val="2"/>
    </font>
    <font>
      <b/>
      <i/>
      <sz val="16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9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4">
    <xf numFmtId="0" fontId="0" fillId="0" borderId="0"/>
    <xf numFmtId="43" fontId="11" fillId="0" borderId="0" applyFont="0" applyFill="0" applyBorder="0" applyAlignment="0" applyProtection="0"/>
    <xf numFmtId="43" fontId="31" fillId="0" borderId="0" applyFont="0" applyFill="0" applyBorder="0" applyAlignment="0" applyProtection="0"/>
    <xf numFmtId="37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0" fontId="34" fillId="0" borderId="0"/>
    <xf numFmtId="0" fontId="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0" fillId="0" borderId="0"/>
    <xf numFmtId="0" fontId="16" fillId="0" borderId="0"/>
    <xf numFmtId="37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8" fillId="0" borderId="0"/>
    <xf numFmtId="0" fontId="16" fillId="0" borderId="0"/>
    <xf numFmtId="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>
      <alignment horizontal="right"/>
    </xf>
    <xf numFmtId="44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43" fontId="44" fillId="0" borderId="0" applyFont="0" applyFill="0" applyBorder="0" applyAlignment="0" applyProtection="0"/>
  </cellStyleXfs>
  <cellXfs count="779">
    <xf numFmtId="0" fontId="0" fillId="0" borderId="0" xfId="0"/>
    <xf numFmtId="0" fontId="23" fillId="0" borderId="0" xfId="19" applyFont="1" applyFill="1"/>
    <xf numFmtId="49" fontId="19" fillId="0" borderId="0" xfId="19" applyNumberFormat="1" applyFont="1" applyAlignment="1">
      <alignment horizontal="centerContinuous"/>
    </xf>
    <xf numFmtId="0" fontId="23" fillId="0" borderId="0" xfId="19" applyFont="1" applyFill="1" applyAlignment="1">
      <alignment horizontal="right"/>
    </xf>
    <xf numFmtId="0" fontId="19" fillId="0" borderId="0" xfId="19" applyFont="1"/>
    <xf numFmtId="0" fontId="19" fillId="0" borderId="0" xfId="26" applyFont="1"/>
    <xf numFmtId="0" fontId="20" fillId="0" borderId="0" xfId="26" applyFont="1" applyAlignment="1" applyProtection="1">
      <alignment horizontal="right"/>
      <protection locked="0"/>
    </xf>
    <xf numFmtId="0" fontId="20" fillId="0" borderId="0" xfId="26" applyFont="1" applyProtection="1">
      <protection locked="0"/>
    </xf>
    <xf numFmtId="0" fontId="20" fillId="0" borderId="0" xfId="26" applyFont="1" applyAlignment="1" applyProtection="1">
      <alignment horizontal="centerContinuous"/>
      <protection locked="0"/>
    </xf>
    <xf numFmtId="0" fontId="19" fillId="0" borderId="0" xfId="26" applyFont="1" applyAlignment="1">
      <alignment horizontal="centerContinuous"/>
    </xf>
    <xf numFmtId="0" fontId="19" fillId="0" borderId="0" xfId="26" applyFont="1" applyAlignment="1">
      <alignment horizontal="right"/>
    </xf>
    <xf numFmtId="0" fontId="21" fillId="0" borderId="0" xfId="26" applyFont="1"/>
    <xf numFmtId="0" fontId="19" fillId="3" borderId="0" xfId="26" applyFont="1" applyFill="1" applyAlignment="1">
      <alignment horizontal="right"/>
    </xf>
    <xf numFmtId="0" fontId="19" fillId="0" borderId="0" xfId="26" quotePrefix="1" applyFont="1" applyAlignment="1">
      <alignment horizontal="right"/>
    </xf>
    <xf numFmtId="0" fontId="20" fillId="3" borderId="0" xfId="26" applyFont="1" applyFill="1" applyAlignment="1">
      <alignment horizontal="right"/>
    </xf>
    <xf numFmtId="37" fontId="20" fillId="0" borderId="0" xfId="26" applyNumberFormat="1" applyFont="1" applyAlignment="1" applyProtection="1">
      <alignment horizontal="right"/>
      <protection locked="0"/>
    </xf>
    <xf numFmtId="166" fontId="20" fillId="0" borderId="0" xfId="26" applyNumberFormat="1" applyFont="1" applyAlignment="1" applyProtection="1">
      <alignment horizontal="right"/>
      <protection locked="0"/>
    </xf>
    <xf numFmtId="166" fontId="20" fillId="0" borderId="0" xfId="26" applyNumberFormat="1" applyFont="1" applyProtection="1">
      <protection locked="0"/>
    </xf>
    <xf numFmtId="166" fontId="20" fillId="0" borderId="0" xfId="26" quotePrefix="1" applyNumberFormat="1" applyFont="1" applyAlignment="1" applyProtection="1">
      <alignment horizontal="right"/>
      <protection locked="0"/>
    </xf>
    <xf numFmtId="37" fontId="20" fillId="0" borderId="0" xfId="26" quotePrefix="1" applyNumberFormat="1" applyFont="1" applyAlignment="1" applyProtection="1">
      <alignment horizontal="right"/>
      <protection locked="0"/>
    </xf>
    <xf numFmtId="0" fontId="20" fillId="0" borderId="0" xfId="26" quotePrefix="1" applyFont="1" applyAlignment="1" applyProtection="1">
      <alignment horizontal="right"/>
      <protection locked="0"/>
    </xf>
    <xf numFmtId="37" fontId="20" fillId="0" borderId="0" xfId="26" applyNumberFormat="1" applyFont="1" applyProtection="1">
      <protection locked="0"/>
    </xf>
    <xf numFmtId="37" fontId="19" fillId="0" borderId="0" xfId="26" applyNumberFormat="1" applyFont="1" applyProtection="1"/>
    <xf numFmtId="37" fontId="20" fillId="3" borderId="0" xfId="26" applyNumberFormat="1" applyFont="1" applyFill="1" applyProtection="1">
      <protection locked="0"/>
    </xf>
    <xf numFmtId="38" fontId="19" fillId="0" borderId="0" xfId="26" applyNumberFormat="1" applyFont="1"/>
    <xf numFmtId="37" fontId="19" fillId="0" borderId="0" xfId="26" applyNumberFormat="1" applyFont="1"/>
    <xf numFmtId="0" fontId="20" fillId="0" borderId="0" xfId="26" applyFont="1"/>
    <xf numFmtId="37" fontId="22" fillId="0" borderId="0" xfId="26" applyNumberFormat="1" applyFont="1" applyProtection="1">
      <protection locked="0"/>
    </xf>
    <xf numFmtId="37" fontId="22" fillId="0" borderId="0" xfId="26" applyNumberFormat="1" applyFont="1" applyProtection="1"/>
    <xf numFmtId="37" fontId="20" fillId="0" borderId="0" xfId="26" applyNumberFormat="1" applyFont="1" applyProtection="1"/>
    <xf numFmtId="37" fontId="19" fillId="0" borderId="0" xfId="26" applyNumberFormat="1" applyFont="1" applyAlignment="1" applyProtection="1">
      <alignment horizontal="right"/>
    </xf>
    <xf numFmtId="5" fontId="19" fillId="0" borderId="0" xfId="13" applyFont="1" applyProtection="1"/>
    <xf numFmtId="37" fontId="21" fillId="0" borderId="0" xfId="26" applyNumberFormat="1" applyFont="1" applyProtection="1"/>
    <xf numFmtId="37" fontId="21" fillId="3" borderId="0" xfId="26" applyNumberFormat="1" applyFont="1" applyFill="1" applyProtection="1"/>
    <xf numFmtId="37" fontId="19" fillId="3" borderId="0" xfId="26" applyNumberFormat="1" applyFont="1" applyFill="1" applyProtection="1"/>
    <xf numFmtId="5" fontId="19" fillId="0" borderId="0" xfId="26" applyNumberFormat="1" applyFont="1" applyProtection="1"/>
    <xf numFmtId="164" fontId="19" fillId="0" borderId="0" xfId="26" applyNumberFormat="1" applyFont="1" applyProtection="1"/>
    <xf numFmtId="167" fontId="19" fillId="0" borderId="0" xfId="26" applyNumberFormat="1" applyFont="1" applyProtection="1"/>
    <xf numFmtId="5" fontId="19" fillId="0" borderId="9" xfId="26" applyNumberFormat="1" applyFont="1" applyBorder="1" applyProtection="1"/>
    <xf numFmtId="37" fontId="19" fillId="0" borderId="9" xfId="26" applyNumberFormat="1" applyFont="1" applyBorder="1" applyProtection="1"/>
    <xf numFmtId="37" fontId="19" fillId="0" borderId="0" xfId="6" applyFont="1" applyProtection="1"/>
    <xf numFmtId="0" fontId="19" fillId="0" borderId="0" xfId="25" applyFont="1"/>
    <xf numFmtId="0" fontId="20" fillId="0" borderId="0" xfId="25" applyFont="1" applyAlignment="1" applyProtection="1">
      <alignment horizontal="right"/>
      <protection locked="0"/>
    </xf>
    <xf numFmtId="0" fontId="20" fillId="0" borderId="0" xfId="25" applyFont="1" applyProtection="1">
      <protection locked="0"/>
    </xf>
    <xf numFmtId="0" fontId="20" fillId="0" borderId="0" xfId="25" applyFont="1" applyAlignment="1" applyProtection="1">
      <alignment horizontal="centerContinuous"/>
      <protection locked="0"/>
    </xf>
    <xf numFmtId="0" fontId="19" fillId="0" borderId="0" xfId="25" applyFont="1" applyAlignment="1">
      <alignment horizontal="centerContinuous"/>
    </xf>
    <xf numFmtId="0" fontId="19" fillId="0" borderId="0" xfId="25" applyFont="1" applyAlignment="1">
      <alignment horizontal="right"/>
    </xf>
    <xf numFmtId="0" fontId="21" fillId="0" borderId="0" xfId="25" applyFont="1"/>
    <xf numFmtId="0" fontId="19" fillId="3" borderId="0" xfId="25" applyFont="1" applyFill="1" applyAlignment="1">
      <alignment horizontal="right"/>
    </xf>
    <xf numFmtId="0" fontId="19" fillId="0" borderId="0" xfId="25" quotePrefix="1" applyFont="1" applyAlignment="1">
      <alignment horizontal="right"/>
    </xf>
    <xf numFmtId="0" fontId="20" fillId="3" borderId="0" xfId="25" applyFont="1" applyFill="1" applyAlignment="1">
      <alignment horizontal="right"/>
    </xf>
    <xf numFmtId="37" fontId="20" fillId="0" borderId="0" xfId="25" applyNumberFormat="1" applyFont="1" applyAlignment="1" applyProtection="1">
      <alignment horizontal="right"/>
      <protection locked="0"/>
    </xf>
    <xf numFmtId="166" fontId="20" fillId="0" borderId="0" xfId="25" applyNumberFormat="1" applyFont="1" applyAlignment="1" applyProtection="1">
      <alignment horizontal="right"/>
      <protection locked="0"/>
    </xf>
    <xf numFmtId="166" fontId="20" fillId="0" borderId="0" xfId="25" quotePrefix="1" applyNumberFormat="1" applyFont="1" applyAlignment="1" applyProtection="1">
      <alignment horizontal="right"/>
      <protection locked="0"/>
    </xf>
    <xf numFmtId="166" fontId="20" fillId="0" borderId="0" xfId="25" applyNumberFormat="1" applyFont="1" applyProtection="1">
      <protection locked="0"/>
    </xf>
    <xf numFmtId="0" fontId="20" fillId="0" borderId="0" xfId="25" quotePrefix="1" applyFont="1" applyAlignment="1" applyProtection="1">
      <alignment horizontal="right"/>
      <protection locked="0"/>
    </xf>
    <xf numFmtId="37" fontId="20" fillId="0" borderId="0" xfId="25" quotePrefix="1" applyNumberFormat="1" applyFont="1" applyAlignment="1" applyProtection="1">
      <alignment horizontal="right"/>
      <protection locked="0"/>
    </xf>
    <xf numFmtId="37" fontId="20" fillId="0" borderId="0" xfId="25" applyNumberFormat="1" applyFont="1" applyProtection="1">
      <protection locked="0"/>
    </xf>
    <xf numFmtId="37" fontId="19" fillId="0" borderId="0" xfId="25" applyNumberFormat="1" applyFont="1" applyProtection="1"/>
    <xf numFmtId="37" fontId="20" fillId="3" borderId="0" xfId="25" applyNumberFormat="1" applyFont="1" applyFill="1" applyProtection="1">
      <protection locked="0"/>
    </xf>
    <xf numFmtId="0" fontId="20" fillId="0" borderId="0" xfId="25" applyFont="1"/>
    <xf numFmtId="37" fontId="20" fillId="0" borderId="0" xfId="25" applyNumberFormat="1" applyFont="1" applyProtection="1"/>
    <xf numFmtId="37" fontId="19" fillId="0" borderId="0" xfId="25" applyNumberFormat="1" applyFont="1"/>
    <xf numFmtId="37" fontId="22" fillId="0" borderId="0" xfId="25" applyNumberFormat="1" applyFont="1" applyProtection="1">
      <protection locked="0"/>
    </xf>
    <xf numFmtId="37" fontId="22" fillId="0" borderId="0" xfId="25" applyNumberFormat="1" applyFont="1" applyProtection="1"/>
    <xf numFmtId="37" fontId="21" fillId="0" borderId="0" xfId="25" applyNumberFormat="1" applyFont="1" applyProtection="1"/>
    <xf numFmtId="37" fontId="21" fillId="3" borderId="0" xfId="25" applyNumberFormat="1" applyFont="1" applyFill="1" applyProtection="1"/>
    <xf numFmtId="37" fontId="19" fillId="3" borderId="0" xfId="25" applyNumberFormat="1" applyFont="1" applyFill="1" applyProtection="1"/>
    <xf numFmtId="5" fontId="19" fillId="0" borderId="0" xfId="25" applyNumberFormat="1" applyFont="1" applyProtection="1"/>
    <xf numFmtId="164" fontId="19" fillId="0" borderId="0" xfId="25" applyNumberFormat="1" applyFont="1" applyProtection="1"/>
    <xf numFmtId="167" fontId="19" fillId="0" borderId="0" xfId="25" applyNumberFormat="1" applyFont="1" applyProtection="1"/>
    <xf numFmtId="5" fontId="19" fillId="0" borderId="9" xfId="25" applyNumberFormat="1" applyFont="1" applyBorder="1" applyProtection="1"/>
    <xf numFmtId="37" fontId="19" fillId="0" borderId="9" xfId="25" applyNumberFormat="1" applyFont="1" applyBorder="1" applyProtection="1"/>
    <xf numFmtId="0" fontId="19" fillId="0" borderId="0" xfId="27" applyFont="1"/>
    <xf numFmtId="0" fontId="20" fillId="0" borderId="0" xfId="27" applyFont="1" applyAlignment="1" applyProtection="1">
      <alignment horizontal="right"/>
      <protection locked="0"/>
    </xf>
    <xf numFmtId="0" fontId="20" fillId="0" borderId="0" xfId="27" applyFont="1" applyProtection="1">
      <protection locked="0"/>
    </xf>
    <xf numFmtId="0" fontId="13" fillId="0" borderId="0" xfId="27" applyFont="1" applyFill="1" applyAlignment="1">
      <alignment horizontal="right"/>
    </xf>
    <xf numFmtId="0" fontId="20" fillId="0" borderId="0" xfId="27" applyFont="1" applyAlignment="1" applyProtection="1">
      <alignment horizontal="centerContinuous"/>
      <protection locked="0"/>
    </xf>
    <xf numFmtId="0" fontId="19" fillId="0" borderId="0" xfId="27" applyFont="1" applyAlignment="1">
      <alignment horizontal="centerContinuous"/>
    </xf>
    <xf numFmtId="0" fontId="19" fillId="0" borderId="0" xfId="27" applyFont="1" applyAlignment="1">
      <alignment horizontal="right"/>
    </xf>
    <xf numFmtId="0" fontId="21" fillId="0" borderId="0" xfId="27" applyFont="1"/>
    <xf numFmtId="0" fontId="19" fillId="3" borderId="0" xfId="27" applyFont="1" applyFill="1" applyAlignment="1">
      <alignment horizontal="right"/>
    </xf>
    <xf numFmtId="0" fontId="19" fillId="0" borderId="0" xfId="27" quotePrefix="1" applyFont="1" applyAlignment="1">
      <alignment horizontal="right"/>
    </xf>
    <xf numFmtId="0" fontId="20" fillId="3" borderId="0" xfId="27" applyFont="1" applyFill="1" applyAlignment="1">
      <alignment horizontal="right"/>
    </xf>
    <xf numFmtId="0" fontId="19" fillId="0" borderId="0" xfId="27" applyFont="1" applyFill="1" applyAlignment="1">
      <alignment horizontal="right"/>
    </xf>
    <xf numFmtId="37" fontId="20" fillId="0" borderId="0" xfId="27" applyNumberFormat="1" applyFont="1" applyAlignment="1" applyProtection="1">
      <alignment horizontal="right"/>
      <protection locked="0"/>
    </xf>
    <xf numFmtId="166" fontId="20" fillId="0" borderId="0" xfId="27" applyNumberFormat="1" applyFont="1" applyAlignment="1" applyProtection="1">
      <alignment horizontal="right"/>
      <protection locked="0"/>
    </xf>
    <xf numFmtId="166" fontId="20" fillId="0" borderId="0" xfId="27" applyNumberFormat="1" applyFont="1" applyProtection="1">
      <protection locked="0"/>
    </xf>
    <xf numFmtId="37" fontId="20" fillId="0" borderId="0" xfId="27" quotePrefix="1" applyNumberFormat="1" applyFont="1" applyAlignment="1" applyProtection="1">
      <alignment horizontal="right"/>
      <protection locked="0"/>
    </xf>
    <xf numFmtId="0" fontId="20" fillId="0" borderId="0" xfId="27" quotePrefix="1" applyFont="1" applyAlignment="1" applyProtection="1">
      <alignment horizontal="right"/>
      <protection locked="0"/>
    </xf>
    <xf numFmtId="37" fontId="20" fillId="0" borderId="0" xfId="27" applyNumberFormat="1" applyFont="1" applyProtection="1">
      <protection locked="0"/>
    </xf>
    <xf numFmtId="37" fontId="19" fillId="0" borderId="0" xfId="27" applyNumberFormat="1" applyFont="1" applyProtection="1"/>
    <xf numFmtId="37" fontId="20" fillId="3" borderId="0" xfId="27" applyNumberFormat="1" applyFont="1" applyFill="1" applyProtection="1">
      <protection locked="0"/>
    </xf>
    <xf numFmtId="0" fontId="22" fillId="0" borderId="0" xfId="27" applyFont="1"/>
    <xf numFmtId="38" fontId="19" fillId="0" borderId="0" xfId="27" applyNumberFormat="1" applyFont="1"/>
    <xf numFmtId="37" fontId="19" fillId="0" borderId="0" xfId="27" applyNumberFormat="1" applyFont="1"/>
    <xf numFmtId="0" fontId="22" fillId="0" borderId="0" xfId="27" applyFont="1" applyProtection="1">
      <protection locked="0"/>
    </xf>
    <xf numFmtId="37" fontId="22" fillId="0" borderId="0" xfId="27" applyNumberFormat="1" applyFont="1" applyProtection="1"/>
    <xf numFmtId="37" fontId="22" fillId="0" borderId="0" xfId="27" applyNumberFormat="1" applyFont="1" applyProtection="1">
      <protection locked="0"/>
    </xf>
    <xf numFmtId="37" fontId="22" fillId="0" borderId="0" xfId="27" applyNumberFormat="1" applyFont="1"/>
    <xf numFmtId="37" fontId="22" fillId="3" borderId="0" xfId="27" applyNumberFormat="1" applyFont="1" applyFill="1" applyProtection="1">
      <protection locked="0"/>
    </xf>
    <xf numFmtId="37" fontId="20" fillId="0" borderId="0" xfId="27" applyNumberFormat="1" applyFont="1" applyProtection="1"/>
    <xf numFmtId="10" fontId="19" fillId="0" borderId="0" xfId="30" applyNumberFormat="1" applyFont="1" applyProtection="1"/>
    <xf numFmtId="37" fontId="19" fillId="0" borderId="0" xfId="27" applyNumberFormat="1" applyFont="1" applyAlignment="1" applyProtection="1">
      <alignment horizontal="right"/>
    </xf>
    <xf numFmtId="5" fontId="19" fillId="0" borderId="0" xfId="14" applyFont="1" applyProtection="1"/>
    <xf numFmtId="37" fontId="21" fillId="3" borderId="0" xfId="27" applyNumberFormat="1" applyFont="1" applyFill="1" applyProtection="1"/>
    <xf numFmtId="37" fontId="21" fillId="0" borderId="0" xfId="27" applyNumberFormat="1" applyFont="1" applyProtection="1"/>
    <xf numFmtId="37" fontId="19" fillId="0" borderId="0" xfId="27" quotePrefix="1" applyNumberFormat="1" applyFont="1" applyAlignment="1" applyProtection="1">
      <alignment horizontal="right"/>
    </xf>
    <xf numFmtId="37" fontId="19" fillId="3" borderId="0" xfId="27" applyNumberFormat="1" applyFont="1" applyFill="1" applyProtection="1"/>
    <xf numFmtId="37" fontId="19" fillId="0" borderId="0" xfId="7" applyFont="1"/>
    <xf numFmtId="5" fontId="19" fillId="0" borderId="0" xfId="27" applyNumberFormat="1" applyFont="1" applyProtection="1"/>
    <xf numFmtId="168" fontId="19" fillId="0" borderId="0" xfId="30" applyNumberFormat="1" applyFont="1"/>
    <xf numFmtId="168" fontId="19" fillId="0" borderId="0" xfId="27" applyNumberFormat="1" applyFont="1"/>
    <xf numFmtId="164" fontId="19" fillId="0" borderId="0" xfId="27" applyNumberFormat="1" applyFont="1" applyProtection="1"/>
    <xf numFmtId="167" fontId="19" fillId="0" borderId="0" xfId="27" applyNumberFormat="1" applyFont="1" applyProtection="1"/>
    <xf numFmtId="5" fontId="19" fillId="0" borderId="9" xfId="27" applyNumberFormat="1" applyFont="1" applyBorder="1" applyProtection="1"/>
    <xf numFmtId="37" fontId="19" fillId="0" borderId="0" xfId="7" applyFont="1" applyProtection="1"/>
    <xf numFmtId="37" fontId="19" fillId="0" borderId="9" xfId="7" applyFont="1" applyBorder="1" applyProtection="1"/>
    <xf numFmtId="37" fontId="19" fillId="0" borderId="0" xfId="7" quotePrefix="1" applyFont="1" applyAlignment="1">
      <alignment horizontal="right"/>
    </xf>
    <xf numFmtId="10" fontId="19" fillId="0" borderId="0" xfId="30" applyNumberFormat="1" applyFont="1"/>
    <xf numFmtId="5" fontId="19" fillId="0" borderId="0" xfId="14" applyFont="1"/>
    <xf numFmtId="0" fontId="19" fillId="0" borderId="0" xfId="28" applyFont="1"/>
    <xf numFmtId="0" fontId="20" fillId="0" borderId="0" xfId="28" applyFont="1" applyAlignment="1" applyProtection="1">
      <alignment horizontal="right"/>
      <protection locked="0"/>
    </xf>
    <xf numFmtId="0" fontId="20" fillId="0" borderId="0" xfId="28" applyFont="1" applyProtection="1">
      <protection locked="0"/>
    </xf>
    <xf numFmtId="37" fontId="19" fillId="0" borderId="0" xfId="28" applyNumberFormat="1" applyFont="1"/>
    <xf numFmtId="0" fontId="13" fillId="0" borderId="0" xfId="28" applyFont="1" applyFill="1" applyAlignment="1">
      <alignment horizontal="right"/>
    </xf>
    <xf numFmtId="169" fontId="20" fillId="0" borderId="0" xfId="28" applyNumberFormat="1" applyFont="1" applyAlignment="1" applyProtection="1">
      <alignment horizontal="centerContinuous"/>
      <protection locked="0"/>
    </xf>
    <xf numFmtId="169" fontId="19" fillId="0" borderId="0" xfId="28" applyNumberFormat="1" applyFont="1" applyAlignment="1">
      <alignment horizontal="centerContinuous"/>
    </xf>
    <xf numFmtId="0" fontId="19" fillId="0" borderId="0" xfId="28" applyFont="1" applyAlignment="1">
      <alignment horizontal="right"/>
    </xf>
    <xf numFmtId="0" fontId="21" fillId="0" borderId="0" xfId="28" applyFont="1"/>
    <xf numFmtId="37" fontId="21" fillId="0" borderId="0" xfId="28" applyNumberFormat="1" applyFont="1"/>
    <xf numFmtId="0" fontId="19" fillId="3" borderId="0" xfId="28" applyFont="1" applyFill="1" applyAlignment="1">
      <alignment horizontal="right"/>
    </xf>
    <xf numFmtId="0" fontId="19" fillId="0" borderId="0" xfId="28" quotePrefix="1" applyFont="1" applyAlignment="1">
      <alignment horizontal="right"/>
    </xf>
    <xf numFmtId="0" fontId="20" fillId="3" borderId="0" xfId="28" applyFont="1" applyFill="1" applyAlignment="1">
      <alignment horizontal="right"/>
    </xf>
    <xf numFmtId="0" fontId="19" fillId="0" borderId="0" xfId="28" applyFont="1" applyFill="1" applyAlignment="1">
      <alignment horizontal="right"/>
    </xf>
    <xf numFmtId="37" fontId="20" fillId="0" borderId="0" xfId="28" applyNumberFormat="1" applyFont="1" applyAlignment="1" applyProtection="1">
      <alignment horizontal="right"/>
      <protection locked="0"/>
    </xf>
    <xf numFmtId="166" fontId="20" fillId="0" borderId="0" xfId="28" applyNumberFormat="1" applyFont="1" applyAlignment="1" applyProtection="1">
      <alignment horizontal="right"/>
      <protection locked="0"/>
    </xf>
    <xf numFmtId="166" fontId="20" fillId="0" borderId="0" xfId="28" applyNumberFormat="1" applyFont="1" applyProtection="1">
      <protection locked="0"/>
    </xf>
    <xf numFmtId="166" fontId="20" fillId="0" borderId="0" xfId="28" quotePrefix="1" applyNumberFormat="1" applyFont="1" applyAlignment="1" applyProtection="1">
      <alignment horizontal="right"/>
      <protection locked="0"/>
    </xf>
    <xf numFmtId="37" fontId="20" fillId="0" borderId="0" xfId="28" quotePrefix="1" applyNumberFormat="1" applyFont="1" applyAlignment="1" applyProtection="1">
      <alignment horizontal="right"/>
      <protection locked="0"/>
    </xf>
    <xf numFmtId="0" fontId="20" fillId="0" borderId="0" xfId="28" quotePrefix="1" applyFont="1" applyAlignment="1" applyProtection="1">
      <alignment horizontal="right"/>
      <protection locked="0"/>
    </xf>
    <xf numFmtId="37" fontId="20" fillId="0" borderId="0" xfId="28" applyNumberFormat="1" applyFont="1" applyProtection="1">
      <protection locked="0"/>
    </xf>
    <xf numFmtId="37" fontId="19" fillId="0" borderId="0" xfId="28" applyNumberFormat="1" applyFont="1" applyProtection="1"/>
    <xf numFmtId="37" fontId="20" fillId="3" borderId="0" xfId="28" applyNumberFormat="1" applyFont="1" applyFill="1" applyProtection="1">
      <protection locked="0"/>
    </xf>
    <xf numFmtId="0" fontId="22" fillId="0" borderId="0" xfId="28" applyFont="1"/>
    <xf numFmtId="38" fontId="19" fillId="0" borderId="0" xfId="28" applyNumberFormat="1" applyFont="1"/>
    <xf numFmtId="37" fontId="22" fillId="0" borderId="0" xfId="28" applyNumberFormat="1" applyFont="1" applyProtection="1"/>
    <xf numFmtId="37" fontId="22" fillId="0" borderId="0" xfId="28" applyNumberFormat="1" applyFont="1" applyProtection="1">
      <protection locked="0"/>
    </xf>
    <xf numFmtId="37" fontId="22" fillId="3" borderId="0" xfId="28" applyNumberFormat="1" applyFont="1" applyFill="1" applyProtection="1">
      <protection locked="0"/>
    </xf>
    <xf numFmtId="37" fontId="22" fillId="0" borderId="0" xfId="28" applyNumberFormat="1" applyFont="1"/>
    <xf numFmtId="0" fontId="20" fillId="0" borderId="0" xfId="28" applyFont="1"/>
    <xf numFmtId="37" fontId="20" fillId="0" borderId="0" xfId="28" applyNumberFormat="1" applyFont="1" applyProtection="1"/>
    <xf numFmtId="37" fontId="21" fillId="0" borderId="0" xfId="28" applyNumberFormat="1" applyFont="1" applyProtection="1"/>
    <xf numFmtId="37" fontId="19" fillId="0" borderId="0" xfId="28" quotePrefix="1" applyNumberFormat="1" applyFont="1" applyAlignment="1" applyProtection="1">
      <alignment horizontal="right"/>
    </xf>
    <xf numFmtId="37" fontId="21" fillId="3" borderId="0" xfId="28" applyNumberFormat="1" applyFont="1" applyFill="1" applyProtection="1"/>
    <xf numFmtId="37" fontId="19" fillId="3" borderId="0" xfId="28" applyNumberFormat="1" applyFont="1" applyFill="1" applyProtection="1"/>
    <xf numFmtId="37" fontId="19" fillId="0" borderId="0" xfId="8" applyFont="1"/>
    <xf numFmtId="5" fontId="19" fillId="0" borderId="0" xfId="28" applyNumberFormat="1" applyFont="1" applyProtection="1"/>
    <xf numFmtId="168" fontId="19" fillId="0" borderId="0" xfId="28" applyNumberFormat="1" applyFont="1"/>
    <xf numFmtId="164" fontId="19" fillId="0" borderId="0" xfId="28" applyNumberFormat="1" applyFont="1" applyProtection="1"/>
    <xf numFmtId="167" fontId="19" fillId="0" borderId="0" xfId="28" applyNumberFormat="1" applyFont="1" applyProtection="1"/>
    <xf numFmtId="5" fontId="19" fillId="0" borderId="9" xfId="28" applyNumberFormat="1" applyFont="1" applyBorder="1" applyProtection="1"/>
    <xf numFmtId="37" fontId="19" fillId="0" borderId="0" xfId="8" applyFont="1" applyProtection="1"/>
    <xf numFmtId="37" fontId="19" fillId="0" borderId="9" xfId="8" applyFont="1" applyBorder="1" applyProtection="1"/>
    <xf numFmtId="37" fontId="19" fillId="0" borderId="0" xfId="8" quotePrefix="1" applyFont="1" applyAlignment="1">
      <alignment horizontal="right"/>
    </xf>
    <xf numFmtId="5" fontId="19" fillId="0" borderId="0" xfId="15" applyFont="1"/>
    <xf numFmtId="0" fontId="13" fillId="0" borderId="0" xfId="28" applyFont="1" applyAlignment="1">
      <alignment horizontal="centerContinuous"/>
    </xf>
    <xf numFmtId="49" fontId="19" fillId="0" borderId="0" xfId="23" applyNumberFormat="1" applyFont="1" applyAlignment="1">
      <alignment horizontal="centerContinuous"/>
    </xf>
    <xf numFmtId="0" fontId="19" fillId="0" borderId="0" xfId="23" applyFont="1"/>
    <xf numFmtId="0" fontId="20" fillId="0" borderId="0" xfId="23" applyFont="1" applyAlignment="1" applyProtection="1">
      <alignment horizontal="right"/>
      <protection locked="0"/>
    </xf>
    <xf numFmtId="0" fontId="20" fillId="0" borderId="0" xfId="23" applyFont="1" applyProtection="1">
      <protection locked="0"/>
    </xf>
    <xf numFmtId="37" fontId="19" fillId="0" borderId="0" xfId="23" applyNumberFormat="1" applyFont="1"/>
    <xf numFmtId="0" fontId="13" fillId="0" borderId="0" xfId="23" applyFont="1" applyFill="1" applyAlignment="1">
      <alignment horizontal="right"/>
    </xf>
    <xf numFmtId="49" fontId="20" fillId="0" borderId="0" xfId="23" applyNumberFormat="1" applyFont="1" applyAlignment="1" applyProtection="1">
      <alignment horizontal="centerContinuous"/>
      <protection locked="0"/>
    </xf>
    <xf numFmtId="0" fontId="19" fillId="0" borderId="0" xfId="23" applyFont="1" applyAlignment="1">
      <alignment horizontal="right"/>
    </xf>
    <xf numFmtId="0" fontId="21" fillId="0" borderId="0" xfId="23" applyFont="1"/>
    <xf numFmtId="37" fontId="21" fillId="0" borderId="0" xfId="23" applyNumberFormat="1" applyFont="1"/>
    <xf numFmtId="0" fontId="19" fillId="3" borderId="0" xfId="23" applyFont="1" applyFill="1" applyAlignment="1">
      <alignment horizontal="right"/>
    </xf>
    <xf numFmtId="0" fontId="19" fillId="0" borderId="0" xfId="23" quotePrefix="1" applyFont="1" applyAlignment="1">
      <alignment horizontal="right"/>
    </xf>
    <xf numFmtId="0" fontId="20" fillId="3" borderId="0" xfId="23" applyFont="1" applyFill="1" applyAlignment="1">
      <alignment horizontal="right"/>
    </xf>
    <xf numFmtId="0" fontId="19" fillId="0" borderId="0" xfId="23" applyFont="1" applyFill="1" applyAlignment="1">
      <alignment horizontal="right"/>
    </xf>
    <xf numFmtId="37" fontId="20" fillId="0" borderId="0" xfId="23" applyNumberFormat="1" applyFont="1" applyAlignment="1" applyProtection="1">
      <alignment horizontal="right"/>
      <protection locked="0"/>
    </xf>
    <xf numFmtId="166" fontId="20" fillId="0" borderId="0" xfId="23" applyNumberFormat="1" applyFont="1" applyAlignment="1" applyProtection="1">
      <alignment horizontal="right"/>
      <protection locked="0"/>
    </xf>
    <xf numFmtId="166" fontId="20" fillId="0" borderId="0" xfId="23" applyNumberFormat="1" applyFont="1" applyProtection="1">
      <protection locked="0"/>
    </xf>
    <xf numFmtId="166" fontId="20" fillId="0" borderId="0" xfId="23" quotePrefix="1" applyNumberFormat="1" applyFont="1" applyAlignment="1" applyProtection="1">
      <alignment horizontal="right"/>
      <protection locked="0"/>
    </xf>
    <xf numFmtId="37" fontId="20" fillId="0" borderId="0" xfId="23" quotePrefix="1" applyNumberFormat="1" applyFont="1" applyAlignment="1" applyProtection="1">
      <alignment horizontal="right"/>
      <protection locked="0"/>
    </xf>
    <xf numFmtId="0" fontId="20" fillId="0" borderId="0" xfId="23" quotePrefix="1" applyFont="1" applyAlignment="1" applyProtection="1">
      <alignment horizontal="right"/>
      <protection locked="0"/>
    </xf>
    <xf numFmtId="37" fontId="20" fillId="0" borderId="0" xfId="23" applyNumberFormat="1" applyFont="1" applyProtection="1">
      <protection locked="0"/>
    </xf>
    <xf numFmtId="37" fontId="19" fillId="0" borderId="0" xfId="23" applyNumberFormat="1" applyFont="1" applyProtection="1"/>
    <xf numFmtId="37" fontId="20" fillId="3" borderId="0" xfId="23" applyNumberFormat="1" applyFont="1" applyFill="1" applyProtection="1">
      <protection locked="0"/>
    </xf>
    <xf numFmtId="0" fontId="22" fillId="0" borderId="0" xfId="23" applyFont="1"/>
    <xf numFmtId="38" fontId="19" fillId="0" borderId="0" xfId="23" applyNumberFormat="1" applyFont="1"/>
    <xf numFmtId="37" fontId="22" fillId="0" borderId="0" xfId="23" applyNumberFormat="1" applyFont="1" applyProtection="1"/>
    <xf numFmtId="37" fontId="22" fillId="0" borderId="0" xfId="23" applyNumberFormat="1" applyFont="1" applyProtection="1">
      <protection locked="0"/>
    </xf>
    <xf numFmtId="37" fontId="22" fillId="3" borderId="0" xfId="23" applyNumberFormat="1" applyFont="1" applyFill="1" applyProtection="1">
      <protection locked="0"/>
    </xf>
    <xf numFmtId="37" fontId="22" fillId="0" borderId="0" xfId="23" applyNumberFormat="1" applyFont="1"/>
    <xf numFmtId="0" fontId="20" fillId="0" borderId="0" xfId="23" applyFont="1"/>
    <xf numFmtId="37" fontId="20" fillId="0" borderId="0" xfId="23" applyNumberFormat="1" applyFont="1" applyFill="1" applyProtection="1">
      <protection locked="0"/>
    </xf>
    <xf numFmtId="37" fontId="20" fillId="0" borderId="0" xfId="23" applyNumberFormat="1" applyFont="1" applyProtection="1"/>
    <xf numFmtId="37" fontId="19" fillId="0" borderId="0" xfId="23" quotePrefix="1" applyNumberFormat="1" applyFont="1" applyAlignment="1" applyProtection="1">
      <alignment horizontal="right"/>
    </xf>
    <xf numFmtId="37" fontId="19" fillId="3" borderId="0" xfId="23" applyNumberFormat="1" applyFont="1" applyFill="1" applyProtection="1"/>
    <xf numFmtId="37" fontId="21" fillId="0" borderId="0" xfId="23" applyNumberFormat="1" applyFont="1" applyProtection="1"/>
    <xf numFmtId="37" fontId="19" fillId="0" borderId="0" xfId="4" applyFont="1"/>
    <xf numFmtId="5" fontId="19" fillId="0" borderId="0" xfId="23" applyNumberFormat="1" applyFont="1" applyProtection="1"/>
    <xf numFmtId="168" fontId="19" fillId="0" borderId="0" xfId="30" applyNumberFormat="1" applyFont="1" applyProtection="1"/>
    <xf numFmtId="168" fontId="19" fillId="0" borderId="0" xfId="23" applyNumberFormat="1" applyFont="1"/>
    <xf numFmtId="164" fontId="19" fillId="0" borderId="0" xfId="23" applyNumberFormat="1" applyFont="1" applyProtection="1"/>
    <xf numFmtId="167" fontId="19" fillId="0" borderId="0" xfId="23" applyNumberFormat="1" applyFont="1" applyProtection="1"/>
    <xf numFmtId="5" fontId="19" fillId="0" borderId="9" xfId="23" applyNumberFormat="1" applyFont="1" applyBorder="1" applyProtection="1"/>
    <xf numFmtId="37" fontId="19" fillId="0" borderId="0" xfId="4" applyFont="1" applyProtection="1"/>
    <xf numFmtId="37" fontId="19" fillId="0" borderId="9" xfId="4" applyFont="1" applyBorder="1" applyProtection="1"/>
    <xf numFmtId="37" fontId="19" fillId="0" borderId="0" xfId="4" quotePrefix="1" applyFont="1" applyAlignment="1">
      <alignment horizontal="right"/>
    </xf>
    <xf numFmtId="5" fontId="19" fillId="0" borderId="0" xfId="12" applyFont="1"/>
    <xf numFmtId="0" fontId="13" fillId="0" borderId="0" xfId="23" applyFont="1" applyAlignment="1">
      <alignment horizontal="centerContinuous"/>
    </xf>
    <xf numFmtId="164" fontId="19" fillId="0" borderId="0" xfId="30" applyNumberFormat="1" applyFont="1"/>
    <xf numFmtId="49" fontId="19" fillId="0" borderId="0" xfId="0" applyNumberFormat="1" applyFont="1" applyAlignment="1">
      <alignment horizontal="centerContinuous"/>
    </xf>
    <xf numFmtId="0" fontId="19" fillId="0" borderId="0" xfId="0" applyFont="1"/>
    <xf numFmtId="0" fontId="20" fillId="0" borderId="0" xfId="0" applyFont="1" applyAlignment="1" applyProtection="1">
      <alignment horizontal="right"/>
      <protection locked="0"/>
    </xf>
    <xf numFmtId="0" fontId="20" fillId="0" borderId="0" xfId="0" applyFont="1" applyProtection="1">
      <protection locked="0"/>
    </xf>
    <xf numFmtId="37" fontId="19" fillId="0" borderId="0" xfId="0" applyNumberFormat="1" applyFont="1"/>
    <xf numFmtId="0" fontId="13" fillId="0" borderId="0" xfId="0" applyFont="1" applyFill="1" applyAlignment="1">
      <alignment horizontal="right"/>
    </xf>
    <xf numFmtId="49" fontId="20" fillId="0" borderId="0" xfId="0" applyNumberFormat="1" applyFont="1" applyAlignment="1" applyProtection="1">
      <alignment horizontal="centerContinuous"/>
      <protection locked="0"/>
    </xf>
    <xf numFmtId="0" fontId="19" fillId="0" borderId="0" xfId="0" applyFont="1" applyAlignment="1">
      <alignment horizontal="right"/>
    </xf>
    <xf numFmtId="0" fontId="21" fillId="0" borderId="0" xfId="0" applyFont="1"/>
    <xf numFmtId="37" fontId="21" fillId="0" borderId="0" xfId="0" applyNumberFormat="1" applyFont="1"/>
    <xf numFmtId="0" fontId="19" fillId="3" borderId="0" xfId="0" applyFont="1" applyFill="1" applyAlignment="1">
      <alignment horizontal="right"/>
    </xf>
    <xf numFmtId="0" fontId="19" fillId="0" borderId="0" xfId="0" quotePrefix="1" applyFont="1" applyAlignment="1">
      <alignment horizontal="right"/>
    </xf>
    <xf numFmtId="0" fontId="20" fillId="3" borderId="0" xfId="0" applyFont="1" applyFill="1" applyAlignment="1">
      <alignment horizontal="right"/>
    </xf>
    <xf numFmtId="0" fontId="19" fillId="0" borderId="0" xfId="0" applyFont="1" applyFill="1" applyAlignment="1">
      <alignment horizontal="right"/>
    </xf>
    <xf numFmtId="37" fontId="20" fillId="0" borderId="0" xfId="0" applyNumberFormat="1" applyFont="1" applyAlignment="1" applyProtection="1">
      <alignment horizontal="right"/>
      <protection locked="0"/>
    </xf>
    <xf numFmtId="166" fontId="20" fillId="0" borderId="0" xfId="0" applyNumberFormat="1" applyFont="1" applyAlignment="1" applyProtection="1">
      <alignment horizontal="right"/>
      <protection locked="0"/>
    </xf>
    <xf numFmtId="166" fontId="20" fillId="0" borderId="0" xfId="0" applyNumberFormat="1" applyFont="1" applyProtection="1">
      <protection locked="0"/>
    </xf>
    <xf numFmtId="166" fontId="20" fillId="0" borderId="0" xfId="0" quotePrefix="1" applyNumberFormat="1" applyFont="1" applyAlignment="1" applyProtection="1">
      <alignment horizontal="right"/>
      <protection locked="0"/>
    </xf>
    <xf numFmtId="37" fontId="20" fillId="0" borderId="0" xfId="0" quotePrefix="1" applyNumberFormat="1" applyFont="1" applyAlignment="1" applyProtection="1">
      <alignment horizontal="right"/>
      <protection locked="0"/>
    </xf>
    <xf numFmtId="0" fontId="20" fillId="0" borderId="0" xfId="0" quotePrefix="1" applyFont="1" applyAlignment="1" applyProtection="1">
      <alignment horizontal="right"/>
      <protection locked="0"/>
    </xf>
    <xf numFmtId="37" fontId="20" fillId="0" borderId="0" xfId="0" applyNumberFormat="1" applyFont="1" applyProtection="1">
      <protection locked="0"/>
    </xf>
    <xf numFmtId="37" fontId="19" fillId="0" borderId="0" xfId="0" applyNumberFormat="1" applyFont="1" applyProtection="1"/>
    <xf numFmtId="37" fontId="20" fillId="3" borderId="0" xfId="0" applyNumberFormat="1" applyFont="1" applyFill="1" applyProtection="1">
      <protection locked="0"/>
    </xf>
    <xf numFmtId="0" fontId="22" fillId="0" borderId="0" xfId="0" applyFont="1"/>
    <xf numFmtId="38" fontId="19" fillId="0" borderId="0" xfId="0" applyNumberFormat="1" applyFont="1"/>
    <xf numFmtId="37" fontId="22" fillId="0" borderId="0" xfId="0" applyNumberFormat="1" applyFont="1" applyProtection="1"/>
    <xf numFmtId="37" fontId="22" fillId="0" borderId="0" xfId="0" applyNumberFormat="1" applyFont="1" applyProtection="1">
      <protection locked="0"/>
    </xf>
    <xf numFmtId="37" fontId="22" fillId="3" borderId="0" xfId="0" applyNumberFormat="1" applyFont="1" applyFill="1" applyProtection="1">
      <protection locked="0"/>
    </xf>
    <xf numFmtId="37" fontId="22" fillId="0" borderId="0" xfId="0" applyNumberFormat="1" applyFont="1"/>
    <xf numFmtId="37" fontId="20" fillId="0" borderId="0" xfId="0" applyNumberFormat="1" applyFont="1" applyProtection="1"/>
    <xf numFmtId="37" fontId="19" fillId="0" borderId="0" xfId="0" quotePrefix="1" applyNumberFormat="1" applyFont="1" applyAlignment="1" applyProtection="1">
      <alignment horizontal="right"/>
    </xf>
    <xf numFmtId="37" fontId="19" fillId="3" borderId="0" xfId="0" applyNumberFormat="1" applyFont="1" applyFill="1" applyProtection="1"/>
    <xf numFmtId="37" fontId="21" fillId="0" borderId="0" xfId="0" applyNumberFormat="1" applyFont="1" applyProtection="1"/>
    <xf numFmtId="43" fontId="19" fillId="0" borderId="0" xfId="1" applyFont="1"/>
    <xf numFmtId="5" fontId="19" fillId="0" borderId="0" xfId="0" applyNumberFormat="1" applyFont="1" applyProtection="1"/>
    <xf numFmtId="168" fontId="19" fillId="0" borderId="0" xfId="0" applyNumberFormat="1" applyFont="1"/>
    <xf numFmtId="164" fontId="19" fillId="0" borderId="0" xfId="0" applyNumberFormat="1" applyFont="1" applyProtection="1"/>
    <xf numFmtId="167" fontId="19" fillId="0" borderId="0" xfId="0" applyNumberFormat="1" applyFont="1" applyProtection="1"/>
    <xf numFmtId="5" fontId="19" fillId="0" borderId="9" xfId="0" applyNumberFormat="1" applyFont="1" applyBorder="1" applyProtection="1"/>
    <xf numFmtId="43" fontId="19" fillId="0" borderId="0" xfId="1" applyFont="1" applyProtection="1"/>
    <xf numFmtId="43" fontId="19" fillId="0" borderId="9" xfId="1" applyFont="1" applyBorder="1" applyProtection="1"/>
    <xf numFmtId="43" fontId="19" fillId="0" borderId="0" xfId="1" quotePrefix="1" applyFont="1" applyAlignment="1">
      <alignment horizontal="right"/>
    </xf>
    <xf numFmtId="44" fontId="19" fillId="0" borderId="0" xfId="10" applyFont="1"/>
    <xf numFmtId="0" fontId="13" fillId="0" borderId="0" xfId="0" applyFont="1" applyAlignment="1">
      <alignment horizontal="centerContinuous"/>
    </xf>
    <xf numFmtId="49" fontId="19" fillId="0" borderId="0" xfId="22" applyNumberFormat="1" applyFont="1" applyAlignment="1">
      <alignment horizontal="centerContinuous"/>
    </xf>
    <xf numFmtId="0" fontId="19" fillId="0" borderId="0" xfId="22" applyFont="1"/>
    <xf numFmtId="0" fontId="20" fillId="0" borderId="0" xfId="22" applyFont="1" applyAlignment="1" applyProtection="1">
      <alignment horizontal="right"/>
      <protection locked="0"/>
    </xf>
    <xf numFmtId="0" fontId="20" fillId="0" borderId="0" xfId="22" applyFont="1" applyProtection="1">
      <protection locked="0"/>
    </xf>
    <xf numFmtId="37" fontId="19" fillId="0" borderId="0" xfId="22" applyNumberFormat="1" applyFont="1"/>
    <xf numFmtId="0" fontId="20" fillId="0" borderId="0" xfId="22" applyFont="1" applyFill="1" applyAlignment="1">
      <alignment horizontal="right"/>
    </xf>
    <xf numFmtId="49" fontId="20" fillId="0" borderId="0" xfId="22" applyNumberFormat="1" applyFont="1" applyAlignment="1" applyProtection="1">
      <alignment horizontal="centerContinuous"/>
      <protection locked="0"/>
    </xf>
    <xf numFmtId="0" fontId="19" fillId="0" borderId="0" xfId="22" applyFont="1" applyAlignment="1">
      <alignment horizontal="right"/>
    </xf>
    <xf numFmtId="0" fontId="21" fillId="0" borderId="0" xfId="22" applyFont="1"/>
    <xf numFmtId="37" fontId="21" fillId="0" borderId="0" xfId="22" applyNumberFormat="1" applyFont="1"/>
    <xf numFmtId="0" fontId="19" fillId="3" borderId="0" xfId="22" applyFont="1" applyFill="1" applyAlignment="1">
      <alignment horizontal="right"/>
    </xf>
    <xf numFmtId="0" fontId="19" fillId="0" borderId="0" xfId="22" quotePrefix="1" applyFont="1" applyAlignment="1">
      <alignment horizontal="right"/>
    </xf>
    <xf numFmtId="0" fontId="20" fillId="3" borderId="0" xfId="22" applyFont="1" applyFill="1" applyAlignment="1">
      <alignment horizontal="right"/>
    </xf>
    <xf numFmtId="0" fontId="19" fillId="0" borderId="0" xfId="22" applyFont="1" applyFill="1" applyAlignment="1">
      <alignment horizontal="right"/>
    </xf>
    <xf numFmtId="37" fontId="20" fillId="0" borderId="0" xfId="22" applyNumberFormat="1" applyFont="1" applyAlignment="1" applyProtection="1">
      <alignment horizontal="right"/>
      <protection locked="0"/>
    </xf>
    <xf numFmtId="166" fontId="20" fillId="0" borderId="0" xfId="22" applyNumberFormat="1" applyFont="1" applyAlignment="1" applyProtection="1">
      <alignment horizontal="right"/>
      <protection locked="0"/>
    </xf>
    <xf numFmtId="166" fontId="20" fillId="0" borderId="0" xfId="22" applyNumberFormat="1" applyFont="1" applyProtection="1">
      <protection locked="0"/>
    </xf>
    <xf numFmtId="166" fontId="20" fillId="0" borderId="0" xfId="22" quotePrefix="1" applyNumberFormat="1" applyFont="1" applyAlignment="1" applyProtection="1">
      <alignment horizontal="right"/>
      <protection locked="0"/>
    </xf>
    <xf numFmtId="37" fontId="20" fillId="0" borderId="0" xfId="22" quotePrefix="1" applyNumberFormat="1" applyFont="1" applyFill="1" applyAlignment="1" applyProtection="1">
      <alignment horizontal="right"/>
      <protection locked="0"/>
    </xf>
    <xf numFmtId="37" fontId="20" fillId="0" borderId="0" xfId="22" applyNumberFormat="1" applyFont="1" applyFill="1" applyAlignment="1" applyProtection="1">
      <alignment horizontal="right"/>
      <protection locked="0"/>
    </xf>
    <xf numFmtId="0" fontId="20" fillId="0" borderId="0" xfId="22" quotePrefix="1" applyFont="1" applyAlignment="1" applyProtection="1">
      <alignment horizontal="right"/>
      <protection locked="0"/>
    </xf>
    <xf numFmtId="37" fontId="20" fillId="0" borderId="0" xfId="22" quotePrefix="1" applyNumberFormat="1" applyFont="1" applyAlignment="1" applyProtection="1">
      <alignment horizontal="right"/>
      <protection locked="0"/>
    </xf>
    <xf numFmtId="37" fontId="20" fillId="0" borderId="0" xfId="22" applyNumberFormat="1" applyFont="1" applyProtection="1">
      <protection locked="0"/>
    </xf>
    <xf numFmtId="37" fontId="19" fillId="0" borderId="0" xfId="22" applyNumberFormat="1" applyFont="1" applyProtection="1"/>
    <xf numFmtId="37" fontId="20" fillId="3" borderId="0" xfId="22" applyNumberFormat="1" applyFont="1" applyFill="1" applyProtection="1">
      <protection locked="0"/>
    </xf>
    <xf numFmtId="0" fontId="22" fillId="0" borderId="0" xfId="22" applyFont="1"/>
    <xf numFmtId="38" fontId="19" fillId="0" borderId="0" xfId="22" applyNumberFormat="1" applyFont="1"/>
    <xf numFmtId="37" fontId="22" fillId="0" borderId="0" xfId="22" applyNumberFormat="1" applyFont="1" applyProtection="1"/>
    <xf numFmtId="37" fontId="22" fillId="0" borderId="0" xfId="22" applyNumberFormat="1" applyFont="1" applyProtection="1">
      <protection locked="0"/>
    </xf>
    <xf numFmtId="37" fontId="22" fillId="0" borderId="0" xfId="22" applyNumberFormat="1" applyFont="1"/>
    <xf numFmtId="37" fontId="22" fillId="3" borderId="0" xfId="22" applyNumberFormat="1" applyFont="1" applyFill="1" applyProtection="1">
      <protection locked="0"/>
    </xf>
    <xf numFmtId="37" fontId="20" fillId="0" borderId="0" xfId="22" applyNumberFormat="1" applyFont="1" applyProtection="1"/>
    <xf numFmtId="37" fontId="19" fillId="0" borderId="0" xfId="22" quotePrefix="1" applyNumberFormat="1" applyFont="1" applyAlignment="1" applyProtection="1">
      <alignment horizontal="right"/>
    </xf>
    <xf numFmtId="37" fontId="19" fillId="3" borderId="0" xfId="22" applyNumberFormat="1" applyFont="1" applyFill="1" applyProtection="1"/>
    <xf numFmtId="37" fontId="21" fillId="0" borderId="0" xfId="22" applyNumberFormat="1" applyFont="1" applyProtection="1"/>
    <xf numFmtId="37" fontId="19" fillId="0" borderId="0" xfId="3" applyFont="1"/>
    <xf numFmtId="5" fontId="19" fillId="0" borderId="0" xfId="22" applyNumberFormat="1" applyFont="1" applyProtection="1"/>
    <xf numFmtId="168" fontId="19" fillId="0" borderId="0" xfId="22" applyNumberFormat="1" applyFont="1"/>
    <xf numFmtId="164" fontId="19" fillId="0" borderId="0" xfId="22" applyNumberFormat="1" applyFont="1" applyProtection="1"/>
    <xf numFmtId="167" fontId="19" fillId="0" borderId="0" xfId="22" applyNumberFormat="1" applyFont="1" applyProtection="1"/>
    <xf numFmtId="5" fontId="19" fillId="0" borderId="9" xfId="22" applyNumberFormat="1" applyFont="1" applyBorder="1" applyProtection="1"/>
    <xf numFmtId="37" fontId="19" fillId="0" borderId="0" xfId="3" applyFont="1" applyProtection="1"/>
    <xf numFmtId="37" fontId="19" fillId="0" borderId="9" xfId="3" applyFont="1" applyBorder="1" applyProtection="1"/>
    <xf numFmtId="37" fontId="19" fillId="0" borderId="0" xfId="3" quotePrefix="1" applyFont="1" applyAlignment="1">
      <alignment horizontal="right"/>
    </xf>
    <xf numFmtId="5" fontId="19" fillId="0" borderId="0" xfId="11" applyFont="1"/>
    <xf numFmtId="0" fontId="13" fillId="0" borderId="0" xfId="22" applyFont="1" applyAlignment="1">
      <alignment horizontal="centerContinuous"/>
    </xf>
    <xf numFmtId="37" fontId="19" fillId="0" borderId="10" xfId="22" applyNumberFormat="1" applyFont="1" applyBorder="1"/>
    <xf numFmtId="0" fontId="19" fillId="0" borderId="11" xfId="22" applyFont="1" applyBorder="1"/>
    <xf numFmtId="37" fontId="19" fillId="0" borderId="11" xfId="22" applyNumberFormat="1" applyFont="1" applyBorder="1"/>
    <xf numFmtId="37" fontId="19" fillId="0" borderId="12" xfId="22" applyNumberFormat="1" applyFont="1" applyBorder="1"/>
    <xf numFmtId="0" fontId="20" fillId="0" borderId="0" xfId="19" applyFont="1" applyAlignment="1" applyProtection="1">
      <alignment horizontal="right"/>
      <protection locked="0"/>
    </xf>
    <xf numFmtId="0" fontId="20" fillId="0" borderId="0" xfId="19" applyFont="1" applyProtection="1">
      <protection locked="0"/>
    </xf>
    <xf numFmtId="0" fontId="20" fillId="0" borderId="0" xfId="19" applyFont="1" applyFill="1" applyAlignment="1" applyProtection="1">
      <alignment horizontal="right"/>
      <protection locked="0"/>
    </xf>
    <xf numFmtId="37" fontId="19" fillId="0" borderId="0" xfId="19" applyNumberFormat="1" applyFont="1"/>
    <xf numFmtId="0" fontId="19" fillId="0" borderId="0" xfId="19" applyFont="1" applyAlignment="1">
      <alignment horizontal="right"/>
    </xf>
    <xf numFmtId="0" fontId="20" fillId="0" borderId="0" xfId="19" applyNumberFormat="1" applyFont="1" applyAlignment="1" applyProtection="1">
      <alignment horizontal="centerContinuous"/>
      <protection locked="0"/>
    </xf>
    <xf numFmtId="49" fontId="20" fillId="0" borderId="0" xfId="19" applyNumberFormat="1" applyFont="1" applyAlignment="1" applyProtection="1">
      <alignment horizontal="centerContinuous"/>
      <protection locked="0"/>
    </xf>
    <xf numFmtId="37" fontId="20" fillId="0" borderId="0" xfId="19" applyNumberFormat="1" applyFont="1" applyAlignment="1" applyProtection="1">
      <alignment horizontal="right"/>
      <protection locked="0"/>
    </xf>
    <xf numFmtId="166" fontId="20" fillId="0" borderId="0" xfId="19" applyNumberFormat="1" applyFont="1" applyAlignment="1" applyProtection="1">
      <alignment horizontal="right"/>
      <protection locked="0"/>
    </xf>
    <xf numFmtId="37" fontId="20" fillId="0" borderId="0" xfId="19" applyNumberFormat="1" applyFont="1" applyProtection="1">
      <protection locked="0"/>
    </xf>
    <xf numFmtId="0" fontId="22" fillId="0" borderId="0" xfId="19" applyFont="1"/>
    <xf numFmtId="37" fontId="19" fillId="0" borderId="0" xfId="19" applyNumberFormat="1" applyFont="1" applyProtection="1">
      <protection locked="0"/>
    </xf>
    <xf numFmtId="5" fontId="19" fillId="0" borderId="0" xfId="19" applyNumberFormat="1" applyFont="1" applyProtection="1"/>
    <xf numFmtId="0" fontId="20" fillId="0" borderId="0" xfId="19" applyFont="1"/>
    <xf numFmtId="37" fontId="19" fillId="0" borderId="0" xfId="19" applyNumberFormat="1" applyFont="1" applyProtection="1"/>
    <xf numFmtId="0" fontId="23" fillId="0" borderId="0" xfId="24" applyFont="1" applyFill="1"/>
    <xf numFmtId="49" fontId="19" fillId="0" borderId="0" xfId="24" applyNumberFormat="1" applyFont="1" applyFill="1" applyAlignment="1">
      <alignment horizontal="centerContinuous"/>
    </xf>
    <xf numFmtId="0" fontId="23" fillId="0" borderId="0" xfId="24" applyFont="1" applyFill="1" applyAlignment="1">
      <alignment horizontal="right"/>
    </xf>
    <xf numFmtId="0" fontId="19" fillId="0" borderId="0" xfId="24" applyFont="1"/>
    <xf numFmtId="0" fontId="20" fillId="0" borderId="0" xfId="24" applyFont="1" applyAlignment="1" applyProtection="1">
      <alignment horizontal="right"/>
      <protection locked="0"/>
    </xf>
    <xf numFmtId="0" fontId="20" fillId="0" borderId="0" xfId="24" applyFont="1" applyProtection="1">
      <protection locked="0"/>
    </xf>
    <xf numFmtId="49" fontId="19" fillId="0" borderId="0" xfId="24" applyNumberFormat="1" applyFont="1" applyAlignment="1">
      <alignment horizontal="centerContinuous"/>
    </xf>
    <xf numFmtId="37" fontId="19" fillId="0" borderId="0" xfId="24" applyNumberFormat="1" applyFont="1"/>
    <xf numFmtId="0" fontId="19" fillId="0" borderId="0" xfId="24" applyFont="1" applyAlignment="1">
      <alignment horizontal="right"/>
    </xf>
    <xf numFmtId="49" fontId="20" fillId="0" borderId="0" xfId="24" applyNumberFormat="1" applyFont="1" applyAlignment="1" applyProtection="1">
      <alignment horizontal="centerContinuous"/>
      <protection locked="0"/>
    </xf>
    <xf numFmtId="37" fontId="20" fillId="0" borderId="0" xfId="24" applyNumberFormat="1" applyFont="1" applyAlignment="1" applyProtection="1">
      <alignment horizontal="right"/>
      <protection locked="0"/>
    </xf>
    <xf numFmtId="166" fontId="20" fillId="0" borderId="0" xfId="24" applyNumberFormat="1" applyFont="1" applyAlignment="1" applyProtection="1">
      <alignment horizontal="right"/>
      <protection locked="0"/>
    </xf>
    <xf numFmtId="37" fontId="20" fillId="0" borderId="0" xfId="24" applyNumberFormat="1" applyFont="1" applyProtection="1">
      <protection locked="0"/>
    </xf>
    <xf numFmtId="0" fontId="22" fillId="0" borderId="0" xfId="24" applyFont="1"/>
    <xf numFmtId="37" fontId="22" fillId="0" borderId="0" xfId="24" applyNumberFormat="1" applyFont="1" applyProtection="1"/>
    <xf numFmtId="37" fontId="22" fillId="0" borderId="0" xfId="24" applyNumberFormat="1" applyFont="1" applyFill="1" applyProtection="1"/>
    <xf numFmtId="37" fontId="19" fillId="0" borderId="0" xfId="24" applyNumberFormat="1" applyFont="1" applyProtection="1"/>
    <xf numFmtId="37" fontId="22" fillId="0" borderId="0" xfId="24" applyNumberFormat="1" applyFont="1" applyProtection="1">
      <protection locked="0"/>
    </xf>
    <xf numFmtId="37" fontId="22" fillId="0" borderId="0" xfId="24" applyNumberFormat="1" applyFont="1" applyFill="1" applyProtection="1">
      <protection locked="0"/>
    </xf>
    <xf numFmtId="37" fontId="19" fillId="0" borderId="0" xfId="24" quotePrefix="1" applyNumberFormat="1" applyFont="1" applyAlignment="1" applyProtection="1">
      <alignment horizontal="right"/>
    </xf>
    <xf numFmtId="5" fontId="19" fillId="0" borderId="0" xfId="24" applyNumberFormat="1" applyFont="1" applyProtection="1"/>
    <xf numFmtId="164" fontId="19" fillId="0" borderId="0" xfId="24" applyNumberFormat="1" applyFont="1" applyProtection="1"/>
    <xf numFmtId="167" fontId="19" fillId="0" borderId="0" xfId="24" applyNumberFormat="1" applyFont="1" applyProtection="1"/>
    <xf numFmtId="5" fontId="19" fillId="0" borderId="9" xfId="24" applyNumberFormat="1" applyFont="1" applyBorder="1" applyProtection="1"/>
    <xf numFmtId="37" fontId="19" fillId="0" borderId="0" xfId="5" applyFont="1" applyProtection="1"/>
    <xf numFmtId="0" fontId="23" fillId="0" borderId="0" xfId="18" applyFont="1" applyFill="1"/>
    <xf numFmtId="49" fontId="19" fillId="0" borderId="0" xfId="18" applyNumberFormat="1" applyFont="1" applyAlignment="1">
      <alignment horizontal="centerContinuous"/>
    </xf>
    <xf numFmtId="0" fontId="23" fillId="0" borderId="0" xfId="18" applyFont="1" applyFill="1" applyAlignment="1">
      <alignment horizontal="right"/>
    </xf>
    <xf numFmtId="0" fontId="19" fillId="0" borderId="0" xfId="18" applyFont="1"/>
    <xf numFmtId="0" fontId="20" fillId="0" borderId="0" xfId="18" applyFont="1" applyAlignment="1" applyProtection="1">
      <alignment horizontal="right"/>
      <protection locked="0"/>
    </xf>
    <xf numFmtId="0" fontId="20" fillId="0" borderId="0" xfId="18" applyFont="1" applyProtection="1">
      <protection locked="0"/>
    </xf>
    <xf numFmtId="0" fontId="20" fillId="0" borderId="0" xfId="18" applyFont="1" applyFill="1" applyAlignment="1" applyProtection="1">
      <alignment horizontal="right"/>
      <protection locked="0"/>
    </xf>
    <xf numFmtId="37" fontId="19" fillId="0" borderId="0" xfId="18" applyNumberFormat="1" applyFont="1"/>
    <xf numFmtId="0" fontId="19" fillId="0" borderId="0" xfId="18" applyFont="1" applyAlignment="1">
      <alignment horizontal="right"/>
    </xf>
    <xf numFmtId="49" fontId="20" fillId="0" borderId="0" xfId="18" applyNumberFormat="1" applyFont="1" applyAlignment="1" applyProtection="1">
      <alignment horizontal="centerContinuous"/>
      <protection locked="0"/>
    </xf>
    <xf numFmtId="37" fontId="20" fillId="0" borderId="0" xfId="18" applyNumberFormat="1" applyFont="1" applyAlignment="1" applyProtection="1">
      <alignment horizontal="right"/>
      <protection locked="0"/>
    </xf>
    <xf numFmtId="166" fontId="20" fillId="0" borderId="0" xfId="18" applyNumberFormat="1" applyFont="1" applyAlignment="1" applyProtection="1">
      <alignment horizontal="right"/>
      <protection locked="0"/>
    </xf>
    <xf numFmtId="37" fontId="20" fillId="0" borderId="0" xfId="18" applyNumberFormat="1" applyFont="1" applyProtection="1">
      <protection locked="0"/>
    </xf>
    <xf numFmtId="0" fontId="22" fillId="0" borderId="0" xfId="18" applyFont="1"/>
    <xf numFmtId="37" fontId="19" fillId="0" borderId="0" xfId="18" applyNumberFormat="1" applyFont="1" applyProtection="1">
      <protection locked="0"/>
    </xf>
    <xf numFmtId="5" fontId="19" fillId="0" borderId="0" xfId="18" applyNumberFormat="1" applyFont="1" applyProtection="1"/>
    <xf numFmtId="0" fontId="20" fillId="0" borderId="0" xfId="18" applyFont="1"/>
    <xf numFmtId="37" fontId="19" fillId="0" borderId="0" xfId="18" applyNumberFormat="1" applyFont="1" applyProtection="1"/>
    <xf numFmtId="0" fontId="11" fillId="0" borderId="0" xfId="29"/>
    <xf numFmtId="0" fontId="24" fillId="0" borderId="0" xfId="29" applyFont="1"/>
    <xf numFmtId="0" fontId="13" fillId="4" borderId="0" xfId="29" applyFont="1" applyFill="1" applyAlignment="1">
      <alignment horizontal="centerContinuous"/>
    </xf>
    <xf numFmtId="0" fontId="11" fillId="4" borderId="0" xfId="29" applyFill="1" applyAlignment="1">
      <alignment horizontal="centerContinuous"/>
    </xf>
    <xf numFmtId="0" fontId="11" fillId="4" borderId="0" xfId="29" applyFill="1"/>
    <xf numFmtId="0" fontId="13" fillId="0" borderId="0" xfId="29" applyFont="1"/>
    <xf numFmtId="0" fontId="13" fillId="2" borderId="0" xfId="29" applyFont="1" applyFill="1"/>
    <xf numFmtId="0" fontId="24" fillId="5" borderId="0" xfId="29" applyFont="1" applyFill="1"/>
    <xf numFmtId="165" fontId="11" fillId="0" borderId="0" xfId="9" applyNumberFormat="1"/>
    <xf numFmtId="0" fontId="11" fillId="2" borderId="0" xfId="29" applyFill="1"/>
    <xf numFmtId="165" fontId="24" fillId="5" borderId="0" xfId="29" applyNumberFormat="1" applyFont="1" applyFill="1"/>
    <xf numFmtId="0" fontId="19" fillId="0" borderId="0" xfId="21" applyFont="1" applyAlignment="1">
      <alignment horizontal="left"/>
    </xf>
    <xf numFmtId="37" fontId="19" fillId="0" borderId="0" xfId="21" applyNumberFormat="1" applyFont="1" applyAlignment="1" applyProtection="1">
      <alignment horizontal="left"/>
    </xf>
    <xf numFmtId="165" fontId="24" fillId="0" borderId="0" xfId="29" applyNumberFormat="1" applyFont="1" applyFill="1"/>
    <xf numFmtId="0" fontId="24" fillId="0" borderId="0" xfId="29" applyFont="1" applyFill="1"/>
    <xf numFmtId="0" fontId="23" fillId="0" borderId="0" xfId="20" applyFont="1" applyFill="1"/>
    <xf numFmtId="49" fontId="19" fillId="0" borderId="0" xfId="20" applyNumberFormat="1" applyFont="1" applyAlignment="1">
      <alignment horizontal="centerContinuous"/>
    </xf>
    <xf numFmtId="0" fontId="23" fillId="0" borderId="0" xfId="20" applyFont="1" applyFill="1" applyAlignment="1">
      <alignment horizontal="right"/>
    </xf>
    <xf numFmtId="0" fontId="19" fillId="0" borderId="0" xfId="20" applyFont="1"/>
    <xf numFmtId="0" fontId="20" fillId="0" borderId="0" xfId="20" applyFont="1" applyAlignment="1" applyProtection="1">
      <alignment horizontal="right"/>
      <protection locked="0"/>
    </xf>
    <xf numFmtId="0" fontId="20" fillId="0" borderId="0" xfId="20" applyFont="1" applyProtection="1">
      <protection locked="0"/>
    </xf>
    <xf numFmtId="0" fontId="20" fillId="0" borderId="0" xfId="20" applyFont="1" applyFill="1" applyAlignment="1" applyProtection="1">
      <alignment horizontal="right"/>
      <protection locked="0"/>
    </xf>
    <xf numFmtId="37" fontId="19" fillId="0" borderId="0" xfId="20" applyNumberFormat="1" applyFont="1"/>
    <xf numFmtId="0" fontId="19" fillId="0" borderId="0" xfId="20" applyFont="1" applyAlignment="1">
      <alignment horizontal="right"/>
    </xf>
    <xf numFmtId="0" fontId="20" fillId="0" borderId="0" xfId="20" applyNumberFormat="1" applyFont="1" applyAlignment="1" applyProtection="1">
      <alignment horizontal="centerContinuous"/>
      <protection locked="0"/>
    </xf>
    <xf numFmtId="49" fontId="20" fillId="0" borderId="0" xfId="20" applyNumberFormat="1" applyFont="1" applyAlignment="1" applyProtection="1">
      <alignment horizontal="centerContinuous"/>
      <protection locked="0"/>
    </xf>
    <xf numFmtId="37" fontId="20" fillId="0" borderId="0" xfId="20" applyNumberFormat="1" applyFont="1" applyAlignment="1" applyProtection="1">
      <alignment horizontal="right"/>
      <protection locked="0"/>
    </xf>
    <xf numFmtId="166" fontId="20" fillId="0" borderId="0" xfId="20" applyNumberFormat="1" applyFont="1" applyAlignment="1" applyProtection="1">
      <alignment horizontal="right"/>
      <protection locked="0"/>
    </xf>
    <xf numFmtId="37" fontId="20" fillId="0" borderId="0" xfId="20" applyNumberFormat="1" applyFont="1" applyProtection="1">
      <protection locked="0"/>
    </xf>
    <xf numFmtId="0" fontId="19" fillId="0" borderId="0" xfId="20" applyFont="1" applyProtection="1">
      <protection locked="0"/>
    </xf>
    <xf numFmtId="37" fontId="19" fillId="0" borderId="0" xfId="20" applyNumberFormat="1" applyFont="1" applyProtection="1">
      <protection locked="0"/>
    </xf>
    <xf numFmtId="0" fontId="22" fillId="0" borderId="0" xfId="20" applyFont="1"/>
    <xf numFmtId="5" fontId="19" fillId="0" borderId="0" xfId="20" applyNumberFormat="1" applyFont="1" applyProtection="1"/>
    <xf numFmtId="0" fontId="20" fillId="0" borderId="0" xfId="20" applyFont="1"/>
    <xf numFmtId="37" fontId="19" fillId="0" borderId="0" xfId="20" applyNumberFormat="1" applyFont="1" applyProtection="1"/>
    <xf numFmtId="0" fontId="11" fillId="0" borderId="0" xfId="29" applyFill="1"/>
    <xf numFmtId="0" fontId="11" fillId="6" borderId="0" xfId="29" applyFill="1"/>
    <xf numFmtId="165" fontId="11" fillId="0" borderId="0" xfId="9" applyNumberFormat="1" applyBorder="1"/>
    <xf numFmtId="0" fontId="11" fillId="0" borderId="0" xfId="29" applyFont="1" applyFill="1"/>
    <xf numFmtId="0" fontId="11" fillId="0" borderId="1" xfId="29" applyBorder="1"/>
    <xf numFmtId="165" fontId="11" fillId="0" borderId="1" xfId="9" applyNumberFormat="1" applyBorder="1"/>
    <xf numFmtId="0" fontId="11" fillId="2" borderId="1" xfId="29" applyFill="1" applyBorder="1"/>
    <xf numFmtId="165" fontId="24" fillId="5" borderId="1" xfId="29" applyNumberFormat="1" applyFont="1" applyFill="1" applyBorder="1"/>
    <xf numFmtId="165" fontId="11" fillId="7" borderId="0" xfId="9" applyNumberFormat="1" applyFill="1"/>
    <xf numFmtId="0" fontId="25" fillId="0" borderId="0" xfId="29" applyFont="1" applyFill="1"/>
    <xf numFmtId="0" fontId="34" fillId="0" borderId="0" xfId="16" applyAlignment="1">
      <alignment horizontal="centerContinuous"/>
    </xf>
    <xf numFmtId="0" fontId="34" fillId="0" borderId="0" xfId="16"/>
    <xf numFmtId="0" fontId="30" fillId="0" borderId="0" xfId="16" applyFont="1" applyAlignment="1">
      <alignment horizontal="centerContinuous"/>
    </xf>
    <xf numFmtId="0" fontId="27" fillId="0" borderId="4" xfId="16" applyFont="1" applyBorder="1"/>
    <xf numFmtId="0" fontId="34" fillId="0" borderId="5" xfId="16" applyBorder="1"/>
    <xf numFmtId="0" fontId="27" fillId="0" borderId="5" xfId="16" applyFont="1" applyBorder="1" applyAlignment="1">
      <alignment horizontal="centerContinuous"/>
    </xf>
    <xf numFmtId="0" fontId="34" fillId="0" borderId="5" xfId="16" applyBorder="1" applyAlignment="1">
      <alignment horizontal="centerContinuous"/>
    </xf>
    <xf numFmtId="0" fontId="34" fillId="0" borderId="7" xfId="16" applyBorder="1"/>
    <xf numFmtId="0" fontId="34" fillId="0" borderId="0" xfId="16" applyBorder="1"/>
    <xf numFmtId="0" fontId="34" fillId="0" borderId="0" xfId="16" applyBorder="1" applyAlignment="1">
      <alignment horizontal="center"/>
    </xf>
    <xf numFmtId="17" fontId="34" fillId="0" borderId="0" xfId="16" applyNumberFormat="1" applyBorder="1" applyAlignment="1">
      <alignment horizontal="left"/>
    </xf>
    <xf numFmtId="17" fontId="34" fillId="0" borderId="1" xfId="16" applyNumberFormat="1" applyBorder="1" applyAlignment="1">
      <alignment horizontal="left"/>
    </xf>
    <xf numFmtId="0" fontId="34" fillId="0" borderId="1" xfId="16" applyBorder="1" applyAlignment="1">
      <alignment horizontal="left"/>
    </xf>
    <xf numFmtId="0" fontId="34" fillId="0" borderId="0" xfId="16" applyAlignment="1">
      <alignment horizontal="center"/>
    </xf>
    <xf numFmtId="0" fontId="30" fillId="0" borderId="0" xfId="16" applyFont="1" applyAlignment="1">
      <alignment horizontal="left"/>
    </xf>
    <xf numFmtId="165" fontId="34" fillId="0" borderId="0" xfId="1" applyNumberFormat="1" applyFont="1" applyBorder="1"/>
    <xf numFmtId="165" fontId="34" fillId="0" borderId="1" xfId="1" applyNumberFormat="1" applyFont="1" applyBorder="1"/>
    <xf numFmtId="165" fontId="34" fillId="0" borderId="0" xfId="1" applyNumberFormat="1" applyFont="1" applyFill="1" applyBorder="1"/>
    <xf numFmtId="164" fontId="34" fillId="2" borderId="0" xfId="31" applyNumberFormat="1" applyFont="1" applyFill="1" applyBorder="1" applyAlignment="1">
      <alignment horizontal="center"/>
    </xf>
    <xf numFmtId="164" fontId="34" fillId="0" borderId="8" xfId="31" applyNumberFormat="1" applyFont="1" applyBorder="1" applyAlignment="1">
      <alignment horizontal="center"/>
    </xf>
    <xf numFmtId="164" fontId="34" fillId="0" borderId="0" xfId="31" applyNumberFormat="1" applyFont="1" applyFill="1" applyBorder="1" applyAlignment="1">
      <alignment horizontal="center"/>
    </xf>
    <xf numFmtId="164" fontId="34" fillId="0" borderId="0" xfId="16" applyNumberFormat="1"/>
    <xf numFmtId="164" fontId="34" fillId="0" borderId="0" xfId="16" applyNumberFormat="1" applyAlignment="1">
      <alignment horizontal="center"/>
    </xf>
    <xf numFmtId="164" fontId="34" fillId="0" borderId="0" xfId="16" applyNumberFormat="1" applyAlignment="1">
      <alignment horizontal="centerContinuous"/>
    </xf>
    <xf numFmtId="0" fontId="34" fillId="0" borderId="0" xfId="16" quotePrefix="1" applyBorder="1" applyAlignment="1">
      <alignment horizontal="center"/>
    </xf>
    <xf numFmtId="0" fontId="34" fillId="0" borderId="8" xfId="16" quotePrefix="1" applyBorder="1" applyAlignment="1">
      <alignment horizontal="center"/>
    </xf>
    <xf numFmtId="164" fontId="34" fillId="0" borderId="8" xfId="31" applyNumberFormat="1" applyFont="1" applyFill="1" applyBorder="1" applyAlignment="1">
      <alignment horizontal="center"/>
    </xf>
    <xf numFmtId="164" fontId="34" fillId="0" borderId="0" xfId="31" applyNumberFormat="1" applyFont="1" applyBorder="1" applyAlignment="1">
      <alignment horizontal="center"/>
    </xf>
    <xf numFmtId="164" fontId="34" fillId="0" borderId="1" xfId="32" applyNumberFormat="1" applyFont="1" applyBorder="1" applyAlignment="1">
      <alignment horizontal="center"/>
    </xf>
    <xf numFmtId="164" fontId="34" fillId="8" borderId="1" xfId="31" applyNumberFormat="1" applyFont="1" applyFill="1" applyBorder="1" applyAlignment="1">
      <alignment horizontal="center"/>
    </xf>
    <xf numFmtId="164" fontId="34" fillId="9" borderId="1" xfId="32" applyNumberFormat="1" applyFont="1" applyFill="1" applyBorder="1" applyAlignment="1">
      <alignment horizontal="center"/>
    </xf>
    <xf numFmtId="0" fontId="34" fillId="0" borderId="0" xfId="16" applyAlignment="1">
      <alignment horizontal="right"/>
    </xf>
    <xf numFmtId="0" fontId="16" fillId="0" borderId="0" xfId="17" applyFont="1"/>
    <xf numFmtId="0" fontId="20" fillId="0" borderId="0" xfId="17" applyFont="1" applyAlignment="1" applyProtection="1">
      <alignment horizontal="right"/>
      <protection locked="0"/>
    </xf>
    <xf numFmtId="0" fontId="20" fillId="0" borderId="0" xfId="17" applyFont="1" applyProtection="1">
      <protection locked="0"/>
    </xf>
    <xf numFmtId="0" fontId="32" fillId="0" borderId="0" xfId="17"/>
    <xf numFmtId="0" fontId="20" fillId="0" borderId="0" xfId="17" applyFont="1" applyAlignment="1" applyProtection="1">
      <alignment horizontal="centerContinuous"/>
      <protection locked="0"/>
    </xf>
    <xf numFmtId="0" fontId="16" fillId="0" borderId="0" xfId="17" applyFont="1" applyAlignment="1">
      <alignment horizontal="centerContinuous"/>
    </xf>
    <xf numFmtId="0" fontId="16" fillId="0" borderId="0" xfId="17" applyFont="1" applyAlignment="1">
      <alignment horizontal="right"/>
    </xf>
    <xf numFmtId="37" fontId="16" fillId="0" borderId="0" xfId="17" applyNumberFormat="1" applyFont="1"/>
    <xf numFmtId="0" fontId="16" fillId="3" borderId="0" xfId="17" applyFont="1" applyFill="1" applyAlignment="1">
      <alignment horizontal="right"/>
    </xf>
    <xf numFmtId="0" fontId="20" fillId="3" borderId="0" xfId="17" applyFont="1" applyFill="1" applyAlignment="1">
      <alignment horizontal="right"/>
    </xf>
    <xf numFmtId="0" fontId="32" fillId="0" borderId="0" xfId="17" applyAlignment="1">
      <alignment horizontal="right"/>
    </xf>
    <xf numFmtId="0" fontId="16" fillId="0" borderId="0" xfId="17" quotePrefix="1" applyFont="1" applyAlignment="1">
      <alignment horizontal="right"/>
    </xf>
    <xf numFmtId="37" fontId="20" fillId="0" borderId="0" xfId="17" applyNumberFormat="1" applyFont="1" applyAlignment="1" applyProtection="1">
      <alignment horizontal="right"/>
      <protection locked="0"/>
    </xf>
    <xf numFmtId="166" fontId="20" fillId="0" borderId="0" xfId="17" applyNumberFormat="1" applyFont="1" applyAlignment="1" applyProtection="1">
      <alignment horizontal="right"/>
      <protection locked="0"/>
    </xf>
    <xf numFmtId="166" fontId="20" fillId="0" borderId="0" xfId="17" quotePrefix="1" applyNumberFormat="1" applyFont="1" applyAlignment="1" applyProtection="1">
      <alignment horizontal="right"/>
      <protection locked="0"/>
    </xf>
    <xf numFmtId="166" fontId="20" fillId="0" borderId="0" xfId="17" applyNumberFormat="1" applyFont="1" applyProtection="1">
      <protection locked="0"/>
    </xf>
    <xf numFmtId="37" fontId="20" fillId="0" borderId="0" xfId="17" applyNumberFormat="1" applyFont="1" applyProtection="1">
      <protection locked="0"/>
    </xf>
    <xf numFmtId="37" fontId="16" fillId="0" borderId="0" xfId="17" applyNumberFormat="1" applyFont="1" applyProtection="1"/>
    <xf numFmtId="37" fontId="20" fillId="0" borderId="0" xfId="17" quotePrefix="1" applyNumberFormat="1" applyFont="1" applyAlignment="1" applyProtection="1">
      <alignment horizontal="right"/>
      <protection locked="0"/>
    </xf>
    <xf numFmtId="37" fontId="20" fillId="3" borderId="0" xfId="17" applyNumberFormat="1" applyFont="1" applyFill="1" applyProtection="1">
      <protection locked="0"/>
    </xf>
    <xf numFmtId="0" fontId="20" fillId="0" borderId="0" xfId="17" applyFont="1"/>
    <xf numFmtId="37" fontId="20" fillId="0" borderId="0" xfId="17" applyNumberFormat="1" applyFont="1" applyProtection="1"/>
    <xf numFmtId="37" fontId="21" fillId="0" borderId="0" xfId="17" applyNumberFormat="1" applyFont="1" applyProtection="1">
      <protection locked="0"/>
    </xf>
    <xf numFmtId="37" fontId="21" fillId="0" borderId="0" xfId="17" applyNumberFormat="1" applyFont="1" applyProtection="1"/>
    <xf numFmtId="37" fontId="22" fillId="0" borderId="0" xfId="17" applyNumberFormat="1" applyFont="1" applyProtection="1">
      <protection locked="0"/>
    </xf>
    <xf numFmtId="37" fontId="33" fillId="0" borderId="0" xfId="17" applyNumberFormat="1" applyFont="1" applyProtection="1">
      <protection locked="0"/>
    </xf>
    <xf numFmtId="164" fontId="16" fillId="0" borderId="0" xfId="32" applyNumberFormat="1" applyFont="1"/>
    <xf numFmtId="37" fontId="21" fillId="3" borderId="0" xfId="17" applyNumberFormat="1" applyFont="1" applyFill="1" applyProtection="1"/>
    <xf numFmtId="37" fontId="16" fillId="3" borderId="0" xfId="17" applyNumberFormat="1" applyFont="1" applyFill="1" applyProtection="1"/>
    <xf numFmtId="5" fontId="16" fillId="0" borderId="0" xfId="17" applyNumberFormat="1" applyFont="1" applyProtection="1"/>
    <xf numFmtId="164" fontId="16" fillId="0" borderId="0" xfId="17" applyNumberFormat="1" applyFont="1" applyProtection="1"/>
    <xf numFmtId="167" fontId="16" fillId="0" borderId="0" xfId="17" applyNumberFormat="1" applyFont="1" applyProtection="1"/>
    <xf numFmtId="5" fontId="16" fillId="0" borderId="9" xfId="17" applyNumberFormat="1" applyFont="1" applyBorder="1" applyProtection="1"/>
    <xf numFmtId="37" fontId="16" fillId="0" borderId="9" xfId="17" applyNumberFormat="1" applyFont="1" applyBorder="1" applyProtection="1"/>
    <xf numFmtId="164" fontId="34" fillId="8" borderId="0" xfId="31" applyNumberFormat="1" applyFont="1" applyFill="1" applyBorder="1" applyAlignment="1">
      <alignment horizontal="center"/>
    </xf>
    <xf numFmtId="0" fontId="34" fillId="0" borderId="4" xfId="16" applyBorder="1"/>
    <xf numFmtId="164" fontId="34" fillId="0" borderId="5" xfId="16" applyNumberFormat="1" applyBorder="1" applyAlignment="1">
      <alignment horizontal="center"/>
    </xf>
    <xf numFmtId="0" fontId="34" fillId="0" borderId="5" xfId="16" quotePrefix="1" applyBorder="1" applyAlignment="1">
      <alignment horizontal="center"/>
    </xf>
    <xf numFmtId="0" fontId="34" fillId="0" borderId="6" xfId="16" quotePrefix="1" applyBorder="1" applyAlignment="1">
      <alignment horizontal="center"/>
    </xf>
    <xf numFmtId="164" fontId="34" fillId="8" borderId="8" xfId="31" applyNumberFormat="1" applyFont="1" applyFill="1" applyBorder="1" applyAlignment="1">
      <alignment horizontal="center"/>
    </xf>
    <xf numFmtId="0" fontId="16" fillId="0" borderId="0" xfId="34"/>
    <xf numFmtId="0" fontId="13" fillId="0" borderId="0" xfId="34" applyFont="1"/>
    <xf numFmtId="0" fontId="20" fillId="0" borderId="0" xfId="34" applyFont="1"/>
    <xf numFmtId="165" fontId="20" fillId="0" borderId="0" xfId="36" applyNumberFormat="1" applyFont="1"/>
    <xf numFmtId="165" fontId="16" fillId="0" borderId="0" xfId="36" applyNumberFormat="1"/>
    <xf numFmtId="0" fontId="16" fillId="0" borderId="0" xfId="37" applyFont="1" applyAlignment="1">
      <alignment horizontal="left"/>
    </xf>
    <xf numFmtId="37" fontId="16" fillId="0" borderId="0" xfId="37" applyNumberFormat="1" applyFont="1" applyAlignment="1" applyProtection="1">
      <alignment horizontal="left"/>
    </xf>
    <xf numFmtId="0" fontId="16" fillId="0" borderId="0" xfId="37" applyFont="1"/>
    <xf numFmtId="0" fontId="16" fillId="0" borderId="0" xfId="37" applyFont="1" applyAlignment="1">
      <alignment horizontal="right"/>
    </xf>
    <xf numFmtId="0" fontId="20" fillId="0" borderId="0" xfId="37" applyFont="1" applyAlignment="1" applyProtection="1">
      <alignment horizontal="right"/>
      <protection locked="0"/>
    </xf>
    <xf numFmtId="0" fontId="18" fillId="0" borderId="0" xfId="37"/>
    <xf numFmtId="0" fontId="13" fillId="0" borderId="0" xfId="37" applyFont="1"/>
    <xf numFmtId="0" fontId="16" fillId="0" borderId="0" xfId="38" applyFont="1" applyAlignment="1">
      <alignment horizontal="right"/>
    </xf>
    <xf numFmtId="49" fontId="20" fillId="0" borderId="0" xfId="37" applyNumberFormat="1" applyFont="1" applyAlignment="1" applyProtection="1">
      <alignment horizontal="centerContinuous"/>
      <protection locked="0"/>
    </xf>
    <xf numFmtId="0" fontId="16" fillId="0" borderId="0" xfId="37" applyNumberFormat="1" applyFont="1" applyAlignment="1">
      <alignment horizontal="centerContinuous"/>
    </xf>
    <xf numFmtId="0" fontId="20" fillId="0" borderId="0" xfId="37" quotePrefix="1" applyFont="1" applyAlignment="1">
      <alignment horizontal="right"/>
    </xf>
    <xf numFmtId="0" fontId="20" fillId="0" borderId="0" xfId="37" applyNumberFormat="1" applyFont="1" applyAlignment="1" applyProtection="1">
      <alignment horizontal="centerContinuous"/>
      <protection locked="0"/>
    </xf>
    <xf numFmtId="0" fontId="15" fillId="0" borderId="0" xfId="38" quotePrefix="1" applyFont="1" applyAlignment="1">
      <alignment horizontal="right"/>
    </xf>
    <xf numFmtId="14" fontId="20" fillId="0" borderId="0" xfId="37" applyNumberFormat="1" applyFont="1" applyAlignment="1" applyProtection="1">
      <alignment horizontal="right"/>
      <protection locked="0"/>
    </xf>
    <xf numFmtId="0" fontId="16" fillId="0" borderId="0" xfId="38" quotePrefix="1" applyFont="1" applyAlignment="1">
      <alignment horizontal="right"/>
    </xf>
    <xf numFmtId="0" fontId="15" fillId="0" borderId="0" xfId="38" applyFont="1" applyAlignment="1">
      <alignment horizontal="right"/>
    </xf>
    <xf numFmtId="0" fontId="16" fillId="0" borderId="0" xfId="37" quotePrefix="1" applyFont="1" applyAlignment="1">
      <alignment horizontal="right"/>
    </xf>
    <xf numFmtId="5" fontId="22" fillId="0" borderId="0" xfId="37" applyNumberFormat="1" applyFont="1" applyAlignment="1" applyProtection="1">
      <alignment horizontal="right"/>
      <protection locked="0"/>
    </xf>
    <xf numFmtId="5" fontId="16" fillId="0" borderId="0" xfId="37" applyNumberFormat="1" applyFont="1" applyAlignment="1" applyProtection="1">
      <alignment horizontal="right"/>
    </xf>
    <xf numFmtId="37" fontId="16" fillId="0" borderId="0" xfId="37" applyNumberFormat="1" applyFont="1" applyAlignment="1">
      <alignment horizontal="right"/>
    </xf>
    <xf numFmtId="0" fontId="20" fillId="0" borderId="0" xfId="37" applyFont="1" applyAlignment="1">
      <alignment horizontal="right"/>
    </xf>
    <xf numFmtId="5" fontId="20" fillId="0" borderId="0" xfId="37" applyNumberFormat="1" applyFont="1" applyAlignment="1" applyProtection="1">
      <alignment horizontal="right"/>
      <protection locked="0"/>
    </xf>
    <xf numFmtId="0" fontId="20" fillId="0" borderId="0" xfId="37" quotePrefix="1" applyFont="1" applyAlignment="1" applyProtection="1">
      <alignment horizontal="right"/>
      <protection locked="0"/>
    </xf>
    <xf numFmtId="0" fontId="20" fillId="0" borderId="0" xfId="37" applyFont="1" applyProtection="1">
      <protection locked="0"/>
    </xf>
    <xf numFmtId="5" fontId="20" fillId="0" borderId="0" xfId="37" applyNumberFormat="1" applyFont="1" applyProtection="1">
      <protection locked="0"/>
    </xf>
    <xf numFmtId="5" fontId="22" fillId="0" borderId="0" xfId="37" quotePrefix="1" applyNumberFormat="1" applyFont="1" applyAlignment="1" applyProtection="1">
      <alignment horizontal="right"/>
      <protection locked="0"/>
    </xf>
    <xf numFmtId="37" fontId="18" fillId="0" borderId="0" xfId="37" applyNumberFormat="1"/>
    <xf numFmtId="5" fontId="16" fillId="0" borderId="0" xfId="37" applyNumberFormat="1" applyFont="1"/>
    <xf numFmtId="37" fontId="16" fillId="0" borderId="0" xfId="35" applyFont="1"/>
    <xf numFmtId="5" fontId="16" fillId="0" borderId="0" xfId="39" applyFont="1"/>
    <xf numFmtId="5" fontId="36" fillId="0" borderId="0" xfId="39" applyFont="1"/>
    <xf numFmtId="5" fontId="15" fillId="0" borderId="0" xfId="39" applyFont="1"/>
    <xf numFmtId="37" fontId="16" fillId="0" borderId="0" xfId="37" applyNumberFormat="1" applyFont="1"/>
    <xf numFmtId="5" fontId="22" fillId="0" borderId="0" xfId="37" applyNumberFormat="1" applyFont="1" applyProtection="1">
      <protection locked="0"/>
    </xf>
    <xf numFmtId="5" fontId="22" fillId="0" borderId="0" xfId="37" applyNumberFormat="1" applyFont="1"/>
    <xf numFmtId="0" fontId="22" fillId="0" borderId="0" xfId="37" applyFont="1" applyProtection="1">
      <protection locked="0"/>
    </xf>
    <xf numFmtId="5" fontId="22" fillId="0" borderId="0" xfId="37" applyNumberFormat="1" applyFont="1" applyProtection="1"/>
    <xf numFmtId="5" fontId="18" fillId="0" borderId="0" xfId="37" applyNumberFormat="1"/>
    <xf numFmtId="37" fontId="21" fillId="0" borderId="0" xfId="35" applyFont="1"/>
    <xf numFmtId="5" fontId="21" fillId="0" borderId="0" xfId="39" applyFont="1"/>
    <xf numFmtId="5" fontId="21" fillId="0" borderId="0" xfId="37" applyNumberFormat="1" applyFont="1"/>
    <xf numFmtId="0" fontId="22" fillId="0" borderId="0" xfId="37" applyFont="1"/>
    <xf numFmtId="5" fontId="16" fillId="0" borderId="0" xfId="37" applyNumberFormat="1" applyFont="1" applyProtection="1"/>
    <xf numFmtId="0" fontId="16" fillId="0" borderId="0" xfId="37" quotePrefix="1" applyFont="1" applyAlignment="1">
      <alignment horizontal="center"/>
    </xf>
    <xf numFmtId="37" fontId="16" fillId="0" borderId="0" xfId="35" applyFont="1" applyProtection="1"/>
    <xf numFmtId="5" fontId="16" fillId="0" borderId="0" xfId="39" applyFont="1" applyProtection="1"/>
    <xf numFmtId="5" fontId="36" fillId="0" borderId="0" xfId="39" applyFont="1" applyProtection="1"/>
    <xf numFmtId="5" fontId="15" fillId="0" borderId="0" xfId="39" applyFont="1" applyProtection="1"/>
    <xf numFmtId="5" fontId="0" fillId="0" borderId="0" xfId="39" applyFont="1"/>
    <xf numFmtId="5" fontId="16" fillId="0" borderId="0" xfId="37" quotePrefix="1" applyNumberFormat="1" applyFont="1" applyAlignment="1">
      <alignment horizontal="right"/>
    </xf>
    <xf numFmtId="5" fontId="21" fillId="0" borderId="0" xfId="37" applyNumberFormat="1" applyFont="1" applyProtection="1">
      <protection locked="0"/>
    </xf>
    <xf numFmtId="0" fontId="16" fillId="0" borderId="9" xfId="37" applyFont="1" applyBorder="1"/>
    <xf numFmtId="37" fontId="16" fillId="0" borderId="0" xfId="37" applyNumberFormat="1" applyFont="1" applyProtection="1"/>
    <xf numFmtId="0" fontId="13" fillId="0" borderId="0" xfId="37" applyFont="1" applyAlignment="1">
      <alignment horizontal="centerContinuous"/>
    </xf>
    <xf numFmtId="5" fontId="22" fillId="0" borderId="0" xfId="39" applyFont="1" applyProtection="1"/>
    <xf numFmtId="164" fontId="16" fillId="0" borderId="0" xfId="40" applyNumberFormat="1" applyFont="1" applyProtection="1"/>
    <xf numFmtId="5" fontId="16" fillId="0" borderId="10" xfId="37" applyNumberFormat="1" applyFont="1" applyBorder="1" applyProtection="1"/>
    <xf numFmtId="5" fontId="16" fillId="0" borderId="11" xfId="37" applyNumberFormat="1" applyFont="1" applyBorder="1" applyProtection="1"/>
    <xf numFmtId="5" fontId="22" fillId="0" borderId="11" xfId="37" quotePrefix="1" applyNumberFormat="1" applyFont="1" applyBorder="1" applyAlignment="1" applyProtection="1">
      <alignment horizontal="right"/>
      <protection locked="0"/>
    </xf>
    <xf numFmtId="5" fontId="22" fillId="0" borderId="12" xfId="37" quotePrefix="1" applyNumberFormat="1" applyFont="1" applyBorder="1" applyAlignment="1" applyProtection="1">
      <alignment horizontal="right"/>
      <protection locked="0"/>
    </xf>
    <xf numFmtId="164" fontId="16" fillId="0" borderId="0" xfId="37" applyNumberFormat="1" applyFont="1" applyProtection="1"/>
    <xf numFmtId="0" fontId="20" fillId="0" borderId="0" xfId="37" applyFont="1" applyAlignment="1" applyProtection="1">
      <alignment horizontal="centerContinuous"/>
      <protection locked="0"/>
    </xf>
    <xf numFmtId="0" fontId="16" fillId="0" borderId="0" xfId="37" applyFont="1" applyAlignment="1">
      <alignment horizontal="centerContinuous"/>
    </xf>
    <xf numFmtId="5" fontId="15" fillId="0" borderId="0" xfId="37" applyNumberFormat="1" applyFont="1" applyAlignment="1" applyProtection="1">
      <alignment horizontal="right"/>
      <protection locked="0"/>
    </xf>
    <xf numFmtId="5" fontId="20" fillId="0" borderId="0" xfId="39" applyFont="1" applyProtection="1">
      <protection locked="0"/>
    </xf>
    <xf numFmtId="37" fontId="20" fillId="0" borderId="0" xfId="37" applyNumberFormat="1" applyFont="1" applyProtection="1">
      <protection locked="0"/>
    </xf>
    <xf numFmtId="5" fontId="23" fillId="0" borderId="0" xfId="37" applyNumberFormat="1" applyFont="1" applyProtection="1">
      <protection locked="0"/>
    </xf>
    <xf numFmtId="164" fontId="20" fillId="0" borderId="0" xfId="40" applyNumberFormat="1" applyFont="1" applyProtection="1">
      <protection locked="0"/>
    </xf>
    <xf numFmtId="164" fontId="20" fillId="0" borderId="0" xfId="37" applyNumberFormat="1" applyFont="1" applyProtection="1">
      <protection locked="0"/>
    </xf>
    <xf numFmtId="5" fontId="21" fillId="0" borderId="0" xfId="37" applyNumberFormat="1" applyFont="1" applyProtection="1"/>
    <xf numFmtId="9" fontId="16" fillId="0" borderId="0" xfId="40" applyFont="1" applyProtection="1"/>
    <xf numFmtId="5" fontId="16" fillId="0" borderId="0" xfId="39" quotePrefix="1" applyFont="1" applyAlignment="1" applyProtection="1">
      <alignment horizontal="right"/>
    </xf>
    <xf numFmtId="5" fontId="16" fillId="0" borderId="0" xfId="37" quotePrefix="1" applyNumberFormat="1" applyFont="1" applyAlignment="1">
      <alignment horizontal="left"/>
    </xf>
    <xf numFmtId="5" fontId="16" fillId="0" borderId="0" xfId="39" quotePrefix="1" applyFont="1" applyAlignment="1">
      <alignment horizontal="right"/>
    </xf>
    <xf numFmtId="0" fontId="23" fillId="0" borderId="0" xfId="37" applyFont="1" applyFill="1"/>
    <xf numFmtId="0" fontId="23" fillId="0" borderId="0" xfId="37" applyFont="1" applyFill="1" applyAlignment="1">
      <alignment horizontal="right"/>
    </xf>
    <xf numFmtId="0" fontId="20" fillId="0" borderId="0" xfId="37" applyFont="1" applyFill="1" applyAlignment="1" applyProtection="1">
      <alignment horizontal="right"/>
      <protection locked="0"/>
    </xf>
    <xf numFmtId="0" fontId="16" fillId="0" borderId="0" xfId="37" applyFont="1" applyFill="1"/>
    <xf numFmtId="5" fontId="20" fillId="0" borderId="0" xfId="37" applyNumberFormat="1" applyFont="1" applyFill="1" applyProtection="1">
      <protection locked="0"/>
    </xf>
    <xf numFmtId="5" fontId="22" fillId="0" borderId="0" xfId="37" applyNumberFormat="1" applyFont="1" applyFill="1" applyProtection="1">
      <protection locked="0"/>
    </xf>
    <xf numFmtId="5" fontId="22" fillId="0" borderId="0" xfId="37" applyNumberFormat="1" applyFont="1" applyFill="1" applyProtection="1"/>
    <xf numFmtId="5" fontId="16" fillId="0" borderId="0" xfId="37" applyNumberFormat="1" applyFont="1" applyProtection="1">
      <protection locked="0"/>
    </xf>
    <xf numFmtId="5" fontId="16" fillId="0" borderId="14" xfId="37" applyNumberFormat="1" applyFont="1" applyBorder="1" applyAlignment="1">
      <alignment horizontal="right"/>
    </xf>
    <xf numFmtId="0" fontId="16" fillId="0" borderId="14" xfId="37" applyFont="1" applyBorder="1" applyAlignment="1">
      <alignment horizontal="right"/>
    </xf>
    <xf numFmtId="0" fontId="20" fillId="0" borderId="0" xfId="37" applyFont="1"/>
    <xf numFmtId="0" fontId="20" fillId="2" borderId="0" xfId="34" applyFont="1" applyFill="1"/>
    <xf numFmtId="164" fontId="34" fillId="0" borderId="0" xfId="30" applyNumberFormat="1" applyFont="1"/>
    <xf numFmtId="43" fontId="34" fillId="0" borderId="0" xfId="1" applyFont="1"/>
    <xf numFmtId="171" fontId="34" fillId="0" borderId="0" xfId="10" applyNumberFormat="1" applyFont="1"/>
    <xf numFmtId="164" fontId="34" fillId="0" borderId="0" xfId="16" applyNumberFormat="1" applyFill="1" applyAlignment="1">
      <alignment horizontal="center"/>
    </xf>
    <xf numFmtId="164" fontId="34" fillId="9" borderId="2" xfId="32" applyNumberFormat="1" applyFont="1" applyFill="1" applyBorder="1" applyAlignment="1">
      <alignment horizontal="center"/>
    </xf>
    <xf numFmtId="0" fontId="9" fillId="0" borderId="0" xfId="41" applyAlignment="1">
      <alignment horizontal="centerContinuous"/>
    </xf>
    <xf numFmtId="0" fontId="9" fillId="0" borderId="0" xfId="41"/>
    <xf numFmtId="0" fontId="29" fillId="0" borderId="0" xfId="41" applyFont="1" applyAlignment="1">
      <alignment horizontal="centerContinuous"/>
    </xf>
    <xf numFmtId="0" fontId="28" fillId="0" borderId="0" xfId="16" applyFont="1" applyAlignment="1">
      <alignment horizontal="left"/>
    </xf>
    <xf numFmtId="0" fontId="34" fillId="0" borderId="0" xfId="16" applyAlignment="1">
      <alignment horizontal="left"/>
    </xf>
    <xf numFmtId="0" fontId="35" fillId="0" borderId="0" xfId="44" applyFont="1" applyFill="1"/>
    <xf numFmtId="0" fontId="35" fillId="0" borderId="0" xfId="44" applyFont="1" applyFill="1" applyAlignment="1"/>
    <xf numFmtId="165" fontId="11" fillId="2" borderId="0" xfId="29" applyNumberFormat="1" applyFill="1"/>
    <xf numFmtId="0" fontId="34" fillId="0" borderId="0" xfId="16" applyBorder="1" applyAlignment="1">
      <alignment horizontal="centerContinuous"/>
    </xf>
    <xf numFmtId="0" fontId="34" fillId="0" borderId="0" xfId="16" applyBorder="1" applyAlignment="1">
      <alignment horizontal="left"/>
    </xf>
    <xf numFmtId="0" fontId="9" fillId="0" borderId="0" xfId="41" applyBorder="1" applyAlignment="1">
      <alignment horizontal="centerContinuous"/>
    </xf>
    <xf numFmtId="0" fontId="9" fillId="0" borderId="0" xfId="41" applyBorder="1"/>
    <xf numFmtId="165" fontId="34" fillId="0" borderId="0" xfId="1" applyNumberFormat="1" applyFont="1"/>
    <xf numFmtId="165" fontId="19" fillId="0" borderId="0" xfId="1" applyNumberFormat="1" applyFont="1" applyProtection="1">
      <protection locked="0"/>
    </xf>
    <xf numFmtId="0" fontId="35" fillId="0" borderId="0" xfId="0" applyFont="1"/>
    <xf numFmtId="0" fontId="38" fillId="0" borderId="0" xfId="0" applyFont="1"/>
    <xf numFmtId="0" fontId="39" fillId="0" borderId="0" xfId="0" applyFont="1"/>
    <xf numFmtId="0" fontId="39" fillId="0" borderId="0" xfId="0" applyFont="1" applyAlignment="1">
      <alignment horizontal="center"/>
    </xf>
    <xf numFmtId="164" fontId="34" fillId="0" borderId="0" xfId="32" applyNumberFormat="1" applyFont="1" applyBorder="1" applyAlignment="1">
      <alignment horizontal="center"/>
    </xf>
    <xf numFmtId="164" fontId="34" fillId="9" borderId="8" xfId="32" applyNumberFormat="1" applyFont="1" applyFill="1" applyBorder="1" applyAlignment="1">
      <alignment horizontal="center"/>
    </xf>
    <xf numFmtId="164" fontId="34" fillId="0" borderId="0" xfId="16" applyNumberFormat="1" applyBorder="1"/>
    <xf numFmtId="165" fontId="38" fillId="0" borderId="0" xfId="0" applyNumberFormat="1" applyFont="1"/>
    <xf numFmtId="164" fontId="38" fillId="0" borderId="0" xfId="0" applyNumberFormat="1" applyFont="1"/>
    <xf numFmtId="0" fontId="34" fillId="0" borderId="6" xfId="16" applyBorder="1" applyAlignment="1">
      <alignment horizontal="centerContinuous"/>
    </xf>
    <xf numFmtId="0" fontId="34" fillId="0" borderId="8" xfId="16" applyBorder="1" applyAlignment="1">
      <alignment horizontal="center"/>
    </xf>
    <xf numFmtId="164" fontId="34" fillId="2" borderId="8" xfId="31" applyNumberFormat="1" applyFont="1" applyFill="1" applyBorder="1" applyAlignment="1">
      <alignment horizontal="center"/>
    </xf>
    <xf numFmtId="165" fontId="34" fillId="0" borderId="8" xfId="1" applyNumberFormat="1" applyFont="1" applyBorder="1"/>
    <xf numFmtId="164" fontId="34" fillId="2" borderId="1" xfId="31" applyNumberFormat="1" applyFont="1" applyFill="1" applyBorder="1" applyAlignment="1">
      <alignment horizontal="center"/>
    </xf>
    <xf numFmtId="164" fontId="34" fillId="2" borderId="2" xfId="31" applyNumberFormat="1" applyFont="1" applyFill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38" fillId="0" borderId="7" xfId="0" applyFont="1" applyBorder="1" applyAlignment="1"/>
    <xf numFmtId="0" fontId="5" fillId="0" borderId="0" xfId="0" applyFont="1" applyBorder="1" applyAlignment="1"/>
    <xf numFmtId="165" fontId="38" fillId="0" borderId="0" xfId="1" applyNumberFormat="1" applyFont="1" applyBorder="1"/>
    <xf numFmtId="165" fontId="38" fillId="0" borderId="8" xfId="1" applyNumberFormat="1" applyFont="1" applyBorder="1"/>
    <xf numFmtId="165" fontId="38" fillId="10" borderId="0" xfId="1" applyNumberFormat="1" applyFont="1" applyFill="1" applyBorder="1"/>
    <xf numFmtId="165" fontId="38" fillId="10" borderId="8" xfId="1" applyNumberFormat="1" applyFont="1" applyFill="1" applyBorder="1"/>
    <xf numFmtId="0" fontId="38" fillId="0" borderId="3" xfId="0" applyFont="1" applyBorder="1" applyAlignment="1"/>
    <xf numFmtId="0" fontId="5" fillId="0" borderId="1" xfId="0" applyFont="1" applyBorder="1" applyAlignment="1"/>
    <xf numFmtId="0" fontId="38" fillId="0" borderId="7" xfId="0" applyFont="1" applyBorder="1"/>
    <xf numFmtId="0" fontId="38" fillId="0" borderId="0" xfId="0" applyFont="1" applyBorder="1"/>
    <xf numFmtId="165" fontId="38" fillId="0" borderId="0" xfId="0" applyNumberFormat="1" applyFont="1" applyBorder="1"/>
    <xf numFmtId="165" fontId="38" fillId="0" borderId="8" xfId="0" applyNumberFormat="1" applyFont="1" applyBorder="1"/>
    <xf numFmtId="0" fontId="38" fillId="0" borderId="3" xfId="0" applyFont="1" applyBorder="1"/>
    <xf numFmtId="0" fontId="38" fillId="0" borderId="1" xfId="0" applyFont="1" applyBorder="1"/>
    <xf numFmtId="165" fontId="38" fillId="0" borderId="1" xfId="0" applyNumberFormat="1" applyFont="1" applyBorder="1"/>
    <xf numFmtId="165" fontId="38" fillId="0" borderId="2" xfId="0" applyNumberFormat="1" applyFont="1" applyBorder="1"/>
    <xf numFmtId="0" fontId="37" fillId="0" borderId="0" xfId="0" applyFont="1"/>
    <xf numFmtId="165" fontId="34" fillId="0" borderId="0" xfId="16" applyNumberFormat="1"/>
    <xf numFmtId="165" fontId="34" fillId="0" borderId="0" xfId="16" applyNumberFormat="1" applyBorder="1"/>
    <xf numFmtId="0" fontId="4" fillId="0" borderId="0" xfId="44" applyFont="1" applyFill="1"/>
    <xf numFmtId="0" fontId="4" fillId="10" borderId="0" xfId="44" applyFont="1" applyFill="1"/>
    <xf numFmtId="0" fontId="4" fillId="0" borderId="0" xfId="44" applyFont="1" applyFill="1" applyAlignment="1"/>
    <xf numFmtId="172" fontId="4" fillId="0" borderId="0" xfId="44" applyNumberFormat="1" applyFont="1" applyFill="1"/>
    <xf numFmtId="0" fontId="38" fillId="0" borderId="0" xfId="29" applyFont="1"/>
    <xf numFmtId="0" fontId="39" fillId="0" borderId="0" xfId="29" applyFont="1"/>
    <xf numFmtId="0" fontId="39" fillId="11" borderId="0" xfId="29" applyFont="1" applyFill="1" applyAlignment="1">
      <alignment horizontal="centerContinuous"/>
    </xf>
    <xf numFmtId="0" fontId="38" fillId="11" borderId="0" xfId="29" applyFont="1" applyFill="1" applyAlignment="1">
      <alignment horizontal="centerContinuous"/>
    </xf>
    <xf numFmtId="172" fontId="40" fillId="0" borderId="0" xfId="29" applyNumberFormat="1" applyFont="1"/>
    <xf numFmtId="0" fontId="38" fillId="11" borderId="0" xfId="29" applyFont="1" applyFill="1"/>
    <xf numFmtId="0" fontId="40" fillId="0" borderId="0" xfId="29" applyFont="1"/>
    <xf numFmtId="0" fontId="40" fillId="0" borderId="0" xfId="29" applyFont="1" applyFill="1"/>
    <xf numFmtId="0" fontId="35" fillId="0" borderId="0" xfId="16" applyFont="1" applyAlignment="1"/>
    <xf numFmtId="164" fontId="34" fillId="0" borderId="1" xfId="31" applyNumberFormat="1" applyFont="1" applyBorder="1" applyAlignment="1">
      <alignment horizontal="center"/>
    </xf>
    <xf numFmtId="164" fontId="34" fillId="8" borderId="2" xfId="31" applyNumberFormat="1" applyFont="1" applyFill="1" applyBorder="1" applyAlignment="1">
      <alignment horizontal="center"/>
    </xf>
    <xf numFmtId="0" fontId="35" fillId="0" borderId="0" xfId="47" applyFont="1" applyFill="1"/>
    <xf numFmtId="0" fontId="3" fillId="0" borderId="0" xfId="47" applyFill="1"/>
    <xf numFmtId="0" fontId="37" fillId="0" borderId="0" xfId="47" applyFont="1" applyFill="1"/>
    <xf numFmtId="0" fontId="3" fillId="0" borderId="0" xfId="47" applyFont="1" applyFill="1"/>
    <xf numFmtId="0" fontId="3" fillId="0" borderId="0" xfId="47" applyFill="1" applyAlignment="1"/>
    <xf numFmtId="165" fontId="3" fillId="0" borderId="0" xfId="48" applyNumberFormat="1" applyFont="1" applyFill="1"/>
    <xf numFmtId="165" fontId="3" fillId="0" borderId="0" xfId="47" applyNumberFormat="1" applyFill="1"/>
    <xf numFmtId="164" fontId="3" fillId="0" borderId="0" xfId="49" applyNumberFormat="1" applyFont="1" applyFill="1"/>
    <xf numFmtId="0" fontId="42" fillId="0" borderId="0" xfId="50" applyFont="1" applyAlignment="1">
      <alignment horizontal="left"/>
    </xf>
    <xf numFmtId="0" fontId="11" fillId="0" borderId="0" xfId="50">
      <alignment horizontal="right"/>
    </xf>
    <xf numFmtId="0" fontId="43" fillId="0" borderId="0" xfId="50" applyFont="1" applyAlignment="1">
      <alignment horizontal="centerContinuous"/>
    </xf>
    <xf numFmtId="0" fontId="38" fillId="0" borderId="0" xfId="50" applyFont="1">
      <alignment horizontal="right"/>
    </xf>
    <xf numFmtId="0" fontId="38" fillId="0" borderId="0" xfId="50" applyFont="1" applyAlignment="1"/>
    <xf numFmtId="0" fontId="41" fillId="12" borderId="0" xfId="50" applyFont="1" applyFill="1" applyAlignment="1">
      <alignment horizontal="center"/>
    </xf>
    <xf numFmtId="0" fontId="38" fillId="2" borderId="0" xfId="50" applyFont="1" applyFill="1" applyAlignment="1">
      <alignment horizontal="center"/>
    </xf>
    <xf numFmtId="0" fontId="38" fillId="0" borderId="0" xfId="50" applyFont="1" applyAlignment="1">
      <alignment horizontal="center"/>
    </xf>
    <xf numFmtId="0" fontId="38" fillId="2" borderId="0" xfId="50" applyFont="1" applyFill="1">
      <alignment horizontal="right"/>
    </xf>
    <xf numFmtId="38" fontId="38" fillId="0" borderId="0" xfId="50" applyNumberFormat="1" applyFont="1">
      <alignment horizontal="right"/>
    </xf>
    <xf numFmtId="38" fontId="38" fillId="2" borderId="0" xfId="50" applyNumberFormat="1" applyFont="1" applyFill="1">
      <alignment horizontal="right"/>
    </xf>
    <xf numFmtId="0" fontId="38" fillId="0" borderId="0" xfId="50" applyFont="1" applyFill="1">
      <alignment horizontal="right"/>
    </xf>
    <xf numFmtId="0" fontId="39" fillId="0" borderId="0" xfId="50" applyFont="1" applyAlignment="1">
      <alignment horizontal="left"/>
    </xf>
    <xf numFmtId="0" fontId="39" fillId="0" borderId="0" xfId="50" applyFont="1" applyAlignment="1">
      <alignment horizontal="center"/>
    </xf>
    <xf numFmtId="0" fontId="38" fillId="13" borderId="0" xfId="50" applyFont="1" applyFill="1" applyAlignment="1">
      <alignment horizontal="center"/>
    </xf>
    <xf numFmtId="0" fontId="38" fillId="14" borderId="0" xfId="50" applyFont="1" applyFill="1" applyAlignment="1">
      <alignment horizontal="center"/>
    </xf>
    <xf numFmtId="0" fontId="38" fillId="13" borderId="0" xfId="50" applyFont="1" applyFill="1">
      <alignment horizontal="right"/>
    </xf>
    <xf numFmtId="0" fontId="38" fillId="14" borderId="0" xfId="50" applyFont="1" applyFill="1">
      <alignment horizontal="right"/>
    </xf>
    <xf numFmtId="38" fontId="38" fillId="0" borderId="0" xfId="50" applyNumberFormat="1" applyFont="1" applyFill="1">
      <alignment horizontal="right"/>
    </xf>
    <xf numFmtId="0" fontId="11" fillId="0" borderId="0" xfId="50" applyFill="1">
      <alignment horizontal="right"/>
    </xf>
    <xf numFmtId="6" fontId="3" fillId="0" borderId="0" xfId="47" applyNumberFormat="1" applyFont="1" applyFill="1"/>
    <xf numFmtId="6" fontId="3" fillId="0" borderId="0" xfId="47" applyNumberFormat="1" applyFill="1"/>
    <xf numFmtId="0" fontId="3" fillId="0" borderId="0" xfId="47" applyFill="1" applyAlignment="1">
      <alignment horizontal="center"/>
    </xf>
    <xf numFmtId="0" fontId="3" fillId="0" borderId="0" xfId="47" applyFont="1" applyFill="1" applyAlignment="1">
      <alignment horizontal="center"/>
    </xf>
    <xf numFmtId="165" fontId="3" fillId="0" borderId="0" xfId="1" applyNumberFormat="1" applyFont="1" applyFill="1"/>
    <xf numFmtId="0" fontId="3" fillId="15" borderId="0" xfId="47" applyFill="1"/>
    <xf numFmtId="0" fontId="3" fillId="15" borderId="0" xfId="47" applyFill="1" applyAlignment="1">
      <alignment horizontal="center"/>
    </xf>
    <xf numFmtId="165" fontId="3" fillId="15" borderId="0" xfId="47" applyNumberFormat="1" applyFill="1"/>
    <xf numFmtId="165" fontId="3" fillId="15" borderId="0" xfId="1" applyNumberFormat="1" applyFont="1" applyFill="1"/>
    <xf numFmtId="6" fontId="3" fillId="15" borderId="0" xfId="47" applyNumberFormat="1" applyFill="1"/>
    <xf numFmtId="0" fontId="3" fillId="0" borderId="3" xfId="47" applyFill="1" applyBorder="1"/>
    <xf numFmtId="165" fontId="3" fillId="0" borderId="1" xfId="1" applyNumberFormat="1" applyFont="1" applyFill="1" applyBorder="1"/>
    <xf numFmtId="165" fontId="3" fillId="0" borderId="2" xfId="1" applyNumberFormat="1" applyFont="1" applyFill="1" applyBorder="1"/>
    <xf numFmtId="165" fontId="3" fillId="0" borderId="1" xfId="47" applyNumberFormat="1" applyFill="1" applyBorder="1"/>
    <xf numFmtId="165" fontId="3" fillId="0" borderId="2" xfId="47" applyNumberFormat="1" applyFill="1" applyBorder="1"/>
    <xf numFmtId="0" fontId="35" fillId="0" borderId="4" xfId="47" applyFont="1" applyFill="1" applyBorder="1" applyAlignment="1">
      <alignment horizontal="center"/>
    </xf>
    <xf numFmtId="0" fontId="35" fillId="0" borderId="5" xfId="47" applyFont="1" applyFill="1" applyBorder="1" applyAlignment="1">
      <alignment horizontal="center"/>
    </xf>
    <xf numFmtId="0" fontId="35" fillId="0" borderId="6" xfId="47" applyFont="1" applyFill="1" applyBorder="1" applyAlignment="1">
      <alignment horizontal="center"/>
    </xf>
    <xf numFmtId="0" fontId="35" fillId="0" borderId="0" xfId="47" applyFont="1" applyFill="1" applyAlignment="1">
      <alignment horizontal="center"/>
    </xf>
    <xf numFmtId="0" fontId="38" fillId="0" borderId="0" xfId="34" applyFont="1" applyFill="1"/>
    <xf numFmtId="37" fontId="38" fillId="0" borderId="0" xfId="35" applyFont="1" applyFill="1"/>
    <xf numFmtId="0" fontId="39" fillId="0" borderId="0" xfId="34" applyFont="1" applyFill="1"/>
    <xf numFmtId="165" fontId="38" fillId="0" borderId="0" xfId="34" applyNumberFormat="1" applyFont="1" applyFill="1"/>
    <xf numFmtId="0" fontId="38" fillId="0" borderId="0" xfId="34" applyFont="1" applyFill="1" applyBorder="1"/>
    <xf numFmtId="165" fontId="38" fillId="0" borderId="0" xfId="36" applyNumberFormat="1" applyFont="1" applyFill="1" applyBorder="1"/>
    <xf numFmtId="165" fontId="38" fillId="0" borderId="0" xfId="36" applyNumberFormat="1" applyFont="1" applyFill="1"/>
    <xf numFmtId="0" fontId="38" fillId="0" borderId="0" xfId="37" applyFont="1" applyFill="1" applyAlignment="1">
      <alignment horizontal="left"/>
    </xf>
    <xf numFmtId="37" fontId="38" fillId="0" borderId="0" xfId="37" applyNumberFormat="1" applyFont="1" applyFill="1" applyAlignment="1" applyProtection="1">
      <alignment horizontal="left"/>
    </xf>
    <xf numFmtId="0" fontId="38" fillId="0" borderId="1" xfId="34" applyFont="1" applyFill="1" applyBorder="1"/>
    <xf numFmtId="165" fontId="38" fillId="0" borderId="1" xfId="36" applyNumberFormat="1" applyFont="1" applyFill="1" applyBorder="1"/>
    <xf numFmtId="0" fontId="39" fillId="0" borderId="0" xfId="34" applyFont="1" applyFill="1" applyAlignment="1">
      <alignment horizontal="center"/>
    </xf>
    <xf numFmtId="0" fontId="4" fillId="0" borderId="0" xfId="44" applyFont="1" applyFill="1" applyAlignment="1">
      <alignment horizontal="center"/>
    </xf>
    <xf numFmtId="0" fontId="35" fillId="0" borderId="0" xfId="44" applyFont="1" applyFill="1" applyAlignment="1">
      <alignment horizontal="center"/>
    </xf>
    <xf numFmtId="0" fontId="39" fillId="0" borderId="0" xfId="29" applyFont="1" applyAlignment="1">
      <alignment horizontal="center"/>
    </xf>
    <xf numFmtId="165" fontId="34" fillId="0" borderId="0" xfId="30" applyNumberFormat="1" applyFont="1"/>
    <xf numFmtId="164" fontId="11" fillId="0" borderId="0" xfId="9" applyNumberFormat="1"/>
    <xf numFmtId="0" fontId="27" fillId="0" borderId="16" xfId="16" applyFont="1" applyBorder="1"/>
    <xf numFmtId="0" fontId="34" fillId="0" borderId="15" xfId="16" applyBorder="1"/>
    <xf numFmtId="0" fontId="35" fillId="0" borderId="15" xfId="16" applyFont="1" applyBorder="1" applyAlignment="1">
      <alignment horizontal="centerContinuous"/>
    </xf>
    <xf numFmtId="0" fontId="35" fillId="0" borderId="13" xfId="16" applyFont="1" applyBorder="1" applyAlignment="1">
      <alignment horizontal="centerContinuous"/>
    </xf>
    <xf numFmtId="17" fontId="38" fillId="0" borderId="0" xfId="0" applyNumberFormat="1" applyFont="1"/>
    <xf numFmtId="0" fontId="34" fillId="0" borderId="0" xfId="16" applyFill="1"/>
    <xf numFmtId="164" fontId="34" fillId="0" borderId="0" xfId="16" applyNumberFormat="1" applyFill="1"/>
    <xf numFmtId="0" fontId="35" fillId="0" borderId="0" xfId="16" applyFont="1" applyFill="1" applyAlignment="1"/>
    <xf numFmtId="164" fontId="34" fillId="0" borderId="1" xfId="31" applyNumberFormat="1" applyFont="1" applyFill="1" applyBorder="1" applyAlignment="1">
      <alignment horizontal="center"/>
    </xf>
    <xf numFmtId="0" fontId="27" fillId="0" borderId="3" xfId="16" applyFont="1" applyBorder="1" applyAlignment="1">
      <alignment horizontal="center" vertical="center" textRotation="90"/>
    </xf>
    <xf numFmtId="164" fontId="34" fillId="16" borderId="0" xfId="16" applyNumberFormat="1" applyFill="1" applyAlignment="1">
      <alignment horizontal="center"/>
    </xf>
    <xf numFmtId="165" fontId="2" fillId="10" borderId="0" xfId="1" applyNumberFormat="1" applyFont="1" applyFill="1" applyBorder="1"/>
    <xf numFmtId="0" fontId="45" fillId="0" borderId="0" xfId="50" applyFont="1">
      <alignment horizontal="right"/>
    </xf>
    <xf numFmtId="0" fontId="46" fillId="0" borderId="0" xfId="50" applyFont="1" applyAlignment="1">
      <alignment horizontal="left"/>
    </xf>
    <xf numFmtId="0" fontId="39" fillId="0" borderId="0" xfId="50" applyFont="1" applyAlignment="1">
      <alignment horizontal="centerContinuous"/>
    </xf>
    <xf numFmtId="171" fontId="38" fillId="0" borderId="0" xfId="10" applyNumberFormat="1" applyFont="1" applyFill="1" applyAlignment="1">
      <alignment horizontal="right"/>
    </xf>
    <xf numFmtId="171" fontId="38" fillId="0" borderId="0" xfId="50" applyNumberFormat="1" applyFont="1" applyFill="1">
      <alignment horizontal="right"/>
    </xf>
    <xf numFmtId="170" fontId="1" fillId="0" borderId="0" xfId="10" applyNumberFormat="1" applyFont="1" applyFill="1"/>
    <xf numFmtId="170" fontId="1" fillId="0" borderId="0" xfId="10" applyNumberFormat="1" applyFont="1"/>
    <xf numFmtId="170" fontId="1" fillId="13" borderId="0" xfId="10" applyNumberFormat="1" applyFont="1" applyFill="1"/>
    <xf numFmtId="170" fontId="38" fillId="14" borderId="0" xfId="10" applyNumberFormat="1" applyFont="1" applyFill="1"/>
    <xf numFmtId="171" fontId="38" fillId="0" borderId="0" xfId="10" applyNumberFormat="1" applyFont="1" applyAlignment="1">
      <alignment horizontal="right"/>
    </xf>
    <xf numFmtId="171" fontId="38" fillId="0" borderId="0" xfId="50" applyNumberFormat="1" applyFont="1">
      <alignment horizontal="right"/>
    </xf>
    <xf numFmtId="171" fontId="38" fillId="13" borderId="0" xfId="10" applyNumberFormat="1" applyFont="1" applyFill="1" applyAlignment="1">
      <alignment horizontal="right"/>
    </xf>
    <xf numFmtId="171" fontId="38" fillId="13" borderId="0" xfId="50" applyNumberFormat="1" applyFont="1" applyFill="1">
      <alignment horizontal="right"/>
    </xf>
    <xf numFmtId="171" fontId="38" fillId="14" borderId="0" xfId="10" applyNumberFormat="1" applyFont="1" applyFill="1" applyAlignment="1">
      <alignment horizontal="right"/>
    </xf>
    <xf numFmtId="171" fontId="38" fillId="14" borderId="0" xfId="50" applyNumberFormat="1" applyFont="1" applyFill="1">
      <alignment horizontal="right"/>
    </xf>
    <xf numFmtId="0" fontId="38" fillId="0" borderId="0" xfId="50" applyFont="1" applyFill="1" applyAlignment="1">
      <alignment horizontal="center"/>
    </xf>
    <xf numFmtId="171" fontId="11" fillId="0" borderId="0" xfId="50" applyNumberFormat="1">
      <alignment horizontal="right"/>
    </xf>
    <xf numFmtId="171" fontId="11" fillId="0" borderId="0" xfId="50" applyNumberFormat="1" applyFill="1">
      <alignment horizontal="right"/>
    </xf>
    <xf numFmtId="38" fontId="11" fillId="0" borderId="0" xfId="50" applyNumberFormat="1" applyFill="1">
      <alignment horizontal="right"/>
    </xf>
    <xf numFmtId="43" fontId="11" fillId="0" borderId="0" xfId="1" applyFont="1" applyAlignment="1">
      <alignment horizontal="right"/>
    </xf>
    <xf numFmtId="0" fontId="45" fillId="0" borderId="0" xfId="50" applyFont="1" applyFill="1">
      <alignment horizontal="right"/>
    </xf>
    <xf numFmtId="165" fontId="3" fillId="15" borderId="0" xfId="1" applyNumberFormat="1" applyFont="1" applyFill="1" applyAlignment="1">
      <alignment horizontal="center"/>
    </xf>
    <xf numFmtId="37" fontId="3" fillId="0" borderId="0" xfId="47" applyNumberFormat="1" applyFill="1" applyAlignment="1">
      <alignment horizontal="center"/>
    </xf>
    <xf numFmtId="165" fontId="3" fillId="0" borderId="0" xfId="47" applyNumberFormat="1" applyFill="1" applyAlignment="1">
      <alignment horizontal="center"/>
    </xf>
    <xf numFmtId="0" fontId="3" fillId="0" borderId="0" xfId="47" applyFill="1" applyAlignment="1">
      <alignment horizontal="left"/>
    </xf>
    <xf numFmtId="165" fontId="38" fillId="11" borderId="0" xfId="1" applyNumberFormat="1" applyFont="1" applyFill="1" applyBorder="1"/>
    <xf numFmtId="164" fontId="34" fillId="17" borderId="0" xfId="31" applyNumberFormat="1" applyFont="1" applyFill="1" applyBorder="1" applyAlignment="1">
      <alignment horizontal="center"/>
    </xf>
    <xf numFmtId="6" fontId="3" fillId="0" borderId="0" xfId="47" applyNumberFormat="1" applyFill="1" applyAlignment="1">
      <alignment horizontal="center"/>
    </xf>
    <xf numFmtId="165" fontId="11" fillId="0" borderId="0" xfId="9" applyNumberFormat="1" applyAlignment="1">
      <alignment horizontal="right"/>
    </xf>
    <xf numFmtId="171" fontId="11" fillId="0" borderId="0" xfId="10" applyNumberFormat="1"/>
    <xf numFmtId="171" fontId="34" fillId="0" borderId="0" xfId="16" applyNumberFormat="1"/>
    <xf numFmtId="164" fontId="34" fillId="0" borderId="0" xfId="32" applyNumberFormat="1" applyFont="1" applyFill="1" applyBorder="1" applyAlignment="1">
      <alignment horizontal="center"/>
    </xf>
    <xf numFmtId="17" fontId="34" fillId="0" borderId="0" xfId="16" applyNumberFormat="1" applyBorder="1" applyAlignment="1">
      <alignment horizontal="right"/>
    </xf>
    <xf numFmtId="0" fontId="3" fillId="11" borderId="0" xfId="47" applyFill="1"/>
    <xf numFmtId="165" fontId="3" fillId="11" borderId="0" xfId="48" applyNumberFormat="1" applyFont="1" applyFill="1"/>
    <xf numFmtId="0" fontId="0" fillId="0" borderId="0" xfId="0" applyAlignment="1"/>
    <xf numFmtId="0" fontId="38" fillId="11" borderId="0" xfId="0" applyFont="1" applyFill="1"/>
    <xf numFmtId="165" fontId="38" fillId="11" borderId="8" xfId="1" applyNumberFormat="1" applyFont="1" applyFill="1" applyBorder="1"/>
    <xf numFmtId="165" fontId="38" fillId="11" borderId="1" xfId="1" applyNumberFormat="1" applyFont="1" applyFill="1" applyBorder="1"/>
    <xf numFmtId="165" fontId="38" fillId="11" borderId="2" xfId="1" applyNumberFormat="1" applyFont="1" applyFill="1" applyBorder="1"/>
    <xf numFmtId="0" fontId="4" fillId="11" borderId="0" xfId="44" applyFont="1" applyFill="1"/>
    <xf numFmtId="172" fontId="4" fillId="11" borderId="0" xfId="44" applyNumberFormat="1" applyFont="1" applyFill="1"/>
    <xf numFmtId="0" fontId="27" fillId="0" borderId="7" xfId="16" applyFont="1" applyBorder="1" applyAlignment="1">
      <alignment horizontal="center" vertical="center" textRotation="90"/>
    </xf>
    <xf numFmtId="0" fontId="27" fillId="0" borderId="3" xfId="16" applyFont="1" applyBorder="1" applyAlignment="1">
      <alignment horizontal="center" vertical="center" textRotation="90"/>
    </xf>
    <xf numFmtId="164" fontId="35" fillId="0" borderId="15" xfId="16" applyNumberFormat="1" applyFont="1" applyBorder="1" applyAlignment="1">
      <alignment horizontal="center"/>
    </xf>
    <xf numFmtId="164" fontId="35" fillId="0" borderId="13" xfId="16" applyNumberFormat="1" applyFont="1" applyBorder="1" applyAlignment="1">
      <alignment horizontal="center"/>
    </xf>
    <xf numFmtId="0" fontId="47" fillId="0" borderId="0" xfId="47" applyFont="1" applyFill="1" applyAlignment="1">
      <alignment wrapText="1"/>
    </xf>
    <xf numFmtId="0" fontId="40" fillId="0" borderId="0" xfId="0" applyFont="1" applyAlignment="1">
      <alignment wrapText="1"/>
    </xf>
    <xf numFmtId="0" fontId="48" fillId="0" borderId="0" xfId="0" applyFont="1" applyAlignment="1">
      <alignment wrapText="1"/>
    </xf>
    <xf numFmtId="164" fontId="19" fillId="18" borderId="0" xfId="30" applyNumberFormat="1" applyFont="1" applyFill="1"/>
    <xf numFmtId="0" fontId="19" fillId="18" borderId="0" xfId="27" applyFont="1" applyFill="1"/>
    <xf numFmtId="0" fontId="19" fillId="18" borderId="0" xfId="28" applyFont="1" applyFill="1"/>
    <xf numFmtId="37" fontId="22" fillId="19" borderId="0" xfId="23" applyNumberFormat="1" applyFont="1" applyFill="1" applyProtection="1">
      <protection locked="0"/>
    </xf>
    <xf numFmtId="0" fontId="19" fillId="18" borderId="0" xfId="23" applyFont="1" applyFill="1"/>
    <xf numFmtId="0" fontId="19" fillId="18" borderId="0" xfId="0" applyFont="1" applyFill="1"/>
    <xf numFmtId="0" fontId="19" fillId="18" borderId="0" xfId="22" applyFont="1" applyFill="1"/>
    <xf numFmtId="165" fontId="11" fillId="18" borderId="0" xfId="9" applyNumberFormat="1" applyFill="1"/>
  </cellXfs>
  <cellStyles count="54">
    <cellStyle name="Comma" xfId="1" builtinId="3"/>
    <cellStyle name="Comma 2" xfId="2"/>
    <cellStyle name="Comma 3" xfId="35"/>
    <cellStyle name="Comma 4" xfId="43"/>
    <cellStyle name="Comma 4 2" xfId="53"/>
    <cellStyle name="Comma 5" xfId="48"/>
    <cellStyle name="Comma_SUMMARY" xfId="3"/>
    <cellStyle name="Comma_SUMMARY B2004" xfId="4"/>
    <cellStyle name="Comma_SUMMARY CKR B2007 with revised wholesale" xfId="5"/>
    <cellStyle name="Comma_SUMMARYB01" xfId="6"/>
    <cellStyle name="Comma_SUMMARYB02" xfId="7"/>
    <cellStyle name="Comma_SUMMARYB03" xfId="8"/>
    <cellStyle name="Comma_temp" xfId="9"/>
    <cellStyle name="Comma_temp 2" xfId="36"/>
    <cellStyle name="Currency" xfId="10" builtinId="4"/>
    <cellStyle name="Currency 2" xfId="39"/>
    <cellStyle name="Currency 2 2" xfId="51"/>
    <cellStyle name="Currency_SUMMARY" xfId="11"/>
    <cellStyle name="Currency_SUMMARY B2004" xfId="12"/>
    <cellStyle name="Currency_SUMMARYB01" xfId="13"/>
    <cellStyle name="Currency_SUMMARYB02" xfId="14"/>
    <cellStyle name="Currency_SUMMARYB03" xfId="15"/>
    <cellStyle name="Normal" xfId="0" builtinId="0"/>
    <cellStyle name="Normal 10" xfId="47"/>
    <cellStyle name="Normal 2" xfId="16"/>
    <cellStyle name="Normal 2 2" xfId="41"/>
    <cellStyle name="Normal 2 3" xfId="50"/>
    <cellStyle name="Normal 3" xfId="17"/>
    <cellStyle name="Normal 4" xfId="33"/>
    <cellStyle name="Normal 5" xfId="37"/>
    <cellStyle name="Normal 6" xfId="42"/>
    <cellStyle name="Normal 7" xfId="44"/>
    <cellStyle name="Normal 8" xfId="45"/>
    <cellStyle name="Normal 9" xfId="46"/>
    <cellStyle name="Normal_B2008-R SUMMARY CKR" xfId="18"/>
    <cellStyle name="Normal_B2009 SUMMARY CKR" xfId="19"/>
    <cellStyle name="Normal_B2010 SUMMARY CKR" xfId="20"/>
    <cellStyle name="Normal_B2010C SUMMARY CKR values submitted 2010-02-15" xfId="21"/>
    <cellStyle name="Normal_Migrations due to new rates" xfId="38"/>
    <cellStyle name="Normal_SUMMARY" xfId="22"/>
    <cellStyle name="Normal_SUMMARY B2004" xfId="23"/>
    <cellStyle name="Normal_SUMMARY CKR B2007 with revised wholesale" xfId="24"/>
    <cellStyle name="Normal_SUMMARYB00" xfId="25"/>
    <cellStyle name="Normal_SUMMARYB01" xfId="26"/>
    <cellStyle name="Normal_SUMMARYB02" xfId="27"/>
    <cellStyle name="Normal_SUMMARYB03" xfId="28"/>
    <cellStyle name="Normal_temp" xfId="29"/>
    <cellStyle name="Normal_temp 2" xfId="34"/>
    <cellStyle name="Percent" xfId="30" builtinId="5"/>
    <cellStyle name="Percent 2" xfId="31"/>
    <cellStyle name="Percent 3" xfId="32"/>
    <cellStyle name="Percent 4" xfId="40"/>
    <cellStyle name="Percent 4 2" xfId="52"/>
    <cellStyle name="Percent 5" xfId="49"/>
  </cellStyles>
  <dxfs count="0"/>
  <tableStyles count="0" defaultTableStyle="TableStyleMedium9" defaultPivotStyle="PivotStyleLight16"/>
  <colors>
    <mruColors>
      <color rgb="FF474329"/>
      <color rgb="FF908752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5.xml"/><Relationship Id="rId21" Type="http://schemas.openxmlformats.org/officeDocument/2006/relationships/worksheet" Target="worksheets/sheet20.xml"/><Relationship Id="rId34" Type="http://schemas.openxmlformats.org/officeDocument/2006/relationships/worksheet" Target="worksheets/sheet33.xml"/><Relationship Id="rId42" Type="http://schemas.openxmlformats.org/officeDocument/2006/relationships/externalLink" Target="externalLinks/externalLink5.xml"/><Relationship Id="rId47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13.xml"/><Relationship Id="rId55" Type="http://schemas.openxmlformats.org/officeDocument/2006/relationships/externalLink" Target="externalLinks/externalLink18.xml"/><Relationship Id="rId63" Type="http://schemas.openxmlformats.org/officeDocument/2006/relationships/externalLink" Target="externalLinks/externalLink26.xml"/><Relationship Id="rId68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39.xml"/><Relationship Id="rId84" Type="http://schemas.openxmlformats.org/officeDocument/2006/relationships/externalLink" Target="externalLinks/externalLink47.xml"/><Relationship Id="rId89" Type="http://schemas.openxmlformats.org/officeDocument/2006/relationships/externalLink" Target="externalLinks/externalLink52.xml"/><Relationship Id="rId97" Type="http://schemas.openxmlformats.org/officeDocument/2006/relationships/styles" Target="styles.xml"/><Relationship Id="rId7" Type="http://schemas.openxmlformats.org/officeDocument/2006/relationships/worksheet" Target="worksheets/sheet6.xml"/><Relationship Id="rId71" Type="http://schemas.openxmlformats.org/officeDocument/2006/relationships/externalLink" Target="externalLinks/externalLink34.xml"/><Relationship Id="rId92" Type="http://schemas.openxmlformats.org/officeDocument/2006/relationships/externalLink" Target="externalLinks/externalLink55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15.xml"/><Relationship Id="rId29" Type="http://schemas.openxmlformats.org/officeDocument/2006/relationships/worksheet" Target="worksheets/sheet28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32" Type="http://schemas.openxmlformats.org/officeDocument/2006/relationships/worksheet" Target="worksheets/sheet31.xml"/><Relationship Id="rId37" Type="http://schemas.openxmlformats.org/officeDocument/2006/relationships/worksheet" Target="worksheets/sheet36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53" Type="http://schemas.openxmlformats.org/officeDocument/2006/relationships/externalLink" Target="externalLinks/externalLink16.xml"/><Relationship Id="rId58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29.xml"/><Relationship Id="rId74" Type="http://schemas.openxmlformats.org/officeDocument/2006/relationships/externalLink" Target="externalLinks/externalLink37.xml"/><Relationship Id="rId79" Type="http://schemas.openxmlformats.org/officeDocument/2006/relationships/externalLink" Target="externalLinks/externalLink42.xml"/><Relationship Id="rId87" Type="http://schemas.openxmlformats.org/officeDocument/2006/relationships/externalLink" Target="externalLinks/externalLink50.xml"/><Relationship Id="rId5" Type="http://schemas.openxmlformats.org/officeDocument/2006/relationships/worksheet" Target="worksheets/sheet4.xml"/><Relationship Id="rId61" Type="http://schemas.openxmlformats.org/officeDocument/2006/relationships/externalLink" Target="externalLinks/externalLink24.xml"/><Relationship Id="rId82" Type="http://schemas.openxmlformats.org/officeDocument/2006/relationships/externalLink" Target="externalLinks/externalLink45.xml"/><Relationship Id="rId90" Type="http://schemas.openxmlformats.org/officeDocument/2006/relationships/externalLink" Target="externalLinks/externalLink53.xml"/><Relationship Id="rId95" Type="http://schemas.openxmlformats.org/officeDocument/2006/relationships/externalLink" Target="externalLinks/externalLink58.xml"/><Relationship Id="rId19" Type="http://schemas.openxmlformats.org/officeDocument/2006/relationships/worksheet" Target="worksheets/sheet1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worksheet" Target="worksheets/sheet34.xml"/><Relationship Id="rId43" Type="http://schemas.openxmlformats.org/officeDocument/2006/relationships/externalLink" Target="externalLinks/externalLink6.xml"/><Relationship Id="rId48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19.xml"/><Relationship Id="rId64" Type="http://schemas.openxmlformats.org/officeDocument/2006/relationships/externalLink" Target="externalLinks/externalLink27.xml"/><Relationship Id="rId69" Type="http://schemas.openxmlformats.org/officeDocument/2006/relationships/externalLink" Target="externalLinks/externalLink32.xml"/><Relationship Id="rId77" Type="http://schemas.openxmlformats.org/officeDocument/2006/relationships/externalLink" Target="externalLinks/externalLink40.xml"/><Relationship Id="rId8" Type="http://schemas.openxmlformats.org/officeDocument/2006/relationships/worksheet" Target="worksheets/sheet7.xml"/><Relationship Id="rId51" Type="http://schemas.openxmlformats.org/officeDocument/2006/relationships/externalLink" Target="externalLinks/externalLink14.xml"/><Relationship Id="rId72" Type="http://schemas.openxmlformats.org/officeDocument/2006/relationships/externalLink" Target="externalLinks/externalLink35.xml"/><Relationship Id="rId80" Type="http://schemas.openxmlformats.org/officeDocument/2006/relationships/externalLink" Target="externalLinks/externalLink43.xml"/><Relationship Id="rId85" Type="http://schemas.openxmlformats.org/officeDocument/2006/relationships/externalLink" Target="externalLinks/externalLink48.xml"/><Relationship Id="rId93" Type="http://schemas.openxmlformats.org/officeDocument/2006/relationships/externalLink" Target="externalLinks/externalLink56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worksheet" Target="worksheets/sheet32.xml"/><Relationship Id="rId38" Type="http://schemas.openxmlformats.org/officeDocument/2006/relationships/externalLink" Target="externalLinks/externalLink1.xml"/><Relationship Id="rId46" Type="http://schemas.openxmlformats.org/officeDocument/2006/relationships/externalLink" Target="externalLinks/externalLink9.xml"/><Relationship Id="rId59" Type="http://schemas.openxmlformats.org/officeDocument/2006/relationships/externalLink" Target="externalLinks/externalLink22.xml"/><Relationship Id="rId67" Type="http://schemas.openxmlformats.org/officeDocument/2006/relationships/externalLink" Target="externalLinks/externalLink30.xml"/><Relationship Id="rId20" Type="http://schemas.openxmlformats.org/officeDocument/2006/relationships/worksheet" Target="worksheets/sheet19.xml"/><Relationship Id="rId41" Type="http://schemas.openxmlformats.org/officeDocument/2006/relationships/externalLink" Target="externalLinks/externalLink4.xml"/><Relationship Id="rId54" Type="http://schemas.openxmlformats.org/officeDocument/2006/relationships/externalLink" Target="externalLinks/externalLink17.xml"/><Relationship Id="rId62" Type="http://schemas.openxmlformats.org/officeDocument/2006/relationships/externalLink" Target="externalLinks/externalLink25.xml"/><Relationship Id="rId70" Type="http://schemas.openxmlformats.org/officeDocument/2006/relationships/externalLink" Target="externalLinks/externalLink33.xml"/><Relationship Id="rId75" Type="http://schemas.openxmlformats.org/officeDocument/2006/relationships/externalLink" Target="externalLinks/externalLink38.xml"/><Relationship Id="rId83" Type="http://schemas.openxmlformats.org/officeDocument/2006/relationships/externalLink" Target="externalLinks/externalLink46.xml"/><Relationship Id="rId88" Type="http://schemas.openxmlformats.org/officeDocument/2006/relationships/externalLink" Target="externalLinks/externalLink51.xml"/><Relationship Id="rId91" Type="http://schemas.openxmlformats.org/officeDocument/2006/relationships/externalLink" Target="externalLinks/externalLink54.xml"/><Relationship Id="rId96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worksheet" Target="worksheets/sheet35.xml"/><Relationship Id="rId49" Type="http://schemas.openxmlformats.org/officeDocument/2006/relationships/externalLink" Target="externalLinks/externalLink12.xml"/><Relationship Id="rId57" Type="http://schemas.openxmlformats.org/officeDocument/2006/relationships/externalLink" Target="externalLinks/externalLink20.xml"/><Relationship Id="rId10" Type="http://schemas.openxmlformats.org/officeDocument/2006/relationships/worksheet" Target="worksheets/sheet9.xml"/><Relationship Id="rId31" Type="http://schemas.openxmlformats.org/officeDocument/2006/relationships/worksheet" Target="worksheets/sheet30.xml"/><Relationship Id="rId44" Type="http://schemas.openxmlformats.org/officeDocument/2006/relationships/externalLink" Target="externalLinks/externalLink7.xml"/><Relationship Id="rId52" Type="http://schemas.openxmlformats.org/officeDocument/2006/relationships/externalLink" Target="externalLinks/externalLink15.xml"/><Relationship Id="rId60" Type="http://schemas.openxmlformats.org/officeDocument/2006/relationships/externalLink" Target="externalLinks/externalLink23.xml"/><Relationship Id="rId65" Type="http://schemas.openxmlformats.org/officeDocument/2006/relationships/externalLink" Target="externalLinks/externalLink28.xml"/><Relationship Id="rId73" Type="http://schemas.openxmlformats.org/officeDocument/2006/relationships/externalLink" Target="externalLinks/externalLink36.xml"/><Relationship Id="rId78" Type="http://schemas.openxmlformats.org/officeDocument/2006/relationships/externalLink" Target="externalLinks/externalLink41.xml"/><Relationship Id="rId81" Type="http://schemas.openxmlformats.org/officeDocument/2006/relationships/externalLink" Target="externalLinks/externalLink44.xml"/><Relationship Id="rId86" Type="http://schemas.openxmlformats.org/officeDocument/2006/relationships/externalLink" Target="externalLinks/externalLink49.xml"/><Relationship Id="rId94" Type="http://schemas.openxmlformats.org/officeDocument/2006/relationships/externalLink" Target="externalLinks/externalLink57.xml"/><Relationship Id="rId99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39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Forecast Accuracy</a:t>
            </a:r>
          </a:p>
          <a:p>
            <a:pPr>
              <a:defRPr/>
            </a:pPr>
            <a:r>
              <a:rPr lang="en-US"/>
              <a:t>Retail</a:t>
            </a:r>
            <a:r>
              <a:rPr lang="en-US" baseline="0"/>
              <a:t> Calendar Weather-Normalized Sales</a:t>
            </a:r>
            <a:endParaRPr lang="en-US"/>
          </a:p>
        </c:rich>
      </c:tx>
      <c:layout>
        <c:manualLayout>
          <c:xMode val="edge"/>
          <c:yMode val="edge"/>
          <c:x val="0.26464653218188011"/>
          <c:y val="1.6133332465266888E-2"/>
        </c:manualLayout>
      </c:layout>
      <c:overlay val="1"/>
    </c:title>
    <c:plotArea>
      <c:layout>
        <c:manualLayout>
          <c:layoutTarget val="inner"/>
          <c:xMode val="edge"/>
          <c:yMode val="edge"/>
          <c:x val="5.9527702832388271E-2"/>
          <c:y val="2.23900801601138E-2"/>
          <c:w val="0.92799240561924234"/>
          <c:h val="0.95521983967977375"/>
        </c:manualLayout>
      </c:layout>
      <c:barChart>
        <c:barDir val="col"/>
        <c:grouping val="clustered"/>
        <c:ser>
          <c:idx val="0"/>
          <c:order val="0"/>
          <c:tx>
            <c:strRef>
              <c:f>'Retail kWh'!$Y$43</c:f>
              <c:strCache>
                <c:ptCount val="1"/>
                <c:pt idx="0">
                  <c:v>Forecast Year</c:v>
                </c:pt>
              </c:strCache>
            </c:strRef>
          </c:tx>
          <c:cat>
            <c:strRef>
              <c:f>'Retail kWh'!$W$30:$W$42</c:f>
              <c:strCache>
                <c:ptCount val="13"/>
                <c:pt idx="0">
                  <c:v>B2000</c:v>
                </c:pt>
                <c:pt idx="1">
                  <c:v>B2001</c:v>
                </c:pt>
                <c:pt idx="2">
                  <c:v>B2002</c:v>
                </c:pt>
                <c:pt idx="3">
                  <c:v>B2003</c:v>
                </c:pt>
                <c:pt idx="4">
                  <c:v>B2004</c:v>
                </c:pt>
                <c:pt idx="5">
                  <c:v>B2005</c:v>
                </c:pt>
                <c:pt idx="6">
                  <c:v>B2006</c:v>
                </c:pt>
                <c:pt idx="7">
                  <c:v>B2007</c:v>
                </c:pt>
                <c:pt idx="8">
                  <c:v>B2008</c:v>
                </c:pt>
                <c:pt idx="9">
                  <c:v>B2009</c:v>
                </c:pt>
                <c:pt idx="10">
                  <c:v>B2010</c:v>
                </c:pt>
                <c:pt idx="11">
                  <c:v>B2011</c:v>
                </c:pt>
                <c:pt idx="12">
                  <c:v>B2012</c:v>
                </c:pt>
              </c:strCache>
            </c:strRef>
          </c:cat>
          <c:val>
            <c:numRef>
              <c:f>'Retail kWh'!$Y$30:$Y$42</c:f>
              <c:numCache>
                <c:formatCode>0.0%</c:formatCode>
                <c:ptCount val="13"/>
                <c:pt idx="0">
                  <c:v>-1.3490108859048777E-2</c:v>
                </c:pt>
                <c:pt idx="1">
                  <c:v>-2.3955449469001633E-2</c:v>
                </c:pt>
                <c:pt idx="2">
                  <c:v>-3.9496947717114983E-2</c:v>
                </c:pt>
                <c:pt idx="3">
                  <c:v>-5.1169787640721776E-2</c:v>
                </c:pt>
                <c:pt idx="4">
                  <c:v>-3.5746541177205882E-2</c:v>
                </c:pt>
                <c:pt idx="5">
                  <c:v>-1.5622990571158901E-2</c:v>
                </c:pt>
                <c:pt idx="6">
                  <c:v>-2.0027620563656368E-2</c:v>
                </c:pt>
                <c:pt idx="7">
                  <c:v>1.667908428517606E-4</c:v>
                </c:pt>
                <c:pt idx="8">
                  <c:v>1.6956575821415187E-2</c:v>
                </c:pt>
                <c:pt idx="9">
                  <c:v>7.93432651028525E-2</c:v>
                </c:pt>
                <c:pt idx="10">
                  <c:v>8.2242964788286077E-3</c:v>
                </c:pt>
                <c:pt idx="11">
                  <c:v>4.4828914053161917E-2</c:v>
                </c:pt>
                <c:pt idx="12">
                  <c:v>2.6525178503219005E-2</c:v>
                </c:pt>
              </c:numCache>
            </c:numRef>
          </c:val>
        </c:ser>
        <c:ser>
          <c:idx val="1"/>
          <c:order val="1"/>
          <c:tx>
            <c:strRef>
              <c:f>'Retail kWh'!$Z$43</c:f>
              <c:strCache>
                <c:ptCount val="1"/>
                <c:pt idx="0">
                  <c:v>Forecast Year +1</c:v>
                </c:pt>
              </c:strCache>
            </c:strRef>
          </c:tx>
          <c:cat>
            <c:strRef>
              <c:f>'Retail kWh'!$W$30:$W$42</c:f>
              <c:strCache>
                <c:ptCount val="13"/>
                <c:pt idx="0">
                  <c:v>B2000</c:v>
                </c:pt>
                <c:pt idx="1">
                  <c:v>B2001</c:v>
                </c:pt>
                <c:pt idx="2">
                  <c:v>B2002</c:v>
                </c:pt>
                <c:pt idx="3">
                  <c:v>B2003</c:v>
                </c:pt>
                <c:pt idx="4">
                  <c:v>B2004</c:v>
                </c:pt>
                <c:pt idx="5">
                  <c:v>B2005</c:v>
                </c:pt>
                <c:pt idx="6">
                  <c:v>B2006</c:v>
                </c:pt>
                <c:pt idx="7">
                  <c:v>B2007</c:v>
                </c:pt>
                <c:pt idx="8">
                  <c:v>B2008</c:v>
                </c:pt>
                <c:pt idx="9">
                  <c:v>B2009</c:v>
                </c:pt>
                <c:pt idx="10">
                  <c:v>B2010</c:v>
                </c:pt>
                <c:pt idx="11">
                  <c:v>B2011</c:v>
                </c:pt>
                <c:pt idx="12">
                  <c:v>B2012</c:v>
                </c:pt>
              </c:strCache>
            </c:strRef>
          </c:cat>
          <c:val>
            <c:numRef>
              <c:f>'Retail kWh'!$Z$30:$Z$42</c:f>
              <c:numCache>
                <c:formatCode>0.0%</c:formatCode>
                <c:ptCount val="13"/>
                <c:pt idx="0">
                  <c:v>-1.9580525956069628E-2</c:v>
                </c:pt>
                <c:pt idx="1">
                  <c:v>-2.8976733102809127E-2</c:v>
                </c:pt>
                <c:pt idx="2">
                  <c:v>-5.6691484147457394E-2</c:v>
                </c:pt>
                <c:pt idx="3">
                  <c:v>-3.8995926914119794E-2</c:v>
                </c:pt>
                <c:pt idx="4">
                  <c:v>-4.239053576544316E-2</c:v>
                </c:pt>
                <c:pt idx="5">
                  <c:v>-2.9486532545878186E-3</c:v>
                </c:pt>
                <c:pt idx="6">
                  <c:v>4.2868800023534437E-3</c:v>
                </c:pt>
                <c:pt idx="7">
                  <c:v>1.9229442483633452E-2</c:v>
                </c:pt>
                <c:pt idx="8">
                  <c:v>9.1020883458252655E-2</c:v>
                </c:pt>
                <c:pt idx="9">
                  <c:v>0.12047930127437945</c:v>
                </c:pt>
                <c:pt idx="10">
                  <c:v>2.3535398384900041E-2</c:v>
                </c:pt>
                <c:pt idx="11">
                  <c:v>8.3851852745855604E-2</c:v>
                </c:pt>
              </c:numCache>
            </c:numRef>
          </c:val>
        </c:ser>
        <c:axId val="137191424"/>
        <c:axId val="137192960"/>
      </c:barChart>
      <c:catAx>
        <c:axId val="137191424"/>
        <c:scaling>
          <c:orientation val="minMax"/>
        </c:scaling>
        <c:axPos val="b"/>
        <c:tickLblPos val="nextTo"/>
        <c:crossAx val="137192960"/>
        <c:crosses val="autoZero"/>
        <c:auto val="1"/>
        <c:lblAlgn val="ctr"/>
        <c:lblOffset val="100"/>
      </c:catAx>
      <c:valAx>
        <c:axId val="137192960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%" sourceLinked="1"/>
        <c:tickLblPos val="nextTo"/>
        <c:crossAx val="137191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965562457384091"/>
          <c:y val="0.88904935767582294"/>
          <c:w val="0.12374425565443049"/>
          <c:h val="8.3017746189334038E-2"/>
        </c:manualLayout>
      </c:layout>
    </c:legend>
    <c:plotVisOnly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latin typeface="Arial" pitchFamily="34" charset="0"/>
                <a:cs typeface="Arial" pitchFamily="34" charset="0"/>
              </a:rPr>
              <a:t>Retail Weather Normal Sales</a:t>
            </a:r>
          </a:p>
        </c:rich>
      </c:tx>
      <c:layout>
        <c:manualLayout>
          <c:xMode val="edge"/>
          <c:yMode val="edge"/>
          <c:x val="0.36139173033356198"/>
          <c:y val="9.2258570771437188E-4"/>
        </c:manualLayout>
      </c:layout>
      <c:overlay val="1"/>
    </c:title>
    <c:plotArea>
      <c:layout>
        <c:manualLayout>
          <c:layoutTarget val="inner"/>
          <c:xMode val="edge"/>
          <c:yMode val="edge"/>
          <c:x val="5.6584937926773396E-2"/>
          <c:y val="5.7548394079606033E-2"/>
          <c:w val="0.9270153635577445"/>
          <c:h val="0.84100137998214142"/>
        </c:manualLayout>
      </c:layout>
      <c:barChart>
        <c:barDir val="col"/>
        <c:grouping val="clustered"/>
        <c:ser>
          <c:idx val="0"/>
          <c:order val="0"/>
          <c:tx>
            <c:strRef>
              <c:f>'Retail kWh'!$Y$43</c:f>
              <c:strCache>
                <c:ptCount val="1"/>
                <c:pt idx="0">
                  <c:v>Forecast Year</c:v>
                </c:pt>
              </c:strCache>
            </c:strRef>
          </c:tx>
          <c:dLbls>
            <c:txPr>
              <a:bodyPr/>
              <a:lstStyle/>
              <a:p>
                <a:pPr>
                  <a:defRPr sz="12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Val val="1"/>
          </c:dLbls>
          <c:cat>
            <c:strRef>
              <c:f>('Retail kWh'!$W$45,'Retail kWh'!$W$50,'Retail kWh'!$W$55:$W$56)</c:f>
              <c:strCache>
                <c:ptCount val="3"/>
                <c:pt idx="0">
                  <c:v>2003 - 2006 Average</c:v>
                </c:pt>
                <c:pt idx="1">
                  <c:v>2007 - 2012 Average</c:v>
                </c:pt>
                <c:pt idx="2">
                  <c:v>2011 Rate Case Forecast</c:v>
                </c:pt>
              </c:strCache>
            </c:strRef>
          </c:cat>
          <c:val>
            <c:numRef>
              <c:f>('Retail kWh'!$Y$45,'Retail kWh'!$Y$50,'Retail kWh'!$Y$55)</c:f>
              <c:numCache>
                <c:formatCode>0.0%</c:formatCode>
                <c:ptCount val="3"/>
                <c:pt idx="0">
                  <c:v>-3.0641734988185731E-2</c:v>
                </c:pt>
                <c:pt idx="1">
                  <c:v>2.9340836800388164E-2</c:v>
                </c:pt>
                <c:pt idx="2">
                  <c:v>4.4828914053161917E-2</c:v>
                </c:pt>
              </c:numCache>
            </c:numRef>
          </c:val>
        </c:ser>
        <c:ser>
          <c:idx val="1"/>
          <c:order val="1"/>
          <c:tx>
            <c:strRef>
              <c:f>'Retail kWh'!$Z$43</c:f>
              <c:strCache>
                <c:ptCount val="1"/>
                <c:pt idx="0">
                  <c:v>Forecast Year +1</c:v>
                </c:pt>
              </c:strCache>
            </c:strRef>
          </c:tx>
          <c:dLbls>
            <c:txPr>
              <a:bodyPr/>
              <a:lstStyle/>
              <a:p>
                <a:pPr>
                  <a:defRPr sz="12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Val val="1"/>
          </c:dLbls>
          <c:cat>
            <c:strRef>
              <c:f>('Retail kWh'!$W$45,'Retail kWh'!$W$50,'Retail kWh'!$W$55:$W$56)</c:f>
              <c:strCache>
                <c:ptCount val="3"/>
                <c:pt idx="0">
                  <c:v>2003 - 2006 Average</c:v>
                </c:pt>
                <c:pt idx="1">
                  <c:v>2007 - 2012 Average</c:v>
                </c:pt>
                <c:pt idx="2">
                  <c:v>2011 Rate Case Forecast</c:v>
                </c:pt>
              </c:strCache>
            </c:strRef>
          </c:cat>
          <c:val>
            <c:numRef>
              <c:f>('Retail kWh'!$Z$45,'Retail kWh'!$Z$50,'Retail kWh'!$Z$55)</c:f>
              <c:numCache>
                <c:formatCode>0.0%</c:formatCode>
                <c:ptCount val="3"/>
                <c:pt idx="0">
                  <c:v>-3.5256650020402042E-2</c:v>
                </c:pt>
                <c:pt idx="1">
                  <c:v>5.7067293058229107E-2</c:v>
                </c:pt>
                <c:pt idx="2">
                  <c:v>8.3851852745855604E-2</c:v>
                </c:pt>
              </c:numCache>
            </c:numRef>
          </c:val>
        </c:ser>
        <c:axId val="153150976"/>
        <c:axId val="153152512"/>
      </c:barChart>
      <c:catAx>
        <c:axId val="15315097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152512"/>
        <c:crosses val="autoZero"/>
        <c:auto val="1"/>
        <c:lblAlgn val="ctr"/>
        <c:lblOffset val="100"/>
      </c:catAx>
      <c:valAx>
        <c:axId val="153152512"/>
        <c:scaling>
          <c:orientation val="minMax"/>
          <c:max val="0.12000000000000002"/>
          <c:min val="-0.12000000000000002"/>
        </c:scaling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.0%" sourceLinked="1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150976"/>
        <c:crosses val="autoZero"/>
        <c:crossBetween val="between"/>
        <c:majorUnit val="2.0000000000000011E-2"/>
        <c:minorUnit val="1.0000000000000005E-2"/>
      </c:valAx>
    </c:plotArea>
    <c:legend>
      <c:legendPos val="b"/>
      <c:layout>
        <c:manualLayout>
          <c:xMode val="edge"/>
          <c:yMode val="edge"/>
          <c:x val="0.19511928552673108"/>
          <c:y val="0.91904580999540042"/>
          <c:w val="0.65082165948275938"/>
          <c:h val="5.5804351588901249E-2"/>
        </c:manualLayout>
      </c:layout>
      <c:txPr>
        <a:bodyPr/>
        <a:lstStyle/>
        <a:p>
          <a:pPr>
            <a:defRPr sz="12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4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4835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42523</xdr:colOff>
      <xdr:row>8</xdr:row>
      <xdr:rowOff>37420</xdr:rowOff>
    </xdr:from>
    <xdr:to>
      <xdr:col>20</xdr:col>
      <xdr:colOff>545987</xdr:colOff>
      <xdr:row>18</xdr:row>
      <xdr:rowOff>1701</xdr:rowOff>
    </xdr:to>
    <xdr:sp macro="" textlink="">
      <xdr:nvSpPr>
        <xdr:cNvPr id="2" name="Right Arrow 1"/>
        <xdr:cNvSpPr/>
      </xdr:nvSpPr>
      <xdr:spPr>
        <a:xfrm>
          <a:off x="15044398" y="1966233"/>
          <a:ext cx="503464" cy="2226468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20</xdr:col>
      <xdr:colOff>54429</xdr:colOff>
      <xdr:row>29</xdr:row>
      <xdr:rowOff>13607</xdr:rowOff>
    </xdr:from>
    <xdr:to>
      <xdr:col>20</xdr:col>
      <xdr:colOff>557893</xdr:colOff>
      <xdr:row>38</xdr:row>
      <xdr:rowOff>204107</xdr:rowOff>
    </xdr:to>
    <xdr:sp macro="" textlink="">
      <xdr:nvSpPr>
        <xdr:cNvPr id="5" name="Right Arrow 4"/>
        <xdr:cNvSpPr/>
      </xdr:nvSpPr>
      <xdr:spPr>
        <a:xfrm>
          <a:off x="10259786" y="1687286"/>
          <a:ext cx="503464" cy="227239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5</xdr:col>
      <xdr:colOff>416718</xdr:colOff>
      <xdr:row>52</xdr:row>
      <xdr:rowOff>59531</xdr:rowOff>
    </xdr:from>
    <xdr:to>
      <xdr:col>17</xdr:col>
      <xdr:colOff>404812</xdr:colOff>
      <xdr:row>76</xdr:row>
      <xdr:rowOff>107156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54429</xdr:colOff>
      <xdr:row>8</xdr:row>
      <xdr:rowOff>13607</xdr:rowOff>
    </xdr:from>
    <xdr:to>
      <xdr:col>20</xdr:col>
      <xdr:colOff>557893</xdr:colOff>
      <xdr:row>18</xdr:row>
      <xdr:rowOff>4082</xdr:rowOff>
    </xdr:to>
    <xdr:sp macro="" textlink="">
      <xdr:nvSpPr>
        <xdr:cNvPr id="3" name="Right Arrow 2"/>
        <xdr:cNvSpPr/>
      </xdr:nvSpPr>
      <xdr:spPr>
        <a:xfrm>
          <a:off x="14841992" y="1978138"/>
          <a:ext cx="503464" cy="189547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268942</xdr:colOff>
      <xdr:row>280</xdr:row>
      <xdr:rowOff>123265</xdr:rowOff>
    </xdr:from>
    <xdr:to>
      <xdr:col>1</xdr:col>
      <xdr:colOff>753574</xdr:colOff>
      <xdr:row>284</xdr:row>
      <xdr:rowOff>78441</xdr:rowOff>
    </xdr:to>
    <xdr:sp macro="" textlink="">
      <xdr:nvSpPr>
        <xdr:cNvPr id="2" name="Down Arrow 1"/>
        <xdr:cNvSpPr/>
      </xdr:nvSpPr>
      <xdr:spPr>
        <a:xfrm>
          <a:off x="1221442" y="53866677"/>
          <a:ext cx="484632" cy="7171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311275</xdr:colOff>
      <xdr:row>288</xdr:row>
      <xdr:rowOff>133849</xdr:rowOff>
    </xdr:from>
    <xdr:to>
      <xdr:col>1</xdr:col>
      <xdr:colOff>795907</xdr:colOff>
      <xdr:row>292</xdr:row>
      <xdr:rowOff>89025</xdr:rowOff>
    </xdr:to>
    <xdr:sp macro="" textlink="">
      <xdr:nvSpPr>
        <xdr:cNvPr id="5" name="Down Arrow 4"/>
        <xdr:cNvSpPr/>
      </xdr:nvSpPr>
      <xdr:spPr>
        <a:xfrm>
          <a:off x="1263775" y="55019016"/>
          <a:ext cx="484632" cy="7171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22</xdr:row>
      <xdr:rowOff>85725</xdr:rowOff>
    </xdr:from>
    <xdr:to>
      <xdr:col>2</xdr:col>
      <xdr:colOff>732282</xdr:colOff>
      <xdr:row>27</xdr:row>
      <xdr:rowOff>111633</xdr:rowOff>
    </xdr:to>
    <xdr:sp macro="" textlink="">
      <xdr:nvSpPr>
        <xdr:cNvPr id="2" name="Down Arrow 1"/>
        <xdr:cNvSpPr/>
      </xdr:nvSpPr>
      <xdr:spPr>
        <a:xfrm>
          <a:off x="1581150" y="4295775"/>
          <a:ext cx="484632" cy="97840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HISTORY\HIST_2004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Data/Forecast/2001Bud/Unbilled/LOSSES_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Data/Forecast/2001Bud/Street%20Light/OSI_2000202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Data/Forecast/2001Bud/Wholesale/HOLYMOL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Data/Forecast/2001Bud/Unbilled/INT_DEP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2Bud\Unbilled\CO_U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2Bud\Unbilled\LOSSES_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2Bud\Street%20Light\OSI%20to%202026%20for%20B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2Bud\Wholesale\HOLYMOL2%20new%20lo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2Bud\Unbilled\INT_DEP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3Bud\to%20SCS\Gulf%20B2003%20Company%20Us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1Bud\Helm%20Analyses\HELM_CAL_KEY_Work_weath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3Bud\Unbilled\LOSSES_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3Bud\Street%20Light\OSI%20to%202027%20for%20B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3Bud\Wholesale\HOLYMOL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Workgroups/FPC%20Marketing/Forecasting/Data/Forecast/2004Bud/Unbilled/CO_US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Workgroups/FPC%20Marketing/Forecasting/Data/Forecast/2004Bud/Unbilled/LOSSES_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Workgroups/FPC%20Marketing/Forecasting/Data/Forecast/2004Bud/Street%20Light/OSI%20to%202028%20for%20B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Workgroups/FPC%20Marketing/Forecasting/Data/Forecast/2004Bud/Wholesale/HOLYMOL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Workgroups/FPC%20Marketing/Forecasting/Data/Forecast/2005Bud/Unbilled/CO_US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Workgroups/FPC%20Marketing/Forecasting/Data/Forecast/2005Bud/Unbilled/LOSSES_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Workgroups/FPC%20Marketing/Forecasting/Data/Forecast/2005Bud/Street%20Light/OSI%20to%202029%20for%20B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AFT/Critical/Customer%20Accounting/Industrial/Known%20Unbilled/2012/0112KUNB%20array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Workgroups/FPC%20Marketing/Forecasting/Data/Forecast/2005Bud/Wholesale/HOLYMOL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Workgroups/FPC%20Marketing/Forecasting/Data/Forecast/2006Bud/Unbilled/CO_US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Workgroups/FPC%20Marketing/Forecasting/Data/Forecast/2006Bud/Unbilled/LOSSES_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Workgroups/FPC%20Marketing/Forecasting/Data/Forecast/2006Bud/Street%20Light/OSI%20to%202030%20for%20B200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Workgroups/FPC%20Marketing/Forecasting/Data/Forecast/2006Bud/Wholesale/HOLYMOL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orecast\2001Bud\Residential\RST_R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jalexad\LOCALS~1\Temp\Temporary%20Directory%201%20for%20B2001.zip\Data\Forecast\2001Bud\Total\SUMMARY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orecast\2001Bud\Commercial\B2001ComTotal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orecast\2001Bud\Unbilled\DEM3_REV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orecast\2001Bud\Street%20Light\OSI_2000202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AFT/Critical/Customer%20Accounting/Unbilled/Unbilled%20Backup/2012/January%20AMI%20BG21/Known%20Unbilled%20as%20of%2002012012xlsm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orecast\2001Bud\Wholesale\HOLYMOL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3Bud\Residential\RST_R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3Bud/Total/SUMMARY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3Bud\Commercial\B2003ComTotal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3Bud\Unbilled\DEM3_REV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XFPFS01\MJMARLER$\Data\Forecast\2003Bud\Street%20Light\OSI_20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4Bud/Residential/RST_R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4Bud/total/SUMMARY%20B200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4Bud/Commercial/B2004ComTotal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4Bud/Unbilled/DEM3_RE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Data/Forecast/2000bud/Unbilled/CO_US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4Bud/Street%20Light/OSI%20to%202028%20for%20B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4Bud/Wholesale/HOLYMOL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6Bud/total/SUMMAR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6Bud/Residential/RST_R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6Bud/Commercial/B2006ComTotal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6Bud/Unbilled/DEM3_REV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6Bud/Street%20Light/OSI%20to%202030%20for%20B20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6Bud/Wholesale/HOLYMOL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s/FPC%20Marketing/Forecasting/Data/Forecast/2006Bud/total/SUMMARY%20CKR%20B2006%20Mid-year%20Update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Data/Forecast/2000bud/Unbilled/LOSSES_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Data/Forecast/2000bud/Wholesale/HOLYMOL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Data/Forecast/2000bud/Unbilled/INT_DEP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ata/Data/Forecast/2001Bud/Unbilled/CO_US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 Ann kwh per cust"/>
      <sheetName val="RES_HIST"/>
      <sheetName val="COM_HIST"/>
      <sheetName val="Cycle Weather"/>
      <sheetName val="Calen Weather"/>
      <sheetName val="RFA CPI"/>
      <sheetName val="Residential HDH 12mo Cycle"/>
      <sheetName val="Residential CDH 12 mo Cycle"/>
      <sheetName val="Commercial HDH 12mo Cycle"/>
      <sheetName val="Commercial CDH 12 mo Cycle"/>
      <sheetName val="Residential HDH 12mo Calendar"/>
      <sheetName val="Residential CDH 12 mo Calendar"/>
      <sheetName val="Commercial HDH 12mo Calendar"/>
      <sheetName val="Commercial CDH 12 mo Calendar"/>
      <sheetName val="Residential HDH Graph"/>
      <sheetName val="Residential CDH Graph"/>
      <sheetName val="Commercial HDH Graph"/>
      <sheetName val="Commercial CDH Graph"/>
      <sheetName val="Residential Price"/>
      <sheetName val="Commercial Price"/>
      <sheetName val="Res Billed KWH Graph"/>
      <sheetName val="Res Ann Billed KWH Graph"/>
      <sheetName val="CPI Graph"/>
      <sheetName val="Sheet2"/>
      <sheetName val="Jan Res HDH"/>
      <sheetName val="Feb Res HDH"/>
      <sheetName val="March Res HDH"/>
      <sheetName val="April Res HDH"/>
      <sheetName val="May Res HDH"/>
      <sheetName val="Sept Res HDH"/>
      <sheetName val="Oct Res HDH"/>
      <sheetName val="Nov Res HDH"/>
      <sheetName val="Dec Res HDH"/>
      <sheetName val="Jan Res CDH"/>
      <sheetName val="Feb Res CDH"/>
      <sheetName val="March Res CDH"/>
      <sheetName val="April Res CDH"/>
      <sheetName val="May Res CDH"/>
      <sheetName val="June Res CDH"/>
      <sheetName val="July Res CDH"/>
      <sheetName val="Aug Res CDH"/>
      <sheetName val="Sept Res CDH"/>
      <sheetName val="Oct Res CDH"/>
      <sheetName val="Nov Res CDH"/>
      <sheetName val="Dec Res CDH"/>
      <sheetName val="Res HDH"/>
      <sheetName val="Res CDH"/>
      <sheetName val="Rank"/>
      <sheetName val="Chart3"/>
      <sheetName val="Res Monthly Calen Weather by Yr"/>
      <sheetName val="Cycle Weather per Day Sorted"/>
      <sheetName val="Res Monthly Calen Weather"/>
      <sheetName val="Calen Weather by month"/>
      <sheetName val="Calen Weather Distributions"/>
      <sheetName val="Res HDH Coeff"/>
      <sheetName val="Res CDH Coeff"/>
      <sheetName val="Res HDH Coeff by month"/>
      <sheetName val="Res CDH Coeff by month"/>
      <sheetName val="Res Calen Weather Distributions"/>
      <sheetName val="Com Calen Weather Distributions"/>
      <sheetName val="Com HDH Coeff"/>
      <sheetName val="Com CDH Coeff"/>
      <sheetName val="Com HDH Coeff by month"/>
      <sheetName val="Com CDH Coeff by month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upplyLossesUnbilled"/>
      <sheetName val="Known Unbilled"/>
      <sheetName val="UNBILLIO"/>
    </sheetNames>
    <sheetDataSet>
      <sheetData sheetId="0">
        <row r="75">
          <cell r="N75" t="str">
            <v>ok 2001b</v>
          </cell>
          <cell r="P75" t="str">
            <v>ok 2001b</v>
          </cell>
          <cell r="Q75" t="str">
            <v>ok 2001b</v>
          </cell>
          <cell r="T75" t="str">
            <v>ok 2001b</v>
          </cell>
          <cell r="Y75" t="str">
            <v>ok 2001b</v>
          </cell>
          <cell r="AI75" t="str">
            <v>ok 2001b</v>
          </cell>
          <cell r="AZ75" t="str">
            <v>ok 2001b</v>
          </cell>
          <cell r="BA75" t="str">
            <v>ok 2001b</v>
          </cell>
          <cell r="BB75" t="str">
            <v>ok 2001b</v>
          </cell>
          <cell r="BD75" t="str">
            <v>ok 2001b</v>
          </cell>
          <cell r="BI75" t="str">
            <v>ok 2001b</v>
          </cell>
        </row>
      </sheetData>
      <sheetData sheetId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KWH"/>
      <sheetName val="Base Revenue"/>
    </sheetNames>
    <sheetDataSet>
      <sheetData sheetId="0">
        <row r="9">
          <cell r="C9" t="str">
            <v>ok 2001b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FPU Rates"/>
      <sheetName val="City of Bl Rate"/>
    </sheetNames>
    <sheetDataSet>
      <sheetData sheetId="0">
        <row r="9">
          <cell r="G9" t="str">
            <v>ok 2001b</v>
          </cell>
          <cell r="O9" t="str">
            <v>ok 2001b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urrent"/>
    </sheetNames>
    <sheetDataSet>
      <sheetData sheetId="0">
        <row r="7">
          <cell r="C7" t="str">
            <v>ok 2001b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urrent"/>
    </sheetNames>
    <sheetDataSet>
      <sheetData sheetId="0">
        <row r="7">
          <cell r="C7" t="str">
            <v>ok 2002b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upplyLossesUnbilled"/>
      <sheetName val="Known Unbilled"/>
    </sheetNames>
    <sheetDataSet>
      <sheetData sheetId="0">
        <row r="75">
          <cell r="G75" t="str">
            <v>ok 2002b</v>
          </cell>
          <cell r="H75" t="str">
            <v>ok 2002b</v>
          </cell>
          <cell r="K75" t="str">
            <v>ok 2002b</v>
          </cell>
          <cell r="N75" t="str">
            <v>ok 2002b</v>
          </cell>
          <cell r="AI75" t="str">
            <v>ok 2002b</v>
          </cell>
          <cell r="AL75" t="str">
            <v>ok 2002b</v>
          </cell>
          <cell r="AM75" t="str">
            <v>ok 2002b</v>
          </cell>
          <cell r="AN75" t="str">
            <v>ok 2002b</v>
          </cell>
          <cell r="AP75" t="str">
            <v>ok 2002b</v>
          </cell>
          <cell r="AT75" t="str">
            <v>ok 2002b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KWH"/>
      <sheetName val="Base Revenue"/>
    </sheetNames>
    <sheetDataSet>
      <sheetData sheetId="0">
        <row r="9">
          <cell r="C9" t="str">
            <v>ok 2002b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FPU Rates"/>
      <sheetName val="City of Bl Rate"/>
    </sheetNames>
    <sheetDataSet>
      <sheetData sheetId="0">
        <row r="9">
          <cell r="G9" t="str">
            <v>ok 2002b</v>
          </cell>
          <cell r="O9" t="str">
            <v>ok 2002b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urrent"/>
    </sheetNames>
    <sheetDataSet>
      <sheetData sheetId="0">
        <row r="7">
          <cell r="C7" t="str">
            <v>ok 2002b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</sheetNames>
    <sheetDataSet>
      <sheetData sheetId="0">
        <row r="7">
          <cell r="C7" t="str">
            <v>ok 2003b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Analysis"/>
    </sheetNames>
    <sheetDataSet>
      <sheetData sheetId="0">
        <row r="10">
          <cell r="E10">
            <v>38.925351530190241</v>
          </cell>
          <cell r="G10">
            <v>46</v>
          </cell>
        </row>
        <row r="11">
          <cell r="E11">
            <v>39.953267162944584</v>
          </cell>
          <cell r="G11">
            <v>41.9</v>
          </cell>
        </row>
        <row r="12">
          <cell r="E12">
            <v>50.213296112489665</v>
          </cell>
          <cell r="G12">
            <v>46.8</v>
          </cell>
        </row>
        <row r="13">
          <cell r="E13">
            <v>59.596050454921425</v>
          </cell>
          <cell r="G13">
            <v>44.3</v>
          </cell>
        </row>
        <row r="14">
          <cell r="E14">
            <v>60.485525227460705</v>
          </cell>
          <cell r="G14">
            <v>48.1</v>
          </cell>
        </row>
        <row r="15">
          <cell r="E15">
            <v>59.743382961124908</v>
          </cell>
          <cell r="G15">
            <v>49.7</v>
          </cell>
        </row>
        <row r="16">
          <cell r="E16">
            <v>52.849462365591386</v>
          </cell>
          <cell r="G16">
            <v>54.3</v>
          </cell>
        </row>
        <row r="17">
          <cell r="E17">
            <v>41.953163771712155</v>
          </cell>
          <cell r="G17">
            <v>53.7</v>
          </cell>
        </row>
        <row r="18">
          <cell r="E18">
            <v>42.999379652605462</v>
          </cell>
          <cell r="G18">
            <v>55.7</v>
          </cell>
        </row>
        <row r="19">
          <cell r="E19">
            <v>51.575578990901576</v>
          </cell>
          <cell r="G19">
            <v>51.4</v>
          </cell>
        </row>
        <row r="20">
          <cell r="E20">
            <v>52.092741935483886</v>
          </cell>
          <cell r="G20">
            <v>39</v>
          </cell>
        </row>
        <row r="21">
          <cell r="E21">
            <v>46.582609594706376</v>
          </cell>
          <cell r="G21">
            <v>43.8</v>
          </cell>
        </row>
        <row r="22">
          <cell r="E22">
            <v>34.875</v>
          </cell>
          <cell r="G22">
            <v>51</v>
          </cell>
        </row>
        <row r="23">
          <cell r="E23">
            <v>41.454611248966096</v>
          </cell>
          <cell r="G23">
            <v>53.7</v>
          </cell>
        </row>
        <row r="24">
          <cell r="E24">
            <v>49.587572373862699</v>
          </cell>
          <cell r="G24">
            <v>60.1</v>
          </cell>
        </row>
        <row r="25">
          <cell r="E25">
            <v>53.256823821339957</v>
          </cell>
          <cell r="G25">
            <v>57.9</v>
          </cell>
        </row>
        <row r="26">
          <cell r="E26">
            <v>61.431038047973544</v>
          </cell>
          <cell r="G26">
            <v>60.2</v>
          </cell>
        </row>
        <row r="27">
          <cell r="E27">
            <v>63.725599669148068</v>
          </cell>
          <cell r="G27">
            <v>69.400000000000006</v>
          </cell>
        </row>
        <row r="28">
          <cell r="E28">
            <v>62.445926385442512</v>
          </cell>
          <cell r="G28">
            <v>50.8</v>
          </cell>
        </row>
        <row r="29">
          <cell r="E29">
            <v>66.634408602150529</v>
          </cell>
          <cell r="G29">
            <v>42</v>
          </cell>
        </row>
        <row r="30">
          <cell r="E30">
            <v>57.676488833746902</v>
          </cell>
          <cell r="G30">
            <v>38.700000000000003</v>
          </cell>
        </row>
        <row r="31">
          <cell r="E31">
            <v>45.788875103391241</v>
          </cell>
          <cell r="G31">
            <v>38</v>
          </cell>
        </row>
        <row r="32">
          <cell r="E32">
            <v>47.593155500413559</v>
          </cell>
          <cell r="G32">
            <v>41.4</v>
          </cell>
        </row>
        <row r="33">
          <cell r="E33">
            <v>66.530707196029766</v>
          </cell>
          <cell r="G33">
            <v>49.3</v>
          </cell>
        </row>
        <row r="34">
          <cell r="E34">
            <v>53.453990901571537</v>
          </cell>
          <cell r="G34">
            <v>57</v>
          </cell>
        </row>
        <row r="35">
          <cell r="E35">
            <v>37.311414392059561</v>
          </cell>
          <cell r="G35">
            <v>40.799999999999997</v>
          </cell>
        </row>
        <row r="36">
          <cell r="E36">
            <v>44.433209263854415</v>
          </cell>
          <cell r="G36">
            <v>37.5</v>
          </cell>
        </row>
        <row r="37">
          <cell r="E37">
            <v>51.210504549214221</v>
          </cell>
          <cell r="G37">
            <v>54.3</v>
          </cell>
        </row>
        <row r="38">
          <cell r="E38">
            <v>56.423283705541785</v>
          </cell>
          <cell r="G38">
            <v>61.3</v>
          </cell>
        </row>
        <row r="39">
          <cell r="E39">
            <v>44.025641025641022</v>
          </cell>
          <cell r="G39">
            <v>63.9</v>
          </cell>
        </row>
        <row r="40">
          <cell r="E40">
            <v>49.131513647642684</v>
          </cell>
          <cell r="G40">
            <v>55</v>
          </cell>
        </row>
        <row r="42">
          <cell r="E42">
            <v>55.935897435897445</v>
          </cell>
          <cell r="G42">
            <v>45</v>
          </cell>
        </row>
        <row r="43">
          <cell r="E43">
            <v>63.117245657568226</v>
          </cell>
          <cell r="G43">
            <v>53.8</v>
          </cell>
        </row>
        <row r="44">
          <cell r="E44">
            <v>64.981389578163757</v>
          </cell>
          <cell r="G44">
            <v>55.5</v>
          </cell>
        </row>
        <row r="45">
          <cell r="E45">
            <v>57.495554177005793</v>
          </cell>
          <cell r="G45">
            <v>49.6</v>
          </cell>
        </row>
        <row r="46">
          <cell r="E46">
            <v>45.137923904052926</v>
          </cell>
          <cell r="G46">
            <v>49.4</v>
          </cell>
        </row>
        <row r="47">
          <cell r="E47">
            <v>51.92359387923905</v>
          </cell>
          <cell r="G47">
            <v>46.7</v>
          </cell>
        </row>
        <row r="48">
          <cell r="E48">
            <v>56.59077750206783</v>
          </cell>
          <cell r="G48">
            <v>42.9</v>
          </cell>
        </row>
        <row r="49">
          <cell r="E49">
            <v>54.013234077750205</v>
          </cell>
          <cell r="G49">
            <v>55.8</v>
          </cell>
        </row>
        <row r="50">
          <cell r="E50">
            <v>67.36383374689828</v>
          </cell>
          <cell r="G50">
            <v>59.1</v>
          </cell>
        </row>
        <row r="51">
          <cell r="E51">
            <v>65.520057899090176</v>
          </cell>
          <cell r="G51">
            <v>56.4</v>
          </cell>
        </row>
        <row r="52">
          <cell r="E52">
            <v>50.88699338296113</v>
          </cell>
          <cell r="G52">
            <v>42.5</v>
          </cell>
        </row>
        <row r="53">
          <cell r="E53">
            <v>53.097187758478093</v>
          </cell>
          <cell r="G53">
            <v>51.8</v>
          </cell>
        </row>
        <row r="54">
          <cell r="E54">
            <v>59.138027295285362</v>
          </cell>
          <cell r="G54">
            <v>43</v>
          </cell>
        </row>
        <row r="55">
          <cell r="E55">
            <v>63.940033085194372</v>
          </cell>
          <cell r="G55">
            <v>49.8</v>
          </cell>
        </row>
        <row r="56">
          <cell r="E56">
            <v>69.910256410256409</v>
          </cell>
          <cell r="G56">
            <v>60.4</v>
          </cell>
        </row>
        <row r="57">
          <cell r="E57">
            <v>68.940653432588903</v>
          </cell>
          <cell r="G57">
            <v>63.8</v>
          </cell>
        </row>
        <row r="58">
          <cell r="E58">
            <v>52.660359801488831</v>
          </cell>
          <cell r="G58">
            <v>62.7</v>
          </cell>
        </row>
        <row r="59">
          <cell r="E59">
            <v>54.748966087675775</v>
          </cell>
          <cell r="G59">
            <v>60.7</v>
          </cell>
        </row>
        <row r="60">
          <cell r="E60">
            <v>50.696753515301921</v>
          </cell>
          <cell r="G60">
            <v>59.8</v>
          </cell>
        </row>
        <row r="61">
          <cell r="E61">
            <v>58.188482216708017</v>
          </cell>
          <cell r="G61">
            <v>56.3</v>
          </cell>
        </row>
        <row r="62">
          <cell r="E62">
            <v>58.486042183622828</v>
          </cell>
          <cell r="G62">
            <v>56.3</v>
          </cell>
        </row>
        <row r="63">
          <cell r="E63">
            <v>62.37127791563276</v>
          </cell>
          <cell r="G63">
            <v>56.9</v>
          </cell>
        </row>
        <row r="64">
          <cell r="E64">
            <v>49.808622828784117</v>
          </cell>
          <cell r="G64">
            <v>56.3</v>
          </cell>
        </row>
        <row r="65">
          <cell r="E65">
            <v>52.468155500413559</v>
          </cell>
          <cell r="G65">
            <v>62.5</v>
          </cell>
        </row>
        <row r="66">
          <cell r="E66">
            <v>46.822580645161288</v>
          </cell>
          <cell r="G66">
            <v>61.4</v>
          </cell>
        </row>
        <row r="67">
          <cell r="E67">
            <v>47.086331679073616</v>
          </cell>
          <cell r="G67">
            <v>52.3</v>
          </cell>
        </row>
        <row r="68">
          <cell r="E68">
            <v>50.4836641852771</v>
          </cell>
          <cell r="G68">
            <v>46.3</v>
          </cell>
        </row>
        <row r="69">
          <cell r="E69">
            <v>54.392369727047154</v>
          </cell>
          <cell r="G69">
            <v>43.9</v>
          </cell>
        </row>
        <row r="71">
          <cell r="E71">
            <v>58.629859387923901</v>
          </cell>
          <cell r="G71">
            <v>63.6</v>
          </cell>
        </row>
        <row r="72">
          <cell r="E72">
            <v>59.986869313482224</v>
          </cell>
          <cell r="G72">
            <v>51.1</v>
          </cell>
        </row>
        <row r="73">
          <cell r="E73">
            <v>49.00403225806452</v>
          </cell>
          <cell r="G73">
            <v>41.7</v>
          </cell>
        </row>
        <row r="74">
          <cell r="E74">
            <v>49.385339123242353</v>
          </cell>
          <cell r="G74">
            <v>57.3</v>
          </cell>
        </row>
        <row r="75">
          <cell r="E75">
            <v>51.696029776674955</v>
          </cell>
          <cell r="G75">
            <v>59.8</v>
          </cell>
        </row>
        <row r="76">
          <cell r="E76">
            <v>57.05138544251448</v>
          </cell>
          <cell r="G76">
            <v>49.8</v>
          </cell>
        </row>
        <row r="77">
          <cell r="E77">
            <v>63.65312241521918</v>
          </cell>
          <cell r="G77">
            <v>44.6</v>
          </cell>
        </row>
        <row r="78">
          <cell r="E78">
            <v>62.693755169561641</v>
          </cell>
          <cell r="G78">
            <v>52.3</v>
          </cell>
        </row>
        <row r="79">
          <cell r="E79">
            <v>67.134615384615387</v>
          </cell>
          <cell r="G79">
            <v>50.9</v>
          </cell>
        </row>
        <row r="80">
          <cell r="E80">
            <v>64.478081058726218</v>
          </cell>
          <cell r="G80">
            <v>49.6</v>
          </cell>
        </row>
        <row r="81">
          <cell r="E81">
            <v>67.036186931348212</v>
          </cell>
          <cell r="G81">
            <v>53.9</v>
          </cell>
        </row>
        <row r="82">
          <cell r="E82">
            <v>68.341501240694797</v>
          </cell>
          <cell r="G82">
            <v>57.8</v>
          </cell>
        </row>
        <row r="83">
          <cell r="E83">
            <v>67.629755996691486</v>
          </cell>
          <cell r="G83">
            <v>67</v>
          </cell>
        </row>
        <row r="84">
          <cell r="E84">
            <v>70.497725392886707</v>
          </cell>
          <cell r="G84">
            <v>65.8</v>
          </cell>
        </row>
        <row r="85">
          <cell r="E85">
            <v>70.612696443341591</v>
          </cell>
          <cell r="G85">
            <v>63.8</v>
          </cell>
        </row>
        <row r="86">
          <cell r="E86">
            <v>65.086124896608766</v>
          </cell>
          <cell r="G86">
            <v>64.099999999999994</v>
          </cell>
        </row>
        <row r="87">
          <cell r="E87">
            <v>57.377377998345736</v>
          </cell>
          <cell r="G87">
            <v>65.5</v>
          </cell>
        </row>
        <row r="88">
          <cell r="E88">
            <v>60.378411910669982</v>
          </cell>
          <cell r="G88">
            <v>64.599999999999994</v>
          </cell>
        </row>
        <row r="89">
          <cell r="E89">
            <v>62.098118279569889</v>
          </cell>
          <cell r="G89">
            <v>68.3</v>
          </cell>
        </row>
        <row r="90">
          <cell r="E90">
            <v>43.33788254755995</v>
          </cell>
          <cell r="G90">
            <v>55.3</v>
          </cell>
        </row>
        <row r="91">
          <cell r="E91">
            <v>44.62313895781638</v>
          </cell>
          <cell r="G91">
            <v>57.3</v>
          </cell>
        </row>
        <row r="92">
          <cell r="E92">
            <v>54.904259718775869</v>
          </cell>
          <cell r="G92">
            <v>61.9</v>
          </cell>
        </row>
        <row r="93">
          <cell r="E93">
            <v>63.531327543424304</v>
          </cell>
          <cell r="G93">
            <v>65.5</v>
          </cell>
        </row>
        <row r="94">
          <cell r="E94">
            <v>61.801695616211738</v>
          </cell>
          <cell r="G94">
            <v>66</v>
          </cell>
        </row>
        <row r="95">
          <cell r="E95">
            <v>64.577233250620324</v>
          </cell>
          <cell r="G95">
            <v>65.5</v>
          </cell>
        </row>
        <row r="96">
          <cell r="E96">
            <v>64.779156327543433</v>
          </cell>
          <cell r="G96">
            <v>60.4</v>
          </cell>
        </row>
        <row r="97">
          <cell r="E97">
            <v>56.301385442514459</v>
          </cell>
          <cell r="G97">
            <v>68.5</v>
          </cell>
        </row>
        <row r="98">
          <cell r="E98">
            <v>61.532878411910659</v>
          </cell>
          <cell r="G98">
            <v>67.599999999999994</v>
          </cell>
        </row>
        <row r="99">
          <cell r="E99">
            <v>67.484698097601324</v>
          </cell>
          <cell r="G99">
            <v>56.7</v>
          </cell>
        </row>
        <row r="100">
          <cell r="E100">
            <v>66.423490488006621</v>
          </cell>
          <cell r="G100">
            <v>56.1</v>
          </cell>
        </row>
        <row r="101">
          <cell r="E101">
            <v>69.546939619520273</v>
          </cell>
          <cell r="G101">
            <v>62.1</v>
          </cell>
        </row>
        <row r="103">
          <cell r="E103">
            <v>70.107009925558316</v>
          </cell>
          <cell r="G103">
            <v>70.3</v>
          </cell>
        </row>
        <row r="104">
          <cell r="E104">
            <v>69.054383788254754</v>
          </cell>
          <cell r="G104">
            <v>64.900000000000006</v>
          </cell>
        </row>
        <row r="105">
          <cell r="E105">
            <v>54.194168734491313</v>
          </cell>
          <cell r="G105">
            <v>66.400000000000006</v>
          </cell>
        </row>
        <row r="106">
          <cell r="E106">
            <v>55.06896195202647</v>
          </cell>
          <cell r="G106">
            <v>69.8</v>
          </cell>
        </row>
        <row r="107">
          <cell r="E107">
            <v>65.745347394540957</v>
          </cell>
          <cell r="G107">
            <v>65.900000000000006</v>
          </cell>
        </row>
        <row r="108">
          <cell r="E108">
            <v>65.638337468982655</v>
          </cell>
          <cell r="G108">
            <v>66.2</v>
          </cell>
        </row>
        <row r="109">
          <cell r="E109">
            <v>47.341294458229946</v>
          </cell>
          <cell r="G109">
            <v>61.1</v>
          </cell>
        </row>
        <row r="110">
          <cell r="E110">
            <v>49.996794871794869</v>
          </cell>
          <cell r="G110">
            <v>59.7</v>
          </cell>
        </row>
        <row r="111">
          <cell r="E111">
            <v>61.266852770885016</v>
          </cell>
          <cell r="G111">
            <v>66.7</v>
          </cell>
        </row>
        <row r="112">
          <cell r="E112">
            <v>66.732320099255574</v>
          </cell>
          <cell r="G112">
            <v>67.3</v>
          </cell>
        </row>
        <row r="113">
          <cell r="E113">
            <v>60.614040529363116</v>
          </cell>
          <cell r="G113">
            <v>68.599999999999994</v>
          </cell>
        </row>
        <row r="114">
          <cell r="E114">
            <v>55.450062034739446</v>
          </cell>
          <cell r="G114">
            <v>68.3</v>
          </cell>
        </row>
        <row r="115">
          <cell r="E115">
            <v>56.906844499586434</v>
          </cell>
          <cell r="G115">
            <v>68.099999999999994</v>
          </cell>
        </row>
        <row r="116">
          <cell r="E116">
            <v>64.379652605459057</v>
          </cell>
          <cell r="G116">
            <v>68.5</v>
          </cell>
        </row>
        <row r="117">
          <cell r="E117">
            <v>62.784636062861871</v>
          </cell>
          <cell r="G117">
            <v>73.900000000000006</v>
          </cell>
        </row>
        <row r="118">
          <cell r="E118">
            <v>65.990901571546729</v>
          </cell>
          <cell r="G118">
            <v>69</v>
          </cell>
        </row>
        <row r="119">
          <cell r="E119">
            <v>68.445512820512818</v>
          </cell>
          <cell r="G119">
            <v>69.599999999999994</v>
          </cell>
        </row>
        <row r="120">
          <cell r="E120">
            <v>69.451716294458222</v>
          </cell>
          <cell r="G120">
            <v>71.599999999999994</v>
          </cell>
        </row>
        <row r="121">
          <cell r="E121">
            <v>65.286083540115811</v>
          </cell>
          <cell r="G121">
            <v>71</v>
          </cell>
        </row>
        <row r="122">
          <cell r="E122">
            <v>68.560173697270471</v>
          </cell>
          <cell r="G122">
            <v>74.3</v>
          </cell>
        </row>
        <row r="123">
          <cell r="E123">
            <v>69.338399503722101</v>
          </cell>
          <cell r="G123">
            <v>74</v>
          </cell>
        </row>
        <row r="124">
          <cell r="E124">
            <v>68.007340777502066</v>
          </cell>
          <cell r="G124">
            <v>73.400000000000006</v>
          </cell>
        </row>
        <row r="125">
          <cell r="E125">
            <v>71.552212572373847</v>
          </cell>
          <cell r="G125">
            <v>69.099999999999994</v>
          </cell>
        </row>
        <row r="126">
          <cell r="E126">
            <v>70.706058726220022</v>
          </cell>
          <cell r="G126">
            <v>67.599999999999994</v>
          </cell>
        </row>
        <row r="127">
          <cell r="E127">
            <v>70.379859387923901</v>
          </cell>
          <cell r="G127">
            <v>67.8</v>
          </cell>
        </row>
        <row r="128">
          <cell r="E128">
            <v>71.225496277915639</v>
          </cell>
          <cell r="G128">
            <v>68.400000000000006</v>
          </cell>
        </row>
        <row r="129">
          <cell r="E129">
            <v>71.796629445822987</v>
          </cell>
          <cell r="G129">
            <v>68.8</v>
          </cell>
        </row>
        <row r="130">
          <cell r="E130">
            <v>72.356906534325873</v>
          </cell>
          <cell r="G130">
            <v>69.7</v>
          </cell>
        </row>
        <row r="131">
          <cell r="E131">
            <v>71.907568238213386</v>
          </cell>
          <cell r="G131">
            <v>72.400000000000006</v>
          </cell>
        </row>
        <row r="132">
          <cell r="E132">
            <v>73.914185277088507</v>
          </cell>
          <cell r="G132">
            <v>73.599999999999994</v>
          </cell>
        </row>
        <row r="134">
          <cell r="E134">
            <v>75.234491315136466</v>
          </cell>
          <cell r="G134">
            <v>69.5</v>
          </cell>
        </row>
        <row r="135">
          <cell r="E135">
            <v>75.330645161290334</v>
          </cell>
          <cell r="G135">
            <v>70</v>
          </cell>
        </row>
        <row r="136">
          <cell r="E136">
            <v>76.498966087675754</v>
          </cell>
          <cell r="G136">
            <v>71.8</v>
          </cell>
        </row>
        <row r="137">
          <cell r="E137">
            <v>75.631927212572378</v>
          </cell>
          <cell r="G137">
            <v>68.8</v>
          </cell>
        </row>
        <row r="138">
          <cell r="E138">
            <v>74.066273779983447</v>
          </cell>
          <cell r="G138">
            <v>71.8</v>
          </cell>
        </row>
        <row r="139">
          <cell r="E139">
            <v>63.824958643507038</v>
          </cell>
          <cell r="G139">
            <v>74.5</v>
          </cell>
        </row>
        <row r="140">
          <cell r="E140">
            <v>65.868072787427636</v>
          </cell>
          <cell r="G140">
            <v>75</v>
          </cell>
        </row>
        <row r="141">
          <cell r="E141">
            <v>68.840053763440864</v>
          </cell>
          <cell r="G141">
            <v>74.900000000000006</v>
          </cell>
        </row>
        <row r="142">
          <cell r="E142">
            <v>72.57557899090159</v>
          </cell>
          <cell r="G142">
            <v>68.400000000000006</v>
          </cell>
        </row>
        <row r="143">
          <cell r="E143">
            <v>72.84491315136475</v>
          </cell>
          <cell r="G143">
            <v>68.2</v>
          </cell>
        </row>
        <row r="144">
          <cell r="E144">
            <v>66.835401157981806</v>
          </cell>
          <cell r="G144">
            <v>72.3</v>
          </cell>
        </row>
        <row r="145">
          <cell r="E145">
            <v>73.116832092638532</v>
          </cell>
          <cell r="G145">
            <v>75.5</v>
          </cell>
        </row>
        <row r="146">
          <cell r="E146">
            <v>66.315136476426801</v>
          </cell>
          <cell r="G146">
            <v>75.7</v>
          </cell>
        </row>
        <row r="147">
          <cell r="E147">
            <v>74.747828784119108</v>
          </cell>
          <cell r="G147">
            <v>74.400000000000006</v>
          </cell>
        </row>
        <row r="148">
          <cell r="E148">
            <v>75.101633581472299</v>
          </cell>
          <cell r="G148">
            <v>74</v>
          </cell>
        </row>
        <row r="149">
          <cell r="E149">
            <v>76.299834574028097</v>
          </cell>
          <cell r="G149">
            <v>76</v>
          </cell>
        </row>
        <row r="150">
          <cell r="E150">
            <v>78.127481389578165</v>
          </cell>
          <cell r="G150">
            <v>74.3</v>
          </cell>
        </row>
        <row r="151">
          <cell r="E151">
            <v>73.653225806451601</v>
          </cell>
          <cell r="G151">
            <v>76.099999999999994</v>
          </cell>
        </row>
        <row r="152">
          <cell r="E152">
            <v>74.511683209263865</v>
          </cell>
          <cell r="G152">
            <v>78</v>
          </cell>
        </row>
        <row r="153">
          <cell r="E153">
            <v>78.261786600496279</v>
          </cell>
          <cell r="G153">
            <v>75.2</v>
          </cell>
        </row>
        <row r="154">
          <cell r="E154">
            <v>76.937655086848636</v>
          </cell>
          <cell r="G154">
            <v>74.8</v>
          </cell>
        </row>
        <row r="155">
          <cell r="E155">
            <v>73.763957816377172</v>
          </cell>
          <cell r="G155">
            <v>75</v>
          </cell>
        </row>
        <row r="156">
          <cell r="E156">
            <v>69.681141439205959</v>
          </cell>
          <cell r="G156">
            <v>78.2</v>
          </cell>
        </row>
        <row r="157">
          <cell r="E157">
            <v>72.99255583126552</v>
          </cell>
          <cell r="G157">
            <v>78.5</v>
          </cell>
        </row>
        <row r="158">
          <cell r="E158">
            <v>74.224152191894134</v>
          </cell>
          <cell r="G158">
            <v>77.5</v>
          </cell>
        </row>
        <row r="159">
          <cell r="E159">
            <v>75.985525227460698</v>
          </cell>
          <cell r="G159">
            <v>81</v>
          </cell>
        </row>
        <row r="160">
          <cell r="E160">
            <v>77.015198511166261</v>
          </cell>
          <cell r="G160">
            <v>78.8</v>
          </cell>
        </row>
        <row r="161">
          <cell r="E161">
            <v>76.191480562448291</v>
          </cell>
          <cell r="G161">
            <v>79.599999999999994</v>
          </cell>
        </row>
        <row r="162">
          <cell r="E162">
            <v>74.414081885856064</v>
          </cell>
          <cell r="G162">
            <v>77</v>
          </cell>
        </row>
        <row r="163">
          <cell r="E163">
            <v>73.534222497932177</v>
          </cell>
          <cell r="G163">
            <v>77</v>
          </cell>
        </row>
        <row r="164">
          <cell r="E164">
            <v>74.975806451612897</v>
          </cell>
          <cell r="G164">
            <v>77.5</v>
          </cell>
        </row>
        <row r="166">
          <cell r="E166">
            <v>77.136993382961123</v>
          </cell>
          <cell r="G166">
            <v>78.5</v>
          </cell>
        </row>
        <row r="167">
          <cell r="E167">
            <v>78.660566583953695</v>
          </cell>
          <cell r="G167">
            <v>79.5</v>
          </cell>
        </row>
        <row r="168">
          <cell r="E168">
            <v>79.338192721257229</v>
          </cell>
          <cell r="G168">
            <v>79.900000000000006</v>
          </cell>
        </row>
        <row r="169">
          <cell r="E169">
            <v>80.63740694789081</v>
          </cell>
          <cell r="G169">
            <v>81</v>
          </cell>
        </row>
        <row r="170">
          <cell r="E170">
            <v>79.801695616211745</v>
          </cell>
          <cell r="G170">
            <v>78.5</v>
          </cell>
        </row>
        <row r="171">
          <cell r="E171">
            <v>79.466604631927197</v>
          </cell>
          <cell r="G171">
            <v>76.7</v>
          </cell>
        </row>
        <row r="172">
          <cell r="E172">
            <v>80.123552522746095</v>
          </cell>
          <cell r="G172">
            <v>78.2</v>
          </cell>
        </row>
        <row r="173">
          <cell r="E173">
            <v>79.740074441687355</v>
          </cell>
          <cell r="G173">
            <v>79.2</v>
          </cell>
        </row>
        <row r="174">
          <cell r="E174">
            <v>77.993382961124908</v>
          </cell>
          <cell r="G174">
            <v>80.5</v>
          </cell>
        </row>
        <row r="175">
          <cell r="E175">
            <v>79.394230769230788</v>
          </cell>
          <cell r="G175">
            <v>81.599999999999994</v>
          </cell>
        </row>
        <row r="176">
          <cell r="E176">
            <v>81.134201819685686</v>
          </cell>
          <cell r="G176">
            <v>81.5</v>
          </cell>
        </row>
        <row r="177">
          <cell r="E177">
            <v>78.407154673283713</v>
          </cell>
          <cell r="G177">
            <v>77.599999999999994</v>
          </cell>
        </row>
        <row r="178">
          <cell r="E178">
            <v>78.712572373862699</v>
          </cell>
          <cell r="G178">
            <v>80.099999999999994</v>
          </cell>
        </row>
        <row r="179">
          <cell r="E179">
            <v>79.092328370554185</v>
          </cell>
          <cell r="G179">
            <v>79.599999999999994</v>
          </cell>
        </row>
        <row r="180">
          <cell r="E180">
            <v>81.046939619520288</v>
          </cell>
          <cell r="G180">
            <v>81.5</v>
          </cell>
        </row>
        <row r="181">
          <cell r="E181">
            <v>83.020678246484721</v>
          </cell>
          <cell r="G181">
            <v>81.2</v>
          </cell>
        </row>
        <row r="182">
          <cell r="E182">
            <v>80.512717121588096</v>
          </cell>
          <cell r="G182">
            <v>83.8</v>
          </cell>
        </row>
        <row r="183">
          <cell r="E183">
            <v>80.749793217535156</v>
          </cell>
          <cell r="G183">
            <v>79.8</v>
          </cell>
        </row>
        <row r="184">
          <cell r="E184">
            <v>85.442307692307679</v>
          </cell>
          <cell r="G184">
            <v>82.7</v>
          </cell>
        </row>
        <row r="185">
          <cell r="E185">
            <v>85.094706368899907</v>
          </cell>
          <cell r="G185">
            <v>83.4</v>
          </cell>
        </row>
        <row r="186">
          <cell r="E186">
            <v>83.676902398676603</v>
          </cell>
          <cell r="G186">
            <v>79.5</v>
          </cell>
        </row>
        <row r="187">
          <cell r="E187">
            <v>77.653019023986786</v>
          </cell>
          <cell r="G187">
            <v>82.8</v>
          </cell>
        </row>
        <row r="188">
          <cell r="E188">
            <v>74.329611248966089</v>
          </cell>
          <cell r="G188">
            <v>80.8</v>
          </cell>
        </row>
        <row r="189">
          <cell r="E189">
            <v>77.727564102564088</v>
          </cell>
          <cell r="G189">
            <v>80.7</v>
          </cell>
        </row>
        <row r="190">
          <cell r="E190">
            <v>77.888647642679885</v>
          </cell>
          <cell r="G190">
            <v>77.8</v>
          </cell>
        </row>
        <row r="191">
          <cell r="E191">
            <v>79.278019023986772</v>
          </cell>
          <cell r="G191">
            <v>76.8</v>
          </cell>
        </row>
        <row r="192">
          <cell r="E192">
            <v>80.396608767576524</v>
          </cell>
          <cell r="G192">
            <v>75.400000000000006</v>
          </cell>
        </row>
        <row r="193">
          <cell r="E193">
            <v>79.942514474772537</v>
          </cell>
          <cell r="G193">
            <v>78.400000000000006</v>
          </cell>
        </row>
        <row r="194">
          <cell r="E194">
            <v>79.565343258891659</v>
          </cell>
          <cell r="G194">
            <v>80.400000000000006</v>
          </cell>
        </row>
        <row r="195">
          <cell r="E195">
            <v>82.239040529363095</v>
          </cell>
          <cell r="G195">
            <v>78.8</v>
          </cell>
        </row>
        <row r="197">
          <cell r="E197">
            <v>86.464226633581461</v>
          </cell>
          <cell r="G197">
            <v>76.2</v>
          </cell>
        </row>
        <row r="198">
          <cell r="E198">
            <v>81.69851116625307</v>
          </cell>
          <cell r="G198">
            <v>73.099999999999994</v>
          </cell>
        </row>
        <row r="199">
          <cell r="E199">
            <v>76.10700992555833</v>
          </cell>
          <cell r="G199">
            <v>73.8</v>
          </cell>
        </row>
        <row r="200">
          <cell r="E200">
            <v>77.08064516129032</v>
          </cell>
          <cell r="G200">
            <v>77.8</v>
          </cell>
        </row>
        <row r="201">
          <cell r="E201">
            <v>82.177522746071133</v>
          </cell>
          <cell r="G201">
            <v>80.599999999999994</v>
          </cell>
        </row>
        <row r="202">
          <cell r="E202">
            <v>83.190343258891659</v>
          </cell>
          <cell r="G202">
            <v>82.1</v>
          </cell>
        </row>
        <row r="203">
          <cell r="E203">
            <v>85.85225392886683</v>
          </cell>
          <cell r="G203">
            <v>81.3</v>
          </cell>
        </row>
        <row r="204">
          <cell r="E204">
            <v>81.999172870140612</v>
          </cell>
          <cell r="G204">
            <v>82.5</v>
          </cell>
        </row>
        <row r="205">
          <cell r="E205">
            <v>81.322787427626153</v>
          </cell>
          <cell r="G205">
            <v>81</v>
          </cell>
        </row>
        <row r="206">
          <cell r="E206">
            <v>82.856182795698928</v>
          </cell>
          <cell r="G206">
            <v>79.5</v>
          </cell>
        </row>
        <row r="207">
          <cell r="E207">
            <v>81.854735318444995</v>
          </cell>
          <cell r="G207">
            <v>81.900000000000006</v>
          </cell>
        </row>
        <row r="208">
          <cell r="E208">
            <v>82.777295285359799</v>
          </cell>
          <cell r="G208">
            <v>83.2</v>
          </cell>
        </row>
        <row r="209">
          <cell r="E209">
            <v>75.73387096774195</v>
          </cell>
          <cell r="G209">
            <v>84.8</v>
          </cell>
        </row>
        <row r="210">
          <cell r="E210">
            <v>76.765922249793221</v>
          </cell>
          <cell r="G210">
            <v>86.7</v>
          </cell>
        </row>
        <row r="211">
          <cell r="E211">
            <v>76.654569892473106</v>
          </cell>
          <cell r="G211">
            <v>87.4</v>
          </cell>
        </row>
        <row r="212">
          <cell r="E212">
            <v>77.508684863523584</v>
          </cell>
          <cell r="G212">
            <v>87.3</v>
          </cell>
        </row>
        <row r="213">
          <cell r="E213">
            <v>79.609181141439223</v>
          </cell>
          <cell r="G213">
            <v>87.2</v>
          </cell>
        </row>
        <row r="214">
          <cell r="E214">
            <v>76.377067824648464</v>
          </cell>
          <cell r="G214">
            <v>87</v>
          </cell>
        </row>
        <row r="215">
          <cell r="E215">
            <v>76.588813068651788</v>
          </cell>
          <cell r="G215">
            <v>84</v>
          </cell>
        </row>
        <row r="216">
          <cell r="E216">
            <v>78.493072787427636</v>
          </cell>
          <cell r="G216">
            <v>79.2</v>
          </cell>
        </row>
        <row r="217">
          <cell r="E217">
            <v>80.217431761786614</v>
          </cell>
          <cell r="G217">
            <v>82.2</v>
          </cell>
        </row>
        <row r="218">
          <cell r="E218">
            <v>81.211435070306024</v>
          </cell>
          <cell r="G218">
            <v>84</v>
          </cell>
        </row>
        <row r="219">
          <cell r="E219">
            <v>83.927832919768392</v>
          </cell>
          <cell r="G219">
            <v>83.2</v>
          </cell>
        </row>
        <row r="220">
          <cell r="E220">
            <v>81.509822167080216</v>
          </cell>
          <cell r="G220">
            <v>84.1</v>
          </cell>
        </row>
        <row r="221">
          <cell r="E221">
            <v>83.370450785773343</v>
          </cell>
          <cell r="G221">
            <v>81.599999999999994</v>
          </cell>
        </row>
        <row r="222">
          <cell r="E222">
            <v>84.829301075268816</v>
          </cell>
          <cell r="G222">
            <v>80.599999999999994</v>
          </cell>
        </row>
        <row r="223">
          <cell r="E223">
            <v>82.624896608767571</v>
          </cell>
          <cell r="G223">
            <v>83.5</v>
          </cell>
        </row>
        <row r="224">
          <cell r="E224">
            <v>81.806865177832933</v>
          </cell>
          <cell r="G224">
            <v>83.5</v>
          </cell>
        </row>
        <row r="225">
          <cell r="E225">
            <v>81.453577336641857</v>
          </cell>
          <cell r="G225">
            <v>82</v>
          </cell>
        </row>
        <row r="226">
          <cell r="E226">
            <v>84.231906534325901</v>
          </cell>
          <cell r="G226">
            <v>80.400000000000006</v>
          </cell>
        </row>
        <row r="227">
          <cell r="E227">
            <v>82.903019023986772</v>
          </cell>
          <cell r="G227">
            <v>80.900000000000006</v>
          </cell>
        </row>
        <row r="229">
          <cell r="E229">
            <v>82.057588916459892</v>
          </cell>
          <cell r="G229">
            <v>82.6</v>
          </cell>
        </row>
        <row r="230">
          <cell r="E230">
            <v>82.558209263854422</v>
          </cell>
          <cell r="G230">
            <v>82.6</v>
          </cell>
        </row>
        <row r="231">
          <cell r="E231">
            <v>78.574855252274602</v>
          </cell>
          <cell r="G231">
            <v>80</v>
          </cell>
        </row>
        <row r="232">
          <cell r="E232">
            <v>84.074958643507031</v>
          </cell>
          <cell r="G232">
            <v>80.400000000000006</v>
          </cell>
        </row>
        <row r="233">
          <cell r="E233">
            <v>83.467018196856898</v>
          </cell>
          <cell r="G233">
            <v>77.3</v>
          </cell>
        </row>
        <row r="234">
          <cell r="E234">
            <v>79.670492142266326</v>
          </cell>
          <cell r="G234">
            <v>79.5</v>
          </cell>
        </row>
        <row r="235">
          <cell r="E235">
            <v>80.684139784946225</v>
          </cell>
          <cell r="G235">
            <v>78</v>
          </cell>
        </row>
        <row r="236">
          <cell r="E236">
            <v>78.839640198511162</v>
          </cell>
          <cell r="G236">
            <v>79.400000000000006</v>
          </cell>
        </row>
        <row r="237">
          <cell r="E237">
            <v>80.01220016542598</v>
          </cell>
          <cell r="G237">
            <v>80.3</v>
          </cell>
        </row>
        <row r="238">
          <cell r="E238">
            <v>78.974565756823822</v>
          </cell>
          <cell r="G238">
            <v>81.900000000000006</v>
          </cell>
        </row>
        <row r="239">
          <cell r="E239">
            <v>80.98655913978493</v>
          </cell>
          <cell r="G239">
            <v>82.2</v>
          </cell>
        </row>
        <row r="240">
          <cell r="E240">
            <v>80.181244830438416</v>
          </cell>
          <cell r="G240">
            <v>81.8</v>
          </cell>
        </row>
        <row r="241">
          <cell r="E241">
            <v>80.570306038047974</v>
          </cell>
          <cell r="G241">
            <v>83.6</v>
          </cell>
        </row>
        <row r="242">
          <cell r="E242">
            <v>81.362593052109204</v>
          </cell>
          <cell r="G242">
            <v>82.6</v>
          </cell>
        </row>
        <row r="243">
          <cell r="E243">
            <v>82.482216708023145</v>
          </cell>
          <cell r="G243">
            <v>81.3</v>
          </cell>
        </row>
        <row r="244">
          <cell r="E244">
            <v>83.109284532671623</v>
          </cell>
          <cell r="G244">
            <v>84.1</v>
          </cell>
        </row>
        <row r="245">
          <cell r="E245">
            <v>84.382133995037236</v>
          </cell>
          <cell r="G245">
            <v>83</v>
          </cell>
        </row>
        <row r="246">
          <cell r="E246">
            <v>83.278949545078575</v>
          </cell>
          <cell r="G246">
            <v>84.1</v>
          </cell>
        </row>
        <row r="247">
          <cell r="E247">
            <v>82.407671629445829</v>
          </cell>
          <cell r="G247">
            <v>83.8</v>
          </cell>
        </row>
        <row r="248">
          <cell r="E248">
            <v>81.409429280397035</v>
          </cell>
          <cell r="G248">
            <v>84.4</v>
          </cell>
        </row>
        <row r="249">
          <cell r="E249">
            <v>81.635442514474775</v>
          </cell>
          <cell r="G249">
            <v>83.3</v>
          </cell>
        </row>
        <row r="250">
          <cell r="E250">
            <v>81.178349875930522</v>
          </cell>
          <cell r="G250">
            <v>83.6</v>
          </cell>
        </row>
        <row r="251">
          <cell r="E251">
            <v>80.269644334160489</v>
          </cell>
          <cell r="G251">
            <v>84.1</v>
          </cell>
        </row>
        <row r="252">
          <cell r="E252">
            <v>81.265198511166261</v>
          </cell>
          <cell r="G252">
            <v>83.7</v>
          </cell>
        </row>
        <row r="253">
          <cell r="E253">
            <v>83.812448304383793</v>
          </cell>
          <cell r="G253">
            <v>78.3</v>
          </cell>
        </row>
        <row r="254">
          <cell r="E254">
            <v>82.701302729528535</v>
          </cell>
          <cell r="G254">
            <v>75.599999999999994</v>
          </cell>
        </row>
        <row r="255">
          <cell r="E255">
            <v>81.922766749379647</v>
          </cell>
          <cell r="G255">
            <v>77.7</v>
          </cell>
        </row>
        <row r="256">
          <cell r="E256">
            <v>83.546112489660871</v>
          </cell>
          <cell r="G256">
            <v>78.400000000000006</v>
          </cell>
        </row>
        <row r="257">
          <cell r="E257">
            <v>84.588399503722087</v>
          </cell>
          <cell r="G257">
            <v>79.900000000000006</v>
          </cell>
        </row>
        <row r="258">
          <cell r="E258">
            <v>80.802109181141446</v>
          </cell>
          <cell r="G258">
            <v>77.599999999999994</v>
          </cell>
        </row>
        <row r="259">
          <cell r="E259">
            <v>77.425971877584757</v>
          </cell>
          <cell r="G259">
            <v>80.3</v>
          </cell>
        </row>
        <row r="261">
          <cell r="E261">
            <v>77.79735318444996</v>
          </cell>
          <cell r="G261">
            <v>82.4</v>
          </cell>
        </row>
        <row r="262">
          <cell r="E262">
            <v>80.055107526881727</v>
          </cell>
          <cell r="G262">
            <v>82</v>
          </cell>
        </row>
        <row r="263">
          <cell r="E263">
            <v>82.963192721257229</v>
          </cell>
          <cell r="G263">
            <v>81.7</v>
          </cell>
        </row>
        <row r="264">
          <cell r="E264">
            <v>82.11631513647643</v>
          </cell>
          <cell r="G264">
            <v>75.599999999999994</v>
          </cell>
        </row>
        <row r="265">
          <cell r="E265">
            <v>79.891542597187765</v>
          </cell>
          <cell r="G265">
            <v>74.900000000000006</v>
          </cell>
        </row>
        <row r="266">
          <cell r="E266">
            <v>80.921009098428442</v>
          </cell>
          <cell r="G266">
            <v>76</v>
          </cell>
        </row>
        <row r="267">
          <cell r="E267">
            <v>81.582299421009097</v>
          </cell>
          <cell r="G267">
            <v>77</v>
          </cell>
        </row>
        <row r="268">
          <cell r="E268">
            <v>81.747932175351551</v>
          </cell>
          <cell r="G268">
            <v>76.3</v>
          </cell>
        </row>
        <row r="269">
          <cell r="E269">
            <v>80.459574028122418</v>
          </cell>
          <cell r="G269">
            <v>77.2</v>
          </cell>
        </row>
        <row r="270">
          <cell r="E270">
            <v>80.319272125723728</v>
          </cell>
          <cell r="G270">
            <v>77.900000000000006</v>
          </cell>
        </row>
        <row r="271">
          <cell r="E271">
            <v>80.86207609594706</v>
          </cell>
          <cell r="G271">
            <v>79.599999999999994</v>
          </cell>
        </row>
        <row r="272">
          <cell r="E272">
            <v>79.840674110835408</v>
          </cell>
          <cell r="G272">
            <v>81.5</v>
          </cell>
        </row>
        <row r="273">
          <cell r="E273">
            <v>78.911703887510342</v>
          </cell>
          <cell r="G273">
            <v>76.3</v>
          </cell>
        </row>
        <row r="274">
          <cell r="E274">
            <v>78.192928039702224</v>
          </cell>
          <cell r="G274">
            <v>78.2</v>
          </cell>
        </row>
        <row r="275">
          <cell r="E275">
            <v>79.528019023986772</v>
          </cell>
          <cell r="G275">
            <v>82.9</v>
          </cell>
        </row>
        <row r="276">
          <cell r="E276">
            <v>82.304693961952012</v>
          </cell>
          <cell r="G276">
            <v>82.7</v>
          </cell>
        </row>
        <row r="277">
          <cell r="E277">
            <v>78.329611248966089</v>
          </cell>
          <cell r="G277">
            <v>73.5</v>
          </cell>
        </row>
        <row r="278">
          <cell r="E278">
            <v>77.34677419354837</v>
          </cell>
          <cell r="G278">
            <v>73.900000000000006</v>
          </cell>
        </row>
        <row r="279">
          <cell r="E279">
            <v>77.591294458229953</v>
          </cell>
          <cell r="G279">
            <v>74.099999999999994</v>
          </cell>
        </row>
        <row r="280">
          <cell r="E280">
            <v>79.136579818031421</v>
          </cell>
          <cell r="G280">
            <v>75.900000000000006</v>
          </cell>
        </row>
        <row r="281">
          <cell r="E281">
            <v>79.026881720430111</v>
          </cell>
          <cell r="G281">
            <v>77.400000000000006</v>
          </cell>
        </row>
        <row r="282">
          <cell r="E282">
            <v>78.782361455748557</v>
          </cell>
          <cell r="G282">
            <v>79.3</v>
          </cell>
        </row>
        <row r="283">
          <cell r="E283">
            <v>72.700268817204289</v>
          </cell>
          <cell r="G283">
            <v>79.3</v>
          </cell>
        </row>
        <row r="284">
          <cell r="E284">
            <v>63.225186104218359</v>
          </cell>
          <cell r="G284">
            <v>77.099999999999994</v>
          </cell>
        </row>
        <row r="285">
          <cell r="E285">
            <v>63.321753515301893</v>
          </cell>
          <cell r="G285">
            <v>76.7</v>
          </cell>
        </row>
        <row r="286">
          <cell r="E286">
            <v>68.773056244830443</v>
          </cell>
          <cell r="G286">
            <v>79.8</v>
          </cell>
        </row>
        <row r="287">
          <cell r="E287">
            <v>73.328887510339115</v>
          </cell>
          <cell r="G287">
            <v>79</v>
          </cell>
        </row>
        <row r="288">
          <cell r="E288">
            <v>74.867142266335819</v>
          </cell>
          <cell r="G288">
            <v>77.900000000000006</v>
          </cell>
        </row>
        <row r="289">
          <cell r="E289">
            <v>73.216708023159626</v>
          </cell>
          <cell r="G289">
            <v>71.099999999999994</v>
          </cell>
        </row>
        <row r="290">
          <cell r="E290">
            <v>75.408085194375516</v>
          </cell>
          <cell r="G290">
            <v>67</v>
          </cell>
        </row>
        <row r="292">
          <cell r="E292">
            <v>77.28143093465674</v>
          </cell>
          <cell r="G292">
            <v>69.3</v>
          </cell>
        </row>
        <row r="293">
          <cell r="E293">
            <v>76.870554177005815</v>
          </cell>
          <cell r="G293">
            <v>71.3</v>
          </cell>
        </row>
        <row r="294">
          <cell r="E294">
            <v>79.200682382134005</v>
          </cell>
          <cell r="G294">
            <v>73.5</v>
          </cell>
        </row>
        <row r="295">
          <cell r="E295">
            <v>78.069892473118301</v>
          </cell>
          <cell r="G295">
            <v>73.8</v>
          </cell>
        </row>
        <row r="296">
          <cell r="E296">
            <v>74.627584780810594</v>
          </cell>
          <cell r="G296">
            <v>72.599999999999994</v>
          </cell>
        </row>
        <row r="297">
          <cell r="E297">
            <v>75.511373035566592</v>
          </cell>
          <cell r="G297">
            <v>72</v>
          </cell>
        </row>
        <row r="298">
          <cell r="E298">
            <v>77.225599669148053</v>
          </cell>
          <cell r="G298">
            <v>71.7</v>
          </cell>
        </row>
        <row r="299">
          <cell r="E299">
            <v>75.881100082712976</v>
          </cell>
          <cell r="G299">
            <v>79.2</v>
          </cell>
        </row>
        <row r="300">
          <cell r="E300">
            <v>75.808933002481368</v>
          </cell>
          <cell r="G300">
            <v>79</v>
          </cell>
        </row>
        <row r="301">
          <cell r="E301">
            <v>71.113730355665822</v>
          </cell>
          <cell r="G301">
            <v>71.400000000000006</v>
          </cell>
        </row>
        <row r="302">
          <cell r="E302">
            <v>67.723221670802317</v>
          </cell>
          <cell r="G302">
            <v>68.8</v>
          </cell>
        </row>
        <row r="303">
          <cell r="E303">
            <v>72.034222497932177</v>
          </cell>
          <cell r="G303">
            <v>74.400000000000006</v>
          </cell>
        </row>
        <row r="304">
          <cell r="E304">
            <v>69.793941273779978</v>
          </cell>
          <cell r="G304">
            <v>65</v>
          </cell>
        </row>
        <row r="305">
          <cell r="E305">
            <v>66.10411497105045</v>
          </cell>
          <cell r="G305">
            <v>59.6</v>
          </cell>
        </row>
        <row r="306">
          <cell r="E306">
            <v>70.831885856079396</v>
          </cell>
          <cell r="G306">
            <v>69.599999999999994</v>
          </cell>
        </row>
        <row r="307">
          <cell r="E307">
            <v>72.476323407775013</v>
          </cell>
          <cell r="G307">
            <v>73</v>
          </cell>
        </row>
        <row r="308">
          <cell r="E308">
            <v>73.430934656741101</v>
          </cell>
          <cell r="G308">
            <v>72.3</v>
          </cell>
        </row>
        <row r="309">
          <cell r="E309">
            <v>71.424627791563267</v>
          </cell>
          <cell r="G309">
            <v>71.7</v>
          </cell>
        </row>
        <row r="310">
          <cell r="E310">
            <v>59.266025641025642</v>
          </cell>
          <cell r="G310">
            <v>73.099999999999994</v>
          </cell>
        </row>
        <row r="311">
          <cell r="E311">
            <v>66.910359801488838</v>
          </cell>
          <cell r="G311">
            <v>72.400000000000006</v>
          </cell>
        </row>
        <row r="312">
          <cell r="E312">
            <v>72.24710504549212</v>
          </cell>
          <cell r="G312">
            <v>73.3</v>
          </cell>
        </row>
        <row r="313">
          <cell r="E313">
            <v>71.325475599669147</v>
          </cell>
          <cell r="G313">
            <v>71.3</v>
          </cell>
        </row>
        <row r="314">
          <cell r="E314">
            <v>61.143300248138971</v>
          </cell>
          <cell r="G314">
            <v>66.8</v>
          </cell>
        </row>
        <row r="315">
          <cell r="E315">
            <v>59.01612903225805</v>
          </cell>
          <cell r="G315">
            <v>62.6</v>
          </cell>
        </row>
        <row r="316">
          <cell r="E316">
            <v>52.265612076095941</v>
          </cell>
          <cell r="G316">
            <v>59.1</v>
          </cell>
        </row>
        <row r="317">
          <cell r="E317">
            <v>48.519437551695617</v>
          </cell>
          <cell r="G317">
            <v>58.1</v>
          </cell>
        </row>
        <row r="318">
          <cell r="E318">
            <v>51.394747725392889</v>
          </cell>
          <cell r="G318">
            <v>58.1</v>
          </cell>
        </row>
        <row r="319">
          <cell r="E319">
            <v>58.912014061207621</v>
          </cell>
          <cell r="G319">
            <v>60.3</v>
          </cell>
        </row>
        <row r="320">
          <cell r="E320">
            <v>55.62003722084367</v>
          </cell>
          <cell r="G320">
            <v>63.7</v>
          </cell>
        </row>
        <row r="321">
          <cell r="E321">
            <v>55.740591397849464</v>
          </cell>
          <cell r="G321">
            <v>64.3</v>
          </cell>
        </row>
        <row r="322">
          <cell r="E322">
            <v>58.061104218362274</v>
          </cell>
          <cell r="G322">
            <v>64.7</v>
          </cell>
        </row>
        <row r="324">
          <cell r="E324">
            <v>59.858250620347384</v>
          </cell>
          <cell r="G324">
            <v>68.8</v>
          </cell>
        </row>
        <row r="325">
          <cell r="E325">
            <v>64.268610421836215</v>
          </cell>
          <cell r="G325">
            <v>66.900000000000006</v>
          </cell>
        </row>
        <row r="326">
          <cell r="E326">
            <v>67.245967741935488</v>
          </cell>
          <cell r="G326">
            <v>67.599999999999994</v>
          </cell>
        </row>
        <row r="327">
          <cell r="E327">
            <v>68.235732009925542</v>
          </cell>
          <cell r="G327">
            <v>69.2</v>
          </cell>
        </row>
        <row r="328">
          <cell r="E328">
            <v>66.253515301902397</v>
          </cell>
          <cell r="G328">
            <v>61.4</v>
          </cell>
        </row>
        <row r="329">
          <cell r="E329">
            <v>48.264784946236553</v>
          </cell>
          <cell r="G329">
            <v>57.5</v>
          </cell>
        </row>
        <row r="330">
          <cell r="E330">
            <v>55.24710504549212</v>
          </cell>
          <cell r="G330">
            <v>61.4</v>
          </cell>
        </row>
        <row r="331">
          <cell r="E331">
            <v>62.900744416873458</v>
          </cell>
          <cell r="G331">
            <v>62.8</v>
          </cell>
        </row>
        <row r="332">
          <cell r="E332">
            <v>65.403535980148874</v>
          </cell>
          <cell r="G332">
            <v>66.7</v>
          </cell>
        </row>
        <row r="333">
          <cell r="E333">
            <v>47.869210090984303</v>
          </cell>
          <cell r="G333">
            <v>57.3</v>
          </cell>
        </row>
        <row r="334">
          <cell r="E334">
            <v>51.060690653432594</v>
          </cell>
          <cell r="G334">
            <v>47.5</v>
          </cell>
        </row>
        <row r="335">
          <cell r="E335">
            <v>57.859698097601331</v>
          </cell>
          <cell r="G335">
            <v>47.9</v>
          </cell>
        </row>
        <row r="336">
          <cell r="E336">
            <v>61.943444995864354</v>
          </cell>
          <cell r="G336">
            <v>54.3</v>
          </cell>
        </row>
        <row r="337">
          <cell r="E337">
            <v>60.869210090984296</v>
          </cell>
          <cell r="G337">
            <v>68.7</v>
          </cell>
        </row>
        <row r="338">
          <cell r="E338">
            <v>61.675971877584772</v>
          </cell>
          <cell r="G338">
            <v>63.6</v>
          </cell>
        </row>
        <row r="339">
          <cell r="E339">
            <v>63.457506203473933</v>
          </cell>
          <cell r="G339">
            <v>50.7</v>
          </cell>
        </row>
        <row r="340">
          <cell r="E340">
            <v>56.77719189412737</v>
          </cell>
          <cell r="G340">
            <v>49.7</v>
          </cell>
        </row>
        <row r="341">
          <cell r="E341">
            <v>48.062448304383778</v>
          </cell>
          <cell r="G341">
            <v>59.2</v>
          </cell>
        </row>
        <row r="342">
          <cell r="E342">
            <v>54.58281637717122</v>
          </cell>
          <cell r="G342">
            <v>70.400000000000006</v>
          </cell>
        </row>
        <row r="343">
          <cell r="E343">
            <v>59.415736145574854</v>
          </cell>
          <cell r="G343">
            <v>62.3</v>
          </cell>
        </row>
        <row r="344">
          <cell r="E344">
            <v>60.086331679073602</v>
          </cell>
          <cell r="G344">
            <v>57.6</v>
          </cell>
        </row>
        <row r="345">
          <cell r="E345">
            <v>61.002998345740281</v>
          </cell>
          <cell r="G345">
            <v>65.599999999999994</v>
          </cell>
        </row>
        <row r="346">
          <cell r="E346">
            <v>60.73883374689828</v>
          </cell>
          <cell r="G346">
            <v>68.8</v>
          </cell>
        </row>
        <row r="347">
          <cell r="E347">
            <v>53.616832092638546</v>
          </cell>
          <cell r="G347">
            <v>69.599999999999994</v>
          </cell>
        </row>
        <row r="348">
          <cell r="E348">
            <v>58.771505376344088</v>
          </cell>
          <cell r="G348">
            <v>53.5</v>
          </cell>
        </row>
        <row r="349">
          <cell r="E349">
            <v>68.140095119933818</v>
          </cell>
          <cell r="G349">
            <v>46.1</v>
          </cell>
        </row>
        <row r="350">
          <cell r="E350">
            <v>71.659015715467319</v>
          </cell>
          <cell r="G350">
            <v>46.3</v>
          </cell>
        </row>
        <row r="351">
          <cell r="E351">
            <v>69.196133167907348</v>
          </cell>
          <cell r="G351">
            <v>56.8</v>
          </cell>
        </row>
        <row r="352">
          <cell r="E352">
            <v>46.306244830438381</v>
          </cell>
          <cell r="G352">
            <v>53.4</v>
          </cell>
        </row>
        <row r="353">
          <cell r="E353">
            <v>43.733147229114984</v>
          </cell>
          <cell r="G353">
            <v>54.2</v>
          </cell>
        </row>
        <row r="355">
          <cell r="E355">
            <v>57.240591397849464</v>
          </cell>
          <cell r="G355">
            <v>60.1</v>
          </cell>
        </row>
        <row r="356">
          <cell r="E356">
            <v>64.675041356492969</v>
          </cell>
          <cell r="G356">
            <v>57.4</v>
          </cell>
        </row>
        <row r="357">
          <cell r="E357">
            <v>64.898676592224959</v>
          </cell>
          <cell r="G357">
            <v>48.5</v>
          </cell>
        </row>
        <row r="358">
          <cell r="E358">
            <v>38.085504549214228</v>
          </cell>
          <cell r="G358">
            <v>48.9</v>
          </cell>
        </row>
        <row r="359">
          <cell r="E359">
            <v>36.075889164598827</v>
          </cell>
          <cell r="G359">
            <v>49.9</v>
          </cell>
        </row>
        <row r="360">
          <cell r="E360">
            <v>42.634408602150522</v>
          </cell>
          <cell r="G360">
            <v>49.1</v>
          </cell>
        </row>
        <row r="361">
          <cell r="E361">
            <v>42.367245657568247</v>
          </cell>
          <cell r="G361">
            <v>54</v>
          </cell>
        </row>
        <row r="362">
          <cell r="E362">
            <v>39.450578990901569</v>
          </cell>
          <cell r="G362">
            <v>64</v>
          </cell>
        </row>
        <row r="363">
          <cell r="E363">
            <v>40.975082712985937</v>
          </cell>
          <cell r="G363">
            <v>71.7</v>
          </cell>
        </row>
        <row r="364">
          <cell r="E364">
            <v>44.920285359801483</v>
          </cell>
          <cell r="G364">
            <v>64.400000000000006</v>
          </cell>
        </row>
        <row r="365">
          <cell r="E365">
            <v>46.045181968569075</v>
          </cell>
          <cell r="G365">
            <v>52.5</v>
          </cell>
        </row>
        <row r="366">
          <cell r="E366">
            <v>48.773056244830421</v>
          </cell>
          <cell r="G366">
            <v>49.2</v>
          </cell>
        </row>
        <row r="367">
          <cell r="E367">
            <v>60.20006203473946</v>
          </cell>
          <cell r="G367">
            <v>45.3</v>
          </cell>
        </row>
        <row r="368">
          <cell r="E368">
            <v>62.581368899917294</v>
          </cell>
          <cell r="G368">
            <v>49</v>
          </cell>
        </row>
        <row r="369">
          <cell r="E369">
            <v>63.034532671629457</v>
          </cell>
          <cell r="G369">
            <v>51.8</v>
          </cell>
        </row>
        <row r="370">
          <cell r="E370">
            <v>62.219913151364757</v>
          </cell>
          <cell r="G370">
            <v>57.7</v>
          </cell>
        </row>
        <row r="371">
          <cell r="E371">
            <v>67.872311827957006</v>
          </cell>
          <cell r="G371">
            <v>63.7</v>
          </cell>
        </row>
        <row r="372">
          <cell r="E372">
            <v>68.646918941273768</v>
          </cell>
          <cell r="G372">
            <v>58.8</v>
          </cell>
        </row>
        <row r="373">
          <cell r="E373">
            <v>56.096774193548384</v>
          </cell>
          <cell r="G373">
            <v>50</v>
          </cell>
        </row>
        <row r="374">
          <cell r="E374">
            <v>70.228701406120777</v>
          </cell>
          <cell r="G374">
            <v>52.3</v>
          </cell>
        </row>
        <row r="375">
          <cell r="E375">
            <v>70.982940446650119</v>
          </cell>
          <cell r="G375">
            <v>52.1</v>
          </cell>
        </row>
        <row r="376">
          <cell r="E376">
            <v>72.114350703060367</v>
          </cell>
          <cell r="G376">
            <v>48.1</v>
          </cell>
        </row>
        <row r="377">
          <cell r="E377">
            <v>64.072787427626125</v>
          </cell>
          <cell r="G377">
            <v>58.2</v>
          </cell>
        </row>
        <row r="378">
          <cell r="E378">
            <v>30.460711331679072</v>
          </cell>
          <cell r="G378">
            <v>51.9</v>
          </cell>
        </row>
        <row r="379">
          <cell r="E379">
            <v>33.489764267990076</v>
          </cell>
          <cell r="G379">
            <v>46.1</v>
          </cell>
        </row>
        <row r="380">
          <cell r="E380">
            <v>40.465880893300238</v>
          </cell>
          <cell r="G380">
            <v>47</v>
          </cell>
        </row>
        <row r="381">
          <cell r="E381">
            <v>53.828577336641835</v>
          </cell>
          <cell r="G381">
            <v>46.9</v>
          </cell>
        </row>
        <row r="382">
          <cell r="E382">
            <v>58.349669148056243</v>
          </cell>
          <cell r="G382">
            <v>45.8</v>
          </cell>
        </row>
        <row r="383">
          <cell r="E383">
            <v>65.188792390405311</v>
          </cell>
          <cell r="G383">
            <v>44.2</v>
          </cell>
        </row>
        <row r="384">
          <cell r="E384">
            <v>70.020988420181965</v>
          </cell>
          <cell r="G384">
            <v>42.9</v>
          </cell>
        </row>
        <row r="385">
          <cell r="E385">
            <v>45.489557485525225</v>
          </cell>
          <cell r="G385">
            <v>44.6</v>
          </cell>
        </row>
      </sheetData>
      <sheetData sheetId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upplyLossesUnbilled"/>
      <sheetName val="Known Unbilled"/>
    </sheetNames>
    <sheetDataSet>
      <sheetData sheetId="0">
        <row r="75">
          <cell r="G75" t="str">
            <v>ok 2003b</v>
          </cell>
          <cell r="H75" t="str">
            <v>ok 2003b</v>
          </cell>
          <cell r="K75" t="str">
            <v>ok 2003b</v>
          </cell>
          <cell r="N75" t="str">
            <v>ok 2003b</v>
          </cell>
          <cell r="AI75" t="str">
            <v>ok 2003b</v>
          </cell>
          <cell r="AL75" t="str">
            <v>ok 2003b</v>
          </cell>
          <cell r="AM75" t="str">
            <v>ok 2003b</v>
          </cell>
          <cell r="AN75" t="str">
            <v>ok 2003b</v>
          </cell>
          <cell r="AP75" t="str">
            <v>ok 2003b</v>
          </cell>
          <cell r="AT75" t="str">
            <v>ok 2003b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KWH"/>
      <sheetName val="Base Revenue"/>
    </sheetNames>
    <sheetDataSet>
      <sheetData sheetId="0">
        <row r="9">
          <cell r="C9" t="str">
            <v>ok 2003b</v>
          </cell>
        </row>
      </sheetData>
      <sheetData sheetId="1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FPU Rates"/>
      <sheetName val="City of Bl Rate"/>
    </sheetNames>
    <sheetDataSet>
      <sheetData sheetId="0">
        <row r="9">
          <cell r="G9" t="str">
            <v>ok 2003b</v>
          </cell>
          <cell r="J9" t="str">
            <v>ok 2003b</v>
          </cell>
          <cell r="O9" t="str">
            <v>ok 2003b</v>
          </cell>
          <cell r="R9" t="str">
            <v>ok 2003b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urrent"/>
    </sheetNames>
    <sheetDataSet>
      <sheetData sheetId="0">
        <row r="7">
          <cell r="C7" t="str">
            <v>ok 2004b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upplyLossesUnbilled"/>
      <sheetName val="Known Unbilled"/>
    </sheetNames>
    <sheetDataSet>
      <sheetData sheetId="0">
        <row r="75">
          <cell r="G75" t="str">
            <v>ok 2004b</v>
          </cell>
          <cell r="H75" t="str">
            <v>ok 2004b</v>
          </cell>
          <cell r="K75" t="str">
            <v>ok 2004B</v>
          </cell>
          <cell r="N75" t="str">
            <v>ok 2004b</v>
          </cell>
          <cell r="AI75" t="str">
            <v>ok 2004b</v>
          </cell>
          <cell r="AL75" t="str">
            <v>ok 2004b</v>
          </cell>
          <cell r="AM75" t="str">
            <v>ok 2004b</v>
          </cell>
          <cell r="AN75" t="str">
            <v>ok 2004b</v>
          </cell>
          <cell r="AP75" t="str">
            <v>ok 2004b</v>
          </cell>
          <cell r="AT75" t="str">
            <v>ok 2004b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KWH"/>
      <sheetName val="Base Revenue"/>
    </sheetNames>
    <sheetDataSet>
      <sheetData sheetId="0">
        <row r="9">
          <cell r="C9" t="str">
            <v>ok 2004b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FPU Rates"/>
      <sheetName val="City of Bl Rate"/>
    </sheetNames>
    <sheetDataSet>
      <sheetData sheetId="0">
        <row r="9">
          <cell r="G9" t="str">
            <v>ok 2004b</v>
          </cell>
          <cell r="O9" t="str">
            <v>ok 2004b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urrent"/>
      <sheetName val="CO_USE"/>
    </sheetNames>
    <sheetDataSet>
      <sheetData sheetId="0">
        <row r="7">
          <cell r="C7" t="str">
            <v>ok 2005b</v>
          </cell>
        </row>
      </sheetData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upplyLossesUnbilled"/>
      <sheetName val="Known Unbilled"/>
    </sheetNames>
    <sheetDataSet>
      <sheetData sheetId="0">
        <row r="75">
          <cell r="G75" t="str">
            <v>ok 2005b</v>
          </cell>
          <cell r="H75" t="str">
            <v>ok 2005B</v>
          </cell>
          <cell r="K75" t="str">
            <v>ok 2005B</v>
          </cell>
          <cell r="N75" t="str">
            <v>ok 2005b</v>
          </cell>
          <cell r="AI75" t="str">
            <v>ok 2005b</v>
          </cell>
          <cell r="AL75" t="str">
            <v>ok 2005b</v>
          </cell>
          <cell r="AM75" t="str">
            <v>ok 2005b</v>
          </cell>
          <cell r="AN75" t="str">
            <v>ok 2005b</v>
          </cell>
          <cell r="AP75" t="str">
            <v>ok 2005b</v>
          </cell>
          <cell r="AT75" t="str">
            <v>ok 2005b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KWH"/>
      <sheetName val="Base Revenue"/>
    </sheetNames>
    <sheetDataSet>
      <sheetData sheetId="0">
        <row r="9">
          <cell r="C9" t="str">
            <v>ok 2005b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Output"/>
    </sheetNames>
    <sheetDataSet>
      <sheetData sheetId="0">
        <row r="9">
          <cell r="E9" t="str">
            <v>W</v>
          </cell>
          <cell r="G9">
            <v>3100</v>
          </cell>
          <cell r="H9" t="str">
            <v>mkt</v>
          </cell>
        </row>
        <row r="10">
          <cell r="E10" t="str">
            <v>W</v>
          </cell>
          <cell r="G10">
            <v>3200</v>
          </cell>
          <cell r="H10" t="str">
            <v>mkt</v>
          </cell>
        </row>
        <row r="11">
          <cell r="E11" t="str">
            <v>W</v>
          </cell>
          <cell r="G11">
            <v>3100</v>
          </cell>
          <cell r="H11" t="str">
            <v>mkt</v>
          </cell>
        </row>
        <row r="12">
          <cell r="E12" t="str">
            <v>W</v>
          </cell>
          <cell r="G12">
            <v>3200</v>
          </cell>
          <cell r="H12" t="str">
            <v>mkt</v>
          </cell>
        </row>
        <row r="13">
          <cell r="E13" t="str">
            <v>I</v>
          </cell>
          <cell r="G13" t="str">
            <v>1300F</v>
          </cell>
          <cell r="H13" t="str">
            <v>LP_P</v>
          </cell>
        </row>
        <row r="14">
          <cell r="E14" t="str">
            <v>I</v>
          </cell>
          <cell r="G14" t="str">
            <v>1320F</v>
          </cell>
          <cell r="H14" t="str">
            <v>LPT_P</v>
          </cell>
        </row>
        <row r="15">
          <cell r="E15" t="str">
            <v>I</v>
          </cell>
          <cell r="G15" t="str">
            <v>1400F</v>
          </cell>
          <cell r="H15" t="str">
            <v>RTP_LP</v>
          </cell>
        </row>
        <row r="16">
          <cell r="E16" t="str">
            <v>I</v>
          </cell>
          <cell r="G16" t="str">
            <v>1400F</v>
          </cell>
          <cell r="H16" t="str">
            <v>RTP_LP</v>
          </cell>
        </row>
        <row r="17">
          <cell r="E17" t="str">
            <v>I</v>
          </cell>
          <cell r="G17" t="str">
            <v>1500F</v>
          </cell>
          <cell r="H17" t="str">
            <v>SBS1_PE</v>
          </cell>
        </row>
        <row r="18">
          <cell r="E18" t="str">
            <v>C</v>
          </cell>
          <cell r="G18" t="str">
            <v>320F</v>
          </cell>
          <cell r="H18" t="str">
            <v>LPT</v>
          </cell>
        </row>
        <row r="19">
          <cell r="E19" t="str">
            <v>I</v>
          </cell>
          <cell r="G19" t="str">
            <v>1520F</v>
          </cell>
          <cell r="H19" t="str">
            <v>SBS1_BTRANS</v>
          </cell>
        </row>
        <row r="20">
          <cell r="E20" t="str">
            <v>I</v>
          </cell>
          <cell r="G20" t="str">
            <v>1400F</v>
          </cell>
          <cell r="H20" t="str">
            <v>RTP_LP</v>
          </cell>
        </row>
        <row r="21">
          <cell r="E21" t="str">
            <v>I</v>
          </cell>
          <cell r="G21" t="str">
            <v>1400F</v>
          </cell>
          <cell r="H21" t="str">
            <v>RTP_LP</v>
          </cell>
        </row>
        <row r="22">
          <cell r="E22" t="str">
            <v>I</v>
          </cell>
          <cell r="G22" t="str">
            <v>1320F</v>
          </cell>
          <cell r="H22" t="str">
            <v>LPT</v>
          </cell>
        </row>
        <row r="23">
          <cell r="E23" t="str">
            <v>I</v>
          </cell>
          <cell r="G23" t="str">
            <v>1400F</v>
          </cell>
          <cell r="H23" t="str">
            <v>RTP_LP</v>
          </cell>
        </row>
        <row r="24">
          <cell r="E24" t="str">
            <v>I</v>
          </cell>
          <cell r="G24" t="str">
            <v>1320F</v>
          </cell>
          <cell r="H24" t="str">
            <v>LPT_P</v>
          </cell>
        </row>
        <row r="25">
          <cell r="E25" t="str">
            <v>I</v>
          </cell>
          <cell r="G25" t="str">
            <v>1400F</v>
          </cell>
          <cell r="H25" t="str">
            <v>RTP_LP</v>
          </cell>
        </row>
        <row r="26">
          <cell r="E26" t="str">
            <v>I</v>
          </cell>
          <cell r="G26" t="str">
            <v>1400F</v>
          </cell>
          <cell r="H26" t="str">
            <v>RTP_LP</v>
          </cell>
        </row>
        <row r="27">
          <cell r="E27" t="str">
            <v>I</v>
          </cell>
          <cell r="G27" t="str">
            <v>1400F</v>
          </cell>
          <cell r="H27" t="str">
            <v>RTP_LP</v>
          </cell>
        </row>
        <row r="28">
          <cell r="E28" t="str">
            <v>C</v>
          </cell>
          <cell r="G28" t="str">
            <v>400F</v>
          </cell>
          <cell r="H28" t="str">
            <v>RTP_LP</v>
          </cell>
        </row>
        <row r="29">
          <cell r="E29" t="str">
            <v>C</v>
          </cell>
          <cell r="G29" t="str">
            <v>400F</v>
          </cell>
          <cell r="H29" t="str">
            <v>RTP_LP</v>
          </cell>
        </row>
        <row r="30">
          <cell r="E30" t="str">
            <v>C</v>
          </cell>
          <cell r="G30" t="str">
            <v>400F</v>
          </cell>
          <cell r="H30" t="str">
            <v>RTP_LP</v>
          </cell>
        </row>
        <row r="31">
          <cell r="E31" t="str">
            <v>I</v>
          </cell>
          <cell r="G31" t="str">
            <v>1400F</v>
          </cell>
          <cell r="H31" t="str">
            <v>RTP_LP</v>
          </cell>
        </row>
        <row r="32">
          <cell r="E32" t="str">
            <v>I</v>
          </cell>
          <cell r="G32" t="str">
            <v>1400F</v>
          </cell>
          <cell r="H32" t="str">
            <v>RTP_PX</v>
          </cell>
        </row>
        <row r="33">
          <cell r="E33" t="str">
            <v>I</v>
          </cell>
          <cell r="G33" t="str">
            <v>1320F</v>
          </cell>
          <cell r="H33" t="str">
            <v>LPT_P</v>
          </cell>
        </row>
        <row r="34">
          <cell r="E34" t="str">
            <v>I</v>
          </cell>
          <cell r="G34" t="str">
            <v>1140F</v>
          </cell>
          <cell r="H34" t="str">
            <v>GSD_P</v>
          </cell>
        </row>
        <row r="35">
          <cell r="E35" t="str">
            <v>I</v>
          </cell>
          <cell r="G35" t="str">
            <v>1320F</v>
          </cell>
          <cell r="H35" t="str">
            <v>LPT</v>
          </cell>
        </row>
        <row r="36">
          <cell r="E36" t="str">
            <v>I</v>
          </cell>
          <cell r="G36" t="str">
            <v>1400F</v>
          </cell>
          <cell r="H36" t="str">
            <v>RTP_LP</v>
          </cell>
        </row>
        <row r="37">
          <cell r="E37" t="str">
            <v>I</v>
          </cell>
          <cell r="G37" t="str">
            <v>1400F</v>
          </cell>
          <cell r="H37" t="str">
            <v>RTP_LP</v>
          </cell>
        </row>
        <row r="38">
          <cell r="E38" t="str">
            <v>I</v>
          </cell>
          <cell r="G38" t="str">
            <v>1320F</v>
          </cell>
          <cell r="H38" t="str">
            <v>LPT_P</v>
          </cell>
        </row>
        <row r="39">
          <cell r="E39" t="str">
            <v>I</v>
          </cell>
          <cell r="G39" t="str">
            <v>1400F</v>
          </cell>
          <cell r="H39" t="str">
            <v>RTP_COG1</v>
          </cell>
        </row>
        <row r="40">
          <cell r="E40" t="str">
            <v>I</v>
          </cell>
          <cell r="G40" t="str">
            <v>1400F</v>
          </cell>
          <cell r="H40" t="str">
            <v>RTP_LP</v>
          </cell>
        </row>
        <row r="41">
          <cell r="E41" t="str">
            <v>I</v>
          </cell>
          <cell r="G41" t="str">
            <v>1400F</v>
          </cell>
          <cell r="H41" t="str">
            <v>RTP_LP</v>
          </cell>
        </row>
        <row r="42">
          <cell r="E42" t="str">
            <v>C</v>
          </cell>
          <cell r="G42" t="str">
            <v>400F</v>
          </cell>
          <cell r="H42" t="str">
            <v>RTP_LP</v>
          </cell>
        </row>
        <row r="43">
          <cell r="E43" t="str">
            <v>C</v>
          </cell>
          <cell r="G43" t="str">
            <v>400F</v>
          </cell>
          <cell r="H43" t="str">
            <v>RTP_LP</v>
          </cell>
        </row>
        <row r="44">
          <cell r="E44" t="str">
            <v>I</v>
          </cell>
          <cell r="G44" t="str">
            <v>1320F</v>
          </cell>
          <cell r="H44" t="str">
            <v>LPT_P</v>
          </cell>
        </row>
        <row r="45">
          <cell r="E45" t="str">
            <v>I</v>
          </cell>
          <cell r="G45" t="str">
            <v>1400F</v>
          </cell>
          <cell r="H45" t="str">
            <v>RTP_LP</v>
          </cell>
        </row>
        <row r="46">
          <cell r="E46" t="str">
            <v>I</v>
          </cell>
          <cell r="G46" t="str">
            <v>1140F</v>
          </cell>
          <cell r="H46" t="str">
            <v>GSD_P</v>
          </cell>
        </row>
        <row r="47">
          <cell r="E47" t="str">
            <v>I</v>
          </cell>
          <cell r="G47" t="str">
            <v>1400F</v>
          </cell>
          <cell r="H47" t="str">
            <v>RTP_PX</v>
          </cell>
        </row>
        <row r="48">
          <cell r="E48" t="str">
            <v>I</v>
          </cell>
          <cell r="G48" t="str">
            <v>1400F</v>
          </cell>
          <cell r="H48" t="str">
            <v>RTP_LP</v>
          </cell>
        </row>
        <row r="49">
          <cell r="E49" t="str">
            <v>C</v>
          </cell>
          <cell r="G49" t="str">
            <v>320F</v>
          </cell>
          <cell r="H49" t="str">
            <v>LPT_P</v>
          </cell>
        </row>
        <row r="50">
          <cell r="E50" t="str">
            <v>I</v>
          </cell>
          <cell r="G50" t="str">
            <v>1520F</v>
          </cell>
          <cell r="H50" t="str">
            <v>SBS1_BTRANS</v>
          </cell>
        </row>
        <row r="51">
          <cell r="E51" t="str">
            <v>I</v>
          </cell>
          <cell r="G51" t="str">
            <v>1400F</v>
          </cell>
          <cell r="H51" t="str">
            <v>RTP_LP</v>
          </cell>
        </row>
        <row r="52">
          <cell r="E52" t="str">
            <v>I</v>
          </cell>
          <cell r="G52" t="str">
            <v>1400F</v>
          </cell>
          <cell r="H52" t="str">
            <v>RTP_LP</v>
          </cell>
        </row>
        <row r="53">
          <cell r="E53" t="str">
            <v>I</v>
          </cell>
          <cell r="G53" t="str">
            <v>1400F</v>
          </cell>
          <cell r="H53" t="str">
            <v>RTP_LP</v>
          </cell>
        </row>
        <row r="54">
          <cell r="E54" t="str">
            <v>I</v>
          </cell>
          <cell r="G54" t="str">
            <v>1400F</v>
          </cell>
          <cell r="H54" t="str">
            <v>RTP_LP</v>
          </cell>
        </row>
        <row r="55">
          <cell r="E55" t="str">
            <v>I</v>
          </cell>
          <cell r="G55" t="str">
            <v>1400F</v>
          </cell>
          <cell r="H55" t="str">
            <v>RTP_PX</v>
          </cell>
        </row>
        <row r="56">
          <cell r="E56" t="str">
            <v>I</v>
          </cell>
          <cell r="G56" t="str">
            <v>1420F</v>
          </cell>
          <cell r="H56" t="str">
            <v>CSA</v>
          </cell>
        </row>
        <row r="57">
          <cell r="E57" t="str">
            <v>I</v>
          </cell>
          <cell r="G57" t="str">
            <v>1300F</v>
          </cell>
          <cell r="H57" t="str">
            <v>LP_S</v>
          </cell>
        </row>
        <row r="58">
          <cell r="E58" t="str">
            <v>I</v>
          </cell>
          <cell r="G58" t="str">
            <v>1320F</v>
          </cell>
          <cell r="H58" t="str">
            <v>LPT_P</v>
          </cell>
        </row>
        <row r="59">
          <cell r="E59" t="str">
            <v>I</v>
          </cell>
          <cell r="G59" t="str">
            <v>1320F</v>
          </cell>
          <cell r="H59" t="str">
            <v>LPT_P</v>
          </cell>
        </row>
        <row r="60">
          <cell r="E60" t="str">
            <v>I</v>
          </cell>
          <cell r="G60" t="str">
            <v>1320F</v>
          </cell>
          <cell r="H60" t="str">
            <v>LPT_P</v>
          </cell>
        </row>
        <row r="61">
          <cell r="E61" t="str">
            <v>I</v>
          </cell>
          <cell r="G61" t="str">
            <v>1320F</v>
          </cell>
          <cell r="H61" t="str">
            <v>LPT_P</v>
          </cell>
        </row>
        <row r="62">
          <cell r="E62" t="str">
            <v>I</v>
          </cell>
          <cell r="G62" t="str">
            <v>1320F</v>
          </cell>
          <cell r="H62" t="str">
            <v>LPT_P</v>
          </cell>
        </row>
        <row r="63">
          <cell r="E63" t="str">
            <v>C</v>
          </cell>
          <cell r="G63" t="str">
            <v>320F</v>
          </cell>
          <cell r="H63" t="str">
            <v>LPT_P</v>
          </cell>
        </row>
        <row r="64">
          <cell r="E64" t="str">
            <v>I</v>
          </cell>
          <cell r="G64" t="str">
            <v>1400F</v>
          </cell>
          <cell r="H64" t="str">
            <v>RTP_LP</v>
          </cell>
        </row>
        <row r="65">
          <cell r="E65" t="str">
            <v>C</v>
          </cell>
          <cell r="G65" t="str">
            <v>320F</v>
          </cell>
          <cell r="H65" t="str">
            <v>LPT</v>
          </cell>
        </row>
        <row r="66">
          <cell r="E66" t="str">
            <v>C</v>
          </cell>
          <cell r="G66" t="str">
            <v>320F</v>
          </cell>
          <cell r="H66" t="str">
            <v>LPT_P</v>
          </cell>
        </row>
        <row r="67">
          <cell r="E67" t="str">
            <v>I</v>
          </cell>
          <cell r="G67" t="str">
            <v>1400F</v>
          </cell>
          <cell r="H67" t="str">
            <v>RTP_LP</v>
          </cell>
        </row>
        <row r="68">
          <cell r="E68" t="str">
            <v>I</v>
          </cell>
          <cell r="G68" t="str">
            <v>1300F</v>
          </cell>
          <cell r="H68" t="str">
            <v>LP_P</v>
          </cell>
        </row>
      </sheetData>
      <sheetData sheetId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FPU Rates"/>
      <sheetName val="FPU new rates"/>
      <sheetName val="City of Bl Rate"/>
      <sheetName val="Blountstown new rates"/>
    </sheetNames>
    <sheetDataSet>
      <sheetData sheetId="0">
        <row r="9">
          <cell r="G9" t="str">
            <v>ok 2005b</v>
          </cell>
          <cell r="O9" t="str">
            <v>ok 2005b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urrent"/>
      <sheetName val="CO_USE"/>
    </sheetNames>
    <sheetDataSet>
      <sheetData sheetId="0">
        <row r="7">
          <cell r="C7" t="str">
            <v>ok 2006b</v>
          </cell>
        </row>
      </sheetData>
      <sheetData sheetId="1" refreshError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upplyLossesUnbilled"/>
      <sheetName val="Known Unbilled"/>
    </sheetNames>
    <sheetDataSet>
      <sheetData sheetId="0">
        <row r="75">
          <cell r="G75" t="str">
            <v>ok 2006b</v>
          </cell>
          <cell r="H75" t="str">
            <v>ok 2006B</v>
          </cell>
          <cell r="K75" t="str">
            <v>ok 2006B</v>
          </cell>
          <cell r="N75" t="str">
            <v>ok 2006b</v>
          </cell>
          <cell r="AI75" t="str">
            <v>ok 2006b</v>
          </cell>
          <cell r="AL75" t="str">
            <v>ok 2006b</v>
          </cell>
          <cell r="AM75" t="str">
            <v>ok 2006b</v>
          </cell>
          <cell r="AN75" t="str">
            <v>ok 2006b</v>
          </cell>
          <cell r="AP75" t="str">
            <v>ok 2006b</v>
          </cell>
          <cell r="AT75" t="str">
            <v>ok 2006b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KWH"/>
      <sheetName val="Base Revenue"/>
      <sheetName val="OSI to 2030 for B2006"/>
    </sheetNames>
    <sheetDataSet>
      <sheetData sheetId="0">
        <row r="9">
          <cell r="C9" t="str">
            <v>ok 2006b</v>
          </cell>
        </row>
      </sheetData>
      <sheetData sheetId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FPU Rates"/>
      <sheetName val="FPU new rates"/>
      <sheetName val="City of Bl Rate"/>
      <sheetName val="Blountstown new rates"/>
      <sheetName val="HOLYMOL2"/>
    </sheetNames>
    <sheetDataSet>
      <sheetData sheetId="0">
        <row r="9">
          <cell r="G9" t="str">
            <v>ok 2006b</v>
          </cell>
          <cell r="O9" t="str">
            <v>ok 2006b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</sheetNames>
    <sheetDataSet>
      <sheetData sheetId="0">
        <row r="12">
          <cell r="CD12" t="str">
            <v>ok 2001b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Customers"/>
      <sheetName val="Energy"/>
      <sheetName val="Peak Demand"/>
      <sheetName val="Base Revenue"/>
      <sheetName val="Retail wo Exx Air"/>
      <sheetName val="Accrued Unb"/>
      <sheetName val="Hist $ per kwh"/>
      <sheetName val="KWH per Cust"/>
      <sheetName val="MIRS KWH"/>
      <sheetName val="MIRS Customers"/>
      <sheetName val="Upside Downside Risks"/>
      <sheetName val="Weather Upside"/>
      <sheetName val="Weather Downside"/>
      <sheetName val="Cool Table %"/>
    </sheetNames>
    <sheetDataSet>
      <sheetData sheetId="0" refreshError="1"/>
      <sheetData sheetId="1">
        <row r="8">
          <cell r="Q8">
            <v>71727</v>
          </cell>
        </row>
      </sheetData>
      <sheetData sheetId="2" refreshError="1"/>
      <sheetData sheetId="3"/>
      <sheetData sheetId="4" refreshError="1"/>
      <sheetData sheetId="5">
        <row r="7">
          <cell r="G7" t="str">
            <v>ok 2001b</v>
          </cell>
          <cell r="H7" t="str">
            <v>ok 2001b</v>
          </cell>
          <cell r="I7" t="str">
            <v>ok 2001b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by Rate to 2010"/>
    </sheetNames>
    <sheetDataSet>
      <sheetData sheetId="0">
        <row r="7">
          <cell r="AL7" t="str">
            <v>ok 2001b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204"/>
      <sheetName val="208"/>
      <sheetName val="216"/>
      <sheetName val="217"/>
      <sheetName val="250"/>
      <sheetName val="251"/>
      <sheetName val="254"/>
      <sheetName val="255"/>
      <sheetName val="268"/>
      <sheetName val="Ind OSIII"/>
      <sheetName val="Industrial"/>
      <sheetName val="Average Billd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8">
          <cell r="E18" t="str">
            <v>ok 2001b</v>
          </cell>
        </row>
      </sheetData>
      <sheetData sheetId="11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KWH"/>
      <sheetName val="Base Revenue"/>
    </sheetNames>
    <sheetDataSet>
      <sheetData sheetId="0">
        <row r="9">
          <cell r="C9" t="str">
            <v>ok 2001b</v>
          </cell>
        </row>
      </sheetData>
      <sheetData sheetId="1">
        <row r="9">
          <cell r="C9" t="str">
            <v>ok 2001b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Output"/>
    </sheetNames>
    <sheetDataSet>
      <sheetData sheetId="0">
        <row r="9">
          <cell r="A9">
            <v>47104</v>
          </cell>
          <cell r="E9" t="str">
            <v>W</v>
          </cell>
          <cell r="F9">
            <v>447</v>
          </cell>
        </row>
        <row r="10">
          <cell r="A10">
            <v>47104</v>
          </cell>
          <cell r="E10" t="str">
            <v>W</v>
          </cell>
          <cell r="F10">
            <v>447</v>
          </cell>
        </row>
        <row r="11">
          <cell r="A11">
            <v>47103</v>
          </cell>
          <cell r="E11" t="str">
            <v>W</v>
          </cell>
          <cell r="F11">
            <v>447</v>
          </cell>
        </row>
        <row r="12">
          <cell r="A12">
            <v>47103</v>
          </cell>
          <cell r="E12" t="str">
            <v>W</v>
          </cell>
          <cell r="F12">
            <v>447</v>
          </cell>
        </row>
        <row r="13">
          <cell r="E13" t="str">
            <v>I</v>
          </cell>
          <cell r="F13">
            <v>442</v>
          </cell>
        </row>
        <row r="14">
          <cell r="E14" t="str">
            <v>I</v>
          </cell>
          <cell r="F14">
            <v>442</v>
          </cell>
        </row>
        <row r="15">
          <cell r="E15" t="str">
            <v>I</v>
          </cell>
          <cell r="F15">
            <v>442</v>
          </cell>
        </row>
        <row r="16">
          <cell r="E16" t="str">
            <v>I</v>
          </cell>
          <cell r="F16">
            <v>442</v>
          </cell>
        </row>
        <row r="17">
          <cell r="E17" t="str">
            <v>I</v>
          </cell>
          <cell r="F17">
            <v>442</v>
          </cell>
        </row>
        <row r="18">
          <cell r="E18" t="str">
            <v>C</v>
          </cell>
          <cell r="F18">
            <v>442</v>
          </cell>
        </row>
        <row r="19">
          <cell r="E19" t="str">
            <v>I</v>
          </cell>
          <cell r="F19">
            <v>442</v>
          </cell>
        </row>
        <row r="20">
          <cell r="E20" t="str">
            <v>I</v>
          </cell>
          <cell r="F20">
            <v>442</v>
          </cell>
        </row>
        <row r="21">
          <cell r="E21" t="str">
            <v>I</v>
          </cell>
          <cell r="F21">
            <v>442</v>
          </cell>
        </row>
        <row r="22">
          <cell r="E22" t="str">
            <v>I</v>
          </cell>
          <cell r="F22">
            <v>442</v>
          </cell>
        </row>
        <row r="23">
          <cell r="E23" t="str">
            <v>I</v>
          </cell>
          <cell r="F23">
            <v>442</v>
          </cell>
        </row>
        <row r="24">
          <cell r="E24" t="str">
            <v>I</v>
          </cell>
          <cell r="F24">
            <v>442</v>
          </cell>
        </row>
        <row r="25">
          <cell r="E25" t="str">
            <v>I</v>
          </cell>
          <cell r="F25">
            <v>442</v>
          </cell>
        </row>
        <row r="26">
          <cell r="E26" t="str">
            <v>I</v>
          </cell>
          <cell r="F26">
            <v>442</v>
          </cell>
        </row>
        <row r="27">
          <cell r="E27" t="str">
            <v>I</v>
          </cell>
          <cell r="F27">
            <v>442</v>
          </cell>
        </row>
        <row r="28">
          <cell r="E28" t="str">
            <v>C</v>
          </cell>
          <cell r="F28">
            <v>442</v>
          </cell>
        </row>
        <row r="29">
          <cell r="E29" t="str">
            <v>C</v>
          </cell>
          <cell r="F29">
            <v>442</v>
          </cell>
        </row>
        <row r="30">
          <cell r="E30" t="str">
            <v>C</v>
          </cell>
          <cell r="F30">
            <v>442</v>
          </cell>
        </row>
        <row r="31">
          <cell r="E31" t="str">
            <v>I</v>
          </cell>
          <cell r="F31">
            <v>442</v>
          </cell>
        </row>
        <row r="32">
          <cell r="E32" t="str">
            <v>I</v>
          </cell>
          <cell r="F32">
            <v>442</v>
          </cell>
        </row>
        <row r="33">
          <cell r="E33" t="str">
            <v>I</v>
          </cell>
          <cell r="F33">
            <v>442</v>
          </cell>
        </row>
        <row r="34">
          <cell r="E34" t="str">
            <v>I</v>
          </cell>
          <cell r="F34">
            <v>442</v>
          </cell>
        </row>
        <row r="35">
          <cell r="E35" t="str">
            <v>I</v>
          </cell>
          <cell r="F35">
            <v>442</v>
          </cell>
        </row>
        <row r="36">
          <cell r="E36" t="str">
            <v>I</v>
          </cell>
          <cell r="F36">
            <v>442</v>
          </cell>
        </row>
        <row r="37">
          <cell r="E37" t="str">
            <v>I</v>
          </cell>
          <cell r="F37">
            <v>442</v>
          </cell>
        </row>
        <row r="38">
          <cell r="E38" t="str">
            <v>I</v>
          </cell>
          <cell r="F38">
            <v>442</v>
          </cell>
        </row>
        <row r="39">
          <cell r="E39" t="str">
            <v>I</v>
          </cell>
          <cell r="F39">
            <v>442</v>
          </cell>
        </row>
        <row r="40">
          <cell r="E40" t="str">
            <v>I</v>
          </cell>
          <cell r="F40">
            <v>442</v>
          </cell>
        </row>
        <row r="41">
          <cell r="E41" t="str">
            <v>I</v>
          </cell>
          <cell r="F41">
            <v>442</v>
          </cell>
        </row>
        <row r="42">
          <cell r="E42" t="str">
            <v>C</v>
          </cell>
          <cell r="F42">
            <v>442</v>
          </cell>
        </row>
        <row r="43">
          <cell r="E43" t="str">
            <v>C</v>
          </cell>
          <cell r="F43">
            <v>442</v>
          </cell>
        </row>
        <row r="44">
          <cell r="E44" t="str">
            <v>I</v>
          </cell>
          <cell r="F44">
            <v>442</v>
          </cell>
        </row>
        <row r="45">
          <cell r="E45" t="str">
            <v>I</v>
          </cell>
          <cell r="F45">
            <v>442</v>
          </cell>
        </row>
        <row r="46">
          <cell r="E46" t="str">
            <v>I</v>
          </cell>
          <cell r="F46">
            <v>442</v>
          </cell>
        </row>
        <row r="47">
          <cell r="E47" t="str">
            <v>I</v>
          </cell>
          <cell r="F47">
            <v>442</v>
          </cell>
        </row>
        <row r="48">
          <cell r="E48" t="str">
            <v>I</v>
          </cell>
          <cell r="F48">
            <v>442</v>
          </cell>
        </row>
        <row r="49">
          <cell r="E49" t="str">
            <v>C</v>
          </cell>
          <cell r="F49">
            <v>442</v>
          </cell>
        </row>
        <row r="50">
          <cell r="E50" t="str">
            <v>I</v>
          </cell>
          <cell r="F50">
            <v>442</v>
          </cell>
        </row>
        <row r="51">
          <cell r="E51" t="str">
            <v>I</v>
          </cell>
          <cell r="F51">
            <v>442</v>
          </cell>
        </row>
        <row r="52">
          <cell r="E52" t="str">
            <v>I</v>
          </cell>
          <cell r="F52">
            <v>442</v>
          </cell>
        </row>
        <row r="53">
          <cell r="E53" t="str">
            <v>I</v>
          </cell>
          <cell r="F53">
            <v>442</v>
          </cell>
        </row>
        <row r="54">
          <cell r="E54" t="str">
            <v>I</v>
          </cell>
          <cell r="F54">
            <v>442</v>
          </cell>
        </row>
        <row r="55">
          <cell r="E55" t="str">
            <v>I</v>
          </cell>
          <cell r="F55">
            <v>442</v>
          </cell>
        </row>
        <row r="56">
          <cell r="E56" t="str">
            <v>I</v>
          </cell>
          <cell r="F56">
            <v>442</v>
          </cell>
        </row>
        <row r="57">
          <cell r="E57" t="str">
            <v>I</v>
          </cell>
          <cell r="F57">
            <v>442</v>
          </cell>
        </row>
        <row r="58">
          <cell r="E58" t="str">
            <v>I</v>
          </cell>
          <cell r="F58">
            <v>442</v>
          </cell>
        </row>
        <row r="59">
          <cell r="E59" t="str">
            <v>I</v>
          </cell>
          <cell r="F59">
            <v>442</v>
          </cell>
        </row>
        <row r="60">
          <cell r="E60" t="str">
            <v>I</v>
          </cell>
          <cell r="F60">
            <v>442</v>
          </cell>
        </row>
        <row r="61">
          <cell r="E61" t="str">
            <v>I</v>
          </cell>
          <cell r="F61">
            <v>442</v>
          </cell>
        </row>
        <row r="62">
          <cell r="E62" t="str">
            <v>I</v>
          </cell>
          <cell r="F62">
            <v>442</v>
          </cell>
        </row>
        <row r="63">
          <cell r="E63" t="str">
            <v>C</v>
          </cell>
          <cell r="F63">
            <v>442</v>
          </cell>
        </row>
        <row r="64">
          <cell r="E64" t="str">
            <v>I</v>
          </cell>
          <cell r="F64">
            <v>442</v>
          </cell>
        </row>
        <row r="65">
          <cell r="E65" t="str">
            <v>C</v>
          </cell>
          <cell r="F65">
            <v>442</v>
          </cell>
        </row>
        <row r="66">
          <cell r="E66" t="str">
            <v>C</v>
          </cell>
          <cell r="F66">
            <v>442</v>
          </cell>
        </row>
        <row r="67">
          <cell r="E67" t="str">
            <v>I</v>
          </cell>
          <cell r="F67">
            <v>442</v>
          </cell>
        </row>
        <row r="68">
          <cell r="E68" t="str">
            <v>I</v>
          </cell>
          <cell r="F68">
            <v>442</v>
          </cell>
        </row>
      </sheetData>
      <sheetData sheetId="1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FPU Rates"/>
      <sheetName val="City of Bl Rate"/>
    </sheetNames>
    <sheetDataSet>
      <sheetData sheetId="0">
        <row r="9">
          <cell r="G9" t="str">
            <v>ok 2001b</v>
          </cell>
          <cell r="J9" t="str">
            <v>ok 2001b</v>
          </cell>
          <cell r="R9" t="str">
            <v>ok 2001b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</sheetNames>
    <sheetDataSet>
      <sheetData sheetId="0">
        <row r="12">
          <cell r="CI12" t="str">
            <v>ok 2003b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Customers"/>
      <sheetName val="Energy"/>
      <sheetName val="Peak Demand"/>
      <sheetName val="Base Revenue"/>
      <sheetName val="Migrations Due to New Rates"/>
      <sheetName val="Accrued Unb"/>
      <sheetName val="Retail wo Exx Air"/>
      <sheetName val="Hist $ per kwh"/>
      <sheetName val="KWH per Cust"/>
      <sheetName val="MIRS KWH"/>
      <sheetName val="MIRS Customers"/>
      <sheetName val="Upside Downside Risks"/>
      <sheetName val="Weather Upside"/>
      <sheetName val="Weather Downside"/>
      <sheetName val="Cool Table %"/>
      <sheetName val="SUMMARY"/>
    </sheetNames>
    <sheetDataSet>
      <sheetData sheetId="0">
        <row r="34">
          <cell r="C34">
            <v>341184</v>
          </cell>
        </row>
      </sheetData>
      <sheetData sheetId="1">
        <row r="29">
          <cell r="C29">
            <v>490048050</v>
          </cell>
        </row>
      </sheetData>
      <sheetData sheetId="2"/>
      <sheetData sheetId="3">
        <row r="28">
          <cell r="C28">
            <v>25011716</v>
          </cell>
        </row>
      </sheetData>
      <sheetData sheetId="4"/>
      <sheetData sheetId="5">
        <row r="7">
          <cell r="G7" t="str">
            <v>ok 2003b</v>
          </cell>
          <cell r="H7" t="str">
            <v>ok 2003b</v>
          </cell>
          <cell r="I7" t="str">
            <v>ok 2003b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by Rate"/>
      <sheetName val="by Rate after migration"/>
    </sheetNames>
    <sheetDataSet>
      <sheetData sheetId="0">
        <row r="7">
          <cell r="AL7" t="str">
            <v>ok 2003b</v>
          </cell>
        </row>
      </sheetData>
      <sheetData sheetId="1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204"/>
      <sheetName val="208"/>
      <sheetName val="216"/>
      <sheetName val="217"/>
      <sheetName val="250"/>
      <sheetName val="251"/>
      <sheetName val="254"/>
      <sheetName val="255"/>
      <sheetName val="268"/>
      <sheetName val="Ind OSIII"/>
      <sheetName val="Industrial"/>
      <sheetName val="Average Billdet"/>
    </sheetNames>
    <sheetDataSet>
      <sheetData sheetId="0"/>
      <sheetData sheetId="1"/>
      <sheetData sheetId="2">
        <row r="40">
          <cell r="D40">
            <v>350288365</v>
          </cell>
        </row>
      </sheetData>
      <sheetData sheetId="3">
        <row r="40">
          <cell r="D40">
            <v>387454937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8">
          <cell r="E18" t="str">
            <v>ok 2003b</v>
          </cell>
        </row>
      </sheetData>
      <sheetData sheetId="11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Street Lighting OS-I"/>
      <sheetName val="OSI_2003"/>
    </sheetNames>
    <sheetDataSet>
      <sheetData sheetId="0">
        <row r="12">
          <cell r="D12" t="str">
            <v>ok 2003b</v>
          </cell>
        </row>
      </sheetData>
      <sheetData sheetId="1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</sheetNames>
    <sheetDataSet>
      <sheetData sheetId="0">
        <row r="12">
          <cell r="BY12" t="str">
            <v>ok 2004b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Customers"/>
      <sheetName val="Energy"/>
      <sheetName val="Base Revenue"/>
      <sheetName val="Peak Demand"/>
      <sheetName val="Assumption Impacts"/>
      <sheetName val="Migrations Due to New Rates"/>
      <sheetName val="Accrued Unb"/>
      <sheetName val="Retail wo Exx Air"/>
      <sheetName val="Hist $ per kwh"/>
      <sheetName val="KWH per Cust"/>
      <sheetName val="MIRS KWH"/>
      <sheetName val="MIRS Customers"/>
      <sheetName val="Upside Downside Risks"/>
      <sheetName val="Weather Upside"/>
      <sheetName val="Weather Downside"/>
      <sheetName val="Cool Table %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>
        <row r="7">
          <cell r="G7" t="str">
            <v>ok 2004b</v>
          </cell>
          <cell r="H7" t="str">
            <v>ok 2004b</v>
          </cell>
          <cell r="I7" t="str">
            <v>ok 2004b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by Rate"/>
      <sheetName val="by Rate after migr not used"/>
    </sheetNames>
    <sheetDataSet>
      <sheetData sheetId="0">
        <row r="7">
          <cell r="AL7" t="str">
            <v>ok 2004b</v>
          </cell>
        </row>
      </sheetData>
      <sheetData sheetId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204"/>
      <sheetName val="208"/>
      <sheetName val="216"/>
      <sheetName val="217"/>
      <sheetName val="250"/>
      <sheetName val="251"/>
      <sheetName val="254"/>
      <sheetName val="255"/>
      <sheetName val="268"/>
      <sheetName val="Ind OSIII"/>
      <sheetName val="Industrial"/>
      <sheetName val="Average Billdet"/>
    </sheetNames>
    <sheetDataSet>
      <sheetData sheetId="0"/>
      <sheetData sheetId="1"/>
      <sheetData sheetId="2">
        <row r="40">
          <cell r="D40">
            <v>388640111</v>
          </cell>
        </row>
      </sheetData>
      <sheetData sheetId="3">
        <row r="40">
          <cell r="D40">
            <v>431655758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8">
          <cell r="E18" t="str">
            <v>ok 2004b</v>
          </cell>
        </row>
      </sheetData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urrent"/>
      <sheetName val="CO_USE"/>
    </sheetNames>
    <sheetDataSet>
      <sheetData sheetId="0">
        <row r="7">
          <cell r="C7" t="str">
            <v>ok2000b</v>
          </cell>
        </row>
      </sheetData>
      <sheetData sheetId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KWH"/>
      <sheetName val="Base Revenue"/>
    </sheetNames>
    <sheetDataSet>
      <sheetData sheetId="0">
        <row r="9">
          <cell r="C9" t="str">
            <v>ok 2004b</v>
          </cell>
        </row>
      </sheetData>
      <sheetData sheetId="1">
        <row r="9">
          <cell r="C9" t="str">
            <v>ok 2004b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FPU Rates"/>
      <sheetName val="City of Bl Rate"/>
    </sheetNames>
    <sheetDataSet>
      <sheetData sheetId="0">
        <row r="9">
          <cell r="G9" t="str">
            <v>ok 2004b</v>
          </cell>
          <cell r="J9" t="str">
            <v>ok 2004b</v>
          </cell>
          <cell r="R9" t="str">
            <v>ok 2004b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Customers"/>
      <sheetName val="Energy"/>
      <sheetName val="Base Revenue"/>
      <sheetName val="Peak Demand"/>
      <sheetName val="Assumption Impacts"/>
      <sheetName val="Migrations Due to New Rates"/>
      <sheetName val="Accrued Unb"/>
      <sheetName val="Retail wo Exx Air"/>
      <sheetName val="Hist $ per kwh"/>
      <sheetName val="KWH per Cust"/>
      <sheetName val="MIRS KWH"/>
      <sheetName val="MIRS Customers"/>
      <sheetName val="Upside Downside Risks"/>
      <sheetName val="Weather Upside"/>
      <sheetName val="Weather Downside"/>
      <sheetName val="Cool Table %"/>
    </sheetNames>
    <sheetDataSet>
      <sheetData sheetId="0"/>
      <sheetData sheetId="1">
        <row r="3">
          <cell r="A3" t="str">
            <v>2006 Budget Forecast</v>
          </cell>
        </row>
      </sheetData>
      <sheetData sheetId="2">
        <row r="21">
          <cell r="P21">
            <v>36888458</v>
          </cell>
        </row>
      </sheetData>
      <sheetData sheetId="3"/>
      <sheetData sheetId="4"/>
      <sheetData sheetId="5">
        <row r="4">
          <cell r="X4">
            <v>887.83333333333337</v>
          </cell>
        </row>
      </sheetData>
      <sheetData sheetId="6">
        <row r="7">
          <cell r="G7" t="str">
            <v>ok 2006b</v>
          </cell>
          <cell r="H7" t="str">
            <v>ok 2006b</v>
          </cell>
          <cell r="I7" t="str">
            <v>ok 2006b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</sheetNames>
    <sheetDataSet>
      <sheetData sheetId="0">
        <row r="12">
          <cell r="BY12" t="str">
            <v>ok 2006b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by Rate"/>
      <sheetName val="by Rate after migr not used"/>
    </sheetNames>
    <sheetDataSet>
      <sheetData sheetId="0">
        <row r="7">
          <cell r="AL7" t="str">
            <v>ok 2006b</v>
          </cell>
        </row>
      </sheetData>
      <sheetData sheetId="1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204"/>
      <sheetName val="208"/>
      <sheetName val="216"/>
      <sheetName val="217"/>
      <sheetName val="250"/>
      <sheetName val="251"/>
      <sheetName val="254"/>
      <sheetName val="255"/>
      <sheetName val="268"/>
      <sheetName val="Ind OSIII"/>
      <sheetName val="GSTOU"/>
      <sheetName val="Industrial"/>
      <sheetName val="Average Billdet"/>
    </sheetNames>
    <sheetDataSet>
      <sheetData sheetId="0"/>
      <sheetData sheetId="1"/>
      <sheetData sheetId="2">
        <row r="40">
          <cell r="D40">
            <v>412662622</v>
          </cell>
        </row>
      </sheetData>
      <sheetData sheetId="3">
        <row r="40">
          <cell r="D40">
            <v>417568588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E18" t="str">
            <v>ok 2006b</v>
          </cell>
        </row>
      </sheetData>
      <sheetData sheetId="12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KWH"/>
      <sheetName val="Base Revenue"/>
      <sheetName val="OSI to 2030 for B2006"/>
    </sheetNames>
    <sheetDataSet>
      <sheetData sheetId="0">
        <row r="9">
          <cell r="C9" t="str">
            <v>ok 2006b</v>
          </cell>
        </row>
      </sheetData>
      <sheetData sheetId="1">
        <row r="9">
          <cell r="C9" t="str">
            <v>ok 2006b</v>
          </cell>
        </row>
      </sheetData>
      <sheetData sheetId="2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FPU Rates"/>
      <sheetName val="FPU new rates"/>
      <sheetName val="City of Bl Rate"/>
      <sheetName val="Blountstown new rates"/>
      <sheetName val="HOLYMOL2"/>
    </sheetNames>
    <sheetDataSet>
      <sheetData sheetId="0">
        <row r="9">
          <cell r="G9" t="str">
            <v>ok 2006b</v>
          </cell>
          <cell r="J9" t="str">
            <v>ok 2006b</v>
          </cell>
          <cell r="R9" t="str">
            <v>ok 2006b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Energy"/>
      <sheetName val="Base Revenue"/>
    </sheetNames>
    <sheetDataSet>
      <sheetData sheetId="0"/>
      <sheetData sheetId="1">
        <row r="28">
          <cell r="E28">
            <v>262337347</v>
          </cell>
          <cell r="H28">
            <v>132610202</v>
          </cell>
          <cell r="K28">
            <v>41185262</v>
          </cell>
          <cell r="L28">
            <v>2561448</v>
          </cell>
          <cell r="Q28">
            <v>438694259</v>
          </cell>
        </row>
        <row r="41">
          <cell r="E41">
            <v>271362390</v>
          </cell>
          <cell r="H41">
            <v>137284777</v>
          </cell>
          <cell r="K41">
            <v>42296754</v>
          </cell>
          <cell r="L41">
            <v>2588309</v>
          </cell>
          <cell r="Q41">
            <v>453532230</v>
          </cell>
        </row>
        <row r="54">
          <cell r="E54">
            <v>277577766</v>
          </cell>
          <cell r="H54">
            <v>141078912</v>
          </cell>
          <cell r="K54">
            <v>42498651</v>
          </cell>
          <cell r="L54">
            <v>2615155</v>
          </cell>
          <cell r="Q54">
            <v>463770484</v>
          </cell>
        </row>
        <row r="67">
          <cell r="E67">
            <v>283515274</v>
          </cell>
          <cell r="H67">
            <v>144779312</v>
          </cell>
          <cell r="K67">
            <v>42757236</v>
          </cell>
          <cell r="L67">
            <v>2642006</v>
          </cell>
          <cell r="Q67">
            <v>473693828</v>
          </cell>
        </row>
        <row r="80">
          <cell r="E80">
            <v>288250644</v>
          </cell>
          <cell r="H80">
            <v>148014099</v>
          </cell>
          <cell r="K80">
            <v>42554774</v>
          </cell>
          <cell r="L80">
            <v>2670525</v>
          </cell>
          <cell r="Q80">
            <v>481490042</v>
          </cell>
        </row>
        <row r="93">
          <cell r="E93">
            <v>294488448</v>
          </cell>
          <cell r="H93">
            <v>151736207</v>
          </cell>
          <cell r="K93">
            <v>42348198</v>
          </cell>
          <cell r="L93">
            <v>2699044</v>
          </cell>
          <cell r="Q93">
            <v>491271897</v>
          </cell>
        </row>
        <row r="106">
          <cell r="E106">
            <v>299958209</v>
          </cell>
          <cell r="H106">
            <v>155506544</v>
          </cell>
          <cell r="K106">
            <v>42107491</v>
          </cell>
          <cell r="L106">
            <v>2727563</v>
          </cell>
          <cell r="Q106">
            <v>500299807</v>
          </cell>
        </row>
        <row r="119">
          <cell r="E119">
            <v>305379501</v>
          </cell>
          <cell r="H119">
            <v>158841058</v>
          </cell>
          <cell r="K119">
            <v>41929931</v>
          </cell>
          <cell r="L119">
            <v>2756082</v>
          </cell>
          <cell r="Q119">
            <v>508906572</v>
          </cell>
        </row>
        <row r="132">
          <cell r="E132">
            <v>311111699</v>
          </cell>
          <cell r="H132">
            <v>162572568</v>
          </cell>
          <cell r="K132">
            <v>41792369</v>
          </cell>
          <cell r="L132">
            <v>2784601</v>
          </cell>
          <cell r="Q132">
            <v>518261237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pplyLossesUnbilled"/>
      <sheetName val="Known Unbilled"/>
      <sheetName val="UNBILLIO"/>
    </sheetNames>
    <sheetDataSet>
      <sheetData sheetId="0">
        <row r="75">
          <cell r="N75" t="str">
            <v>ok2000b</v>
          </cell>
          <cell r="AI75" t="str">
            <v>ok2000b</v>
          </cell>
          <cell r="BD75" t="str">
            <v>ok2000b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FPU Rates"/>
      <sheetName val="City of Bl Rate"/>
    </sheetNames>
    <sheetDataSet>
      <sheetData sheetId="0">
        <row r="9">
          <cell r="G9" t="str">
            <v>ok2000b</v>
          </cell>
          <cell r="O9" t="str">
            <v>ok2000b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urrent"/>
    </sheetNames>
    <sheetDataSet>
      <sheetData sheetId="0">
        <row r="7">
          <cell r="C7" t="str">
            <v>ok2000b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urrent"/>
    </sheetNames>
    <sheetDataSet>
      <sheetData sheetId="0">
        <row r="7">
          <cell r="C7" t="str">
            <v>ok 2001b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C1:AK56"/>
  <sheetViews>
    <sheetView zoomScale="80" zoomScaleNormal="80" zoomScaleSheetLayoutView="80" workbookViewId="0"/>
  </sheetViews>
  <sheetFormatPr defaultRowHeight="15"/>
  <cols>
    <col min="1" max="2" width="2.28515625" style="413" customWidth="1"/>
    <col min="3" max="3" width="5.42578125" style="413" bestFit="1" customWidth="1"/>
    <col min="4" max="4" width="11.7109375" style="413" customWidth="1"/>
    <col min="5" max="15" width="12.85546875" style="413" customWidth="1"/>
    <col min="16" max="16" width="12.85546875" style="420" customWidth="1"/>
    <col min="17" max="20" width="12.85546875" style="413" customWidth="1"/>
    <col min="21" max="21" width="9.140625" style="413"/>
    <col min="22" max="22" width="5.42578125" style="413" bestFit="1" customWidth="1"/>
    <col min="23" max="23" width="9.28515625" style="413" customWidth="1"/>
    <col min="24" max="27" width="15.85546875" style="413" customWidth="1"/>
    <col min="28" max="28" width="8" style="413" customWidth="1"/>
    <col min="29" max="33" width="8.7109375" style="413" customWidth="1"/>
    <col min="34" max="16384" width="9.140625" style="413"/>
  </cols>
  <sheetData>
    <row r="1" spans="3:37" ht="28.5">
      <c r="C1" s="583" t="s">
        <v>197</v>
      </c>
      <c r="D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9"/>
      <c r="Q1" s="584"/>
      <c r="R1" s="584"/>
      <c r="S1" s="584"/>
      <c r="T1" s="584"/>
      <c r="U1" s="584"/>
      <c r="V1" s="583" t="s">
        <v>197</v>
      </c>
      <c r="W1" s="584"/>
      <c r="X1" s="584"/>
      <c r="Y1" s="584"/>
      <c r="Z1" s="584"/>
      <c r="AA1" s="584"/>
      <c r="AB1" s="584"/>
      <c r="AF1" s="584"/>
      <c r="AG1" s="584"/>
      <c r="AI1" s="584"/>
      <c r="AJ1" s="584"/>
      <c r="AK1" s="584"/>
    </row>
    <row r="2" spans="3:37" ht="28.5">
      <c r="C2" s="583" t="s">
        <v>198</v>
      </c>
      <c r="D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9"/>
      <c r="Q2" s="584"/>
      <c r="R2" s="584"/>
      <c r="S2" s="584"/>
      <c r="T2" s="584"/>
      <c r="U2" s="584"/>
      <c r="V2" s="583" t="s">
        <v>198</v>
      </c>
      <c r="W2" s="584"/>
      <c r="X2" s="584"/>
      <c r="Y2" s="584"/>
      <c r="Z2" s="584"/>
      <c r="AA2" s="584"/>
      <c r="AB2" s="584"/>
      <c r="AF2" s="584"/>
      <c r="AG2" s="584"/>
      <c r="AI2" s="584"/>
      <c r="AJ2" s="584"/>
      <c r="AK2" s="584"/>
    </row>
    <row r="3" spans="3:37" s="581" customFormat="1" ht="15" customHeight="1">
      <c r="E3" s="582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9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  <c r="AC3" s="580"/>
      <c r="AD3" s="580"/>
      <c r="AE3" s="580"/>
      <c r="AF3" s="580"/>
      <c r="AG3" s="580"/>
      <c r="AH3" s="580"/>
      <c r="AI3" s="580"/>
      <c r="AJ3" s="580"/>
      <c r="AK3" s="580"/>
    </row>
    <row r="4" spans="3:37" s="581" customFormat="1" ht="15" customHeight="1">
      <c r="P4" s="591"/>
    </row>
    <row r="5" spans="3:37" ht="23.25">
      <c r="C5" s="426" t="s">
        <v>364</v>
      </c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1"/>
      <c r="Q5" s="425"/>
      <c r="R5" s="425"/>
      <c r="S5" s="425"/>
      <c r="T5" s="425"/>
      <c r="U5" s="425"/>
      <c r="V5" s="426" t="s">
        <v>366</v>
      </c>
      <c r="X5" s="425"/>
      <c r="Y5" s="425"/>
    </row>
    <row r="6" spans="3:37" ht="15" customHeight="1" thickBot="1">
      <c r="C6" s="414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588"/>
      <c r="Q6" s="412"/>
      <c r="R6" s="412"/>
      <c r="S6" s="412"/>
      <c r="T6" s="412"/>
      <c r="U6" s="412"/>
      <c r="V6" s="412"/>
      <c r="W6" s="412"/>
      <c r="X6" s="412"/>
      <c r="Y6" s="412"/>
    </row>
    <row r="7" spans="3:37" ht="15" customHeight="1" thickBot="1">
      <c r="C7" s="415"/>
      <c r="D7" s="416"/>
      <c r="E7" s="417" t="s">
        <v>192</v>
      </c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8"/>
      <c r="T7" s="603"/>
      <c r="V7" s="710"/>
      <c r="W7" s="711"/>
      <c r="X7" s="712" t="s">
        <v>196</v>
      </c>
      <c r="Y7" s="712"/>
      <c r="Z7" s="712"/>
      <c r="AA7" s="713"/>
    </row>
    <row r="8" spans="3:37" ht="15" customHeight="1">
      <c r="C8" s="419"/>
      <c r="D8" s="420"/>
      <c r="E8" s="421">
        <v>2000</v>
      </c>
      <c r="F8" s="421">
        <v>2001</v>
      </c>
      <c r="G8" s="421">
        <v>2002</v>
      </c>
      <c r="H8" s="421">
        <v>2003</v>
      </c>
      <c r="I8" s="421">
        <v>2004</v>
      </c>
      <c r="J8" s="421">
        <v>2005</v>
      </c>
      <c r="K8" s="421">
        <v>2006</v>
      </c>
      <c r="L8" s="421">
        <v>2007</v>
      </c>
      <c r="M8" s="421">
        <v>2008</v>
      </c>
      <c r="N8" s="421">
        <v>2009</v>
      </c>
      <c r="O8" s="421">
        <v>2010</v>
      </c>
      <c r="P8" s="421">
        <v>2011</v>
      </c>
      <c r="Q8" s="421">
        <v>2012</v>
      </c>
      <c r="R8" s="421">
        <v>2013</v>
      </c>
      <c r="S8" s="421">
        <v>2014</v>
      </c>
      <c r="T8" s="604">
        <v>2015</v>
      </c>
      <c r="V8" s="419"/>
      <c r="W8" s="420"/>
      <c r="X8" s="421" t="s">
        <v>193</v>
      </c>
      <c r="Y8" s="421" t="s">
        <v>194</v>
      </c>
      <c r="Z8" s="436" t="s">
        <v>199</v>
      </c>
      <c r="AA8" s="437" t="s">
        <v>200</v>
      </c>
    </row>
    <row r="9" spans="3:37" ht="15" customHeight="1">
      <c r="C9" s="764" t="s">
        <v>195</v>
      </c>
      <c r="D9" s="422" t="s">
        <v>43</v>
      </c>
      <c r="E9" s="427">
        <f>'Retail kWh TM1'!C31/1000</f>
        <v>9875379.0130000003</v>
      </c>
      <c r="F9" s="427">
        <f>'Retail kWh TM1'!D31/1000</f>
        <v>10157572.304</v>
      </c>
      <c r="G9" s="427">
        <f>'Retail kWh TM1'!E31/1000</f>
        <v>10358016.331</v>
      </c>
      <c r="H9" s="427">
        <f>'Retail kWh TM1'!F31/1000</f>
        <v>10481971.748</v>
      </c>
      <c r="I9" s="430"/>
      <c r="J9" s="430"/>
      <c r="K9" s="430"/>
      <c r="L9" s="430"/>
      <c r="M9" s="430"/>
      <c r="N9" s="430"/>
      <c r="O9" s="430"/>
      <c r="P9" s="430"/>
      <c r="Q9" s="430"/>
      <c r="R9" s="430"/>
      <c r="S9" s="430"/>
      <c r="T9" s="605"/>
      <c r="V9" s="764" t="s">
        <v>195</v>
      </c>
      <c r="W9" s="422" t="s">
        <v>43</v>
      </c>
      <c r="X9" s="430"/>
      <c r="Y9" s="432">
        <f>E9/E22-1</f>
        <v>-2.3432532433673381E-2</v>
      </c>
      <c r="Z9" s="432">
        <f t="shared" ref="Z9" si="0">F9/F22-1</f>
        <v>-1.5217238307010383E-3</v>
      </c>
      <c r="AA9" s="438">
        <f t="shared" ref="AA9" si="1">G9/G22-1</f>
        <v>-3.8419423920926232E-2</v>
      </c>
      <c r="AC9" s="433"/>
      <c r="AD9" s="433"/>
      <c r="AE9" s="433"/>
      <c r="AF9" s="433"/>
    </row>
    <row r="10" spans="3:37" ht="15" customHeight="1">
      <c r="C10" s="764"/>
      <c r="D10" s="422" t="s">
        <v>44</v>
      </c>
      <c r="E10" s="427">
        <f>'Retail kWh TM1'!C32/1000</f>
        <v>9946788.307</v>
      </c>
      <c r="F10" s="427">
        <f>'Retail kWh TM1'!D32/1000</f>
        <v>10112246.193</v>
      </c>
      <c r="G10" s="427">
        <f>'Retail kWh TM1'!E32/1000</f>
        <v>10378326.693</v>
      </c>
      <c r="H10" s="427">
        <f>'Retail kWh TM1'!F32/1000</f>
        <v>10541531.698000001</v>
      </c>
      <c r="I10" s="427">
        <f>'Retail kWh TM1'!G32/1000</f>
        <v>10666010.524</v>
      </c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605"/>
      <c r="V10" s="764"/>
      <c r="W10" s="422" t="s">
        <v>44</v>
      </c>
      <c r="X10" s="432">
        <f>E10/E22-1</f>
        <v>-1.6370930715857934E-2</v>
      </c>
      <c r="Y10" s="432">
        <f t="shared" ref="Y10" si="2">F10/F22-1</f>
        <v>-5.9772310938800421E-3</v>
      </c>
      <c r="Z10" s="432">
        <f t="shared" ref="Z10" si="3">G10/G22-1</f>
        <v>-3.6533922974776534E-2</v>
      </c>
      <c r="AA10" s="438">
        <f t="shared" ref="AA10" si="4">H10/H22-1</f>
        <v>-3.1535462430129169E-2</v>
      </c>
      <c r="AC10" s="433"/>
      <c r="AD10" s="433"/>
      <c r="AE10" s="433"/>
      <c r="AF10" s="433"/>
    </row>
    <row r="11" spans="3:37" ht="15" customHeight="1">
      <c r="C11" s="764"/>
      <c r="D11" s="422" t="s">
        <v>45</v>
      </c>
      <c r="E11" s="430"/>
      <c r="F11" s="427">
        <f>'Retail kWh TM1'!D33/1000</f>
        <v>10084707.596000001</v>
      </c>
      <c r="G11" s="427">
        <f>'Retail kWh TM1'!E33/1000</f>
        <v>10265886.313999999</v>
      </c>
      <c r="H11" s="427">
        <f>'Retail kWh TM1'!F33/1000</f>
        <v>10337090.539000001</v>
      </c>
      <c r="I11" s="427">
        <f>'Retail kWh TM1'!G33/1000</f>
        <v>10455932.773</v>
      </c>
      <c r="J11" s="427">
        <f>'Retail kWh TM1'!H33/1000</f>
        <v>10586566.276000001</v>
      </c>
      <c r="K11" s="430"/>
      <c r="L11" s="430"/>
      <c r="M11" s="430"/>
      <c r="N11" s="430"/>
      <c r="O11" s="430"/>
      <c r="P11" s="430"/>
      <c r="Q11" s="430"/>
      <c r="R11" s="430"/>
      <c r="S11" s="430"/>
      <c r="T11" s="605"/>
      <c r="V11" s="764"/>
      <c r="W11" s="422" t="s">
        <v>45</v>
      </c>
      <c r="X11" s="432">
        <f>F11/F22-1</f>
        <v>-8.6842451359905315E-3</v>
      </c>
      <c r="Y11" s="432">
        <f t="shared" ref="Y11" si="5">G11/G22-1</f>
        <v>-4.6972261837960327E-2</v>
      </c>
      <c r="Z11" s="432">
        <f t="shared" ref="Z11" si="6">H11/H22-1</f>
        <v>-5.031774361880581E-2</v>
      </c>
      <c r="AA11" s="438">
        <f t="shared" ref="AA11" si="7">I11/I22-1</f>
        <v>-5.3454129638524139E-2</v>
      </c>
      <c r="AC11" s="433"/>
      <c r="AD11" s="433"/>
      <c r="AE11" s="433"/>
      <c r="AF11" s="433"/>
    </row>
    <row r="12" spans="3:37" ht="15" customHeight="1">
      <c r="C12" s="764"/>
      <c r="D12" s="422" t="s">
        <v>42</v>
      </c>
      <c r="E12" s="430"/>
      <c r="F12" s="430"/>
      <c r="G12" s="427">
        <f>'Retail kWh TM1'!E34/1000</f>
        <v>10484588.078</v>
      </c>
      <c r="H12" s="427">
        <f>'Retail kWh TM1'!F34/1000</f>
        <v>10397599.138</v>
      </c>
      <c r="I12" s="427">
        <f>'Retail kWh TM1'!G34/1000</f>
        <v>10605378.623</v>
      </c>
      <c r="J12" s="427">
        <f>'Retail kWh TM1'!H34/1000</f>
        <v>10855286.595000001</v>
      </c>
      <c r="K12" s="427">
        <f>'Retail kWh TM1'!I34/1000</f>
        <v>11055219.890000001</v>
      </c>
      <c r="L12" s="430"/>
      <c r="M12" s="430"/>
      <c r="N12" s="430"/>
      <c r="O12" s="430"/>
      <c r="P12" s="430"/>
      <c r="Q12" s="430"/>
      <c r="R12" s="430"/>
      <c r="S12" s="430"/>
      <c r="T12" s="605"/>
      <c r="V12" s="764"/>
      <c r="W12" s="422" t="s">
        <v>42</v>
      </c>
      <c r="X12" s="432">
        <f>G12/G22-1</f>
        <v>-2.6669207517874383E-2</v>
      </c>
      <c r="Y12" s="432">
        <f t="shared" ref="Y12" si="8">H12/H22-1</f>
        <v>-4.4758738150876165E-2</v>
      </c>
      <c r="Z12" s="432">
        <f t="shared" ref="Z12" si="9">I12/I22-1</f>
        <v>-3.9925221674861566E-2</v>
      </c>
      <c r="AA12" s="438">
        <f t="shared" ref="AA12" si="10">J12/J22-1</f>
        <v>-3.4132291431648754E-2</v>
      </c>
      <c r="AC12" s="433"/>
      <c r="AD12" s="433"/>
      <c r="AE12" s="433"/>
      <c r="AF12" s="433"/>
    </row>
    <row r="13" spans="3:37" ht="15" customHeight="1">
      <c r="C13" s="764"/>
      <c r="D13" s="422" t="s">
        <v>46</v>
      </c>
      <c r="E13" s="430"/>
      <c r="F13" s="430"/>
      <c r="G13" s="430"/>
      <c r="H13" s="427">
        <f>'Retail kWh TM1'!F35/1000</f>
        <v>10614466.655999999</v>
      </c>
      <c r="I13" s="427">
        <f>'Retail kWh TM1'!G35/1000</f>
        <v>10641237.957</v>
      </c>
      <c r="J13" s="427">
        <f>'Retail kWh TM1'!H35/1000</f>
        <v>10851023.27</v>
      </c>
      <c r="K13" s="427">
        <f>'Retail kWh TM1'!I35/1000</f>
        <v>10958172.431</v>
      </c>
      <c r="L13" s="427">
        <f>'Retail kWh TM1'!J35/1000</f>
        <v>11022659.559</v>
      </c>
      <c r="M13" s="430"/>
      <c r="N13" s="430"/>
      <c r="O13" s="430"/>
      <c r="P13" s="430"/>
      <c r="Q13" s="430"/>
      <c r="R13" s="430"/>
      <c r="S13" s="430"/>
      <c r="T13" s="605"/>
      <c r="V13" s="764"/>
      <c r="W13" s="422" t="s">
        <v>46</v>
      </c>
      <c r="X13" s="432">
        <f>H13/H22-1</f>
        <v>-2.4834830833532329E-2</v>
      </c>
      <c r="Y13" s="432">
        <f t="shared" ref="Y13" si="11">I13/I22-1</f>
        <v>-3.667897810687859E-2</v>
      </c>
      <c r="Z13" s="432">
        <f t="shared" ref="Z13" si="12">J13/J22-1</f>
        <v>-3.4511628072150691E-2</v>
      </c>
      <c r="AA13" s="438">
        <f t="shared" ref="AA13" si="13">K13/K22-1</f>
        <v>-4.1185796915133688E-2</v>
      </c>
      <c r="AC13" s="433"/>
      <c r="AD13" s="433"/>
      <c r="AE13" s="433"/>
      <c r="AF13" s="433"/>
    </row>
    <row r="14" spans="3:37" ht="15" customHeight="1">
      <c r="C14" s="764"/>
      <c r="D14" s="422" t="s">
        <v>47</v>
      </c>
      <c r="E14" s="430"/>
      <c r="F14" s="430"/>
      <c r="G14" s="430"/>
      <c r="H14" s="430"/>
      <c r="I14" s="427">
        <f>'Retail kWh TM1'!G36/1000</f>
        <v>11013045.442</v>
      </c>
      <c r="J14" s="427">
        <f>'Retail kWh TM1'!H36/1000</f>
        <v>11154336.119999999</v>
      </c>
      <c r="K14" s="427">
        <f>'Retail kWh TM1'!I36/1000</f>
        <v>11455744.342</v>
      </c>
      <c r="L14" s="427">
        <f>'Retail kWh TM1'!J36/1000</f>
        <v>11714611.846999999</v>
      </c>
      <c r="M14" s="427">
        <f>'Retail kWh TM1'!K36/1000</f>
        <v>12041852.263</v>
      </c>
      <c r="N14" s="430"/>
      <c r="O14" s="430"/>
      <c r="P14" s="430"/>
      <c r="Q14" s="430"/>
      <c r="R14" s="430"/>
      <c r="S14" s="430"/>
      <c r="T14" s="605"/>
      <c r="V14" s="764"/>
      <c r="W14" s="422" t="s">
        <v>47</v>
      </c>
      <c r="X14" s="432">
        <f>I14/I22-1</f>
        <v>-3.0203034446791843E-3</v>
      </c>
      <c r="Y14" s="432">
        <f t="shared" ref="Y14" si="14">J14/J22-1</f>
        <v>-7.5238479850017193E-3</v>
      </c>
      <c r="Z14" s="432">
        <f t="shared" ref="Z14" si="15">K14/K22-1</f>
        <v>2.35056996783789E-3</v>
      </c>
      <c r="AA14" s="438">
        <f t="shared" ref="AA14" si="16">L14/L22-1</f>
        <v>1.68149817634895E-2</v>
      </c>
      <c r="AC14" s="433"/>
      <c r="AD14" s="433"/>
      <c r="AE14" s="433"/>
      <c r="AF14" s="433"/>
    </row>
    <row r="15" spans="3:37" ht="15" customHeight="1">
      <c r="C15" s="764"/>
      <c r="D15" s="422" t="s">
        <v>32</v>
      </c>
      <c r="E15" s="430"/>
      <c r="F15" s="430"/>
      <c r="G15" s="430"/>
      <c r="H15" s="430"/>
      <c r="I15" s="430"/>
      <c r="J15" s="427">
        <f>'Retail kWh TM1'!H37/1000</f>
        <v>10925842.66</v>
      </c>
      <c r="K15" s="427">
        <f>'Retail kWh TM1'!I37/1000</f>
        <v>11259513.442</v>
      </c>
      <c r="L15" s="427">
        <f>'Retail kWh TM1'!J37/1000</f>
        <v>11532471.991</v>
      </c>
      <c r="M15" s="427">
        <f>'Retail kWh TM1'!K37/1000</f>
        <v>11849898.707</v>
      </c>
      <c r="N15" s="427">
        <f>'Retail kWh TM1'!L37/1000</f>
        <v>12100539.222999999</v>
      </c>
      <c r="O15" s="430"/>
      <c r="P15" s="430"/>
      <c r="Q15" s="430"/>
      <c r="R15" s="430"/>
      <c r="S15" s="430"/>
      <c r="T15" s="605"/>
      <c r="V15" s="764"/>
      <c r="W15" s="422" t="s">
        <v>32</v>
      </c>
      <c r="X15" s="432">
        <f>J15/J22-1</f>
        <v>-2.7854444759361052E-2</v>
      </c>
      <c r="Y15" s="432">
        <f t="shared" ref="Y15" si="17">K15/K22-1</f>
        <v>-1.4819170259270154E-2</v>
      </c>
      <c r="Z15" s="432">
        <f t="shared" ref="Z15" si="18">L15/L22-1</f>
        <v>1.0054494652023127E-3</v>
      </c>
      <c r="AA15" s="438">
        <f t="shared" ref="AA15" si="19">M15/M22-1</f>
        <v>2.6551933647037673E-2</v>
      </c>
      <c r="AC15" s="433"/>
      <c r="AD15" s="433"/>
      <c r="AE15" s="433"/>
      <c r="AF15" s="433"/>
    </row>
    <row r="16" spans="3:37" ht="15" customHeight="1">
      <c r="C16" s="764"/>
      <c r="D16" s="422" t="s">
        <v>18</v>
      </c>
      <c r="E16" s="430"/>
      <c r="F16" s="430"/>
      <c r="G16" s="430"/>
      <c r="H16" s="430"/>
      <c r="I16" s="430"/>
      <c r="J16" s="430"/>
      <c r="K16" s="427">
        <f>'Retail kWh TM1'!I38/1000</f>
        <v>11233042.311000001</v>
      </c>
      <c r="L16" s="427">
        <f>'Retail kWh TM1'!J38/1000</f>
        <v>11485159.999</v>
      </c>
      <c r="M16" s="427">
        <f>'Retail kWh TM1'!K38/1000</f>
        <v>11692537.227</v>
      </c>
      <c r="N16" s="427">
        <f>'Retail kWh TM1'!L38/1000</f>
        <v>11856658.096999999</v>
      </c>
      <c r="O16" s="427">
        <f>'Retail kWh TM1'!M38/1000</f>
        <v>12048438.092</v>
      </c>
      <c r="P16" s="430"/>
      <c r="Q16" s="430"/>
      <c r="R16" s="430"/>
      <c r="S16" s="430"/>
      <c r="T16" s="605"/>
      <c r="V16" s="764"/>
      <c r="W16" s="422" t="s">
        <v>18</v>
      </c>
      <c r="X16" s="432">
        <f>K16/K22-1</f>
        <v>-1.7135331693517997E-2</v>
      </c>
      <c r="Y16" s="432">
        <f>L16/L22-1</f>
        <v>-3.1011776182203743E-3</v>
      </c>
      <c r="Z16" s="432">
        <f t="shared" ref="Z16" si="20">M16/M22-1</f>
        <v>1.2919772261545504E-2</v>
      </c>
      <c r="AA16" s="438">
        <f t="shared" ref="AA16" si="21">N16/N22-1</f>
        <v>8.7485046377705711E-2</v>
      </c>
      <c r="AC16" s="433"/>
      <c r="AD16" s="433"/>
      <c r="AE16" s="433"/>
      <c r="AF16" s="433"/>
    </row>
    <row r="17" spans="3:32" ht="15" customHeight="1">
      <c r="C17" s="764"/>
      <c r="D17" s="422" t="s">
        <v>19</v>
      </c>
      <c r="E17" s="430"/>
      <c r="F17" s="430"/>
      <c r="G17" s="430"/>
      <c r="H17" s="430"/>
      <c r="I17" s="430"/>
      <c r="J17" s="430"/>
      <c r="K17" s="430"/>
      <c r="L17" s="427">
        <f>'Retail kWh TM1'!J39/1000</f>
        <v>11384512.663000001</v>
      </c>
      <c r="M17" s="427">
        <f>'Retail kWh TM1'!K39/1000</f>
        <v>11666463.040999999</v>
      </c>
      <c r="N17" s="427">
        <f>'Retail kWh TM1'!L39/1000</f>
        <v>11936558.887</v>
      </c>
      <c r="O17" s="427">
        <f>'Retail kWh TM1'!M39/1000</f>
        <v>12206325.916999999</v>
      </c>
      <c r="P17" s="427">
        <f>'Retail kWh TM1'!N39/1000</f>
        <v>12416008.926000001</v>
      </c>
      <c r="Q17" s="430"/>
      <c r="R17" s="430"/>
      <c r="S17" s="430"/>
      <c r="T17" s="605"/>
      <c r="V17" s="764"/>
      <c r="W17" s="422" t="s">
        <v>19</v>
      </c>
      <c r="X17" s="432">
        <f>L17/L22-1</f>
        <v>-1.1837251886493427E-2</v>
      </c>
      <c r="Y17" s="432">
        <f>M17/M22-1</f>
        <v>1.0660976071096728E-2</v>
      </c>
      <c r="Z17" s="432">
        <f>N17/N22-1</f>
        <v>9.4813495389890035E-2</v>
      </c>
      <c r="AA17" s="438">
        <f>O17/O22-1</f>
        <v>7.4576639577300874E-2</v>
      </c>
      <c r="AC17" s="433"/>
      <c r="AD17" s="433"/>
      <c r="AE17" s="433"/>
      <c r="AF17" s="433"/>
    </row>
    <row r="18" spans="3:32" ht="15" customHeight="1">
      <c r="C18" s="764"/>
      <c r="D18" s="422" t="s">
        <v>20</v>
      </c>
      <c r="E18" s="430"/>
      <c r="F18" s="430"/>
      <c r="G18" s="430"/>
      <c r="H18" s="430"/>
      <c r="I18" s="430"/>
      <c r="J18" s="430"/>
      <c r="K18" s="430"/>
      <c r="L18" s="430"/>
      <c r="M18" s="427">
        <f>'Retail kWh TM1'!K40/1000</f>
        <v>11609795.222999999</v>
      </c>
      <c r="N18" s="427">
        <f>'Retail kWh TM1'!L40/1000</f>
        <v>11808797.282</v>
      </c>
      <c r="O18" s="427">
        <f>'Retail kWh TM1'!M40/1000</f>
        <v>12104967.310000001</v>
      </c>
      <c r="P18" s="427">
        <f>'Retail kWh TM1'!N40/1000</f>
        <v>12497679.935000001</v>
      </c>
      <c r="Q18" s="427">
        <f>'Retail kWh TM1'!O40/1000</f>
        <v>12791274.865</v>
      </c>
      <c r="R18" s="430"/>
      <c r="S18" s="430"/>
      <c r="T18" s="605"/>
      <c r="V18" s="764"/>
      <c r="W18" s="422" t="s">
        <v>20</v>
      </c>
      <c r="X18" s="432">
        <f>M18/M22-1</f>
        <v>5.7518659105944003E-3</v>
      </c>
      <c r="Y18" s="432">
        <f>N18/N22-1</f>
        <v>8.3095283242584417E-2</v>
      </c>
      <c r="Z18" s="432">
        <f>O18/O22-1</f>
        <v>6.5653594916449842E-2</v>
      </c>
      <c r="AA18" s="438">
        <f>P18/P22-1</f>
        <v>0.13200683996012108</v>
      </c>
      <c r="AC18" s="433"/>
      <c r="AD18" s="433"/>
      <c r="AE18" s="433"/>
      <c r="AF18" s="433"/>
    </row>
    <row r="19" spans="3:32" ht="15" customHeight="1">
      <c r="C19" s="764"/>
      <c r="D19" s="422" t="s">
        <v>191</v>
      </c>
      <c r="E19" s="430"/>
      <c r="F19" s="430"/>
      <c r="G19" s="430"/>
      <c r="H19" s="430"/>
      <c r="I19" s="430"/>
      <c r="J19" s="430"/>
      <c r="K19" s="430"/>
      <c r="L19" s="430"/>
      <c r="M19" s="430"/>
      <c r="N19" s="427">
        <f>'Retail kWh TM1'!L41/1000</f>
        <v>0</v>
      </c>
      <c r="O19" s="427">
        <f>'Retail kWh TM1'!M41/1000</f>
        <v>10892233.471999999</v>
      </c>
      <c r="P19" s="427">
        <f>'Retail kWh TM1'!N41/1000</f>
        <v>11188303.026000001</v>
      </c>
      <c r="Q19" s="427">
        <f>'Retail kWh TM1'!O41/1000</f>
        <v>11646579.787</v>
      </c>
      <c r="R19" s="427">
        <f>'Retail kWh TM1'!P41/1000</f>
        <v>12051113.378</v>
      </c>
      <c r="S19" s="430"/>
      <c r="T19" s="605"/>
      <c r="V19" s="764"/>
      <c r="W19" s="422" t="s">
        <v>191</v>
      </c>
      <c r="X19" s="432" t="s">
        <v>301</v>
      </c>
      <c r="Y19" s="432">
        <f>O19/O22-1</f>
        <v>-4.1108706958905228E-2</v>
      </c>
      <c r="Z19" s="432">
        <f>P19/P22-1</f>
        <v>1.3406937835660049E-2</v>
      </c>
      <c r="AA19" s="438">
        <f>Q19/Q22-1</f>
        <v>9.2279848499597472E-2</v>
      </c>
      <c r="AC19" s="433"/>
      <c r="AD19" s="433"/>
      <c r="AE19" s="433"/>
      <c r="AF19" s="433"/>
    </row>
    <row r="20" spans="3:32" ht="15" customHeight="1">
      <c r="C20" s="764"/>
      <c r="D20" s="422" t="s">
        <v>48</v>
      </c>
      <c r="E20" s="430"/>
      <c r="F20" s="430"/>
      <c r="G20" s="430"/>
      <c r="H20" s="430"/>
      <c r="I20" s="430"/>
      <c r="J20" s="430"/>
      <c r="K20" s="430"/>
      <c r="L20" s="430"/>
      <c r="M20" s="430"/>
      <c r="N20" s="430"/>
      <c r="O20" s="427">
        <f>'Retail kWh TM1'!M42/1000</f>
        <v>11184575.872880001</v>
      </c>
      <c r="P20" s="427">
        <f>'Retail kWh TM1'!N42/1000</f>
        <v>11421063.227709999</v>
      </c>
      <c r="Q20" s="427">
        <f>'Retail kWh TM1'!O42/1000</f>
        <v>11768265.15872</v>
      </c>
      <c r="R20" s="427">
        <f>'Retail kWh TM1'!P42/1000</f>
        <v>12063850.14397</v>
      </c>
      <c r="S20" s="427">
        <f>'Retail kWh TM1'!Q42/1000</f>
        <v>12369347.641860001</v>
      </c>
      <c r="T20" s="605"/>
      <c r="V20" s="764"/>
      <c r="W20" s="422" t="s">
        <v>48</v>
      </c>
      <c r="X20" s="598">
        <f>O20/O22-1</f>
        <v>-1.537251763545977E-2</v>
      </c>
      <c r="Y20" s="432">
        <f>P20/P22-1</f>
        <v>3.4489742146267988E-2</v>
      </c>
      <c r="Z20" s="432">
        <f>Q20/Q22-1</f>
        <v>0.10369216712169615</v>
      </c>
      <c r="AA20" s="599"/>
      <c r="AC20" s="433"/>
      <c r="AD20" s="433"/>
      <c r="AE20" s="433"/>
      <c r="AF20" s="433"/>
    </row>
    <row r="21" spans="3:32" ht="15" customHeight="1" thickBot="1">
      <c r="C21" s="764"/>
      <c r="D21" s="422" t="s">
        <v>305</v>
      </c>
      <c r="E21" s="430"/>
      <c r="F21" s="430"/>
      <c r="G21" s="430"/>
      <c r="H21" s="430"/>
      <c r="I21" s="430"/>
      <c r="J21" s="430"/>
      <c r="K21" s="430"/>
      <c r="L21" s="430"/>
      <c r="M21" s="430"/>
      <c r="N21" s="430"/>
      <c r="O21" s="430"/>
      <c r="P21" s="427">
        <f>'Retail kWh TM1'!N43/1000</f>
        <v>11310154.720000001</v>
      </c>
      <c r="Q21" s="427">
        <f>'Retail kWh TM1'!O43/1000</f>
        <v>11145822.616</v>
      </c>
      <c r="R21" s="427">
        <f>'Retail kWh TM1'!P43/1000</f>
        <v>11309155.879000001</v>
      </c>
      <c r="S21" s="427">
        <f>'Retail kWh TM1'!Q43/1000</f>
        <v>11568530.182</v>
      </c>
      <c r="T21" s="606">
        <f>'Retail kWh TM1'!R43/1000</f>
        <v>11826501.821</v>
      </c>
      <c r="V21" s="765"/>
      <c r="W21" s="423" t="s">
        <v>305</v>
      </c>
      <c r="X21" s="440">
        <f>P21/P22-1</f>
        <v>2.4443942446606526E-2</v>
      </c>
      <c r="Y21" s="718">
        <f>Q21/Q22-1</f>
        <v>4.5316106621875019E-2</v>
      </c>
      <c r="Z21" s="442"/>
      <c r="AA21" s="579"/>
      <c r="AC21" s="433"/>
      <c r="AD21" s="433"/>
      <c r="AE21" s="433"/>
      <c r="AF21" s="433"/>
    </row>
    <row r="22" spans="3:32" ht="15" customHeight="1" thickBot="1">
      <c r="C22" s="765"/>
      <c r="D22" s="424" t="s">
        <v>3</v>
      </c>
      <c r="E22" s="428">
        <f>'Retail kWh TM1'!C30/1000</f>
        <v>10112336.67</v>
      </c>
      <c r="F22" s="428">
        <f>'Retail kWh TM1'!D30/1000</f>
        <v>10173052.880999999</v>
      </c>
      <c r="G22" s="428">
        <f>'Retail kWh TM1'!E30/1000</f>
        <v>10771865.186000001</v>
      </c>
      <c r="H22" s="428">
        <f>'Retail kWh TM1'!F30/1000</f>
        <v>10884788.538000001</v>
      </c>
      <c r="I22" s="428">
        <f>'Retail kWh TM1'!G30/1000</f>
        <v>11046408.948999999</v>
      </c>
      <c r="J22" s="428">
        <f>'Retail kWh TM1'!H30/1000</f>
        <v>11238895.864</v>
      </c>
      <c r="K22" s="428">
        <f>'Retail kWh TM1'!I30/1000</f>
        <v>11428879.960000001</v>
      </c>
      <c r="L22" s="428">
        <f>'Retail kWh TM1'!J30/1000</f>
        <v>11520888.32</v>
      </c>
      <c r="M22" s="428">
        <f>'Retail kWh TM1'!K30/1000</f>
        <v>11543399.139</v>
      </c>
      <c r="N22" s="428">
        <f>'Retail kWh TM1'!L30/1000</f>
        <v>10902824.030999999</v>
      </c>
      <c r="O22" s="428">
        <f>'Retail kWh TM1'!M30/1000</f>
        <v>11359195.302999999</v>
      </c>
      <c r="P22" s="428">
        <f>'Retail kWh TM1'!N30/1000</f>
        <v>11040286.59</v>
      </c>
      <c r="Q22" s="428">
        <f>'Retail kWh TM1'!O30/1000</f>
        <v>10662633.575999999</v>
      </c>
      <c r="R22" s="607"/>
      <c r="S22" s="607"/>
      <c r="T22" s="608"/>
      <c r="V22" s="420"/>
      <c r="W22" s="420"/>
      <c r="X22" s="600"/>
      <c r="Y22" s="600"/>
      <c r="Z22" s="600"/>
      <c r="AA22" s="600"/>
    </row>
    <row r="23" spans="3:32" s="420" customFormat="1" ht="15" customHeight="1">
      <c r="X23" s="600"/>
      <c r="Y23" s="600"/>
      <c r="Z23" s="600"/>
      <c r="AA23" s="600"/>
    </row>
    <row r="24" spans="3:32" ht="15" customHeight="1">
      <c r="L24" s="629"/>
      <c r="M24" s="629"/>
      <c r="N24" s="629"/>
      <c r="O24" s="630"/>
      <c r="X24" s="433"/>
      <c r="Y24" s="433"/>
      <c r="Z24" s="433"/>
      <c r="AA24" s="433"/>
    </row>
    <row r="25" spans="3:32" ht="15" customHeight="1">
      <c r="X25" s="433"/>
      <c r="Y25" s="433"/>
      <c r="Z25" s="433"/>
      <c r="AA25" s="433"/>
    </row>
    <row r="26" spans="3:32" ht="23.25">
      <c r="C26" s="426" t="s">
        <v>365</v>
      </c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1"/>
      <c r="Q26" s="425"/>
      <c r="R26" s="425"/>
      <c r="S26" s="425"/>
      <c r="T26" s="425"/>
      <c r="U26" s="425"/>
      <c r="V26" s="426" t="s">
        <v>365</v>
      </c>
      <c r="X26" s="434"/>
      <c r="Y26" s="434"/>
      <c r="Z26" s="434"/>
      <c r="AA26" s="434"/>
    </row>
    <row r="27" spans="3:32" ht="15" customHeight="1" thickBot="1">
      <c r="C27" s="414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588"/>
      <c r="Q27" s="412"/>
      <c r="R27" s="412"/>
      <c r="S27" s="412"/>
      <c r="T27" s="412"/>
      <c r="U27" s="412"/>
      <c r="V27" s="412"/>
      <c r="W27" s="412"/>
      <c r="X27" s="435"/>
      <c r="Y27" s="435"/>
      <c r="Z27" s="435"/>
      <c r="AA27" s="435"/>
    </row>
    <row r="28" spans="3:32" ht="15" customHeight="1" thickBot="1">
      <c r="C28" s="415"/>
      <c r="D28" s="416"/>
      <c r="E28" s="417" t="s">
        <v>192</v>
      </c>
      <c r="F28" s="418"/>
      <c r="G28" s="418"/>
      <c r="H28" s="418"/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8"/>
      <c r="T28" s="603"/>
      <c r="V28" s="710"/>
      <c r="W28" s="711"/>
      <c r="X28" s="712" t="s">
        <v>196</v>
      </c>
      <c r="Y28" s="712"/>
      <c r="Z28" s="712"/>
      <c r="AA28" s="713"/>
    </row>
    <row r="29" spans="3:32" ht="15" customHeight="1">
      <c r="C29" s="419"/>
      <c r="D29" s="420"/>
      <c r="E29" s="421">
        <v>2000</v>
      </c>
      <c r="F29" s="421">
        <v>2001</v>
      </c>
      <c r="G29" s="421">
        <v>2002</v>
      </c>
      <c r="H29" s="421">
        <v>2003</v>
      </c>
      <c r="I29" s="421">
        <v>2004</v>
      </c>
      <c r="J29" s="421">
        <v>2005</v>
      </c>
      <c r="K29" s="421">
        <v>2006</v>
      </c>
      <c r="L29" s="421">
        <v>2007</v>
      </c>
      <c r="M29" s="421">
        <v>2008</v>
      </c>
      <c r="N29" s="421">
        <v>2009</v>
      </c>
      <c r="O29" s="421">
        <v>2010</v>
      </c>
      <c r="P29" s="421">
        <v>2011</v>
      </c>
      <c r="Q29" s="421">
        <v>2012</v>
      </c>
      <c r="R29" s="421">
        <v>2013</v>
      </c>
      <c r="S29" s="421">
        <v>2014</v>
      </c>
      <c r="T29" s="604">
        <v>2015</v>
      </c>
      <c r="V29" s="419"/>
      <c r="W29" s="420"/>
      <c r="X29" s="421" t="s">
        <v>193</v>
      </c>
      <c r="Y29" s="421" t="s">
        <v>194</v>
      </c>
      <c r="Z29" s="436" t="s">
        <v>199</v>
      </c>
      <c r="AA29" s="437" t="s">
        <v>200</v>
      </c>
    </row>
    <row r="30" spans="3:32" ht="15" customHeight="1">
      <c r="C30" s="764" t="s">
        <v>195</v>
      </c>
      <c r="D30" s="422" t="s">
        <v>43</v>
      </c>
      <c r="E30" s="427">
        <f>E9</f>
        <v>9875379.0130000003</v>
      </c>
      <c r="F30" s="427">
        <f t="shared" ref="F30:H30" si="22">F9</f>
        <v>10157572.304</v>
      </c>
      <c r="G30" s="427">
        <f t="shared" si="22"/>
        <v>10358016.331</v>
      </c>
      <c r="H30" s="427">
        <f t="shared" si="22"/>
        <v>10481971.748</v>
      </c>
      <c r="I30" s="430"/>
      <c r="J30" s="430"/>
      <c r="K30" s="430"/>
      <c r="L30" s="430"/>
      <c r="M30" s="430"/>
      <c r="N30" s="430"/>
      <c r="O30" s="430"/>
      <c r="P30" s="430"/>
      <c r="Q30" s="430"/>
      <c r="R30" s="430"/>
      <c r="S30" s="430"/>
      <c r="T30" s="605"/>
      <c r="V30" s="764" t="s">
        <v>195</v>
      </c>
      <c r="W30" s="422" t="s">
        <v>43</v>
      </c>
      <c r="X30" s="430"/>
      <c r="Y30" s="432">
        <f>E30/E43-1</f>
        <v>-1.3490108859048777E-2</v>
      </c>
      <c r="Z30" s="432">
        <f t="shared" ref="Z30:AA30" si="23">F30/F43-1</f>
        <v>-1.9580525956069628E-2</v>
      </c>
      <c r="AA30" s="438">
        <f t="shared" si="23"/>
        <v>-3.0877023452544061E-2</v>
      </c>
    </row>
    <row r="31" spans="3:32" ht="15" customHeight="1">
      <c r="C31" s="764"/>
      <c r="D31" s="422" t="s">
        <v>44</v>
      </c>
      <c r="E31" s="427">
        <f>E10</f>
        <v>9946788.307</v>
      </c>
      <c r="F31" s="427">
        <f t="shared" ref="F31:H32" si="24">F10</f>
        <v>10112246.193</v>
      </c>
      <c r="G31" s="427">
        <f t="shared" ref="G31" si="25">G10</f>
        <v>10378326.693</v>
      </c>
      <c r="H31" s="427">
        <f t="shared" si="24"/>
        <v>10541531.698000001</v>
      </c>
      <c r="I31" s="427">
        <f t="shared" ref="I31" si="26">I10</f>
        <v>10666010.524</v>
      </c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605"/>
      <c r="V31" s="764"/>
      <c r="W31" s="422" t="s">
        <v>44</v>
      </c>
      <c r="X31" s="432">
        <f>E31/E43-1</f>
        <v>-6.3566130451000458E-3</v>
      </c>
      <c r="Y31" s="432">
        <f t="shared" ref="Y31:AA31" si="27">F31/F43-1</f>
        <v>-2.3955449469001633E-2</v>
      </c>
      <c r="Z31" s="432">
        <f t="shared" si="27"/>
        <v>-2.8976733102809127E-2</v>
      </c>
      <c r="AA31" s="438">
        <f t="shared" si="27"/>
        <v>-3.803525921183637E-2</v>
      </c>
    </row>
    <row r="32" spans="3:32" ht="15" customHeight="1">
      <c r="C32" s="764"/>
      <c r="D32" s="422" t="s">
        <v>45</v>
      </c>
      <c r="E32" s="430"/>
      <c r="F32" s="427">
        <f t="shared" si="24"/>
        <v>10084707.596000001</v>
      </c>
      <c r="G32" s="427">
        <f t="shared" ref="G32:H34" si="28">G11</f>
        <v>10265886.313999999</v>
      </c>
      <c r="H32" s="427">
        <f t="shared" si="28"/>
        <v>10337090.539000001</v>
      </c>
      <c r="I32" s="427">
        <f t="shared" ref="I32:J32" si="29">I11</f>
        <v>10455932.773</v>
      </c>
      <c r="J32" s="427">
        <f t="shared" si="29"/>
        <v>10586566.276000001</v>
      </c>
      <c r="K32" s="430"/>
      <c r="L32" s="430"/>
      <c r="M32" s="430"/>
      <c r="N32" s="430"/>
      <c r="O32" s="430"/>
      <c r="P32" s="430"/>
      <c r="Q32" s="430"/>
      <c r="R32" s="430"/>
      <c r="S32" s="430"/>
      <c r="T32" s="605"/>
      <c r="V32" s="764"/>
      <c r="W32" s="422" t="s">
        <v>45</v>
      </c>
      <c r="X32" s="432">
        <f>F32/F43-1</f>
        <v>-2.6613503576676023E-2</v>
      </c>
      <c r="Y32" s="432">
        <f t="shared" ref="Y32:AA32" si="30">G32/G43-1</f>
        <v>-3.9496947717114983E-2</v>
      </c>
      <c r="Z32" s="432">
        <f t="shared" si="30"/>
        <v>-5.6691484147457394E-2</v>
      </c>
      <c r="AA32" s="438">
        <f t="shared" si="30"/>
        <v>-5.2537930048672132E-2</v>
      </c>
      <c r="AC32" s="575"/>
      <c r="AD32" s="575"/>
    </row>
    <row r="33" spans="3:32" ht="15" customHeight="1">
      <c r="C33" s="764"/>
      <c r="D33" s="422" t="s">
        <v>42</v>
      </c>
      <c r="E33" s="430"/>
      <c r="F33" s="430"/>
      <c r="G33" s="427">
        <f t="shared" si="28"/>
        <v>10484588.078</v>
      </c>
      <c r="H33" s="427">
        <f t="shared" si="28"/>
        <v>10397599.138</v>
      </c>
      <c r="I33" s="427">
        <f t="shared" ref="I33:J33" si="31">I12</f>
        <v>10605378.623</v>
      </c>
      <c r="J33" s="427">
        <f t="shared" si="31"/>
        <v>10855286.595000001</v>
      </c>
      <c r="K33" s="427">
        <f t="shared" ref="K33" si="32">K12</f>
        <v>11055219.890000001</v>
      </c>
      <c r="L33" s="430"/>
      <c r="M33" s="430"/>
      <c r="N33" s="430"/>
      <c r="O33" s="430"/>
      <c r="P33" s="430"/>
      <c r="Q33" s="430"/>
      <c r="R33" s="430"/>
      <c r="S33" s="430"/>
      <c r="T33" s="605"/>
      <c r="V33" s="764"/>
      <c r="W33" s="422" t="s">
        <v>42</v>
      </c>
      <c r="X33" s="432">
        <f>G33/G43-1</f>
        <v>-1.9034641255063156E-2</v>
      </c>
      <c r="Y33" s="432">
        <f>H33/H43-1</f>
        <v>-5.1169787640721776E-2</v>
      </c>
      <c r="Z33" s="432">
        <f t="shared" ref="Z33:AA33" si="33">I33/I43-1</f>
        <v>-3.8995926914119794E-2</v>
      </c>
      <c r="AA33" s="438">
        <f t="shared" si="33"/>
        <v>-4.2014294717246714E-2</v>
      </c>
      <c r="AC33" s="575"/>
      <c r="AD33" s="575"/>
      <c r="AE33" s="433"/>
      <c r="AF33" s="576"/>
    </row>
    <row r="34" spans="3:32" ht="15" customHeight="1">
      <c r="C34" s="764"/>
      <c r="D34" s="422" t="s">
        <v>46</v>
      </c>
      <c r="E34" s="430"/>
      <c r="F34" s="430"/>
      <c r="G34" s="430"/>
      <c r="H34" s="427">
        <f t="shared" si="28"/>
        <v>10614466.655999999</v>
      </c>
      <c r="I34" s="427">
        <f t="shared" ref="I34:J36" si="34">I13</f>
        <v>10641237.957</v>
      </c>
      <c r="J34" s="427">
        <f t="shared" si="34"/>
        <v>10851023.27</v>
      </c>
      <c r="K34" s="427">
        <f t="shared" ref="K34:L34" si="35">K13</f>
        <v>10958172.431</v>
      </c>
      <c r="L34" s="427">
        <f t="shared" si="35"/>
        <v>11022659.559</v>
      </c>
      <c r="M34" s="430"/>
      <c r="N34" s="430"/>
      <c r="O34" s="430"/>
      <c r="P34" s="430"/>
      <c r="Q34" s="430"/>
      <c r="R34" s="430"/>
      <c r="S34" s="430"/>
      <c r="T34" s="605"/>
      <c r="V34" s="764"/>
      <c r="W34" s="422" t="s">
        <v>46</v>
      </c>
      <c r="X34" s="432">
        <f>H34/H43-1</f>
        <v>-3.1379598537764175E-2</v>
      </c>
      <c r="Y34" s="432">
        <f t="shared" ref="Y34:AA34" si="36">I34/I43-1</f>
        <v>-3.5746541177205882E-2</v>
      </c>
      <c r="Z34" s="432">
        <f t="shared" si="36"/>
        <v>-4.239053576544316E-2</v>
      </c>
      <c r="AA34" s="438">
        <f t="shared" si="36"/>
        <v>-4.625485223690784E-2</v>
      </c>
      <c r="AC34" s="575"/>
      <c r="AD34" s="575"/>
      <c r="AF34" s="575"/>
    </row>
    <row r="35" spans="3:32" ht="15" customHeight="1">
      <c r="C35" s="764"/>
      <c r="D35" s="422" t="s">
        <v>47</v>
      </c>
      <c r="E35" s="430"/>
      <c r="F35" s="430"/>
      <c r="G35" s="430"/>
      <c r="H35" s="430"/>
      <c r="I35" s="427">
        <f t="shared" si="34"/>
        <v>11013045.442</v>
      </c>
      <c r="J35" s="427">
        <f t="shared" si="34"/>
        <v>11154336.119999999</v>
      </c>
      <c r="K35" s="427">
        <f t="shared" ref="K35:L35" si="37">K14</f>
        <v>11455744.342</v>
      </c>
      <c r="L35" s="427">
        <f t="shared" si="37"/>
        <v>11714611.846999999</v>
      </c>
      <c r="M35" s="427">
        <f t="shared" ref="M35" si="38">M14</f>
        <v>12041852.263</v>
      </c>
      <c r="N35" s="430"/>
      <c r="O35" s="430"/>
      <c r="P35" s="430"/>
      <c r="Q35" s="430"/>
      <c r="R35" s="430"/>
      <c r="S35" s="430"/>
      <c r="T35" s="605"/>
      <c r="V35" s="764"/>
      <c r="W35" s="422" t="s">
        <v>47</v>
      </c>
      <c r="X35" s="432">
        <f>I35/I43-1</f>
        <v>-2.0552869381617045E-3</v>
      </c>
      <c r="Y35" s="432">
        <f t="shared" ref="Y35:AA35" si="39">J35/J43-1</f>
        <v>-1.5622990571158901E-2</v>
      </c>
      <c r="Z35" s="432">
        <f t="shared" si="39"/>
        <v>-2.9486532545878186E-3</v>
      </c>
      <c r="AA35" s="438">
        <f t="shared" si="39"/>
        <v>2.014823807450572E-2</v>
      </c>
      <c r="AC35" s="575"/>
      <c r="AF35" s="575"/>
    </row>
    <row r="36" spans="3:32" ht="15" customHeight="1">
      <c r="C36" s="764"/>
      <c r="D36" s="422" t="s">
        <v>32</v>
      </c>
      <c r="E36" s="430"/>
      <c r="F36" s="430"/>
      <c r="G36" s="430"/>
      <c r="H36" s="430"/>
      <c r="I36" s="430"/>
      <c r="J36" s="427">
        <f t="shared" si="34"/>
        <v>10925842.66</v>
      </c>
      <c r="K36" s="427">
        <f t="shared" ref="K36:L38" si="40">K15</f>
        <v>11259513.442</v>
      </c>
      <c r="L36" s="427">
        <f t="shared" si="40"/>
        <v>11532471.991</v>
      </c>
      <c r="M36" s="427">
        <f t="shared" ref="M36:N36" si="41">M15</f>
        <v>11849898.707</v>
      </c>
      <c r="N36" s="427">
        <f t="shared" si="41"/>
        <v>12100539.222999999</v>
      </c>
      <c r="O36" s="430"/>
      <c r="P36" s="430"/>
      <c r="Q36" s="430"/>
      <c r="R36" s="430"/>
      <c r="S36" s="430"/>
      <c r="T36" s="605"/>
      <c r="V36" s="764"/>
      <c r="W36" s="422" t="s">
        <v>32</v>
      </c>
      <c r="X36" s="432">
        <f>J36/J43-1</f>
        <v>-3.5787678671740042E-2</v>
      </c>
      <c r="Y36" s="432">
        <f t="shared" ref="Y36:AA36" si="42">K36/K43-1</f>
        <v>-2.0027620563656368E-2</v>
      </c>
      <c r="Z36" s="432">
        <f t="shared" si="42"/>
        <v>4.2868800023534437E-3</v>
      </c>
      <c r="AA36" s="438">
        <f t="shared" si="42"/>
        <v>3.2946521199315404E-2</v>
      </c>
    </row>
    <row r="37" spans="3:32" ht="15" customHeight="1">
      <c r="C37" s="764"/>
      <c r="D37" s="422" t="s">
        <v>18</v>
      </c>
      <c r="E37" s="430"/>
      <c r="F37" s="430"/>
      <c r="G37" s="430"/>
      <c r="H37" s="430"/>
      <c r="I37" s="430"/>
      <c r="J37" s="430"/>
      <c r="K37" s="427">
        <f t="shared" si="40"/>
        <v>11233042.311000001</v>
      </c>
      <c r="L37" s="427">
        <f t="shared" si="40"/>
        <v>11485159.999</v>
      </c>
      <c r="M37" s="427">
        <f t="shared" ref="M37:N37" si="43">M16</f>
        <v>11692537.227</v>
      </c>
      <c r="N37" s="427">
        <f t="shared" si="43"/>
        <v>11856658.096999999</v>
      </c>
      <c r="O37" s="427">
        <f t="shared" ref="O37" si="44">O16</f>
        <v>12048438.092</v>
      </c>
      <c r="P37" s="430"/>
      <c r="Q37" s="430"/>
      <c r="R37" s="430"/>
      <c r="S37" s="430"/>
      <c r="T37" s="605"/>
      <c r="V37" s="764"/>
      <c r="W37" s="422" t="s">
        <v>18</v>
      </c>
      <c r="X37" s="432">
        <f>K37/K43-1</f>
        <v>-2.2331536924346973E-2</v>
      </c>
      <c r="Y37" s="432">
        <f>L37/L43-1</f>
        <v>1.667908428517606E-4</v>
      </c>
      <c r="Z37" s="432">
        <f t="shared" ref="Z37:AA37" si="45">M37/M43-1</f>
        <v>1.9229442483633452E-2</v>
      </c>
      <c r="AA37" s="438">
        <f t="shared" si="45"/>
        <v>8.3717821384831081E-2</v>
      </c>
    </row>
    <row r="38" spans="3:32" ht="15" customHeight="1">
      <c r="C38" s="764"/>
      <c r="D38" s="422" t="s">
        <v>19</v>
      </c>
      <c r="E38" s="430"/>
      <c r="F38" s="430"/>
      <c r="G38" s="430"/>
      <c r="H38" s="430"/>
      <c r="I38" s="430"/>
      <c r="J38" s="430"/>
      <c r="K38" s="430"/>
      <c r="L38" s="427">
        <f t="shared" si="40"/>
        <v>11384512.663000001</v>
      </c>
      <c r="M38" s="427">
        <f t="shared" ref="M38:N40" si="46">M17</f>
        <v>11666463.040999999</v>
      </c>
      <c r="N38" s="427">
        <f t="shared" si="46"/>
        <v>11936558.887</v>
      </c>
      <c r="O38" s="427">
        <f t="shared" ref="O38:P38" si="47">O17</f>
        <v>12206325.916999999</v>
      </c>
      <c r="P38" s="427">
        <f t="shared" si="47"/>
        <v>12416008.926000001</v>
      </c>
      <c r="Q38" s="430"/>
      <c r="R38" s="430"/>
      <c r="S38" s="430"/>
      <c r="T38" s="605"/>
      <c r="V38" s="764"/>
      <c r="W38" s="422" t="s">
        <v>19</v>
      </c>
      <c r="X38" s="432">
        <f>L38/L43-1</f>
        <v>-8.5979214522112768E-3</v>
      </c>
      <c r="Y38" s="432">
        <f t="shared" ref="Y38:Z38" si="48">M38/M43-1</f>
        <v>1.6956575821415187E-2</v>
      </c>
      <c r="Z38" s="432">
        <f t="shared" si="48"/>
        <v>9.1020883458252655E-2</v>
      </c>
      <c r="AA38" s="438">
        <f>O38/O43-1</f>
        <v>0.12986141840374033</v>
      </c>
    </row>
    <row r="39" spans="3:32" ht="15" customHeight="1">
      <c r="C39" s="764"/>
      <c r="D39" s="422" t="s">
        <v>20</v>
      </c>
      <c r="E39" s="430"/>
      <c r="F39" s="430"/>
      <c r="G39" s="430"/>
      <c r="H39" s="430"/>
      <c r="I39" s="430"/>
      <c r="J39" s="430"/>
      <c r="K39" s="430"/>
      <c r="L39" s="430"/>
      <c r="M39" s="427">
        <f t="shared" si="46"/>
        <v>11609795.222999999</v>
      </c>
      <c r="N39" s="427">
        <f t="shared" si="46"/>
        <v>11808797.282</v>
      </c>
      <c r="O39" s="427">
        <f t="shared" ref="O39:Q39" si="49">O18</f>
        <v>12104967.310000001</v>
      </c>
      <c r="P39" s="427">
        <f t="shared" si="49"/>
        <v>12497679.935000001</v>
      </c>
      <c r="Q39" s="427">
        <f t="shared" si="49"/>
        <v>12791274.865</v>
      </c>
      <c r="R39" s="430"/>
      <c r="S39" s="430"/>
      <c r="T39" s="605"/>
      <c r="V39" s="764"/>
      <c r="W39" s="422" t="s">
        <v>20</v>
      </c>
      <c r="X39" s="432">
        <f>M39/M43-1</f>
        <v>1.2016885878540107E-2</v>
      </c>
      <c r="Y39" s="432">
        <f t="shared" ref="Y39" si="50">N39/N43-1</f>
        <v>7.93432651028525E-2</v>
      </c>
      <c r="Z39" s="432">
        <f>O39/O43-1</f>
        <v>0.12047930127437945</v>
      </c>
      <c r="AA39" s="438">
        <f>P39/P43-1</f>
        <v>0.14332064312441828</v>
      </c>
    </row>
    <row r="40" spans="3:32" ht="15" customHeight="1">
      <c r="C40" s="764"/>
      <c r="D40" s="422" t="s">
        <v>191</v>
      </c>
      <c r="E40" s="430"/>
      <c r="F40" s="430"/>
      <c r="G40" s="430"/>
      <c r="H40" s="430"/>
      <c r="I40" s="430"/>
      <c r="J40" s="430"/>
      <c r="K40" s="430"/>
      <c r="L40" s="430"/>
      <c r="M40" s="430"/>
      <c r="N40" s="427">
        <f t="shared" si="46"/>
        <v>0</v>
      </c>
      <c r="O40" s="427">
        <f t="shared" ref="O40:R40" si="51">O19</f>
        <v>10892233.471999999</v>
      </c>
      <c r="P40" s="427">
        <f t="shared" si="51"/>
        <v>11188303.026000001</v>
      </c>
      <c r="Q40" s="427">
        <f t="shared" si="51"/>
        <v>11646579.787</v>
      </c>
      <c r="R40" s="427">
        <f t="shared" si="51"/>
        <v>12051113.378</v>
      </c>
      <c r="S40" s="430"/>
      <c r="T40" s="605"/>
      <c r="V40" s="764"/>
      <c r="W40" s="422" t="s">
        <v>191</v>
      </c>
      <c r="X40" s="432" t="s">
        <v>301</v>
      </c>
      <c r="Y40" s="432">
        <f>O40/O43-1</f>
        <v>8.2242964788286077E-3</v>
      </c>
      <c r="Z40" s="432">
        <f>P40/P43-1</f>
        <v>2.3535398384900041E-2</v>
      </c>
      <c r="AA40" s="438">
        <f>Q40/Q43-1</f>
        <v>7.2644685520101726E-2</v>
      </c>
    </row>
    <row r="41" spans="3:32" ht="15" customHeight="1">
      <c r="C41" s="764"/>
      <c r="D41" s="422" t="s">
        <v>48</v>
      </c>
      <c r="E41" s="430"/>
      <c r="F41" s="430"/>
      <c r="G41" s="430"/>
      <c r="H41" s="430"/>
      <c r="I41" s="430"/>
      <c r="J41" s="430"/>
      <c r="K41" s="430"/>
      <c r="L41" s="430"/>
      <c r="M41" s="430"/>
      <c r="N41" s="430"/>
      <c r="O41" s="427">
        <f t="shared" ref="O41:S41" si="52">O20</f>
        <v>11184575.872880001</v>
      </c>
      <c r="P41" s="429">
        <f t="shared" si="52"/>
        <v>11421063.227709999</v>
      </c>
      <c r="Q41" s="429">
        <f t="shared" si="52"/>
        <v>11768265.15872</v>
      </c>
      <c r="R41" s="427">
        <f t="shared" si="52"/>
        <v>12063850.14397</v>
      </c>
      <c r="S41" s="427">
        <f t="shared" si="52"/>
        <v>12369347.641860001</v>
      </c>
      <c r="T41" s="605"/>
      <c r="V41" s="764"/>
      <c r="W41" s="422" t="s">
        <v>48</v>
      </c>
      <c r="X41" s="598">
        <f>O41/O43-1</f>
        <v>3.5284560309553292E-2</v>
      </c>
      <c r="Y41" s="748">
        <f>P41/P43-1</f>
        <v>4.4828914053161917E-2</v>
      </c>
      <c r="Z41" s="748">
        <f>Q41/Q43-1</f>
        <v>8.3851852745855604E-2</v>
      </c>
      <c r="AA41" s="599"/>
    </row>
    <row r="42" spans="3:32" ht="15" customHeight="1" thickBot="1">
      <c r="C42" s="764"/>
      <c r="D42" s="422" t="s">
        <v>305</v>
      </c>
      <c r="E42" s="430"/>
      <c r="F42" s="430"/>
      <c r="G42" s="430"/>
      <c r="H42" s="430"/>
      <c r="I42" s="430"/>
      <c r="J42" s="430"/>
      <c r="K42" s="430"/>
      <c r="L42" s="430"/>
      <c r="M42" s="430"/>
      <c r="N42" s="430"/>
      <c r="O42" s="430"/>
      <c r="P42" s="427">
        <f t="shared" ref="P42:T42" si="53">P21</f>
        <v>11310154.720000001</v>
      </c>
      <c r="Q42" s="427">
        <f t="shared" si="53"/>
        <v>11145822.616</v>
      </c>
      <c r="R42" s="427">
        <f t="shared" si="53"/>
        <v>11309155.879000001</v>
      </c>
      <c r="S42" s="427">
        <f t="shared" si="53"/>
        <v>11568530.182</v>
      </c>
      <c r="T42" s="606">
        <f t="shared" si="53"/>
        <v>11826501.821</v>
      </c>
      <c r="V42" s="765"/>
      <c r="W42" s="423" t="s">
        <v>305</v>
      </c>
      <c r="X42" s="440">
        <f>P42/P43-1</f>
        <v>3.4682711956255163E-2</v>
      </c>
      <c r="Y42" s="718">
        <f>Q42/Q43-1</f>
        <v>2.6525178503219005E-2</v>
      </c>
      <c r="Z42" s="442"/>
      <c r="AA42" s="579"/>
    </row>
    <row r="43" spans="3:32" ht="15" customHeight="1" thickBot="1">
      <c r="C43" s="765"/>
      <c r="D43" s="424" t="s">
        <v>5</v>
      </c>
      <c r="E43" s="428">
        <f>'WN Calendar Sales'!B295/1000</f>
        <v>10010420.677666595</v>
      </c>
      <c r="F43" s="428">
        <f>'WN Calendar Sales'!C295/1000</f>
        <v>10360435.071840344</v>
      </c>
      <c r="G43" s="428">
        <f>'WN Calendar Sales'!D295/1000</f>
        <v>10688030.912135525</v>
      </c>
      <c r="H43" s="428">
        <f>'WN Calendar Sales'!E295/1000</f>
        <v>10958334.802752791</v>
      </c>
      <c r="I43" s="428">
        <f>'WN Calendar Sales'!F295/1000</f>
        <v>11035727.027612971</v>
      </c>
      <c r="J43" s="428">
        <f>'WN Calendar Sales'!G295/1000</f>
        <v>11331365.943290375</v>
      </c>
      <c r="K43" s="428">
        <f>'WN Calendar Sales'!H295/1000</f>
        <v>11489623.257010773</v>
      </c>
      <c r="L43" s="428">
        <f>'WN Calendar Sales'!I295/1000</f>
        <v>11483244.698937992</v>
      </c>
      <c r="M43" s="428">
        <f>'WN Calendar Sales'!J295/1000</f>
        <v>11471938.250241192</v>
      </c>
      <c r="N43" s="428">
        <f>'WN Calendar Sales'!K295/1000</f>
        <v>10940724.479227392</v>
      </c>
      <c r="O43" s="428">
        <f>'WN Calendar Sales'!L295/1000</f>
        <v>10803383.245216927</v>
      </c>
      <c r="P43" s="428">
        <f>'WN Calendar Sales'!M295/1000</f>
        <v>10931036.721988041</v>
      </c>
      <c r="Q43" s="428">
        <f>'WN Calendar Sales'!N295/1000</f>
        <v>10857817.079802928</v>
      </c>
      <c r="R43" s="607"/>
      <c r="S43" s="607"/>
      <c r="T43" s="608"/>
      <c r="Y43" s="421" t="s">
        <v>372</v>
      </c>
      <c r="Z43" s="436" t="s">
        <v>373</v>
      </c>
    </row>
    <row r="44" spans="3:32" ht="15" customHeight="1">
      <c r="Y44" s="643" t="s">
        <v>217</v>
      </c>
      <c r="Z44" s="643"/>
      <c r="AA44" s="643"/>
      <c r="AB44" s="643"/>
    </row>
    <row r="45" spans="3:32" ht="15" customHeight="1">
      <c r="E45" s="592"/>
      <c r="F45" s="592"/>
      <c r="G45" s="592"/>
      <c r="H45" s="592"/>
      <c r="I45" s="592"/>
      <c r="J45" s="592"/>
      <c r="K45" s="592"/>
      <c r="L45" s="592"/>
      <c r="M45" s="592"/>
      <c r="N45" s="592"/>
      <c r="O45" s="592"/>
      <c r="P45" s="427"/>
      <c r="Q45" s="592"/>
      <c r="W45" s="443" t="s">
        <v>371</v>
      </c>
      <c r="X45" s="443" t="s">
        <v>201</v>
      </c>
      <c r="Y45" s="720">
        <f>AVERAGE(Y33:Y36)</f>
        <v>-3.0641734988185731E-2</v>
      </c>
      <c r="Z45" s="720">
        <f>AVERAGE(Z32:Z35)</f>
        <v>-3.5256650020402042E-2</v>
      </c>
      <c r="AA45" s="578">
        <f>AVERAGE(AA31:AA34)</f>
        <v>-4.4710584053665764E-2</v>
      </c>
      <c r="AB45" s="434"/>
    </row>
    <row r="46" spans="3:32">
      <c r="E46" s="592"/>
      <c r="F46" s="592"/>
      <c r="G46" s="592"/>
      <c r="H46" s="592"/>
      <c r="I46" s="592"/>
      <c r="J46" s="592"/>
      <c r="K46" s="592"/>
      <c r="L46" s="592"/>
      <c r="M46" s="592"/>
      <c r="N46" s="592"/>
      <c r="O46" s="592"/>
      <c r="P46" s="592"/>
      <c r="Q46" s="592"/>
      <c r="X46" s="443" t="s">
        <v>202</v>
      </c>
      <c r="Y46" s="578">
        <f>MAX(Y33:Y36, ABS(MIN(Y33:Y36)))</f>
        <v>5.1169787640721776E-2</v>
      </c>
      <c r="Z46" s="578">
        <f>MAX(Z32:Z35, ABS(MIN(Z32:Z35)))</f>
        <v>5.6691484147457394E-2</v>
      </c>
      <c r="AA46" s="434">
        <f>MAX(AA31:AA34, ABS(MIN(AA31:AA34)))</f>
        <v>5.2537930048672132E-2</v>
      </c>
      <c r="AB46" s="434"/>
    </row>
    <row r="47" spans="3:32">
      <c r="O47" s="375"/>
      <c r="P47" s="404"/>
      <c r="Q47" s="375"/>
      <c r="R47" s="375"/>
      <c r="S47" s="375"/>
      <c r="T47" s="375"/>
      <c r="X47" s="443" t="s">
        <v>203</v>
      </c>
      <c r="Y47" s="578">
        <f>AVERAGE(ABS(Y36),ABS(Y33),ABS(Y34),ABS(Y35))</f>
        <v>3.0641734988185731E-2</v>
      </c>
      <c r="Z47" s="578">
        <f>AVERAGE(ABS(Z32),ABS(Z33),ABS(Z34),ABS(Z35))</f>
        <v>3.5256650020402042E-2</v>
      </c>
      <c r="AA47" s="434">
        <f>AVERAGE(ABS(AA31),ABS(AA32),ABS(AA33),ABS(AA34))</f>
        <v>4.4710584053665764E-2</v>
      </c>
      <c r="AB47" s="434"/>
    </row>
    <row r="48" spans="3:32">
      <c r="Y48" s="715"/>
      <c r="Z48" s="716"/>
    </row>
    <row r="49" spans="23:28">
      <c r="Y49" s="717" t="s">
        <v>353</v>
      </c>
      <c r="Z49" s="717"/>
      <c r="AA49" s="643"/>
      <c r="AB49" s="643"/>
    </row>
    <row r="50" spans="23:28">
      <c r="W50" s="443" t="s">
        <v>370</v>
      </c>
      <c r="X50" s="443" t="s">
        <v>201</v>
      </c>
      <c r="Y50" s="720">
        <f>AVERAGE(Y37:Y42)</f>
        <v>2.9340836800388164E-2</v>
      </c>
      <c r="Z50" s="720">
        <f>AVERAGE(Z36:Z41)</f>
        <v>5.7067293058229107E-2</v>
      </c>
      <c r="AA50" s="578">
        <f>AVERAGE(AA35:AA40)</f>
        <v>8.0439887951152089E-2</v>
      </c>
      <c r="AB50" s="434"/>
    </row>
    <row r="51" spans="23:28">
      <c r="W51" s="443"/>
      <c r="X51" s="443" t="s">
        <v>202</v>
      </c>
      <c r="Y51" s="434">
        <f>MAX(Y37:Y42, ABS(MIN(Y37:Y42)))</f>
        <v>7.93432651028525E-2</v>
      </c>
      <c r="Z51" s="434">
        <f>MAX(Z36:Z41, ABS(MIN(Z36:Z41)))</f>
        <v>0.12047930127437945</v>
      </c>
      <c r="AA51" s="434">
        <f>MAX(AA35:AA40, ABS(MIN(AA35:AA40)))</f>
        <v>0.14332064312441828</v>
      </c>
      <c r="AB51" s="434"/>
    </row>
    <row r="52" spans="23:28">
      <c r="X52" s="443" t="s">
        <v>203</v>
      </c>
      <c r="Y52" s="434">
        <f>AVERAGE(ABS(Y37),ABS(Y38),ABS(Y39),ABS(Y40),ABS(Y41),ABS(Y42))</f>
        <v>2.9340836800388164E-2</v>
      </c>
      <c r="Z52" s="434">
        <f>AVERAGE(ABS(Z37),ABS(Z38),ABS(Z39),ABS(Z40),ABS(Z41),ABS(Z36))</f>
        <v>5.7067293058229107E-2</v>
      </c>
      <c r="AA52" s="434">
        <f>AVERAGE(ABS(AA37),ABS(AA38),ABS(AA39),ABS(AA40),ABS(AA35),ABS(AA36))</f>
        <v>8.0439887951152089E-2</v>
      </c>
      <c r="AB52" s="434"/>
    </row>
    <row r="55" spans="23:28">
      <c r="W55" s="754" t="s">
        <v>374</v>
      </c>
      <c r="X55" s="598"/>
      <c r="Y55" s="432">
        <f>Y41</f>
        <v>4.4828914053161917E-2</v>
      </c>
      <c r="Z55" s="432">
        <f>Z41</f>
        <v>8.3851852745855604E-2</v>
      </c>
    </row>
    <row r="56" spans="23:28">
      <c r="W56" s="422"/>
      <c r="X56" s="598"/>
      <c r="Y56" s="432"/>
      <c r="Z56" s="753"/>
    </row>
  </sheetData>
  <mergeCells count="4">
    <mergeCell ref="V30:V42"/>
    <mergeCell ref="V9:V21"/>
    <mergeCell ref="C9:C22"/>
    <mergeCell ref="C30:C43"/>
  </mergeCells>
  <printOptions horizontalCentered="1" verticalCentered="1"/>
  <pageMargins left="0.7" right="0.7" top="0.75" bottom="0.75" header="0.3" footer="0.3"/>
  <pageSetup scale="56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transitionEvaluation="1">
    <tabColor theme="7" tint="0.39997558519241921"/>
    <pageSetUpPr fitToPage="1"/>
  </sheetPr>
  <dimension ref="A1:CQ210"/>
  <sheetViews>
    <sheetView defaultGridColor="0" colorId="22" zoomScaleNormal="100" workbookViewId="0">
      <pane xSplit="2" ySplit="7" topLeftCell="C8" activePane="bottomRight" state="frozenSplit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ColWidth="20.28515625" defaultRowHeight="12.75"/>
  <cols>
    <col min="1" max="2" width="10" style="73" customWidth="1"/>
    <col min="3" max="3" width="17" style="73" bestFit="1" customWidth="1"/>
    <col min="4" max="4" width="11.85546875" style="73" bestFit="1" customWidth="1"/>
    <col min="5" max="6" width="16.85546875" style="73" bestFit="1" customWidth="1"/>
    <col min="7" max="7" width="11.85546875" style="73" bestFit="1" customWidth="1"/>
    <col min="8" max="9" width="16.85546875" style="73" bestFit="1" customWidth="1"/>
    <col min="10" max="10" width="11.85546875" style="73" bestFit="1" customWidth="1"/>
    <col min="11" max="11" width="16.85546875" style="73" bestFit="1" customWidth="1"/>
    <col min="12" max="12" width="12" style="73" bestFit="1" customWidth="1"/>
    <col min="13" max="13" width="12.28515625" style="73" bestFit="1" customWidth="1"/>
    <col min="14" max="14" width="11.28515625" style="73" bestFit="1" customWidth="1"/>
    <col min="15" max="15" width="12.28515625" style="73" bestFit="1" customWidth="1"/>
    <col min="16" max="16" width="17.42578125" style="73" bestFit="1" customWidth="1"/>
    <col min="17" max="17" width="12" style="73" bestFit="1" customWidth="1"/>
    <col min="18" max="18" width="16.85546875" style="73" bestFit="1" customWidth="1"/>
    <col min="19" max="19" width="3.85546875" style="73" customWidth="1"/>
    <col min="20" max="25" width="16.85546875" style="73" bestFit="1" customWidth="1"/>
    <col min="26" max="28" width="12.85546875" style="73" bestFit="1" customWidth="1"/>
    <col min="29" max="29" width="12.28515625" style="73" bestFit="1" customWidth="1"/>
    <col min="30" max="30" width="10.140625" style="73" bestFit="1" customWidth="1"/>
    <col min="31" max="31" width="16.42578125" style="73" bestFit="1" customWidth="1"/>
    <col min="32" max="32" width="16.85546875" style="73" customWidth="1"/>
    <col min="33" max="33" width="12.85546875" style="73" bestFit="1" customWidth="1"/>
    <col min="34" max="36" width="16.140625" style="73" bestFit="1" customWidth="1"/>
    <col min="37" max="37" width="4.85546875" style="73" customWidth="1"/>
    <col min="38" max="53" width="15.140625" style="73" customWidth="1"/>
    <col min="54" max="54" width="15.5703125" style="73" bestFit="1" customWidth="1"/>
    <col min="55" max="57" width="15.140625" style="73" customWidth="1"/>
    <col min="58" max="58" width="3" style="73" customWidth="1"/>
    <col min="59" max="59" width="20.42578125" style="73" bestFit="1" customWidth="1"/>
    <col min="60" max="60" width="12.85546875" style="73" bestFit="1" customWidth="1"/>
    <col min="61" max="61" width="20.28515625" style="73"/>
    <col min="62" max="63" width="7.5703125" style="73" bestFit="1" customWidth="1"/>
    <col min="64" max="16384" width="20.28515625" style="73"/>
  </cols>
  <sheetData>
    <row r="1" spans="1:77">
      <c r="P1" s="74" t="s">
        <v>54</v>
      </c>
      <c r="R1" s="74" t="s">
        <v>54</v>
      </c>
      <c r="S1" s="75"/>
      <c r="T1" s="74" t="s">
        <v>54</v>
      </c>
      <c r="U1" s="74" t="s">
        <v>54</v>
      </c>
      <c r="V1" s="74" t="s">
        <v>54</v>
      </c>
      <c r="W1" s="74" t="s">
        <v>54</v>
      </c>
      <c r="X1" s="74" t="s">
        <v>54</v>
      </c>
      <c r="Y1" s="74" t="s">
        <v>54</v>
      </c>
      <c r="AE1" s="74"/>
      <c r="AF1" s="75"/>
      <c r="AL1" s="75"/>
      <c r="AM1" s="75"/>
      <c r="AN1" s="75"/>
      <c r="AO1" s="75"/>
      <c r="AP1" s="75"/>
      <c r="AR1" s="75"/>
      <c r="AT1" s="75"/>
      <c r="AU1" s="75"/>
      <c r="AY1" s="74" t="s">
        <v>56</v>
      </c>
      <c r="AZ1" s="75"/>
      <c r="BA1" s="74" t="s">
        <v>56</v>
      </c>
      <c r="BC1" s="74" t="s">
        <v>56</v>
      </c>
      <c r="BD1" s="74" t="s">
        <v>56</v>
      </c>
      <c r="BE1" s="74" t="s">
        <v>56</v>
      </c>
      <c r="BF1" s="74"/>
      <c r="BJ1" s="75"/>
    </row>
    <row r="2" spans="1:77">
      <c r="C2" s="74" t="s">
        <v>54</v>
      </c>
      <c r="D2" s="75"/>
      <c r="E2" s="74" t="s">
        <v>54</v>
      </c>
      <c r="F2" s="74" t="s">
        <v>54</v>
      </c>
      <c r="G2" s="75"/>
      <c r="H2" s="74" t="s">
        <v>54</v>
      </c>
      <c r="I2" s="74" t="s">
        <v>54</v>
      </c>
      <c r="J2" s="75"/>
      <c r="K2" s="74" t="s">
        <v>54</v>
      </c>
      <c r="P2" s="74" t="s">
        <v>57</v>
      </c>
      <c r="R2" s="74" t="s">
        <v>57</v>
      </c>
      <c r="S2" s="75"/>
      <c r="T2" s="74" t="s">
        <v>57</v>
      </c>
      <c r="U2" s="74" t="s">
        <v>57</v>
      </c>
      <c r="V2" s="74" t="s">
        <v>57</v>
      </c>
      <c r="W2" s="74" t="s">
        <v>57</v>
      </c>
      <c r="X2" s="74" t="s">
        <v>57</v>
      </c>
      <c r="Y2" s="74" t="s">
        <v>57</v>
      </c>
      <c r="AE2" s="74" t="s">
        <v>58</v>
      </c>
      <c r="AF2" s="75"/>
      <c r="AL2" s="74" t="s">
        <v>56</v>
      </c>
      <c r="AM2" s="74" t="s">
        <v>56</v>
      </c>
      <c r="AN2" s="74" t="s">
        <v>56</v>
      </c>
      <c r="AO2" s="74" t="s">
        <v>56</v>
      </c>
      <c r="AP2" s="74" t="s">
        <v>56</v>
      </c>
      <c r="AQ2" s="74" t="s">
        <v>56</v>
      </c>
      <c r="AR2" s="74" t="s">
        <v>56</v>
      </c>
      <c r="AS2" s="74" t="s">
        <v>56</v>
      </c>
      <c r="AT2" s="74" t="s">
        <v>56</v>
      </c>
      <c r="AU2" s="75"/>
      <c r="AY2" s="74" t="s">
        <v>57</v>
      </c>
      <c r="AZ2" s="75"/>
      <c r="BA2" s="74" t="s">
        <v>57</v>
      </c>
      <c r="BC2" s="74" t="s">
        <v>57</v>
      </c>
      <c r="BD2" s="74" t="s">
        <v>57</v>
      </c>
      <c r="BE2" s="74" t="s">
        <v>57</v>
      </c>
      <c r="BF2" s="74"/>
      <c r="BG2" s="76"/>
      <c r="BJ2" s="75"/>
    </row>
    <row r="3" spans="1:77">
      <c r="A3" s="77" t="s">
        <v>126</v>
      </c>
      <c r="B3" s="78"/>
      <c r="C3" s="74" t="s">
        <v>57</v>
      </c>
      <c r="D3" s="75"/>
      <c r="E3" s="74" t="s">
        <v>57</v>
      </c>
      <c r="F3" s="74" t="s">
        <v>57</v>
      </c>
      <c r="G3" s="75"/>
      <c r="H3" s="74" t="s">
        <v>57</v>
      </c>
      <c r="I3" s="74" t="s">
        <v>57</v>
      </c>
      <c r="J3" s="75"/>
      <c r="K3" s="74" t="s">
        <v>57</v>
      </c>
      <c r="O3" s="79" t="s">
        <v>60</v>
      </c>
      <c r="P3" s="79" t="s">
        <v>53</v>
      </c>
      <c r="R3" s="79" t="s">
        <v>53</v>
      </c>
      <c r="T3" s="79" t="s">
        <v>53</v>
      </c>
      <c r="U3" s="79" t="s">
        <v>53</v>
      </c>
      <c r="V3" s="79" t="s">
        <v>53</v>
      </c>
      <c r="W3" s="79" t="s">
        <v>53</v>
      </c>
      <c r="X3" s="79" t="s">
        <v>53</v>
      </c>
      <c r="Y3" s="79" t="s">
        <v>53</v>
      </c>
      <c r="Z3" s="80"/>
      <c r="AA3" s="80"/>
      <c r="AB3" s="80"/>
      <c r="AC3" s="80"/>
      <c r="AE3" s="79" t="s">
        <v>61</v>
      </c>
      <c r="AH3" s="79" t="s">
        <v>0</v>
      </c>
      <c r="AI3" s="79" t="s">
        <v>1</v>
      </c>
      <c r="AJ3" s="79" t="s">
        <v>2</v>
      </c>
      <c r="AL3" s="74" t="s">
        <v>57</v>
      </c>
      <c r="AM3" s="74" t="s">
        <v>57</v>
      </c>
      <c r="AN3" s="74" t="s">
        <v>57</v>
      </c>
      <c r="AO3" s="74" t="s">
        <v>57</v>
      </c>
      <c r="AP3" s="74" t="s">
        <v>57</v>
      </c>
      <c r="AQ3" s="74" t="s">
        <v>57</v>
      </c>
      <c r="AR3" s="74" t="s">
        <v>57</v>
      </c>
      <c r="AS3" s="74" t="s">
        <v>57</v>
      </c>
      <c r="AT3" s="74" t="s">
        <v>57</v>
      </c>
      <c r="AV3" s="75"/>
      <c r="AW3" s="75"/>
      <c r="AX3" s="75"/>
      <c r="AY3" s="79" t="s">
        <v>53</v>
      </c>
      <c r="BA3" s="79" t="s">
        <v>53</v>
      </c>
      <c r="BC3" s="79" t="s">
        <v>53</v>
      </c>
      <c r="BD3" s="79" t="s">
        <v>53</v>
      </c>
      <c r="BE3" s="81" t="s">
        <v>61</v>
      </c>
      <c r="BF3" s="81"/>
      <c r="BG3" s="81" t="s">
        <v>62</v>
      </c>
    </row>
    <row r="4" spans="1:77">
      <c r="A4" s="77" t="s">
        <v>63</v>
      </c>
      <c r="B4" s="78"/>
      <c r="C4" s="79" t="s">
        <v>0</v>
      </c>
      <c r="D4" s="79" t="s">
        <v>0</v>
      </c>
      <c r="E4" s="79" t="s">
        <v>0</v>
      </c>
      <c r="F4" s="79" t="s">
        <v>1</v>
      </c>
      <c r="G4" s="79" t="s">
        <v>1</v>
      </c>
      <c r="H4" s="79" t="s">
        <v>1</v>
      </c>
      <c r="I4" s="79" t="s">
        <v>2</v>
      </c>
      <c r="J4" s="79" t="s">
        <v>2</v>
      </c>
      <c r="K4" s="79" t="s">
        <v>2</v>
      </c>
      <c r="L4" s="79" t="s">
        <v>53</v>
      </c>
      <c r="M4" s="79" t="s">
        <v>60</v>
      </c>
      <c r="N4" s="79" t="s">
        <v>60</v>
      </c>
      <c r="O4" s="79" t="s">
        <v>64</v>
      </c>
      <c r="P4" s="79" t="s">
        <v>65</v>
      </c>
      <c r="Q4" s="79" t="s">
        <v>66</v>
      </c>
      <c r="R4" s="79" t="s">
        <v>65</v>
      </c>
      <c r="T4" s="79" t="s">
        <v>34</v>
      </c>
      <c r="U4" s="79" t="s">
        <v>34</v>
      </c>
      <c r="V4" s="79" t="s">
        <v>34</v>
      </c>
      <c r="W4" s="79" t="s">
        <v>34</v>
      </c>
      <c r="X4" s="79" t="s">
        <v>61</v>
      </c>
      <c r="Y4" s="79" t="s">
        <v>61</v>
      </c>
      <c r="Z4" s="79" t="s">
        <v>67</v>
      </c>
      <c r="AA4" s="79" t="s">
        <v>67</v>
      </c>
      <c r="AB4" s="79" t="s">
        <v>67</v>
      </c>
      <c r="AD4" s="79" t="s">
        <v>68</v>
      </c>
      <c r="AE4" s="79" t="s">
        <v>69</v>
      </c>
      <c r="AH4" s="79" t="s">
        <v>70</v>
      </c>
      <c r="AI4" s="79" t="s">
        <v>70</v>
      </c>
      <c r="AJ4" s="79" t="s">
        <v>70</v>
      </c>
      <c r="AL4" s="79" t="s">
        <v>0</v>
      </c>
      <c r="AM4" s="79" t="s">
        <v>0</v>
      </c>
      <c r="AN4" s="79" t="s">
        <v>0</v>
      </c>
      <c r="AO4" s="79" t="s">
        <v>1</v>
      </c>
      <c r="AP4" s="79" t="s">
        <v>1</v>
      </c>
      <c r="AQ4" s="79" t="s">
        <v>1</v>
      </c>
      <c r="AR4" s="79" t="s">
        <v>2</v>
      </c>
      <c r="AS4" s="79" t="s">
        <v>2</v>
      </c>
      <c r="AT4" s="79" t="s">
        <v>2</v>
      </c>
      <c r="AU4" s="79" t="s">
        <v>53</v>
      </c>
      <c r="AX4" s="79" t="s">
        <v>64</v>
      </c>
      <c r="AY4" s="74" t="s">
        <v>61</v>
      </c>
      <c r="AZ4" s="74" t="s">
        <v>66</v>
      </c>
      <c r="BA4" s="74" t="s">
        <v>61</v>
      </c>
      <c r="BC4" s="79" t="s">
        <v>34</v>
      </c>
      <c r="BD4" s="79" t="s">
        <v>34</v>
      </c>
      <c r="BE4" s="81" t="s">
        <v>69</v>
      </c>
      <c r="BF4" s="81"/>
      <c r="BG4" s="81" t="s">
        <v>71</v>
      </c>
    </row>
    <row r="5" spans="1:77">
      <c r="A5" s="77" t="s">
        <v>72</v>
      </c>
      <c r="B5" s="78"/>
      <c r="C5" s="79" t="s">
        <v>73</v>
      </c>
      <c r="D5" s="79" t="s">
        <v>74</v>
      </c>
      <c r="E5" s="79" t="s">
        <v>60</v>
      </c>
      <c r="F5" s="79" t="s">
        <v>73</v>
      </c>
      <c r="G5" s="79" t="s">
        <v>74</v>
      </c>
      <c r="H5" s="79" t="s">
        <v>60</v>
      </c>
      <c r="I5" s="79" t="s">
        <v>73</v>
      </c>
      <c r="J5" s="79" t="s">
        <v>74</v>
      </c>
      <c r="K5" s="79" t="s">
        <v>60</v>
      </c>
      <c r="L5" s="79" t="s">
        <v>75</v>
      </c>
      <c r="M5" s="74" t="s">
        <v>76</v>
      </c>
      <c r="N5" s="74" t="s">
        <v>77</v>
      </c>
      <c r="O5" s="79" t="s">
        <v>78</v>
      </c>
      <c r="P5" s="74" t="s">
        <v>79</v>
      </c>
      <c r="Q5" s="79" t="s">
        <v>80</v>
      </c>
      <c r="R5" s="74" t="s">
        <v>81</v>
      </c>
      <c r="S5" s="75"/>
      <c r="T5" s="79" t="s">
        <v>35</v>
      </c>
      <c r="U5" s="79" t="s">
        <v>35</v>
      </c>
      <c r="V5" s="79" t="s">
        <v>82</v>
      </c>
      <c r="W5" s="79" t="s">
        <v>82</v>
      </c>
      <c r="X5" s="79" t="s">
        <v>35</v>
      </c>
      <c r="Y5" s="79" t="s">
        <v>35</v>
      </c>
      <c r="Z5" s="79" t="s">
        <v>73</v>
      </c>
      <c r="AA5" s="79" t="s">
        <v>74</v>
      </c>
      <c r="AB5" s="79" t="s">
        <v>60</v>
      </c>
      <c r="AC5" s="79" t="s">
        <v>83</v>
      </c>
      <c r="AD5" s="79" t="s">
        <v>84</v>
      </c>
      <c r="AE5" s="74" t="s">
        <v>85</v>
      </c>
      <c r="AF5" s="75"/>
      <c r="AH5" s="79" t="s">
        <v>86</v>
      </c>
      <c r="AI5" s="79" t="s">
        <v>86</v>
      </c>
      <c r="AJ5" s="79" t="s">
        <v>86</v>
      </c>
      <c r="AL5" s="79" t="s">
        <v>73</v>
      </c>
      <c r="AM5" s="79" t="s">
        <v>74</v>
      </c>
      <c r="AN5" s="79" t="s">
        <v>60</v>
      </c>
      <c r="AO5" s="82" t="s">
        <v>127</v>
      </c>
      <c r="AP5" s="79" t="s">
        <v>74</v>
      </c>
      <c r="AQ5" s="79" t="s">
        <v>60</v>
      </c>
      <c r="AR5" s="82" t="s">
        <v>127</v>
      </c>
      <c r="AS5" s="79" t="s">
        <v>74</v>
      </c>
      <c r="AT5" s="79" t="s">
        <v>60</v>
      </c>
      <c r="AU5" s="79" t="s">
        <v>75</v>
      </c>
      <c r="AV5" s="79" t="s">
        <v>76</v>
      </c>
      <c r="AW5" s="79" t="s">
        <v>77</v>
      </c>
      <c r="AX5" s="79" t="s">
        <v>78</v>
      </c>
      <c r="AY5" s="74" t="s">
        <v>88</v>
      </c>
      <c r="AZ5" s="74" t="s">
        <v>80</v>
      </c>
      <c r="BA5" s="74" t="s">
        <v>89</v>
      </c>
      <c r="BC5" s="79" t="s">
        <v>35</v>
      </c>
      <c r="BD5" s="79" t="s">
        <v>35</v>
      </c>
      <c r="BE5" s="81" t="s">
        <v>90</v>
      </c>
      <c r="BF5" s="81"/>
      <c r="BG5" s="83" t="s">
        <v>91</v>
      </c>
    </row>
    <row r="6" spans="1:77">
      <c r="A6" s="77" t="s">
        <v>128</v>
      </c>
      <c r="B6" s="78"/>
      <c r="C6" s="79" t="s">
        <v>84</v>
      </c>
      <c r="D6" s="79" t="s">
        <v>84</v>
      </c>
      <c r="E6" s="79" t="s">
        <v>84</v>
      </c>
      <c r="F6" s="79" t="s">
        <v>84</v>
      </c>
      <c r="G6" s="79" t="s">
        <v>84</v>
      </c>
      <c r="H6" s="79" t="s">
        <v>84</v>
      </c>
      <c r="I6" s="79" t="s">
        <v>84</v>
      </c>
      <c r="J6" s="79" t="s">
        <v>84</v>
      </c>
      <c r="K6" s="79" t="s">
        <v>84</v>
      </c>
      <c r="L6" s="79" t="s">
        <v>84</v>
      </c>
      <c r="M6" s="74" t="s">
        <v>84</v>
      </c>
      <c r="N6" s="74" t="s">
        <v>84</v>
      </c>
      <c r="O6" s="79" t="s">
        <v>84</v>
      </c>
      <c r="P6" s="79" t="s">
        <v>84</v>
      </c>
      <c r="Q6" s="79" t="s">
        <v>84</v>
      </c>
      <c r="R6" s="79" t="s">
        <v>84</v>
      </c>
      <c r="T6" s="74" t="s">
        <v>88</v>
      </c>
      <c r="U6" s="74" t="s">
        <v>89</v>
      </c>
      <c r="V6" s="74" t="s">
        <v>89</v>
      </c>
      <c r="W6" s="74" t="s">
        <v>88</v>
      </c>
      <c r="X6" s="74" t="s">
        <v>88</v>
      </c>
      <c r="Y6" s="74" t="s">
        <v>89</v>
      </c>
      <c r="Z6" s="79" t="s">
        <v>84</v>
      </c>
      <c r="AA6" s="79" t="s">
        <v>84</v>
      </c>
      <c r="AB6" s="79" t="s">
        <v>84</v>
      </c>
      <c r="AC6" s="79" t="s">
        <v>84</v>
      </c>
      <c r="AD6" s="74" t="s">
        <v>96</v>
      </c>
      <c r="AE6" s="79" t="s">
        <v>84</v>
      </c>
      <c r="AG6" s="79" t="s">
        <v>97</v>
      </c>
      <c r="AH6" s="79" t="s">
        <v>84</v>
      </c>
      <c r="AI6" s="79" t="s">
        <v>84</v>
      </c>
      <c r="AJ6" s="79" t="s">
        <v>84</v>
      </c>
      <c r="AL6" s="79" t="s">
        <v>84</v>
      </c>
      <c r="AM6" s="79" t="s">
        <v>84</v>
      </c>
      <c r="AN6" s="79" t="s">
        <v>84</v>
      </c>
      <c r="AO6" s="79" t="s">
        <v>84</v>
      </c>
      <c r="AP6" s="79" t="s">
        <v>84</v>
      </c>
      <c r="AQ6" s="79" t="s">
        <v>84</v>
      </c>
      <c r="AR6" s="79" t="s">
        <v>84</v>
      </c>
      <c r="AS6" s="79" t="s">
        <v>84</v>
      </c>
      <c r="AT6" s="79" t="s">
        <v>84</v>
      </c>
      <c r="AU6" s="79" t="s">
        <v>84</v>
      </c>
      <c r="AV6" s="79" t="s">
        <v>84</v>
      </c>
      <c r="AW6" s="79" t="s">
        <v>84</v>
      </c>
      <c r="AX6" s="79" t="s">
        <v>84</v>
      </c>
      <c r="AY6" s="79" t="s">
        <v>84</v>
      </c>
      <c r="AZ6" s="79" t="s">
        <v>84</v>
      </c>
      <c r="BA6" s="79" t="s">
        <v>84</v>
      </c>
      <c r="BB6" s="772"/>
      <c r="BC6" s="79" t="s">
        <v>88</v>
      </c>
      <c r="BD6" s="79" t="s">
        <v>89</v>
      </c>
      <c r="BE6" s="81" t="s">
        <v>84</v>
      </c>
      <c r="BF6" s="81"/>
      <c r="BG6" s="81" t="s">
        <v>84</v>
      </c>
      <c r="BH6" s="79" t="s">
        <v>97</v>
      </c>
      <c r="BI6" s="84"/>
    </row>
    <row r="7" spans="1:77">
      <c r="A7" s="78" t="s">
        <v>129</v>
      </c>
      <c r="B7" s="78"/>
      <c r="C7" s="79" t="str">
        <f>IF(AH7=AL7,AL7,"not ok")</f>
        <v>ok 2002b</v>
      </c>
      <c r="D7" s="79" t="str">
        <f>+AM7</f>
        <v>ok 2002b</v>
      </c>
      <c r="E7" s="79" t="str">
        <f>IF(C7=D7,D7,"not ok")</f>
        <v>ok 2002b</v>
      </c>
      <c r="F7" s="79" t="str">
        <f>IF(AI7=AI7,AI7,"not ok")</f>
        <v>ok 2002b</v>
      </c>
      <c r="G7" s="79" t="str">
        <f>+AP7</f>
        <v>ok 2002b</v>
      </c>
      <c r="H7" s="79" t="str">
        <f>IF(G7=F7,G7,"not ok")</f>
        <v>ok 2002b</v>
      </c>
      <c r="I7" s="79" t="str">
        <f>IF(AJ7=AR7,AR7,"not ok")</f>
        <v>ok 2002b</v>
      </c>
      <c r="J7" s="79" t="str">
        <f>+AS7</f>
        <v>ok 2002b</v>
      </c>
      <c r="K7" s="79" t="str">
        <f>IF(I7=J7,J7,"not ok")</f>
        <v>ok 2002b</v>
      </c>
      <c r="L7" s="79" t="str">
        <f>+AU7</f>
        <v>ok 2002b</v>
      </c>
      <c r="M7" s="85" t="str">
        <f>+AV7</f>
        <v>ok 2002b</v>
      </c>
      <c r="N7" s="85" t="str">
        <f>+AW7</f>
        <v>ok 2002b</v>
      </c>
      <c r="O7" s="85" t="str">
        <f>+AX7</f>
        <v>ok 2002b</v>
      </c>
      <c r="P7" s="79" t="str">
        <f>IF(AND(E7=H7,H7=K7,K7=L7,L7=O7),O7,"not ok")</f>
        <v>ok 2002b</v>
      </c>
      <c r="Q7" s="85" t="str">
        <f>+AZ7</f>
        <v>ok 2002b</v>
      </c>
      <c r="R7" s="79" t="str">
        <f>IF(Q7=P7,Q7,"not ok")</f>
        <v>ok 2002b</v>
      </c>
      <c r="Z7" s="85" t="str">
        <f>+[14]A!C7</f>
        <v>ok 2002b</v>
      </c>
      <c r="AA7" s="85" t="str">
        <f>+[15]SupplyLossesUnbilled!$AP$75</f>
        <v>ok 2002b</v>
      </c>
      <c r="AB7" s="86" t="str">
        <f>IF(Z7=AA7,AA7,"not ok")</f>
        <v>ok 2002b</v>
      </c>
      <c r="AC7" s="85" t="str">
        <f>[15]SupplyLossesUnbilled!N75</f>
        <v>ok 2002b</v>
      </c>
      <c r="AD7" s="85" t="str">
        <f>[15]SupplyLossesUnbilled!AI75</f>
        <v>ok 2002b</v>
      </c>
      <c r="AE7" s="85" t="str">
        <f>+[15]SupplyLossesUnbilled!$AT$75</f>
        <v>ok 2002b</v>
      </c>
      <c r="AF7" s="87"/>
      <c r="AG7" s="75">
        <f>SUM(AG8:AG150)</f>
        <v>0</v>
      </c>
      <c r="AH7" s="86" t="s">
        <v>130</v>
      </c>
      <c r="AI7" s="86" t="s">
        <v>130</v>
      </c>
      <c r="AJ7" s="86" t="s">
        <v>130</v>
      </c>
      <c r="AL7" s="85" t="str">
        <f>+[15]SupplyLossesUnbilled!$H$75</f>
        <v>ok 2002b</v>
      </c>
      <c r="AM7" s="85" t="str">
        <f>+[15]SupplyLossesUnbilled!$AL$75</f>
        <v>ok 2002b</v>
      </c>
      <c r="AN7" s="74" t="str">
        <f>IF(AL7=AM7,AM7,"not ok")</f>
        <v>ok 2002b</v>
      </c>
      <c r="AO7" s="85" t="str">
        <f>+[15]SupplyLossesUnbilled!K75</f>
        <v>ok 2002b</v>
      </c>
      <c r="AP7" s="85" t="str">
        <f>[15]SupplyLossesUnbilled!AM75</f>
        <v>ok 2002b</v>
      </c>
      <c r="AQ7" s="74" t="str">
        <f>IF(AO7=AP7,AP7,"not ok")</f>
        <v>ok 2002b</v>
      </c>
      <c r="AR7" s="85" t="str">
        <f>+[15]SupplyLossesUnbilled!$N$75</f>
        <v>ok 2002b</v>
      </c>
      <c r="AS7" s="85" t="str">
        <f>+[15]SupplyLossesUnbilled!$AN$75</f>
        <v>ok 2002b</v>
      </c>
      <c r="AT7" s="74" t="str">
        <f>IF(AR7=AS7,AS7,"not ok")</f>
        <v>ok 2002b</v>
      </c>
      <c r="AU7" s="85" t="str">
        <f>+[16]KWH!$C$9</f>
        <v>ok 2002b</v>
      </c>
      <c r="AV7" s="88" t="str">
        <f>[17]Forecast!G9</f>
        <v>ok 2002b</v>
      </c>
      <c r="AW7" s="88" t="str">
        <f>[17]Forecast!O9</f>
        <v>ok 2002b</v>
      </c>
      <c r="AX7" s="85" t="str">
        <f>IF(AV7=AW7,AW7,"not ok")</f>
        <v>ok 2002b</v>
      </c>
      <c r="AY7" s="89" t="s">
        <v>130</v>
      </c>
      <c r="AZ7" s="85" t="str">
        <f>+[18]A!$C$7</f>
        <v>ok 2002b</v>
      </c>
      <c r="BA7" s="74" t="str">
        <f>IF(AY7=AZ7,AZ7,"not ok")</f>
        <v>ok 2002b</v>
      </c>
      <c r="BB7" s="74"/>
      <c r="BC7" s="74"/>
      <c r="BD7" s="74"/>
      <c r="BE7" s="85" t="str">
        <f>+[15]SupplyLossesUnbilled!G75</f>
        <v>ok 2002b</v>
      </c>
      <c r="BF7" s="74"/>
      <c r="BG7" s="82" t="s">
        <v>131</v>
      </c>
      <c r="BH7" s="75">
        <f>SUM(BH8:BH150)</f>
        <v>52</v>
      </c>
      <c r="BJ7" s="75"/>
    </row>
    <row r="8" spans="1:77">
      <c r="A8" s="75">
        <v>2001</v>
      </c>
      <c r="B8" s="75">
        <v>1</v>
      </c>
      <c r="C8" s="90">
        <v>536036702</v>
      </c>
      <c r="D8" s="90">
        <v>-41134483</v>
      </c>
      <c r="E8" s="90">
        <v>494902219</v>
      </c>
      <c r="F8" s="90">
        <v>280147824</v>
      </c>
      <c r="G8" s="90">
        <v>-42139004</v>
      </c>
      <c r="H8" s="90">
        <v>238008820</v>
      </c>
      <c r="I8" s="90">
        <v>162602525</v>
      </c>
      <c r="J8" s="90">
        <v>-2673119</v>
      </c>
      <c r="K8" s="90">
        <v>159929406</v>
      </c>
      <c r="L8" s="90">
        <v>1739487</v>
      </c>
      <c r="M8" s="90">
        <v>29438096</v>
      </c>
      <c r="N8" s="90">
        <v>3333297</v>
      </c>
      <c r="O8" s="90">
        <v>32771393</v>
      </c>
      <c r="P8" s="90">
        <v>927351325</v>
      </c>
      <c r="Q8" s="90">
        <v>21716</v>
      </c>
      <c r="R8" s="90">
        <v>927373041</v>
      </c>
      <c r="S8" s="90"/>
      <c r="T8" s="90">
        <v>980526538</v>
      </c>
      <c r="U8" s="90">
        <v>980548254</v>
      </c>
      <c r="V8" s="90">
        <v>894601648</v>
      </c>
      <c r="W8" s="90">
        <v>894579932</v>
      </c>
      <c r="X8" s="90">
        <v>1013297931</v>
      </c>
      <c r="Y8" s="90">
        <v>1013319647</v>
      </c>
      <c r="Z8" s="90">
        <v>1601775</v>
      </c>
      <c r="AA8" s="90">
        <v>-222767</v>
      </c>
      <c r="AB8" s="90">
        <v>1379008</v>
      </c>
      <c r="AC8" s="90">
        <v>52904412</v>
      </c>
      <c r="AD8" s="90">
        <v>1037</v>
      </c>
      <c r="AE8" s="90">
        <v>981657498</v>
      </c>
      <c r="AF8" s="90"/>
      <c r="AG8" s="91">
        <v>0</v>
      </c>
      <c r="AH8" s="90">
        <v>0</v>
      </c>
      <c r="AI8" s="90">
        <v>0</v>
      </c>
      <c r="AJ8" s="90">
        <v>0</v>
      </c>
      <c r="AK8" s="91"/>
      <c r="AL8" s="90">
        <v>536036702</v>
      </c>
      <c r="AM8" s="90">
        <v>-41134483</v>
      </c>
      <c r="AN8" s="90">
        <v>494902219</v>
      </c>
      <c r="AO8" s="90">
        <v>280555207</v>
      </c>
      <c r="AP8" s="90">
        <v>-42546387</v>
      </c>
      <c r="AQ8" s="90">
        <v>238008820</v>
      </c>
      <c r="AR8" s="90">
        <v>165809019</v>
      </c>
      <c r="AS8" s="90">
        <v>-5879613</v>
      </c>
      <c r="AT8" s="90">
        <v>159929406</v>
      </c>
      <c r="AU8" s="90">
        <v>1739487</v>
      </c>
      <c r="AV8" s="90">
        <v>29438096</v>
      </c>
      <c r="AW8" s="90">
        <v>3333297</v>
      </c>
      <c r="AX8" s="90">
        <v>32771393</v>
      </c>
      <c r="AY8" s="90">
        <v>927351325</v>
      </c>
      <c r="AZ8" s="90">
        <v>21716</v>
      </c>
      <c r="BA8" s="90">
        <v>927373041</v>
      </c>
      <c r="BB8" s="91"/>
      <c r="BC8" s="90">
        <v>984140415</v>
      </c>
      <c r="BD8" s="90">
        <v>984162131</v>
      </c>
      <c r="BE8" s="90">
        <v>981657498</v>
      </c>
      <c r="BF8" s="90"/>
      <c r="BG8" s="92">
        <v>981657498</v>
      </c>
      <c r="BH8" s="93">
        <v>0</v>
      </c>
      <c r="BI8" s="94">
        <v>52904412</v>
      </c>
      <c r="BJ8" s="90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</row>
    <row r="9" spans="1:77">
      <c r="A9" s="75">
        <f t="shared" ref="A9:A19" si="0">A8</f>
        <v>2001</v>
      </c>
      <c r="B9" s="75">
        <v>2</v>
      </c>
      <c r="C9" s="90">
        <v>360923684</v>
      </c>
      <c r="D9" s="90">
        <v>-61421981</v>
      </c>
      <c r="E9" s="90">
        <v>299501703</v>
      </c>
      <c r="F9" s="90">
        <v>236920798</v>
      </c>
      <c r="G9" s="90">
        <v>-20518557</v>
      </c>
      <c r="H9" s="90">
        <v>216402241</v>
      </c>
      <c r="I9" s="90">
        <v>161702455</v>
      </c>
      <c r="J9" s="90">
        <v>-13938175</v>
      </c>
      <c r="K9" s="90">
        <v>147764280</v>
      </c>
      <c r="L9" s="90">
        <v>1730196</v>
      </c>
      <c r="M9" s="90">
        <v>20290892</v>
      </c>
      <c r="N9" s="90">
        <v>2437134</v>
      </c>
      <c r="O9" s="90">
        <v>22728026</v>
      </c>
      <c r="P9" s="90">
        <v>688126446</v>
      </c>
      <c r="Q9" s="90">
        <v>17530</v>
      </c>
      <c r="R9" s="90">
        <v>688143976</v>
      </c>
      <c r="S9" s="90"/>
      <c r="T9" s="90">
        <v>761277133</v>
      </c>
      <c r="U9" s="90">
        <v>761294663</v>
      </c>
      <c r="V9" s="90">
        <v>665415950</v>
      </c>
      <c r="W9" s="90">
        <v>665398420</v>
      </c>
      <c r="X9" s="90">
        <v>784005159</v>
      </c>
      <c r="Y9" s="90">
        <v>784022689</v>
      </c>
      <c r="Z9" s="90">
        <v>2532388</v>
      </c>
      <c r="AA9" s="90">
        <v>148249</v>
      </c>
      <c r="AB9" s="90">
        <v>2680637</v>
      </c>
      <c r="AC9" s="90">
        <v>33935440</v>
      </c>
      <c r="AD9" s="90">
        <v>2006595</v>
      </c>
      <c r="AE9" s="90">
        <v>726766648</v>
      </c>
      <c r="AF9" s="90"/>
      <c r="AG9" s="91">
        <v>0</v>
      </c>
      <c r="AH9" s="90">
        <v>0</v>
      </c>
      <c r="AI9" s="90">
        <v>0</v>
      </c>
      <c r="AJ9" s="90">
        <v>0</v>
      </c>
      <c r="AK9" s="91"/>
      <c r="AL9" s="90">
        <v>360923684</v>
      </c>
      <c r="AM9" s="90">
        <v>-61421981</v>
      </c>
      <c r="AN9" s="90">
        <v>299501703</v>
      </c>
      <c r="AO9" s="90">
        <v>237255270</v>
      </c>
      <c r="AP9" s="90">
        <v>-20853029</v>
      </c>
      <c r="AQ9" s="90">
        <v>216402241</v>
      </c>
      <c r="AR9" s="90">
        <v>150119767</v>
      </c>
      <c r="AS9" s="90">
        <v>-2355487</v>
      </c>
      <c r="AT9" s="90">
        <v>147764280</v>
      </c>
      <c r="AU9" s="90">
        <v>1730196</v>
      </c>
      <c r="AV9" s="90">
        <v>20290892</v>
      </c>
      <c r="AW9" s="90">
        <v>2437134</v>
      </c>
      <c r="AX9" s="90">
        <v>22728026</v>
      </c>
      <c r="AY9" s="90">
        <v>688126446</v>
      </c>
      <c r="AZ9" s="90">
        <v>17530</v>
      </c>
      <c r="BA9" s="90">
        <v>688143976</v>
      </c>
      <c r="BB9" s="91"/>
      <c r="BC9" s="90">
        <v>750028917</v>
      </c>
      <c r="BD9" s="90">
        <v>750046447</v>
      </c>
      <c r="BE9" s="90">
        <v>726766648</v>
      </c>
      <c r="BF9" s="90"/>
      <c r="BG9" s="92">
        <v>726766648</v>
      </c>
      <c r="BH9" s="93">
        <v>0</v>
      </c>
      <c r="BI9" s="94">
        <v>33935440</v>
      </c>
      <c r="BJ9" s="90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</row>
    <row r="10" spans="1:77">
      <c r="A10" s="75">
        <f t="shared" si="0"/>
        <v>2001</v>
      </c>
      <c r="B10" s="75">
        <v>3</v>
      </c>
      <c r="C10" s="90">
        <v>286508770</v>
      </c>
      <c r="D10" s="90">
        <v>21738914</v>
      </c>
      <c r="E10" s="90">
        <v>308247684</v>
      </c>
      <c r="F10" s="90">
        <v>234329821</v>
      </c>
      <c r="G10" s="90">
        <v>30512742</v>
      </c>
      <c r="H10" s="90">
        <v>264842563</v>
      </c>
      <c r="I10" s="90">
        <v>149056230</v>
      </c>
      <c r="J10" s="90">
        <v>16813171</v>
      </c>
      <c r="K10" s="90">
        <v>165869401</v>
      </c>
      <c r="L10" s="90">
        <v>1730714</v>
      </c>
      <c r="M10" s="90">
        <v>22314811</v>
      </c>
      <c r="N10" s="90">
        <v>2705115</v>
      </c>
      <c r="O10" s="90">
        <v>25019926</v>
      </c>
      <c r="P10" s="90">
        <v>765710288</v>
      </c>
      <c r="Q10" s="90">
        <v>13944</v>
      </c>
      <c r="R10" s="90">
        <v>765724232</v>
      </c>
      <c r="S10" s="90"/>
      <c r="T10" s="90">
        <v>671625535</v>
      </c>
      <c r="U10" s="90">
        <v>671639479</v>
      </c>
      <c r="V10" s="90">
        <v>740704306</v>
      </c>
      <c r="W10" s="90">
        <v>740690362</v>
      </c>
      <c r="X10" s="90">
        <v>696645461</v>
      </c>
      <c r="Y10" s="90">
        <v>696659405</v>
      </c>
      <c r="Z10" s="90">
        <v>1838880</v>
      </c>
      <c r="AA10" s="90">
        <v>90268</v>
      </c>
      <c r="AB10" s="90">
        <v>1929148</v>
      </c>
      <c r="AC10" s="90">
        <v>37608128</v>
      </c>
      <c r="AD10" s="90">
        <v>1215808</v>
      </c>
      <c r="AE10" s="90">
        <v>806477316</v>
      </c>
      <c r="AF10" s="90"/>
      <c r="AG10" s="91">
        <v>0</v>
      </c>
      <c r="AH10" s="90">
        <v>0</v>
      </c>
      <c r="AI10" s="90">
        <v>0</v>
      </c>
      <c r="AJ10" s="90">
        <v>0</v>
      </c>
      <c r="AK10" s="91"/>
      <c r="AL10" s="90">
        <v>286508770</v>
      </c>
      <c r="AM10" s="90">
        <v>21738914</v>
      </c>
      <c r="AN10" s="90">
        <v>308247684</v>
      </c>
      <c r="AO10" s="90">
        <v>235148617</v>
      </c>
      <c r="AP10" s="90">
        <v>29693946</v>
      </c>
      <c r="AQ10" s="90">
        <v>264842563</v>
      </c>
      <c r="AR10" s="90">
        <v>161894607</v>
      </c>
      <c r="AS10" s="90">
        <v>3974794</v>
      </c>
      <c r="AT10" s="90">
        <v>165869401</v>
      </c>
      <c r="AU10" s="90">
        <v>1730714</v>
      </c>
      <c r="AV10" s="90">
        <v>22314811</v>
      </c>
      <c r="AW10" s="90">
        <v>2705115</v>
      </c>
      <c r="AX10" s="90">
        <v>25019926</v>
      </c>
      <c r="AY10" s="90">
        <v>765710288</v>
      </c>
      <c r="AZ10" s="90">
        <v>13944</v>
      </c>
      <c r="BA10" s="90">
        <v>765724232</v>
      </c>
      <c r="BB10" s="91"/>
      <c r="BC10" s="90">
        <v>685282708</v>
      </c>
      <c r="BD10" s="90">
        <v>685296652</v>
      </c>
      <c r="BE10" s="90">
        <v>806477316</v>
      </c>
      <c r="BF10" s="90"/>
      <c r="BG10" s="92">
        <v>806477316</v>
      </c>
      <c r="BH10" s="93">
        <v>0</v>
      </c>
      <c r="BI10" s="94">
        <v>37608128</v>
      </c>
      <c r="BJ10" s="90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</row>
    <row r="11" spans="1:77">
      <c r="A11" s="96">
        <f t="shared" si="0"/>
        <v>2001</v>
      </c>
      <c r="B11" s="96">
        <v>4</v>
      </c>
      <c r="C11" s="97">
        <v>281058499</v>
      </c>
      <c r="D11" s="97">
        <v>1415725</v>
      </c>
      <c r="E11" s="97">
        <v>282474224</v>
      </c>
      <c r="F11" s="97">
        <v>246700026</v>
      </c>
      <c r="G11" s="97">
        <v>7651085</v>
      </c>
      <c r="H11" s="97">
        <v>254351111</v>
      </c>
      <c r="I11" s="97">
        <v>145697004</v>
      </c>
      <c r="J11" s="97">
        <v>3388969</v>
      </c>
      <c r="K11" s="97">
        <v>149085973</v>
      </c>
      <c r="L11" s="97">
        <v>1732794</v>
      </c>
      <c r="M11" s="97">
        <v>21495112</v>
      </c>
      <c r="N11" s="97">
        <v>2791010</v>
      </c>
      <c r="O11" s="97">
        <v>24286122</v>
      </c>
      <c r="P11" s="97">
        <v>711930224</v>
      </c>
      <c r="Q11" s="97">
        <v>13199</v>
      </c>
      <c r="R11" s="97">
        <v>711943423</v>
      </c>
      <c r="S11" s="90"/>
      <c r="T11" s="91">
        <v>675188323</v>
      </c>
      <c r="U11" s="91">
        <v>675201522</v>
      </c>
      <c r="V11" s="91">
        <v>687657301</v>
      </c>
      <c r="W11" s="91">
        <v>687644102</v>
      </c>
      <c r="X11" s="91">
        <v>699474445</v>
      </c>
      <c r="Y11" s="91">
        <v>699487644</v>
      </c>
      <c r="Z11" s="98">
        <v>1575746</v>
      </c>
      <c r="AA11" s="98">
        <v>-78150</v>
      </c>
      <c r="AB11" s="98">
        <v>1497596</v>
      </c>
      <c r="AC11" s="98">
        <v>34200477</v>
      </c>
      <c r="AD11" s="98">
        <v>0</v>
      </c>
      <c r="AE11" s="98">
        <v>747641496</v>
      </c>
      <c r="AF11" s="90"/>
      <c r="AG11" s="97">
        <v>0</v>
      </c>
      <c r="AH11" s="99">
        <v>733000</v>
      </c>
      <c r="AI11" s="99">
        <v>2710000</v>
      </c>
      <c r="AJ11" s="97">
        <v>0</v>
      </c>
      <c r="AK11" s="97"/>
      <c r="AL11" s="98">
        <v>281791499</v>
      </c>
      <c r="AM11" s="98">
        <v>1415725</v>
      </c>
      <c r="AN11" s="98">
        <v>283207224</v>
      </c>
      <c r="AO11" s="98">
        <v>249410026</v>
      </c>
      <c r="AP11" s="98">
        <v>7651085</v>
      </c>
      <c r="AQ11" s="98">
        <v>257061111</v>
      </c>
      <c r="AR11" s="98">
        <v>145697004</v>
      </c>
      <c r="AS11" s="98">
        <v>3388969</v>
      </c>
      <c r="AT11" s="98">
        <v>149085973</v>
      </c>
      <c r="AU11" s="98">
        <v>1732794</v>
      </c>
      <c r="AV11" s="98">
        <v>21495112</v>
      </c>
      <c r="AW11" s="98">
        <v>2791010</v>
      </c>
      <c r="AX11" s="98">
        <v>24286122</v>
      </c>
      <c r="AY11" s="98">
        <v>715373224</v>
      </c>
      <c r="AZ11" s="98">
        <v>13199</v>
      </c>
      <c r="BA11" s="98">
        <v>715386423</v>
      </c>
      <c r="BB11" s="97"/>
      <c r="BC11" s="98">
        <v>678631323</v>
      </c>
      <c r="BD11" s="98">
        <v>678644522</v>
      </c>
      <c r="BE11" s="98">
        <v>751084496</v>
      </c>
      <c r="BF11" s="98"/>
      <c r="BG11" s="100">
        <v>747641496</v>
      </c>
      <c r="BH11" s="93">
        <v>0</v>
      </c>
      <c r="BI11" s="94">
        <v>34200477</v>
      </c>
      <c r="BJ11" s="98"/>
      <c r="BK11" s="93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</row>
    <row r="12" spans="1:77">
      <c r="A12" s="96">
        <f t="shared" si="0"/>
        <v>2001</v>
      </c>
      <c r="B12" s="96">
        <v>5</v>
      </c>
      <c r="C12" s="97">
        <v>302245946</v>
      </c>
      <c r="D12" s="97">
        <v>62828896</v>
      </c>
      <c r="E12" s="97">
        <v>365074842</v>
      </c>
      <c r="F12" s="97">
        <v>263288534</v>
      </c>
      <c r="G12" s="97">
        <v>52436030</v>
      </c>
      <c r="H12" s="97">
        <v>315724564</v>
      </c>
      <c r="I12" s="97">
        <v>171100058</v>
      </c>
      <c r="J12" s="97">
        <v>10587707</v>
      </c>
      <c r="K12" s="97">
        <v>181687765</v>
      </c>
      <c r="L12" s="97">
        <v>1735036</v>
      </c>
      <c r="M12" s="97">
        <v>26070635</v>
      </c>
      <c r="N12" s="97">
        <v>3417082</v>
      </c>
      <c r="O12" s="97">
        <v>29487717</v>
      </c>
      <c r="P12" s="97">
        <v>893709924</v>
      </c>
      <c r="Q12" s="97">
        <v>12455</v>
      </c>
      <c r="R12" s="97">
        <v>893722379</v>
      </c>
      <c r="S12" s="90"/>
      <c r="T12" s="91">
        <v>738369574</v>
      </c>
      <c r="U12" s="91">
        <v>738382029</v>
      </c>
      <c r="V12" s="91">
        <v>864234662</v>
      </c>
      <c r="W12" s="91">
        <v>864222207</v>
      </c>
      <c r="X12" s="91">
        <v>767857291</v>
      </c>
      <c r="Y12" s="91">
        <v>767869746</v>
      </c>
      <c r="Z12" s="98">
        <v>1606396</v>
      </c>
      <c r="AA12" s="98">
        <v>301350</v>
      </c>
      <c r="AB12" s="98">
        <v>1907746</v>
      </c>
      <c r="AC12" s="98">
        <v>55504913</v>
      </c>
      <c r="AD12" s="98">
        <v>0</v>
      </c>
      <c r="AE12" s="98">
        <v>951135038</v>
      </c>
      <c r="AF12" s="90"/>
      <c r="AG12" s="97">
        <v>0</v>
      </c>
      <c r="AH12" s="99">
        <v>1135000</v>
      </c>
      <c r="AI12" s="99">
        <v>4568000</v>
      </c>
      <c r="AJ12" s="97">
        <v>0</v>
      </c>
      <c r="AK12" s="97"/>
      <c r="AL12" s="98">
        <v>303380946</v>
      </c>
      <c r="AM12" s="98">
        <v>62828896</v>
      </c>
      <c r="AN12" s="98">
        <v>366209842</v>
      </c>
      <c r="AO12" s="98">
        <v>267856534</v>
      </c>
      <c r="AP12" s="98">
        <v>52436030</v>
      </c>
      <c r="AQ12" s="98">
        <v>320292564</v>
      </c>
      <c r="AR12" s="98">
        <v>171100058</v>
      </c>
      <c r="AS12" s="98">
        <v>10587707</v>
      </c>
      <c r="AT12" s="98">
        <v>181687765</v>
      </c>
      <c r="AU12" s="98">
        <v>1735036</v>
      </c>
      <c r="AV12" s="98">
        <v>26070635</v>
      </c>
      <c r="AW12" s="98">
        <v>3417082</v>
      </c>
      <c r="AX12" s="98">
        <v>29487717</v>
      </c>
      <c r="AY12" s="98">
        <v>899412924</v>
      </c>
      <c r="AZ12" s="98">
        <v>12455</v>
      </c>
      <c r="BA12" s="98">
        <v>899425379</v>
      </c>
      <c r="BB12" s="97"/>
      <c r="BC12" s="98">
        <v>744072574</v>
      </c>
      <c r="BD12" s="98">
        <v>744085029</v>
      </c>
      <c r="BE12" s="98">
        <v>956838038</v>
      </c>
      <c r="BF12" s="98"/>
      <c r="BG12" s="100">
        <v>951135038</v>
      </c>
      <c r="BH12" s="93">
        <v>0</v>
      </c>
      <c r="BI12" s="94">
        <v>55504913</v>
      </c>
      <c r="BJ12" s="98"/>
      <c r="BK12" s="93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</row>
    <row r="13" spans="1:77">
      <c r="A13" s="96">
        <f t="shared" si="0"/>
        <v>2001</v>
      </c>
      <c r="B13" s="96">
        <v>6</v>
      </c>
      <c r="C13" s="97">
        <v>446181078</v>
      </c>
      <c r="D13" s="97">
        <v>51312315</v>
      </c>
      <c r="E13" s="97">
        <v>497493393</v>
      </c>
      <c r="F13" s="97">
        <v>312493164</v>
      </c>
      <c r="G13" s="97">
        <v>8391419</v>
      </c>
      <c r="H13" s="97">
        <v>320884583</v>
      </c>
      <c r="I13" s="97">
        <v>170254205</v>
      </c>
      <c r="J13" s="97">
        <v>-1969286</v>
      </c>
      <c r="K13" s="97">
        <v>168284919</v>
      </c>
      <c r="L13" s="97">
        <v>1737356</v>
      </c>
      <c r="M13" s="97">
        <v>29604236</v>
      </c>
      <c r="N13" s="97">
        <v>3784786</v>
      </c>
      <c r="O13" s="97">
        <v>33389022</v>
      </c>
      <c r="P13" s="97">
        <v>1021789273</v>
      </c>
      <c r="Q13" s="97">
        <v>11710</v>
      </c>
      <c r="R13" s="97">
        <v>1021800983</v>
      </c>
      <c r="S13" s="90"/>
      <c r="T13" s="91">
        <v>930665803</v>
      </c>
      <c r="U13" s="91">
        <v>930677513</v>
      </c>
      <c r="V13" s="91">
        <v>988411961</v>
      </c>
      <c r="W13" s="91">
        <v>988400251</v>
      </c>
      <c r="X13" s="91">
        <v>964054825</v>
      </c>
      <c r="Y13" s="91">
        <v>964066535</v>
      </c>
      <c r="Z13" s="98">
        <v>1707610</v>
      </c>
      <c r="AA13" s="98">
        <v>-54309</v>
      </c>
      <c r="AB13" s="98">
        <v>1653301</v>
      </c>
      <c r="AC13" s="98">
        <v>74109218</v>
      </c>
      <c r="AD13" s="98">
        <v>0</v>
      </c>
      <c r="AE13" s="98">
        <v>1097563502</v>
      </c>
      <c r="AF13" s="90"/>
      <c r="AG13" s="97">
        <v>0</v>
      </c>
      <c r="AH13" s="99">
        <v>1914000</v>
      </c>
      <c r="AI13" s="99">
        <v>6150000</v>
      </c>
      <c r="AJ13" s="97">
        <v>0</v>
      </c>
      <c r="AK13" s="97"/>
      <c r="AL13" s="98">
        <v>448095078</v>
      </c>
      <c r="AM13" s="98">
        <v>51312315</v>
      </c>
      <c r="AN13" s="98">
        <v>499407393</v>
      </c>
      <c r="AO13" s="98">
        <v>318643164</v>
      </c>
      <c r="AP13" s="98">
        <v>8391419</v>
      </c>
      <c r="AQ13" s="98">
        <v>327034583</v>
      </c>
      <c r="AR13" s="98">
        <v>170254205</v>
      </c>
      <c r="AS13" s="98">
        <v>-1969286</v>
      </c>
      <c r="AT13" s="98">
        <v>168284919</v>
      </c>
      <c r="AU13" s="98">
        <v>1737356</v>
      </c>
      <c r="AV13" s="98">
        <v>29604236</v>
      </c>
      <c r="AW13" s="98">
        <v>3784786</v>
      </c>
      <c r="AX13" s="98">
        <v>33389022</v>
      </c>
      <c r="AY13" s="98">
        <v>1029853273</v>
      </c>
      <c r="AZ13" s="98">
        <v>11710</v>
      </c>
      <c r="BA13" s="98">
        <v>1029864983</v>
      </c>
      <c r="BB13" s="97"/>
      <c r="BC13" s="98">
        <v>938729803</v>
      </c>
      <c r="BD13" s="98">
        <v>938741513</v>
      </c>
      <c r="BE13" s="98">
        <v>1105627502</v>
      </c>
      <c r="BF13" s="98"/>
      <c r="BG13" s="100">
        <v>1097563502</v>
      </c>
      <c r="BH13" s="93">
        <v>0</v>
      </c>
      <c r="BI13" s="94">
        <v>74109218</v>
      </c>
      <c r="BJ13" s="98"/>
      <c r="BK13" s="93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</row>
    <row r="14" spans="1:77">
      <c r="A14" s="93">
        <f t="shared" si="0"/>
        <v>2001</v>
      </c>
      <c r="B14" s="93">
        <v>7</v>
      </c>
      <c r="C14" s="97">
        <v>503670345</v>
      </c>
      <c r="D14" s="97">
        <v>21366228</v>
      </c>
      <c r="E14" s="97">
        <v>525036573</v>
      </c>
      <c r="F14" s="97">
        <v>326108484</v>
      </c>
      <c r="G14" s="97">
        <v>2171142</v>
      </c>
      <c r="H14" s="97">
        <v>328279626</v>
      </c>
      <c r="I14" s="97">
        <v>172073602</v>
      </c>
      <c r="J14" s="97">
        <v>-549404</v>
      </c>
      <c r="K14" s="97">
        <v>171524198</v>
      </c>
      <c r="L14" s="97">
        <v>1739624</v>
      </c>
      <c r="M14" s="97">
        <v>32604184</v>
      </c>
      <c r="N14" s="97">
        <v>4133045</v>
      </c>
      <c r="O14" s="97">
        <v>36737229</v>
      </c>
      <c r="P14" s="97">
        <v>1063317250</v>
      </c>
      <c r="Q14" s="97">
        <v>10965</v>
      </c>
      <c r="R14" s="97">
        <v>1063328215</v>
      </c>
      <c r="S14" s="90"/>
      <c r="T14" s="91">
        <v>1003592055</v>
      </c>
      <c r="U14" s="91">
        <v>1003603020</v>
      </c>
      <c r="V14" s="91">
        <v>1026590986</v>
      </c>
      <c r="W14" s="91">
        <v>1026580021</v>
      </c>
      <c r="X14" s="91">
        <v>1040329284</v>
      </c>
      <c r="Y14" s="91">
        <v>1040340249</v>
      </c>
      <c r="Z14" s="98">
        <v>1779433</v>
      </c>
      <c r="AA14" s="98">
        <v>10411</v>
      </c>
      <c r="AB14" s="98">
        <v>1789844</v>
      </c>
      <c r="AC14" s="98">
        <v>80959169</v>
      </c>
      <c r="AD14" s="98">
        <v>0</v>
      </c>
      <c r="AE14" s="98">
        <v>1146077228</v>
      </c>
      <c r="AF14" s="91"/>
      <c r="AG14" s="97">
        <v>0</v>
      </c>
      <c r="AH14" s="99">
        <v>2398000</v>
      </c>
      <c r="AI14" s="99">
        <v>7120000</v>
      </c>
      <c r="AJ14" s="97">
        <v>0</v>
      </c>
      <c r="AK14" s="97"/>
      <c r="AL14" s="98">
        <v>506068345</v>
      </c>
      <c r="AM14" s="98">
        <v>21366228</v>
      </c>
      <c r="AN14" s="98">
        <v>527434573</v>
      </c>
      <c r="AO14" s="98">
        <v>333228484</v>
      </c>
      <c r="AP14" s="98">
        <v>2171142</v>
      </c>
      <c r="AQ14" s="98">
        <v>335399626</v>
      </c>
      <c r="AR14" s="98">
        <v>172073602</v>
      </c>
      <c r="AS14" s="98">
        <v>-549404</v>
      </c>
      <c r="AT14" s="98">
        <v>171524198</v>
      </c>
      <c r="AU14" s="98">
        <v>1739624</v>
      </c>
      <c r="AV14" s="98">
        <v>32604184</v>
      </c>
      <c r="AW14" s="98">
        <v>4133045</v>
      </c>
      <c r="AX14" s="98">
        <v>36737229</v>
      </c>
      <c r="AY14" s="98">
        <v>1072835250</v>
      </c>
      <c r="AZ14" s="98">
        <v>10965</v>
      </c>
      <c r="BA14" s="98">
        <v>1072846215</v>
      </c>
      <c r="BB14" s="97"/>
      <c r="BC14" s="97">
        <v>1013110055</v>
      </c>
      <c r="BD14" s="97">
        <v>1013121020</v>
      </c>
      <c r="BE14" s="98">
        <v>1155595228</v>
      </c>
      <c r="BF14" s="98"/>
      <c r="BG14" s="100">
        <v>1146077228</v>
      </c>
      <c r="BH14" s="93">
        <v>0</v>
      </c>
      <c r="BI14" s="94">
        <v>80959169</v>
      </c>
      <c r="BJ14" s="97"/>
      <c r="BK14" s="93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</row>
    <row r="15" spans="1:77">
      <c r="A15" s="93">
        <f t="shared" si="0"/>
        <v>2001</v>
      </c>
      <c r="B15" s="93">
        <v>8</v>
      </c>
      <c r="C15" s="97">
        <v>525738872</v>
      </c>
      <c r="D15" s="97">
        <v>10584800</v>
      </c>
      <c r="E15" s="97">
        <v>536323672</v>
      </c>
      <c r="F15" s="97">
        <v>331056072</v>
      </c>
      <c r="G15" s="97">
        <v>2044344</v>
      </c>
      <c r="H15" s="97">
        <v>333100416</v>
      </c>
      <c r="I15" s="97">
        <v>187109030</v>
      </c>
      <c r="J15" s="97">
        <v>1879002</v>
      </c>
      <c r="K15" s="97">
        <v>188988032</v>
      </c>
      <c r="L15" s="97">
        <v>1741942</v>
      </c>
      <c r="M15" s="97">
        <v>31837065</v>
      </c>
      <c r="N15" s="97">
        <v>4167797</v>
      </c>
      <c r="O15" s="97">
        <v>36004862</v>
      </c>
      <c r="P15" s="97">
        <v>1096158924</v>
      </c>
      <c r="Q15" s="97">
        <v>10221</v>
      </c>
      <c r="R15" s="97">
        <v>1096169145</v>
      </c>
      <c r="S15" s="90"/>
      <c r="T15" s="91">
        <v>1045645916</v>
      </c>
      <c r="U15" s="91">
        <v>1045656137</v>
      </c>
      <c r="V15" s="91">
        <v>1060164283</v>
      </c>
      <c r="W15" s="91">
        <v>1060154062</v>
      </c>
      <c r="X15" s="91">
        <v>1081650778</v>
      </c>
      <c r="Y15" s="91">
        <v>1081660999</v>
      </c>
      <c r="Z15" s="98">
        <v>1732025</v>
      </c>
      <c r="AA15" s="98">
        <v>-22058</v>
      </c>
      <c r="AB15" s="98">
        <v>1709967</v>
      </c>
      <c r="AC15" s="98">
        <v>86318034</v>
      </c>
      <c r="AD15" s="98">
        <v>0</v>
      </c>
      <c r="AE15" s="98">
        <v>1184197146</v>
      </c>
      <c r="AF15" s="91"/>
      <c r="AG15" s="97">
        <v>0</v>
      </c>
      <c r="AH15" s="99">
        <v>2221000</v>
      </c>
      <c r="AI15" s="99">
        <v>6810000</v>
      </c>
      <c r="AJ15" s="97">
        <v>0</v>
      </c>
      <c r="AK15" s="97"/>
      <c r="AL15" s="98">
        <v>527959872</v>
      </c>
      <c r="AM15" s="98">
        <v>10584800</v>
      </c>
      <c r="AN15" s="97">
        <v>538544672</v>
      </c>
      <c r="AO15" s="98">
        <v>337866072</v>
      </c>
      <c r="AP15" s="98">
        <v>2044344</v>
      </c>
      <c r="AQ15" s="97">
        <v>339910416</v>
      </c>
      <c r="AR15" s="98">
        <v>187109030</v>
      </c>
      <c r="AS15" s="98">
        <v>1879002</v>
      </c>
      <c r="AT15" s="97">
        <v>188988032</v>
      </c>
      <c r="AU15" s="98">
        <v>1741942</v>
      </c>
      <c r="AV15" s="97">
        <v>31837065</v>
      </c>
      <c r="AW15" s="97">
        <v>4167797</v>
      </c>
      <c r="AX15" s="97">
        <v>36004862</v>
      </c>
      <c r="AY15" s="97">
        <v>1105189924</v>
      </c>
      <c r="AZ15" s="98">
        <v>10221</v>
      </c>
      <c r="BA15" s="97">
        <v>1105200145</v>
      </c>
      <c r="BB15" s="97"/>
      <c r="BC15" s="97">
        <v>1054676916</v>
      </c>
      <c r="BD15" s="97">
        <v>1054687137</v>
      </c>
      <c r="BE15" s="98">
        <v>1193228146</v>
      </c>
      <c r="BF15" s="98"/>
      <c r="BG15" s="100">
        <v>1184197146</v>
      </c>
      <c r="BH15" s="93">
        <v>0</v>
      </c>
      <c r="BI15" s="94">
        <v>86318034</v>
      </c>
      <c r="BJ15" s="97"/>
      <c r="BK15" s="93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</row>
    <row r="16" spans="1:77">
      <c r="A16" s="93">
        <f t="shared" si="0"/>
        <v>2001</v>
      </c>
      <c r="B16" s="93">
        <v>9</v>
      </c>
      <c r="C16" s="97">
        <v>487300000</v>
      </c>
      <c r="D16" s="97">
        <v>-63386342</v>
      </c>
      <c r="E16" s="97">
        <v>423913658</v>
      </c>
      <c r="F16" s="97">
        <v>332649542</v>
      </c>
      <c r="G16" s="97">
        <v>-29233390</v>
      </c>
      <c r="H16" s="97">
        <v>303416152</v>
      </c>
      <c r="I16" s="97">
        <v>175927216</v>
      </c>
      <c r="J16" s="97">
        <v>-5749111</v>
      </c>
      <c r="K16" s="97">
        <v>170178105</v>
      </c>
      <c r="L16" s="97">
        <v>1743857</v>
      </c>
      <c r="M16" s="97">
        <v>27637678</v>
      </c>
      <c r="N16" s="97">
        <v>3623492</v>
      </c>
      <c r="O16" s="97">
        <v>31261170</v>
      </c>
      <c r="P16" s="97">
        <v>930512942</v>
      </c>
      <c r="Q16" s="97">
        <v>9476</v>
      </c>
      <c r="R16" s="97">
        <v>930522418</v>
      </c>
      <c r="S16" s="90"/>
      <c r="T16" s="91">
        <v>997620615</v>
      </c>
      <c r="U16" s="91">
        <v>997630091</v>
      </c>
      <c r="V16" s="91">
        <v>899261248</v>
      </c>
      <c r="W16" s="91">
        <v>899251772</v>
      </c>
      <c r="X16" s="91">
        <v>1028881785</v>
      </c>
      <c r="Y16" s="91">
        <v>1028891261</v>
      </c>
      <c r="Z16" s="98">
        <v>1727688</v>
      </c>
      <c r="AA16" s="98">
        <v>-160171</v>
      </c>
      <c r="AB16" s="98">
        <v>1567517</v>
      </c>
      <c r="AC16" s="98">
        <v>60565709</v>
      </c>
      <c r="AD16" s="98">
        <v>0</v>
      </c>
      <c r="AE16" s="98">
        <v>992655644</v>
      </c>
      <c r="AF16" s="101"/>
      <c r="AG16" s="97">
        <v>0</v>
      </c>
      <c r="AH16" s="99">
        <v>1518000</v>
      </c>
      <c r="AI16" s="99">
        <v>5334000</v>
      </c>
      <c r="AJ16" s="97">
        <v>0</v>
      </c>
      <c r="AK16" s="97"/>
      <c r="AL16" s="98">
        <v>488818000</v>
      </c>
      <c r="AM16" s="98">
        <v>-63386342</v>
      </c>
      <c r="AN16" s="97">
        <v>425431658</v>
      </c>
      <c r="AO16" s="98">
        <v>337983542</v>
      </c>
      <c r="AP16" s="98">
        <v>-29233390</v>
      </c>
      <c r="AQ16" s="97">
        <v>308750152</v>
      </c>
      <c r="AR16" s="98">
        <v>175927216</v>
      </c>
      <c r="AS16" s="98">
        <v>-5749111</v>
      </c>
      <c r="AT16" s="97">
        <v>170178105</v>
      </c>
      <c r="AU16" s="98">
        <v>1743857</v>
      </c>
      <c r="AV16" s="97">
        <v>27637678</v>
      </c>
      <c r="AW16" s="97">
        <v>3623492</v>
      </c>
      <c r="AX16" s="97">
        <v>31261170</v>
      </c>
      <c r="AY16" s="97">
        <v>937364942</v>
      </c>
      <c r="AZ16" s="98">
        <v>9476</v>
      </c>
      <c r="BA16" s="97">
        <v>937374418</v>
      </c>
      <c r="BB16" s="97"/>
      <c r="BC16" s="97">
        <v>1004472615</v>
      </c>
      <c r="BD16" s="97">
        <v>1004482091</v>
      </c>
      <c r="BE16" s="98">
        <v>999507644</v>
      </c>
      <c r="BF16" s="98"/>
      <c r="BG16" s="100">
        <v>992655644</v>
      </c>
      <c r="BH16" s="93">
        <v>0</v>
      </c>
      <c r="BI16" s="94">
        <v>60565709</v>
      </c>
      <c r="BJ16" s="97"/>
      <c r="BK16" s="93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</row>
    <row r="17" spans="1:77">
      <c r="A17" s="93">
        <f t="shared" si="0"/>
        <v>2001</v>
      </c>
      <c r="B17" s="93">
        <v>10</v>
      </c>
      <c r="C17" s="97">
        <v>357924968</v>
      </c>
      <c r="D17" s="97">
        <v>-49255016</v>
      </c>
      <c r="E17" s="97">
        <v>308669952</v>
      </c>
      <c r="F17" s="97">
        <v>280344458</v>
      </c>
      <c r="G17" s="97">
        <v>-20228497</v>
      </c>
      <c r="H17" s="97">
        <v>260115961</v>
      </c>
      <c r="I17" s="97">
        <v>176290558</v>
      </c>
      <c r="J17" s="97">
        <v>-1454196</v>
      </c>
      <c r="K17" s="97">
        <v>174836362</v>
      </c>
      <c r="L17" s="97">
        <v>1746153</v>
      </c>
      <c r="M17" s="97">
        <v>23132490</v>
      </c>
      <c r="N17" s="97">
        <v>2993900</v>
      </c>
      <c r="O17" s="97">
        <v>26126390</v>
      </c>
      <c r="P17" s="97">
        <v>771494818</v>
      </c>
      <c r="Q17" s="97">
        <v>8732</v>
      </c>
      <c r="R17" s="97">
        <v>771503550</v>
      </c>
      <c r="S17" s="90"/>
      <c r="T17" s="91">
        <v>816306137</v>
      </c>
      <c r="U17" s="91">
        <v>816314869</v>
      </c>
      <c r="V17" s="91">
        <v>745377160</v>
      </c>
      <c r="W17" s="91">
        <v>745368428</v>
      </c>
      <c r="X17" s="91">
        <v>842432527</v>
      </c>
      <c r="Y17" s="91">
        <v>842441259</v>
      </c>
      <c r="Z17" s="98">
        <v>1602721</v>
      </c>
      <c r="AA17" s="98">
        <v>-44639</v>
      </c>
      <c r="AB17" s="98">
        <v>1558082</v>
      </c>
      <c r="AC17" s="98">
        <v>40515994</v>
      </c>
      <c r="AD17" s="98">
        <v>0</v>
      </c>
      <c r="AE17" s="98">
        <v>813577626</v>
      </c>
      <c r="AF17" s="91"/>
      <c r="AG17" s="97">
        <v>0</v>
      </c>
      <c r="AH17" s="99">
        <v>952000</v>
      </c>
      <c r="AI17" s="99">
        <v>2967000</v>
      </c>
      <c r="AJ17" s="97">
        <v>0</v>
      </c>
      <c r="AK17" s="97"/>
      <c r="AL17" s="98">
        <v>358876968</v>
      </c>
      <c r="AM17" s="98">
        <v>-49255016</v>
      </c>
      <c r="AN17" s="97">
        <v>309621952</v>
      </c>
      <c r="AO17" s="98">
        <v>283311458</v>
      </c>
      <c r="AP17" s="98">
        <v>-20228497</v>
      </c>
      <c r="AQ17" s="97">
        <v>263082961</v>
      </c>
      <c r="AR17" s="98">
        <v>176290558</v>
      </c>
      <c r="AS17" s="98">
        <v>-1454196</v>
      </c>
      <c r="AT17" s="97">
        <v>174836362</v>
      </c>
      <c r="AU17" s="98">
        <v>1746153</v>
      </c>
      <c r="AV17" s="97">
        <v>23132490</v>
      </c>
      <c r="AW17" s="97">
        <v>2993900</v>
      </c>
      <c r="AX17" s="97">
        <v>26126390</v>
      </c>
      <c r="AY17" s="97">
        <v>775413818</v>
      </c>
      <c r="AZ17" s="98">
        <v>8732</v>
      </c>
      <c r="BA17" s="97">
        <v>775422550</v>
      </c>
      <c r="BB17" s="97"/>
      <c r="BC17" s="97">
        <v>820225137</v>
      </c>
      <c r="BD17" s="97">
        <v>820233869</v>
      </c>
      <c r="BE17" s="98">
        <v>817496626</v>
      </c>
      <c r="BF17" s="98"/>
      <c r="BG17" s="100">
        <v>813577626</v>
      </c>
      <c r="BH17" s="93">
        <v>0</v>
      </c>
      <c r="BI17" s="94">
        <v>40515994</v>
      </c>
      <c r="BJ17" s="97"/>
      <c r="BK17" s="93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</row>
    <row r="18" spans="1:77">
      <c r="A18" s="93">
        <f t="shared" si="0"/>
        <v>2001</v>
      </c>
      <c r="B18" s="93">
        <v>11</v>
      </c>
      <c r="C18" s="97">
        <v>295417966</v>
      </c>
      <c r="D18" s="97">
        <v>-5616441</v>
      </c>
      <c r="E18" s="97">
        <v>289801525</v>
      </c>
      <c r="F18" s="97">
        <v>240664636</v>
      </c>
      <c r="G18" s="97">
        <v>-563177</v>
      </c>
      <c r="H18" s="97">
        <v>240101459</v>
      </c>
      <c r="I18" s="97">
        <v>167296840</v>
      </c>
      <c r="J18" s="97">
        <v>798993</v>
      </c>
      <c r="K18" s="97">
        <v>168095833</v>
      </c>
      <c r="L18" s="97">
        <v>1748524</v>
      </c>
      <c r="M18" s="97">
        <v>22034352</v>
      </c>
      <c r="N18" s="97">
        <v>2709587</v>
      </c>
      <c r="O18" s="97">
        <v>24743939</v>
      </c>
      <c r="P18" s="97">
        <v>724491280</v>
      </c>
      <c r="Q18" s="97">
        <v>9520</v>
      </c>
      <c r="R18" s="97">
        <v>724500800</v>
      </c>
      <c r="S18" s="90"/>
      <c r="T18" s="91">
        <v>705127966</v>
      </c>
      <c r="U18" s="91">
        <v>705137486</v>
      </c>
      <c r="V18" s="91">
        <v>699756861</v>
      </c>
      <c r="W18" s="91">
        <v>699747341</v>
      </c>
      <c r="X18" s="91">
        <v>729871905</v>
      </c>
      <c r="Y18" s="91">
        <v>729881425</v>
      </c>
      <c r="Z18" s="98">
        <v>1615835</v>
      </c>
      <c r="AA18" s="98">
        <v>104690</v>
      </c>
      <c r="AB18" s="97">
        <v>1720525</v>
      </c>
      <c r="AC18" s="98">
        <v>35618162</v>
      </c>
      <c r="AD18" s="98">
        <v>0</v>
      </c>
      <c r="AE18" s="98">
        <v>761839487</v>
      </c>
      <c r="AF18" s="91"/>
      <c r="AG18" s="97">
        <v>0</v>
      </c>
      <c r="AH18" s="99">
        <v>1659000</v>
      </c>
      <c r="AI18" s="99">
        <v>2995000</v>
      </c>
      <c r="AJ18" s="97">
        <v>0</v>
      </c>
      <c r="AK18" s="97"/>
      <c r="AL18" s="98">
        <v>297076966</v>
      </c>
      <c r="AM18" s="98">
        <v>-5616441</v>
      </c>
      <c r="AN18" s="97">
        <v>291460525</v>
      </c>
      <c r="AO18" s="98">
        <v>243659636</v>
      </c>
      <c r="AP18" s="98">
        <v>-563177</v>
      </c>
      <c r="AQ18" s="97">
        <v>243096459</v>
      </c>
      <c r="AR18" s="98">
        <v>167296840</v>
      </c>
      <c r="AS18" s="98">
        <v>798993</v>
      </c>
      <c r="AT18" s="97">
        <v>168095833</v>
      </c>
      <c r="AU18" s="98">
        <v>1748524</v>
      </c>
      <c r="AV18" s="97">
        <v>22034352</v>
      </c>
      <c r="AW18" s="97">
        <v>2709587</v>
      </c>
      <c r="AX18" s="97">
        <v>24743939</v>
      </c>
      <c r="AY18" s="97">
        <v>729145280</v>
      </c>
      <c r="AZ18" s="98">
        <v>9520</v>
      </c>
      <c r="BA18" s="97">
        <v>729154800</v>
      </c>
      <c r="BB18" s="97"/>
      <c r="BC18" s="97">
        <v>709781966</v>
      </c>
      <c r="BD18" s="97">
        <v>709791486</v>
      </c>
      <c r="BE18" s="98">
        <v>766493487</v>
      </c>
      <c r="BF18" s="98"/>
      <c r="BG18" s="100">
        <v>761839487</v>
      </c>
      <c r="BH18" s="93">
        <v>0</v>
      </c>
      <c r="BI18" s="94">
        <v>35618162</v>
      </c>
      <c r="BJ18" s="97"/>
      <c r="BK18" s="93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</row>
    <row r="19" spans="1:77">
      <c r="A19" s="93">
        <f t="shared" si="0"/>
        <v>2001</v>
      </c>
      <c r="B19" s="93">
        <v>12</v>
      </c>
      <c r="C19" s="97">
        <v>352470928</v>
      </c>
      <c r="D19" s="97">
        <v>40215295</v>
      </c>
      <c r="E19" s="97">
        <v>392686223</v>
      </c>
      <c r="F19" s="97">
        <v>236388566</v>
      </c>
      <c r="G19" s="97">
        <v>8730284</v>
      </c>
      <c r="H19" s="97">
        <v>245118850</v>
      </c>
      <c r="I19" s="97">
        <v>171815139</v>
      </c>
      <c r="J19" s="97">
        <v>1151112</v>
      </c>
      <c r="K19" s="97">
        <v>172966251</v>
      </c>
      <c r="L19" s="97">
        <v>1750699</v>
      </c>
      <c r="M19" s="97">
        <v>25804316</v>
      </c>
      <c r="N19" s="97">
        <v>3026153</v>
      </c>
      <c r="O19" s="97">
        <v>28830469</v>
      </c>
      <c r="P19" s="97">
        <v>841352492</v>
      </c>
      <c r="Q19" s="97">
        <v>9207</v>
      </c>
      <c r="R19" s="97">
        <v>841361699</v>
      </c>
      <c r="S19" s="90"/>
      <c r="T19" s="91">
        <v>762425332</v>
      </c>
      <c r="U19" s="91">
        <v>762434539</v>
      </c>
      <c r="V19" s="91">
        <v>812531230</v>
      </c>
      <c r="W19" s="91">
        <v>812522023</v>
      </c>
      <c r="X19" s="91">
        <v>791255801</v>
      </c>
      <c r="Y19" s="91">
        <v>791265008</v>
      </c>
      <c r="Z19" s="98">
        <v>1753730</v>
      </c>
      <c r="AA19" s="98">
        <v>131073</v>
      </c>
      <c r="AB19" s="91">
        <v>1884803</v>
      </c>
      <c r="AC19" s="98">
        <v>49087592</v>
      </c>
      <c r="AD19" s="98">
        <v>0</v>
      </c>
      <c r="AE19" s="98">
        <v>892334094</v>
      </c>
      <c r="AF19" s="91"/>
      <c r="AG19" s="91">
        <v>0</v>
      </c>
      <c r="AH19" s="95">
        <v>2964000</v>
      </c>
      <c r="AI19" s="95">
        <v>4528000</v>
      </c>
      <c r="AJ19" s="91">
        <v>0</v>
      </c>
      <c r="AK19" s="91"/>
      <c r="AL19" s="98">
        <v>355434928</v>
      </c>
      <c r="AM19" s="98">
        <v>40215295</v>
      </c>
      <c r="AN19" s="97">
        <v>395650223</v>
      </c>
      <c r="AO19" s="98">
        <v>240916566</v>
      </c>
      <c r="AP19" s="98">
        <v>8730284</v>
      </c>
      <c r="AQ19" s="97">
        <v>249646850</v>
      </c>
      <c r="AR19" s="98">
        <v>171815139</v>
      </c>
      <c r="AS19" s="98">
        <v>1151112</v>
      </c>
      <c r="AT19" s="97">
        <v>172966251</v>
      </c>
      <c r="AU19" s="98">
        <v>1750699</v>
      </c>
      <c r="AV19" s="91">
        <v>25804316</v>
      </c>
      <c r="AW19" s="91">
        <v>3026153</v>
      </c>
      <c r="AX19" s="91">
        <v>28830469</v>
      </c>
      <c r="AY19" s="91">
        <v>848844492</v>
      </c>
      <c r="AZ19" s="98">
        <v>9207</v>
      </c>
      <c r="BA19" s="91">
        <v>848853699</v>
      </c>
      <c r="BB19" s="91"/>
      <c r="BC19" s="91">
        <v>769917332</v>
      </c>
      <c r="BD19" s="91">
        <v>769926539</v>
      </c>
      <c r="BE19" s="98">
        <v>899826094</v>
      </c>
      <c r="BF19" s="98"/>
      <c r="BG19" s="100">
        <v>892334094</v>
      </c>
      <c r="BH19" s="93">
        <v>0</v>
      </c>
      <c r="BI19" s="94">
        <v>49087592</v>
      </c>
      <c r="BJ19" s="91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</row>
    <row r="20" spans="1:77">
      <c r="B20" s="79" t="s">
        <v>112</v>
      </c>
      <c r="C20" s="91">
        <v>4735477758</v>
      </c>
      <c r="D20" s="91">
        <v>-11352090</v>
      </c>
      <c r="E20" s="91">
        <v>4724125668</v>
      </c>
      <c r="F20" s="91">
        <v>3321091925</v>
      </c>
      <c r="G20" s="91">
        <v>-745579</v>
      </c>
      <c r="H20" s="91">
        <v>3320346346</v>
      </c>
      <c r="I20" s="91">
        <v>2010924862</v>
      </c>
      <c r="J20" s="91">
        <v>8285663</v>
      </c>
      <c r="K20" s="91">
        <v>2019210525</v>
      </c>
      <c r="L20" s="91">
        <v>20876382</v>
      </c>
      <c r="M20" s="91">
        <v>312263867</v>
      </c>
      <c r="N20" s="91">
        <v>39122398</v>
      </c>
      <c r="O20" s="91">
        <v>351386265</v>
      </c>
      <c r="P20" s="91">
        <v>10435945186</v>
      </c>
      <c r="Q20" s="91">
        <v>148675</v>
      </c>
      <c r="R20" s="91">
        <v>10436093861</v>
      </c>
      <c r="S20" s="90"/>
      <c r="T20" s="91">
        <v>10088370927</v>
      </c>
      <c r="U20" s="91">
        <v>10088519602</v>
      </c>
      <c r="V20" s="91">
        <v>10084707596</v>
      </c>
      <c r="W20" s="91">
        <v>10084558921</v>
      </c>
      <c r="X20" s="91">
        <v>10439757192</v>
      </c>
      <c r="Y20" s="91">
        <v>10439905867</v>
      </c>
      <c r="Z20" s="97">
        <v>21074227</v>
      </c>
      <c r="AA20" s="97">
        <v>203947</v>
      </c>
      <c r="AB20" s="91">
        <v>21278174</v>
      </c>
      <c r="AC20" s="97">
        <v>641327248</v>
      </c>
      <c r="AD20" s="97">
        <v>3223440</v>
      </c>
      <c r="AE20" s="97">
        <v>11101922723</v>
      </c>
      <c r="AF20" s="91"/>
      <c r="AG20" s="91">
        <v>0</v>
      </c>
      <c r="AH20" s="91">
        <v>15494000</v>
      </c>
      <c r="AI20" s="91">
        <v>43182000</v>
      </c>
      <c r="AJ20" s="91">
        <v>0</v>
      </c>
      <c r="AK20" s="91"/>
      <c r="AL20" s="97">
        <v>4750971758</v>
      </c>
      <c r="AM20" s="97">
        <v>-11352090</v>
      </c>
      <c r="AN20" s="97">
        <v>4739619668</v>
      </c>
      <c r="AO20" s="97">
        <v>3365834576</v>
      </c>
      <c r="AP20" s="97">
        <v>-2306230</v>
      </c>
      <c r="AQ20" s="97">
        <v>3363528346</v>
      </c>
      <c r="AR20" s="97">
        <v>2015387045</v>
      </c>
      <c r="AS20" s="97">
        <v>3823480</v>
      </c>
      <c r="AT20" s="97">
        <v>2019210525</v>
      </c>
      <c r="AU20" s="97">
        <v>20876382</v>
      </c>
      <c r="AV20" s="91">
        <v>312263867</v>
      </c>
      <c r="AW20" s="91">
        <v>39122398</v>
      </c>
      <c r="AX20" s="91">
        <v>351386265</v>
      </c>
      <c r="AY20" s="91">
        <v>10494621186</v>
      </c>
      <c r="AZ20" s="97">
        <v>148675</v>
      </c>
      <c r="BA20" s="91">
        <v>10494769861</v>
      </c>
      <c r="BB20" s="91"/>
      <c r="BC20" s="91">
        <v>10153069761</v>
      </c>
      <c r="BD20" s="91">
        <v>10153218436</v>
      </c>
      <c r="BE20" s="97">
        <v>11160598723</v>
      </c>
      <c r="BF20" s="98"/>
      <c r="BG20" s="97">
        <v>11101922723</v>
      </c>
      <c r="BI20" s="97">
        <v>641327248</v>
      </c>
      <c r="BJ20" s="91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</row>
    <row r="21" spans="1:77">
      <c r="A21" s="73">
        <f t="shared" ref="A21:A32" si="1">A8+1</f>
        <v>2002</v>
      </c>
      <c r="B21" s="73">
        <v>1</v>
      </c>
      <c r="C21" s="91">
        <v>456432742</v>
      </c>
      <c r="D21" s="91">
        <v>1007321</v>
      </c>
      <c r="E21" s="91">
        <v>457440063</v>
      </c>
      <c r="F21" s="91">
        <v>247831539</v>
      </c>
      <c r="G21" s="91">
        <v>-19958354</v>
      </c>
      <c r="H21" s="91">
        <v>227873185</v>
      </c>
      <c r="I21" s="91">
        <v>174351649</v>
      </c>
      <c r="J21" s="91">
        <v>-4404010</v>
      </c>
      <c r="K21" s="91">
        <v>169947639</v>
      </c>
      <c r="L21" s="91">
        <v>1752874</v>
      </c>
      <c r="M21" s="91">
        <v>27515549</v>
      </c>
      <c r="N21" s="91">
        <v>3186835</v>
      </c>
      <c r="O21" s="91">
        <v>30702384</v>
      </c>
      <c r="P21" s="91">
        <v>887716145</v>
      </c>
      <c r="Q21" s="91">
        <v>9782</v>
      </c>
      <c r="R21" s="91">
        <v>887725927</v>
      </c>
      <c r="S21" s="90"/>
      <c r="T21" s="91">
        <v>880368804</v>
      </c>
      <c r="U21" s="91">
        <v>880378586</v>
      </c>
      <c r="V21" s="91">
        <v>857023543</v>
      </c>
      <c r="W21" s="91">
        <v>857013761</v>
      </c>
      <c r="X21" s="91">
        <v>911071188</v>
      </c>
      <c r="Y21" s="91">
        <v>911080970</v>
      </c>
      <c r="Z21" s="98">
        <v>1974976</v>
      </c>
      <c r="AA21" s="98">
        <v>-108790</v>
      </c>
      <c r="AB21" s="91">
        <v>1866186</v>
      </c>
      <c r="AC21" s="98">
        <v>54219277</v>
      </c>
      <c r="AD21" s="98">
        <v>0</v>
      </c>
      <c r="AE21" s="98">
        <v>943811390</v>
      </c>
      <c r="AF21" s="91"/>
      <c r="AG21" s="91">
        <v>0</v>
      </c>
      <c r="AH21" s="95">
        <v>4753000</v>
      </c>
      <c r="AI21" s="95">
        <v>7997000</v>
      </c>
      <c r="AJ21" s="91">
        <v>0</v>
      </c>
      <c r="AK21" s="91"/>
      <c r="AL21" s="98">
        <v>461185742</v>
      </c>
      <c r="AM21" s="98">
        <v>1007321</v>
      </c>
      <c r="AN21" s="97">
        <v>462193063</v>
      </c>
      <c r="AO21" s="98">
        <v>255828539</v>
      </c>
      <c r="AP21" s="98">
        <v>-19958354</v>
      </c>
      <c r="AQ21" s="97">
        <v>235870185</v>
      </c>
      <c r="AR21" s="98">
        <v>174351649</v>
      </c>
      <c r="AS21" s="98">
        <v>-4404010</v>
      </c>
      <c r="AT21" s="97">
        <v>169947639</v>
      </c>
      <c r="AU21" s="98">
        <v>1752874</v>
      </c>
      <c r="AV21" s="91">
        <v>27515549</v>
      </c>
      <c r="AW21" s="91">
        <v>3186835</v>
      </c>
      <c r="AX21" s="91">
        <v>30702384</v>
      </c>
      <c r="AY21" s="91">
        <v>900466145</v>
      </c>
      <c r="AZ21" s="98">
        <v>9782</v>
      </c>
      <c r="BA21" s="91">
        <v>900475927</v>
      </c>
      <c r="BB21" s="91"/>
      <c r="BC21" s="91">
        <v>893118804</v>
      </c>
      <c r="BD21" s="91">
        <v>893128586</v>
      </c>
      <c r="BE21" s="98">
        <v>956561390</v>
      </c>
      <c r="BF21" s="98"/>
      <c r="BG21" s="100">
        <v>943811390</v>
      </c>
      <c r="BH21" s="73">
        <v>0</v>
      </c>
      <c r="BI21" s="94">
        <v>54219277</v>
      </c>
      <c r="BJ21" s="90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</row>
    <row r="22" spans="1:77">
      <c r="A22" s="73">
        <f t="shared" si="1"/>
        <v>2002</v>
      </c>
      <c r="B22" s="73">
        <v>2</v>
      </c>
      <c r="C22" s="91">
        <v>389805214</v>
      </c>
      <c r="D22" s="91">
        <v>-46237190</v>
      </c>
      <c r="E22" s="91">
        <v>343568024</v>
      </c>
      <c r="F22" s="91">
        <v>239046502</v>
      </c>
      <c r="G22" s="91">
        <v>-16981831</v>
      </c>
      <c r="H22" s="91">
        <v>222064671</v>
      </c>
      <c r="I22" s="91">
        <v>161186587</v>
      </c>
      <c r="J22" s="91">
        <v>-2352008</v>
      </c>
      <c r="K22" s="91">
        <v>158834579</v>
      </c>
      <c r="L22" s="91">
        <v>1755366</v>
      </c>
      <c r="M22" s="91">
        <v>22802808</v>
      </c>
      <c r="N22" s="91">
        <v>2695624</v>
      </c>
      <c r="O22" s="91">
        <v>25498432</v>
      </c>
      <c r="P22" s="91">
        <v>751721072</v>
      </c>
      <c r="Q22" s="91">
        <v>8857</v>
      </c>
      <c r="R22" s="91">
        <v>751729929</v>
      </c>
      <c r="S22" s="90"/>
      <c r="T22" s="91">
        <v>791793669</v>
      </c>
      <c r="U22" s="91">
        <v>791802526</v>
      </c>
      <c r="V22" s="91">
        <v>726231497</v>
      </c>
      <c r="W22" s="91">
        <v>726222640</v>
      </c>
      <c r="X22" s="91">
        <v>817292101</v>
      </c>
      <c r="Y22" s="91">
        <v>817300958</v>
      </c>
      <c r="Z22" s="98">
        <v>1815214</v>
      </c>
      <c r="AA22" s="98">
        <v>-155158</v>
      </c>
      <c r="AB22" s="91">
        <v>1660056</v>
      </c>
      <c r="AC22" s="98">
        <v>37856093</v>
      </c>
      <c r="AD22" s="98">
        <v>0</v>
      </c>
      <c r="AE22" s="98">
        <v>791246078</v>
      </c>
      <c r="AF22" s="91"/>
      <c r="AG22" s="91">
        <v>0</v>
      </c>
      <c r="AH22" s="95">
        <v>3416000</v>
      </c>
      <c r="AI22" s="95">
        <v>4627000</v>
      </c>
      <c r="AJ22" s="91">
        <v>0</v>
      </c>
      <c r="AK22" s="91"/>
      <c r="AL22" s="98">
        <v>393221214</v>
      </c>
      <c r="AM22" s="98">
        <v>-46237190</v>
      </c>
      <c r="AN22" s="97">
        <v>346984024</v>
      </c>
      <c r="AO22" s="98">
        <v>243673502</v>
      </c>
      <c r="AP22" s="98">
        <v>-16981831</v>
      </c>
      <c r="AQ22" s="97">
        <v>226691671</v>
      </c>
      <c r="AR22" s="98">
        <v>161186587</v>
      </c>
      <c r="AS22" s="98">
        <v>-2352008</v>
      </c>
      <c r="AT22" s="97">
        <v>158834579</v>
      </c>
      <c r="AU22" s="98">
        <v>1755366</v>
      </c>
      <c r="AV22" s="91">
        <v>22802808</v>
      </c>
      <c r="AW22" s="91">
        <v>2695624</v>
      </c>
      <c r="AX22" s="91">
        <v>25498432</v>
      </c>
      <c r="AY22" s="91">
        <v>759764072</v>
      </c>
      <c r="AZ22" s="98">
        <v>8857</v>
      </c>
      <c r="BA22" s="91">
        <v>759772929</v>
      </c>
      <c r="BB22" s="91"/>
      <c r="BC22" s="91">
        <v>799836669</v>
      </c>
      <c r="BD22" s="91">
        <v>799845526</v>
      </c>
      <c r="BE22" s="98">
        <v>799289078</v>
      </c>
      <c r="BF22" s="98"/>
      <c r="BG22" s="100">
        <v>791246078</v>
      </c>
      <c r="BH22" s="73">
        <v>0</v>
      </c>
      <c r="BI22" s="94">
        <v>37856093</v>
      </c>
      <c r="BJ22" s="90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</row>
    <row r="23" spans="1:77">
      <c r="A23" s="73">
        <f t="shared" si="1"/>
        <v>2002</v>
      </c>
      <c r="B23" s="73">
        <v>3</v>
      </c>
      <c r="C23" s="91">
        <v>334257740</v>
      </c>
      <c r="D23" s="91">
        <v>2510394</v>
      </c>
      <c r="E23" s="91">
        <v>336768134</v>
      </c>
      <c r="F23" s="91">
        <v>233039516</v>
      </c>
      <c r="G23" s="91">
        <v>11434653</v>
      </c>
      <c r="H23" s="91">
        <v>244474169</v>
      </c>
      <c r="I23" s="91">
        <v>150366853</v>
      </c>
      <c r="J23" s="91">
        <v>2444340</v>
      </c>
      <c r="K23" s="91">
        <v>152811193</v>
      </c>
      <c r="L23" s="91">
        <v>1757541</v>
      </c>
      <c r="M23" s="91">
        <v>22739798</v>
      </c>
      <c r="N23" s="91">
        <v>2795262</v>
      </c>
      <c r="O23" s="91">
        <v>25535060</v>
      </c>
      <c r="P23" s="91">
        <v>761346097</v>
      </c>
      <c r="Q23" s="91">
        <v>8080</v>
      </c>
      <c r="R23" s="91">
        <v>761354177</v>
      </c>
      <c r="S23" s="90"/>
      <c r="T23" s="91">
        <v>719421650</v>
      </c>
      <c r="U23" s="91">
        <v>719429730</v>
      </c>
      <c r="V23" s="91">
        <v>735819117</v>
      </c>
      <c r="W23" s="91">
        <v>735811037</v>
      </c>
      <c r="X23" s="91">
        <v>744956710</v>
      </c>
      <c r="Y23" s="91">
        <v>744964790</v>
      </c>
      <c r="Z23" s="98">
        <v>1755350</v>
      </c>
      <c r="AA23" s="98">
        <v>89847</v>
      </c>
      <c r="AB23" s="91">
        <v>1845197</v>
      </c>
      <c r="AC23" s="98">
        <v>38679701</v>
      </c>
      <c r="AD23" s="98">
        <v>0</v>
      </c>
      <c r="AE23" s="98">
        <v>801879075</v>
      </c>
      <c r="AF23" s="91"/>
      <c r="AG23" s="91">
        <v>0</v>
      </c>
      <c r="AH23" s="95">
        <v>2380000</v>
      </c>
      <c r="AI23" s="95">
        <v>3678000</v>
      </c>
      <c r="AJ23" s="91">
        <v>0</v>
      </c>
      <c r="AK23" s="91"/>
      <c r="AL23" s="98">
        <v>336637740</v>
      </c>
      <c r="AM23" s="98">
        <v>2510394</v>
      </c>
      <c r="AN23" s="97">
        <v>339148134</v>
      </c>
      <c r="AO23" s="98">
        <v>236717516</v>
      </c>
      <c r="AP23" s="98">
        <v>11434653</v>
      </c>
      <c r="AQ23" s="97">
        <v>248152169</v>
      </c>
      <c r="AR23" s="98">
        <v>150366853</v>
      </c>
      <c r="AS23" s="98">
        <v>2444340</v>
      </c>
      <c r="AT23" s="97">
        <v>152811193</v>
      </c>
      <c r="AU23" s="98">
        <v>1757541</v>
      </c>
      <c r="AV23" s="91">
        <v>22739798</v>
      </c>
      <c r="AW23" s="91">
        <v>2795262</v>
      </c>
      <c r="AX23" s="91">
        <v>25535060</v>
      </c>
      <c r="AY23" s="91">
        <v>767404097</v>
      </c>
      <c r="AZ23" s="98">
        <v>8080</v>
      </c>
      <c r="BA23" s="91">
        <v>767412177</v>
      </c>
      <c r="BB23" s="91"/>
      <c r="BC23" s="91">
        <v>725479650</v>
      </c>
      <c r="BD23" s="91">
        <v>725487730</v>
      </c>
      <c r="BE23" s="98">
        <v>807937075</v>
      </c>
      <c r="BF23" s="98"/>
      <c r="BG23" s="100">
        <v>801879075</v>
      </c>
      <c r="BH23" s="73">
        <v>0</v>
      </c>
      <c r="BI23" s="94">
        <v>38679701</v>
      </c>
      <c r="BJ23" s="90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</row>
    <row r="24" spans="1:77">
      <c r="A24" s="73">
        <f t="shared" si="1"/>
        <v>2002</v>
      </c>
      <c r="B24" s="73">
        <v>4</v>
      </c>
      <c r="C24" s="91">
        <v>277448764</v>
      </c>
      <c r="D24" s="91">
        <v>-6534668</v>
      </c>
      <c r="E24" s="91">
        <v>270914096</v>
      </c>
      <c r="F24" s="91">
        <v>240115792</v>
      </c>
      <c r="G24" s="91">
        <v>16235024</v>
      </c>
      <c r="H24" s="91">
        <v>256350816</v>
      </c>
      <c r="I24" s="91">
        <v>158888700</v>
      </c>
      <c r="J24" s="91">
        <v>3191743</v>
      </c>
      <c r="K24" s="91">
        <v>162080443</v>
      </c>
      <c r="L24" s="91">
        <v>1759456</v>
      </c>
      <c r="M24" s="91">
        <v>21896699</v>
      </c>
      <c r="N24" s="91">
        <v>2852216</v>
      </c>
      <c r="O24" s="91">
        <v>24748915</v>
      </c>
      <c r="P24" s="91">
        <v>715853726</v>
      </c>
      <c r="Q24" s="91">
        <v>8205</v>
      </c>
      <c r="R24" s="91">
        <v>715861931</v>
      </c>
      <c r="S24" s="90"/>
      <c r="T24" s="91">
        <v>678212712</v>
      </c>
      <c r="U24" s="91">
        <v>678220917</v>
      </c>
      <c r="V24" s="91">
        <v>691113016</v>
      </c>
      <c r="W24" s="91">
        <v>691104811</v>
      </c>
      <c r="X24" s="91">
        <v>702961627</v>
      </c>
      <c r="Y24" s="91">
        <v>702969832</v>
      </c>
      <c r="Z24" s="98">
        <v>1658931</v>
      </c>
      <c r="AA24" s="98">
        <v>58244</v>
      </c>
      <c r="AB24" s="91">
        <v>1717175</v>
      </c>
      <c r="AC24" s="98">
        <v>33860275</v>
      </c>
      <c r="AD24" s="98">
        <v>0</v>
      </c>
      <c r="AE24" s="98">
        <v>751439381</v>
      </c>
      <c r="AF24" s="91"/>
      <c r="AG24" s="91">
        <v>0</v>
      </c>
      <c r="AH24" s="95">
        <v>1036000</v>
      </c>
      <c r="AI24" s="95">
        <v>3454000</v>
      </c>
      <c r="AJ24" s="91">
        <v>0</v>
      </c>
      <c r="AK24" s="91"/>
      <c r="AL24" s="98">
        <v>278484764</v>
      </c>
      <c r="AM24" s="98">
        <v>-6534668</v>
      </c>
      <c r="AN24" s="97">
        <v>271950096</v>
      </c>
      <c r="AO24" s="98">
        <v>243569792</v>
      </c>
      <c r="AP24" s="98">
        <v>16235024</v>
      </c>
      <c r="AQ24" s="97">
        <v>259804816</v>
      </c>
      <c r="AR24" s="98">
        <v>158888700</v>
      </c>
      <c r="AS24" s="98">
        <v>3191743</v>
      </c>
      <c r="AT24" s="97">
        <v>162080443</v>
      </c>
      <c r="AU24" s="98">
        <v>1759456</v>
      </c>
      <c r="AV24" s="91">
        <v>21896699</v>
      </c>
      <c r="AW24" s="91">
        <v>2852216</v>
      </c>
      <c r="AX24" s="91">
        <v>24748915</v>
      </c>
      <c r="AY24" s="91">
        <v>720343726</v>
      </c>
      <c r="AZ24" s="98">
        <v>8205</v>
      </c>
      <c r="BA24" s="91">
        <v>720351931</v>
      </c>
      <c r="BB24" s="91"/>
      <c r="BC24" s="91">
        <v>682702712</v>
      </c>
      <c r="BD24" s="91">
        <v>682710917</v>
      </c>
      <c r="BE24" s="98">
        <v>755929381</v>
      </c>
      <c r="BF24" s="98"/>
      <c r="BG24" s="100">
        <v>751439381</v>
      </c>
      <c r="BH24" s="73">
        <v>0</v>
      </c>
      <c r="BI24" s="94">
        <v>33860275</v>
      </c>
      <c r="BJ24" s="90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</row>
    <row r="25" spans="1:77">
      <c r="A25" s="73">
        <f t="shared" si="1"/>
        <v>2002</v>
      </c>
      <c r="B25" s="73">
        <v>5</v>
      </c>
      <c r="C25" s="91">
        <v>309152222</v>
      </c>
      <c r="D25" s="91">
        <v>63857568</v>
      </c>
      <c r="E25" s="91">
        <v>373009790</v>
      </c>
      <c r="F25" s="91">
        <v>270321497</v>
      </c>
      <c r="G25" s="91">
        <v>55789528</v>
      </c>
      <c r="H25" s="91">
        <v>326111025</v>
      </c>
      <c r="I25" s="91">
        <v>184841869</v>
      </c>
      <c r="J25" s="91">
        <v>10209998</v>
      </c>
      <c r="K25" s="91">
        <v>195051867</v>
      </c>
      <c r="L25" s="91">
        <v>1761774</v>
      </c>
      <c r="M25" s="91">
        <v>26485608</v>
      </c>
      <c r="N25" s="91">
        <v>3480328</v>
      </c>
      <c r="O25" s="91">
        <v>29965936</v>
      </c>
      <c r="P25" s="91">
        <v>925900392</v>
      </c>
      <c r="Q25" s="91">
        <v>8514</v>
      </c>
      <c r="R25" s="91">
        <v>925908906</v>
      </c>
      <c r="S25" s="90"/>
      <c r="T25" s="91">
        <v>766077362</v>
      </c>
      <c r="U25" s="91">
        <v>766085876</v>
      </c>
      <c r="V25" s="91">
        <v>895942970</v>
      </c>
      <c r="W25" s="91">
        <v>895934456</v>
      </c>
      <c r="X25" s="91">
        <v>796043298</v>
      </c>
      <c r="Y25" s="91">
        <v>796051812</v>
      </c>
      <c r="Z25" s="98">
        <v>1691199</v>
      </c>
      <c r="AA25" s="98">
        <v>283463</v>
      </c>
      <c r="AB25" s="91">
        <v>1974662</v>
      </c>
      <c r="AC25" s="98">
        <v>58531801</v>
      </c>
      <c r="AD25" s="98">
        <v>0</v>
      </c>
      <c r="AE25" s="98">
        <v>986415369</v>
      </c>
      <c r="AF25" s="91"/>
      <c r="AG25" s="91">
        <v>0</v>
      </c>
      <c r="AH25" s="95">
        <v>1625000</v>
      </c>
      <c r="AI25" s="95">
        <v>5835000</v>
      </c>
      <c r="AJ25" s="91">
        <v>0</v>
      </c>
      <c r="AK25" s="91"/>
      <c r="AL25" s="98">
        <v>310777222</v>
      </c>
      <c r="AM25" s="98">
        <v>63857568</v>
      </c>
      <c r="AN25" s="97">
        <v>374634790</v>
      </c>
      <c r="AO25" s="98">
        <v>276156497</v>
      </c>
      <c r="AP25" s="98">
        <v>55789528</v>
      </c>
      <c r="AQ25" s="97">
        <v>331946025</v>
      </c>
      <c r="AR25" s="98">
        <v>184841869</v>
      </c>
      <c r="AS25" s="98">
        <v>10209998</v>
      </c>
      <c r="AT25" s="97">
        <v>195051867</v>
      </c>
      <c r="AU25" s="98">
        <v>1761774</v>
      </c>
      <c r="AV25" s="91">
        <v>26485608</v>
      </c>
      <c r="AW25" s="91">
        <v>3480328</v>
      </c>
      <c r="AX25" s="91">
        <v>29965936</v>
      </c>
      <c r="AY25" s="91">
        <v>933360392</v>
      </c>
      <c r="AZ25" s="98">
        <v>8514</v>
      </c>
      <c r="BA25" s="91">
        <v>933368906</v>
      </c>
      <c r="BB25" s="91"/>
      <c r="BC25" s="91">
        <v>773537362</v>
      </c>
      <c r="BD25" s="91">
        <v>773545876</v>
      </c>
      <c r="BE25" s="98">
        <v>993875369</v>
      </c>
      <c r="BF25" s="98"/>
      <c r="BG25" s="100">
        <v>986415369</v>
      </c>
      <c r="BH25" s="73">
        <v>0</v>
      </c>
      <c r="BI25" s="94">
        <v>58531801</v>
      </c>
      <c r="BJ25" s="90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</row>
    <row r="26" spans="1:77">
      <c r="A26" s="73">
        <f t="shared" si="1"/>
        <v>2002</v>
      </c>
      <c r="B26" s="73">
        <v>6</v>
      </c>
      <c r="C26" s="91">
        <v>454322610</v>
      </c>
      <c r="D26" s="91">
        <v>53929698</v>
      </c>
      <c r="E26" s="91">
        <v>508252308</v>
      </c>
      <c r="F26" s="91">
        <v>319297697</v>
      </c>
      <c r="G26" s="91">
        <v>7056078</v>
      </c>
      <c r="H26" s="91">
        <v>326353775</v>
      </c>
      <c r="I26" s="91">
        <v>185423551</v>
      </c>
      <c r="J26" s="91">
        <v>-2119333</v>
      </c>
      <c r="K26" s="91">
        <v>183304218</v>
      </c>
      <c r="L26" s="91">
        <v>1764191</v>
      </c>
      <c r="M26" s="91">
        <v>30005823</v>
      </c>
      <c r="N26" s="91">
        <v>3845992</v>
      </c>
      <c r="O26" s="91">
        <v>33851815</v>
      </c>
      <c r="P26" s="91">
        <v>1053526307</v>
      </c>
      <c r="Q26" s="91">
        <v>10197</v>
      </c>
      <c r="R26" s="91">
        <v>1053536504</v>
      </c>
      <c r="S26" s="90"/>
      <c r="T26" s="91">
        <v>960808049</v>
      </c>
      <c r="U26" s="91">
        <v>960818246</v>
      </c>
      <c r="V26" s="91">
        <v>1019684689</v>
      </c>
      <c r="W26" s="91">
        <v>1019674492</v>
      </c>
      <c r="X26" s="91">
        <v>994659864</v>
      </c>
      <c r="Y26" s="91">
        <v>994670061</v>
      </c>
      <c r="Z26" s="98">
        <v>1797756</v>
      </c>
      <c r="AA26" s="98">
        <v>-71753</v>
      </c>
      <c r="AB26" s="91">
        <v>1726003</v>
      </c>
      <c r="AC26" s="98">
        <v>77457690</v>
      </c>
      <c r="AD26" s="98">
        <v>0</v>
      </c>
      <c r="AE26" s="98">
        <v>1132720197</v>
      </c>
      <c r="AF26" s="91"/>
      <c r="AG26" s="91">
        <v>0</v>
      </c>
      <c r="AH26" s="95">
        <v>2745000</v>
      </c>
      <c r="AI26" s="95">
        <v>7856000</v>
      </c>
      <c r="AJ26" s="91">
        <v>0</v>
      </c>
      <c r="AK26" s="91"/>
      <c r="AL26" s="98">
        <v>457067610</v>
      </c>
      <c r="AM26" s="98">
        <v>53929698</v>
      </c>
      <c r="AN26" s="97">
        <v>510997308</v>
      </c>
      <c r="AO26" s="98">
        <v>327153697</v>
      </c>
      <c r="AP26" s="98">
        <v>7056078</v>
      </c>
      <c r="AQ26" s="97">
        <v>334209775</v>
      </c>
      <c r="AR26" s="98">
        <v>185423551</v>
      </c>
      <c r="AS26" s="98">
        <v>-2119333</v>
      </c>
      <c r="AT26" s="97">
        <v>183304218</v>
      </c>
      <c r="AU26" s="98">
        <v>1764191</v>
      </c>
      <c r="AV26" s="91">
        <v>30005823</v>
      </c>
      <c r="AW26" s="91">
        <v>3845992</v>
      </c>
      <c r="AX26" s="91">
        <v>33851815</v>
      </c>
      <c r="AY26" s="91">
        <v>1064127307</v>
      </c>
      <c r="AZ26" s="98">
        <v>10197</v>
      </c>
      <c r="BA26" s="91">
        <v>1064137504</v>
      </c>
      <c r="BB26" s="91"/>
      <c r="BC26" s="91">
        <v>971409049</v>
      </c>
      <c r="BD26" s="91">
        <v>971419246</v>
      </c>
      <c r="BE26" s="98">
        <v>1143321197</v>
      </c>
      <c r="BF26" s="98"/>
      <c r="BG26" s="100">
        <v>1132720197</v>
      </c>
      <c r="BH26" s="73">
        <v>0</v>
      </c>
      <c r="BI26" s="94">
        <v>77457690</v>
      </c>
      <c r="BJ26" s="90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</row>
    <row r="27" spans="1:77">
      <c r="A27" s="73">
        <f t="shared" si="1"/>
        <v>2002</v>
      </c>
      <c r="B27" s="73">
        <v>7</v>
      </c>
      <c r="C27" s="91">
        <v>508969238</v>
      </c>
      <c r="D27" s="91">
        <v>22675596</v>
      </c>
      <c r="E27" s="91">
        <v>531644834</v>
      </c>
      <c r="F27" s="91">
        <v>328646797</v>
      </c>
      <c r="G27" s="91">
        <v>836920</v>
      </c>
      <c r="H27" s="91">
        <v>329483717</v>
      </c>
      <c r="I27" s="91">
        <v>194473124</v>
      </c>
      <c r="J27" s="91">
        <v>-564641</v>
      </c>
      <c r="K27" s="91">
        <v>193908483</v>
      </c>
      <c r="L27" s="91">
        <v>1766299</v>
      </c>
      <c r="M27" s="91">
        <v>33019157</v>
      </c>
      <c r="N27" s="91">
        <v>4196291</v>
      </c>
      <c r="O27" s="91">
        <v>37215448</v>
      </c>
      <c r="P27" s="91">
        <v>1094018781</v>
      </c>
      <c r="Q27" s="91">
        <v>10798</v>
      </c>
      <c r="R27" s="91">
        <v>1094029579</v>
      </c>
      <c r="S27" s="90"/>
      <c r="T27" s="91">
        <v>1033855458</v>
      </c>
      <c r="U27" s="91">
        <v>1033866256</v>
      </c>
      <c r="V27" s="91">
        <v>1056814131</v>
      </c>
      <c r="W27" s="91">
        <v>1056803333</v>
      </c>
      <c r="X27" s="91">
        <v>1071070906</v>
      </c>
      <c r="Y27" s="91">
        <v>1071081704</v>
      </c>
      <c r="Z27" s="98">
        <v>1873371</v>
      </c>
      <c r="AA27" s="98">
        <v>15782</v>
      </c>
      <c r="AB27" s="91">
        <v>1889153</v>
      </c>
      <c r="AC27" s="98">
        <v>84300622</v>
      </c>
      <c r="AD27" s="98">
        <v>0</v>
      </c>
      <c r="AE27" s="98">
        <v>1180219354</v>
      </c>
      <c r="AF27" s="91"/>
      <c r="AG27" s="91">
        <v>0</v>
      </c>
      <c r="AH27" s="95">
        <v>3441000</v>
      </c>
      <c r="AI27" s="95">
        <v>9095000</v>
      </c>
      <c r="AJ27" s="91">
        <v>0</v>
      </c>
      <c r="AK27" s="91"/>
      <c r="AL27" s="98">
        <v>512410238</v>
      </c>
      <c r="AM27" s="98">
        <v>22675596</v>
      </c>
      <c r="AN27" s="97">
        <v>535085834</v>
      </c>
      <c r="AO27" s="98">
        <v>337741797</v>
      </c>
      <c r="AP27" s="98">
        <v>836920</v>
      </c>
      <c r="AQ27" s="97">
        <v>338578717</v>
      </c>
      <c r="AR27" s="98">
        <v>194473124</v>
      </c>
      <c r="AS27" s="98">
        <v>-564641</v>
      </c>
      <c r="AT27" s="97">
        <v>193908483</v>
      </c>
      <c r="AU27" s="98">
        <v>1766299</v>
      </c>
      <c r="AV27" s="91">
        <v>33019157</v>
      </c>
      <c r="AW27" s="91">
        <v>4196291</v>
      </c>
      <c r="AX27" s="91">
        <v>37215448</v>
      </c>
      <c r="AY27" s="91">
        <v>1106554781</v>
      </c>
      <c r="AZ27" s="98">
        <v>10798</v>
      </c>
      <c r="BA27" s="91">
        <v>1106565579</v>
      </c>
      <c r="BB27" s="91"/>
      <c r="BC27" s="91">
        <v>1046391458</v>
      </c>
      <c r="BD27" s="91">
        <v>1046402256</v>
      </c>
      <c r="BE27" s="98">
        <v>1192755354</v>
      </c>
      <c r="BF27" s="98"/>
      <c r="BG27" s="100">
        <v>1180219354</v>
      </c>
      <c r="BH27" s="73">
        <v>0</v>
      </c>
      <c r="BI27" s="94">
        <v>84300622</v>
      </c>
      <c r="BJ27" s="91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</row>
    <row r="28" spans="1:77">
      <c r="A28" s="73">
        <f t="shared" si="1"/>
        <v>2002</v>
      </c>
      <c r="B28" s="73">
        <v>8</v>
      </c>
      <c r="C28" s="91">
        <v>533437489</v>
      </c>
      <c r="D28" s="91">
        <v>11721831</v>
      </c>
      <c r="E28" s="91">
        <v>545159320</v>
      </c>
      <c r="F28" s="91">
        <v>332890201</v>
      </c>
      <c r="G28" s="91">
        <v>1218738</v>
      </c>
      <c r="H28" s="91">
        <v>334108939</v>
      </c>
      <c r="I28" s="91">
        <v>201661131</v>
      </c>
      <c r="J28" s="91">
        <v>1713899</v>
      </c>
      <c r="K28" s="91">
        <v>203375030</v>
      </c>
      <c r="L28" s="91">
        <v>1768537</v>
      </c>
      <c r="M28" s="91">
        <v>32252038</v>
      </c>
      <c r="N28" s="91">
        <v>4231043</v>
      </c>
      <c r="O28" s="91">
        <v>36483081</v>
      </c>
      <c r="P28" s="91">
        <v>1120894907</v>
      </c>
      <c r="Q28" s="91">
        <v>10661</v>
      </c>
      <c r="R28" s="91">
        <v>1120905568</v>
      </c>
      <c r="S28" s="90"/>
      <c r="T28" s="91">
        <v>1069757358</v>
      </c>
      <c r="U28" s="91">
        <v>1069768019</v>
      </c>
      <c r="V28" s="91">
        <v>1084422487</v>
      </c>
      <c r="W28" s="91">
        <v>1084411826</v>
      </c>
      <c r="X28" s="91">
        <v>1106240439</v>
      </c>
      <c r="Y28" s="91">
        <v>1106251100</v>
      </c>
      <c r="Z28" s="98">
        <v>1823461</v>
      </c>
      <c r="AA28" s="98">
        <v>-28471</v>
      </c>
      <c r="AB28" s="91">
        <v>1794990</v>
      </c>
      <c r="AC28" s="98">
        <v>88666420</v>
      </c>
      <c r="AD28" s="98">
        <v>0</v>
      </c>
      <c r="AE28" s="98">
        <v>1211366978</v>
      </c>
      <c r="AF28" s="91"/>
      <c r="AG28" s="91">
        <v>0</v>
      </c>
      <c r="AH28" s="95">
        <v>3185000</v>
      </c>
      <c r="AI28" s="95">
        <v>8699000</v>
      </c>
      <c r="AJ28" s="91">
        <v>0</v>
      </c>
      <c r="AK28" s="91"/>
      <c r="AL28" s="98">
        <v>536622489</v>
      </c>
      <c r="AM28" s="98">
        <v>11721831</v>
      </c>
      <c r="AN28" s="97">
        <v>548344320</v>
      </c>
      <c r="AO28" s="98">
        <v>341589201</v>
      </c>
      <c r="AP28" s="98">
        <v>1218738</v>
      </c>
      <c r="AQ28" s="97">
        <v>342807939</v>
      </c>
      <c r="AR28" s="98">
        <v>201661131</v>
      </c>
      <c r="AS28" s="98">
        <v>1713899</v>
      </c>
      <c r="AT28" s="97">
        <v>203375030</v>
      </c>
      <c r="AU28" s="98">
        <v>1768537</v>
      </c>
      <c r="AV28" s="91">
        <v>32252038</v>
      </c>
      <c r="AW28" s="91">
        <v>4231043</v>
      </c>
      <c r="AX28" s="91">
        <v>36483081</v>
      </c>
      <c r="AY28" s="91">
        <v>1132778907</v>
      </c>
      <c r="AZ28" s="98">
        <v>10661</v>
      </c>
      <c r="BA28" s="91">
        <v>1132789568</v>
      </c>
      <c r="BB28" s="91"/>
      <c r="BC28" s="91">
        <v>1081641358</v>
      </c>
      <c r="BD28" s="91">
        <v>1081652019</v>
      </c>
      <c r="BE28" s="98">
        <v>1223250978</v>
      </c>
      <c r="BF28" s="98"/>
      <c r="BG28" s="100">
        <v>1211366978</v>
      </c>
      <c r="BH28" s="73">
        <v>0</v>
      </c>
      <c r="BI28" s="94">
        <v>88666420</v>
      </c>
      <c r="BJ28" s="91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</row>
    <row r="29" spans="1:77">
      <c r="A29" s="73">
        <f t="shared" si="1"/>
        <v>2002</v>
      </c>
      <c r="B29" s="73">
        <v>9</v>
      </c>
      <c r="C29" s="91">
        <v>490617282</v>
      </c>
      <c r="D29" s="91">
        <v>-65888280</v>
      </c>
      <c r="E29" s="91">
        <v>424729002</v>
      </c>
      <c r="F29" s="91">
        <v>334505704</v>
      </c>
      <c r="G29" s="91">
        <v>-28477379</v>
      </c>
      <c r="H29" s="91">
        <v>306028325</v>
      </c>
      <c r="I29" s="91">
        <v>188411025</v>
      </c>
      <c r="J29" s="91">
        <v>-5775828</v>
      </c>
      <c r="K29" s="91">
        <v>182635197</v>
      </c>
      <c r="L29" s="91">
        <v>1770684</v>
      </c>
      <c r="M29" s="91">
        <v>28039264</v>
      </c>
      <c r="N29" s="91">
        <v>3684698</v>
      </c>
      <c r="O29" s="91">
        <v>31723962</v>
      </c>
      <c r="P29" s="91">
        <v>946887170</v>
      </c>
      <c r="Q29" s="91">
        <v>10769</v>
      </c>
      <c r="R29" s="91">
        <v>946897939</v>
      </c>
      <c r="S29" s="90"/>
      <c r="T29" s="91">
        <v>1015304695</v>
      </c>
      <c r="U29" s="91">
        <v>1015315464</v>
      </c>
      <c r="V29" s="91">
        <v>915173977</v>
      </c>
      <c r="W29" s="91">
        <v>915163208</v>
      </c>
      <c r="X29" s="91">
        <v>1047028657</v>
      </c>
      <c r="Y29" s="91">
        <v>1047039426</v>
      </c>
      <c r="Z29" s="98">
        <v>1818894</v>
      </c>
      <c r="AA29" s="98">
        <v>-162192</v>
      </c>
      <c r="AB29" s="91">
        <v>1656702</v>
      </c>
      <c r="AC29" s="98">
        <v>61538420</v>
      </c>
      <c r="AD29" s="98">
        <v>0</v>
      </c>
      <c r="AE29" s="98">
        <v>1010093061</v>
      </c>
      <c r="AF29" s="91"/>
      <c r="AG29" s="91">
        <v>0</v>
      </c>
      <c r="AH29" s="95">
        <v>2176000</v>
      </c>
      <c r="AI29" s="95">
        <v>6813000</v>
      </c>
      <c r="AJ29" s="91">
        <v>0</v>
      </c>
      <c r="AK29" s="91"/>
      <c r="AL29" s="98">
        <v>492793282</v>
      </c>
      <c r="AM29" s="98">
        <v>-65888280</v>
      </c>
      <c r="AN29" s="97">
        <v>426905002</v>
      </c>
      <c r="AO29" s="98">
        <v>341318704</v>
      </c>
      <c r="AP29" s="98">
        <v>-28477379</v>
      </c>
      <c r="AQ29" s="97">
        <v>312841325</v>
      </c>
      <c r="AR29" s="98">
        <v>188411025</v>
      </c>
      <c r="AS29" s="98">
        <v>-5775828</v>
      </c>
      <c r="AT29" s="97">
        <v>182635197</v>
      </c>
      <c r="AU29" s="98">
        <v>1770684</v>
      </c>
      <c r="AV29" s="91">
        <v>28039264</v>
      </c>
      <c r="AW29" s="91">
        <v>3684698</v>
      </c>
      <c r="AX29" s="91">
        <v>31723962</v>
      </c>
      <c r="AY29" s="91">
        <v>955876170</v>
      </c>
      <c r="AZ29" s="98">
        <v>10769</v>
      </c>
      <c r="BA29" s="91">
        <v>955886939</v>
      </c>
      <c r="BB29" s="91"/>
      <c r="BC29" s="91">
        <v>1024293695</v>
      </c>
      <c r="BD29" s="91">
        <v>1024304464</v>
      </c>
      <c r="BE29" s="98">
        <v>1019082061</v>
      </c>
      <c r="BF29" s="98"/>
      <c r="BG29" s="100">
        <v>1010093061</v>
      </c>
      <c r="BH29" s="73">
        <v>0</v>
      </c>
      <c r="BI29" s="94">
        <v>61538420</v>
      </c>
      <c r="BJ29" s="91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</row>
    <row r="30" spans="1:77">
      <c r="A30" s="73">
        <f t="shared" si="1"/>
        <v>2002</v>
      </c>
      <c r="B30" s="73">
        <v>10</v>
      </c>
      <c r="C30" s="91">
        <v>358517116</v>
      </c>
      <c r="D30" s="91">
        <v>-50115100</v>
      </c>
      <c r="E30" s="91">
        <v>308402016</v>
      </c>
      <c r="F30" s="91">
        <v>279365633</v>
      </c>
      <c r="G30" s="91">
        <v>-19559630</v>
      </c>
      <c r="H30" s="91">
        <v>259806003</v>
      </c>
      <c r="I30" s="91">
        <v>179398124</v>
      </c>
      <c r="J30" s="91">
        <v>-1019187</v>
      </c>
      <c r="K30" s="91">
        <v>178378937</v>
      </c>
      <c r="L30" s="91">
        <v>1772909</v>
      </c>
      <c r="M30" s="91">
        <v>23547463</v>
      </c>
      <c r="N30" s="91">
        <v>3057146</v>
      </c>
      <c r="O30" s="91">
        <v>26604609</v>
      </c>
      <c r="P30" s="91">
        <v>774964474</v>
      </c>
      <c r="Q30" s="91">
        <v>9545</v>
      </c>
      <c r="R30" s="91">
        <v>774974019</v>
      </c>
      <c r="S30" s="90"/>
      <c r="T30" s="91">
        <v>819053782</v>
      </c>
      <c r="U30" s="91">
        <v>819063327</v>
      </c>
      <c r="V30" s="91">
        <v>748369410</v>
      </c>
      <c r="W30" s="91">
        <v>748359865</v>
      </c>
      <c r="X30" s="91">
        <v>845658391</v>
      </c>
      <c r="Y30" s="91">
        <v>845667936</v>
      </c>
      <c r="Z30" s="98">
        <v>1687331</v>
      </c>
      <c r="AA30" s="98">
        <v>-24824</v>
      </c>
      <c r="AB30" s="91">
        <v>1662507</v>
      </c>
      <c r="AC30" s="98">
        <v>40015970</v>
      </c>
      <c r="AD30" s="98">
        <v>0</v>
      </c>
      <c r="AE30" s="98">
        <v>816652496</v>
      </c>
      <c r="AF30" s="91"/>
      <c r="AG30" s="91">
        <v>0</v>
      </c>
      <c r="AH30" s="95">
        <v>1343000</v>
      </c>
      <c r="AI30" s="95">
        <v>3779000</v>
      </c>
      <c r="AJ30" s="91">
        <v>0</v>
      </c>
      <c r="AK30" s="91"/>
      <c r="AL30" s="98">
        <v>359860116</v>
      </c>
      <c r="AM30" s="98">
        <v>-50115100</v>
      </c>
      <c r="AN30" s="97">
        <v>309745016</v>
      </c>
      <c r="AO30" s="98">
        <v>283144633</v>
      </c>
      <c r="AP30" s="98">
        <v>-19559630</v>
      </c>
      <c r="AQ30" s="97">
        <v>263585003</v>
      </c>
      <c r="AR30" s="98">
        <v>179398124</v>
      </c>
      <c r="AS30" s="98">
        <v>-1019187</v>
      </c>
      <c r="AT30" s="97">
        <v>178378937</v>
      </c>
      <c r="AU30" s="98">
        <v>1772909</v>
      </c>
      <c r="AV30" s="91">
        <v>23547463</v>
      </c>
      <c r="AW30" s="91">
        <v>3057146</v>
      </c>
      <c r="AX30" s="91">
        <v>26604609</v>
      </c>
      <c r="AY30" s="91">
        <v>780086474</v>
      </c>
      <c r="AZ30" s="98">
        <v>9545</v>
      </c>
      <c r="BA30" s="91">
        <v>780096019</v>
      </c>
      <c r="BB30" s="91"/>
      <c r="BC30" s="91">
        <v>824175782</v>
      </c>
      <c r="BD30" s="91">
        <v>824185327</v>
      </c>
      <c r="BE30" s="98">
        <v>821774496</v>
      </c>
      <c r="BF30" s="98"/>
      <c r="BG30" s="100">
        <v>816652496</v>
      </c>
      <c r="BH30" s="73">
        <v>0</v>
      </c>
      <c r="BI30" s="94">
        <v>40015970</v>
      </c>
      <c r="BJ30" s="91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</row>
    <row r="31" spans="1:77">
      <c r="A31" s="73">
        <f t="shared" si="1"/>
        <v>2002</v>
      </c>
      <c r="B31" s="73">
        <v>11</v>
      </c>
      <c r="C31" s="91">
        <v>291440067</v>
      </c>
      <c r="D31" s="91">
        <v>-6090677</v>
      </c>
      <c r="E31" s="91">
        <v>285349390</v>
      </c>
      <c r="F31" s="91">
        <v>236871266</v>
      </c>
      <c r="G31" s="91">
        <v>-138793</v>
      </c>
      <c r="H31" s="91">
        <v>236732473</v>
      </c>
      <c r="I31" s="91">
        <v>173414201</v>
      </c>
      <c r="J31" s="91">
        <v>1524342</v>
      </c>
      <c r="K31" s="91">
        <v>174938543</v>
      </c>
      <c r="L31" s="91">
        <v>1775199</v>
      </c>
      <c r="M31" s="91">
        <v>22435939</v>
      </c>
      <c r="N31" s="91">
        <v>2770793</v>
      </c>
      <c r="O31" s="91">
        <v>25206732</v>
      </c>
      <c r="P31" s="91">
        <v>724002337</v>
      </c>
      <c r="Q31" s="91">
        <v>8595</v>
      </c>
      <c r="R31" s="91">
        <v>724010932</v>
      </c>
      <c r="S31" s="90"/>
      <c r="T31" s="91">
        <v>703500733</v>
      </c>
      <c r="U31" s="91">
        <v>703509328</v>
      </c>
      <c r="V31" s="91">
        <v>698804200</v>
      </c>
      <c r="W31" s="91">
        <v>698795605</v>
      </c>
      <c r="X31" s="91">
        <v>728707465</v>
      </c>
      <c r="Y31" s="91">
        <v>728716060</v>
      </c>
      <c r="Z31" s="98">
        <v>1701137</v>
      </c>
      <c r="AA31" s="98">
        <v>141668</v>
      </c>
      <c r="AB31" s="91">
        <v>1842805</v>
      </c>
      <c r="AC31" s="98">
        <v>34828124</v>
      </c>
      <c r="AD31" s="98">
        <v>0</v>
      </c>
      <c r="AE31" s="98">
        <v>760681861</v>
      </c>
      <c r="AF31" s="91"/>
      <c r="AG31" s="91">
        <v>0</v>
      </c>
      <c r="AH31" s="95">
        <v>2298000</v>
      </c>
      <c r="AI31" s="95">
        <v>3677000</v>
      </c>
      <c r="AJ31" s="91">
        <v>0</v>
      </c>
      <c r="AK31" s="91"/>
      <c r="AL31" s="98">
        <v>293738067</v>
      </c>
      <c r="AM31" s="98">
        <v>-6090677</v>
      </c>
      <c r="AN31" s="97">
        <v>287647390</v>
      </c>
      <c r="AO31" s="98">
        <v>240548266</v>
      </c>
      <c r="AP31" s="98">
        <v>-138793</v>
      </c>
      <c r="AQ31" s="97">
        <v>240409473</v>
      </c>
      <c r="AR31" s="98">
        <v>173414201</v>
      </c>
      <c r="AS31" s="98">
        <v>1524342</v>
      </c>
      <c r="AT31" s="97">
        <v>174938543</v>
      </c>
      <c r="AU31" s="98">
        <v>1775199</v>
      </c>
      <c r="AV31" s="91">
        <v>22435939</v>
      </c>
      <c r="AW31" s="91">
        <v>2770793</v>
      </c>
      <c r="AX31" s="91">
        <v>25206732</v>
      </c>
      <c r="AY31" s="91">
        <v>729977337</v>
      </c>
      <c r="AZ31" s="98">
        <v>8595</v>
      </c>
      <c r="BA31" s="91">
        <v>729985932</v>
      </c>
      <c r="BB31" s="91"/>
      <c r="BC31" s="91">
        <v>709475733</v>
      </c>
      <c r="BD31" s="91">
        <v>709484328</v>
      </c>
      <c r="BE31" s="98">
        <v>766656861</v>
      </c>
      <c r="BF31" s="98"/>
      <c r="BG31" s="100">
        <v>760681861</v>
      </c>
      <c r="BH31" s="73">
        <v>0</v>
      </c>
      <c r="BI31" s="94">
        <v>34828124</v>
      </c>
      <c r="BJ31" s="91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</row>
    <row r="32" spans="1:77">
      <c r="A32" s="73">
        <f t="shared" si="1"/>
        <v>2002</v>
      </c>
      <c r="B32" s="73">
        <v>12</v>
      </c>
      <c r="C32" s="91">
        <v>361883008</v>
      </c>
      <c r="D32" s="91">
        <v>44184827</v>
      </c>
      <c r="E32" s="91">
        <v>406067835</v>
      </c>
      <c r="F32" s="91">
        <v>238721998</v>
      </c>
      <c r="G32" s="91">
        <v>6869582</v>
      </c>
      <c r="H32" s="91">
        <v>245591580</v>
      </c>
      <c r="I32" s="91">
        <v>182846037</v>
      </c>
      <c r="J32" s="91">
        <v>195335</v>
      </c>
      <c r="K32" s="91">
        <v>183041372</v>
      </c>
      <c r="L32" s="91">
        <v>1777294</v>
      </c>
      <c r="M32" s="91">
        <v>26219288</v>
      </c>
      <c r="N32" s="91">
        <v>3089398</v>
      </c>
      <c r="O32" s="91">
        <v>29308686</v>
      </c>
      <c r="P32" s="91">
        <v>865786767</v>
      </c>
      <c r="Q32" s="91">
        <v>9196</v>
      </c>
      <c r="R32" s="91">
        <v>865795963</v>
      </c>
      <c r="S32" s="90"/>
      <c r="T32" s="91">
        <v>785228337</v>
      </c>
      <c r="U32" s="91">
        <v>785237533</v>
      </c>
      <c r="V32" s="91">
        <v>836487277</v>
      </c>
      <c r="W32" s="91">
        <v>836478081</v>
      </c>
      <c r="X32" s="91">
        <v>814537023</v>
      </c>
      <c r="Y32" s="91">
        <v>814546219</v>
      </c>
      <c r="Z32" s="98">
        <v>1847149</v>
      </c>
      <c r="AA32" s="98">
        <v>108104</v>
      </c>
      <c r="AB32" s="91">
        <v>1955253</v>
      </c>
      <c r="AC32" s="98">
        <v>51072953</v>
      </c>
      <c r="AD32" s="98">
        <v>0</v>
      </c>
      <c r="AE32" s="98">
        <v>918824169</v>
      </c>
      <c r="AF32" s="91"/>
      <c r="AG32" s="91">
        <v>0</v>
      </c>
      <c r="AH32" s="95">
        <v>4095000</v>
      </c>
      <c r="AI32" s="95">
        <v>5473000</v>
      </c>
      <c r="AJ32" s="91">
        <v>0</v>
      </c>
      <c r="AK32" s="91"/>
      <c r="AL32" s="98">
        <v>365978008</v>
      </c>
      <c r="AM32" s="98">
        <v>44184827</v>
      </c>
      <c r="AN32" s="97">
        <v>410162835</v>
      </c>
      <c r="AO32" s="98">
        <v>244194998</v>
      </c>
      <c r="AP32" s="98">
        <v>6869582</v>
      </c>
      <c r="AQ32" s="97">
        <v>251064580</v>
      </c>
      <c r="AR32" s="98">
        <v>182846037</v>
      </c>
      <c r="AS32" s="98">
        <v>195335</v>
      </c>
      <c r="AT32" s="97">
        <v>183041372</v>
      </c>
      <c r="AU32" s="98">
        <v>1777294</v>
      </c>
      <c r="AV32" s="91">
        <v>26219288</v>
      </c>
      <c r="AW32" s="91">
        <v>3089398</v>
      </c>
      <c r="AX32" s="91">
        <v>29308686</v>
      </c>
      <c r="AY32" s="91">
        <v>875354767</v>
      </c>
      <c r="AZ32" s="98">
        <v>9196</v>
      </c>
      <c r="BA32" s="91">
        <v>875363963</v>
      </c>
      <c r="BB32" s="91"/>
      <c r="BC32" s="91">
        <v>794796337</v>
      </c>
      <c r="BD32" s="91">
        <v>794805533</v>
      </c>
      <c r="BE32" s="98">
        <v>928392169</v>
      </c>
      <c r="BF32" s="98"/>
      <c r="BG32" s="100">
        <v>918824169</v>
      </c>
      <c r="BH32" s="73">
        <v>0</v>
      </c>
      <c r="BI32" s="94">
        <v>51072953</v>
      </c>
      <c r="BJ32" s="91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</row>
    <row r="33" spans="1:77">
      <c r="B33" s="79" t="s">
        <v>112</v>
      </c>
      <c r="C33" s="91">
        <v>4766283492</v>
      </c>
      <c r="D33" s="91">
        <v>25021320</v>
      </c>
      <c r="E33" s="91">
        <v>4791304812</v>
      </c>
      <c r="F33" s="91">
        <v>3300654142</v>
      </c>
      <c r="G33" s="91">
        <v>14324536</v>
      </c>
      <c r="H33" s="91">
        <v>3314978678</v>
      </c>
      <c r="I33" s="91">
        <v>2135262851</v>
      </c>
      <c r="J33" s="91">
        <v>3044650</v>
      </c>
      <c r="K33" s="91">
        <v>2138307501</v>
      </c>
      <c r="L33" s="91">
        <v>21182124</v>
      </c>
      <c r="M33" s="91">
        <v>316959434</v>
      </c>
      <c r="N33" s="91">
        <v>39885626</v>
      </c>
      <c r="O33" s="91">
        <v>356845060</v>
      </c>
      <c r="P33" s="91">
        <v>10622618175</v>
      </c>
      <c r="Q33" s="91">
        <v>113199</v>
      </c>
      <c r="R33" s="91">
        <v>10622731374</v>
      </c>
      <c r="S33" s="90"/>
      <c r="T33" s="91">
        <v>10223382609</v>
      </c>
      <c r="U33" s="91">
        <v>10223495808</v>
      </c>
      <c r="V33" s="91">
        <v>10265886314</v>
      </c>
      <c r="W33" s="91">
        <v>10265773115</v>
      </c>
      <c r="X33" s="91">
        <v>10580227669</v>
      </c>
      <c r="Y33" s="91">
        <v>10580340868</v>
      </c>
      <c r="Z33" s="97">
        <v>21444769</v>
      </c>
      <c r="AA33" s="97">
        <v>145920</v>
      </c>
      <c r="AB33" s="91">
        <v>21590689</v>
      </c>
      <c r="AC33" s="97">
        <v>661027346</v>
      </c>
      <c r="AD33" s="97">
        <v>0</v>
      </c>
      <c r="AE33" s="97">
        <v>11305349409</v>
      </c>
      <c r="AF33" s="102">
        <v>4.0314257543636378E-2</v>
      </c>
      <c r="AG33" s="91">
        <v>0</v>
      </c>
      <c r="AH33" s="91">
        <v>32493000</v>
      </c>
      <c r="AI33" s="91">
        <v>70983000</v>
      </c>
      <c r="AJ33" s="91">
        <v>0</v>
      </c>
      <c r="AK33" s="91"/>
      <c r="AL33" s="97">
        <v>4798776492</v>
      </c>
      <c r="AM33" s="97">
        <v>25021320</v>
      </c>
      <c r="AN33" s="97">
        <v>4823797812</v>
      </c>
      <c r="AO33" s="97">
        <v>3371637142</v>
      </c>
      <c r="AP33" s="97">
        <v>14324536</v>
      </c>
      <c r="AQ33" s="97">
        <v>3385961678</v>
      </c>
      <c r="AR33" s="97">
        <v>2135262851</v>
      </c>
      <c r="AS33" s="97">
        <v>3044650</v>
      </c>
      <c r="AT33" s="97">
        <v>2138307501</v>
      </c>
      <c r="AU33" s="97">
        <v>21182124</v>
      </c>
      <c r="AV33" s="91">
        <v>316959434</v>
      </c>
      <c r="AW33" s="91">
        <v>39885626</v>
      </c>
      <c r="AX33" s="91">
        <v>356845060</v>
      </c>
      <c r="AY33" s="91">
        <v>10726094175</v>
      </c>
      <c r="AZ33" s="97">
        <v>113199</v>
      </c>
      <c r="BA33" s="91">
        <v>10726207374</v>
      </c>
      <c r="BB33" s="91"/>
      <c r="BC33" s="91">
        <v>10326858609</v>
      </c>
      <c r="BD33" s="91">
        <v>10326971808</v>
      </c>
      <c r="BE33" s="97">
        <v>11408825409</v>
      </c>
      <c r="BF33" s="98"/>
      <c r="BG33" s="97">
        <v>11305349409</v>
      </c>
      <c r="BH33" s="73">
        <v>0</v>
      </c>
      <c r="BI33" s="97">
        <v>661027346</v>
      </c>
      <c r="BJ33" s="91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</row>
    <row r="34" spans="1:77">
      <c r="A34" s="73">
        <f t="shared" ref="A34:A45" si="2">A21+1</f>
        <v>2003</v>
      </c>
      <c r="B34" s="73">
        <v>1</v>
      </c>
      <c r="C34" s="91">
        <v>457365610</v>
      </c>
      <c r="D34" s="91">
        <v>1265352</v>
      </c>
      <c r="E34" s="91">
        <v>458630962</v>
      </c>
      <c r="F34" s="91">
        <v>247919674</v>
      </c>
      <c r="G34" s="91">
        <v>-20724640</v>
      </c>
      <c r="H34" s="91">
        <v>227195034</v>
      </c>
      <c r="I34" s="91">
        <v>184650953</v>
      </c>
      <c r="J34" s="91">
        <v>-4543650</v>
      </c>
      <c r="K34" s="91">
        <v>180107303</v>
      </c>
      <c r="L34" s="91">
        <v>1779469</v>
      </c>
      <c r="M34" s="91">
        <v>27930521</v>
      </c>
      <c r="N34" s="91">
        <v>3250080</v>
      </c>
      <c r="O34" s="91">
        <v>31180601</v>
      </c>
      <c r="P34" s="91">
        <v>898893369</v>
      </c>
      <c r="Q34" s="91">
        <v>0</v>
      </c>
      <c r="R34" s="91">
        <v>898893369</v>
      </c>
      <c r="S34" s="90"/>
      <c r="T34" s="91">
        <v>891715706</v>
      </c>
      <c r="U34" s="91">
        <v>891715706</v>
      </c>
      <c r="V34" s="91">
        <v>867712768</v>
      </c>
      <c r="W34" s="91">
        <v>867712768</v>
      </c>
      <c r="X34" s="91">
        <v>922896307</v>
      </c>
      <c r="Y34" s="91">
        <v>922896307</v>
      </c>
      <c r="Z34" s="98">
        <v>2009701</v>
      </c>
      <c r="AA34" s="98">
        <v>-135682</v>
      </c>
      <c r="AB34" s="91">
        <v>1874019</v>
      </c>
      <c r="AC34" s="98">
        <v>55383111</v>
      </c>
      <c r="AD34" s="98">
        <v>0</v>
      </c>
      <c r="AE34" s="98">
        <v>956150499</v>
      </c>
      <c r="AF34" s="91"/>
      <c r="AG34" s="91">
        <v>0</v>
      </c>
      <c r="AH34" s="95">
        <v>6095000</v>
      </c>
      <c r="AI34" s="95">
        <v>9333000</v>
      </c>
      <c r="AJ34" s="91">
        <v>0</v>
      </c>
      <c r="AK34" s="91"/>
      <c r="AL34" s="98">
        <v>463460610</v>
      </c>
      <c r="AM34" s="98">
        <v>1265352</v>
      </c>
      <c r="AN34" s="97">
        <v>464725962</v>
      </c>
      <c r="AO34" s="98">
        <v>257252674</v>
      </c>
      <c r="AP34" s="98">
        <v>-20724640</v>
      </c>
      <c r="AQ34" s="97">
        <v>236528034</v>
      </c>
      <c r="AR34" s="98">
        <v>184650953</v>
      </c>
      <c r="AS34" s="98">
        <v>-4543650</v>
      </c>
      <c r="AT34" s="97">
        <v>180107303</v>
      </c>
      <c r="AU34" s="98">
        <v>1779469</v>
      </c>
      <c r="AV34" s="91">
        <v>27930521</v>
      </c>
      <c r="AW34" s="91">
        <v>3250080</v>
      </c>
      <c r="AX34" s="91">
        <v>31180601</v>
      </c>
      <c r="AY34" s="91">
        <v>914321369</v>
      </c>
      <c r="AZ34" s="98">
        <v>0</v>
      </c>
      <c r="BA34" s="91">
        <v>914321369</v>
      </c>
      <c r="BB34" s="91"/>
      <c r="BC34" s="91">
        <v>907143706</v>
      </c>
      <c r="BD34" s="91">
        <v>907143706</v>
      </c>
      <c r="BE34" s="98">
        <v>971578499</v>
      </c>
      <c r="BF34" s="98"/>
      <c r="BG34" s="100">
        <v>956150499</v>
      </c>
      <c r="BH34" s="73">
        <v>0</v>
      </c>
      <c r="BI34" s="94">
        <v>55383111</v>
      </c>
      <c r="BJ34" s="90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</row>
    <row r="35" spans="1:77">
      <c r="A35" s="73">
        <f t="shared" si="2"/>
        <v>2003</v>
      </c>
      <c r="B35" s="73">
        <v>2</v>
      </c>
      <c r="C35" s="91">
        <v>373925724</v>
      </c>
      <c r="D35" s="91">
        <v>-45947383</v>
      </c>
      <c r="E35" s="91">
        <v>327978341</v>
      </c>
      <c r="F35" s="91">
        <v>227981992</v>
      </c>
      <c r="G35" s="91">
        <v>-15974271</v>
      </c>
      <c r="H35" s="91">
        <v>212007721</v>
      </c>
      <c r="I35" s="91">
        <v>170468023</v>
      </c>
      <c r="J35" s="91">
        <v>-1460781</v>
      </c>
      <c r="K35" s="91">
        <v>169007242</v>
      </c>
      <c r="L35" s="91">
        <v>1781961</v>
      </c>
      <c r="M35" s="91">
        <v>23177622</v>
      </c>
      <c r="N35" s="91">
        <v>2752749</v>
      </c>
      <c r="O35" s="91">
        <v>25930371</v>
      </c>
      <c r="P35" s="91">
        <v>736705636</v>
      </c>
      <c r="Q35" s="91">
        <v>0</v>
      </c>
      <c r="R35" s="91">
        <v>736705636</v>
      </c>
      <c r="S35" s="90"/>
      <c r="T35" s="91">
        <v>774157700</v>
      </c>
      <c r="U35" s="91">
        <v>774157700</v>
      </c>
      <c r="V35" s="91">
        <v>710775265</v>
      </c>
      <c r="W35" s="91">
        <v>710775265</v>
      </c>
      <c r="X35" s="91">
        <v>800088071</v>
      </c>
      <c r="Y35" s="91">
        <v>800088071</v>
      </c>
      <c r="Z35" s="98">
        <v>1847130</v>
      </c>
      <c r="AA35" s="98">
        <v>-115158</v>
      </c>
      <c r="AB35" s="91">
        <v>1731972</v>
      </c>
      <c r="AC35" s="98">
        <v>36092108</v>
      </c>
      <c r="AD35" s="98">
        <v>0</v>
      </c>
      <c r="AE35" s="98">
        <v>774529716</v>
      </c>
      <c r="AF35" s="91"/>
      <c r="AG35" s="91">
        <v>0</v>
      </c>
      <c r="AH35" s="95">
        <v>4381000</v>
      </c>
      <c r="AI35" s="95">
        <v>5413000</v>
      </c>
      <c r="AJ35" s="91">
        <v>0</v>
      </c>
      <c r="AK35" s="91"/>
      <c r="AL35" s="98">
        <v>378306724</v>
      </c>
      <c r="AM35" s="98">
        <v>-45947383</v>
      </c>
      <c r="AN35" s="97">
        <v>332359341</v>
      </c>
      <c r="AO35" s="98">
        <v>233394992</v>
      </c>
      <c r="AP35" s="98">
        <v>-15974271</v>
      </c>
      <c r="AQ35" s="97">
        <v>217420721</v>
      </c>
      <c r="AR35" s="98">
        <v>170468023</v>
      </c>
      <c r="AS35" s="98">
        <v>-1460781</v>
      </c>
      <c r="AT35" s="97">
        <v>169007242</v>
      </c>
      <c r="AU35" s="98">
        <v>1781961</v>
      </c>
      <c r="AV35" s="91">
        <v>23177622</v>
      </c>
      <c r="AW35" s="91">
        <v>2752749</v>
      </c>
      <c r="AX35" s="91">
        <v>25930371</v>
      </c>
      <c r="AY35" s="91">
        <v>746499636</v>
      </c>
      <c r="AZ35" s="98">
        <v>0</v>
      </c>
      <c r="BA35" s="91">
        <v>746499636</v>
      </c>
      <c r="BB35" s="91"/>
      <c r="BC35" s="91">
        <v>783951700</v>
      </c>
      <c r="BD35" s="91">
        <v>783951700</v>
      </c>
      <c r="BE35" s="98">
        <v>784323716</v>
      </c>
      <c r="BF35" s="98"/>
      <c r="BG35" s="100">
        <v>774529716</v>
      </c>
      <c r="BH35" s="73">
        <v>0</v>
      </c>
      <c r="BI35" s="94">
        <v>36092108</v>
      </c>
      <c r="BJ35" s="90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</row>
    <row r="36" spans="1:77">
      <c r="A36" s="73">
        <f t="shared" si="2"/>
        <v>2003</v>
      </c>
      <c r="B36" s="73">
        <v>3</v>
      </c>
      <c r="C36" s="91">
        <v>339350611</v>
      </c>
      <c r="D36" s="91">
        <v>2287450</v>
      </c>
      <c r="E36" s="91">
        <v>341638061</v>
      </c>
      <c r="F36" s="91">
        <v>232881459</v>
      </c>
      <c r="G36" s="91">
        <v>12281063</v>
      </c>
      <c r="H36" s="91">
        <v>245162522</v>
      </c>
      <c r="I36" s="91">
        <v>159949963</v>
      </c>
      <c r="J36" s="91">
        <v>1759260</v>
      </c>
      <c r="K36" s="91">
        <v>161709223</v>
      </c>
      <c r="L36" s="91">
        <v>1784136</v>
      </c>
      <c r="M36" s="91">
        <v>23154771</v>
      </c>
      <c r="N36" s="91">
        <v>2858508</v>
      </c>
      <c r="O36" s="91">
        <v>26013279</v>
      </c>
      <c r="P36" s="91">
        <v>776307221</v>
      </c>
      <c r="Q36" s="91">
        <v>0</v>
      </c>
      <c r="R36" s="91">
        <v>776307221</v>
      </c>
      <c r="S36" s="90"/>
      <c r="T36" s="91">
        <v>733966169</v>
      </c>
      <c r="U36" s="91">
        <v>733966169</v>
      </c>
      <c r="V36" s="91">
        <v>750293942</v>
      </c>
      <c r="W36" s="91">
        <v>750293942</v>
      </c>
      <c r="X36" s="91">
        <v>759979448</v>
      </c>
      <c r="Y36" s="91">
        <v>759979448</v>
      </c>
      <c r="Z36" s="98">
        <v>1786214</v>
      </c>
      <c r="AA36" s="98">
        <v>63340</v>
      </c>
      <c r="AB36" s="91">
        <v>1849554</v>
      </c>
      <c r="AC36" s="98">
        <v>39985690</v>
      </c>
      <c r="AD36" s="98">
        <v>0</v>
      </c>
      <c r="AE36" s="98">
        <v>818142465</v>
      </c>
      <c r="AF36" s="91"/>
      <c r="AG36" s="91">
        <v>0</v>
      </c>
      <c r="AH36" s="95">
        <v>3056000</v>
      </c>
      <c r="AI36" s="95">
        <v>4348000</v>
      </c>
      <c r="AJ36" s="91">
        <v>0</v>
      </c>
      <c r="AK36" s="91"/>
      <c r="AL36" s="98">
        <v>342406611</v>
      </c>
      <c r="AM36" s="98">
        <v>2287450</v>
      </c>
      <c r="AN36" s="97">
        <v>344694061</v>
      </c>
      <c r="AO36" s="98">
        <v>237229459</v>
      </c>
      <c r="AP36" s="98">
        <v>12281063</v>
      </c>
      <c r="AQ36" s="97">
        <v>249510522</v>
      </c>
      <c r="AR36" s="98">
        <v>159949963</v>
      </c>
      <c r="AS36" s="98">
        <v>1759260</v>
      </c>
      <c r="AT36" s="97">
        <v>161709223</v>
      </c>
      <c r="AU36" s="98">
        <v>1784136</v>
      </c>
      <c r="AV36" s="91">
        <v>23154771</v>
      </c>
      <c r="AW36" s="91">
        <v>2858508</v>
      </c>
      <c r="AX36" s="91">
        <v>26013279</v>
      </c>
      <c r="AY36" s="91">
        <v>783711221</v>
      </c>
      <c r="AZ36" s="98">
        <v>0</v>
      </c>
      <c r="BA36" s="91">
        <v>783711221</v>
      </c>
      <c r="BB36" s="91"/>
      <c r="BC36" s="91">
        <v>741370169</v>
      </c>
      <c r="BD36" s="91">
        <v>741370169</v>
      </c>
      <c r="BE36" s="98">
        <v>825546465</v>
      </c>
      <c r="BF36" s="98"/>
      <c r="BG36" s="100">
        <v>818142465</v>
      </c>
      <c r="BH36" s="73">
        <v>0</v>
      </c>
      <c r="BI36" s="94">
        <v>39985690</v>
      </c>
      <c r="BJ36" s="90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</row>
    <row r="37" spans="1:77">
      <c r="A37" s="73">
        <f t="shared" si="2"/>
        <v>2003</v>
      </c>
      <c r="B37" s="73">
        <v>4</v>
      </c>
      <c r="C37" s="91">
        <v>280036592</v>
      </c>
      <c r="D37" s="91">
        <v>-9342619</v>
      </c>
      <c r="E37" s="91">
        <v>270693973</v>
      </c>
      <c r="F37" s="91">
        <v>240410331</v>
      </c>
      <c r="G37" s="91">
        <v>18904985</v>
      </c>
      <c r="H37" s="91">
        <v>259315316</v>
      </c>
      <c r="I37" s="91">
        <v>160720842</v>
      </c>
      <c r="J37" s="91">
        <v>3467579</v>
      </c>
      <c r="K37" s="91">
        <v>164188421</v>
      </c>
      <c r="L37" s="91">
        <v>1786051</v>
      </c>
      <c r="M37" s="91">
        <v>22298286</v>
      </c>
      <c r="N37" s="91">
        <v>2913421</v>
      </c>
      <c r="O37" s="91">
        <v>25211707</v>
      </c>
      <c r="P37" s="91">
        <v>721195468</v>
      </c>
      <c r="Q37" s="91">
        <v>0</v>
      </c>
      <c r="R37" s="91">
        <v>721195468</v>
      </c>
      <c r="S37" s="90"/>
      <c r="T37" s="91">
        <v>682953816</v>
      </c>
      <c r="U37" s="91">
        <v>682953816</v>
      </c>
      <c r="V37" s="91">
        <v>695983761</v>
      </c>
      <c r="W37" s="91">
        <v>695983761</v>
      </c>
      <c r="X37" s="91">
        <v>708165523</v>
      </c>
      <c r="Y37" s="91">
        <v>708165523</v>
      </c>
      <c r="Z37" s="98">
        <v>1688099</v>
      </c>
      <c r="AA37" s="98">
        <v>66200</v>
      </c>
      <c r="AB37" s="91">
        <v>1754299</v>
      </c>
      <c r="AC37" s="98">
        <v>34123357</v>
      </c>
      <c r="AD37" s="98">
        <v>0</v>
      </c>
      <c r="AE37" s="98">
        <v>757073124</v>
      </c>
      <c r="AF37" s="91"/>
      <c r="AG37" s="91">
        <v>0</v>
      </c>
      <c r="AH37" s="95">
        <v>1345000</v>
      </c>
      <c r="AI37" s="95">
        <v>4214000</v>
      </c>
      <c r="AJ37" s="91">
        <v>0</v>
      </c>
      <c r="AK37" s="91"/>
      <c r="AL37" s="98">
        <v>281381592</v>
      </c>
      <c r="AM37" s="98">
        <v>-9342619</v>
      </c>
      <c r="AN37" s="97">
        <v>272038973</v>
      </c>
      <c r="AO37" s="98">
        <v>244624331</v>
      </c>
      <c r="AP37" s="98">
        <v>18904985</v>
      </c>
      <c r="AQ37" s="97">
        <v>263529316</v>
      </c>
      <c r="AR37" s="98">
        <v>160720842</v>
      </c>
      <c r="AS37" s="98">
        <v>3467579</v>
      </c>
      <c r="AT37" s="97">
        <v>164188421</v>
      </c>
      <c r="AU37" s="98">
        <v>1786051</v>
      </c>
      <c r="AV37" s="91">
        <v>22298286</v>
      </c>
      <c r="AW37" s="91">
        <v>2913421</v>
      </c>
      <c r="AX37" s="91">
        <v>25211707</v>
      </c>
      <c r="AY37" s="91">
        <v>726754468</v>
      </c>
      <c r="AZ37" s="98">
        <v>0</v>
      </c>
      <c r="BA37" s="91">
        <v>726754468</v>
      </c>
      <c r="BB37" s="91"/>
      <c r="BC37" s="91">
        <v>688512816</v>
      </c>
      <c r="BD37" s="91">
        <v>688512816</v>
      </c>
      <c r="BE37" s="98">
        <v>762632124</v>
      </c>
      <c r="BF37" s="98"/>
      <c r="BG37" s="100">
        <v>757073124</v>
      </c>
      <c r="BH37" s="73">
        <v>0</v>
      </c>
      <c r="BI37" s="94">
        <v>34123357</v>
      </c>
      <c r="BJ37" s="90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</row>
    <row r="38" spans="1:77">
      <c r="A38" s="73">
        <f t="shared" si="2"/>
        <v>2003</v>
      </c>
      <c r="B38" s="73">
        <v>5</v>
      </c>
      <c r="C38" s="91">
        <v>307781320</v>
      </c>
      <c r="D38" s="91">
        <v>62625705</v>
      </c>
      <c r="E38" s="91">
        <v>370407025</v>
      </c>
      <c r="F38" s="91">
        <v>270556490</v>
      </c>
      <c r="G38" s="91">
        <v>57273109</v>
      </c>
      <c r="H38" s="91">
        <v>327829599</v>
      </c>
      <c r="I38" s="91">
        <v>187538662</v>
      </c>
      <c r="J38" s="91">
        <v>10872646</v>
      </c>
      <c r="K38" s="91">
        <v>198411308</v>
      </c>
      <c r="L38" s="91">
        <v>1788369</v>
      </c>
      <c r="M38" s="91">
        <v>26900581</v>
      </c>
      <c r="N38" s="91">
        <v>3543574</v>
      </c>
      <c r="O38" s="91">
        <v>30444155</v>
      </c>
      <c r="P38" s="91">
        <v>928880456</v>
      </c>
      <c r="Q38" s="91">
        <v>0</v>
      </c>
      <c r="R38" s="91">
        <v>928880456</v>
      </c>
      <c r="S38" s="90"/>
      <c r="T38" s="91">
        <v>767664841</v>
      </c>
      <c r="U38" s="91">
        <v>767664841</v>
      </c>
      <c r="V38" s="91">
        <v>898436301</v>
      </c>
      <c r="W38" s="91">
        <v>898436301</v>
      </c>
      <c r="X38" s="91">
        <v>798108996</v>
      </c>
      <c r="Y38" s="91">
        <v>798108996</v>
      </c>
      <c r="Z38" s="98">
        <v>1720935</v>
      </c>
      <c r="AA38" s="98">
        <v>282224</v>
      </c>
      <c r="AB38" s="91">
        <v>2003159</v>
      </c>
      <c r="AC38" s="98">
        <v>58513105</v>
      </c>
      <c r="AD38" s="98">
        <v>0</v>
      </c>
      <c r="AE38" s="98">
        <v>989396720</v>
      </c>
      <c r="AF38" s="91"/>
      <c r="AG38" s="91">
        <v>0</v>
      </c>
      <c r="AH38" s="95">
        <v>2128000</v>
      </c>
      <c r="AI38" s="95">
        <v>7131000</v>
      </c>
      <c r="AJ38" s="91">
        <v>0</v>
      </c>
      <c r="AK38" s="91"/>
      <c r="AL38" s="98">
        <v>309909320</v>
      </c>
      <c r="AM38" s="98">
        <v>62625705</v>
      </c>
      <c r="AN38" s="97">
        <v>372535025</v>
      </c>
      <c r="AO38" s="98">
        <v>277687490</v>
      </c>
      <c r="AP38" s="98">
        <v>57273109</v>
      </c>
      <c r="AQ38" s="97">
        <v>334960599</v>
      </c>
      <c r="AR38" s="98">
        <v>187538662</v>
      </c>
      <c r="AS38" s="98">
        <v>10872646</v>
      </c>
      <c r="AT38" s="97">
        <v>198411308</v>
      </c>
      <c r="AU38" s="98">
        <v>1788369</v>
      </c>
      <c r="AV38" s="91">
        <v>26900581</v>
      </c>
      <c r="AW38" s="91">
        <v>3543574</v>
      </c>
      <c r="AX38" s="91">
        <v>30444155</v>
      </c>
      <c r="AY38" s="91">
        <v>938139456</v>
      </c>
      <c r="AZ38" s="98">
        <v>0</v>
      </c>
      <c r="BA38" s="91">
        <v>938139456</v>
      </c>
      <c r="BB38" s="91"/>
      <c r="BC38" s="91">
        <v>776923841</v>
      </c>
      <c r="BD38" s="91">
        <v>776923841</v>
      </c>
      <c r="BE38" s="98">
        <v>998655720</v>
      </c>
      <c r="BF38" s="98"/>
      <c r="BG38" s="100">
        <v>989396720</v>
      </c>
      <c r="BH38" s="73">
        <v>0</v>
      </c>
      <c r="BI38" s="94">
        <v>58513105</v>
      </c>
      <c r="BJ38" s="90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</row>
    <row r="39" spans="1:77">
      <c r="A39" s="73">
        <f t="shared" si="2"/>
        <v>2003</v>
      </c>
      <c r="B39" s="73">
        <v>6</v>
      </c>
      <c r="C39" s="91">
        <v>453817474</v>
      </c>
      <c r="D39" s="91">
        <v>56945181</v>
      </c>
      <c r="E39" s="91">
        <v>510762655</v>
      </c>
      <c r="F39" s="91">
        <v>320163906</v>
      </c>
      <c r="G39" s="91">
        <v>5582687</v>
      </c>
      <c r="H39" s="91">
        <v>325746593</v>
      </c>
      <c r="I39" s="91">
        <v>188084203</v>
      </c>
      <c r="J39" s="91">
        <v>-2988547</v>
      </c>
      <c r="K39" s="91">
        <v>185095656</v>
      </c>
      <c r="L39" s="91">
        <v>1790786</v>
      </c>
      <c r="M39" s="91">
        <v>30407409</v>
      </c>
      <c r="N39" s="91">
        <v>3907197</v>
      </c>
      <c r="O39" s="91">
        <v>34314606</v>
      </c>
      <c r="P39" s="91">
        <v>1057710296</v>
      </c>
      <c r="Q39" s="91">
        <v>0</v>
      </c>
      <c r="R39" s="91">
        <v>1057710296</v>
      </c>
      <c r="S39" s="90"/>
      <c r="T39" s="91">
        <v>963856369</v>
      </c>
      <c r="U39" s="91">
        <v>963856369</v>
      </c>
      <c r="V39" s="91">
        <v>1023395690</v>
      </c>
      <c r="W39" s="91">
        <v>1023395690</v>
      </c>
      <c r="X39" s="91">
        <v>998170975</v>
      </c>
      <c r="Y39" s="91">
        <v>998170975</v>
      </c>
      <c r="Z39" s="98">
        <v>1829365</v>
      </c>
      <c r="AA39" s="98">
        <v>-97708</v>
      </c>
      <c r="AB39" s="91">
        <v>1731657</v>
      </c>
      <c r="AC39" s="98">
        <v>77628092</v>
      </c>
      <c r="AD39" s="98">
        <v>0</v>
      </c>
      <c r="AE39" s="98">
        <v>1137070045</v>
      </c>
      <c r="AF39" s="91"/>
      <c r="AG39" s="91">
        <v>0</v>
      </c>
      <c r="AH39" s="95">
        <v>3596000</v>
      </c>
      <c r="AI39" s="95">
        <v>9601000</v>
      </c>
      <c r="AJ39" s="91">
        <v>0</v>
      </c>
      <c r="AK39" s="91"/>
      <c r="AL39" s="98">
        <v>457413474</v>
      </c>
      <c r="AM39" s="98">
        <v>56945181</v>
      </c>
      <c r="AN39" s="97">
        <v>514358655</v>
      </c>
      <c r="AO39" s="98">
        <v>329764906</v>
      </c>
      <c r="AP39" s="98">
        <v>5582687</v>
      </c>
      <c r="AQ39" s="97">
        <v>335347593</v>
      </c>
      <c r="AR39" s="98">
        <v>188084203</v>
      </c>
      <c r="AS39" s="98">
        <v>-2988547</v>
      </c>
      <c r="AT39" s="97">
        <v>185095656</v>
      </c>
      <c r="AU39" s="98">
        <v>1790786</v>
      </c>
      <c r="AV39" s="91">
        <v>30407409</v>
      </c>
      <c r="AW39" s="91">
        <v>3907197</v>
      </c>
      <c r="AX39" s="91">
        <v>34314606</v>
      </c>
      <c r="AY39" s="91">
        <v>1070907296</v>
      </c>
      <c r="AZ39" s="98">
        <v>0</v>
      </c>
      <c r="BA39" s="91">
        <v>1070907296</v>
      </c>
      <c r="BB39" s="91"/>
      <c r="BC39" s="91">
        <v>977053369</v>
      </c>
      <c r="BD39" s="91">
        <v>977053369</v>
      </c>
      <c r="BE39" s="98">
        <v>1150267045</v>
      </c>
      <c r="BF39" s="98"/>
      <c r="BG39" s="100">
        <v>1137070045</v>
      </c>
      <c r="BH39" s="73">
        <v>0</v>
      </c>
      <c r="BI39" s="94">
        <v>77628092</v>
      </c>
      <c r="BJ39" s="90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</row>
    <row r="40" spans="1:77">
      <c r="A40" s="73">
        <f t="shared" si="2"/>
        <v>2003</v>
      </c>
      <c r="B40" s="73">
        <v>7</v>
      </c>
      <c r="C40" s="91">
        <v>511357923</v>
      </c>
      <c r="D40" s="91">
        <v>24399254</v>
      </c>
      <c r="E40" s="91">
        <v>535757177</v>
      </c>
      <c r="F40" s="91">
        <v>329878263</v>
      </c>
      <c r="G40" s="91">
        <v>-209405</v>
      </c>
      <c r="H40" s="91">
        <v>329668858</v>
      </c>
      <c r="I40" s="91">
        <v>197085421</v>
      </c>
      <c r="J40" s="91">
        <v>-956608</v>
      </c>
      <c r="K40" s="91">
        <v>196128813</v>
      </c>
      <c r="L40" s="91">
        <v>1792933</v>
      </c>
      <c r="M40" s="91">
        <v>33434130</v>
      </c>
      <c r="N40" s="91">
        <v>4259537</v>
      </c>
      <c r="O40" s="91">
        <v>37693667</v>
      </c>
      <c r="P40" s="91">
        <v>1101041448</v>
      </c>
      <c r="Q40" s="91">
        <v>0</v>
      </c>
      <c r="R40" s="91">
        <v>1101041448</v>
      </c>
      <c r="S40" s="90"/>
      <c r="T40" s="91">
        <v>1040114540</v>
      </c>
      <c r="U40" s="91">
        <v>1040114540</v>
      </c>
      <c r="V40" s="91">
        <v>1063347781</v>
      </c>
      <c r="W40" s="91">
        <v>1063347781</v>
      </c>
      <c r="X40" s="91">
        <v>1077808207</v>
      </c>
      <c r="Y40" s="91">
        <v>1077808207</v>
      </c>
      <c r="Z40" s="98">
        <v>1906310</v>
      </c>
      <c r="AA40" s="98">
        <v>9167</v>
      </c>
      <c r="AB40" s="91">
        <v>1915477</v>
      </c>
      <c r="AC40" s="98">
        <v>84989504</v>
      </c>
      <c r="AD40" s="98">
        <v>0</v>
      </c>
      <c r="AE40" s="98">
        <v>1187946429</v>
      </c>
      <c r="AF40" s="91"/>
      <c r="AG40" s="91">
        <v>0</v>
      </c>
      <c r="AH40" s="95">
        <v>4509000</v>
      </c>
      <c r="AI40" s="95">
        <v>11116000</v>
      </c>
      <c r="AJ40" s="91">
        <v>0</v>
      </c>
      <c r="AK40" s="91"/>
      <c r="AL40" s="98">
        <v>515866923</v>
      </c>
      <c r="AM40" s="98">
        <v>24399254</v>
      </c>
      <c r="AN40" s="97">
        <v>540266177</v>
      </c>
      <c r="AO40" s="98">
        <v>340994263</v>
      </c>
      <c r="AP40" s="98">
        <v>-209405</v>
      </c>
      <c r="AQ40" s="97">
        <v>340784858</v>
      </c>
      <c r="AR40" s="98">
        <v>197085421</v>
      </c>
      <c r="AS40" s="98">
        <v>-956608</v>
      </c>
      <c r="AT40" s="97">
        <v>196128813</v>
      </c>
      <c r="AU40" s="98">
        <v>1792933</v>
      </c>
      <c r="AV40" s="91">
        <v>33434130</v>
      </c>
      <c r="AW40" s="91">
        <v>4259537</v>
      </c>
      <c r="AX40" s="91">
        <v>37693667</v>
      </c>
      <c r="AY40" s="91">
        <v>1116666448</v>
      </c>
      <c r="AZ40" s="98">
        <v>0</v>
      </c>
      <c r="BA40" s="91">
        <v>1116666448</v>
      </c>
      <c r="BB40" s="91"/>
      <c r="BC40" s="91">
        <v>1055739540</v>
      </c>
      <c r="BD40" s="91">
        <v>1055739540</v>
      </c>
      <c r="BE40" s="98">
        <v>1203571429</v>
      </c>
      <c r="BF40" s="98"/>
      <c r="BG40" s="100">
        <v>1187946429</v>
      </c>
      <c r="BH40" s="73">
        <v>0</v>
      </c>
      <c r="BI40" s="94">
        <v>84989504</v>
      </c>
      <c r="BJ40" s="91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</row>
    <row r="41" spans="1:77">
      <c r="A41" s="73">
        <f t="shared" si="2"/>
        <v>2003</v>
      </c>
      <c r="B41" s="73">
        <v>8</v>
      </c>
      <c r="C41" s="91">
        <v>541457470</v>
      </c>
      <c r="D41" s="91">
        <v>12529649</v>
      </c>
      <c r="E41" s="91">
        <v>553987119</v>
      </c>
      <c r="F41" s="91">
        <v>335974263</v>
      </c>
      <c r="G41" s="91">
        <v>260731</v>
      </c>
      <c r="H41" s="91">
        <v>336234994</v>
      </c>
      <c r="I41" s="91">
        <v>204451036</v>
      </c>
      <c r="J41" s="91">
        <v>1619798</v>
      </c>
      <c r="K41" s="91">
        <v>206070834</v>
      </c>
      <c r="L41" s="91">
        <v>1795171</v>
      </c>
      <c r="M41" s="91">
        <v>32667010</v>
      </c>
      <c r="N41" s="91">
        <v>4294289</v>
      </c>
      <c r="O41" s="91">
        <v>36961299</v>
      </c>
      <c r="P41" s="91">
        <v>1135049417</v>
      </c>
      <c r="Q41" s="91">
        <v>0</v>
      </c>
      <c r="R41" s="91">
        <v>1135049417</v>
      </c>
      <c r="S41" s="90"/>
      <c r="T41" s="91">
        <v>1083677940</v>
      </c>
      <c r="U41" s="91">
        <v>1083677940</v>
      </c>
      <c r="V41" s="91">
        <v>1098088118</v>
      </c>
      <c r="W41" s="91">
        <v>1098088118</v>
      </c>
      <c r="X41" s="91">
        <v>1120639239</v>
      </c>
      <c r="Y41" s="91">
        <v>1120639239</v>
      </c>
      <c r="Z41" s="98">
        <v>1855522</v>
      </c>
      <c r="AA41" s="98">
        <v>-43082</v>
      </c>
      <c r="AB41" s="91">
        <v>1812440</v>
      </c>
      <c r="AC41" s="98">
        <v>90532242</v>
      </c>
      <c r="AD41" s="98">
        <v>0</v>
      </c>
      <c r="AE41" s="98">
        <v>1227394099</v>
      </c>
      <c r="AF41" s="91"/>
      <c r="AG41" s="91">
        <v>0</v>
      </c>
      <c r="AH41" s="95">
        <v>4173000</v>
      </c>
      <c r="AI41" s="95">
        <v>10631000</v>
      </c>
      <c r="AJ41" s="91">
        <v>0</v>
      </c>
      <c r="AK41" s="91"/>
      <c r="AL41" s="98">
        <v>545630470</v>
      </c>
      <c r="AM41" s="98">
        <v>12529649</v>
      </c>
      <c r="AN41" s="97">
        <v>558160119</v>
      </c>
      <c r="AO41" s="98">
        <v>346605263</v>
      </c>
      <c r="AP41" s="98">
        <v>260731</v>
      </c>
      <c r="AQ41" s="97">
        <v>346865994</v>
      </c>
      <c r="AR41" s="98">
        <v>204451036</v>
      </c>
      <c r="AS41" s="98">
        <v>1619798</v>
      </c>
      <c r="AT41" s="97">
        <v>206070834</v>
      </c>
      <c r="AU41" s="98">
        <v>1795171</v>
      </c>
      <c r="AV41" s="91">
        <v>32667010</v>
      </c>
      <c r="AW41" s="91">
        <v>4294289</v>
      </c>
      <c r="AX41" s="91">
        <v>36961299</v>
      </c>
      <c r="AY41" s="91">
        <v>1149853417</v>
      </c>
      <c r="AZ41" s="98">
        <v>0</v>
      </c>
      <c r="BA41" s="91">
        <v>1149853417</v>
      </c>
      <c r="BB41" s="91"/>
      <c r="BC41" s="91">
        <v>1098481940</v>
      </c>
      <c r="BD41" s="91">
        <v>1098481940</v>
      </c>
      <c r="BE41" s="98">
        <v>1242198099</v>
      </c>
      <c r="BF41" s="98"/>
      <c r="BG41" s="100">
        <v>1227394099</v>
      </c>
      <c r="BH41" s="73">
        <v>0</v>
      </c>
      <c r="BI41" s="94">
        <v>90532242</v>
      </c>
      <c r="BJ41" s="91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</row>
    <row r="42" spans="1:77">
      <c r="A42" s="73">
        <f t="shared" si="2"/>
        <v>2003</v>
      </c>
      <c r="B42" s="73">
        <v>9</v>
      </c>
      <c r="C42" s="91">
        <v>497727624</v>
      </c>
      <c r="D42" s="91">
        <v>-68019408</v>
      </c>
      <c r="E42" s="91">
        <v>429708216</v>
      </c>
      <c r="F42" s="91">
        <v>338081885</v>
      </c>
      <c r="G42" s="91">
        <v>-28174068</v>
      </c>
      <c r="H42" s="91">
        <v>309907817</v>
      </c>
      <c r="I42" s="91">
        <v>191074383</v>
      </c>
      <c r="J42" s="91">
        <v>-5786872</v>
      </c>
      <c r="K42" s="91">
        <v>185287511</v>
      </c>
      <c r="L42" s="91">
        <v>1797318</v>
      </c>
      <c r="M42" s="91">
        <v>28440851</v>
      </c>
      <c r="N42" s="91">
        <v>3745903</v>
      </c>
      <c r="O42" s="91">
        <v>32186754</v>
      </c>
      <c r="P42" s="91">
        <v>958887616</v>
      </c>
      <c r="Q42" s="91">
        <v>0</v>
      </c>
      <c r="R42" s="91">
        <v>958887616</v>
      </c>
      <c r="S42" s="90"/>
      <c r="T42" s="91">
        <v>1028681210</v>
      </c>
      <c r="U42" s="91">
        <v>1028681210</v>
      </c>
      <c r="V42" s="91">
        <v>926700862</v>
      </c>
      <c r="W42" s="91">
        <v>926700862</v>
      </c>
      <c r="X42" s="91">
        <v>1060867964</v>
      </c>
      <c r="Y42" s="91">
        <v>1060867964</v>
      </c>
      <c r="Z42" s="98">
        <v>1850875</v>
      </c>
      <c r="AA42" s="98">
        <v>-161474</v>
      </c>
      <c r="AB42" s="91">
        <v>1689401</v>
      </c>
      <c r="AC42" s="98">
        <v>62794775</v>
      </c>
      <c r="AD42" s="98">
        <v>0</v>
      </c>
      <c r="AE42" s="98">
        <v>1023371792</v>
      </c>
      <c r="AF42" s="103"/>
      <c r="AG42" s="91">
        <v>0</v>
      </c>
      <c r="AH42" s="95">
        <v>2851000</v>
      </c>
      <c r="AI42" s="95">
        <v>8326000</v>
      </c>
      <c r="AJ42" s="91">
        <v>0</v>
      </c>
      <c r="AK42" s="91"/>
      <c r="AL42" s="98">
        <v>500578624</v>
      </c>
      <c r="AM42" s="98">
        <v>-68019408</v>
      </c>
      <c r="AN42" s="97">
        <v>432559216</v>
      </c>
      <c r="AO42" s="98">
        <v>346407885</v>
      </c>
      <c r="AP42" s="98">
        <v>-28174068</v>
      </c>
      <c r="AQ42" s="97">
        <v>318233817</v>
      </c>
      <c r="AR42" s="98">
        <v>191074383</v>
      </c>
      <c r="AS42" s="98">
        <v>-5786872</v>
      </c>
      <c r="AT42" s="97">
        <v>185287511</v>
      </c>
      <c r="AU42" s="98">
        <v>1797318</v>
      </c>
      <c r="AV42" s="91">
        <v>28440851</v>
      </c>
      <c r="AW42" s="91">
        <v>3745903</v>
      </c>
      <c r="AX42" s="91">
        <v>32186754</v>
      </c>
      <c r="AY42" s="91">
        <v>970064616</v>
      </c>
      <c r="AZ42" s="98">
        <v>0</v>
      </c>
      <c r="BA42" s="91">
        <v>970064616</v>
      </c>
      <c r="BB42" s="91"/>
      <c r="BC42" s="91">
        <v>1039858210</v>
      </c>
      <c r="BD42" s="91">
        <v>1039858210</v>
      </c>
      <c r="BE42" s="98">
        <v>1034548792</v>
      </c>
      <c r="BF42" s="98"/>
      <c r="BG42" s="100">
        <v>1023371792</v>
      </c>
      <c r="BH42" s="73">
        <v>0</v>
      </c>
      <c r="BI42" s="94">
        <v>62794775</v>
      </c>
      <c r="BJ42" s="91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</row>
    <row r="43" spans="1:77">
      <c r="A43" s="73">
        <f t="shared" si="2"/>
        <v>2003</v>
      </c>
      <c r="B43" s="73">
        <v>10</v>
      </c>
      <c r="C43" s="91">
        <v>364942113</v>
      </c>
      <c r="D43" s="91">
        <v>-52241926</v>
      </c>
      <c r="E43" s="91">
        <v>312700187</v>
      </c>
      <c r="F43" s="91">
        <v>283401955</v>
      </c>
      <c r="G43" s="91">
        <v>-19119849</v>
      </c>
      <c r="H43" s="91">
        <v>264282106</v>
      </c>
      <c r="I43" s="91">
        <v>181621713</v>
      </c>
      <c r="J43" s="91">
        <v>-815240</v>
      </c>
      <c r="K43" s="91">
        <v>180806473</v>
      </c>
      <c r="L43" s="91">
        <v>1799543</v>
      </c>
      <c r="M43" s="91">
        <v>23962435</v>
      </c>
      <c r="N43" s="91">
        <v>3120392</v>
      </c>
      <c r="O43" s="91">
        <v>27082827</v>
      </c>
      <c r="P43" s="91">
        <v>786671136</v>
      </c>
      <c r="Q43" s="91">
        <v>0</v>
      </c>
      <c r="R43" s="91">
        <v>786671136</v>
      </c>
      <c r="S43" s="90"/>
      <c r="T43" s="91">
        <v>831765324</v>
      </c>
      <c r="U43" s="91">
        <v>831765324</v>
      </c>
      <c r="V43" s="91">
        <v>759588309</v>
      </c>
      <c r="W43" s="91">
        <v>759588309</v>
      </c>
      <c r="X43" s="91">
        <v>858848151</v>
      </c>
      <c r="Y43" s="91">
        <v>858848151</v>
      </c>
      <c r="Z43" s="98">
        <v>1716999</v>
      </c>
      <c r="AA43" s="98">
        <v>-12818</v>
      </c>
      <c r="AB43" s="91">
        <v>1704181</v>
      </c>
      <c r="AC43" s="98">
        <v>40975390</v>
      </c>
      <c r="AD43" s="98">
        <v>0</v>
      </c>
      <c r="AE43" s="98">
        <v>829350707</v>
      </c>
      <c r="AF43" s="103"/>
      <c r="AG43" s="91">
        <v>0</v>
      </c>
      <c r="AH43" s="95">
        <v>1743000</v>
      </c>
      <c r="AI43" s="95">
        <v>4607000</v>
      </c>
      <c r="AJ43" s="91">
        <v>0</v>
      </c>
      <c r="AK43" s="91"/>
      <c r="AL43" s="98">
        <v>366685113</v>
      </c>
      <c r="AM43" s="98">
        <v>-52241926</v>
      </c>
      <c r="AN43" s="97">
        <v>314443187</v>
      </c>
      <c r="AO43" s="98">
        <v>288008955</v>
      </c>
      <c r="AP43" s="98">
        <v>-19119849</v>
      </c>
      <c r="AQ43" s="97">
        <v>268889106</v>
      </c>
      <c r="AR43" s="98">
        <v>181621713</v>
      </c>
      <c r="AS43" s="98">
        <v>-815240</v>
      </c>
      <c r="AT43" s="97">
        <v>180806473</v>
      </c>
      <c r="AU43" s="98">
        <v>1799543</v>
      </c>
      <c r="AV43" s="91">
        <v>23962435</v>
      </c>
      <c r="AW43" s="91">
        <v>3120392</v>
      </c>
      <c r="AX43" s="91">
        <v>27082827</v>
      </c>
      <c r="AY43" s="91">
        <v>793021136</v>
      </c>
      <c r="AZ43" s="98">
        <v>0</v>
      </c>
      <c r="BA43" s="91">
        <v>793021136</v>
      </c>
      <c r="BB43" s="91"/>
      <c r="BC43" s="91">
        <v>838115324</v>
      </c>
      <c r="BD43" s="91">
        <v>838115324</v>
      </c>
      <c r="BE43" s="98">
        <v>835700707</v>
      </c>
      <c r="BF43" s="98"/>
      <c r="BG43" s="100">
        <v>829350707</v>
      </c>
      <c r="BH43" s="73">
        <v>0</v>
      </c>
      <c r="BI43" s="94">
        <v>40975390</v>
      </c>
      <c r="BJ43" s="91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</row>
    <row r="44" spans="1:77">
      <c r="A44" s="73">
        <f t="shared" si="2"/>
        <v>2003</v>
      </c>
      <c r="B44" s="73">
        <v>11</v>
      </c>
      <c r="C44" s="91">
        <v>293222711</v>
      </c>
      <c r="D44" s="91">
        <v>-7177236</v>
      </c>
      <c r="E44" s="91">
        <v>286045475</v>
      </c>
      <c r="F44" s="91">
        <v>239647103</v>
      </c>
      <c r="G44" s="91">
        <v>718158</v>
      </c>
      <c r="H44" s="91">
        <v>240365261</v>
      </c>
      <c r="I44" s="91">
        <v>174866887</v>
      </c>
      <c r="J44" s="91">
        <v>1648985</v>
      </c>
      <c r="K44" s="91">
        <v>176515872</v>
      </c>
      <c r="L44" s="91">
        <v>1801833</v>
      </c>
      <c r="M44" s="91">
        <v>22837525</v>
      </c>
      <c r="N44" s="91">
        <v>2831999</v>
      </c>
      <c r="O44" s="91">
        <v>25669524</v>
      </c>
      <c r="P44" s="91">
        <v>730397965</v>
      </c>
      <c r="Q44" s="91">
        <v>0</v>
      </c>
      <c r="R44" s="91">
        <v>730397965</v>
      </c>
      <c r="S44" s="90"/>
      <c r="T44" s="91">
        <v>709538534</v>
      </c>
      <c r="U44" s="91">
        <v>709538534</v>
      </c>
      <c r="V44" s="91">
        <v>704728441</v>
      </c>
      <c r="W44" s="91">
        <v>704728441</v>
      </c>
      <c r="X44" s="91">
        <v>735208058</v>
      </c>
      <c r="Y44" s="91">
        <v>735208058</v>
      </c>
      <c r="Z44" s="98">
        <v>1731048</v>
      </c>
      <c r="AA44" s="98">
        <v>170846</v>
      </c>
      <c r="AB44" s="91">
        <v>1901894</v>
      </c>
      <c r="AC44" s="98">
        <v>35223306</v>
      </c>
      <c r="AD44" s="98">
        <v>0</v>
      </c>
      <c r="AE44" s="98">
        <v>767523165</v>
      </c>
      <c r="AF44" s="91"/>
      <c r="AG44" s="91">
        <v>0</v>
      </c>
      <c r="AH44" s="95">
        <v>2949000</v>
      </c>
      <c r="AI44" s="95">
        <v>4354000</v>
      </c>
      <c r="AJ44" s="91">
        <v>0</v>
      </c>
      <c r="AK44" s="91"/>
      <c r="AL44" s="98">
        <v>296171711</v>
      </c>
      <c r="AM44" s="98">
        <v>-7177236</v>
      </c>
      <c r="AN44" s="97">
        <v>288994475</v>
      </c>
      <c r="AO44" s="98">
        <v>244001103</v>
      </c>
      <c r="AP44" s="98">
        <v>718158</v>
      </c>
      <c r="AQ44" s="97">
        <v>244719261</v>
      </c>
      <c r="AR44" s="98">
        <v>174866887</v>
      </c>
      <c r="AS44" s="98">
        <v>1648985</v>
      </c>
      <c r="AT44" s="97">
        <v>176515872</v>
      </c>
      <c r="AU44" s="98">
        <v>1801833</v>
      </c>
      <c r="AV44" s="91">
        <v>22837525</v>
      </c>
      <c r="AW44" s="91">
        <v>2831999</v>
      </c>
      <c r="AX44" s="91">
        <v>25669524</v>
      </c>
      <c r="AY44" s="91">
        <v>737700965</v>
      </c>
      <c r="AZ44" s="98">
        <v>0</v>
      </c>
      <c r="BA44" s="91">
        <v>737700965</v>
      </c>
      <c r="BB44" s="91"/>
      <c r="BC44" s="91">
        <v>716841534</v>
      </c>
      <c r="BD44" s="91">
        <v>716841534</v>
      </c>
      <c r="BE44" s="98">
        <v>774826165</v>
      </c>
      <c r="BF44" s="98"/>
      <c r="BG44" s="100">
        <v>767523165</v>
      </c>
      <c r="BH44" s="73">
        <v>0</v>
      </c>
      <c r="BI44" s="94">
        <v>35223306</v>
      </c>
      <c r="BJ44" s="91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</row>
    <row r="45" spans="1:77">
      <c r="A45" s="73">
        <f t="shared" si="2"/>
        <v>2003</v>
      </c>
      <c r="B45" s="73">
        <v>12</v>
      </c>
      <c r="C45" s="91">
        <v>360493960</v>
      </c>
      <c r="D45" s="91">
        <v>46218443</v>
      </c>
      <c r="E45" s="91">
        <v>406712403</v>
      </c>
      <c r="F45" s="91">
        <v>239263038</v>
      </c>
      <c r="G45" s="91">
        <v>5244821</v>
      </c>
      <c r="H45" s="91">
        <v>244507859</v>
      </c>
      <c r="I45" s="91">
        <v>184740388</v>
      </c>
      <c r="J45" s="91">
        <v>274723</v>
      </c>
      <c r="K45" s="91">
        <v>185015111</v>
      </c>
      <c r="L45" s="91">
        <v>1803928</v>
      </c>
      <c r="M45" s="91">
        <v>26634261</v>
      </c>
      <c r="N45" s="91">
        <v>3152644</v>
      </c>
      <c r="O45" s="91">
        <v>29786905</v>
      </c>
      <c r="P45" s="91">
        <v>867826206</v>
      </c>
      <c r="Q45" s="91">
        <v>0</v>
      </c>
      <c r="R45" s="91">
        <v>867826206</v>
      </c>
      <c r="S45" s="90"/>
      <c r="T45" s="91">
        <v>786301314</v>
      </c>
      <c r="U45" s="91">
        <v>786301314</v>
      </c>
      <c r="V45" s="91">
        <v>838039301</v>
      </c>
      <c r="W45" s="91">
        <v>838039301</v>
      </c>
      <c r="X45" s="91">
        <v>816088219</v>
      </c>
      <c r="Y45" s="91">
        <v>816088219</v>
      </c>
      <c r="Z45" s="98">
        <v>1879627</v>
      </c>
      <c r="AA45" s="98">
        <v>113408</v>
      </c>
      <c r="AB45" s="91">
        <v>1993035</v>
      </c>
      <c r="AC45" s="98">
        <v>51015511</v>
      </c>
      <c r="AD45" s="98">
        <v>0</v>
      </c>
      <c r="AE45" s="98">
        <v>920834752</v>
      </c>
      <c r="AF45" s="104"/>
      <c r="AG45" s="91">
        <v>0</v>
      </c>
      <c r="AH45" s="95">
        <v>5251000</v>
      </c>
      <c r="AI45" s="95">
        <v>6396000</v>
      </c>
      <c r="AJ45" s="91">
        <v>0</v>
      </c>
      <c r="AK45" s="91"/>
      <c r="AL45" s="98">
        <v>365744960</v>
      </c>
      <c r="AM45" s="98">
        <v>46218443</v>
      </c>
      <c r="AN45" s="97">
        <v>411963403</v>
      </c>
      <c r="AO45" s="98">
        <v>245659038</v>
      </c>
      <c r="AP45" s="98">
        <v>5244821</v>
      </c>
      <c r="AQ45" s="97">
        <v>250903859</v>
      </c>
      <c r="AR45" s="98">
        <v>184740388</v>
      </c>
      <c r="AS45" s="98">
        <v>274723</v>
      </c>
      <c r="AT45" s="97">
        <v>185015111</v>
      </c>
      <c r="AU45" s="98">
        <v>1803928</v>
      </c>
      <c r="AV45" s="91">
        <v>26634261</v>
      </c>
      <c r="AW45" s="91">
        <v>3152644</v>
      </c>
      <c r="AX45" s="91">
        <v>29786905</v>
      </c>
      <c r="AY45" s="91">
        <v>879473206</v>
      </c>
      <c r="AZ45" s="98">
        <v>0</v>
      </c>
      <c r="BA45" s="91">
        <v>879473206</v>
      </c>
      <c r="BB45" s="91"/>
      <c r="BC45" s="91">
        <v>797948314</v>
      </c>
      <c r="BD45" s="91">
        <v>797948314</v>
      </c>
      <c r="BE45" s="98">
        <v>932481752</v>
      </c>
      <c r="BF45" s="98"/>
      <c r="BG45" s="100">
        <v>920834752</v>
      </c>
      <c r="BH45" s="73">
        <v>0</v>
      </c>
      <c r="BI45" s="94">
        <v>51015511</v>
      </c>
      <c r="BJ45" s="91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</row>
    <row r="46" spans="1:77">
      <c r="B46" s="79" t="s">
        <v>112</v>
      </c>
      <c r="C46" s="91">
        <v>4781479132</v>
      </c>
      <c r="D46" s="91">
        <v>23542462</v>
      </c>
      <c r="E46" s="91">
        <v>4805021594</v>
      </c>
      <c r="F46" s="91">
        <v>3306160359</v>
      </c>
      <c r="G46" s="91">
        <v>16063321</v>
      </c>
      <c r="H46" s="91">
        <v>3322223680</v>
      </c>
      <c r="I46" s="91">
        <v>2185252474</v>
      </c>
      <c r="J46" s="91">
        <v>3091293</v>
      </c>
      <c r="K46" s="91">
        <v>2188343767</v>
      </c>
      <c r="L46" s="91">
        <v>21501498</v>
      </c>
      <c r="M46" s="91">
        <v>321845402</v>
      </c>
      <c r="N46" s="91">
        <v>40630293</v>
      </c>
      <c r="O46" s="91">
        <v>362475695</v>
      </c>
      <c r="P46" s="91">
        <v>10699566234</v>
      </c>
      <c r="Q46" s="91">
        <v>0</v>
      </c>
      <c r="R46" s="91">
        <v>10699566234</v>
      </c>
      <c r="S46" s="90"/>
      <c r="T46" s="91">
        <v>10294393463</v>
      </c>
      <c r="U46" s="91">
        <v>10294393463</v>
      </c>
      <c r="V46" s="91">
        <v>10337090539</v>
      </c>
      <c r="W46" s="91">
        <v>10337090539</v>
      </c>
      <c r="X46" s="91">
        <v>10656869158</v>
      </c>
      <c r="Y46" s="91">
        <v>10656869158</v>
      </c>
      <c r="Z46" s="97">
        <v>21821825</v>
      </c>
      <c r="AA46" s="97">
        <v>139263</v>
      </c>
      <c r="AB46" s="91">
        <v>21961088</v>
      </c>
      <c r="AC46" s="97">
        <v>667256191</v>
      </c>
      <c r="AD46" s="97">
        <v>0</v>
      </c>
      <c r="AE46" s="97">
        <v>11388783513</v>
      </c>
      <c r="AF46" s="91"/>
      <c r="AG46" s="91">
        <v>0</v>
      </c>
      <c r="AH46" s="91">
        <v>42077000</v>
      </c>
      <c r="AI46" s="91">
        <v>85470000</v>
      </c>
      <c r="AJ46" s="91">
        <v>0</v>
      </c>
      <c r="AK46" s="91"/>
      <c r="AL46" s="97">
        <v>4823556132</v>
      </c>
      <c r="AM46" s="97">
        <v>23542462</v>
      </c>
      <c r="AN46" s="97">
        <v>4847098594</v>
      </c>
      <c r="AO46" s="97">
        <v>3391630359</v>
      </c>
      <c r="AP46" s="97">
        <v>16063321</v>
      </c>
      <c r="AQ46" s="97">
        <v>3407693680</v>
      </c>
      <c r="AR46" s="97">
        <v>2185252474</v>
      </c>
      <c r="AS46" s="97">
        <v>3091293</v>
      </c>
      <c r="AT46" s="97">
        <v>2188343767</v>
      </c>
      <c r="AU46" s="97">
        <v>21501498</v>
      </c>
      <c r="AV46" s="91">
        <v>321845402</v>
      </c>
      <c r="AW46" s="91">
        <v>40630293</v>
      </c>
      <c r="AX46" s="91">
        <v>362475695</v>
      </c>
      <c r="AY46" s="91">
        <v>10827113234</v>
      </c>
      <c r="AZ46" s="97">
        <v>0</v>
      </c>
      <c r="BA46" s="91">
        <v>10827113234</v>
      </c>
      <c r="BB46" s="91"/>
      <c r="BC46" s="91">
        <v>10421940463</v>
      </c>
      <c r="BD46" s="91">
        <v>10421940463</v>
      </c>
      <c r="BE46" s="97">
        <v>11516330513</v>
      </c>
      <c r="BF46" s="98"/>
      <c r="BG46" s="97">
        <v>11388783513</v>
      </c>
      <c r="BH46" s="73">
        <v>0</v>
      </c>
      <c r="BI46" s="97">
        <v>667256191</v>
      </c>
      <c r="BJ46" s="91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</row>
    <row r="47" spans="1:77">
      <c r="A47" s="73">
        <f t="shared" ref="A47:A58" si="3">A34+1</f>
        <v>2004</v>
      </c>
      <c r="B47" s="73">
        <v>1</v>
      </c>
      <c r="C47" s="91">
        <v>465545786</v>
      </c>
      <c r="D47" s="91">
        <v>1292002</v>
      </c>
      <c r="E47" s="91">
        <v>466837788</v>
      </c>
      <c r="F47" s="91">
        <v>249944002</v>
      </c>
      <c r="G47" s="91">
        <v>-20990680</v>
      </c>
      <c r="H47" s="91">
        <v>228953322</v>
      </c>
      <c r="I47" s="91">
        <v>184106457</v>
      </c>
      <c r="J47" s="91">
        <v>-4530252</v>
      </c>
      <c r="K47" s="91">
        <v>179576205</v>
      </c>
      <c r="L47" s="91">
        <v>1801380</v>
      </c>
      <c r="M47" s="91">
        <v>28432079</v>
      </c>
      <c r="N47" s="91">
        <v>3308895</v>
      </c>
      <c r="O47" s="91">
        <v>31740974</v>
      </c>
      <c r="P47" s="91">
        <v>908909669</v>
      </c>
      <c r="Q47" s="91">
        <v>0</v>
      </c>
      <c r="R47" s="91">
        <v>908909669</v>
      </c>
      <c r="S47" s="90"/>
      <c r="T47" s="91">
        <v>901397625</v>
      </c>
      <c r="U47" s="91">
        <v>901397625</v>
      </c>
      <c r="V47" s="91">
        <v>877168695</v>
      </c>
      <c r="W47" s="91">
        <v>877168695</v>
      </c>
      <c r="X47" s="91">
        <v>933138599</v>
      </c>
      <c r="Y47" s="91">
        <v>933138599</v>
      </c>
      <c r="Z47" s="105">
        <v>2006654</v>
      </c>
      <c r="AA47" s="106">
        <v>-135476</v>
      </c>
      <c r="AB47" s="91">
        <v>1871178</v>
      </c>
      <c r="AC47" s="91">
        <v>56187388</v>
      </c>
      <c r="AD47" s="97">
        <v>0</v>
      </c>
      <c r="AE47" s="107">
        <v>966968235</v>
      </c>
      <c r="AF47" s="91"/>
      <c r="AG47" s="91">
        <v>0</v>
      </c>
      <c r="AH47" s="95">
        <v>7676000</v>
      </c>
      <c r="AI47" s="95">
        <v>10611000</v>
      </c>
      <c r="AJ47" s="91">
        <v>0</v>
      </c>
      <c r="AK47" s="91"/>
      <c r="AL47" s="105">
        <v>473221786</v>
      </c>
      <c r="AM47" s="105">
        <v>1292002</v>
      </c>
      <c r="AN47" s="91">
        <v>474513788</v>
      </c>
      <c r="AO47" s="105">
        <v>260555002</v>
      </c>
      <c r="AP47" s="105">
        <v>-20990680</v>
      </c>
      <c r="AQ47" s="91">
        <v>239564322</v>
      </c>
      <c r="AR47" s="105">
        <v>184106457</v>
      </c>
      <c r="AS47" s="105">
        <v>-4530252</v>
      </c>
      <c r="AT47" s="108">
        <v>179576205</v>
      </c>
      <c r="AU47" s="91">
        <v>1801380</v>
      </c>
      <c r="AV47" s="108">
        <v>28432079</v>
      </c>
      <c r="AW47" s="108">
        <v>3308895</v>
      </c>
      <c r="AX47" s="91">
        <v>31740974</v>
      </c>
      <c r="AY47" s="108">
        <v>927196669</v>
      </c>
      <c r="AZ47" s="98">
        <v>0</v>
      </c>
      <c r="BA47" s="108">
        <v>927196669</v>
      </c>
      <c r="BB47" s="91"/>
      <c r="BC47" s="91">
        <v>919684625</v>
      </c>
      <c r="BD47" s="91">
        <v>919684625</v>
      </c>
      <c r="BE47" s="106">
        <v>985255235</v>
      </c>
      <c r="BF47" s="91"/>
      <c r="BG47" s="91">
        <v>966968235</v>
      </c>
      <c r="BH47" s="109">
        <v>0</v>
      </c>
      <c r="BI47" s="94">
        <v>56187388</v>
      </c>
      <c r="BJ47" s="90"/>
    </row>
    <row r="48" spans="1:77">
      <c r="A48" s="73">
        <f t="shared" si="3"/>
        <v>2004</v>
      </c>
      <c r="B48" s="73">
        <v>2</v>
      </c>
      <c r="C48" s="91">
        <v>377252947</v>
      </c>
      <c r="D48" s="91">
        <v>-46536226</v>
      </c>
      <c r="E48" s="91">
        <v>330716721</v>
      </c>
      <c r="F48" s="91">
        <v>232286864</v>
      </c>
      <c r="G48" s="91">
        <v>-16363977</v>
      </c>
      <c r="H48" s="91">
        <v>215922887</v>
      </c>
      <c r="I48" s="91">
        <v>171015522</v>
      </c>
      <c r="J48" s="91">
        <v>-1465473</v>
      </c>
      <c r="K48" s="91">
        <v>169550049</v>
      </c>
      <c r="L48" s="91">
        <v>1803876</v>
      </c>
      <c r="M48" s="91">
        <v>23594215</v>
      </c>
      <c r="N48" s="91">
        <v>2802564</v>
      </c>
      <c r="O48" s="91">
        <v>26396779</v>
      </c>
      <c r="P48" s="91">
        <v>744390312</v>
      </c>
      <c r="Q48" s="91">
        <v>0</v>
      </c>
      <c r="R48" s="91">
        <v>744390312</v>
      </c>
      <c r="S48" s="90"/>
      <c r="T48" s="91">
        <v>782359209</v>
      </c>
      <c r="U48" s="91">
        <v>782359209</v>
      </c>
      <c r="V48" s="91">
        <v>717993533</v>
      </c>
      <c r="W48" s="91">
        <v>717993533</v>
      </c>
      <c r="X48" s="91">
        <v>808755988</v>
      </c>
      <c r="Y48" s="91">
        <v>808755988</v>
      </c>
      <c r="Z48" s="105">
        <v>1889287</v>
      </c>
      <c r="AA48" s="106">
        <v>-117786</v>
      </c>
      <c r="AB48" s="91">
        <v>1771501</v>
      </c>
      <c r="AC48" s="91">
        <v>36613242</v>
      </c>
      <c r="AD48" s="97">
        <v>0</v>
      </c>
      <c r="AE48" s="107">
        <v>782775055</v>
      </c>
      <c r="AF48" s="91"/>
      <c r="AG48" s="91">
        <v>0</v>
      </c>
      <c r="AH48" s="95">
        <v>5902000</v>
      </c>
      <c r="AI48" s="95">
        <v>6802000</v>
      </c>
      <c r="AJ48" s="91">
        <v>0</v>
      </c>
      <c r="AK48" s="91"/>
      <c r="AL48" s="105">
        <v>383154947</v>
      </c>
      <c r="AM48" s="105">
        <v>-46536226</v>
      </c>
      <c r="AN48" s="91">
        <v>336618721</v>
      </c>
      <c r="AO48" s="105">
        <v>239088864</v>
      </c>
      <c r="AP48" s="105">
        <v>-16363977</v>
      </c>
      <c r="AQ48" s="91">
        <v>222724887</v>
      </c>
      <c r="AR48" s="105">
        <v>171015522</v>
      </c>
      <c r="AS48" s="105">
        <v>-1465473</v>
      </c>
      <c r="AT48" s="108">
        <v>169550049</v>
      </c>
      <c r="AU48" s="91">
        <v>1803876</v>
      </c>
      <c r="AV48" s="108">
        <v>23594215</v>
      </c>
      <c r="AW48" s="108">
        <v>2802564</v>
      </c>
      <c r="AX48" s="91">
        <v>26396779</v>
      </c>
      <c r="AY48" s="108">
        <v>757094312</v>
      </c>
      <c r="AZ48" s="98">
        <v>0</v>
      </c>
      <c r="BA48" s="108">
        <v>757094312</v>
      </c>
      <c r="BB48" s="91"/>
      <c r="BC48" s="91">
        <v>795063209</v>
      </c>
      <c r="BD48" s="91">
        <v>795063209</v>
      </c>
      <c r="BE48" s="106">
        <v>795479055</v>
      </c>
      <c r="BF48" s="91"/>
      <c r="BG48" s="91">
        <v>782775055</v>
      </c>
      <c r="BH48" s="109">
        <v>0</v>
      </c>
      <c r="BI48" s="94">
        <v>36613242</v>
      </c>
      <c r="BJ48" s="90"/>
    </row>
    <row r="49" spans="1:66">
      <c r="A49" s="73">
        <f t="shared" si="3"/>
        <v>2004</v>
      </c>
      <c r="B49" s="73">
        <v>3</v>
      </c>
      <c r="C49" s="91">
        <v>343133652</v>
      </c>
      <c r="D49" s="91">
        <v>2315675</v>
      </c>
      <c r="E49" s="91">
        <v>345449327</v>
      </c>
      <c r="F49" s="91">
        <v>238630356</v>
      </c>
      <c r="G49" s="91">
        <v>12588616</v>
      </c>
      <c r="H49" s="91">
        <v>251218972</v>
      </c>
      <c r="I49" s="91">
        <v>159838894</v>
      </c>
      <c r="J49" s="91">
        <v>1758038</v>
      </c>
      <c r="K49" s="91">
        <v>161596932</v>
      </c>
      <c r="L49" s="91">
        <v>1806054</v>
      </c>
      <c r="M49" s="91">
        <v>23571732</v>
      </c>
      <c r="N49" s="91">
        <v>2910237</v>
      </c>
      <c r="O49" s="91">
        <v>26481969</v>
      </c>
      <c r="P49" s="91">
        <v>786553254</v>
      </c>
      <c r="Q49" s="91">
        <v>0</v>
      </c>
      <c r="R49" s="91">
        <v>786553254</v>
      </c>
      <c r="S49" s="90"/>
      <c r="T49" s="91">
        <v>743408956</v>
      </c>
      <c r="U49" s="91">
        <v>743408956</v>
      </c>
      <c r="V49" s="91">
        <v>760071285</v>
      </c>
      <c r="W49" s="91">
        <v>760071285</v>
      </c>
      <c r="X49" s="91">
        <v>769890925</v>
      </c>
      <c r="Y49" s="91">
        <v>769890925</v>
      </c>
      <c r="Z49" s="105">
        <v>1792969</v>
      </c>
      <c r="AA49" s="106">
        <v>63580</v>
      </c>
      <c r="AB49" s="91">
        <v>1856549</v>
      </c>
      <c r="AC49" s="91">
        <v>40543730</v>
      </c>
      <c r="AD49" s="97">
        <v>0</v>
      </c>
      <c r="AE49" s="107">
        <v>828953533</v>
      </c>
      <c r="AF49" s="91"/>
      <c r="AG49" s="91">
        <v>0</v>
      </c>
      <c r="AH49" s="95">
        <v>3498000</v>
      </c>
      <c r="AI49" s="95">
        <v>4540000</v>
      </c>
      <c r="AJ49" s="91">
        <v>0</v>
      </c>
      <c r="AK49" s="91"/>
      <c r="AL49" s="105">
        <v>346631652</v>
      </c>
      <c r="AM49" s="105">
        <v>2315675</v>
      </c>
      <c r="AN49" s="91">
        <v>348947327</v>
      </c>
      <c r="AO49" s="105">
        <v>243170356</v>
      </c>
      <c r="AP49" s="105">
        <v>12588616</v>
      </c>
      <c r="AQ49" s="91">
        <v>255758972</v>
      </c>
      <c r="AR49" s="105">
        <v>159838894</v>
      </c>
      <c r="AS49" s="105">
        <v>1758038</v>
      </c>
      <c r="AT49" s="108">
        <v>161596932</v>
      </c>
      <c r="AU49" s="91">
        <v>1806054</v>
      </c>
      <c r="AV49" s="108">
        <v>23571732</v>
      </c>
      <c r="AW49" s="108">
        <v>2910237</v>
      </c>
      <c r="AX49" s="91">
        <v>26481969</v>
      </c>
      <c r="AY49" s="108">
        <v>794591254</v>
      </c>
      <c r="AZ49" s="98">
        <v>0</v>
      </c>
      <c r="BA49" s="108">
        <v>794591254</v>
      </c>
      <c r="BB49" s="91"/>
      <c r="BC49" s="91">
        <v>751446956</v>
      </c>
      <c r="BD49" s="91">
        <v>751446956</v>
      </c>
      <c r="BE49" s="106">
        <v>836991533</v>
      </c>
      <c r="BF49" s="91"/>
      <c r="BG49" s="91">
        <v>828953533</v>
      </c>
      <c r="BH49" s="109">
        <v>0</v>
      </c>
      <c r="BI49" s="94">
        <v>40543730</v>
      </c>
      <c r="BJ49" s="90"/>
    </row>
    <row r="50" spans="1:66">
      <c r="A50" s="73">
        <f t="shared" si="3"/>
        <v>2004</v>
      </c>
      <c r="B50" s="73">
        <v>4</v>
      </c>
      <c r="C50" s="91">
        <v>281572748</v>
      </c>
      <c r="D50" s="91">
        <v>-9404713</v>
      </c>
      <c r="E50" s="91">
        <v>272168035</v>
      </c>
      <c r="F50" s="91">
        <v>247019243</v>
      </c>
      <c r="G50" s="91">
        <v>19468825</v>
      </c>
      <c r="H50" s="91">
        <v>266488068</v>
      </c>
      <c r="I50" s="91">
        <v>160487282</v>
      </c>
      <c r="J50" s="91">
        <v>3462540</v>
      </c>
      <c r="K50" s="91">
        <v>163949822</v>
      </c>
      <c r="L50" s="91">
        <v>1807972</v>
      </c>
      <c r="M50" s="91">
        <v>22700287</v>
      </c>
      <c r="N50" s="91">
        <v>2966144</v>
      </c>
      <c r="O50" s="91">
        <v>25666431</v>
      </c>
      <c r="P50" s="91">
        <v>730080328</v>
      </c>
      <c r="Q50" s="91">
        <v>0</v>
      </c>
      <c r="R50" s="91">
        <v>730080328</v>
      </c>
      <c r="S50" s="90"/>
      <c r="T50" s="91">
        <v>690887245</v>
      </c>
      <c r="U50" s="91">
        <v>690887245</v>
      </c>
      <c r="V50" s="91">
        <v>704413897</v>
      </c>
      <c r="W50" s="91">
        <v>704413897</v>
      </c>
      <c r="X50" s="91">
        <v>716553676</v>
      </c>
      <c r="Y50" s="91">
        <v>716553676</v>
      </c>
      <c r="Z50" s="105">
        <v>1718059</v>
      </c>
      <c r="AA50" s="106">
        <v>67375</v>
      </c>
      <c r="AB50" s="91">
        <v>1785434</v>
      </c>
      <c r="AC50" s="91">
        <v>34600316</v>
      </c>
      <c r="AD50" s="97">
        <v>0</v>
      </c>
      <c r="AE50" s="107">
        <v>766466078</v>
      </c>
      <c r="AF50" s="91"/>
      <c r="AG50" s="91">
        <v>0</v>
      </c>
      <c r="AH50" s="95">
        <v>1679000</v>
      </c>
      <c r="AI50" s="95">
        <v>4901000</v>
      </c>
      <c r="AJ50" s="91">
        <v>0</v>
      </c>
      <c r="AK50" s="91"/>
      <c r="AL50" s="105">
        <v>283251748</v>
      </c>
      <c r="AM50" s="105">
        <v>-9404713</v>
      </c>
      <c r="AN50" s="91">
        <v>273847035</v>
      </c>
      <c r="AO50" s="105">
        <v>251920243</v>
      </c>
      <c r="AP50" s="105">
        <v>19468825</v>
      </c>
      <c r="AQ50" s="91">
        <v>271389068</v>
      </c>
      <c r="AR50" s="105">
        <v>160487282</v>
      </c>
      <c r="AS50" s="105">
        <v>3462540</v>
      </c>
      <c r="AT50" s="108">
        <v>163949822</v>
      </c>
      <c r="AU50" s="91">
        <v>1807972</v>
      </c>
      <c r="AV50" s="108">
        <v>22700287</v>
      </c>
      <c r="AW50" s="108">
        <v>2966144</v>
      </c>
      <c r="AX50" s="91">
        <v>25666431</v>
      </c>
      <c r="AY50" s="108">
        <v>736660328</v>
      </c>
      <c r="AZ50" s="98">
        <v>0</v>
      </c>
      <c r="BA50" s="108">
        <v>736660328</v>
      </c>
      <c r="BB50" s="91"/>
      <c r="BC50" s="91">
        <v>697467245</v>
      </c>
      <c r="BD50" s="91">
        <v>697467245</v>
      </c>
      <c r="BE50" s="106">
        <v>773046078</v>
      </c>
      <c r="BF50" s="91"/>
      <c r="BG50" s="91">
        <v>766466078</v>
      </c>
      <c r="BH50" s="109">
        <v>0</v>
      </c>
      <c r="BI50" s="94">
        <v>34600316</v>
      </c>
      <c r="BJ50" s="90"/>
    </row>
    <row r="51" spans="1:66">
      <c r="A51" s="73">
        <f t="shared" si="3"/>
        <v>2004</v>
      </c>
      <c r="B51" s="73">
        <v>5</v>
      </c>
      <c r="C51" s="91">
        <v>311437764</v>
      </c>
      <c r="D51" s="91">
        <v>63499578</v>
      </c>
      <c r="E51" s="91">
        <v>374937342</v>
      </c>
      <c r="F51" s="91">
        <v>274826102</v>
      </c>
      <c r="G51" s="91">
        <v>58444736</v>
      </c>
      <c r="H51" s="91">
        <v>333270838</v>
      </c>
      <c r="I51" s="91">
        <v>188053822</v>
      </c>
      <c r="J51" s="91">
        <v>10902513</v>
      </c>
      <c r="K51" s="91">
        <v>198956335</v>
      </c>
      <c r="L51" s="91">
        <v>1810296</v>
      </c>
      <c r="M51" s="91">
        <v>27385389</v>
      </c>
      <c r="N51" s="91">
        <v>3607700</v>
      </c>
      <c r="O51" s="91">
        <v>30993089</v>
      </c>
      <c r="P51" s="91">
        <v>939967900</v>
      </c>
      <c r="Q51" s="91">
        <v>0</v>
      </c>
      <c r="R51" s="91">
        <v>939967900</v>
      </c>
      <c r="S51" s="90"/>
      <c r="T51" s="91">
        <v>776127984</v>
      </c>
      <c r="U51" s="91">
        <v>776127984</v>
      </c>
      <c r="V51" s="91">
        <v>908974811</v>
      </c>
      <c r="W51" s="91">
        <v>908974811</v>
      </c>
      <c r="X51" s="91">
        <v>807121073</v>
      </c>
      <c r="Y51" s="91">
        <v>807121073</v>
      </c>
      <c r="Z51" s="105">
        <v>1739801</v>
      </c>
      <c r="AA51" s="106">
        <v>285318</v>
      </c>
      <c r="AB51" s="91">
        <v>2025119</v>
      </c>
      <c r="AC51" s="91">
        <v>59350317</v>
      </c>
      <c r="AD51" s="97">
        <v>0</v>
      </c>
      <c r="AE51" s="107">
        <v>1001343336</v>
      </c>
      <c r="AF51" s="91"/>
      <c r="AG51" s="91">
        <v>0</v>
      </c>
      <c r="AH51" s="95">
        <v>2796000</v>
      </c>
      <c r="AI51" s="95">
        <v>8542000</v>
      </c>
      <c r="AJ51" s="91">
        <v>0</v>
      </c>
      <c r="AK51" s="91"/>
      <c r="AL51" s="105">
        <v>314233764</v>
      </c>
      <c r="AM51" s="105">
        <v>63499578</v>
      </c>
      <c r="AN51" s="91">
        <v>377733342</v>
      </c>
      <c r="AO51" s="105">
        <v>283368102</v>
      </c>
      <c r="AP51" s="105">
        <v>58444736</v>
      </c>
      <c r="AQ51" s="91">
        <v>341812838</v>
      </c>
      <c r="AR51" s="105">
        <v>188053822</v>
      </c>
      <c r="AS51" s="105">
        <v>10902513</v>
      </c>
      <c r="AT51" s="108">
        <v>198956335</v>
      </c>
      <c r="AU51" s="91">
        <v>1810296</v>
      </c>
      <c r="AV51" s="108">
        <v>27385389</v>
      </c>
      <c r="AW51" s="108">
        <v>3607700</v>
      </c>
      <c r="AX51" s="91">
        <v>30993089</v>
      </c>
      <c r="AY51" s="108">
        <v>951305900</v>
      </c>
      <c r="AZ51" s="98">
        <v>0</v>
      </c>
      <c r="BA51" s="108">
        <v>951305900</v>
      </c>
      <c r="BB51" s="91"/>
      <c r="BC51" s="91">
        <v>787465984</v>
      </c>
      <c r="BD51" s="91">
        <v>787465984</v>
      </c>
      <c r="BE51" s="106">
        <v>1012681336</v>
      </c>
      <c r="BF51" s="91"/>
      <c r="BG51" s="91">
        <v>1001343336</v>
      </c>
      <c r="BH51" s="109">
        <v>0</v>
      </c>
      <c r="BI51" s="94">
        <v>59350317</v>
      </c>
      <c r="BJ51" s="90"/>
    </row>
    <row r="52" spans="1:66">
      <c r="A52" s="73">
        <f t="shared" si="3"/>
        <v>2004</v>
      </c>
      <c r="B52" s="73">
        <v>6</v>
      </c>
      <c r="C52" s="91">
        <v>462574289</v>
      </c>
      <c r="D52" s="91">
        <v>58147520</v>
      </c>
      <c r="E52" s="91">
        <v>520721809</v>
      </c>
      <c r="F52" s="91">
        <v>323562207</v>
      </c>
      <c r="G52" s="91">
        <v>5667339</v>
      </c>
      <c r="H52" s="91">
        <v>329229546</v>
      </c>
      <c r="I52" s="91">
        <v>186200775</v>
      </c>
      <c r="J52" s="91">
        <v>-2958620</v>
      </c>
      <c r="K52" s="91">
        <v>183242155</v>
      </c>
      <c r="L52" s="91">
        <v>1812714</v>
      </c>
      <c r="M52" s="91">
        <v>30955646</v>
      </c>
      <c r="N52" s="91">
        <v>3977904</v>
      </c>
      <c r="O52" s="91">
        <v>34933550</v>
      </c>
      <c r="P52" s="91">
        <v>1069939774</v>
      </c>
      <c r="Q52" s="91">
        <v>0</v>
      </c>
      <c r="R52" s="91">
        <v>1069939774</v>
      </c>
      <c r="S52" s="90"/>
      <c r="T52" s="91">
        <v>974149985</v>
      </c>
      <c r="U52" s="91">
        <v>974149985</v>
      </c>
      <c r="V52" s="91">
        <v>1035006224</v>
      </c>
      <c r="W52" s="91">
        <v>1035006224</v>
      </c>
      <c r="X52" s="91">
        <v>1009083535</v>
      </c>
      <c r="Y52" s="91">
        <v>1009083535</v>
      </c>
      <c r="Z52" s="105">
        <v>1812522</v>
      </c>
      <c r="AA52" s="106">
        <v>-96808</v>
      </c>
      <c r="AB52" s="91">
        <v>1715714</v>
      </c>
      <c r="AC52" s="91">
        <v>78698256</v>
      </c>
      <c r="AD52" s="97">
        <v>0</v>
      </c>
      <c r="AE52" s="107">
        <v>1150353744</v>
      </c>
      <c r="AF52" s="91"/>
      <c r="AG52" s="91">
        <v>0</v>
      </c>
      <c r="AH52" s="95">
        <v>4497000</v>
      </c>
      <c r="AI52" s="95">
        <v>11203000</v>
      </c>
      <c r="AJ52" s="91">
        <v>0</v>
      </c>
      <c r="AK52" s="91"/>
      <c r="AL52" s="105">
        <v>467071289</v>
      </c>
      <c r="AM52" s="105">
        <v>58147520</v>
      </c>
      <c r="AN52" s="91">
        <v>525218809</v>
      </c>
      <c r="AO52" s="105">
        <v>334765207</v>
      </c>
      <c r="AP52" s="105">
        <v>5667339</v>
      </c>
      <c r="AQ52" s="91">
        <v>340432546</v>
      </c>
      <c r="AR52" s="105">
        <v>186200775</v>
      </c>
      <c r="AS52" s="105">
        <v>-2958620</v>
      </c>
      <c r="AT52" s="108">
        <v>183242155</v>
      </c>
      <c r="AU52" s="91">
        <v>1812714</v>
      </c>
      <c r="AV52" s="108">
        <v>30955646</v>
      </c>
      <c r="AW52" s="108">
        <v>3977904</v>
      </c>
      <c r="AX52" s="91">
        <v>34933550</v>
      </c>
      <c r="AY52" s="108">
        <v>1085639774</v>
      </c>
      <c r="AZ52" s="98">
        <v>0</v>
      </c>
      <c r="BA52" s="108">
        <v>1085639774</v>
      </c>
      <c r="BB52" s="91"/>
      <c r="BC52" s="91">
        <v>989849985</v>
      </c>
      <c r="BD52" s="91">
        <v>989849985</v>
      </c>
      <c r="BE52" s="106">
        <v>1166053744</v>
      </c>
      <c r="BF52" s="91"/>
      <c r="BG52" s="91">
        <v>1150353744</v>
      </c>
      <c r="BH52" s="109">
        <v>0</v>
      </c>
      <c r="BI52" s="94">
        <v>78698256</v>
      </c>
      <c r="BJ52" s="90"/>
    </row>
    <row r="53" spans="1:66">
      <c r="A53" s="73">
        <f t="shared" si="3"/>
        <v>2004</v>
      </c>
      <c r="B53" s="73">
        <v>7</v>
      </c>
      <c r="C53" s="91">
        <v>519365329</v>
      </c>
      <c r="D53" s="91">
        <v>24837769</v>
      </c>
      <c r="E53" s="91">
        <v>544203098</v>
      </c>
      <c r="F53" s="91">
        <v>333819680</v>
      </c>
      <c r="G53" s="91">
        <v>-213078</v>
      </c>
      <c r="H53" s="91">
        <v>333606602</v>
      </c>
      <c r="I53" s="91">
        <v>196141160</v>
      </c>
      <c r="J53" s="91">
        <v>-952025</v>
      </c>
      <c r="K53" s="91">
        <v>195189135</v>
      </c>
      <c r="L53" s="91">
        <v>1815031</v>
      </c>
      <c r="M53" s="91">
        <v>34036667</v>
      </c>
      <c r="N53" s="91">
        <v>4336620</v>
      </c>
      <c r="O53" s="91">
        <v>38373287</v>
      </c>
      <c r="P53" s="91">
        <v>1113187153</v>
      </c>
      <c r="Q53" s="91">
        <v>0</v>
      </c>
      <c r="R53" s="91">
        <v>1113187153</v>
      </c>
      <c r="S53" s="90"/>
      <c r="T53" s="91">
        <v>1051141200</v>
      </c>
      <c r="U53" s="91">
        <v>1051141200</v>
      </c>
      <c r="V53" s="91">
        <v>1074813866</v>
      </c>
      <c r="W53" s="91">
        <v>1074813866</v>
      </c>
      <c r="X53" s="91">
        <v>1089514487</v>
      </c>
      <c r="Y53" s="91">
        <v>1089514487</v>
      </c>
      <c r="Z53" s="105">
        <v>1928046</v>
      </c>
      <c r="AA53" s="106">
        <v>9272</v>
      </c>
      <c r="AB53" s="91">
        <v>1937318</v>
      </c>
      <c r="AC53" s="91">
        <v>86176783</v>
      </c>
      <c r="AD53" s="97">
        <v>0</v>
      </c>
      <c r="AE53" s="107">
        <v>1201301254</v>
      </c>
      <c r="AF53" s="91"/>
      <c r="AG53" s="91">
        <v>0</v>
      </c>
      <c r="AH53" s="95">
        <v>5773000</v>
      </c>
      <c r="AI53" s="95">
        <v>13156000</v>
      </c>
      <c r="AJ53" s="91">
        <v>0</v>
      </c>
      <c r="AK53" s="91"/>
      <c r="AL53" s="105">
        <v>525138329</v>
      </c>
      <c r="AM53" s="105">
        <v>24837769</v>
      </c>
      <c r="AN53" s="91">
        <v>549976098</v>
      </c>
      <c r="AO53" s="105">
        <v>346975680</v>
      </c>
      <c r="AP53" s="105">
        <v>-213078</v>
      </c>
      <c r="AQ53" s="91">
        <v>346762602</v>
      </c>
      <c r="AR53" s="105">
        <v>196141160</v>
      </c>
      <c r="AS53" s="105">
        <v>-952025</v>
      </c>
      <c r="AT53" s="108">
        <v>195189135</v>
      </c>
      <c r="AU53" s="91">
        <v>1815031</v>
      </c>
      <c r="AV53" s="108">
        <v>34036667</v>
      </c>
      <c r="AW53" s="108">
        <v>4336620</v>
      </c>
      <c r="AX53" s="91">
        <v>38373287</v>
      </c>
      <c r="AY53" s="108">
        <v>1132116153</v>
      </c>
      <c r="AZ53" s="98">
        <v>0</v>
      </c>
      <c r="BA53" s="108">
        <v>1132116153</v>
      </c>
      <c r="BB53" s="91"/>
      <c r="BC53" s="91">
        <v>1070070200</v>
      </c>
      <c r="BD53" s="91">
        <v>1070070200</v>
      </c>
      <c r="BE53" s="106">
        <v>1220230253</v>
      </c>
      <c r="BF53" s="91"/>
      <c r="BG53" s="91">
        <v>1201301253</v>
      </c>
      <c r="BH53" s="109">
        <v>-1</v>
      </c>
      <c r="BI53" s="94">
        <v>86176782</v>
      </c>
      <c r="BJ53" s="91"/>
      <c r="BN53" s="75"/>
    </row>
    <row r="54" spans="1:66">
      <c r="A54" s="73">
        <f t="shared" si="3"/>
        <v>2004</v>
      </c>
      <c r="B54" s="73">
        <v>8</v>
      </c>
      <c r="C54" s="91">
        <v>549538964</v>
      </c>
      <c r="D54" s="91">
        <v>12740076</v>
      </c>
      <c r="E54" s="91">
        <v>562279040</v>
      </c>
      <c r="F54" s="91">
        <v>340854685</v>
      </c>
      <c r="G54" s="91">
        <v>265773</v>
      </c>
      <c r="H54" s="91">
        <v>341120458</v>
      </c>
      <c r="I54" s="91">
        <v>204299645</v>
      </c>
      <c r="J54" s="91">
        <v>1618599</v>
      </c>
      <c r="K54" s="91">
        <v>205918244</v>
      </c>
      <c r="L54" s="91">
        <v>1817276</v>
      </c>
      <c r="M54" s="91">
        <v>33255662</v>
      </c>
      <c r="N54" s="91">
        <v>4372001</v>
      </c>
      <c r="O54" s="91">
        <v>37627663</v>
      </c>
      <c r="P54" s="91">
        <v>1148762681</v>
      </c>
      <c r="Q54" s="91">
        <v>0</v>
      </c>
      <c r="R54" s="91">
        <v>1148762681</v>
      </c>
      <c r="S54" s="90"/>
      <c r="T54" s="91">
        <v>1096510570</v>
      </c>
      <c r="U54" s="91">
        <v>1096510570</v>
      </c>
      <c r="V54" s="91">
        <v>1111135018</v>
      </c>
      <c r="W54" s="91">
        <v>1111135018</v>
      </c>
      <c r="X54" s="91">
        <v>1134138233</v>
      </c>
      <c r="Y54" s="91">
        <v>1134138233</v>
      </c>
      <c r="Z54" s="105">
        <v>1877541</v>
      </c>
      <c r="AA54" s="106">
        <v>-43593</v>
      </c>
      <c r="AB54" s="91">
        <v>1833948</v>
      </c>
      <c r="AC54" s="91">
        <v>91851724</v>
      </c>
      <c r="AD54" s="97">
        <v>0</v>
      </c>
      <c r="AE54" s="107">
        <v>1242448353</v>
      </c>
      <c r="AF54" s="91"/>
      <c r="AG54" s="91">
        <v>0</v>
      </c>
      <c r="AH54" s="95">
        <v>5255000</v>
      </c>
      <c r="AI54" s="95">
        <v>12453000</v>
      </c>
      <c r="AJ54" s="91">
        <v>0</v>
      </c>
      <c r="AK54" s="91"/>
      <c r="AL54" s="105">
        <v>554793964</v>
      </c>
      <c r="AM54" s="105">
        <v>12740076</v>
      </c>
      <c r="AN54" s="91">
        <v>567534040</v>
      </c>
      <c r="AO54" s="105">
        <v>353307685</v>
      </c>
      <c r="AP54" s="105">
        <v>265773</v>
      </c>
      <c r="AQ54" s="91">
        <v>353573458</v>
      </c>
      <c r="AR54" s="105">
        <v>204299645</v>
      </c>
      <c r="AS54" s="105">
        <v>1618599</v>
      </c>
      <c r="AT54" s="108">
        <v>205918244</v>
      </c>
      <c r="AU54" s="91">
        <v>1817276</v>
      </c>
      <c r="AV54" s="108">
        <v>33255662</v>
      </c>
      <c r="AW54" s="108">
        <v>4372001</v>
      </c>
      <c r="AX54" s="91">
        <v>37627663</v>
      </c>
      <c r="AY54" s="108">
        <v>1166470681</v>
      </c>
      <c r="AZ54" s="98">
        <v>0</v>
      </c>
      <c r="BA54" s="108">
        <v>1166470681</v>
      </c>
      <c r="BB54" s="91"/>
      <c r="BC54" s="91">
        <v>1114218570</v>
      </c>
      <c r="BD54" s="91">
        <v>1114218570</v>
      </c>
      <c r="BE54" s="106">
        <v>1260156353</v>
      </c>
      <c r="BF54" s="91"/>
      <c r="BG54" s="91">
        <v>1242448353</v>
      </c>
      <c r="BH54" s="109">
        <v>0</v>
      </c>
      <c r="BI54" s="94">
        <v>91851724</v>
      </c>
      <c r="BJ54" s="91"/>
    </row>
    <row r="55" spans="1:66">
      <c r="A55" s="73">
        <f t="shared" si="3"/>
        <v>2004</v>
      </c>
      <c r="B55" s="73">
        <v>9</v>
      </c>
      <c r="C55" s="91">
        <v>503869163</v>
      </c>
      <c r="D55" s="91">
        <v>-68939535</v>
      </c>
      <c r="E55" s="91">
        <v>434929628</v>
      </c>
      <c r="F55" s="91">
        <v>344992565</v>
      </c>
      <c r="G55" s="91">
        <v>-28830636</v>
      </c>
      <c r="H55" s="91">
        <v>316161929</v>
      </c>
      <c r="I55" s="91">
        <v>191388367</v>
      </c>
      <c r="J55" s="91">
        <v>-5796381</v>
      </c>
      <c r="K55" s="91">
        <v>185591986</v>
      </c>
      <c r="L55" s="91">
        <v>1819423</v>
      </c>
      <c r="M55" s="91">
        <v>28953085</v>
      </c>
      <c r="N55" s="91">
        <v>3813691</v>
      </c>
      <c r="O55" s="91">
        <v>32766776</v>
      </c>
      <c r="P55" s="91">
        <v>971269742</v>
      </c>
      <c r="Q55" s="91">
        <v>0</v>
      </c>
      <c r="R55" s="91">
        <v>971269742</v>
      </c>
      <c r="S55" s="90"/>
      <c r="T55" s="91">
        <v>1042069518</v>
      </c>
      <c r="U55" s="91">
        <v>1042069518</v>
      </c>
      <c r="V55" s="91">
        <v>938502966</v>
      </c>
      <c r="W55" s="91">
        <v>938502966</v>
      </c>
      <c r="X55" s="91">
        <v>1074836294</v>
      </c>
      <c r="Y55" s="91">
        <v>1074836294</v>
      </c>
      <c r="Z55" s="105">
        <v>1869203</v>
      </c>
      <c r="AA55" s="106">
        <v>-163073</v>
      </c>
      <c r="AB55" s="91">
        <v>1706130</v>
      </c>
      <c r="AC55" s="91">
        <v>63712313</v>
      </c>
      <c r="AD55" s="97">
        <v>0</v>
      </c>
      <c r="AE55" s="107">
        <v>1036688185</v>
      </c>
      <c r="AF55" s="91"/>
      <c r="AG55" s="91">
        <v>0</v>
      </c>
      <c r="AH55" s="95">
        <v>3481000</v>
      </c>
      <c r="AI55" s="95">
        <v>9488000</v>
      </c>
      <c r="AJ55" s="91">
        <v>0</v>
      </c>
      <c r="AK55" s="91"/>
      <c r="AL55" s="105">
        <v>507350163</v>
      </c>
      <c r="AM55" s="105">
        <v>-68939535</v>
      </c>
      <c r="AN55" s="91">
        <v>438410628</v>
      </c>
      <c r="AO55" s="105">
        <v>354480565</v>
      </c>
      <c r="AP55" s="105">
        <v>-28830636</v>
      </c>
      <c r="AQ55" s="91">
        <v>325649929</v>
      </c>
      <c r="AR55" s="105">
        <v>191388367</v>
      </c>
      <c r="AS55" s="105">
        <v>-5796381</v>
      </c>
      <c r="AT55" s="108">
        <v>185591986</v>
      </c>
      <c r="AU55" s="91">
        <v>1819423</v>
      </c>
      <c r="AV55" s="108">
        <v>28953085</v>
      </c>
      <c r="AW55" s="108">
        <v>3813691</v>
      </c>
      <c r="AX55" s="91">
        <v>32766776</v>
      </c>
      <c r="AY55" s="108">
        <v>984238742</v>
      </c>
      <c r="AZ55" s="98">
        <v>0</v>
      </c>
      <c r="BA55" s="108">
        <v>984238742</v>
      </c>
      <c r="BB55" s="91"/>
      <c r="BC55" s="91">
        <v>1055038518</v>
      </c>
      <c r="BD55" s="91">
        <v>1055038518</v>
      </c>
      <c r="BE55" s="106">
        <v>1049657185</v>
      </c>
      <c r="BF55" s="91"/>
      <c r="BG55" s="91">
        <v>1036688185</v>
      </c>
      <c r="BH55" s="109">
        <v>0</v>
      </c>
      <c r="BI55" s="94">
        <v>63712313</v>
      </c>
      <c r="BJ55" s="91"/>
    </row>
    <row r="56" spans="1:66">
      <c r="A56" s="73">
        <f t="shared" si="3"/>
        <v>2004</v>
      </c>
      <c r="B56" s="73">
        <v>10</v>
      </c>
      <c r="C56" s="91">
        <v>368990736</v>
      </c>
      <c r="D56" s="91">
        <v>-52878859</v>
      </c>
      <c r="E56" s="91">
        <v>316111877</v>
      </c>
      <c r="F56" s="91">
        <v>289869361</v>
      </c>
      <c r="G56" s="91">
        <v>-19599849</v>
      </c>
      <c r="H56" s="91">
        <v>270269512</v>
      </c>
      <c r="I56" s="91">
        <v>181347106</v>
      </c>
      <c r="J56" s="91">
        <v>-814007</v>
      </c>
      <c r="K56" s="91">
        <v>180533099</v>
      </c>
      <c r="L56" s="91">
        <v>1821654</v>
      </c>
      <c r="M56" s="91">
        <v>24394439</v>
      </c>
      <c r="N56" s="91">
        <v>3176860</v>
      </c>
      <c r="O56" s="91">
        <v>27571299</v>
      </c>
      <c r="P56" s="91">
        <v>796307441</v>
      </c>
      <c r="Q56" s="91">
        <v>0</v>
      </c>
      <c r="R56" s="91">
        <v>796307441</v>
      </c>
      <c r="S56" s="90"/>
      <c r="T56" s="91">
        <v>842028857</v>
      </c>
      <c r="U56" s="91">
        <v>842028857</v>
      </c>
      <c r="V56" s="91">
        <v>768736142</v>
      </c>
      <c r="W56" s="91">
        <v>768736142</v>
      </c>
      <c r="X56" s="91">
        <v>869600156</v>
      </c>
      <c r="Y56" s="91">
        <v>869600156</v>
      </c>
      <c r="Z56" s="105">
        <v>1750591</v>
      </c>
      <c r="AA56" s="106">
        <v>-13069</v>
      </c>
      <c r="AB56" s="91">
        <v>1737522</v>
      </c>
      <c r="AC56" s="91">
        <v>41548006</v>
      </c>
      <c r="AD56" s="97">
        <v>0</v>
      </c>
      <c r="AE56" s="107">
        <v>839592969</v>
      </c>
      <c r="AF56" s="91"/>
      <c r="AG56" s="91">
        <v>0</v>
      </c>
      <c r="AH56" s="95">
        <v>2165000</v>
      </c>
      <c r="AI56" s="95">
        <v>5370000</v>
      </c>
      <c r="AJ56" s="91">
        <v>0</v>
      </c>
      <c r="AK56" s="91"/>
      <c r="AL56" s="105">
        <v>371155736</v>
      </c>
      <c r="AM56" s="105">
        <v>-52878859</v>
      </c>
      <c r="AN56" s="91">
        <v>318276877</v>
      </c>
      <c r="AO56" s="105">
        <v>295239361</v>
      </c>
      <c r="AP56" s="105">
        <v>-19599849</v>
      </c>
      <c r="AQ56" s="91">
        <v>275639512</v>
      </c>
      <c r="AR56" s="105">
        <v>181347106</v>
      </c>
      <c r="AS56" s="105">
        <v>-814007</v>
      </c>
      <c r="AT56" s="108">
        <v>180533099</v>
      </c>
      <c r="AU56" s="91">
        <v>1821654</v>
      </c>
      <c r="AV56" s="108">
        <v>24394439</v>
      </c>
      <c r="AW56" s="108">
        <v>3176860</v>
      </c>
      <c r="AX56" s="91">
        <v>27571299</v>
      </c>
      <c r="AY56" s="108">
        <v>803842441</v>
      </c>
      <c r="AZ56" s="98">
        <v>0</v>
      </c>
      <c r="BA56" s="108">
        <v>803842441</v>
      </c>
      <c r="BB56" s="91"/>
      <c r="BC56" s="91">
        <v>849563857</v>
      </c>
      <c r="BD56" s="91">
        <v>849563857</v>
      </c>
      <c r="BE56" s="106">
        <v>847127969</v>
      </c>
      <c r="BF56" s="91"/>
      <c r="BG56" s="91">
        <v>839592969</v>
      </c>
      <c r="BH56" s="109">
        <v>0</v>
      </c>
      <c r="BI56" s="94">
        <v>41548006</v>
      </c>
      <c r="BJ56" s="91"/>
    </row>
    <row r="57" spans="1:66">
      <c r="A57" s="73">
        <f t="shared" si="3"/>
        <v>2004</v>
      </c>
      <c r="B57" s="73">
        <v>11</v>
      </c>
      <c r="C57" s="91">
        <v>296092267</v>
      </c>
      <c r="D57" s="91">
        <v>-7266210</v>
      </c>
      <c r="E57" s="91">
        <v>288826057</v>
      </c>
      <c r="F57" s="91">
        <v>244817386</v>
      </c>
      <c r="G57" s="91">
        <v>734853</v>
      </c>
      <c r="H57" s="91">
        <v>245552239</v>
      </c>
      <c r="I57" s="91">
        <v>175058337</v>
      </c>
      <c r="J57" s="91">
        <v>1650790</v>
      </c>
      <c r="K57" s="91">
        <v>176709127</v>
      </c>
      <c r="L57" s="91">
        <v>1823948</v>
      </c>
      <c r="M57" s="91">
        <v>23248243</v>
      </c>
      <c r="N57" s="91">
        <v>2883248</v>
      </c>
      <c r="O57" s="91">
        <v>26131491</v>
      </c>
      <c r="P57" s="91">
        <v>739042862</v>
      </c>
      <c r="Q57" s="91">
        <v>0</v>
      </c>
      <c r="R57" s="91">
        <v>739042862</v>
      </c>
      <c r="S57" s="90"/>
      <c r="T57" s="91">
        <v>717791938</v>
      </c>
      <c r="U57" s="91">
        <v>717791938</v>
      </c>
      <c r="V57" s="91">
        <v>712911371</v>
      </c>
      <c r="W57" s="91">
        <v>712911371</v>
      </c>
      <c r="X57" s="91">
        <v>743923429</v>
      </c>
      <c r="Y57" s="91">
        <v>743923429</v>
      </c>
      <c r="Z57" s="105">
        <v>1780131</v>
      </c>
      <c r="AA57" s="106">
        <v>175690</v>
      </c>
      <c r="AB57" s="91">
        <v>1955821</v>
      </c>
      <c r="AC57" s="91">
        <v>35723150</v>
      </c>
      <c r="AD57" s="97">
        <v>0</v>
      </c>
      <c r="AE57" s="107">
        <v>776721833</v>
      </c>
      <c r="AF57" s="91"/>
      <c r="AG57" s="91">
        <v>0</v>
      </c>
      <c r="AH57" s="95">
        <v>3751000</v>
      </c>
      <c r="AI57" s="95">
        <v>4856000</v>
      </c>
      <c r="AJ57" s="91">
        <v>0</v>
      </c>
      <c r="AK57" s="91"/>
      <c r="AL57" s="105">
        <v>299843267</v>
      </c>
      <c r="AM57" s="105">
        <v>-7266210</v>
      </c>
      <c r="AN57" s="91">
        <v>292577057</v>
      </c>
      <c r="AO57" s="105">
        <v>249673386</v>
      </c>
      <c r="AP57" s="105">
        <v>734853</v>
      </c>
      <c r="AQ57" s="91">
        <v>250408239</v>
      </c>
      <c r="AR57" s="105">
        <v>175058337</v>
      </c>
      <c r="AS57" s="105">
        <v>1650790</v>
      </c>
      <c r="AT57" s="108">
        <v>176709127</v>
      </c>
      <c r="AU57" s="91">
        <v>1823948</v>
      </c>
      <c r="AV57" s="108">
        <v>23248243</v>
      </c>
      <c r="AW57" s="108">
        <v>2883248</v>
      </c>
      <c r="AX57" s="91">
        <v>26131491</v>
      </c>
      <c r="AY57" s="108">
        <v>747649862</v>
      </c>
      <c r="AZ57" s="98">
        <v>0</v>
      </c>
      <c r="BA57" s="108">
        <v>747649862</v>
      </c>
      <c r="BB57" s="91"/>
      <c r="BC57" s="91">
        <v>726398938</v>
      </c>
      <c r="BD57" s="91">
        <v>726398938</v>
      </c>
      <c r="BE57" s="106">
        <v>785328833</v>
      </c>
      <c r="BF57" s="91"/>
      <c r="BG57" s="91">
        <v>776721833</v>
      </c>
      <c r="BH57" s="109">
        <v>0</v>
      </c>
      <c r="BI57" s="94">
        <v>35723150</v>
      </c>
      <c r="BJ57" s="91"/>
    </row>
    <row r="58" spans="1:66">
      <c r="A58" s="73">
        <f t="shared" si="3"/>
        <v>2004</v>
      </c>
      <c r="B58" s="73">
        <v>12</v>
      </c>
      <c r="C58" s="91">
        <v>366837458</v>
      </c>
      <c r="D58" s="91">
        <v>47221362</v>
      </c>
      <c r="E58" s="91">
        <v>414058820</v>
      </c>
      <c r="F58" s="91">
        <v>241138451</v>
      </c>
      <c r="G58" s="91">
        <v>5312723</v>
      </c>
      <c r="H58" s="91">
        <v>246451174</v>
      </c>
      <c r="I58" s="91">
        <v>183595901</v>
      </c>
      <c r="J58" s="91">
        <v>273021</v>
      </c>
      <c r="K58" s="91">
        <v>183868922</v>
      </c>
      <c r="L58" s="91">
        <v>1826049</v>
      </c>
      <c r="M58" s="91">
        <v>27113210</v>
      </c>
      <c r="N58" s="91">
        <v>3209695</v>
      </c>
      <c r="O58" s="91">
        <v>30322905</v>
      </c>
      <c r="P58" s="91">
        <v>876527870</v>
      </c>
      <c r="Q58" s="91">
        <v>0</v>
      </c>
      <c r="R58" s="91">
        <v>876527870</v>
      </c>
      <c r="S58" s="90"/>
      <c r="T58" s="91">
        <v>793397859</v>
      </c>
      <c r="U58" s="91">
        <v>793397859</v>
      </c>
      <c r="V58" s="91">
        <v>846204965</v>
      </c>
      <c r="W58" s="91">
        <v>846204965</v>
      </c>
      <c r="X58" s="91">
        <v>823720764</v>
      </c>
      <c r="Y58" s="91">
        <v>823720764</v>
      </c>
      <c r="Z58" s="105">
        <v>1902371</v>
      </c>
      <c r="AA58" s="106">
        <v>114780</v>
      </c>
      <c r="AB58" s="91">
        <v>2017151</v>
      </c>
      <c r="AC58" s="91">
        <v>51741201</v>
      </c>
      <c r="AD58" s="97">
        <v>0</v>
      </c>
      <c r="AE58" s="107">
        <v>930286222</v>
      </c>
      <c r="AF58" s="91"/>
      <c r="AG58" s="91">
        <v>0</v>
      </c>
      <c r="AH58" s="95">
        <v>6844000</v>
      </c>
      <c r="AI58" s="95">
        <v>7701000</v>
      </c>
      <c r="AJ58" s="91">
        <v>0</v>
      </c>
      <c r="AK58" s="91"/>
      <c r="AL58" s="105">
        <v>373681458</v>
      </c>
      <c r="AM58" s="105">
        <v>47221362</v>
      </c>
      <c r="AN58" s="91">
        <v>420902820</v>
      </c>
      <c r="AO58" s="105">
        <v>248839451</v>
      </c>
      <c r="AP58" s="105">
        <v>5312723</v>
      </c>
      <c r="AQ58" s="91">
        <v>254152174</v>
      </c>
      <c r="AR58" s="105">
        <v>183595901</v>
      </c>
      <c r="AS58" s="105">
        <v>273021</v>
      </c>
      <c r="AT58" s="108">
        <v>183868922</v>
      </c>
      <c r="AU58" s="91">
        <v>1826049</v>
      </c>
      <c r="AV58" s="108">
        <v>27113210</v>
      </c>
      <c r="AW58" s="108">
        <v>3209695</v>
      </c>
      <c r="AX58" s="91">
        <v>30322905</v>
      </c>
      <c r="AY58" s="108">
        <v>891072870</v>
      </c>
      <c r="AZ58" s="98">
        <v>0</v>
      </c>
      <c r="BA58" s="108">
        <v>891072870</v>
      </c>
      <c r="BB58" s="91"/>
      <c r="BC58" s="91">
        <v>807942859</v>
      </c>
      <c r="BD58" s="91">
        <v>807942859</v>
      </c>
      <c r="BE58" s="106">
        <v>944831223</v>
      </c>
      <c r="BF58" s="91"/>
      <c r="BG58" s="91">
        <v>930286223</v>
      </c>
      <c r="BH58" s="109">
        <v>1</v>
      </c>
      <c r="BI58" s="94">
        <v>51741202</v>
      </c>
      <c r="BJ58" s="91"/>
    </row>
    <row r="59" spans="1:66">
      <c r="B59" s="79" t="s">
        <v>112</v>
      </c>
      <c r="C59" s="91">
        <v>4846211103</v>
      </c>
      <c r="D59" s="91">
        <v>25028439</v>
      </c>
      <c r="E59" s="91">
        <v>4871239542</v>
      </c>
      <c r="F59" s="91">
        <v>3361760902</v>
      </c>
      <c r="G59" s="91">
        <v>16484645</v>
      </c>
      <c r="H59" s="91">
        <v>3378245547</v>
      </c>
      <c r="I59" s="91">
        <v>2181533268</v>
      </c>
      <c r="J59" s="91">
        <v>3148743</v>
      </c>
      <c r="K59" s="91">
        <v>2184682011</v>
      </c>
      <c r="L59" s="91">
        <v>21765673</v>
      </c>
      <c r="M59" s="91">
        <v>327640654</v>
      </c>
      <c r="N59" s="91">
        <v>41365559</v>
      </c>
      <c r="O59" s="91">
        <v>369006213</v>
      </c>
      <c r="P59" s="91">
        <v>10824938986</v>
      </c>
      <c r="Q59" s="91">
        <v>0</v>
      </c>
      <c r="R59" s="91">
        <v>10824938986</v>
      </c>
      <c r="S59" s="90"/>
      <c r="T59" s="91">
        <v>10411270946</v>
      </c>
      <c r="U59" s="91">
        <v>10411270946</v>
      </c>
      <c r="V59" s="91">
        <v>10455932773</v>
      </c>
      <c r="W59" s="91">
        <v>10455932773</v>
      </c>
      <c r="X59" s="91">
        <v>10780277159</v>
      </c>
      <c r="Y59" s="91">
        <v>10780277159</v>
      </c>
      <c r="Z59" s="106">
        <v>22067175</v>
      </c>
      <c r="AA59" s="97">
        <v>146210</v>
      </c>
      <c r="AB59" s="91">
        <v>22213385</v>
      </c>
      <c r="AC59" s="91">
        <v>676746426</v>
      </c>
      <c r="AD59" s="97">
        <v>0</v>
      </c>
      <c r="AE59" s="97">
        <v>11523898797</v>
      </c>
      <c r="AF59" s="91"/>
      <c r="AG59" s="91">
        <v>0</v>
      </c>
      <c r="AH59" s="91">
        <v>53317000</v>
      </c>
      <c r="AI59" s="91">
        <v>99623000</v>
      </c>
      <c r="AJ59" s="91">
        <v>0</v>
      </c>
      <c r="AK59" s="91"/>
      <c r="AL59" s="106">
        <v>4899528103</v>
      </c>
      <c r="AM59" s="106">
        <v>25028439</v>
      </c>
      <c r="AN59" s="91">
        <v>4924556542</v>
      </c>
      <c r="AO59" s="106">
        <v>3461383902</v>
      </c>
      <c r="AP59" s="106">
        <v>16484645</v>
      </c>
      <c r="AQ59" s="91">
        <v>3477868547</v>
      </c>
      <c r="AR59" s="106">
        <v>2181533268</v>
      </c>
      <c r="AS59" s="106">
        <v>3148743</v>
      </c>
      <c r="AT59" s="91">
        <v>2184682011</v>
      </c>
      <c r="AU59" s="97">
        <v>21765673</v>
      </c>
      <c r="AV59" s="91">
        <v>327640654</v>
      </c>
      <c r="AW59" s="91">
        <v>41365559</v>
      </c>
      <c r="AX59" s="91">
        <v>369006213</v>
      </c>
      <c r="AY59" s="91">
        <v>10977878986</v>
      </c>
      <c r="AZ59" s="97">
        <v>0</v>
      </c>
      <c r="BA59" s="91">
        <v>10977878986</v>
      </c>
      <c r="BB59" s="91"/>
      <c r="BC59" s="91">
        <v>10564210946</v>
      </c>
      <c r="BD59" s="91">
        <v>10564210946</v>
      </c>
      <c r="BE59" s="97">
        <v>11676838797</v>
      </c>
      <c r="BF59" s="90"/>
      <c r="BG59" s="97">
        <v>11523898797</v>
      </c>
      <c r="BH59" s="109">
        <v>0</v>
      </c>
      <c r="BI59" s="97">
        <v>676746426</v>
      </c>
      <c r="BJ59" s="91"/>
      <c r="BN59" s="75"/>
    </row>
    <row r="60" spans="1:66">
      <c r="A60" s="73">
        <f t="shared" ref="A60:A71" si="4">A47+1</f>
        <v>2005</v>
      </c>
      <c r="B60" s="73">
        <v>1</v>
      </c>
      <c r="C60" s="91">
        <v>474182255</v>
      </c>
      <c r="D60" s="91">
        <v>1319903</v>
      </c>
      <c r="E60" s="91">
        <v>475502158</v>
      </c>
      <c r="F60" s="91">
        <v>252729936</v>
      </c>
      <c r="G60" s="91">
        <v>-21310745</v>
      </c>
      <c r="H60" s="91">
        <v>231419191</v>
      </c>
      <c r="I60" s="91">
        <v>183435738</v>
      </c>
      <c r="J60" s="91">
        <v>-4513748</v>
      </c>
      <c r="K60" s="91">
        <v>178921990</v>
      </c>
      <c r="L60" s="91">
        <v>1823291</v>
      </c>
      <c r="M60" s="91">
        <v>28942712</v>
      </c>
      <c r="N60" s="91">
        <v>3368774</v>
      </c>
      <c r="O60" s="91">
        <v>32311486</v>
      </c>
      <c r="P60" s="91">
        <v>919978116</v>
      </c>
      <c r="Q60" s="91">
        <v>0</v>
      </c>
      <c r="R60" s="91">
        <v>919978116</v>
      </c>
      <c r="S60" s="90"/>
      <c r="T60" s="91">
        <v>912171220</v>
      </c>
      <c r="U60" s="91">
        <v>912171220</v>
      </c>
      <c r="V60" s="91">
        <v>887666630</v>
      </c>
      <c r="W60" s="91">
        <v>887666630</v>
      </c>
      <c r="X60" s="91">
        <v>944482706</v>
      </c>
      <c r="Y60" s="91">
        <v>944482706</v>
      </c>
      <c r="Z60" s="105">
        <v>2003495</v>
      </c>
      <c r="AA60" s="106">
        <v>-135263</v>
      </c>
      <c r="AB60" s="91">
        <v>1868232</v>
      </c>
      <c r="AC60" s="91">
        <v>57054638</v>
      </c>
      <c r="AD60" s="97">
        <v>0</v>
      </c>
      <c r="AE60" s="107">
        <v>978900986</v>
      </c>
      <c r="AF60" s="91"/>
      <c r="AG60" s="91">
        <v>0</v>
      </c>
      <c r="AH60" s="95">
        <v>9259000</v>
      </c>
      <c r="AI60" s="95">
        <v>11798000</v>
      </c>
      <c r="AJ60" s="91">
        <v>0</v>
      </c>
      <c r="AK60" s="91"/>
      <c r="AL60" s="105">
        <v>483441255</v>
      </c>
      <c r="AM60" s="105">
        <v>1319903</v>
      </c>
      <c r="AN60" s="91">
        <v>484761158</v>
      </c>
      <c r="AO60" s="105">
        <v>264527936</v>
      </c>
      <c r="AP60" s="105">
        <v>-21310745</v>
      </c>
      <c r="AQ60" s="91">
        <v>243217191</v>
      </c>
      <c r="AR60" s="105">
        <v>183435738</v>
      </c>
      <c r="AS60" s="105">
        <v>-4513748</v>
      </c>
      <c r="AT60" s="108">
        <v>178921990</v>
      </c>
      <c r="AU60" s="91">
        <v>1823291</v>
      </c>
      <c r="AV60" s="108">
        <v>28942712</v>
      </c>
      <c r="AW60" s="108">
        <v>3368774</v>
      </c>
      <c r="AX60" s="91">
        <v>32311486</v>
      </c>
      <c r="AY60" s="108">
        <v>941035116</v>
      </c>
      <c r="AZ60" s="98">
        <v>0</v>
      </c>
      <c r="BA60" s="108">
        <v>941035116</v>
      </c>
      <c r="BB60" s="91"/>
      <c r="BC60" s="91">
        <v>933228220</v>
      </c>
      <c r="BD60" s="91">
        <v>933228220</v>
      </c>
      <c r="BE60" s="106">
        <v>999957986</v>
      </c>
      <c r="BF60" s="91"/>
      <c r="BG60" s="91">
        <v>978900986</v>
      </c>
      <c r="BH60" s="109">
        <v>0</v>
      </c>
      <c r="BI60" s="94">
        <v>57054638</v>
      </c>
      <c r="BJ60" s="90"/>
    </row>
    <row r="61" spans="1:66">
      <c r="A61" s="73">
        <f t="shared" si="4"/>
        <v>2005</v>
      </c>
      <c r="B61" s="73">
        <v>2</v>
      </c>
      <c r="C61" s="91">
        <v>381791251</v>
      </c>
      <c r="D61" s="91">
        <v>-47179126</v>
      </c>
      <c r="E61" s="91">
        <v>334612125</v>
      </c>
      <c r="F61" s="91">
        <v>238510265</v>
      </c>
      <c r="G61" s="91">
        <v>-16794785</v>
      </c>
      <c r="H61" s="91">
        <v>221715480</v>
      </c>
      <c r="I61" s="91">
        <v>171208039</v>
      </c>
      <c r="J61" s="91">
        <v>-1467123</v>
      </c>
      <c r="K61" s="91">
        <v>169740916</v>
      </c>
      <c r="L61" s="91">
        <v>1825790</v>
      </c>
      <c r="M61" s="91">
        <v>24018355</v>
      </c>
      <c r="N61" s="91">
        <v>2853281</v>
      </c>
      <c r="O61" s="91">
        <v>26871636</v>
      </c>
      <c r="P61" s="91">
        <v>754765947</v>
      </c>
      <c r="Q61" s="91">
        <v>0</v>
      </c>
      <c r="R61" s="91">
        <v>754765947</v>
      </c>
      <c r="S61" s="90"/>
      <c r="T61" s="91">
        <v>793335345</v>
      </c>
      <c r="U61" s="91">
        <v>793335345</v>
      </c>
      <c r="V61" s="91">
        <v>727894311</v>
      </c>
      <c r="W61" s="91">
        <v>727894311</v>
      </c>
      <c r="X61" s="91">
        <v>820206981</v>
      </c>
      <c r="Y61" s="91">
        <v>820206981</v>
      </c>
      <c r="Z61" s="105">
        <v>1931830</v>
      </c>
      <c r="AA61" s="106">
        <v>-120438</v>
      </c>
      <c r="AB61" s="91">
        <v>1811392</v>
      </c>
      <c r="AC61" s="91">
        <v>37162243</v>
      </c>
      <c r="AD61" s="97">
        <v>0</v>
      </c>
      <c r="AE61" s="107">
        <v>793739582</v>
      </c>
      <c r="AF61" s="91"/>
      <c r="AG61" s="91">
        <v>0</v>
      </c>
      <c r="AH61" s="95">
        <v>6657000</v>
      </c>
      <c r="AI61" s="95">
        <v>6873000</v>
      </c>
      <c r="AJ61" s="91">
        <v>0</v>
      </c>
      <c r="AK61" s="91"/>
      <c r="AL61" s="105">
        <v>388448251</v>
      </c>
      <c r="AM61" s="105">
        <v>-47179126</v>
      </c>
      <c r="AN61" s="91">
        <v>341269125</v>
      </c>
      <c r="AO61" s="105">
        <v>245383265</v>
      </c>
      <c r="AP61" s="105">
        <v>-16794785</v>
      </c>
      <c r="AQ61" s="91">
        <v>228588480</v>
      </c>
      <c r="AR61" s="105">
        <v>171208039</v>
      </c>
      <c r="AS61" s="105">
        <v>-1467123</v>
      </c>
      <c r="AT61" s="108">
        <v>169740916</v>
      </c>
      <c r="AU61" s="91">
        <v>1825790</v>
      </c>
      <c r="AV61" s="108">
        <v>24018355</v>
      </c>
      <c r="AW61" s="108">
        <v>2853281</v>
      </c>
      <c r="AX61" s="91">
        <v>26871636</v>
      </c>
      <c r="AY61" s="108">
        <v>768295947</v>
      </c>
      <c r="AZ61" s="98">
        <v>0</v>
      </c>
      <c r="BA61" s="108">
        <v>768295947</v>
      </c>
      <c r="BB61" s="91"/>
      <c r="BC61" s="91">
        <v>806865345</v>
      </c>
      <c r="BD61" s="91">
        <v>806865345</v>
      </c>
      <c r="BE61" s="106">
        <v>807269583</v>
      </c>
      <c r="BF61" s="91"/>
      <c r="BG61" s="91">
        <v>793739583</v>
      </c>
      <c r="BH61" s="109">
        <v>1</v>
      </c>
      <c r="BI61" s="94">
        <v>37162244</v>
      </c>
      <c r="BJ61" s="90"/>
    </row>
    <row r="62" spans="1:66">
      <c r="A62" s="73">
        <f t="shared" si="4"/>
        <v>2005</v>
      </c>
      <c r="B62" s="73">
        <v>3</v>
      </c>
      <c r="C62" s="91">
        <v>346428692</v>
      </c>
      <c r="D62" s="91">
        <v>2345370</v>
      </c>
      <c r="E62" s="91">
        <v>348774062</v>
      </c>
      <c r="F62" s="91">
        <v>244056284</v>
      </c>
      <c r="G62" s="91">
        <v>12925368</v>
      </c>
      <c r="H62" s="91">
        <v>256981652</v>
      </c>
      <c r="I62" s="91">
        <v>159719933</v>
      </c>
      <c r="J62" s="91">
        <v>1756730</v>
      </c>
      <c r="K62" s="91">
        <v>161476663</v>
      </c>
      <c r="L62" s="91">
        <v>1827972</v>
      </c>
      <c r="M62" s="91">
        <v>23996264</v>
      </c>
      <c r="N62" s="91">
        <v>2962902</v>
      </c>
      <c r="O62" s="91">
        <v>26959166</v>
      </c>
      <c r="P62" s="91">
        <v>796019515</v>
      </c>
      <c r="Q62" s="91">
        <v>0</v>
      </c>
      <c r="R62" s="91">
        <v>796019515</v>
      </c>
      <c r="S62" s="90"/>
      <c r="T62" s="91">
        <v>752032881</v>
      </c>
      <c r="U62" s="91">
        <v>752032881</v>
      </c>
      <c r="V62" s="91">
        <v>769060349</v>
      </c>
      <c r="W62" s="91">
        <v>769060349</v>
      </c>
      <c r="X62" s="91">
        <v>778992047</v>
      </c>
      <c r="Y62" s="91">
        <v>778992047</v>
      </c>
      <c r="Z62" s="105">
        <v>1799839</v>
      </c>
      <c r="AA62" s="106">
        <v>63824</v>
      </c>
      <c r="AB62" s="91">
        <v>1863663</v>
      </c>
      <c r="AC62" s="91">
        <v>41150132</v>
      </c>
      <c r="AD62" s="97">
        <v>0</v>
      </c>
      <c r="AE62" s="107">
        <v>839033310</v>
      </c>
      <c r="AF62" s="91"/>
      <c r="AG62" s="91">
        <v>0</v>
      </c>
      <c r="AH62" s="95">
        <v>4648000</v>
      </c>
      <c r="AI62" s="95">
        <v>5619000</v>
      </c>
      <c r="AJ62" s="91">
        <v>0</v>
      </c>
      <c r="AK62" s="91"/>
      <c r="AL62" s="105">
        <v>351076692</v>
      </c>
      <c r="AM62" s="105">
        <v>2345370</v>
      </c>
      <c r="AN62" s="91">
        <v>353422062</v>
      </c>
      <c r="AO62" s="105">
        <v>249675284</v>
      </c>
      <c r="AP62" s="105">
        <v>12925368</v>
      </c>
      <c r="AQ62" s="91">
        <v>262600652</v>
      </c>
      <c r="AR62" s="105">
        <v>159719933</v>
      </c>
      <c r="AS62" s="105">
        <v>1756730</v>
      </c>
      <c r="AT62" s="108">
        <v>161476663</v>
      </c>
      <c r="AU62" s="91">
        <v>1827972</v>
      </c>
      <c r="AV62" s="108">
        <v>23996264</v>
      </c>
      <c r="AW62" s="108">
        <v>2962902</v>
      </c>
      <c r="AX62" s="91">
        <v>26959166</v>
      </c>
      <c r="AY62" s="108">
        <v>806286515</v>
      </c>
      <c r="AZ62" s="98">
        <v>0</v>
      </c>
      <c r="BA62" s="108">
        <v>806286515</v>
      </c>
      <c r="BB62" s="91"/>
      <c r="BC62" s="91">
        <v>762299881</v>
      </c>
      <c r="BD62" s="91">
        <v>762299881</v>
      </c>
      <c r="BE62" s="106">
        <v>849300310</v>
      </c>
      <c r="BF62" s="91"/>
      <c r="BG62" s="91">
        <v>839033310</v>
      </c>
      <c r="BH62" s="109">
        <v>0</v>
      </c>
      <c r="BI62" s="94">
        <v>41150132</v>
      </c>
      <c r="BJ62" s="90"/>
    </row>
    <row r="63" spans="1:66">
      <c r="A63" s="73">
        <f t="shared" si="4"/>
        <v>2005</v>
      </c>
      <c r="B63" s="73">
        <v>4</v>
      </c>
      <c r="C63" s="91">
        <v>283278064</v>
      </c>
      <c r="D63" s="91">
        <v>-9474648</v>
      </c>
      <c r="E63" s="91">
        <v>273803416</v>
      </c>
      <c r="F63" s="91">
        <v>253928543</v>
      </c>
      <c r="G63" s="91">
        <v>20066545</v>
      </c>
      <c r="H63" s="91">
        <v>273995088</v>
      </c>
      <c r="I63" s="91">
        <v>160670979</v>
      </c>
      <c r="J63" s="91">
        <v>3466503</v>
      </c>
      <c r="K63" s="91">
        <v>164137482</v>
      </c>
      <c r="L63" s="91">
        <v>1829893</v>
      </c>
      <c r="M63" s="91">
        <v>23109596</v>
      </c>
      <c r="N63" s="91">
        <v>3019821</v>
      </c>
      <c r="O63" s="91">
        <v>26129417</v>
      </c>
      <c r="P63" s="91">
        <v>739895296</v>
      </c>
      <c r="Q63" s="91">
        <v>0</v>
      </c>
      <c r="R63" s="91">
        <v>739895296</v>
      </c>
      <c r="S63" s="90"/>
      <c r="T63" s="91">
        <v>699707479</v>
      </c>
      <c r="U63" s="91">
        <v>699707479</v>
      </c>
      <c r="V63" s="91">
        <v>713765879</v>
      </c>
      <c r="W63" s="91">
        <v>713765879</v>
      </c>
      <c r="X63" s="91">
        <v>725836896</v>
      </c>
      <c r="Y63" s="91">
        <v>725836896</v>
      </c>
      <c r="Z63" s="105">
        <v>1748415</v>
      </c>
      <c r="AA63" s="106">
        <v>68565</v>
      </c>
      <c r="AB63" s="91">
        <v>1816980</v>
      </c>
      <c r="AC63" s="91">
        <v>35130309</v>
      </c>
      <c r="AD63" s="97">
        <v>0</v>
      </c>
      <c r="AE63" s="107">
        <v>776842585</v>
      </c>
      <c r="AF63" s="91"/>
      <c r="AG63" s="91">
        <v>0</v>
      </c>
      <c r="AH63" s="95">
        <v>2080000</v>
      </c>
      <c r="AI63" s="95">
        <v>5726000</v>
      </c>
      <c r="AJ63" s="91">
        <v>0</v>
      </c>
      <c r="AK63" s="91"/>
      <c r="AL63" s="105">
        <v>285358064</v>
      </c>
      <c r="AM63" s="105">
        <v>-9474648</v>
      </c>
      <c r="AN63" s="91">
        <v>275883416</v>
      </c>
      <c r="AO63" s="105">
        <v>259654543</v>
      </c>
      <c r="AP63" s="105">
        <v>20066545</v>
      </c>
      <c r="AQ63" s="91">
        <v>279721088</v>
      </c>
      <c r="AR63" s="105">
        <v>160670979</v>
      </c>
      <c r="AS63" s="105">
        <v>3466503</v>
      </c>
      <c r="AT63" s="108">
        <v>164137482</v>
      </c>
      <c r="AU63" s="91">
        <v>1829893</v>
      </c>
      <c r="AV63" s="108">
        <v>23109596</v>
      </c>
      <c r="AW63" s="108">
        <v>3019821</v>
      </c>
      <c r="AX63" s="91">
        <v>26129417</v>
      </c>
      <c r="AY63" s="108">
        <v>747701296</v>
      </c>
      <c r="AZ63" s="98">
        <v>0</v>
      </c>
      <c r="BA63" s="108">
        <v>747701296</v>
      </c>
      <c r="BB63" s="91"/>
      <c r="BC63" s="91">
        <v>707513479</v>
      </c>
      <c r="BD63" s="91">
        <v>707513479</v>
      </c>
      <c r="BE63" s="106">
        <v>784648586</v>
      </c>
      <c r="BF63" s="91"/>
      <c r="BG63" s="91">
        <v>776842586</v>
      </c>
      <c r="BH63" s="109">
        <v>1</v>
      </c>
      <c r="BI63" s="94">
        <v>35130310</v>
      </c>
      <c r="BJ63" s="90"/>
    </row>
    <row r="64" spans="1:66">
      <c r="A64" s="73">
        <f t="shared" si="4"/>
        <v>2005</v>
      </c>
      <c r="B64" s="73">
        <v>5</v>
      </c>
      <c r="C64" s="91">
        <v>315528671</v>
      </c>
      <c r="D64" s="91">
        <v>64432753</v>
      </c>
      <c r="E64" s="91">
        <v>379961424</v>
      </c>
      <c r="F64" s="91">
        <v>279960185</v>
      </c>
      <c r="G64" s="91">
        <v>59745367</v>
      </c>
      <c r="H64" s="91">
        <v>339705552</v>
      </c>
      <c r="I64" s="91">
        <v>188014882</v>
      </c>
      <c r="J64" s="91">
        <v>10900255</v>
      </c>
      <c r="K64" s="91">
        <v>198915137</v>
      </c>
      <c r="L64" s="91">
        <v>1832224</v>
      </c>
      <c r="M64" s="91">
        <v>27879007</v>
      </c>
      <c r="N64" s="91">
        <v>3672987</v>
      </c>
      <c r="O64" s="91">
        <v>31551994</v>
      </c>
      <c r="P64" s="91">
        <v>951966331</v>
      </c>
      <c r="Q64" s="91">
        <v>0</v>
      </c>
      <c r="R64" s="91">
        <v>951966331</v>
      </c>
      <c r="S64" s="90"/>
      <c r="T64" s="91">
        <v>785335962</v>
      </c>
      <c r="U64" s="91">
        <v>785335962</v>
      </c>
      <c r="V64" s="91">
        <v>920414337</v>
      </c>
      <c r="W64" s="91">
        <v>920414337</v>
      </c>
      <c r="X64" s="91">
        <v>816887956</v>
      </c>
      <c r="Y64" s="91">
        <v>816887956</v>
      </c>
      <c r="Z64" s="105">
        <v>1759018</v>
      </c>
      <c r="AA64" s="106">
        <v>288470</v>
      </c>
      <c r="AB64" s="91">
        <v>2047488</v>
      </c>
      <c r="AC64" s="91">
        <v>60221850</v>
      </c>
      <c r="AD64" s="97">
        <v>0</v>
      </c>
      <c r="AE64" s="107">
        <v>1014235669</v>
      </c>
      <c r="AF64" s="91"/>
      <c r="AG64" s="91">
        <v>0</v>
      </c>
      <c r="AH64" s="95">
        <v>3323000</v>
      </c>
      <c r="AI64" s="95">
        <v>9714000</v>
      </c>
      <c r="AJ64" s="91">
        <v>0</v>
      </c>
      <c r="AK64" s="91"/>
      <c r="AL64" s="105">
        <v>318851671</v>
      </c>
      <c r="AM64" s="105">
        <v>64432753</v>
      </c>
      <c r="AN64" s="91">
        <v>383284424</v>
      </c>
      <c r="AO64" s="105">
        <v>289674185</v>
      </c>
      <c r="AP64" s="105">
        <v>59745367</v>
      </c>
      <c r="AQ64" s="91">
        <v>349419552</v>
      </c>
      <c r="AR64" s="105">
        <v>188014882</v>
      </c>
      <c r="AS64" s="105">
        <v>10900255</v>
      </c>
      <c r="AT64" s="108">
        <v>198915137</v>
      </c>
      <c r="AU64" s="91">
        <v>1832224</v>
      </c>
      <c r="AV64" s="108">
        <v>27879007</v>
      </c>
      <c r="AW64" s="108">
        <v>3672987</v>
      </c>
      <c r="AX64" s="91">
        <v>31551994</v>
      </c>
      <c r="AY64" s="108">
        <v>965003331</v>
      </c>
      <c r="AZ64" s="98">
        <v>0</v>
      </c>
      <c r="BA64" s="108">
        <v>965003331</v>
      </c>
      <c r="BB64" s="91"/>
      <c r="BC64" s="91">
        <v>798372962</v>
      </c>
      <c r="BD64" s="91">
        <v>798372962</v>
      </c>
      <c r="BE64" s="106">
        <v>1027272669</v>
      </c>
      <c r="BF64" s="91"/>
      <c r="BG64" s="91">
        <v>1014235669</v>
      </c>
      <c r="BH64" s="109">
        <v>0</v>
      </c>
      <c r="BI64" s="94">
        <v>60221850</v>
      </c>
      <c r="BJ64" s="90"/>
    </row>
    <row r="65" spans="1:95">
      <c r="A65" s="73">
        <f t="shared" si="4"/>
        <v>2005</v>
      </c>
      <c r="B65" s="73">
        <v>6</v>
      </c>
      <c r="C65" s="91">
        <v>471568619</v>
      </c>
      <c r="D65" s="91">
        <v>59407190</v>
      </c>
      <c r="E65" s="91">
        <v>530975809</v>
      </c>
      <c r="F65" s="91">
        <v>327387933</v>
      </c>
      <c r="G65" s="91">
        <v>5763848</v>
      </c>
      <c r="H65" s="91">
        <v>333151781</v>
      </c>
      <c r="I65" s="91">
        <v>185075817</v>
      </c>
      <c r="J65" s="91">
        <v>-2940745</v>
      </c>
      <c r="K65" s="91">
        <v>182135072</v>
      </c>
      <c r="L65" s="91">
        <v>1834641</v>
      </c>
      <c r="M65" s="91">
        <v>31513852</v>
      </c>
      <c r="N65" s="91">
        <v>4049890</v>
      </c>
      <c r="O65" s="91">
        <v>35563742</v>
      </c>
      <c r="P65" s="91">
        <v>1083661045</v>
      </c>
      <c r="Q65" s="91">
        <v>0</v>
      </c>
      <c r="R65" s="91">
        <v>1083661045</v>
      </c>
      <c r="S65" s="90"/>
      <c r="T65" s="91">
        <v>985867010</v>
      </c>
      <c r="U65" s="91">
        <v>985867010</v>
      </c>
      <c r="V65" s="91">
        <v>1048097303</v>
      </c>
      <c r="W65" s="91">
        <v>1048097303</v>
      </c>
      <c r="X65" s="91">
        <v>1021430752</v>
      </c>
      <c r="Y65" s="91">
        <v>1021430752</v>
      </c>
      <c r="Z65" s="105">
        <v>1795742</v>
      </c>
      <c r="AA65" s="106">
        <v>-95912</v>
      </c>
      <c r="AB65" s="91">
        <v>1699830</v>
      </c>
      <c r="AC65" s="91">
        <v>79912300</v>
      </c>
      <c r="AD65" s="97">
        <v>0</v>
      </c>
      <c r="AE65" s="107">
        <v>1165273175</v>
      </c>
      <c r="AF65" s="91"/>
      <c r="AG65" s="91">
        <v>0</v>
      </c>
      <c r="AH65" s="95">
        <v>5621000</v>
      </c>
      <c r="AI65" s="95">
        <v>13078000</v>
      </c>
      <c r="AJ65" s="91">
        <v>0</v>
      </c>
      <c r="AK65" s="91"/>
      <c r="AL65" s="105">
        <v>477189619</v>
      </c>
      <c r="AM65" s="105">
        <v>59407190</v>
      </c>
      <c r="AN65" s="91">
        <v>536596809</v>
      </c>
      <c r="AO65" s="105">
        <v>340465933</v>
      </c>
      <c r="AP65" s="105">
        <v>5763848</v>
      </c>
      <c r="AQ65" s="91">
        <v>346229781</v>
      </c>
      <c r="AR65" s="105">
        <v>185075817</v>
      </c>
      <c r="AS65" s="105">
        <v>-2940745</v>
      </c>
      <c r="AT65" s="108">
        <v>182135072</v>
      </c>
      <c r="AU65" s="91">
        <v>1834641</v>
      </c>
      <c r="AV65" s="108">
        <v>31513852</v>
      </c>
      <c r="AW65" s="108">
        <v>4049890</v>
      </c>
      <c r="AX65" s="91">
        <v>35563742</v>
      </c>
      <c r="AY65" s="108">
        <v>1102360045</v>
      </c>
      <c r="AZ65" s="98">
        <v>0</v>
      </c>
      <c r="BA65" s="108">
        <v>1102360045</v>
      </c>
      <c r="BB65" s="91"/>
      <c r="BC65" s="91">
        <v>1004566010</v>
      </c>
      <c r="BD65" s="91">
        <v>1004566010</v>
      </c>
      <c r="BE65" s="106">
        <v>1183972175</v>
      </c>
      <c r="BF65" s="91"/>
      <c r="BG65" s="91">
        <v>1165273175</v>
      </c>
      <c r="BH65" s="109">
        <v>0</v>
      </c>
      <c r="BI65" s="94">
        <v>79912300</v>
      </c>
      <c r="BJ65" s="90"/>
    </row>
    <row r="66" spans="1:95">
      <c r="A66" s="73">
        <f t="shared" si="4"/>
        <v>2005</v>
      </c>
      <c r="B66" s="73">
        <v>7</v>
      </c>
      <c r="C66" s="91">
        <v>527878383</v>
      </c>
      <c r="D66" s="91">
        <v>25300626</v>
      </c>
      <c r="E66" s="91">
        <v>553179009</v>
      </c>
      <c r="F66" s="91">
        <v>338725521</v>
      </c>
      <c r="G66" s="91">
        <v>-217308</v>
      </c>
      <c r="H66" s="91">
        <v>338508213</v>
      </c>
      <c r="I66" s="91">
        <v>195309769</v>
      </c>
      <c r="J66" s="91">
        <v>-947990</v>
      </c>
      <c r="K66" s="91">
        <v>194361779</v>
      </c>
      <c r="L66" s="91">
        <v>1837129</v>
      </c>
      <c r="M66" s="91">
        <v>34650152</v>
      </c>
      <c r="N66" s="91">
        <v>4415098</v>
      </c>
      <c r="O66" s="91">
        <v>39065250</v>
      </c>
      <c r="P66" s="91">
        <v>1126951380</v>
      </c>
      <c r="Q66" s="91">
        <v>0</v>
      </c>
      <c r="R66" s="91">
        <v>1126951380</v>
      </c>
      <c r="S66" s="90"/>
      <c r="T66" s="91">
        <v>1063750802</v>
      </c>
      <c r="U66" s="91">
        <v>1063750802</v>
      </c>
      <c r="V66" s="91">
        <v>1087886130</v>
      </c>
      <c r="W66" s="91">
        <v>1087886130</v>
      </c>
      <c r="X66" s="91">
        <v>1102816052</v>
      </c>
      <c r="Y66" s="91">
        <v>1102816052</v>
      </c>
      <c r="Z66" s="105">
        <v>1950103</v>
      </c>
      <c r="AA66" s="106">
        <v>9378</v>
      </c>
      <c r="AB66" s="91">
        <v>1959481</v>
      </c>
      <c r="AC66" s="91">
        <v>87483449</v>
      </c>
      <c r="AD66" s="97">
        <v>0</v>
      </c>
      <c r="AE66" s="107">
        <v>1216394310</v>
      </c>
      <c r="AF66" s="91"/>
      <c r="AG66" s="91">
        <v>0</v>
      </c>
      <c r="AH66" s="95">
        <v>7046000</v>
      </c>
      <c r="AI66" s="95">
        <v>15138000</v>
      </c>
      <c r="AJ66" s="91">
        <v>0</v>
      </c>
      <c r="AK66" s="91"/>
      <c r="AL66" s="105">
        <v>534924383</v>
      </c>
      <c r="AM66" s="105">
        <v>25300626</v>
      </c>
      <c r="AN66" s="91">
        <v>560225009</v>
      </c>
      <c r="AO66" s="105">
        <v>353863521</v>
      </c>
      <c r="AP66" s="105">
        <v>-217308</v>
      </c>
      <c r="AQ66" s="91">
        <v>353646213</v>
      </c>
      <c r="AR66" s="105">
        <v>195309769</v>
      </c>
      <c r="AS66" s="105">
        <v>-947990</v>
      </c>
      <c r="AT66" s="108">
        <v>194361779</v>
      </c>
      <c r="AU66" s="91">
        <v>1837129</v>
      </c>
      <c r="AV66" s="108">
        <v>34650152</v>
      </c>
      <c r="AW66" s="108">
        <v>4415098</v>
      </c>
      <c r="AX66" s="91">
        <v>39065250</v>
      </c>
      <c r="AY66" s="108">
        <v>1149135380</v>
      </c>
      <c r="AZ66" s="98">
        <v>0</v>
      </c>
      <c r="BA66" s="108">
        <v>1149135380</v>
      </c>
      <c r="BB66" s="91"/>
      <c r="BC66" s="91">
        <v>1085934802</v>
      </c>
      <c r="BD66" s="91">
        <v>1085934802</v>
      </c>
      <c r="BE66" s="106">
        <v>1238578311</v>
      </c>
      <c r="BF66" s="91"/>
      <c r="BG66" s="91">
        <v>1216394311</v>
      </c>
      <c r="BH66" s="109">
        <v>1</v>
      </c>
      <c r="BI66" s="94">
        <v>87483450</v>
      </c>
      <c r="BJ66" s="91"/>
      <c r="BN66" s="75"/>
    </row>
    <row r="67" spans="1:95">
      <c r="A67" s="73">
        <f t="shared" si="4"/>
        <v>2005</v>
      </c>
      <c r="B67" s="73">
        <v>8</v>
      </c>
      <c r="C67" s="91">
        <v>557920122</v>
      </c>
      <c r="D67" s="91">
        <v>12961656</v>
      </c>
      <c r="E67" s="91">
        <v>570881778</v>
      </c>
      <c r="F67" s="91">
        <v>346305191</v>
      </c>
      <c r="G67" s="91">
        <v>271399</v>
      </c>
      <c r="H67" s="91">
        <v>346576590</v>
      </c>
      <c r="I67" s="91">
        <v>203777876</v>
      </c>
      <c r="J67" s="91">
        <v>1614465</v>
      </c>
      <c r="K67" s="91">
        <v>205392341</v>
      </c>
      <c r="L67" s="91">
        <v>1839381</v>
      </c>
      <c r="M67" s="91">
        <v>33855008</v>
      </c>
      <c r="N67" s="91">
        <v>4451119</v>
      </c>
      <c r="O67" s="91">
        <v>38306127</v>
      </c>
      <c r="P67" s="91">
        <v>1162996217</v>
      </c>
      <c r="Q67" s="91">
        <v>0</v>
      </c>
      <c r="R67" s="91">
        <v>1162996217</v>
      </c>
      <c r="S67" s="90"/>
      <c r="T67" s="91">
        <v>1109842570</v>
      </c>
      <c r="U67" s="91">
        <v>1109842570</v>
      </c>
      <c r="V67" s="91">
        <v>1124690090</v>
      </c>
      <c r="W67" s="91">
        <v>1124690090</v>
      </c>
      <c r="X67" s="91">
        <v>1148148697</v>
      </c>
      <c r="Y67" s="91">
        <v>1148148697</v>
      </c>
      <c r="Z67" s="105">
        <v>1899838</v>
      </c>
      <c r="AA67" s="106">
        <v>-44111</v>
      </c>
      <c r="AB67" s="91">
        <v>1855727</v>
      </c>
      <c r="AC67" s="91">
        <v>93248629</v>
      </c>
      <c r="AD67" s="97">
        <v>0</v>
      </c>
      <c r="AE67" s="107">
        <v>1258100573</v>
      </c>
      <c r="AF67" s="91"/>
      <c r="AG67" s="91">
        <v>0</v>
      </c>
      <c r="AH67" s="95">
        <v>6523000</v>
      </c>
      <c r="AI67" s="95">
        <v>14481000</v>
      </c>
      <c r="AJ67" s="91">
        <v>0</v>
      </c>
      <c r="AK67" s="91"/>
      <c r="AL67" s="105">
        <v>564443122</v>
      </c>
      <c r="AM67" s="105">
        <v>12961656</v>
      </c>
      <c r="AN67" s="91">
        <v>577404778</v>
      </c>
      <c r="AO67" s="105">
        <v>360786191</v>
      </c>
      <c r="AP67" s="105">
        <v>271399</v>
      </c>
      <c r="AQ67" s="91">
        <v>361057590</v>
      </c>
      <c r="AR67" s="105">
        <v>203777876</v>
      </c>
      <c r="AS67" s="105">
        <v>1614465</v>
      </c>
      <c r="AT67" s="108">
        <v>205392341</v>
      </c>
      <c r="AU67" s="91">
        <v>1839381</v>
      </c>
      <c r="AV67" s="108">
        <v>33855008</v>
      </c>
      <c r="AW67" s="108">
        <v>4451119</v>
      </c>
      <c r="AX67" s="91">
        <v>38306127</v>
      </c>
      <c r="AY67" s="108">
        <v>1184000217</v>
      </c>
      <c r="AZ67" s="98">
        <v>0</v>
      </c>
      <c r="BA67" s="108">
        <v>1184000217</v>
      </c>
      <c r="BB67" s="91"/>
      <c r="BC67" s="91">
        <v>1130846570</v>
      </c>
      <c r="BD67" s="91">
        <v>1130846570</v>
      </c>
      <c r="BE67" s="106">
        <v>1279104574</v>
      </c>
      <c r="BF67" s="91"/>
      <c r="BG67" s="91">
        <v>1258100574</v>
      </c>
      <c r="BH67" s="109">
        <v>1</v>
      </c>
      <c r="BI67" s="94">
        <v>93248630</v>
      </c>
      <c r="BJ67" s="91"/>
    </row>
    <row r="68" spans="1:95">
      <c r="A68" s="73">
        <f t="shared" si="4"/>
        <v>2005</v>
      </c>
      <c r="B68" s="73">
        <v>9</v>
      </c>
      <c r="C68" s="91">
        <v>510040231</v>
      </c>
      <c r="D68" s="91">
        <v>-69910554</v>
      </c>
      <c r="E68" s="91">
        <v>440129677</v>
      </c>
      <c r="F68" s="91">
        <v>352076716</v>
      </c>
      <c r="G68" s="91">
        <v>-29557513</v>
      </c>
      <c r="H68" s="91">
        <v>322519203</v>
      </c>
      <c r="I68" s="91">
        <v>191207053</v>
      </c>
      <c r="J68" s="91">
        <v>-5790890</v>
      </c>
      <c r="K68" s="91">
        <v>185416163</v>
      </c>
      <c r="L68" s="91">
        <v>1841528</v>
      </c>
      <c r="M68" s="91">
        <v>29474621</v>
      </c>
      <c r="N68" s="91">
        <v>3882705</v>
      </c>
      <c r="O68" s="91">
        <v>33357326</v>
      </c>
      <c r="P68" s="91">
        <v>983263897</v>
      </c>
      <c r="Q68" s="91">
        <v>0</v>
      </c>
      <c r="R68" s="91">
        <v>983263897</v>
      </c>
      <c r="S68" s="90"/>
      <c r="T68" s="91">
        <v>1055165528</v>
      </c>
      <c r="U68" s="91">
        <v>1055165528</v>
      </c>
      <c r="V68" s="91">
        <v>949906571</v>
      </c>
      <c r="W68" s="91">
        <v>949906571</v>
      </c>
      <c r="X68" s="91">
        <v>1088522854</v>
      </c>
      <c r="Y68" s="91">
        <v>1088522854</v>
      </c>
      <c r="Z68" s="105">
        <v>1887580</v>
      </c>
      <c r="AA68" s="106">
        <v>-164676</v>
      </c>
      <c r="AB68" s="91">
        <v>1722904</v>
      </c>
      <c r="AC68" s="91">
        <v>64680065</v>
      </c>
      <c r="AD68" s="97">
        <v>0</v>
      </c>
      <c r="AE68" s="107">
        <v>1049666866</v>
      </c>
      <c r="AF68" s="91"/>
      <c r="AG68" s="91">
        <v>0</v>
      </c>
      <c r="AH68" s="95">
        <v>4456000</v>
      </c>
      <c r="AI68" s="95">
        <v>11341000</v>
      </c>
      <c r="AJ68" s="91">
        <v>0</v>
      </c>
      <c r="AK68" s="91"/>
      <c r="AL68" s="105">
        <v>514496231</v>
      </c>
      <c r="AM68" s="105">
        <v>-69910554</v>
      </c>
      <c r="AN68" s="91">
        <v>444585677</v>
      </c>
      <c r="AO68" s="105">
        <v>363417716</v>
      </c>
      <c r="AP68" s="105">
        <v>-29557513</v>
      </c>
      <c r="AQ68" s="91">
        <v>333860203</v>
      </c>
      <c r="AR68" s="105">
        <v>191207053</v>
      </c>
      <c r="AS68" s="105">
        <v>-5790890</v>
      </c>
      <c r="AT68" s="108">
        <v>185416163</v>
      </c>
      <c r="AU68" s="91">
        <v>1841528</v>
      </c>
      <c r="AV68" s="108">
        <v>29474621</v>
      </c>
      <c r="AW68" s="108">
        <v>3882705</v>
      </c>
      <c r="AX68" s="91">
        <v>33357326</v>
      </c>
      <c r="AY68" s="108">
        <v>999060897</v>
      </c>
      <c r="AZ68" s="98">
        <v>0</v>
      </c>
      <c r="BA68" s="108">
        <v>999060897</v>
      </c>
      <c r="BB68" s="91"/>
      <c r="BC68" s="91">
        <v>1070962528</v>
      </c>
      <c r="BD68" s="91">
        <v>1070962528</v>
      </c>
      <c r="BE68" s="106">
        <v>1065463866</v>
      </c>
      <c r="BF68" s="91"/>
      <c r="BG68" s="91">
        <v>1049666866</v>
      </c>
      <c r="BH68" s="109">
        <v>0</v>
      </c>
      <c r="BI68" s="94">
        <v>64680065</v>
      </c>
      <c r="BJ68" s="91"/>
    </row>
    <row r="69" spans="1:95">
      <c r="A69" s="73">
        <f t="shared" si="4"/>
        <v>2005</v>
      </c>
      <c r="B69" s="73">
        <v>10</v>
      </c>
      <c r="C69" s="91">
        <v>373226526</v>
      </c>
      <c r="D69" s="91">
        <v>-53557560</v>
      </c>
      <c r="E69" s="91">
        <v>319668966</v>
      </c>
      <c r="F69" s="91">
        <v>296973183</v>
      </c>
      <c r="G69" s="91">
        <v>-20130131</v>
      </c>
      <c r="H69" s="91">
        <v>276843052</v>
      </c>
      <c r="I69" s="91">
        <v>181053418</v>
      </c>
      <c r="J69" s="91">
        <v>-812689</v>
      </c>
      <c r="K69" s="91">
        <v>180240729</v>
      </c>
      <c r="L69" s="91">
        <v>1843764</v>
      </c>
      <c r="M69" s="91">
        <v>24834296</v>
      </c>
      <c r="N69" s="91">
        <v>3234350</v>
      </c>
      <c r="O69" s="91">
        <v>28068646</v>
      </c>
      <c r="P69" s="91">
        <v>806665157</v>
      </c>
      <c r="Q69" s="91">
        <v>0</v>
      </c>
      <c r="R69" s="91">
        <v>806665157</v>
      </c>
      <c r="S69" s="90"/>
      <c r="T69" s="91">
        <v>853096891</v>
      </c>
      <c r="U69" s="91">
        <v>853096891</v>
      </c>
      <c r="V69" s="91">
        <v>778596511</v>
      </c>
      <c r="W69" s="91">
        <v>778596511</v>
      </c>
      <c r="X69" s="91">
        <v>881165537</v>
      </c>
      <c r="Y69" s="91">
        <v>881165537</v>
      </c>
      <c r="Z69" s="105">
        <v>1784380</v>
      </c>
      <c r="AA69" s="106">
        <v>-13321</v>
      </c>
      <c r="AB69" s="91">
        <v>1771059</v>
      </c>
      <c r="AC69" s="91">
        <v>42172018</v>
      </c>
      <c r="AD69" s="97">
        <v>0</v>
      </c>
      <c r="AE69" s="107">
        <v>850608234</v>
      </c>
      <c r="AF69" s="91"/>
      <c r="AG69" s="91">
        <v>0</v>
      </c>
      <c r="AH69" s="95">
        <v>2693000</v>
      </c>
      <c r="AI69" s="95">
        <v>6254000</v>
      </c>
      <c r="AJ69" s="91">
        <v>0</v>
      </c>
      <c r="AK69" s="91"/>
      <c r="AL69" s="105">
        <v>375919526</v>
      </c>
      <c r="AM69" s="105">
        <v>-53557560</v>
      </c>
      <c r="AN69" s="91">
        <v>322361966</v>
      </c>
      <c r="AO69" s="105">
        <v>303227183</v>
      </c>
      <c r="AP69" s="105">
        <v>-20130131</v>
      </c>
      <c r="AQ69" s="91">
        <v>283097052</v>
      </c>
      <c r="AR69" s="105">
        <v>181053418</v>
      </c>
      <c r="AS69" s="105">
        <v>-812689</v>
      </c>
      <c r="AT69" s="108">
        <v>180240729</v>
      </c>
      <c r="AU69" s="91">
        <v>1843764</v>
      </c>
      <c r="AV69" s="108">
        <v>24834296</v>
      </c>
      <c r="AW69" s="108">
        <v>3234350</v>
      </c>
      <c r="AX69" s="91">
        <v>28068646</v>
      </c>
      <c r="AY69" s="108">
        <v>815612157</v>
      </c>
      <c r="AZ69" s="98">
        <v>0</v>
      </c>
      <c r="BA69" s="108">
        <v>815612157</v>
      </c>
      <c r="BB69" s="91"/>
      <c r="BC69" s="91">
        <v>862043891</v>
      </c>
      <c r="BD69" s="91">
        <v>862043891</v>
      </c>
      <c r="BE69" s="106">
        <v>859555234</v>
      </c>
      <c r="BF69" s="91"/>
      <c r="BG69" s="91">
        <v>850608234</v>
      </c>
      <c r="BH69" s="109">
        <v>0</v>
      </c>
      <c r="BI69" s="94">
        <v>42172018</v>
      </c>
      <c r="BJ69" s="91"/>
    </row>
    <row r="70" spans="1:95">
      <c r="A70" s="73">
        <f t="shared" si="4"/>
        <v>2005</v>
      </c>
      <c r="B70" s="73">
        <v>11</v>
      </c>
      <c r="C70" s="91">
        <v>299303406</v>
      </c>
      <c r="D70" s="91">
        <v>-7361911</v>
      </c>
      <c r="E70" s="91">
        <v>291941495</v>
      </c>
      <c r="F70" s="91">
        <v>250286755</v>
      </c>
      <c r="G70" s="91">
        <v>753255</v>
      </c>
      <c r="H70" s="91">
        <v>251040010</v>
      </c>
      <c r="I70" s="91">
        <v>175129833</v>
      </c>
      <c r="J70" s="91">
        <v>1651464</v>
      </c>
      <c r="K70" s="91">
        <v>176781297</v>
      </c>
      <c r="L70" s="91">
        <v>1846062</v>
      </c>
      <c r="M70" s="91">
        <v>23666406</v>
      </c>
      <c r="N70" s="91">
        <v>2935425</v>
      </c>
      <c r="O70" s="91">
        <v>26601831</v>
      </c>
      <c r="P70" s="91">
        <v>748210695</v>
      </c>
      <c r="Q70" s="91">
        <v>0</v>
      </c>
      <c r="R70" s="91">
        <v>748210695</v>
      </c>
      <c r="S70" s="90"/>
      <c r="T70" s="91">
        <v>726566056</v>
      </c>
      <c r="U70" s="91">
        <v>726566056</v>
      </c>
      <c r="V70" s="91">
        <v>721608864</v>
      </c>
      <c r="W70" s="91">
        <v>721608864</v>
      </c>
      <c r="X70" s="91">
        <v>753167887</v>
      </c>
      <c r="Y70" s="91">
        <v>753167887</v>
      </c>
      <c r="Z70" s="105">
        <v>1829849</v>
      </c>
      <c r="AA70" s="106">
        <v>180597</v>
      </c>
      <c r="AB70" s="91">
        <v>2010446</v>
      </c>
      <c r="AC70" s="91">
        <v>36261122</v>
      </c>
      <c r="AD70" s="97">
        <v>0</v>
      </c>
      <c r="AE70" s="107">
        <v>786482263</v>
      </c>
      <c r="AF70" s="91"/>
      <c r="AG70" s="91">
        <v>0</v>
      </c>
      <c r="AH70" s="95">
        <v>4489000</v>
      </c>
      <c r="AI70" s="95">
        <v>5639000</v>
      </c>
      <c r="AJ70" s="91">
        <v>0</v>
      </c>
      <c r="AK70" s="91"/>
      <c r="AL70" s="105">
        <v>303792406</v>
      </c>
      <c r="AM70" s="105">
        <v>-7361911</v>
      </c>
      <c r="AN70" s="91">
        <v>296430495</v>
      </c>
      <c r="AO70" s="105">
        <v>255925755</v>
      </c>
      <c r="AP70" s="105">
        <v>753255</v>
      </c>
      <c r="AQ70" s="91">
        <v>256679010</v>
      </c>
      <c r="AR70" s="105">
        <v>175129833</v>
      </c>
      <c r="AS70" s="105">
        <v>1651464</v>
      </c>
      <c r="AT70" s="108">
        <v>176781297</v>
      </c>
      <c r="AU70" s="91">
        <v>1846062</v>
      </c>
      <c r="AV70" s="108">
        <v>23666406</v>
      </c>
      <c r="AW70" s="108">
        <v>2935425</v>
      </c>
      <c r="AX70" s="91">
        <v>26601831</v>
      </c>
      <c r="AY70" s="108">
        <v>758338695</v>
      </c>
      <c r="AZ70" s="98">
        <v>0</v>
      </c>
      <c r="BA70" s="108">
        <v>758338695</v>
      </c>
      <c r="BB70" s="91"/>
      <c r="BC70" s="91">
        <v>736694056</v>
      </c>
      <c r="BD70" s="91">
        <v>736694056</v>
      </c>
      <c r="BE70" s="106">
        <v>796610265</v>
      </c>
      <c r="BF70" s="91"/>
      <c r="BG70" s="91">
        <v>786482265</v>
      </c>
      <c r="BH70" s="109">
        <v>2</v>
      </c>
      <c r="BI70" s="94">
        <v>36261124</v>
      </c>
      <c r="BJ70" s="91"/>
    </row>
    <row r="71" spans="1:95">
      <c r="A71" s="73">
        <f t="shared" si="4"/>
        <v>2005</v>
      </c>
      <c r="B71" s="73">
        <v>12</v>
      </c>
      <c r="C71" s="91">
        <v>374075719</v>
      </c>
      <c r="D71" s="91">
        <v>48279474</v>
      </c>
      <c r="E71" s="91">
        <v>422355193</v>
      </c>
      <c r="F71" s="91">
        <v>244446015</v>
      </c>
      <c r="G71" s="91">
        <v>5391901</v>
      </c>
      <c r="H71" s="91">
        <v>249837916</v>
      </c>
      <c r="I71" s="91">
        <v>182666383</v>
      </c>
      <c r="J71" s="91">
        <v>271639</v>
      </c>
      <c r="K71" s="91">
        <v>182938022</v>
      </c>
      <c r="L71" s="91">
        <v>1848170</v>
      </c>
      <c r="M71" s="91">
        <v>27600840</v>
      </c>
      <c r="N71" s="91">
        <v>3267779</v>
      </c>
      <c r="O71" s="91">
        <v>30868619</v>
      </c>
      <c r="P71" s="91">
        <v>887847920</v>
      </c>
      <c r="Q71" s="91">
        <v>0</v>
      </c>
      <c r="R71" s="91">
        <v>887847920</v>
      </c>
      <c r="S71" s="90"/>
      <c r="T71" s="91">
        <v>803036287</v>
      </c>
      <c r="U71" s="91">
        <v>803036287</v>
      </c>
      <c r="V71" s="91">
        <v>856979301</v>
      </c>
      <c r="W71" s="91">
        <v>856979301</v>
      </c>
      <c r="X71" s="91">
        <v>833904906</v>
      </c>
      <c r="Y71" s="91">
        <v>833904906</v>
      </c>
      <c r="Z71" s="105">
        <v>1925568</v>
      </c>
      <c r="AA71" s="106">
        <v>116180</v>
      </c>
      <c r="AB71" s="91">
        <v>2041748</v>
      </c>
      <c r="AC71" s="91">
        <v>52537870</v>
      </c>
      <c r="AD71" s="97">
        <v>0</v>
      </c>
      <c r="AE71" s="107">
        <v>942427538</v>
      </c>
      <c r="AF71" s="91"/>
      <c r="AG71" s="91">
        <v>0</v>
      </c>
      <c r="AH71" s="95">
        <v>7979000</v>
      </c>
      <c r="AI71" s="95">
        <v>8102000</v>
      </c>
      <c r="AJ71" s="91">
        <v>0</v>
      </c>
      <c r="AK71" s="91"/>
      <c r="AL71" s="105">
        <v>382054719</v>
      </c>
      <c r="AM71" s="105">
        <v>48279474</v>
      </c>
      <c r="AN71" s="91">
        <v>430334193</v>
      </c>
      <c r="AO71" s="105">
        <v>252548015</v>
      </c>
      <c r="AP71" s="105">
        <v>5391901</v>
      </c>
      <c r="AQ71" s="91">
        <v>257939916</v>
      </c>
      <c r="AR71" s="105">
        <v>182666383</v>
      </c>
      <c r="AS71" s="105">
        <v>271639</v>
      </c>
      <c r="AT71" s="108">
        <v>182938022</v>
      </c>
      <c r="AU71" s="91">
        <v>1848170</v>
      </c>
      <c r="AV71" s="108">
        <v>27600840</v>
      </c>
      <c r="AW71" s="108">
        <v>3267779</v>
      </c>
      <c r="AX71" s="91">
        <v>30868619</v>
      </c>
      <c r="AY71" s="108">
        <v>903928920</v>
      </c>
      <c r="AZ71" s="98">
        <v>0</v>
      </c>
      <c r="BA71" s="108">
        <v>903928920</v>
      </c>
      <c r="BB71" s="91"/>
      <c r="BC71" s="91">
        <v>819117287</v>
      </c>
      <c r="BD71" s="91">
        <v>819117287</v>
      </c>
      <c r="BE71" s="106">
        <v>958508538</v>
      </c>
      <c r="BF71" s="91"/>
      <c r="BG71" s="91">
        <v>942427538</v>
      </c>
      <c r="BH71" s="109">
        <v>0</v>
      </c>
      <c r="BI71" s="94">
        <v>52537870</v>
      </c>
      <c r="BJ71" s="91"/>
    </row>
    <row r="72" spans="1:95">
      <c r="B72" s="79" t="s">
        <v>112</v>
      </c>
      <c r="C72" s="91">
        <v>4915221939</v>
      </c>
      <c r="D72" s="91">
        <v>26563173</v>
      </c>
      <c r="E72" s="91">
        <v>4941785112</v>
      </c>
      <c r="F72" s="91">
        <v>3425386527</v>
      </c>
      <c r="G72" s="91">
        <v>16907201</v>
      </c>
      <c r="H72" s="91">
        <v>3442293728</v>
      </c>
      <c r="I72" s="91">
        <v>2177269720</v>
      </c>
      <c r="J72" s="91">
        <v>3187871</v>
      </c>
      <c r="K72" s="91">
        <v>2180457591</v>
      </c>
      <c r="L72" s="91">
        <v>22029845</v>
      </c>
      <c r="M72" s="91">
        <v>333541109</v>
      </c>
      <c r="N72" s="91">
        <v>42114131</v>
      </c>
      <c r="O72" s="91">
        <v>375655240</v>
      </c>
      <c r="P72" s="91">
        <v>10962221516</v>
      </c>
      <c r="Q72" s="91">
        <v>0</v>
      </c>
      <c r="R72" s="91">
        <v>10962221516</v>
      </c>
      <c r="S72" s="90"/>
      <c r="T72" s="91">
        <v>10539908031</v>
      </c>
      <c r="U72" s="91">
        <v>10539908031</v>
      </c>
      <c r="V72" s="91">
        <v>10586566276</v>
      </c>
      <c r="W72" s="91">
        <v>10586566276</v>
      </c>
      <c r="X72" s="91">
        <v>10915563271</v>
      </c>
      <c r="Y72" s="91">
        <v>10915563271</v>
      </c>
      <c r="Z72" s="106">
        <v>22315657</v>
      </c>
      <c r="AA72" s="97">
        <v>153293</v>
      </c>
      <c r="AB72" s="91">
        <v>22468950</v>
      </c>
      <c r="AC72" s="91">
        <v>687014625</v>
      </c>
      <c r="AD72" s="97">
        <v>0</v>
      </c>
      <c r="AE72" s="97">
        <v>11671705091</v>
      </c>
      <c r="AF72" s="91"/>
      <c r="AG72" s="91">
        <v>0</v>
      </c>
      <c r="AH72" s="91">
        <v>64774000</v>
      </c>
      <c r="AI72" s="91">
        <v>113763000</v>
      </c>
      <c r="AJ72" s="91">
        <v>0</v>
      </c>
      <c r="AK72" s="91"/>
      <c r="AL72" s="106">
        <v>4979995939</v>
      </c>
      <c r="AM72" s="106">
        <v>26563173</v>
      </c>
      <c r="AN72" s="91">
        <v>5006559112</v>
      </c>
      <c r="AO72" s="106">
        <v>3539149527</v>
      </c>
      <c r="AP72" s="106">
        <v>16907201</v>
      </c>
      <c r="AQ72" s="91">
        <v>3556056728</v>
      </c>
      <c r="AR72" s="106">
        <v>2177269720</v>
      </c>
      <c r="AS72" s="106">
        <v>3187871</v>
      </c>
      <c r="AT72" s="91">
        <v>2180457591</v>
      </c>
      <c r="AU72" s="97">
        <v>22029845</v>
      </c>
      <c r="AV72" s="91">
        <v>333541109</v>
      </c>
      <c r="AW72" s="91">
        <v>42114131</v>
      </c>
      <c r="AX72" s="91">
        <v>375655240</v>
      </c>
      <c r="AY72" s="91">
        <v>11140758516</v>
      </c>
      <c r="AZ72" s="97">
        <v>0</v>
      </c>
      <c r="BA72" s="91">
        <v>11140758516</v>
      </c>
      <c r="BB72" s="91"/>
      <c r="BC72" s="91">
        <v>10718445031</v>
      </c>
      <c r="BD72" s="91">
        <v>10718445031</v>
      </c>
      <c r="BE72" s="97">
        <v>11850242097</v>
      </c>
      <c r="BF72" s="90"/>
      <c r="BG72" s="97">
        <v>11671705097</v>
      </c>
      <c r="BH72" s="109">
        <v>6</v>
      </c>
      <c r="BI72" s="97">
        <v>687014631</v>
      </c>
      <c r="BJ72" s="91"/>
      <c r="BN72" s="75"/>
    </row>
    <row r="73" spans="1:95">
      <c r="A73" s="73">
        <f t="shared" ref="A73:A84" si="5">A60+1</f>
        <v>2006</v>
      </c>
      <c r="B73" s="73">
        <v>1</v>
      </c>
      <c r="C73" s="91">
        <v>484798815</v>
      </c>
      <c r="D73" s="91">
        <v>1353249</v>
      </c>
      <c r="E73" s="91">
        <v>486152064</v>
      </c>
      <c r="F73" s="91">
        <v>255064102</v>
      </c>
      <c r="G73" s="91">
        <v>-21594093</v>
      </c>
      <c r="H73" s="91">
        <v>233470009</v>
      </c>
      <c r="I73" s="91">
        <v>184024055</v>
      </c>
      <c r="J73" s="91">
        <v>-4528225</v>
      </c>
      <c r="K73" s="91">
        <v>179495830</v>
      </c>
      <c r="L73" s="91">
        <v>1845202</v>
      </c>
      <c r="M73" s="91">
        <v>29462586</v>
      </c>
      <c r="N73" s="91">
        <v>3429737</v>
      </c>
      <c r="O73" s="91">
        <v>32892323</v>
      </c>
      <c r="P73" s="91">
        <v>933855428</v>
      </c>
      <c r="Q73" s="91">
        <v>0</v>
      </c>
      <c r="R73" s="91">
        <v>933855428</v>
      </c>
      <c r="S73" s="90"/>
      <c r="T73" s="91">
        <v>925732174</v>
      </c>
      <c r="U73" s="91">
        <v>925732174</v>
      </c>
      <c r="V73" s="91">
        <v>900963105</v>
      </c>
      <c r="W73" s="91">
        <v>900963105</v>
      </c>
      <c r="X73" s="91">
        <v>958624497</v>
      </c>
      <c r="Y73" s="91">
        <v>958624497</v>
      </c>
      <c r="Z73" s="105">
        <v>2000071</v>
      </c>
      <c r="AA73" s="106">
        <v>-135032</v>
      </c>
      <c r="AB73" s="91">
        <v>1865039</v>
      </c>
      <c r="AC73" s="91">
        <v>58081060</v>
      </c>
      <c r="AD73" s="97">
        <v>0</v>
      </c>
      <c r="AE73" s="107">
        <v>993801527</v>
      </c>
      <c r="AF73" s="91"/>
      <c r="AG73" s="91">
        <v>0</v>
      </c>
      <c r="AH73" s="95">
        <v>10856000</v>
      </c>
      <c r="AI73" s="95">
        <v>12981000</v>
      </c>
      <c r="AJ73" s="91">
        <v>0</v>
      </c>
      <c r="AK73" s="91"/>
      <c r="AL73" s="105">
        <v>495654815</v>
      </c>
      <c r="AM73" s="105">
        <v>1353249</v>
      </c>
      <c r="AN73" s="91">
        <v>497008064</v>
      </c>
      <c r="AO73" s="105">
        <v>268045102</v>
      </c>
      <c r="AP73" s="105">
        <v>-21594093</v>
      </c>
      <c r="AQ73" s="91">
        <v>246451009</v>
      </c>
      <c r="AR73" s="105">
        <v>184024055</v>
      </c>
      <c r="AS73" s="105">
        <v>-4528225</v>
      </c>
      <c r="AT73" s="108">
        <v>179495830</v>
      </c>
      <c r="AU73" s="91">
        <v>1845202</v>
      </c>
      <c r="AV73" s="108">
        <v>29462586</v>
      </c>
      <c r="AW73" s="108">
        <v>3429737</v>
      </c>
      <c r="AX73" s="91">
        <v>32892323</v>
      </c>
      <c r="AY73" s="108">
        <v>957692428</v>
      </c>
      <c r="AZ73" s="98">
        <v>0</v>
      </c>
      <c r="BA73" s="108">
        <v>957692428</v>
      </c>
      <c r="BB73" s="91"/>
      <c r="BC73" s="91">
        <v>949569174</v>
      </c>
      <c r="BD73" s="91">
        <v>949569174</v>
      </c>
      <c r="BE73" s="106">
        <v>1017638527</v>
      </c>
      <c r="BF73" s="91"/>
      <c r="BG73" s="91">
        <v>993801527</v>
      </c>
      <c r="BH73" s="109">
        <v>0</v>
      </c>
      <c r="BI73" s="94">
        <v>58081060</v>
      </c>
      <c r="BJ73" s="90"/>
      <c r="CQ73" s="110"/>
    </row>
    <row r="74" spans="1:95">
      <c r="A74" s="73">
        <f t="shared" si="5"/>
        <v>2006</v>
      </c>
      <c r="B74" s="73">
        <v>2</v>
      </c>
      <c r="C74" s="91">
        <v>387625953</v>
      </c>
      <c r="D74" s="91">
        <v>-48027213</v>
      </c>
      <c r="E74" s="91">
        <v>339598740</v>
      </c>
      <c r="F74" s="91">
        <v>243657931</v>
      </c>
      <c r="G74" s="91">
        <v>-17195086</v>
      </c>
      <c r="H74" s="91">
        <v>226462845</v>
      </c>
      <c r="I74" s="91">
        <v>172215753</v>
      </c>
      <c r="J74" s="91">
        <v>-1475758</v>
      </c>
      <c r="K74" s="91">
        <v>170739995</v>
      </c>
      <c r="L74" s="91">
        <v>1847705</v>
      </c>
      <c r="M74" s="91">
        <v>24450179</v>
      </c>
      <c r="N74" s="91">
        <v>2904915</v>
      </c>
      <c r="O74" s="91">
        <v>27355094</v>
      </c>
      <c r="P74" s="91">
        <v>766004379</v>
      </c>
      <c r="Q74" s="91">
        <v>0</v>
      </c>
      <c r="R74" s="91">
        <v>766004379</v>
      </c>
      <c r="S74" s="90"/>
      <c r="T74" s="91">
        <v>805347342</v>
      </c>
      <c r="U74" s="91">
        <v>805347342</v>
      </c>
      <c r="V74" s="91">
        <v>738649285</v>
      </c>
      <c r="W74" s="91">
        <v>738649285</v>
      </c>
      <c r="X74" s="91">
        <v>832702436</v>
      </c>
      <c r="Y74" s="91">
        <v>832702436</v>
      </c>
      <c r="Z74" s="105">
        <v>1974444</v>
      </c>
      <c r="AA74" s="106">
        <v>-123095</v>
      </c>
      <c r="AB74" s="91">
        <v>1851349</v>
      </c>
      <c r="AC74" s="91">
        <v>37801674</v>
      </c>
      <c r="AD74" s="97">
        <v>0</v>
      </c>
      <c r="AE74" s="107">
        <v>805657402</v>
      </c>
      <c r="AF74" s="91"/>
      <c r="AG74" s="91">
        <v>0</v>
      </c>
      <c r="AH74" s="95">
        <v>7805000</v>
      </c>
      <c r="AI74" s="95">
        <v>7574000</v>
      </c>
      <c r="AJ74" s="91">
        <v>0</v>
      </c>
      <c r="AK74" s="91"/>
      <c r="AL74" s="105">
        <v>395430953</v>
      </c>
      <c r="AM74" s="105">
        <v>-48027213</v>
      </c>
      <c r="AN74" s="91">
        <v>347403740</v>
      </c>
      <c r="AO74" s="105">
        <v>251231931</v>
      </c>
      <c r="AP74" s="105">
        <v>-17195086</v>
      </c>
      <c r="AQ74" s="91">
        <v>234036845</v>
      </c>
      <c r="AR74" s="105">
        <v>172215753</v>
      </c>
      <c r="AS74" s="105">
        <v>-1475758</v>
      </c>
      <c r="AT74" s="108">
        <v>170739995</v>
      </c>
      <c r="AU74" s="91">
        <v>1847705</v>
      </c>
      <c r="AV74" s="108">
        <v>24450179</v>
      </c>
      <c r="AW74" s="108">
        <v>2904915</v>
      </c>
      <c r="AX74" s="91">
        <v>27355094</v>
      </c>
      <c r="AY74" s="108">
        <v>781383379</v>
      </c>
      <c r="AZ74" s="98">
        <v>0</v>
      </c>
      <c r="BA74" s="108">
        <v>781383379</v>
      </c>
      <c r="BB74" s="91"/>
      <c r="BC74" s="91">
        <v>820726342</v>
      </c>
      <c r="BD74" s="91">
        <v>820726342</v>
      </c>
      <c r="BE74" s="106">
        <v>821036401</v>
      </c>
      <c r="BF74" s="91"/>
      <c r="BG74" s="91">
        <v>805657401</v>
      </c>
      <c r="BH74" s="109">
        <v>-1</v>
      </c>
      <c r="BI74" s="94">
        <v>37801673</v>
      </c>
      <c r="BJ74" s="90"/>
      <c r="CQ74" s="110"/>
    </row>
    <row r="75" spans="1:95">
      <c r="A75" s="73">
        <f t="shared" si="5"/>
        <v>2006</v>
      </c>
      <c r="B75" s="73">
        <v>3</v>
      </c>
      <c r="C75" s="91">
        <v>351605091</v>
      </c>
      <c r="D75" s="91">
        <v>2385322</v>
      </c>
      <c r="E75" s="91">
        <v>353990413</v>
      </c>
      <c r="F75" s="91">
        <v>249637728</v>
      </c>
      <c r="G75" s="91">
        <v>13246461</v>
      </c>
      <c r="H75" s="91">
        <v>262884189</v>
      </c>
      <c r="I75" s="91">
        <v>160772050</v>
      </c>
      <c r="J75" s="91">
        <v>1768302</v>
      </c>
      <c r="K75" s="91">
        <v>162540352</v>
      </c>
      <c r="L75" s="91">
        <v>1849890</v>
      </c>
      <c r="M75" s="91">
        <v>24428504</v>
      </c>
      <c r="N75" s="91">
        <v>3016520</v>
      </c>
      <c r="O75" s="91">
        <v>27445024</v>
      </c>
      <c r="P75" s="91">
        <v>808709868</v>
      </c>
      <c r="Q75" s="91">
        <v>0</v>
      </c>
      <c r="R75" s="91">
        <v>808709868</v>
      </c>
      <c r="S75" s="90"/>
      <c r="T75" s="91">
        <v>763864759</v>
      </c>
      <c r="U75" s="91">
        <v>763864759</v>
      </c>
      <c r="V75" s="91">
        <v>781264844</v>
      </c>
      <c r="W75" s="91">
        <v>781264844</v>
      </c>
      <c r="X75" s="91">
        <v>791309783</v>
      </c>
      <c r="Y75" s="91">
        <v>791309783</v>
      </c>
      <c r="Z75" s="105">
        <v>1806903</v>
      </c>
      <c r="AA75" s="106">
        <v>64075</v>
      </c>
      <c r="AB75" s="91">
        <v>1870978</v>
      </c>
      <c r="AC75" s="91">
        <v>41874020</v>
      </c>
      <c r="AD75" s="97">
        <v>0</v>
      </c>
      <c r="AE75" s="107">
        <v>852454866</v>
      </c>
      <c r="AF75" s="91"/>
      <c r="AG75" s="91">
        <v>0</v>
      </c>
      <c r="AH75" s="95">
        <v>5452000</v>
      </c>
      <c r="AI75" s="95">
        <v>6240000</v>
      </c>
      <c r="AJ75" s="91">
        <v>0</v>
      </c>
      <c r="AK75" s="91"/>
      <c r="AL75" s="105">
        <v>357057091</v>
      </c>
      <c r="AM75" s="105">
        <v>2385322</v>
      </c>
      <c r="AN75" s="91">
        <v>359442413</v>
      </c>
      <c r="AO75" s="105">
        <v>255877728</v>
      </c>
      <c r="AP75" s="105">
        <v>13246461</v>
      </c>
      <c r="AQ75" s="91">
        <v>269124189</v>
      </c>
      <c r="AR75" s="105">
        <v>160772050</v>
      </c>
      <c r="AS75" s="105">
        <v>1768302</v>
      </c>
      <c r="AT75" s="108">
        <v>162540352</v>
      </c>
      <c r="AU75" s="91">
        <v>1849890</v>
      </c>
      <c r="AV75" s="108">
        <v>24428504</v>
      </c>
      <c r="AW75" s="108">
        <v>3016520</v>
      </c>
      <c r="AX75" s="91">
        <v>27445024</v>
      </c>
      <c r="AY75" s="108">
        <v>820401868</v>
      </c>
      <c r="AZ75" s="98">
        <v>0</v>
      </c>
      <c r="BA75" s="108">
        <v>820401868</v>
      </c>
      <c r="BB75" s="91"/>
      <c r="BC75" s="91">
        <v>775556759</v>
      </c>
      <c r="BD75" s="91">
        <v>775556759</v>
      </c>
      <c r="BE75" s="106">
        <v>864146866</v>
      </c>
      <c r="BF75" s="91"/>
      <c r="BG75" s="91">
        <v>852454866</v>
      </c>
      <c r="BH75" s="109">
        <v>0</v>
      </c>
      <c r="BI75" s="94">
        <v>41874020</v>
      </c>
      <c r="BJ75" s="90"/>
      <c r="CQ75" s="110"/>
    </row>
    <row r="76" spans="1:95">
      <c r="A76" s="73">
        <f t="shared" si="5"/>
        <v>2006</v>
      </c>
      <c r="B76" s="73">
        <v>4</v>
      </c>
      <c r="C76" s="91">
        <v>286254273</v>
      </c>
      <c r="D76" s="91">
        <v>-9585751</v>
      </c>
      <c r="E76" s="91">
        <v>276668522</v>
      </c>
      <c r="F76" s="91">
        <v>260512130</v>
      </c>
      <c r="G76" s="91">
        <v>20634379</v>
      </c>
      <c r="H76" s="91">
        <v>281146509</v>
      </c>
      <c r="I76" s="91">
        <v>161788227</v>
      </c>
      <c r="J76" s="91">
        <v>3490608</v>
      </c>
      <c r="K76" s="91">
        <v>165278835</v>
      </c>
      <c r="L76" s="91">
        <v>1851814</v>
      </c>
      <c r="M76" s="91">
        <v>23526348</v>
      </c>
      <c r="N76" s="91">
        <v>3074469</v>
      </c>
      <c r="O76" s="91">
        <v>26600817</v>
      </c>
      <c r="P76" s="91">
        <v>751546497</v>
      </c>
      <c r="Q76" s="91">
        <v>0</v>
      </c>
      <c r="R76" s="91">
        <v>751546497</v>
      </c>
      <c r="S76" s="90"/>
      <c r="T76" s="91">
        <v>710406444</v>
      </c>
      <c r="U76" s="91">
        <v>710406444</v>
      </c>
      <c r="V76" s="91">
        <v>724945680</v>
      </c>
      <c r="W76" s="91">
        <v>724945680</v>
      </c>
      <c r="X76" s="91">
        <v>737007261</v>
      </c>
      <c r="Y76" s="91">
        <v>737007261</v>
      </c>
      <c r="Z76" s="105">
        <v>1779184</v>
      </c>
      <c r="AA76" s="106">
        <v>69772</v>
      </c>
      <c r="AB76" s="91">
        <v>1848956</v>
      </c>
      <c r="AC76" s="91">
        <v>35738339</v>
      </c>
      <c r="AD76" s="97">
        <v>0</v>
      </c>
      <c r="AE76" s="107">
        <v>789133792</v>
      </c>
      <c r="AF76" s="91"/>
      <c r="AG76" s="91">
        <v>0</v>
      </c>
      <c r="AH76" s="95">
        <v>2450000</v>
      </c>
      <c r="AI76" s="95">
        <v>6490000</v>
      </c>
      <c r="AJ76" s="91">
        <v>0</v>
      </c>
      <c r="AK76" s="91"/>
      <c r="AL76" s="105">
        <v>288704273</v>
      </c>
      <c r="AM76" s="105">
        <v>-9585751</v>
      </c>
      <c r="AN76" s="91">
        <v>279118522</v>
      </c>
      <c r="AO76" s="105">
        <v>267002130</v>
      </c>
      <c r="AP76" s="105">
        <v>20634379</v>
      </c>
      <c r="AQ76" s="91">
        <v>287636509</v>
      </c>
      <c r="AR76" s="105">
        <v>161788227</v>
      </c>
      <c r="AS76" s="105">
        <v>3490608</v>
      </c>
      <c r="AT76" s="108">
        <v>165278835</v>
      </c>
      <c r="AU76" s="91">
        <v>1851814</v>
      </c>
      <c r="AV76" s="108">
        <v>23526348</v>
      </c>
      <c r="AW76" s="108">
        <v>3074469</v>
      </c>
      <c r="AX76" s="91">
        <v>26600817</v>
      </c>
      <c r="AY76" s="108">
        <v>760486497</v>
      </c>
      <c r="AZ76" s="98">
        <v>0</v>
      </c>
      <c r="BA76" s="108">
        <v>760486497</v>
      </c>
      <c r="BB76" s="91"/>
      <c r="BC76" s="91">
        <v>719346444</v>
      </c>
      <c r="BD76" s="91">
        <v>719346444</v>
      </c>
      <c r="BE76" s="106">
        <v>798073793</v>
      </c>
      <c r="BF76" s="91"/>
      <c r="BG76" s="91">
        <v>789133793</v>
      </c>
      <c r="BH76" s="109">
        <v>1</v>
      </c>
      <c r="BI76" s="94">
        <v>35738340</v>
      </c>
      <c r="BJ76" s="90"/>
      <c r="CQ76" s="110"/>
    </row>
    <row r="77" spans="1:95">
      <c r="A77" s="73">
        <f t="shared" si="5"/>
        <v>2006</v>
      </c>
      <c r="B77" s="73">
        <v>5</v>
      </c>
      <c r="C77" s="91">
        <v>320775763</v>
      </c>
      <c r="D77" s="91">
        <v>65615127</v>
      </c>
      <c r="E77" s="91">
        <v>386390890</v>
      </c>
      <c r="F77" s="91">
        <v>284744281</v>
      </c>
      <c r="G77" s="91">
        <v>61001657</v>
      </c>
      <c r="H77" s="91">
        <v>345745938</v>
      </c>
      <c r="I77" s="91">
        <v>189009569</v>
      </c>
      <c r="J77" s="91">
        <v>10957922</v>
      </c>
      <c r="K77" s="91">
        <v>199967491</v>
      </c>
      <c r="L77" s="91">
        <v>1854151</v>
      </c>
      <c r="M77" s="91">
        <v>28381598</v>
      </c>
      <c r="N77" s="91">
        <v>3739455</v>
      </c>
      <c r="O77" s="91">
        <v>32121053</v>
      </c>
      <c r="P77" s="91">
        <v>966079523</v>
      </c>
      <c r="Q77" s="91">
        <v>0</v>
      </c>
      <c r="R77" s="91">
        <v>966079523</v>
      </c>
      <c r="S77" s="90"/>
      <c r="T77" s="91">
        <v>796383764</v>
      </c>
      <c r="U77" s="91">
        <v>796383764</v>
      </c>
      <c r="V77" s="91">
        <v>933958470</v>
      </c>
      <c r="W77" s="91">
        <v>933958470</v>
      </c>
      <c r="X77" s="91">
        <v>828504817</v>
      </c>
      <c r="Y77" s="91">
        <v>828504817</v>
      </c>
      <c r="Z77" s="105">
        <v>1779151</v>
      </c>
      <c r="AA77" s="106">
        <v>291772</v>
      </c>
      <c r="AB77" s="91">
        <v>2070923</v>
      </c>
      <c r="AC77" s="91">
        <v>61233339</v>
      </c>
      <c r="AD77" s="97">
        <v>0</v>
      </c>
      <c r="AE77" s="107">
        <v>1029383785</v>
      </c>
      <c r="AF77" s="91"/>
      <c r="AG77" s="91">
        <v>0</v>
      </c>
      <c r="AH77" s="95">
        <v>3927000</v>
      </c>
      <c r="AI77" s="95">
        <v>11021000</v>
      </c>
      <c r="AJ77" s="91">
        <v>0</v>
      </c>
      <c r="AK77" s="91"/>
      <c r="AL77" s="105">
        <v>324702763</v>
      </c>
      <c r="AM77" s="105">
        <v>65615127</v>
      </c>
      <c r="AN77" s="91">
        <v>390317890</v>
      </c>
      <c r="AO77" s="105">
        <v>295765281</v>
      </c>
      <c r="AP77" s="105">
        <v>61001657</v>
      </c>
      <c r="AQ77" s="91">
        <v>356766938</v>
      </c>
      <c r="AR77" s="105">
        <v>189009569</v>
      </c>
      <c r="AS77" s="105">
        <v>10957922</v>
      </c>
      <c r="AT77" s="108">
        <v>199967491</v>
      </c>
      <c r="AU77" s="91">
        <v>1854151</v>
      </c>
      <c r="AV77" s="108">
        <v>28381598</v>
      </c>
      <c r="AW77" s="108">
        <v>3739455</v>
      </c>
      <c r="AX77" s="91">
        <v>32121053</v>
      </c>
      <c r="AY77" s="108">
        <v>981027523</v>
      </c>
      <c r="AZ77" s="98">
        <v>0</v>
      </c>
      <c r="BA77" s="108">
        <v>981027523</v>
      </c>
      <c r="BB77" s="91"/>
      <c r="BC77" s="91">
        <v>811331764</v>
      </c>
      <c r="BD77" s="91">
        <v>811331764</v>
      </c>
      <c r="BE77" s="106">
        <v>1044331786</v>
      </c>
      <c r="BF77" s="91"/>
      <c r="BG77" s="91">
        <v>1029383786</v>
      </c>
      <c r="BH77" s="109">
        <v>1</v>
      </c>
      <c r="BI77" s="94">
        <v>61233340</v>
      </c>
      <c r="BJ77" s="90"/>
      <c r="CQ77" s="110"/>
    </row>
    <row r="78" spans="1:95">
      <c r="A78" s="73">
        <f t="shared" si="5"/>
        <v>2006</v>
      </c>
      <c r="B78" s="73">
        <v>6</v>
      </c>
      <c r="C78" s="91">
        <v>482592552</v>
      </c>
      <c r="D78" s="91">
        <v>60906959</v>
      </c>
      <c r="E78" s="91">
        <v>543499511</v>
      </c>
      <c r="F78" s="91">
        <v>330891324</v>
      </c>
      <c r="G78" s="91">
        <v>5852953</v>
      </c>
      <c r="H78" s="91">
        <v>336744277</v>
      </c>
      <c r="I78" s="91">
        <v>186067636</v>
      </c>
      <c r="J78" s="91">
        <v>-2956504</v>
      </c>
      <c r="K78" s="91">
        <v>183111132</v>
      </c>
      <c r="L78" s="91">
        <v>1856569</v>
      </c>
      <c r="M78" s="91">
        <v>32082209</v>
      </c>
      <c r="N78" s="91">
        <v>4123179</v>
      </c>
      <c r="O78" s="91">
        <v>36205388</v>
      </c>
      <c r="P78" s="91">
        <v>1101416877</v>
      </c>
      <c r="Q78" s="91">
        <v>0</v>
      </c>
      <c r="R78" s="91">
        <v>1101416877</v>
      </c>
      <c r="S78" s="90"/>
      <c r="T78" s="91">
        <v>1001408081</v>
      </c>
      <c r="U78" s="91">
        <v>1001408081</v>
      </c>
      <c r="V78" s="91">
        <v>1065211489</v>
      </c>
      <c r="W78" s="91">
        <v>1065211489</v>
      </c>
      <c r="X78" s="91">
        <v>1037613469</v>
      </c>
      <c r="Y78" s="91">
        <v>1037613469</v>
      </c>
      <c r="Z78" s="105">
        <v>1779145</v>
      </c>
      <c r="AA78" s="106">
        <v>-95026</v>
      </c>
      <c r="AB78" s="91">
        <v>1684119</v>
      </c>
      <c r="AC78" s="91">
        <v>81390960</v>
      </c>
      <c r="AD78" s="97">
        <v>0</v>
      </c>
      <c r="AE78" s="107">
        <v>1184491956</v>
      </c>
      <c r="AF78" s="91"/>
      <c r="AG78" s="91">
        <v>0</v>
      </c>
      <c r="AH78" s="95">
        <v>6644000</v>
      </c>
      <c r="AI78" s="95">
        <v>14838000</v>
      </c>
      <c r="AJ78" s="91">
        <v>0</v>
      </c>
      <c r="AK78" s="91"/>
      <c r="AL78" s="105">
        <v>489236552</v>
      </c>
      <c r="AM78" s="105">
        <v>60906959</v>
      </c>
      <c r="AN78" s="91">
        <v>550143511</v>
      </c>
      <c r="AO78" s="105">
        <v>345729324</v>
      </c>
      <c r="AP78" s="105">
        <v>5852953</v>
      </c>
      <c r="AQ78" s="91">
        <v>351582277</v>
      </c>
      <c r="AR78" s="105">
        <v>186067636</v>
      </c>
      <c r="AS78" s="105">
        <v>-2956504</v>
      </c>
      <c r="AT78" s="108">
        <v>183111132</v>
      </c>
      <c r="AU78" s="91">
        <v>1856569</v>
      </c>
      <c r="AV78" s="108">
        <v>32082209</v>
      </c>
      <c r="AW78" s="108">
        <v>4123179</v>
      </c>
      <c r="AX78" s="91">
        <v>36205388</v>
      </c>
      <c r="AY78" s="108">
        <v>1122898877</v>
      </c>
      <c r="AZ78" s="98">
        <v>0</v>
      </c>
      <c r="BA78" s="108">
        <v>1122898877</v>
      </c>
      <c r="BB78" s="91"/>
      <c r="BC78" s="91">
        <v>1022890081</v>
      </c>
      <c r="BD78" s="91">
        <v>1022890081</v>
      </c>
      <c r="BE78" s="106">
        <v>1205973956</v>
      </c>
      <c r="BF78" s="91"/>
      <c r="BG78" s="91">
        <v>1184491956</v>
      </c>
      <c r="BH78" s="109">
        <v>0</v>
      </c>
      <c r="BI78" s="94">
        <v>81390960</v>
      </c>
      <c r="BJ78" s="90"/>
      <c r="CQ78" s="110"/>
    </row>
    <row r="79" spans="1:95">
      <c r="A79" s="73">
        <f t="shared" si="5"/>
        <v>2006</v>
      </c>
      <c r="B79" s="73">
        <v>7</v>
      </c>
      <c r="C79" s="91">
        <v>538593520</v>
      </c>
      <c r="D79" s="91">
        <v>25868156</v>
      </c>
      <c r="E79" s="91">
        <v>564461676</v>
      </c>
      <c r="F79" s="91">
        <v>343133811</v>
      </c>
      <c r="G79" s="91">
        <v>-221267</v>
      </c>
      <c r="H79" s="91">
        <v>342912544</v>
      </c>
      <c r="I79" s="91">
        <v>196542100</v>
      </c>
      <c r="J79" s="91">
        <v>-953971</v>
      </c>
      <c r="K79" s="91">
        <v>195588129</v>
      </c>
      <c r="L79" s="91">
        <v>1859227</v>
      </c>
      <c r="M79" s="91">
        <v>35274789</v>
      </c>
      <c r="N79" s="91">
        <v>4494996</v>
      </c>
      <c r="O79" s="91">
        <v>39769785</v>
      </c>
      <c r="P79" s="91">
        <v>1144591361</v>
      </c>
      <c r="Q79" s="91">
        <v>0</v>
      </c>
      <c r="R79" s="91">
        <v>1144591361</v>
      </c>
      <c r="S79" s="90"/>
      <c r="T79" s="91">
        <v>1080128658</v>
      </c>
      <c r="U79" s="91">
        <v>1080128658</v>
      </c>
      <c r="V79" s="91">
        <v>1104821576</v>
      </c>
      <c r="W79" s="91">
        <v>1104821576</v>
      </c>
      <c r="X79" s="91">
        <v>1119898443</v>
      </c>
      <c r="Y79" s="91">
        <v>1119898443</v>
      </c>
      <c r="Z79" s="105">
        <v>1972584</v>
      </c>
      <c r="AA79" s="106">
        <v>9486</v>
      </c>
      <c r="AB79" s="91">
        <v>1982070</v>
      </c>
      <c r="AC79" s="91">
        <v>89078950</v>
      </c>
      <c r="AD79" s="97">
        <v>0</v>
      </c>
      <c r="AE79" s="107">
        <v>1235652381</v>
      </c>
      <c r="AF79" s="91"/>
      <c r="AG79" s="91">
        <v>0</v>
      </c>
      <c r="AH79" s="95">
        <v>8330000</v>
      </c>
      <c r="AI79" s="95">
        <v>17177000</v>
      </c>
      <c r="AJ79" s="91">
        <v>0</v>
      </c>
      <c r="AK79" s="91"/>
      <c r="AL79" s="105">
        <v>546923520</v>
      </c>
      <c r="AM79" s="105">
        <v>25868156</v>
      </c>
      <c r="AN79" s="91">
        <v>572791676</v>
      </c>
      <c r="AO79" s="105">
        <v>360310811</v>
      </c>
      <c r="AP79" s="105">
        <v>-221267</v>
      </c>
      <c r="AQ79" s="91">
        <v>360089544</v>
      </c>
      <c r="AR79" s="105">
        <v>196542100</v>
      </c>
      <c r="AS79" s="105">
        <v>-953971</v>
      </c>
      <c r="AT79" s="108">
        <v>195588129</v>
      </c>
      <c r="AU79" s="91">
        <v>1859227</v>
      </c>
      <c r="AV79" s="108">
        <v>35274789</v>
      </c>
      <c r="AW79" s="108">
        <v>4494996</v>
      </c>
      <c r="AX79" s="91">
        <v>39769785</v>
      </c>
      <c r="AY79" s="108">
        <v>1170098361</v>
      </c>
      <c r="AZ79" s="98">
        <v>0</v>
      </c>
      <c r="BA79" s="108">
        <v>1170098361</v>
      </c>
      <c r="BB79" s="91"/>
      <c r="BC79" s="91">
        <v>1105635658</v>
      </c>
      <c r="BD79" s="91">
        <v>1105635658</v>
      </c>
      <c r="BE79" s="106">
        <v>1261159381</v>
      </c>
      <c r="BF79" s="91"/>
      <c r="BG79" s="91">
        <v>1235652381</v>
      </c>
      <c r="BH79" s="109">
        <v>0</v>
      </c>
      <c r="BI79" s="94">
        <v>89078950</v>
      </c>
      <c r="BJ79" s="91"/>
      <c r="CQ79" s="110"/>
    </row>
    <row r="80" spans="1:95">
      <c r="A80" s="73">
        <f t="shared" si="5"/>
        <v>2006</v>
      </c>
      <c r="B80" s="73">
        <v>8</v>
      </c>
      <c r="C80" s="91">
        <v>568748750</v>
      </c>
      <c r="D80" s="91">
        <v>13237555</v>
      </c>
      <c r="E80" s="91">
        <v>581986305</v>
      </c>
      <c r="F80" s="91">
        <v>351315076</v>
      </c>
      <c r="G80" s="91">
        <v>276634</v>
      </c>
      <c r="H80" s="91">
        <v>351591710</v>
      </c>
      <c r="I80" s="91">
        <v>204495293</v>
      </c>
      <c r="J80" s="91">
        <v>1620149</v>
      </c>
      <c r="K80" s="91">
        <v>206115442</v>
      </c>
      <c r="L80" s="91">
        <v>1861486</v>
      </c>
      <c r="M80" s="91">
        <v>34465248</v>
      </c>
      <c r="N80" s="91">
        <v>4531669</v>
      </c>
      <c r="O80" s="91">
        <v>38996917</v>
      </c>
      <c r="P80" s="91">
        <v>1180551860</v>
      </c>
      <c r="Q80" s="91">
        <v>0</v>
      </c>
      <c r="R80" s="91">
        <v>1180551860</v>
      </c>
      <c r="S80" s="90"/>
      <c r="T80" s="91">
        <v>1126420605</v>
      </c>
      <c r="U80" s="91">
        <v>1126420605</v>
      </c>
      <c r="V80" s="91">
        <v>1141554943</v>
      </c>
      <c r="W80" s="91">
        <v>1141554943</v>
      </c>
      <c r="X80" s="91">
        <v>1165417522</v>
      </c>
      <c r="Y80" s="91">
        <v>1165417522</v>
      </c>
      <c r="Z80" s="105">
        <v>1922466</v>
      </c>
      <c r="AA80" s="106">
        <v>-44636</v>
      </c>
      <c r="AB80" s="91">
        <v>1877830</v>
      </c>
      <c r="AC80" s="91">
        <v>94885615</v>
      </c>
      <c r="AD80" s="97">
        <v>0</v>
      </c>
      <c r="AE80" s="107">
        <v>1277315305</v>
      </c>
      <c r="AF80" s="91"/>
      <c r="AG80" s="91">
        <v>0</v>
      </c>
      <c r="AH80" s="95">
        <v>7709000</v>
      </c>
      <c r="AI80" s="95">
        <v>16430000</v>
      </c>
      <c r="AJ80" s="91">
        <v>0</v>
      </c>
      <c r="AK80" s="91"/>
      <c r="AL80" s="105">
        <v>576457750</v>
      </c>
      <c r="AM80" s="105">
        <v>13237555</v>
      </c>
      <c r="AN80" s="91">
        <v>589695305</v>
      </c>
      <c r="AO80" s="105">
        <v>367745076</v>
      </c>
      <c r="AP80" s="105">
        <v>276634</v>
      </c>
      <c r="AQ80" s="91">
        <v>368021710</v>
      </c>
      <c r="AR80" s="105">
        <v>204495293</v>
      </c>
      <c r="AS80" s="105">
        <v>1620149</v>
      </c>
      <c r="AT80" s="108">
        <v>206115442</v>
      </c>
      <c r="AU80" s="91">
        <v>1861486</v>
      </c>
      <c r="AV80" s="108">
        <v>34465248</v>
      </c>
      <c r="AW80" s="108">
        <v>4531669</v>
      </c>
      <c r="AX80" s="91">
        <v>38996917</v>
      </c>
      <c r="AY80" s="108">
        <v>1204690860</v>
      </c>
      <c r="AZ80" s="98">
        <v>0</v>
      </c>
      <c r="BA80" s="108">
        <v>1204690860</v>
      </c>
      <c r="BB80" s="91"/>
      <c r="BC80" s="91">
        <v>1150559605</v>
      </c>
      <c r="BD80" s="91">
        <v>1150559605</v>
      </c>
      <c r="BE80" s="106">
        <v>1301454306</v>
      </c>
      <c r="BF80" s="91"/>
      <c r="BG80" s="91">
        <v>1277315306</v>
      </c>
      <c r="BH80" s="109">
        <v>1</v>
      </c>
      <c r="BI80" s="94">
        <v>94885616</v>
      </c>
      <c r="BJ80" s="91"/>
      <c r="CQ80" s="110"/>
    </row>
    <row r="81" spans="1:95">
      <c r="A81" s="73">
        <f t="shared" si="5"/>
        <v>2006</v>
      </c>
      <c r="B81" s="73">
        <v>9</v>
      </c>
      <c r="C81" s="91">
        <v>518732060</v>
      </c>
      <c r="D81" s="91">
        <v>-71201813</v>
      </c>
      <c r="E81" s="91">
        <v>447530247</v>
      </c>
      <c r="F81" s="91">
        <v>358896159</v>
      </c>
      <c r="G81" s="91">
        <v>-30236346</v>
      </c>
      <c r="H81" s="91">
        <v>328659813</v>
      </c>
      <c r="I81" s="91">
        <v>192163239</v>
      </c>
      <c r="J81" s="91">
        <v>-5819849</v>
      </c>
      <c r="K81" s="91">
        <v>186343390</v>
      </c>
      <c r="L81" s="91">
        <v>1863634</v>
      </c>
      <c r="M81" s="91">
        <v>30005630</v>
      </c>
      <c r="N81" s="91">
        <v>3952968</v>
      </c>
      <c r="O81" s="91">
        <v>33958598</v>
      </c>
      <c r="P81" s="91">
        <v>998355682</v>
      </c>
      <c r="Q81" s="91">
        <v>0</v>
      </c>
      <c r="R81" s="91">
        <v>998355682</v>
      </c>
      <c r="S81" s="90"/>
      <c r="T81" s="91">
        <v>1071655092</v>
      </c>
      <c r="U81" s="91">
        <v>1071655092</v>
      </c>
      <c r="V81" s="91">
        <v>964397084</v>
      </c>
      <c r="W81" s="91">
        <v>964397084</v>
      </c>
      <c r="X81" s="91">
        <v>1105613690</v>
      </c>
      <c r="Y81" s="91">
        <v>1105613690</v>
      </c>
      <c r="Z81" s="105">
        <v>1905537</v>
      </c>
      <c r="AA81" s="106">
        <v>-166243</v>
      </c>
      <c r="AB81" s="91">
        <v>1739294</v>
      </c>
      <c r="AC81" s="91">
        <v>65808956</v>
      </c>
      <c r="AD81" s="97">
        <v>0</v>
      </c>
      <c r="AE81" s="107">
        <v>1065903932</v>
      </c>
      <c r="AF81" s="91"/>
      <c r="AG81" s="91">
        <v>0</v>
      </c>
      <c r="AH81" s="95">
        <v>5267000</v>
      </c>
      <c r="AI81" s="95">
        <v>12868000</v>
      </c>
      <c r="AJ81" s="91">
        <v>0</v>
      </c>
      <c r="AK81" s="91"/>
      <c r="AL81" s="105">
        <v>523999060</v>
      </c>
      <c r="AM81" s="105">
        <v>-71201813</v>
      </c>
      <c r="AN81" s="91">
        <v>452797247</v>
      </c>
      <c r="AO81" s="105">
        <v>371764159</v>
      </c>
      <c r="AP81" s="105">
        <v>-30236346</v>
      </c>
      <c r="AQ81" s="91">
        <v>341527813</v>
      </c>
      <c r="AR81" s="105">
        <v>192163239</v>
      </c>
      <c r="AS81" s="105">
        <v>-5819849</v>
      </c>
      <c r="AT81" s="108">
        <v>186343390</v>
      </c>
      <c r="AU81" s="91">
        <v>1863634</v>
      </c>
      <c r="AV81" s="108">
        <v>30005630</v>
      </c>
      <c r="AW81" s="108">
        <v>3952968</v>
      </c>
      <c r="AX81" s="91">
        <v>33958598</v>
      </c>
      <c r="AY81" s="108">
        <v>1016490682</v>
      </c>
      <c r="AZ81" s="98">
        <v>0</v>
      </c>
      <c r="BA81" s="108">
        <v>1016490682</v>
      </c>
      <c r="BB81" s="91"/>
      <c r="BC81" s="91">
        <v>1089790092</v>
      </c>
      <c r="BD81" s="91">
        <v>1089790092</v>
      </c>
      <c r="BE81" s="106">
        <v>1084038931</v>
      </c>
      <c r="BF81" s="91"/>
      <c r="BG81" s="91">
        <v>1065903931</v>
      </c>
      <c r="BH81" s="109">
        <v>-1</v>
      </c>
      <c r="BI81" s="94">
        <v>65808955</v>
      </c>
      <c r="BJ81" s="91"/>
      <c r="CQ81" s="110"/>
    </row>
    <row r="82" spans="1:95">
      <c r="A82" s="73">
        <f t="shared" si="5"/>
        <v>2006</v>
      </c>
      <c r="B82" s="73">
        <v>10</v>
      </c>
      <c r="C82" s="91">
        <v>379204192</v>
      </c>
      <c r="D82" s="91">
        <v>-54477304</v>
      </c>
      <c r="E82" s="91">
        <v>324726888</v>
      </c>
      <c r="F82" s="91">
        <v>303612753</v>
      </c>
      <c r="G82" s="91">
        <v>-20626141</v>
      </c>
      <c r="H82" s="91">
        <v>282986612</v>
      </c>
      <c r="I82" s="91">
        <v>182180478</v>
      </c>
      <c r="J82" s="91">
        <v>-817748</v>
      </c>
      <c r="K82" s="91">
        <v>181362730</v>
      </c>
      <c r="L82" s="91">
        <v>1865875</v>
      </c>
      <c r="M82" s="91">
        <v>25282152</v>
      </c>
      <c r="N82" s="91">
        <v>3292880</v>
      </c>
      <c r="O82" s="91">
        <v>28575032</v>
      </c>
      <c r="P82" s="91">
        <v>819517137</v>
      </c>
      <c r="Q82" s="91">
        <v>0</v>
      </c>
      <c r="R82" s="91">
        <v>819517137</v>
      </c>
      <c r="S82" s="90"/>
      <c r="T82" s="91">
        <v>866863298</v>
      </c>
      <c r="U82" s="91">
        <v>866863298</v>
      </c>
      <c r="V82" s="91">
        <v>790942105</v>
      </c>
      <c r="W82" s="91">
        <v>790942105</v>
      </c>
      <c r="X82" s="91">
        <v>895438330</v>
      </c>
      <c r="Y82" s="91">
        <v>895438330</v>
      </c>
      <c r="Z82" s="105">
        <v>1818078</v>
      </c>
      <c r="AA82" s="106">
        <v>-13573</v>
      </c>
      <c r="AB82" s="91">
        <v>1804505</v>
      </c>
      <c r="AC82" s="91">
        <v>42913503</v>
      </c>
      <c r="AD82" s="97">
        <v>0</v>
      </c>
      <c r="AE82" s="107">
        <v>864235145</v>
      </c>
      <c r="AF82" s="91"/>
      <c r="AG82" s="91">
        <v>0</v>
      </c>
      <c r="AH82" s="95">
        <v>3171000</v>
      </c>
      <c r="AI82" s="95">
        <v>7086000</v>
      </c>
      <c r="AJ82" s="91">
        <v>0</v>
      </c>
      <c r="AK82" s="91"/>
      <c r="AL82" s="105">
        <v>382375192</v>
      </c>
      <c r="AM82" s="105">
        <v>-54477304</v>
      </c>
      <c r="AN82" s="91">
        <v>327897888</v>
      </c>
      <c r="AO82" s="105">
        <v>310698753</v>
      </c>
      <c r="AP82" s="105">
        <v>-20626141</v>
      </c>
      <c r="AQ82" s="91">
        <v>290072612</v>
      </c>
      <c r="AR82" s="105">
        <v>182180478</v>
      </c>
      <c r="AS82" s="105">
        <v>-817748</v>
      </c>
      <c r="AT82" s="108">
        <v>181362730</v>
      </c>
      <c r="AU82" s="91">
        <v>1865875</v>
      </c>
      <c r="AV82" s="108">
        <v>25282152</v>
      </c>
      <c r="AW82" s="108">
        <v>3292880</v>
      </c>
      <c r="AX82" s="91">
        <v>28575032</v>
      </c>
      <c r="AY82" s="108">
        <v>829774137</v>
      </c>
      <c r="AZ82" s="98">
        <v>0</v>
      </c>
      <c r="BA82" s="108">
        <v>829774137</v>
      </c>
      <c r="BB82" s="91"/>
      <c r="BC82" s="91">
        <v>877120298</v>
      </c>
      <c r="BD82" s="91">
        <v>877120298</v>
      </c>
      <c r="BE82" s="106">
        <v>874492145</v>
      </c>
      <c r="BF82" s="91"/>
      <c r="BG82" s="91">
        <v>864235145</v>
      </c>
      <c r="BH82" s="109">
        <v>0</v>
      </c>
      <c r="BI82" s="94">
        <v>42913503</v>
      </c>
      <c r="BJ82" s="91"/>
      <c r="CQ82" s="110"/>
    </row>
    <row r="83" spans="1:95">
      <c r="A83" s="73">
        <f t="shared" si="5"/>
        <v>2006</v>
      </c>
      <c r="B83" s="73">
        <v>11</v>
      </c>
      <c r="C83" s="91">
        <v>303766433</v>
      </c>
      <c r="D83" s="91">
        <v>-7488894</v>
      </c>
      <c r="E83" s="91">
        <v>296277539</v>
      </c>
      <c r="F83" s="91">
        <v>255561085</v>
      </c>
      <c r="G83" s="91">
        <v>770630</v>
      </c>
      <c r="H83" s="91">
        <v>256331715</v>
      </c>
      <c r="I83" s="91">
        <v>176228884</v>
      </c>
      <c r="J83" s="91">
        <v>1661828</v>
      </c>
      <c r="K83" s="91">
        <v>177890712</v>
      </c>
      <c r="L83" s="91">
        <v>1868177</v>
      </c>
      <c r="M83" s="91">
        <v>24092150</v>
      </c>
      <c r="N83" s="91">
        <v>2988546</v>
      </c>
      <c r="O83" s="91">
        <v>27080696</v>
      </c>
      <c r="P83" s="91">
        <v>759448839</v>
      </c>
      <c r="Q83" s="91">
        <v>0</v>
      </c>
      <c r="R83" s="91">
        <v>759448839</v>
      </c>
      <c r="S83" s="90"/>
      <c r="T83" s="91">
        <v>737424579</v>
      </c>
      <c r="U83" s="91">
        <v>737424579</v>
      </c>
      <c r="V83" s="91">
        <v>732368143</v>
      </c>
      <c r="W83" s="91">
        <v>732368143</v>
      </c>
      <c r="X83" s="91">
        <v>764505275</v>
      </c>
      <c r="Y83" s="91">
        <v>764505275</v>
      </c>
      <c r="Z83" s="105">
        <v>1880272</v>
      </c>
      <c r="AA83" s="106">
        <v>185573</v>
      </c>
      <c r="AB83" s="91">
        <v>2065845</v>
      </c>
      <c r="AC83" s="91">
        <v>36884300</v>
      </c>
      <c r="AD83" s="97">
        <v>0</v>
      </c>
      <c r="AE83" s="107">
        <v>798398984</v>
      </c>
      <c r="AF83" s="91"/>
      <c r="AG83" s="91">
        <v>0</v>
      </c>
      <c r="AH83" s="95">
        <v>5266000</v>
      </c>
      <c r="AI83" s="95">
        <v>6268000</v>
      </c>
      <c r="AJ83" s="91">
        <v>0</v>
      </c>
      <c r="AK83" s="91"/>
      <c r="AL83" s="105">
        <v>309032433</v>
      </c>
      <c r="AM83" s="105">
        <v>-7488894</v>
      </c>
      <c r="AN83" s="91">
        <v>301543539</v>
      </c>
      <c r="AO83" s="105">
        <v>261829085</v>
      </c>
      <c r="AP83" s="105">
        <v>770630</v>
      </c>
      <c r="AQ83" s="91">
        <v>262599715</v>
      </c>
      <c r="AR83" s="105">
        <v>176228884</v>
      </c>
      <c r="AS83" s="105">
        <v>1661828</v>
      </c>
      <c r="AT83" s="108">
        <v>177890712</v>
      </c>
      <c r="AU83" s="91">
        <v>1868177</v>
      </c>
      <c r="AV83" s="108">
        <v>24092150</v>
      </c>
      <c r="AW83" s="108">
        <v>2988546</v>
      </c>
      <c r="AX83" s="91">
        <v>27080696</v>
      </c>
      <c r="AY83" s="108">
        <v>770982839</v>
      </c>
      <c r="AZ83" s="98">
        <v>0</v>
      </c>
      <c r="BA83" s="108">
        <v>770982839</v>
      </c>
      <c r="BB83" s="91"/>
      <c r="BC83" s="91">
        <v>748958579</v>
      </c>
      <c r="BD83" s="91">
        <v>748958579</v>
      </c>
      <c r="BE83" s="106">
        <v>809932984</v>
      </c>
      <c r="BF83" s="91"/>
      <c r="BG83" s="91">
        <v>798398984</v>
      </c>
      <c r="BH83" s="109">
        <v>0</v>
      </c>
      <c r="BI83" s="94">
        <v>36884300</v>
      </c>
      <c r="BJ83" s="91"/>
      <c r="CQ83" s="110"/>
    </row>
    <row r="84" spans="1:95">
      <c r="A84" s="73">
        <f t="shared" si="5"/>
        <v>2006</v>
      </c>
      <c r="B84" s="73">
        <v>12</v>
      </c>
      <c r="C84" s="91">
        <v>382567137</v>
      </c>
      <c r="D84" s="91">
        <v>49526399</v>
      </c>
      <c r="E84" s="91">
        <v>432093536</v>
      </c>
      <c r="F84" s="91">
        <v>246995698</v>
      </c>
      <c r="G84" s="91">
        <v>5463844</v>
      </c>
      <c r="H84" s="91">
        <v>252459542</v>
      </c>
      <c r="I84" s="91">
        <v>183177116</v>
      </c>
      <c r="J84" s="91">
        <v>272399</v>
      </c>
      <c r="K84" s="91">
        <v>183449515</v>
      </c>
      <c r="L84" s="91">
        <v>1870292</v>
      </c>
      <c r="M84" s="91">
        <v>28097306</v>
      </c>
      <c r="N84" s="91">
        <v>3326916</v>
      </c>
      <c r="O84" s="91">
        <v>31424222</v>
      </c>
      <c r="P84" s="91">
        <v>901297107</v>
      </c>
      <c r="Q84" s="91">
        <v>0</v>
      </c>
      <c r="R84" s="91">
        <v>901297107</v>
      </c>
      <c r="S84" s="90"/>
      <c r="T84" s="91">
        <v>814610243</v>
      </c>
      <c r="U84" s="91">
        <v>814610243</v>
      </c>
      <c r="V84" s="91">
        <v>869872885</v>
      </c>
      <c r="W84" s="91">
        <v>869872885</v>
      </c>
      <c r="X84" s="91">
        <v>846034465</v>
      </c>
      <c r="Y84" s="91">
        <v>846034465</v>
      </c>
      <c r="Z84" s="105">
        <v>1949433</v>
      </c>
      <c r="AA84" s="106">
        <v>117620</v>
      </c>
      <c r="AB84" s="91">
        <v>2067053</v>
      </c>
      <c r="AC84" s="91">
        <v>53479380</v>
      </c>
      <c r="AD84" s="97">
        <v>0</v>
      </c>
      <c r="AE84" s="107">
        <v>956843540</v>
      </c>
      <c r="AF84" s="91"/>
      <c r="AG84" s="91">
        <v>0</v>
      </c>
      <c r="AH84" s="95">
        <v>9355000</v>
      </c>
      <c r="AI84" s="95">
        <v>8922000</v>
      </c>
      <c r="AJ84" s="91">
        <v>0</v>
      </c>
      <c r="AK84" s="91"/>
      <c r="AL84" s="105">
        <v>391922137</v>
      </c>
      <c r="AM84" s="105">
        <v>49526399</v>
      </c>
      <c r="AN84" s="91">
        <v>441448536</v>
      </c>
      <c r="AO84" s="105">
        <v>255917698</v>
      </c>
      <c r="AP84" s="105">
        <v>5463844</v>
      </c>
      <c r="AQ84" s="91">
        <v>261381542</v>
      </c>
      <c r="AR84" s="105">
        <v>183177116</v>
      </c>
      <c r="AS84" s="105">
        <v>272399</v>
      </c>
      <c r="AT84" s="108">
        <v>183449515</v>
      </c>
      <c r="AU84" s="91">
        <v>1870292</v>
      </c>
      <c r="AV84" s="108">
        <v>28097306</v>
      </c>
      <c r="AW84" s="108">
        <v>3326916</v>
      </c>
      <c r="AX84" s="91">
        <v>31424222</v>
      </c>
      <c r="AY84" s="108">
        <v>919574107</v>
      </c>
      <c r="AZ84" s="98">
        <v>0</v>
      </c>
      <c r="BA84" s="108">
        <v>919574107</v>
      </c>
      <c r="BB84" s="91"/>
      <c r="BC84" s="91">
        <v>832887243</v>
      </c>
      <c r="BD84" s="91">
        <v>832887243</v>
      </c>
      <c r="BE84" s="106">
        <v>975120539</v>
      </c>
      <c r="BF84" s="91"/>
      <c r="BG84" s="91">
        <v>956843539</v>
      </c>
      <c r="BH84" s="109">
        <v>-1</v>
      </c>
      <c r="BI84" s="94">
        <v>53479379</v>
      </c>
      <c r="BJ84" s="91"/>
      <c r="CQ84" s="110"/>
    </row>
    <row r="85" spans="1:95">
      <c r="B85" s="79" t="s">
        <v>112</v>
      </c>
      <c r="C85" s="91">
        <v>5005264539</v>
      </c>
      <c r="D85" s="91">
        <v>28111792</v>
      </c>
      <c r="E85" s="91">
        <v>5033376331</v>
      </c>
      <c r="F85" s="91">
        <v>3484022078</v>
      </c>
      <c r="G85" s="91">
        <v>17373625</v>
      </c>
      <c r="H85" s="91">
        <v>3501395703</v>
      </c>
      <c r="I85" s="91">
        <v>2188664400</v>
      </c>
      <c r="J85" s="91">
        <v>3219153</v>
      </c>
      <c r="K85" s="91">
        <v>2191883553</v>
      </c>
      <c r="L85" s="91">
        <v>22294022</v>
      </c>
      <c r="M85" s="91">
        <v>339548699</v>
      </c>
      <c r="N85" s="91">
        <v>42876250</v>
      </c>
      <c r="O85" s="91">
        <v>382424949</v>
      </c>
      <c r="P85" s="91">
        <v>11131374558</v>
      </c>
      <c r="Q85" s="91">
        <v>0</v>
      </c>
      <c r="R85" s="91">
        <v>11131374558</v>
      </c>
      <c r="S85" s="90"/>
      <c r="T85" s="91">
        <v>10700245039</v>
      </c>
      <c r="U85" s="91">
        <v>10700245039</v>
      </c>
      <c r="V85" s="91">
        <v>10748949609</v>
      </c>
      <c r="W85" s="91">
        <v>10748949609</v>
      </c>
      <c r="X85" s="91">
        <v>11082669988</v>
      </c>
      <c r="Y85" s="91">
        <v>11082669988</v>
      </c>
      <c r="Z85" s="106">
        <v>22567268</v>
      </c>
      <c r="AA85" s="97">
        <v>160693</v>
      </c>
      <c r="AB85" s="91">
        <v>22727961</v>
      </c>
      <c r="AC85" s="91">
        <v>699170096</v>
      </c>
      <c r="AD85" s="97">
        <v>0</v>
      </c>
      <c r="AE85" s="97">
        <v>11853272615</v>
      </c>
      <c r="AF85" s="91"/>
      <c r="AG85" s="91">
        <v>0</v>
      </c>
      <c r="AH85" s="91">
        <v>76232000</v>
      </c>
      <c r="AI85" s="91">
        <v>127895000</v>
      </c>
      <c r="AJ85" s="91">
        <v>0</v>
      </c>
      <c r="AK85" s="91"/>
      <c r="AL85" s="106">
        <v>5081496539</v>
      </c>
      <c r="AM85" s="106">
        <v>28111792</v>
      </c>
      <c r="AN85" s="91">
        <v>5109608331</v>
      </c>
      <c r="AO85" s="106">
        <v>3611917078</v>
      </c>
      <c r="AP85" s="106">
        <v>17373625</v>
      </c>
      <c r="AQ85" s="91">
        <v>3629290703</v>
      </c>
      <c r="AR85" s="106">
        <v>2188664400</v>
      </c>
      <c r="AS85" s="106">
        <v>3219153</v>
      </c>
      <c r="AT85" s="91">
        <v>2191883553</v>
      </c>
      <c r="AU85" s="97">
        <v>22294022</v>
      </c>
      <c r="AV85" s="91">
        <v>339548699</v>
      </c>
      <c r="AW85" s="91">
        <v>42876250</v>
      </c>
      <c r="AX85" s="91">
        <v>382424949</v>
      </c>
      <c r="AY85" s="91">
        <v>11335501558</v>
      </c>
      <c r="AZ85" s="97">
        <v>0</v>
      </c>
      <c r="BA85" s="91">
        <v>11335501558</v>
      </c>
      <c r="BB85" s="91"/>
      <c r="BC85" s="91">
        <v>10904372039</v>
      </c>
      <c r="BD85" s="91">
        <v>10904372039</v>
      </c>
      <c r="BE85" s="97">
        <v>12057399615</v>
      </c>
      <c r="BF85" s="90"/>
      <c r="BG85" s="97">
        <v>11853272615</v>
      </c>
      <c r="BH85" s="109">
        <v>0</v>
      </c>
      <c r="BI85" s="97">
        <v>699170096</v>
      </c>
      <c r="BJ85" s="91"/>
      <c r="CP85" s="110"/>
      <c r="CQ85" s="110"/>
    </row>
    <row r="86" spans="1:95">
      <c r="A86" s="73">
        <f t="shared" ref="A86:A97" si="6">A73+1</f>
        <v>2007</v>
      </c>
      <c r="B86" s="73">
        <v>1</v>
      </c>
      <c r="C86" s="91">
        <v>495201757</v>
      </c>
      <c r="D86" s="91">
        <v>1386012</v>
      </c>
      <c r="E86" s="91">
        <v>496587769</v>
      </c>
      <c r="F86" s="91">
        <v>256822218</v>
      </c>
      <c r="G86" s="91">
        <v>-21832242</v>
      </c>
      <c r="H86" s="91">
        <v>234989976</v>
      </c>
      <c r="I86" s="91">
        <v>181891862</v>
      </c>
      <c r="J86" s="91">
        <v>-4475759</v>
      </c>
      <c r="K86" s="91">
        <v>177416103</v>
      </c>
      <c r="L86" s="91">
        <v>1867112</v>
      </c>
      <c r="M86" s="91">
        <v>29991869</v>
      </c>
      <c r="N86" s="91">
        <v>3491803</v>
      </c>
      <c r="O86" s="91">
        <v>33483672</v>
      </c>
      <c r="P86" s="91">
        <v>944344632</v>
      </c>
      <c r="Q86" s="91">
        <v>0</v>
      </c>
      <c r="R86" s="91">
        <v>944344632</v>
      </c>
      <c r="S86" s="90"/>
      <c r="T86" s="91">
        <v>935782949</v>
      </c>
      <c r="U86" s="91">
        <v>935782949</v>
      </c>
      <c r="V86" s="91">
        <v>910860960</v>
      </c>
      <c r="W86" s="91">
        <v>910860960</v>
      </c>
      <c r="X86" s="91">
        <v>969266621</v>
      </c>
      <c r="Y86" s="91">
        <v>969266621</v>
      </c>
      <c r="Z86" s="105">
        <v>1996594</v>
      </c>
      <c r="AA86" s="106">
        <v>-134797</v>
      </c>
      <c r="AB86" s="91">
        <v>1861797</v>
      </c>
      <c r="AC86" s="91">
        <v>58927341</v>
      </c>
      <c r="AD86" s="97">
        <v>0</v>
      </c>
      <c r="AE86" s="107">
        <v>1005133770</v>
      </c>
      <c r="AF86" s="91"/>
      <c r="AG86" s="91">
        <v>0</v>
      </c>
      <c r="AH86" s="95">
        <v>12453000</v>
      </c>
      <c r="AI86" s="95">
        <v>14179000</v>
      </c>
      <c r="AJ86" s="91">
        <v>0</v>
      </c>
      <c r="AK86" s="91"/>
      <c r="AL86" s="105">
        <v>507654757</v>
      </c>
      <c r="AM86" s="105">
        <v>1386012</v>
      </c>
      <c r="AN86" s="91">
        <v>509040769</v>
      </c>
      <c r="AO86" s="105">
        <v>271001218</v>
      </c>
      <c r="AP86" s="105">
        <v>-21832242</v>
      </c>
      <c r="AQ86" s="91">
        <v>249168976</v>
      </c>
      <c r="AR86" s="105">
        <v>181891862</v>
      </c>
      <c r="AS86" s="105">
        <v>-4475759</v>
      </c>
      <c r="AT86" s="108">
        <v>177416103</v>
      </c>
      <c r="AU86" s="91">
        <v>1867112</v>
      </c>
      <c r="AV86" s="108">
        <v>29991869</v>
      </c>
      <c r="AW86" s="108">
        <v>3491803</v>
      </c>
      <c r="AX86" s="91">
        <v>33483672</v>
      </c>
      <c r="AY86" s="108">
        <v>970976632</v>
      </c>
      <c r="AZ86" s="98">
        <v>0</v>
      </c>
      <c r="BA86" s="108">
        <v>970976632</v>
      </c>
      <c r="BB86" s="91"/>
      <c r="BC86" s="91">
        <v>962414949</v>
      </c>
      <c r="BD86" s="91">
        <v>962414949</v>
      </c>
      <c r="BE86" s="106">
        <v>1031765770</v>
      </c>
      <c r="BF86" s="91"/>
      <c r="BG86" s="91">
        <v>1005133770</v>
      </c>
      <c r="BH86" s="109">
        <v>0</v>
      </c>
      <c r="BI86" s="94">
        <v>58927341</v>
      </c>
      <c r="BJ86" s="90"/>
      <c r="CQ86" s="110"/>
    </row>
    <row r="87" spans="1:95">
      <c r="A87" s="73">
        <f t="shared" si="6"/>
        <v>2007</v>
      </c>
      <c r="B87" s="73">
        <v>2</v>
      </c>
      <c r="C87" s="91">
        <v>393294662</v>
      </c>
      <c r="D87" s="91">
        <v>-48855260</v>
      </c>
      <c r="E87" s="91">
        <v>344439402</v>
      </c>
      <c r="F87" s="91">
        <v>248387868</v>
      </c>
      <c r="G87" s="91">
        <v>-17567617</v>
      </c>
      <c r="H87" s="91">
        <v>230820251</v>
      </c>
      <c r="I87" s="91">
        <v>171322824</v>
      </c>
      <c r="J87" s="91">
        <v>-1468106</v>
      </c>
      <c r="K87" s="91">
        <v>169854718</v>
      </c>
      <c r="L87" s="91">
        <v>1869620</v>
      </c>
      <c r="M87" s="91">
        <v>24889826</v>
      </c>
      <c r="N87" s="91">
        <v>2957484</v>
      </c>
      <c r="O87" s="91">
        <v>27847310</v>
      </c>
      <c r="P87" s="91">
        <v>774831301</v>
      </c>
      <c r="Q87" s="91">
        <v>0</v>
      </c>
      <c r="R87" s="91">
        <v>774831301</v>
      </c>
      <c r="S87" s="90"/>
      <c r="T87" s="91">
        <v>814874974</v>
      </c>
      <c r="U87" s="91">
        <v>814874974</v>
      </c>
      <c r="V87" s="91">
        <v>746983991</v>
      </c>
      <c r="W87" s="91">
        <v>746983991</v>
      </c>
      <c r="X87" s="91">
        <v>842722284</v>
      </c>
      <c r="Y87" s="91">
        <v>842722284</v>
      </c>
      <c r="Z87" s="105">
        <v>2018410</v>
      </c>
      <c r="AA87" s="106">
        <v>-125836</v>
      </c>
      <c r="AB87" s="91">
        <v>1892574</v>
      </c>
      <c r="AC87" s="91">
        <v>38331395</v>
      </c>
      <c r="AD87" s="97">
        <v>0</v>
      </c>
      <c r="AE87" s="107">
        <v>815055270</v>
      </c>
      <c r="AF87" s="91"/>
      <c r="AG87" s="91">
        <v>0</v>
      </c>
      <c r="AH87" s="95">
        <v>8954000</v>
      </c>
      <c r="AI87" s="95">
        <v>8287000</v>
      </c>
      <c r="AJ87" s="91">
        <v>0</v>
      </c>
      <c r="AK87" s="91"/>
      <c r="AL87" s="105">
        <v>402248662</v>
      </c>
      <c r="AM87" s="105">
        <v>-48855260</v>
      </c>
      <c r="AN87" s="91">
        <v>353393402</v>
      </c>
      <c r="AO87" s="105">
        <v>256674868</v>
      </c>
      <c r="AP87" s="105">
        <v>-17567617</v>
      </c>
      <c r="AQ87" s="91">
        <v>239107251</v>
      </c>
      <c r="AR87" s="105">
        <v>171322824</v>
      </c>
      <c r="AS87" s="105">
        <v>-1468106</v>
      </c>
      <c r="AT87" s="108">
        <v>169854718</v>
      </c>
      <c r="AU87" s="91">
        <v>1869620</v>
      </c>
      <c r="AV87" s="108">
        <v>24889826</v>
      </c>
      <c r="AW87" s="108">
        <v>2957484</v>
      </c>
      <c r="AX87" s="91">
        <v>27847310</v>
      </c>
      <c r="AY87" s="108">
        <v>792072301</v>
      </c>
      <c r="AZ87" s="98">
        <v>0</v>
      </c>
      <c r="BA87" s="108">
        <v>792072301</v>
      </c>
      <c r="BB87" s="91"/>
      <c r="BC87" s="91">
        <v>832115974</v>
      </c>
      <c r="BD87" s="91">
        <v>832115974</v>
      </c>
      <c r="BE87" s="106">
        <v>832296269</v>
      </c>
      <c r="BF87" s="91"/>
      <c r="BG87" s="91">
        <v>815055269</v>
      </c>
      <c r="BH87" s="109">
        <v>-1</v>
      </c>
      <c r="BI87" s="94">
        <v>38331394</v>
      </c>
      <c r="BJ87" s="90"/>
      <c r="CQ87" s="110"/>
    </row>
    <row r="88" spans="1:95">
      <c r="A88" s="73">
        <f t="shared" si="6"/>
        <v>2007</v>
      </c>
      <c r="B88" s="73">
        <v>3</v>
      </c>
      <c r="C88" s="91">
        <v>356498526</v>
      </c>
      <c r="D88" s="91">
        <v>2423377</v>
      </c>
      <c r="E88" s="91">
        <v>358921903</v>
      </c>
      <c r="F88" s="91">
        <v>254775564</v>
      </c>
      <c r="G88" s="91">
        <v>13545210</v>
      </c>
      <c r="H88" s="91">
        <v>268320774</v>
      </c>
      <c r="I88" s="91">
        <v>159346362</v>
      </c>
      <c r="J88" s="91">
        <v>1752621</v>
      </c>
      <c r="K88" s="91">
        <v>161098983</v>
      </c>
      <c r="L88" s="91">
        <v>1871808</v>
      </c>
      <c r="M88" s="91">
        <v>24868594</v>
      </c>
      <c r="N88" s="91">
        <v>3071108</v>
      </c>
      <c r="O88" s="91">
        <v>27939702</v>
      </c>
      <c r="P88" s="91">
        <v>818153170</v>
      </c>
      <c r="Q88" s="91">
        <v>0</v>
      </c>
      <c r="R88" s="91">
        <v>818153170</v>
      </c>
      <c r="S88" s="90"/>
      <c r="T88" s="91">
        <v>772492260</v>
      </c>
      <c r="U88" s="91">
        <v>772492260</v>
      </c>
      <c r="V88" s="91">
        <v>790213468</v>
      </c>
      <c r="W88" s="91">
        <v>790213468</v>
      </c>
      <c r="X88" s="91">
        <v>800431962</v>
      </c>
      <c r="Y88" s="91">
        <v>800431962</v>
      </c>
      <c r="Z88" s="105">
        <v>1813709</v>
      </c>
      <c r="AA88" s="106">
        <v>64316</v>
      </c>
      <c r="AB88" s="91">
        <v>1878025</v>
      </c>
      <c r="AC88" s="91">
        <v>42436439</v>
      </c>
      <c r="AD88" s="97">
        <v>0</v>
      </c>
      <c r="AE88" s="107">
        <v>862467634</v>
      </c>
      <c r="AF88" s="91"/>
      <c r="AG88" s="91">
        <v>0</v>
      </c>
      <c r="AH88" s="95">
        <v>6255000</v>
      </c>
      <c r="AI88" s="95">
        <v>6873000</v>
      </c>
      <c r="AJ88" s="91">
        <v>0</v>
      </c>
      <c r="AK88" s="91"/>
      <c r="AL88" s="105">
        <v>362753526</v>
      </c>
      <c r="AM88" s="105">
        <v>2423377</v>
      </c>
      <c r="AN88" s="91">
        <v>365176903</v>
      </c>
      <c r="AO88" s="105">
        <v>261648564</v>
      </c>
      <c r="AP88" s="105">
        <v>13545210</v>
      </c>
      <c r="AQ88" s="91">
        <v>275193774</v>
      </c>
      <c r="AR88" s="105">
        <v>159346362</v>
      </c>
      <c r="AS88" s="105">
        <v>1752621</v>
      </c>
      <c r="AT88" s="108">
        <v>161098983</v>
      </c>
      <c r="AU88" s="91">
        <v>1871808</v>
      </c>
      <c r="AV88" s="108">
        <v>24868594</v>
      </c>
      <c r="AW88" s="108">
        <v>3071108</v>
      </c>
      <c r="AX88" s="91">
        <v>27939702</v>
      </c>
      <c r="AY88" s="108">
        <v>831281170</v>
      </c>
      <c r="AZ88" s="98">
        <v>0</v>
      </c>
      <c r="BA88" s="108">
        <v>831281170</v>
      </c>
      <c r="BB88" s="91"/>
      <c r="BC88" s="91">
        <v>785620260</v>
      </c>
      <c r="BD88" s="91">
        <v>785620260</v>
      </c>
      <c r="BE88" s="106">
        <v>875595635</v>
      </c>
      <c r="BF88" s="91"/>
      <c r="BG88" s="91">
        <v>862467635</v>
      </c>
      <c r="BH88" s="109">
        <v>1</v>
      </c>
      <c r="BI88" s="94">
        <v>42436440</v>
      </c>
      <c r="BJ88" s="90"/>
      <c r="CQ88" s="110"/>
    </row>
    <row r="89" spans="1:95">
      <c r="A89" s="73">
        <f t="shared" si="6"/>
        <v>2007</v>
      </c>
      <c r="B89" s="73">
        <v>4</v>
      </c>
      <c r="C89" s="91">
        <v>288960411</v>
      </c>
      <c r="D89" s="91">
        <v>-9687887</v>
      </c>
      <c r="E89" s="91">
        <v>279272524</v>
      </c>
      <c r="F89" s="91">
        <v>266623414</v>
      </c>
      <c r="G89" s="91">
        <v>21167181</v>
      </c>
      <c r="H89" s="91">
        <v>287790595</v>
      </c>
      <c r="I89" s="91">
        <v>161665916</v>
      </c>
      <c r="J89" s="91">
        <v>3487969</v>
      </c>
      <c r="K89" s="91">
        <v>165153885</v>
      </c>
      <c r="L89" s="91">
        <v>1873736</v>
      </c>
      <c r="M89" s="91">
        <v>23950680</v>
      </c>
      <c r="N89" s="91">
        <v>3130106</v>
      </c>
      <c r="O89" s="91">
        <v>27080786</v>
      </c>
      <c r="P89" s="91">
        <v>761171526</v>
      </c>
      <c r="Q89" s="91">
        <v>0</v>
      </c>
      <c r="R89" s="91">
        <v>761171526</v>
      </c>
      <c r="S89" s="90"/>
      <c r="T89" s="91">
        <v>719123477</v>
      </c>
      <c r="U89" s="91">
        <v>719123477</v>
      </c>
      <c r="V89" s="91">
        <v>734090740</v>
      </c>
      <c r="W89" s="91">
        <v>734090740</v>
      </c>
      <c r="X89" s="91">
        <v>746204263</v>
      </c>
      <c r="Y89" s="91">
        <v>746204263</v>
      </c>
      <c r="Z89" s="105">
        <v>1810358</v>
      </c>
      <c r="AA89" s="106">
        <v>70994</v>
      </c>
      <c r="AB89" s="91">
        <v>1881352</v>
      </c>
      <c r="AC89" s="91">
        <v>36255780</v>
      </c>
      <c r="AD89" s="97">
        <v>0</v>
      </c>
      <c r="AE89" s="107">
        <v>799308658</v>
      </c>
      <c r="AF89" s="91"/>
      <c r="AG89" s="91">
        <v>0</v>
      </c>
      <c r="AH89" s="95">
        <v>2820000</v>
      </c>
      <c r="AI89" s="95">
        <v>7273000</v>
      </c>
      <c r="AJ89" s="91">
        <v>0</v>
      </c>
      <c r="AK89" s="91"/>
      <c r="AL89" s="105">
        <v>291780411</v>
      </c>
      <c r="AM89" s="105">
        <v>-9687887</v>
      </c>
      <c r="AN89" s="91">
        <v>282092524</v>
      </c>
      <c r="AO89" s="105">
        <v>273896414</v>
      </c>
      <c r="AP89" s="105">
        <v>21167181</v>
      </c>
      <c r="AQ89" s="91">
        <v>295063595</v>
      </c>
      <c r="AR89" s="105">
        <v>161665916</v>
      </c>
      <c r="AS89" s="105">
        <v>3487969</v>
      </c>
      <c r="AT89" s="108">
        <v>165153885</v>
      </c>
      <c r="AU89" s="91">
        <v>1873736</v>
      </c>
      <c r="AV89" s="108">
        <v>23950680</v>
      </c>
      <c r="AW89" s="108">
        <v>3130106</v>
      </c>
      <c r="AX89" s="91">
        <v>27080786</v>
      </c>
      <c r="AY89" s="108">
        <v>771264526</v>
      </c>
      <c r="AZ89" s="98">
        <v>0</v>
      </c>
      <c r="BA89" s="108">
        <v>771264526</v>
      </c>
      <c r="BB89" s="91"/>
      <c r="BC89" s="91">
        <v>729216477</v>
      </c>
      <c r="BD89" s="91">
        <v>729216477</v>
      </c>
      <c r="BE89" s="106">
        <v>809401658</v>
      </c>
      <c r="BF89" s="91"/>
      <c r="BG89" s="91">
        <v>799308658</v>
      </c>
      <c r="BH89" s="109">
        <v>0</v>
      </c>
      <c r="BI89" s="94">
        <v>36255780</v>
      </c>
      <c r="BJ89" s="90"/>
      <c r="CQ89" s="110"/>
    </row>
    <row r="90" spans="1:95">
      <c r="A90" s="73">
        <f t="shared" si="6"/>
        <v>2007</v>
      </c>
      <c r="B90" s="73">
        <v>5</v>
      </c>
      <c r="C90" s="91">
        <v>325671718</v>
      </c>
      <c r="D90" s="91">
        <v>66726342</v>
      </c>
      <c r="E90" s="91">
        <v>392398060</v>
      </c>
      <c r="F90" s="91">
        <v>288916481</v>
      </c>
      <c r="G90" s="91">
        <v>62138550</v>
      </c>
      <c r="H90" s="91">
        <v>351055031</v>
      </c>
      <c r="I90" s="91">
        <v>188301753</v>
      </c>
      <c r="J90" s="91">
        <v>10916886</v>
      </c>
      <c r="K90" s="91">
        <v>199218639</v>
      </c>
      <c r="L90" s="91">
        <v>1876079</v>
      </c>
      <c r="M90" s="91">
        <v>28893327</v>
      </c>
      <c r="N90" s="91">
        <v>3807126</v>
      </c>
      <c r="O90" s="91">
        <v>32700453</v>
      </c>
      <c r="P90" s="91">
        <v>977248262</v>
      </c>
      <c r="Q90" s="91">
        <v>0</v>
      </c>
      <c r="R90" s="91">
        <v>977248262</v>
      </c>
      <c r="S90" s="90"/>
      <c r="T90" s="91">
        <v>804766031</v>
      </c>
      <c r="U90" s="91">
        <v>804766031</v>
      </c>
      <c r="V90" s="91">
        <v>944547809</v>
      </c>
      <c r="W90" s="91">
        <v>944547809</v>
      </c>
      <c r="X90" s="91">
        <v>837466484</v>
      </c>
      <c r="Y90" s="91">
        <v>837466484</v>
      </c>
      <c r="Z90" s="105">
        <v>1798492</v>
      </c>
      <c r="AA90" s="106">
        <v>294944</v>
      </c>
      <c r="AB90" s="91">
        <v>2093436</v>
      </c>
      <c r="AC90" s="91">
        <v>62068504</v>
      </c>
      <c r="AD90" s="97">
        <v>0</v>
      </c>
      <c r="AE90" s="107">
        <v>1041410202</v>
      </c>
      <c r="AF90" s="91"/>
      <c r="AG90" s="91">
        <v>0</v>
      </c>
      <c r="AH90" s="95">
        <v>4530000</v>
      </c>
      <c r="AI90" s="95">
        <v>12361000</v>
      </c>
      <c r="AJ90" s="91">
        <v>0</v>
      </c>
      <c r="AK90" s="91"/>
      <c r="AL90" s="105">
        <v>330201718</v>
      </c>
      <c r="AM90" s="105">
        <v>66726342</v>
      </c>
      <c r="AN90" s="91">
        <v>396928060</v>
      </c>
      <c r="AO90" s="105">
        <v>301277481</v>
      </c>
      <c r="AP90" s="105">
        <v>62138550</v>
      </c>
      <c r="AQ90" s="91">
        <v>363416031</v>
      </c>
      <c r="AR90" s="105">
        <v>188301753</v>
      </c>
      <c r="AS90" s="105">
        <v>10916886</v>
      </c>
      <c r="AT90" s="108">
        <v>199218639</v>
      </c>
      <c r="AU90" s="91">
        <v>1876079</v>
      </c>
      <c r="AV90" s="108">
        <v>28893327</v>
      </c>
      <c r="AW90" s="108">
        <v>3807126</v>
      </c>
      <c r="AX90" s="91">
        <v>32700453</v>
      </c>
      <c r="AY90" s="108">
        <v>994139262</v>
      </c>
      <c r="AZ90" s="98">
        <v>0</v>
      </c>
      <c r="BA90" s="108">
        <v>994139262</v>
      </c>
      <c r="BB90" s="91"/>
      <c r="BC90" s="91">
        <v>821657031</v>
      </c>
      <c r="BD90" s="91">
        <v>821657031</v>
      </c>
      <c r="BE90" s="106">
        <v>1058301201</v>
      </c>
      <c r="BF90" s="91"/>
      <c r="BG90" s="91">
        <v>1041410201</v>
      </c>
      <c r="BH90" s="109">
        <v>-1</v>
      </c>
      <c r="BI90" s="94">
        <v>62068503</v>
      </c>
      <c r="BJ90" s="90"/>
      <c r="CQ90" s="110"/>
    </row>
    <row r="91" spans="1:95">
      <c r="A91" s="73">
        <f t="shared" si="6"/>
        <v>2007</v>
      </c>
      <c r="B91" s="73">
        <v>6</v>
      </c>
      <c r="C91" s="91">
        <v>493260077</v>
      </c>
      <c r="D91" s="91">
        <v>62362358</v>
      </c>
      <c r="E91" s="91">
        <v>555622435</v>
      </c>
      <c r="F91" s="91">
        <v>333586977</v>
      </c>
      <c r="G91" s="91">
        <v>5929112</v>
      </c>
      <c r="H91" s="91">
        <v>339516089</v>
      </c>
      <c r="I91" s="91">
        <v>184362472</v>
      </c>
      <c r="J91" s="91">
        <v>-2929410</v>
      </c>
      <c r="K91" s="91">
        <v>181433062</v>
      </c>
      <c r="L91" s="91">
        <v>1878497</v>
      </c>
      <c r="M91" s="91">
        <v>32660903</v>
      </c>
      <c r="N91" s="91">
        <v>4197794</v>
      </c>
      <c r="O91" s="91">
        <v>36858697</v>
      </c>
      <c r="P91" s="91">
        <v>1115308780</v>
      </c>
      <c r="Q91" s="91">
        <v>0</v>
      </c>
      <c r="R91" s="91">
        <v>1115308780</v>
      </c>
      <c r="S91" s="90"/>
      <c r="T91" s="91">
        <v>1013088023</v>
      </c>
      <c r="U91" s="91">
        <v>1013088023</v>
      </c>
      <c r="V91" s="91">
        <v>1078450083</v>
      </c>
      <c r="W91" s="91">
        <v>1078450083</v>
      </c>
      <c r="X91" s="91">
        <v>1049946720</v>
      </c>
      <c r="Y91" s="91">
        <v>1049946720</v>
      </c>
      <c r="Z91" s="105">
        <v>1761540</v>
      </c>
      <c r="AA91" s="106">
        <v>-94086</v>
      </c>
      <c r="AB91" s="91">
        <v>1667454</v>
      </c>
      <c r="AC91" s="91">
        <v>82601311</v>
      </c>
      <c r="AD91" s="97">
        <v>0</v>
      </c>
      <c r="AE91" s="107">
        <v>1199577545</v>
      </c>
      <c r="AF91" s="91"/>
      <c r="AG91" s="91">
        <v>0</v>
      </c>
      <c r="AH91" s="95">
        <v>7667000</v>
      </c>
      <c r="AI91" s="95">
        <v>16641000</v>
      </c>
      <c r="AJ91" s="91">
        <v>0</v>
      </c>
      <c r="AK91" s="91"/>
      <c r="AL91" s="105">
        <v>500927077</v>
      </c>
      <c r="AM91" s="105">
        <v>62362358</v>
      </c>
      <c r="AN91" s="91">
        <v>563289435</v>
      </c>
      <c r="AO91" s="105">
        <v>350227977</v>
      </c>
      <c r="AP91" s="105">
        <v>5929112</v>
      </c>
      <c r="AQ91" s="91">
        <v>356157089</v>
      </c>
      <c r="AR91" s="105">
        <v>184362472</v>
      </c>
      <c r="AS91" s="105">
        <v>-2929410</v>
      </c>
      <c r="AT91" s="108">
        <v>181433062</v>
      </c>
      <c r="AU91" s="91">
        <v>1878497</v>
      </c>
      <c r="AV91" s="108">
        <v>32660903</v>
      </c>
      <c r="AW91" s="108">
        <v>4197794</v>
      </c>
      <c r="AX91" s="91">
        <v>36858697</v>
      </c>
      <c r="AY91" s="108">
        <v>1139616780</v>
      </c>
      <c r="AZ91" s="98">
        <v>0</v>
      </c>
      <c r="BA91" s="108">
        <v>1139616780</v>
      </c>
      <c r="BB91" s="91"/>
      <c r="BC91" s="91">
        <v>1037396023</v>
      </c>
      <c r="BD91" s="91">
        <v>1037396023</v>
      </c>
      <c r="BE91" s="106">
        <v>1223885546</v>
      </c>
      <c r="BF91" s="91"/>
      <c r="BG91" s="91">
        <v>1199577546</v>
      </c>
      <c r="BH91" s="109">
        <v>1</v>
      </c>
      <c r="BI91" s="94">
        <v>82601312</v>
      </c>
      <c r="BJ91" s="90"/>
      <c r="CQ91" s="110"/>
    </row>
    <row r="92" spans="1:95">
      <c r="A92" s="73">
        <f t="shared" si="6"/>
        <v>2007</v>
      </c>
      <c r="B92" s="73">
        <v>7</v>
      </c>
      <c r="C92" s="91">
        <v>548944131</v>
      </c>
      <c r="D92" s="91">
        <v>26418350</v>
      </c>
      <c r="E92" s="91">
        <v>575362481</v>
      </c>
      <c r="F92" s="91">
        <v>346833044</v>
      </c>
      <c r="G92" s="91">
        <v>-224821</v>
      </c>
      <c r="H92" s="91">
        <v>346608223</v>
      </c>
      <c r="I92" s="91">
        <v>194773738</v>
      </c>
      <c r="J92" s="91">
        <v>-945388</v>
      </c>
      <c r="K92" s="91">
        <v>193828350</v>
      </c>
      <c r="L92" s="91">
        <v>1881325</v>
      </c>
      <c r="M92" s="91">
        <v>35910780</v>
      </c>
      <c r="N92" s="91">
        <v>4576340</v>
      </c>
      <c r="O92" s="91">
        <v>40487120</v>
      </c>
      <c r="P92" s="91">
        <v>1158167499</v>
      </c>
      <c r="Q92" s="91">
        <v>0</v>
      </c>
      <c r="R92" s="91">
        <v>1158167499</v>
      </c>
      <c r="S92" s="90"/>
      <c r="T92" s="91">
        <v>1092432238</v>
      </c>
      <c r="U92" s="91">
        <v>1092432238</v>
      </c>
      <c r="V92" s="91">
        <v>1117680379</v>
      </c>
      <c r="W92" s="91">
        <v>1117680379</v>
      </c>
      <c r="X92" s="91">
        <v>1132919358</v>
      </c>
      <c r="Y92" s="91">
        <v>1132919358</v>
      </c>
      <c r="Z92" s="105">
        <v>1995133</v>
      </c>
      <c r="AA92" s="106">
        <v>9594</v>
      </c>
      <c r="AB92" s="91">
        <v>2004727</v>
      </c>
      <c r="AC92" s="91">
        <v>90379902</v>
      </c>
      <c r="AD92" s="97">
        <v>0</v>
      </c>
      <c r="AE92" s="107">
        <v>1250552128</v>
      </c>
      <c r="AF92" s="91"/>
      <c r="AG92" s="91">
        <v>0</v>
      </c>
      <c r="AH92" s="95">
        <v>9612000</v>
      </c>
      <c r="AI92" s="95">
        <v>19265000</v>
      </c>
      <c r="AJ92" s="91">
        <v>0</v>
      </c>
      <c r="AK92" s="91"/>
      <c r="AL92" s="105">
        <v>558556131</v>
      </c>
      <c r="AM92" s="105">
        <v>26418350</v>
      </c>
      <c r="AN92" s="91">
        <v>584974481</v>
      </c>
      <c r="AO92" s="105">
        <v>366098044</v>
      </c>
      <c r="AP92" s="105">
        <v>-224821</v>
      </c>
      <c r="AQ92" s="91">
        <v>365873223</v>
      </c>
      <c r="AR92" s="105">
        <v>194773738</v>
      </c>
      <c r="AS92" s="105">
        <v>-945388</v>
      </c>
      <c r="AT92" s="108">
        <v>193828350</v>
      </c>
      <c r="AU92" s="91">
        <v>1881325</v>
      </c>
      <c r="AV92" s="108">
        <v>35910780</v>
      </c>
      <c r="AW92" s="108">
        <v>4576340</v>
      </c>
      <c r="AX92" s="91">
        <v>40487120</v>
      </c>
      <c r="AY92" s="108">
        <v>1187044499</v>
      </c>
      <c r="AZ92" s="98">
        <v>0</v>
      </c>
      <c r="BA92" s="108">
        <v>1187044499</v>
      </c>
      <c r="BB92" s="91"/>
      <c r="BC92" s="91">
        <v>1121309238</v>
      </c>
      <c r="BD92" s="91">
        <v>1121309238</v>
      </c>
      <c r="BE92" s="106">
        <v>1279429129</v>
      </c>
      <c r="BF92" s="91"/>
      <c r="BG92" s="91">
        <v>1250552129</v>
      </c>
      <c r="BH92" s="109">
        <v>1</v>
      </c>
      <c r="BI92" s="94">
        <v>90379903</v>
      </c>
      <c r="BJ92" s="91"/>
      <c r="CQ92" s="110"/>
    </row>
    <row r="93" spans="1:95">
      <c r="A93" s="73">
        <f t="shared" si="6"/>
        <v>2007</v>
      </c>
      <c r="B93" s="73">
        <v>8</v>
      </c>
      <c r="C93" s="91">
        <v>579212139</v>
      </c>
      <c r="D93" s="91">
        <v>13505090</v>
      </c>
      <c r="E93" s="91">
        <v>592717229</v>
      </c>
      <c r="F93" s="91">
        <v>355603297</v>
      </c>
      <c r="G93" s="91">
        <v>281362</v>
      </c>
      <c r="H93" s="91">
        <v>355884659</v>
      </c>
      <c r="I93" s="91">
        <v>203229532</v>
      </c>
      <c r="J93" s="91">
        <v>1610121</v>
      </c>
      <c r="K93" s="91">
        <v>204839653</v>
      </c>
      <c r="L93" s="91">
        <v>1883591</v>
      </c>
      <c r="M93" s="91">
        <v>35086581</v>
      </c>
      <c r="N93" s="91">
        <v>4613676</v>
      </c>
      <c r="O93" s="91">
        <v>39700257</v>
      </c>
      <c r="P93" s="91">
        <v>1195025389</v>
      </c>
      <c r="Q93" s="91">
        <v>0</v>
      </c>
      <c r="R93" s="91">
        <v>1195025389</v>
      </c>
      <c r="S93" s="90"/>
      <c r="T93" s="91">
        <v>1139928559</v>
      </c>
      <c r="U93" s="91">
        <v>1139928559</v>
      </c>
      <c r="V93" s="91">
        <v>1155325132</v>
      </c>
      <c r="W93" s="91">
        <v>1155325132</v>
      </c>
      <c r="X93" s="91">
        <v>1179628816</v>
      </c>
      <c r="Y93" s="91">
        <v>1179628816</v>
      </c>
      <c r="Z93" s="105">
        <v>1945287</v>
      </c>
      <c r="AA93" s="106">
        <v>-45166</v>
      </c>
      <c r="AB93" s="91">
        <v>1900121</v>
      </c>
      <c r="AC93" s="91">
        <v>96288506</v>
      </c>
      <c r="AD93" s="97">
        <v>0</v>
      </c>
      <c r="AE93" s="107">
        <v>1293214016</v>
      </c>
      <c r="AF93" s="91"/>
      <c r="AG93" s="91">
        <v>0</v>
      </c>
      <c r="AH93" s="95">
        <v>8896000</v>
      </c>
      <c r="AI93" s="95">
        <v>18427000</v>
      </c>
      <c r="AJ93" s="91">
        <v>0</v>
      </c>
      <c r="AK93" s="91"/>
      <c r="AL93" s="105">
        <v>588108139</v>
      </c>
      <c r="AM93" s="105">
        <v>13505090</v>
      </c>
      <c r="AN93" s="91">
        <v>601613229</v>
      </c>
      <c r="AO93" s="105">
        <v>374030297</v>
      </c>
      <c r="AP93" s="105">
        <v>281362</v>
      </c>
      <c r="AQ93" s="91">
        <v>374311659</v>
      </c>
      <c r="AR93" s="105">
        <v>203229532</v>
      </c>
      <c r="AS93" s="105">
        <v>1610121</v>
      </c>
      <c r="AT93" s="108">
        <v>204839653</v>
      </c>
      <c r="AU93" s="91">
        <v>1883591</v>
      </c>
      <c r="AV93" s="108">
        <v>35086581</v>
      </c>
      <c r="AW93" s="108">
        <v>4613676</v>
      </c>
      <c r="AX93" s="91">
        <v>39700257</v>
      </c>
      <c r="AY93" s="108">
        <v>1222348389</v>
      </c>
      <c r="AZ93" s="98">
        <v>0</v>
      </c>
      <c r="BA93" s="108">
        <v>1222348389</v>
      </c>
      <c r="BB93" s="91"/>
      <c r="BC93" s="91">
        <v>1167251559</v>
      </c>
      <c r="BD93" s="91">
        <v>1167251559</v>
      </c>
      <c r="BE93" s="106">
        <v>1320537017</v>
      </c>
      <c r="BF93" s="91"/>
      <c r="BG93" s="91">
        <v>1293214017</v>
      </c>
      <c r="BH93" s="109">
        <v>1</v>
      </c>
      <c r="BI93" s="94">
        <v>96288507</v>
      </c>
      <c r="BJ93" s="91"/>
      <c r="CQ93" s="110"/>
    </row>
    <row r="94" spans="1:95">
      <c r="A94" s="73">
        <f t="shared" si="6"/>
        <v>2007</v>
      </c>
      <c r="B94" s="73">
        <v>9</v>
      </c>
      <c r="C94" s="91">
        <v>527220884</v>
      </c>
      <c r="D94" s="91">
        <v>-72465216</v>
      </c>
      <c r="E94" s="91">
        <v>454755668</v>
      </c>
      <c r="F94" s="91">
        <v>365101638</v>
      </c>
      <c r="G94" s="91">
        <v>-30868254</v>
      </c>
      <c r="H94" s="91">
        <v>334233384</v>
      </c>
      <c r="I94" s="91">
        <v>191137241</v>
      </c>
      <c r="J94" s="91">
        <v>-5788776</v>
      </c>
      <c r="K94" s="91">
        <v>185348465</v>
      </c>
      <c r="L94" s="91">
        <v>1885739</v>
      </c>
      <c r="M94" s="91">
        <v>30546284</v>
      </c>
      <c r="N94" s="91">
        <v>4024503</v>
      </c>
      <c r="O94" s="91">
        <v>34570787</v>
      </c>
      <c r="P94" s="91">
        <v>1010794043</v>
      </c>
      <c r="Q94" s="91">
        <v>0</v>
      </c>
      <c r="R94" s="91">
        <v>1010794043</v>
      </c>
      <c r="S94" s="90"/>
      <c r="T94" s="91">
        <v>1085345502</v>
      </c>
      <c r="U94" s="91">
        <v>1085345502</v>
      </c>
      <c r="V94" s="91">
        <v>976223256</v>
      </c>
      <c r="W94" s="91">
        <v>976223256</v>
      </c>
      <c r="X94" s="91">
        <v>1119916289</v>
      </c>
      <c r="Y94" s="91">
        <v>1119916289</v>
      </c>
      <c r="Z94" s="105">
        <v>1924455</v>
      </c>
      <c r="AA94" s="106">
        <v>-167893</v>
      </c>
      <c r="AB94" s="91">
        <v>1756562</v>
      </c>
      <c r="AC94" s="91">
        <v>66766697</v>
      </c>
      <c r="AD94" s="97">
        <v>0</v>
      </c>
      <c r="AE94" s="107">
        <v>1079317302</v>
      </c>
      <c r="AF94" s="91"/>
      <c r="AG94" s="91">
        <v>0</v>
      </c>
      <c r="AH94" s="95">
        <v>6076000</v>
      </c>
      <c r="AI94" s="95">
        <v>14432000</v>
      </c>
      <c r="AJ94" s="91">
        <v>0</v>
      </c>
      <c r="AK94" s="91"/>
      <c r="AL94" s="105">
        <v>533296884</v>
      </c>
      <c r="AM94" s="105">
        <v>-72465216</v>
      </c>
      <c r="AN94" s="91">
        <v>460831668</v>
      </c>
      <c r="AO94" s="105">
        <v>379533638</v>
      </c>
      <c r="AP94" s="105">
        <v>-30868254</v>
      </c>
      <c r="AQ94" s="91">
        <v>348665384</v>
      </c>
      <c r="AR94" s="105">
        <v>191137241</v>
      </c>
      <c r="AS94" s="105">
        <v>-5788776</v>
      </c>
      <c r="AT94" s="108">
        <v>185348465</v>
      </c>
      <c r="AU94" s="91">
        <v>1885739</v>
      </c>
      <c r="AV94" s="108">
        <v>30546284</v>
      </c>
      <c r="AW94" s="108">
        <v>4024503</v>
      </c>
      <c r="AX94" s="91">
        <v>34570787</v>
      </c>
      <c r="AY94" s="108">
        <v>1031302043</v>
      </c>
      <c r="AZ94" s="98">
        <v>0</v>
      </c>
      <c r="BA94" s="108">
        <v>1031302043</v>
      </c>
      <c r="BB94" s="91"/>
      <c r="BC94" s="91">
        <v>1105853502</v>
      </c>
      <c r="BD94" s="91">
        <v>1105853502</v>
      </c>
      <c r="BE94" s="106">
        <v>1099825303</v>
      </c>
      <c r="BF94" s="91"/>
      <c r="BG94" s="91">
        <v>1079317303</v>
      </c>
      <c r="BH94" s="109">
        <v>1</v>
      </c>
      <c r="BI94" s="94">
        <v>66766698</v>
      </c>
      <c r="BJ94" s="91"/>
      <c r="CQ94" s="110"/>
    </row>
    <row r="95" spans="1:95">
      <c r="A95" s="73">
        <f t="shared" si="6"/>
        <v>2007</v>
      </c>
      <c r="B95" s="73">
        <v>10</v>
      </c>
      <c r="C95" s="91">
        <v>385088266</v>
      </c>
      <c r="D95" s="91">
        <v>-55383999</v>
      </c>
      <c r="E95" s="91">
        <v>329704267</v>
      </c>
      <c r="F95" s="91">
        <v>309817456</v>
      </c>
      <c r="G95" s="91">
        <v>-21094676</v>
      </c>
      <c r="H95" s="91">
        <v>288722780</v>
      </c>
      <c r="I95" s="91">
        <v>180625258</v>
      </c>
      <c r="J95" s="91">
        <v>-810767</v>
      </c>
      <c r="K95" s="91">
        <v>179814491</v>
      </c>
      <c r="L95" s="91">
        <v>1887985</v>
      </c>
      <c r="M95" s="91">
        <v>25738153</v>
      </c>
      <c r="N95" s="91">
        <v>3352470</v>
      </c>
      <c r="O95" s="91">
        <v>29090623</v>
      </c>
      <c r="P95" s="91">
        <v>829220146</v>
      </c>
      <c r="Q95" s="91">
        <v>0</v>
      </c>
      <c r="R95" s="91">
        <v>829220146</v>
      </c>
      <c r="S95" s="90"/>
      <c r="T95" s="91">
        <v>877418965</v>
      </c>
      <c r="U95" s="91">
        <v>877418965</v>
      </c>
      <c r="V95" s="91">
        <v>800129523</v>
      </c>
      <c r="W95" s="91">
        <v>800129523</v>
      </c>
      <c r="X95" s="91">
        <v>906509588</v>
      </c>
      <c r="Y95" s="91">
        <v>906509588</v>
      </c>
      <c r="Z95" s="105">
        <v>1853083</v>
      </c>
      <c r="AA95" s="106">
        <v>-13834</v>
      </c>
      <c r="AB95" s="91">
        <v>1839249</v>
      </c>
      <c r="AC95" s="91">
        <v>43501359</v>
      </c>
      <c r="AD95" s="97">
        <v>0</v>
      </c>
      <c r="AE95" s="107">
        <v>874560754</v>
      </c>
      <c r="AF95" s="91"/>
      <c r="AG95" s="91">
        <v>0</v>
      </c>
      <c r="AH95" s="95">
        <v>3651000</v>
      </c>
      <c r="AI95" s="95">
        <v>7939000</v>
      </c>
      <c r="AJ95" s="91">
        <v>0</v>
      </c>
      <c r="AK95" s="91"/>
      <c r="AL95" s="105">
        <v>388739266</v>
      </c>
      <c r="AM95" s="105">
        <v>-55383999</v>
      </c>
      <c r="AN95" s="91">
        <v>333355267</v>
      </c>
      <c r="AO95" s="105">
        <v>317756456</v>
      </c>
      <c r="AP95" s="105">
        <v>-21094676</v>
      </c>
      <c r="AQ95" s="91">
        <v>296661780</v>
      </c>
      <c r="AR95" s="105">
        <v>180625258</v>
      </c>
      <c r="AS95" s="105">
        <v>-810767</v>
      </c>
      <c r="AT95" s="108">
        <v>179814491</v>
      </c>
      <c r="AU95" s="91">
        <v>1887985</v>
      </c>
      <c r="AV95" s="108">
        <v>25738153</v>
      </c>
      <c r="AW95" s="108">
        <v>3352470</v>
      </c>
      <c r="AX95" s="91">
        <v>29090623</v>
      </c>
      <c r="AY95" s="108">
        <v>840810146</v>
      </c>
      <c r="AZ95" s="98">
        <v>0</v>
      </c>
      <c r="BA95" s="108">
        <v>840810146</v>
      </c>
      <c r="BB95" s="91"/>
      <c r="BC95" s="91">
        <v>889008965</v>
      </c>
      <c r="BD95" s="91">
        <v>889008965</v>
      </c>
      <c r="BE95" s="106">
        <v>886150755</v>
      </c>
      <c r="BF95" s="91"/>
      <c r="BG95" s="91">
        <v>874560755</v>
      </c>
      <c r="BH95" s="109">
        <v>1</v>
      </c>
      <c r="BI95" s="94">
        <v>43501360</v>
      </c>
      <c r="BJ95" s="91"/>
      <c r="CQ95" s="110"/>
    </row>
    <row r="96" spans="1:95">
      <c r="A96" s="73">
        <f t="shared" si="6"/>
        <v>2007</v>
      </c>
      <c r="B96" s="73">
        <v>11</v>
      </c>
      <c r="C96" s="91">
        <v>308011172</v>
      </c>
      <c r="D96" s="91">
        <v>-7610588</v>
      </c>
      <c r="E96" s="91">
        <v>300400584</v>
      </c>
      <c r="F96" s="91">
        <v>260390590</v>
      </c>
      <c r="G96" s="91">
        <v>786728</v>
      </c>
      <c r="H96" s="91">
        <v>261177318</v>
      </c>
      <c r="I96" s="91">
        <v>174856051</v>
      </c>
      <c r="J96" s="91">
        <v>1648882</v>
      </c>
      <c r="K96" s="91">
        <v>176504933</v>
      </c>
      <c r="L96" s="91">
        <v>1890292</v>
      </c>
      <c r="M96" s="91">
        <v>24525613</v>
      </c>
      <c r="N96" s="91">
        <v>3042628</v>
      </c>
      <c r="O96" s="91">
        <v>27568241</v>
      </c>
      <c r="P96" s="91">
        <v>767541368</v>
      </c>
      <c r="Q96" s="91">
        <v>0</v>
      </c>
      <c r="R96" s="91">
        <v>767541368</v>
      </c>
      <c r="S96" s="90"/>
      <c r="T96" s="91">
        <v>745148105</v>
      </c>
      <c r="U96" s="91">
        <v>745148105</v>
      </c>
      <c r="V96" s="91">
        <v>739973127</v>
      </c>
      <c r="W96" s="91">
        <v>739973127</v>
      </c>
      <c r="X96" s="91">
        <v>772716346</v>
      </c>
      <c r="Y96" s="91">
        <v>772716346</v>
      </c>
      <c r="Z96" s="105">
        <v>1931496</v>
      </c>
      <c r="AA96" s="106">
        <v>190628</v>
      </c>
      <c r="AB96" s="91">
        <v>2122124</v>
      </c>
      <c r="AC96" s="91">
        <v>37373212</v>
      </c>
      <c r="AD96" s="97">
        <v>0</v>
      </c>
      <c r="AE96" s="107">
        <v>807036704</v>
      </c>
      <c r="AF96" s="91"/>
      <c r="AG96" s="91">
        <v>0</v>
      </c>
      <c r="AH96" s="95">
        <v>6043000</v>
      </c>
      <c r="AI96" s="95">
        <v>6908000</v>
      </c>
      <c r="AJ96" s="91">
        <v>0</v>
      </c>
      <c r="AK96" s="91"/>
      <c r="AL96" s="105">
        <v>314054172</v>
      </c>
      <c r="AM96" s="105">
        <v>-7610588</v>
      </c>
      <c r="AN96" s="91">
        <v>306443584</v>
      </c>
      <c r="AO96" s="105">
        <v>267298590</v>
      </c>
      <c r="AP96" s="105">
        <v>786728</v>
      </c>
      <c r="AQ96" s="91">
        <v>268085318</v>
      </c>
      <c r="AR96" s="105">
        <v>174856051</v>
      </c>
      <c r="AS96" s="105">
        <v>1648882</v>
      </c>
      <c r="AT96" s="108">
        <v>176504933</v>
      </c>
      <c r="AU96" s="91">
        <v>1890292</v>
      </c>
      <c r="AV96" s="108">
        <v>24525613</v>
      </c>
      <c r="AW96" s="108">
        <v>3042628</v>
      </c>
      <c r="AX96" s="91">
        <v>27568241</v>
      </c>
      <c r="AY96" s="108">
        <v>780492368</v>
      </c>
      <c r="AZ96" s="98">
        <v>0</v>
      </c>
      <c r="BA96" s="108">
        <v>780492368</v>
      </c>
      <c r="BB96" s="91"/>
      <c r="BC96" s="91">
        <v>758099105</v>
      </c>
      <c r="BD96" s="91">
        <v>758099105</v>
      </c>
      <c r="BE96" s="106">
        <v>819987705</v>
      </c>
      <c r="BF96" s="91"/>
      <c r="BG96" s="91">
        <v>807036705</v>
      </c>
      <c r="BH96" s="109">
        <v>1</v>
      </c>
      <c r="BI96" s="94">
        <v>37373213</v>
      </c>
      <c r="BJ96" s="91"/>
      <c r="CQ96" s="110"/>
    </row>
    <row r="97" spans="1:95">
      <c r="A97" s="73">
        <f t="shared" si="6"/>
        <v>2007</v>
      </c>
      <c r="B97" s="73">
        <v>12</v>
      </c>
      <c r="C97" s="91">
        <v>390807884</v>
      </c>
      <c r="D97" s="91">
        <v>50741774</v>
      </c>
      <c r="E97" s="91">
        <v>441549658</v>
      </c>
      <c r="F97" s="91">
        <v>248977987</v>
      </c>
      <c r="G97" s="91">
        <v>5523929</v>
      </c>
      <c r="H97" s="91">
        <v>254501916</v>
      </c>
      <c r="I97" s="91">
        <v>181385359</v>
      </c>
      <c r="J97" s="91">
        <v>269735</v>
      </c>
      <c r="K97" s="91">
        <v>181655094</v>
      </c>
      <c r="L97" s="91">
        <v>1892413</v>
      </c>
      <c r="M97" s="91">
        <v>28602775</v>
      </c>
      <c r="N97" s="91">
        <v>3387122</v>
      </c>
      <c r="O97" s="91">
        <v>31989897</v>
      </c>
      <c r="P97" s="91">
        <v>911588978</v>
      </c>
      <c r="Q97" s="91">
        <v>0</v>
      </c>
      <c r="R97" s="91">
        <v>911588978</v>
      </c>
      <c r="S97" s="90"/>
      <c r="T97" s="91">
        <v>823063643</v>
      </c>
      <c r="U97" s="91">
        <v>823063643</v>
      </c>
      <c r="V97" s="91">
        <v>879599081</v>
      </c>
      <c r="W97" s="91">
        <v>879599081</v>
      </c>
      <c r="X97" s="91">
        <v>855053540</v>
      </c>
      <c r="Y97" s="91">
        <v>855053540</v>
      </c>
      <c r="Z97" s="105">
        <v>1973096</v>
      </c>
      <c r="AA97" s="106">
        <v>119048</v>
      </c>
      <c r="AB97" s="91">
        <v>2092144</v>
      </c>
      <c r="AC97" s="91">
        <v>54266264</v>
      </c>
      <c r="AD97" s="97">
        <v>0</v>
      </c>
      <c r="AE97" s="107">
        <v>967947386</v>
      </c>
      <c r="AF97" s="91"/>
      <c r="AG97" s="91">
        <v>0</v>
      </c>
      <c r="AH97" s="95">
        <v>10732000</v>
      </c>
      <c r="AI97" s="95">
        <v>9754000</v>
      </c>
      <c r="AJ97" s="91">
        <v>0</v>
      </c>
      <c r="AK97" s="91"/>
      <c r="AL97" s="105">
        <v>401539884</v>
      </c>
      <c r="AM97" s="105">
        <v>50741774</v>
      </c>
      <c r="AN97" s="91">
        <v>452281658</v>
      </c>
      <c r="AO97" s="105">
        <v>258731987</v>
      </c>
      <c r="AP97" s="105">
        <v>5523929</v>
      </c>
      <c r="AQ97" s="91">
        <v>264255916</v>
      </c>
      <c r="AR97" s="105">
        <v>181385359</v>
      </c>
      <c r="AS97" s="105">
        <v>269735</v>
      </c>
      <c r="AT97" s="108">
        <v>181655094</v>
      </c>
      <c r="AU97" s="91">
        <v>1892413</v>
      </c>
      <c r="AV97" s="108">
        <v>28602775</v>
      </c>
      <c r="AW97" s="108">
        <v>3387122</v>
      </c>
      <c r="AX97" s="91">
        <v>31989897</v>
      </c>
      <c r="AY97" s="108">
        <v>932074978</v>
      </c>
      <c r="AZ97" s="98">
        <v>0</v>
      </c>
      <c r="BA97" s="108">
        <v>932074978</v>
      </c>
      <c r="BB97" s="91"/>
      <c r="BC97" s="91">
        <v>843549643</v>
      </c>
      <c r="BD97" s="91">
        <v>843549643</v>
      </c>
      <c r="BE97" s="106">
        <v>988433385</v>
      </c>
      <c r="BF97" s="91"/>
      <c r="BG97" s="91">
        <v>967947385</v>
      </c>
      <c r="BH97" s="109">
        <v>-1</v>
      </c>
      <c r="BI97" s="94">
        <v>54266263</v>
      </c>
      <c r="BJ97" s="91"/>
      <c r="CQ97" s="110"/>
    </row>
    <row r="98" spans="1:95">
      <c r="B98" s="79" t="s">
        <v>112</v>
      </c>
      <c r="C98" s="91">
        <v>5092171627</v>
      </c>
      <c r="D98" s="91">
        <v>29560353</v>
      </c>
      <c r="E98" s="91">
        <v>5121731980</v>
      </c>
      <c r="F98" s="91">
        <v>3535836534</v>
      </c>
      <c r="G98" s="91">
        <v>17784462</v>
      </c>
      <c r="H98" s="91">
        <v>3553620996</v>
      </c>
      <c r="I98" s="91">
        <v>2172898368</v>
      </c>
      <c r="J98" s="91">
        <v>3268008</v>
      </c>
      <c r="K98" s="91">
        <v>2176166376</v>
      </c>
      <c r="L98" s="91">
        <v>22558197</v>
      </c>
      <c r="M98" s="91">
        <v>345665385</v>
      </c>
      <c r="N98" s="91">
        <v>43652160</v>
      </c>
      <c r="O98" s="91">
        <v>389317545</v>
      </c>
      <c r="P98" s="91">
        <v>11263395094</v>
      </c>
      <c r="Q98" s="91">
        <v>0</v>
      </c>
      <c r="R98" s="91">
        <v>11263395094</v>
      </c>
      <c r="S98" s="90"/>
      <c r="T98" s="91">
        <v>10823464726</v>
      </c>
      <c r="U98" s="91">
        <v>10823464726</v>
      </c>
      <c r="V98" s="91">
        <v>10874077549</v>
      </c>
      <c r="W98" s="91">
        <v>10874077549</v>
      </c>
      <c r="X98" s="91">
        <v>11212782271</v>
      </c>
      <c r="Y98" s="91">
        <v>11212782271</v>
      </c>
      <c r="Z98" s="106">
        <v>22821653</v>
      </c>
      <c r="AA98" s="97">
        <v>167912</v>
      </c>
      <c r="AB98" s="91">
        <v>22989565</v>
      </c>
      <c r="AC98" s="91">
        <v>709196710</v>
      </c>
      <c r="AD98" s="97">
        <v>0</v>
      </c>
      <c r="AE98" s="97">
        <v>11995581369</v>
      </c>
      <c r="AF98" s="91"/>
      <c r="AG98" s="91">
        <v>0</v>
      </c>
      <c r="AH98" s="91">
        <v>87689000</v>
      </c>
      <c r="AI98" s="91">
        <v>142339000</v>
      </c>
      <c r="AJ98" s="91">
        <v>0</v>
      </c>
      <c r="AK98" s="91"/>
      <c r="AL98" s="106">
        <v>5179860627</v>
      </c>
      <c r="AM98" s="106">
        <v>29560353</v>
      </c>
      <c r="AN98" s="91">
        <v>5209420980</v>
      </c>
      <c r="AO98" s="106">
        <v>3678175534</v>
      </c>
      <c r="AP98" s="106">
        <v>17784462</v>
      </c>
      <c r="AQ98" s="91">
        <v>3695959996</v>
      </c>
      <c r="AR98" s="106">
        <v>2172898368</v>
      </c>
      <c r="AS98" s="106">
        <v>3268008</v>
      </c>
      <c r="AT98" s="91">
        <v>2176166376</v>
      </c>
      <c r="AU98" s="97">
        <v>22558197</v>
      </c>
      <c r="AV98" s="91">
        <v>345665385</v>
      </c>
      <c r="AW98" s="91">
        <v>43652160</v>
      </c>
      <c r="AX98" s="91">
        <v>389317545</v>
      </c>
      <c r="AY98" s="91">
        <v>11493423094</v>
      </c>
      <c r="AZ98" s="97">
        <v>0</v>
      </c>
      <c r="BA98" s="91">
        <v>11493423094</v>
      </c>
      <c r="BB98" s="91"/>
      <c r="BC98" s="91">
        <v>11053492726</v>
      </c>
      <c r="BD98" s="91">
        <v>11053492726</v>
      </c>
      <c r="BE98" s="97">
        <v>12225609373</v>
      </c>
      <c r="BF98" s="90"/>
      <c r="BG98" s="97">
        <v>11995581373</v>
      </c>
      <c r="BH98" s="109">
        <v>4</v>
      </c>
      <c r="BI98" s="97">
        <v>709196714</v>
      </c>
      <c r="BJ98" s="91"/>
      <c r="CP98" s="110"/>
      <c r="CQ98" s="110"/>
    </row>
    <row r="99" spans="1:95">
      <c r="A99" s="73">
        <f t="shared" ref="A99:A110" si="7">A86+1</f>
        <v>2008</v>
      </c>
      <c r="B99" s="73">
        <v>1</v>
      </c>
      <c r="C99" s="91">
        <v>507070805</v>
      </c>
      <c r="D99" s="91">
        <v>1422854</v>
      </c>
      <c r="E99" s="91">
        <v>508493659</v>
      </c>
      <c r="F99" s="91">
        <v>258887880</v>
      </c>
      <c r="G99" s="91">
        <v>-22097020</v>
      </c>
      <c r="H99" s="91">
        <v>236790860</v>
      </c>
      <c r="I99" s="91">
        <v>179825063</v>
      </c>
      <c r="J99" s="91">
        <v>-4424902</v>
      </c>
      <c r="K99" s="91">
        <v>175400161</v>
      </c>
      <c r="L99" s="91">
        <v>1889023</v>
      </c>
      <c r="M99" s="91">
        <v>30530734</v>
      </c>
      <c r="N99" s="91">
        <v>3554992</v>
      </c>
      <c r="O99" s="91">
        <v>34085726</v>
      </c>
      <c r="P99" s="91">
        <v>956659429</v>
      </c>
      <c r="Q99" s="91">
        <v>0</v>
      </c>
      <c r="R99" s="91">
        <v>956659429</v>
      </c>
      <c r="S99" s="90"/>
      <c r="T99" s="91">
        <v>947672771</v>
      </c>
      <c r="U99" s="91">
        <v>947672771</v>
      </c>
      <c r="V99" s="91">
        <v>922573703</v>
      </c>
      <c r="W99" s="91">
        <v>922573703</v>
      </c>
      <c r="X99" s="91">
        <v>981758497</v>
      </c>
      <c r="Y99" s="91">
        <v>981758497</v>
      </c>
      <c r="Z99" s="105">
        <v>1992883</v>
      </c>
      <c r="AA99" s="106">
        <v>-134546</v>
      </c>
      <c r="AB99" s="91">
        <v>1858337</v>
      </c>
      <c r="AC99" s="91">
        <v>59890441</v>
      </c>
      <c r="AD99" s="97">
        <v>0</v>
      </c>
      <c r="AE99" s="107">
        <v>1018408207</v>
      </c>
      <c r="AF99" s="91"/>
      <c r="AG99" s="91">
        <v>0</v>
      </c>
      <c r="AH99" s="95">
        <v>14078000</v>
      </c>
      <c r="AI99" s="95">
        <v>15400000</v>
      </c>
      <c r="AJ99" s="91">
        <v>0</v>
      </c>
      <c r="AK99" s="91"/>
      <c r="AL99" s="105">
        <v>521148805</v>
      </c>
      <c r="AM99" s="105">
        <v>1422854</v>
      </c>
      <c r="AN99" s="91">
        <v>522571659</v>
      </c>
      <c r="AO99" s="105">
        <v>274287880</v>
      </c>
      <c r="AP99" s="105">
        <v>-22097020</v>
      </c>
      <c r="AQ99" s="91">
        <v>252190860</v>
      </c>
      <c r="AR99" s="105">
        <v>179825063</v>
      </c>
      <c r="AS99" s="105">
        <v>-4424902</v>
      </c>
      <c r="AT99" s="108">
        <v>175400161</v>
      </c>
      <c r="AU99" s="91">
        <v>1889023</v>
      </c>
      <c r="AV99" s="108">
        <v>30530734</v>
      </c>
      <c r="AW99" s="108">
        <v>3554992</v>
      </c>
      <c r="AX99" s="91">
        <v>34085726</v>
      </c>
      <c r="AY99" s="108">
        <v>986137429</v>
      </c>
      <c r="AZ99" s="98">
        <v>0</v>
      </c>
      <c r="BA99" s="108">
        <v>986137429</v>
      </c>
      <c r="BB99" s="91"/>
      <c r="BC99" s="91">
        <v>977150771</v>
      </c>
      <c r="BD99" s="91">
        <v>977150771</v>
      </c>
      <c r="BE99" s="106">
        <v>1047886209</v>
      </c>
      <c r="BF99" s="91"/>
      <c r="BG99" s="91">
        <v>1018408209</v>
      </c>
      <c r="BH99" s="109">
        <v>2</v>
      </c>
      <c r="BI99" s="94">
        <v>59890443</v>
      </c>
      <c r="BJ99" s="90"/>
      <c r="CQ99" s="110"/>
    </row>
    <row r="100" spans="1:95">
      <c r="A100" s="73">
        <f t="shared" si="7"/>
        <v>2008</v>
      </c>
      <c r="B100" s="73">
        <v>2</v>
      </c>
      <c r="C100" s="91">
        <v>399463916</v>
      </c>
      <c r="D100" s="91">
        <v>-49832035</v>
      </c>
      <c r="E100" s="91">
        <v>349631881</v>
      </c>
      <c r="F100" s="91">
        <v>252510015</v>
      </c>
      <c r="G100" s="91">
        <v>-17962133</v>
      </c>
      <c r="H100" s="91">
        <v>234547882</v>
      </c>
      <c r="I100" s="91">
        <v>170750633</v>
      </c>
      <c r="J100" s="91">
        <v>-1463203</v>
      </c>
      <c r="K100" s="91">
        <v>169287430</v>
      </c>
      <c r="L100" s="91">
        <v>1891534</v>
      </c>
      <c r="M100" s="91">
        <v>25337442</v>
      </c>
      <c r="N100" s="91">
        <v>3011004</v>
      </c>
      <c r="O100" s="91">
        <v>28348446</v>
      </c>
      <c r="P100" s="91">
        <v>783707173</v>
      </c>
      <c r="Q100" s="91">
        <v>0</v>
      </c>
      <c r="R100" s="91">
        <v>783707173</v>
      </c>
      <c r="S100" s="90"/>
      <c r="T100" s="91">
        <v>824616098</v>
      </c>
      <c r="U100" s="91">
        <v>824616098</v>
      </c>
      <c r="V100" s="91">
        <v>755358727</v>
      </c>
      <c r="W100" s="91">
        <v>755358727</v>
      </c>
      <c r="X100" s="91">
        <v>852964544</v>
      </c>
      <c r="Y100" s="91">
        <v>852964544</v>
      </c>
      <c r="Z100" s="105">
        <v>2062515</v>
      </c>
      <c r="AA100" s="106">
        <v>-128586</v>
      </c>
      <c r="AB100" s="91">
        <v>1933929</v>
      </c>
      <c r="AC100" s="91">
        <v>38943964</v>
      </c>
      <c r="AD100" s="97">
        <v>0</v>
      </c>
      <c r="AE100" s="107">
        <v>824585066</v>
      </c>
      <c r="AF100" s="91"/>
      <c r="AG100" s="91">
        <v>0</v>
      </c>
      <c r="AH100" s="95">
        <v>10827000</v>
      </c>
      <c r="AI100" s="95">
        <v>9929000</v>
      </c>
      <c r="AJ100" s="91">
        <v>0</v>
      </c>
      <c r="AK100" s="91"/>
      <c r="AL100" s="105">
        <v>410290916</v>
      </c>
      <c r="AM100" s="105">
        <v>-49832035</v>
      </c>
      <c r="AN100" s="91">
        <v>360458881</v>
      </c>
      <c r="AO100" s="105">
        <v>262439015</v>
      </c>
      <c r="AP100" s="105">
        <v>-17962133</v>
      </c>
      <c r="AQ100" s="91">
        <v>244476882</v>
      </c>
      <c r="AR100" s="105">
        <v>170750633</v>
      </c>
      <c r="AS100" s="105">
        <v>-1463203</v>
      </c>
      <c r="AT100" s="108">
        <v>169287430</v>
      </c>
      <c r="AU100" s="91">
        <v>1891534</v>
      </c>
      <c r="AV100" s="108">
        <v>25337442</v>
      </c>
      <c r="AW100" s="108">
        <v>3011004</v>
      </c>
      <c r="AX100" s="91">
        <v>28348446</v>
      </c>
      <c r="AY100" s="108">
        <v>804463173</v>
      </c>
      <c r="AZ100" s="98">
        <v>0</v>
      </c>
      <c r="BA100" s="108">
        <v>804463173</v>
      </c>
      <c r="BB100" s="91"/>
      <c r="BC100" s="91">
        <v>845372098</v>
      </c>
      <c r="BD100" s="91">
        <v>845372098</v>
      </c>
      <c r="BE100" s="106">
        <v>845341066</v>
      </c>
      <c r="BF100" s="91"/>
      <c r="BG100" s="91">
        <v>824585066</v>
      </c>
      <c r="BH100" s="109">
        <v>0</v>
      </c>
      <c r="BI100" s="94">
        <v>38943964</v>
      </c>
      <c r="BJ100" s="90"/>
      <c r="CQ100" s="110"/>
    </row>
    <row r="101" spans="1:95">
      <c r="A101" s="73">
        <f t="shared" si="7"/>
        <v>2008</v>
      </c>
      <c r="B101" s="73">
        <v>3</v>
      </c>
      <c r="C101" s="91">
        <v>363183666</v>
      </c>
      <c r="D101" s="91">
        <v>2469186</v>
      </c>
      <c r="E101" s="91">
        <v>365652852</v>
      </c>
      <c r="F101" s="91">
        <v>260863433</v>
      </c>
      <c r="G101" s="91">
        <v>13861044</v>
      </c>
      <c r="H101" s="91">
        <v>274724477</v>
      </c>
      <c r="I101" s="91">
        <v>157911666</v>
      </c>
      <c r="J101" s="91">
        <v>1736841</v>
      </c>
      <c r="K101" s="91">
        <v>159648507</v>
      </c>
      <c r="L101" s="91">
        <v>1893726</v>
      </c>
      <c r="M101" s="91">
        <v>25316679</v>
      </c>
      <c r="N101" s="91">
        <v>3126684</v>
      </c>
      <c r="O101" s="91">
        <v>28443363</v>
      </c>
      <c r="P101" s="91">
        <v>830362925</v>
      </c>
      <c r="Q101" s="91">
        <v>0</v>
      </c>
      <c r="R101" s="91">
        <v>830362925</v>
      </c>
      <c r="S101" s="90"/>
      <c r="T101" s="91">
        <v>783852491</v>
      </c>
      <c r="U101" s="91">
        <v>783852491</v>
      </c>
      <c r="V101" s="91">
        <v>801919562</v>
      </c>
      <c r="W101" s="91">
        <v>801919562</v>
      </c>
      <c r="X101" s="91">
        <v>812295854</v>
      </c>
      <c r="Y101" s="91">
        <v>812295854</v>
      </c>
      <c r="Z101" s="105">
        <v>1820661</v>
      </c>
      <c r="AA101" s="106">
        <v>64563</v>
      </c>
      <c r="AB101" s="91">
        <v>1885224</v>
      </c>
      <c r="AC101" s="91">
        <v>43073475</v>
      </c>
      <c r="AD101" s="97">
        <v>0</v>
      </c>
      <c r="AE101" s="107">
        <v>875321624</v>
      </c>
      <c r="AF101" s="91"/>
      <c r="AG101" s="91">
        <v>0</v>
      </c>
      <c r="AH101" s="95">
        <v>6427000</v>
      </c>
      <c r="AI101" s="95">
        <v>6886000</v>
      </c>
      <c r="AJ101" s="91">
        <v>0</v>
      </c>
      <c r="AK101" s="91"/>
      <c r="AL101" s="105">
        <v>369610666</v>
      </c>
      <c r="AM101" s="105">
        <v>2469186</v>
      </c>
      <c r="AN101" s="91">
        <v>372079852</v>
      </c>
      <c r="AO101" s="105">
        <v>267749433</v>
      </c>
      <c r="AP101" s="105">
        <v>13861044</v>
      </c>
      <c r="AQ101" s="91">
        <v>281610477</v>
      </c>
      <c r="AR101" s="105">
        <v>157911666</v>
      </c>
      <c r="AS101" s="105">
        <v>1736841</v>
      </c>
      <c r="AT101" s="108">
        <v>159648507</v>
      </c>
      <c r="AU101" s="91">
        <v>1893726</v>
      </c>
      <c r="AV101" s="108">
        <v>25316679</v>
      </c>
      <c r="AW101" s="108">
        <v>3126684</v>
      </c>
      <c r="AX101" s="91">
        <v>28443363</v>
      </c>
      <c r="AY101" s="108">
        <v>843675925</v>
      </c>
      <c r="AZ101" s="98">
        <v>0</v>
      </c>
      <c r="BA101" s="108">
        <v>843675925</v>
      </c>
      <c r="BB101" s="91"/>
      <c r="BC101" s="91">
        <v>797165491</v>
      </c>
      <c r="BD101" s="91">
        <v>797165491</v>
      </c>
      <c r="BE101" s="106">
        <v>888634624</v>
      </c>
      <c r="BF101" s="91"/>
      <c r="BG101" s="91">
        <v>875321624</v>
      </c>
      <c r="BH101" s="109">
        <v>0</v>
      </c>
      <c r="BI101" s="94">
        <v>43073475</v>
      </c>
      <c r="BJ101" s="90"/>
      <c r="CQ101" s="110"/>
    </row>
    <row r="102" spans="1:95">
      <c r="A102" s="73">
        <f t="shared" si="7"/>
        <v>2008</v>
      </c>
      <c r="B102" s="73">
        <v>4</v>
      </c>
      <c r="C102" s="91">
        <v>292631188</v>
      </c>
      <c r="D102" s="91">
        <v>-9820192</v>
      </c>
      <c r="E102" s="91">
        <v>282810996</v>
      </c>
      <c r="F102" s="91">
        <v>273158421</v>
      </c>
      <c r="G102" s="91">
        <v>21725155</v>
      </c>
      <c r="H102" s="91">
        <v>294883576</v>
      </c>
      <c r="I102" s="91">
        <v>160425824</v>
      </c>
      <c r="J102" s="91">
        <v>3461214</v>
      </c>
      <c r="K102" s="91">
        <v>163887038</v>
      </c>
      <c r="L102" s="91">
        <v>1895657</v>
      </c>
      <c r="M102" s="91">
        <v>24382731</v>
      </c>
      <c r="N102" s="91">
        <v>3186750</v>
      </c>
      <c r="O102" s="91">
        <v>27569481</v>
      </c>
      <c r="P102" s="91">
        <v>771046748</v>
      </c>
      <c r="Q102" s="91">
        <v>0</v>
      </c>
      <c r="R102" s="91">
        <v>771046748</v>
      </c>
      <c r="S102" s="90"/>
      <c r="T102" s="91">
        <v>728111090</v>
      </c>
      <c r="U102" s="91">
        <v>728111090</v>
      </c>
      <c r="V102" s="91">
        <v>743477267</v>
      </c>
      <c r="W102" s="91">
        <v>743477267</v>
      </c>
      <c r="X102" s="91">
        <v>755680571</v>
      </c>
      <c r="Y102" s="91">
        <v>755680571</v>
      </c>
      <c r="Z102" s="105">
        <v>1841900</v>
      </c>
      <c r="AA102" s="106">
        <v>72231</v>
      </c>
      <c r="AB102" s="91">
        <v>1914131</v>
      </c>
      <c r="AC102" s="91">
        <v>36782895</v>
      </c>
      <c r="AD102" s="97">
        <v>0</v>
      </c>
      <c r="AE102" s="107">
        <v>809743774</v>
      </c>
      <c r="AF102" s="91"/>
      <c r="AG102" s="91">
        <v>0</v>
      </c>
      <c r="AH102" s="95">
        <v>3134000</v>
      </c>
      <c r="AI102" s="95">
        <v>7958000</v>
      </c>
      <c r="AJ102" s="91">
        <v>0</v>
      </c>
      <c r="AK102" s="91"/>
      <c r="AL102" s="105">
        <v>295765188</v>
      </c>
      <c r="AM102" s="105">
        <v>-9820192</v>
      </c>
      <c r="AN102" s="91">
        <v>285944996</v>
      </c>
      <c r="AO102" s="105">
        <v>281116421</v>
      </c>
      <c r="AP102" s="105">
        <v>21725155</v>
      </c>
      <c r="AQ102" s="91">
        <v>302841576</v>
      </c>
      <c r="AR102" s="105">
        <v>160425824</v>
      </c>
      <c r="AS102" s="105">
        <v>3461214</v>
      </c>
      <c r="AT102" s="108">
        <v>163887038</v>
      </c>
      <c r="AU102" s="91">
        <v>1895657</v>
      </c>
      <c r="AV102" s="108">
        <v>24382731</v>
      </c>
      <c r="AW102" s="108">
        <v>3186750</v>
      </c>
      <c r="AX102" s="91">
        <v>27569481</v>
      </c>
      <c r="AY102" s="108">
        <v>782138748</v>
      </c>
      <c r="AZ102" s="98">
        <v>0</v>
      </c>
      <c r="BA102" s="108">
        <v>782138748</v>
      </c>
      <c r="BB102" s="91"/>
      <c r="BC102" s="91">
        <v>739203090</v>
      </c>
      <c r="BD102" s="91">
        <v>739203090</v>
      </c>
      <c r="BE102" s="106">
        <v>820835773</v>
      </c>
      <c r="BF102" s="91"/>
      <c r="BG102" s="91">
        <v>809743773</v>
      </c>
      <c r="BH102" s="109">
        <v>-1</v>
      </c>
      <c r="BI102" s="94">
        <v>36782894</v>
      </c>
      <c r="BJ102" s="90"/>
      <c r="CQ102" s="110"/>
    </row>
    <row r="103" spans="1:95">
      <c r="A103" s="73">
        <f t="shared" si="7"/>
        <v>2008</v>
      </c>
      <c r="B103" s="73">
        <v>5</v>
      </c>
      <c r="C103" s="91">
        <v>331372307</v>
      </c>
      <c r="D103" s="91">
        <v>68029457</v>
      </c>
      <c r="E103" s="91">
        <v>399401764</v>
      </c>
      <c r="F103" s="91">
        <v>293314436</v>
      </c>
      <c r="G103" s="91">
        <v>63367792</v>
      </c>
      <c r="H103" s="91">
        <v>356682228</v>
      </c>
      <c r="I103" s="91">
        <v>188236868</v>
      </c>
      <c r="J103" s="91">
        <v>10913124</v>
      </c>
      <c r="K103" s="91">
        <v>199149992</v>
      </c>
      <c r="L103" s="91">
        <v>1898006</v>
      </c>
      <c r="M103" s="91">
        <v>29414360</v>
      </c>
      <c r="N103" s="91">
        <v>3876022</v>
      </c>
      <c r="O103" s="91">
        <v>33290382</v>
      </c>
      <c r="P103" s="91">
        <v>990422372</v>
      </c>
      <c r="Q103" s="91">
        <v>0</v>
      </c>
      <c r="R103" s="91">
        <v>990422372</v>
      </c>
      <c r="S103" s="90"/>
      <c r="T103" s="91">
        <v>814821617</v>
      </c>
      <c r="U103" s="91">
        <v>814821617</v>
      </c>
      <c r="V103" s="91">
        <v>957131990</v>
      </c>
      <c r="W103" s="91">
        <v>957131990</v>
      </c>
      <c r="X103" s="91">
        <v>848111999</v>
      </c>
      <c r="Y103" s="91">
        <v>848111999</v>
      </c>
      <c r="Z103" s="105">
        <v>1818794</v>
      </c>
      <c r="AA103" s="106">
        <v>298273</v>
      </c>
      <c r="AB103" s="91">
        <v>2117067</v>
      </c>
      <c r="AC103" s="91">
        <v>63051077</v>
      </c>
      <c r="AD103" s="97">
        <v>0</v>
      </c>
      <c r="AE103" s="107">
        <v>1055590516</v>
      </c>
      <c r="AF103" s="91"/>
      <c r="AG103" s="91">
        <v>0</v>
      </c>
      <c r="AH103" s="95">
        <v>5278000</v>
      </c>
      <c r="AI103" s="95">
        <v>13923000</v>
      </c>
      <c r="AJ103" s="91">
        <v>0</v>
      </c>
      <c r="AK103" s="91"/>
      <c r="AL103" s="105">
        <v>336650307</v>
      </c>
      <c r="AM103" s="105">
        <v>68029457</v>
      </c>
      <c r="AN103" s="91">
        <v>404679764</v>
      </c>
      <c r="AO103" s="105">
        <v>307237436</v>
      </c>
      <c r="AP103" s="105">
        <v>63367792</v>
      </c>
      <c r="AQ103" s="91">
        <v>370605228</v>
      </c>
      <c r="AR103" s="105">
        <v>188236868</v>
      </c>
      <c r="AS103" s="105">
        <v>10913124</v>
      </c>
      <c r="AT103" s="108">
        <v>199149992</v>
      </c>
      <c r="AU103" s="91">
        <v>1898006</v>
      </c>
      <c r="AV103" s="108">
        <v>29414360</v>
      </c>
      <c r="AW103" s="108">
        <v>3876022</v>
      </c>
      <c r="AX103" s="91">
        <v>33290382</v>
      </c>
      <c r="AY103" s="108">
        <v>1009623372</v>
      </c>
      <c r="AZ103" s="98">
        <v>0</v>
      </c>
      <c r="BA103" s="108">
        <v>1009623372</v>
      </c>
      <c r="BB103" s="91"/>
      <c r="BC103" s="91">
        <v>834022617</v>
      </c>
      <c r="BD103" s="91">
        <v>834022617</v>
      </c>
      <c r="BE103" s="106">
        <v>1074791518</v>
      </c>
      <c r="BF103" s="91"/>
      <c r="BG103" s="91">
        <v>1055590518</v>
      </c>
      <c r="BH103" s="109">
        <v>2</v>
      </c>
      <c r="BI103" s="94">
        <v>63051079</v>
      </c>
      <c r="BJ103" s="90"/>
      <c r="CQ103" s="110"/>
    </row>
    <row r="104" spans="1:95">
      <c r="A104" s="73">
        <f t="shared" si="7"/>
        <v>2008</v>
      </c>
      <c r="B104" s="73">
        <v>6</v>
      </c>
      <c r="C104" s="91">
        <v>505514170</v>
      </c>
      <c r="D104" s="91">
        <v>63991372</v>
      </c>
      <c r="E104" s="91">
        <v>569505542</v>
      </c>
      <c r="F104" s="91">
        <v>336889783</v>
      </c>
      <c r="G104" s="91">
        <v>6012418</v>
      </c>
      <c r="H104" s="91">
        <v>342902201</v>
      </c>
      <c r="I104" s="91">
        <v>181590912</v>
      </c>
      <c r="J104" s="91">
        <v>-2885372</v>
      </c>
      <c r="K104" s="91">
        <v>178705540</v>
      </c>
      <c r="L104" s="91">
        <v>1900424</v>
      </c>
      <c r="M104" s="91">
        <v>33250125</v>
      </c>
      <c r="N104" s="91">
        <v>4273759</v>
      </c>
      <c r="O104" s="91">
        <v>37523884</v>
      </c>
      <c r="P104" s="91">
        <v>1130537591</v>
      </c>
      <c r="Q104" s="91">
        <v>0</v>
      </c>
      <c r="R104" s="91">
        <v>1130537591</v>
      </c>
      <c r="S104" s="90"/>
      <c r="T104" s="91">
        <v>1025895289</v>
      </c>
      <c r="U104" s="91">
        <v>1025895289</v>
      </c>
      <c r="V104" s="91">
        <v>1093013707</v>
      </c>
      <c r="W104" s="91">
        <v>1093013707</v>
      </c>
      <c r="X104" s="91">
        <v>1063419173</v>
      </c>
      <c r="Y104" s="91">
        <v>1063419173</v>
      </c>
      <c r="Z104" s="105">
        <v>1743621</v>
      </c>
      <c r="AA104" s="106">
        <v>-93129</v>
      </c>
      <c r="AB104" s="91">
        <v>1650492</v>
      </c>
      <c r="AC104" s="91">
        <v>83885845</v>
      </c>
      <c r="AD104" s="97">
        <v>0</v>
      </c>
      <c r="AE104" s="107">
        <v>1216073928</v>
      </c>
      <c r="AF104" s="91"/>
      <c r="AG104" s="91">
        <v>0</v>
      </c>
      <c r="AH104" s="95">
        <v>8498000</v>
      </c>
      <c r="AI104" s="95">
        <v>18259000</v>
      </c>
      <c r="AJ104" s="91">
        <v>0</v>
      </c>
      <c r="AK104" s="91"/>
      <c r="AL104" s="105">
        <v>514012170</v>
      </c>
      <c r="AM104" s="105">
        <v>63991372</v>
      </c>
      <c r="AN104" s="91">
        <v>578003542</v>
      </c>
      <c r="AO104" s="105">
        <v>355148783</v>
      </c>
      <c r="AP104" s="105">
        <v>6012418</v>
      </c>
      <c r="AQ104" s="91">
        <v>361161201</v>
      </c>
      <c r="AR104" s="105">
        <v>181590912</v>
      </c>
      <c r="AS104" s="105">
        <v>-2885372</v>
      </c>
      <c r="AT104" s="108">
        <v>178705540</v>
      </c>
      <c r="AU104" s="91">
        <v>1900424</v>
      </c>
      <c r="AV104" s="108">
        <v>33250125</v>
      </c>
      <c r="AW104" s="108">
        <v>4273759</v>
      </c>
      <c r="AX104" s="91">
        <v>37523884</v>
      </c>
      <c r="AY104" s="108">
        <v>1157294591</v>
      </c>
      <c r="AZ104" s="98">
        <v>0</v>
      </c>
      <c r="BA104" s="108">
        <v>1157294591</v>
      </c>
      <c r="BB104" s="91"/>
      <c r="BC104" s="91">
        <v>1052652289</v>
      </c>
      <c r="BD104" s="91">
        <v>1052652289</v>
      </c>
      <c r="BE104" s="106">
        <v>1242830928</v>
      </c>
      <c r="BF104" s="91"/>
      <c r="BG104" s="91">
        <v>1216073928</v>
      </c>
      <c r="BH104" s="109">
        <v>0</v>
      </c>
      <c r="BI104" s="94">
        <v>83885845</v>
      </c>
      <c r="BJ104" s="90"/>
      <c r="CQ104" s="110"/>
    </row>
    <row r="105" spans="1:95">
      <c r="A105" s="73">
        <f t="shared" si="7"/>
        <v>2008</v>
      </c>
      <c r="B105" s="73">
        <v>7</v>
      </c>
      <c r="C105" s="91">
        <v>560914607</v>
      </c>
      <c r="D105" s="91">
        <v>27046201</v>
      </c>
      <c r="E105" s="91">
        <v>587960808</v>
      </c>
      <c r="F105" s="91">
        <v>350928647</v>
      </c>
      <c r="G105" s="91">
        <v>-228674</v>
      </c>
      <c r="H105" s="91">
        <v>350699973</v>
      </c>
      <c r="I105" s="91">
        <v>193087846</v>
      </c>
      <c r="J105" s="91">
        <v>-937205</v>
      </c>
      <c r="K105" s="91">
        <v>192150641</v>
      </c>
      <c r="L105" s="91">
        <v>1903424</v>
      </c>
      <c r="M105" s="91">
        <v>36558336</v>
      </c>
      <c r="N105" s="91">
        <v>4659156</v>
      </c>
      <c r="O105" s="91">
        <v>41217492</v>
      </c>
      <c r="P105" s="91">
        <v>1173932338</v>
      </c>
      <c r="Q105" s="91">
        <v>0</v>
      </c>
      <c r="R105" s="91">
        <v>1173932338</v>
      </c>
      <c r="S105" s="90"/>
      <c r="T105" s="91">
        <v>1106834524</v>
      </c>
      <c r="U105" s="91">
        <v>1106834524</v>
      </c>
      <c r="V105" s="91">
        <v>1132714846</v>
      </c>
      <c r="W105" s="91">
        <v>1132714846</v>
      </c>
      <c r="X105" s="91">
        <v>1148052016</v>
      </c>
      <c r="Y105" s="91">
        <v>1148052016</v>
      </c>
      <c r="Z105" s="105">
        <v>2018043</v>
      </c>
      <c r="AA105" s="106">
        <v>9704</v>
      </c>
      <c r="AB105" s="91">
        <v>2027747</v>
      </c>
      <c r="AC105" s="91">
        <v>91856241</v>
      </c>
      <c r="AD105" s="97">
        <v>0</v>
      </c>
      <c r="AE105" s="107">
        <v>1267816326</v>
      </c>
      <c r="AF105" s="91"/>
      <c r="AG105" s="91">
        <v>0</v>
      </c>
      <c r="AH105" s="95">
        <v>10916000</v>
      </c>
      <c r="AI105" s="95">
        <v>21443000</v>
      </c>
      <c r="AJ105" s="91">
        <v>0</v>
      </c>
      <c r="AK105" s="91"/>
      <c r="AL105" s="105">
        <v>571830607</v>
      </c>
      <c r="AM105" s="105">
        <v>27046201</v>
      </c>
      <c r="AN105" s="91">
        <v>598876808</v>
      </c>
      <c r="AO105" s="105">
        <v>372371647</v>
      </c>
      <c r="AP105" s="105">
        <v>-228674</v>
      </c>
      <c r="AQ105" s="91">
        <v>372142973</v>
      </c>
      <c r="AR105" s="105">
        <v>193087846</v>
      </c>
      <c r="AS105" s="105">
        <v>-937205</v>
      </c>
      <c r="AT105" s="108">
        <v>192150641</v>
      </c>
      <c r="AU105" s="91">
        <v>1903424</v>
      </c>
      <c r="AV105" s="108">
        <v>36558336</v>
      </c>
      <c r="AW105" s="108">
        <v>4659156</v>
      </c>
      <c r="AX105" s="91">
        <v>41217492</v>
      </c>
      <c r="AY105" s="108">
        <v>1206291338</v>
      </c>
      <c r="AZ105" s="98">
        <v>0</v>
      </c>
      <c r="BA105" s="108">
        <v>1206291338</v>
      </c>
      <c r="BB105" s="91"/>
      <c r="BC105" s="91">
        <v>1139193524</v>
      </c>
      <c r="BD105" s="91">
        <v>1139193524</v>
      </c>
      <c r="BE105" s="106">
        <v>1300175326</v>
      </c>
      <c r="BF105" s="91"/>
      <c r="BG105" s="91">
        <v>1267816326</v>
      </c>
      <c r="BH105" s="109">
        <v>0</v>
      </c>
      <c r="BI105" s="94">
        <v>91856241</v>
      </c>
      <c r="BJ105" s="91"/>
      <c r="CQ105" s="110"/>
    </row>
    <row r="106" spans="1:95">
      <c r="A106" s="73">
        <f t="shared" si="7"/>
        <v>2008</v>
      </c>
      <c r="B106" s="73">
        <v>8</v>
      </c>
      <c r="C106" s="91">
        <v>591606232</v>
      </c>
      <c r="D106" s="91">
        <v>13813471</v>
      </c>
      <c r="E106" s="91">
        <v>605419703</v>
      </c>
      <c r="F106" s="91">
        <v>360502637</v>
      </c>
      <c r="G106" s="91">
        <v>286453</v>
      </c>
      <c r="H106" s="91">
        <v>360789090</v>
      </c>
      <c r="I106" s="91">
        <v>202200917</v>
      </c>
      <c r="J106" s="91">
        <v>1601972</v>
      </c>
      <c r="K106" s="91">
        <v>203802889</v>
      </c>
      <c r="L106" s="91">
        <v>1905696</v>
      </c>
      <c r="M106" s="91">
        <v>35719211</v>
      </c>
      <c r="N106" s="91">
        <v>4697167</v>
      </c>
      <c r="O106" s="91">
        <v>40416378</v>
      </c>
      <c r="P106" s="91">
        <v>1212333756</v>
      </c>
      <c r="Q106" s="91">
        <v>0</v>
      </c>
      <c r="R106" s="91">
        <v>1212333756</v>
      </c>
      <c r="S106" s="90"/>
      <c r="T106" s="91">
        <v>1156215482</v>
      </c>
      <c r="U106" s="91">
        <v>1156215482</v>
      </c>
      <c r="V106" s="91">
        <v>1171917378</v>
      </c>
      <c r="W106" s="91">
        <v>1171917378</v>
      </c>
      <c r="X106" s="91">
        <v>1196631860</v>
      </c>
      <c r="Y106" s="91">
        <v>1196631860</v>
      </c>
      <c r="Z106" s="105">
        <v>1968427</v>
      </c>
      <c r="AA106" s="106">
        <v>-45703</v>
      </c>
      <c r="AB106" s="91">
        <v>1922724</v>
      </c>
      <c r="AC106" s="91">
        <v>97889329</v>
      </c>
      <c r="AD106" s="97">
        <v>0</v>
      </c>
      <c r="AE106" s="107">
        <v>1312145809</v>
      </c>
      <c r="AF106" s="91"/>
      <c r="AG106" s="91">
        <v>0</v>
      </c>
      <c r="AH106" s="95">
        <v>9931000</v>
      </c>
      <c r="AI106" s="95">
        <v>20296000</v>
      </c>
      <c r="AJ106" s="91">
        <v>0</v>
      </c>
      <c r="AK106" s="91"/>
      <c r="AL106" s="105">
        <v>601537232</v>
      </c>
      <c r="AM106" s="105">
        <v>13813471</v>
      </c>
      <c r="AN106" s="91">
        <v>615350703</v>
      </c>
      <c r="AO106" s="105">
        <v>380798637</v>
      </c>
      <c r="AP106" s="105">
        <v>286453</v>
      </c>
      <c r="AQ106" s="91">
        <v>381085090</v>
      </c>
      <c r="AR106" s="105">
        <v>202200917</v>
      </c>
      <c r="AS106" s="105">
        <v>1601972</v>
      </c>
      <c r="AT106" s="108">
        <v>203802889</v>
      </c>
      <c r="AU106" s="91">
        <v>1905696</v>
      </c>
      <c r="AV106" s="108">
        <v>35719211</v>
      </c>
      <c r="AW106" s="108">
        <v>4697167</v>
      </c>
      <c r="AX106" s="91">
        <v>40416378</v>
      </c>
      <c r="AY106" s="108">
        <v>1242560756</v>
      </c>
      <c r="AZ106" s="98">
        <v>0</v>
      </c>
      <c r="BA106" s="108">
        <v>1242560756</v>
      </c>
      <c r="BB106" s="91"/>
      <c r="BC106" s="91">
        <v>1186442482</v>
      </c>
      <c r="BD106" s="91">
        <v>1186442482</v>
      </c>
      <c r="BE106" s="106">
        <v>1342372809</v>
      </c>
      <c r="BF106" s="91"/>
      <c r="BG106" s="91">
        <v>1312145809</v>
      </c>
      <c r="BH106" s="109">
        <v>0</v>
      </c>
      <c r="BI106" s="94">
        <v>97889329</v>
      </c>
      <c r="BJ106" s="91"/>
      <c r="CQ106" s="110"/>
    </row>
    <row r="107" spans="1:95">
      <c r="A107" s="73">
        <f t="shared" si="7"/>
        <v>2008</v>
      </c>
      <c r="B107" s="73">
        <v>9</v>
      </c>
      <c r="C107" s="91">
        <v>537771923</v>
      </c>
      <c r="D107" s="91">
        <v>-73966713</v>
      </c>
      <c r="E107" s="91">
        <v>463805210</v>
      </c>
      <c r="F107" s="91">
        <v>372317698</v>
      </c>
      <c r="G107" s="91">
        <v>-31539086</v>
      </c>
      <c r="H107" s="91">
        <v>340778612</v>
      </c>
      <c r="I107" s="91">
        <v>190619781</v>
      </c>
      <c r="J107" s="91">
        <v>-5773104</v>
      </c>
      <c r="K107" s="91">
        <v>184846677</v>
      </c>
      <c r="L107" s="91">
        <v>1907844</v>
      </c>
      <c r="M107" s="91">
        <v>31096763</v>
      </c>
      <c r="N107" s="91">
        <v>4097332</v>
      </c>
      <c r="O107" s="91">
        <v>35194095</v>
      </c>
      <c r="P107" s="91">
        <v>1026532438</v>
      </c>
      <c r="Q107" s="91">
        <v>0</v>
      </c>
      <c r="R107" s="91">
        <v>1026532438</v>
      </c>
      <c r="S107" s="90"/>
      <c r="T107" s="91">
        <v>1102617246</v>
      </c>
      <c r="U107" s="91">
        <v>1102617246</v>
      </c>
      <c r="V107" s="91">
        <v>991338343</v>
      </c>
      <c r="W107" s="91">
        <v>991338343</v>
      </c>
      <c r="X107" s="91">
        <v>1137811341</v>
      </c>
      <c r="Y107" s="91">
        <v>1137811341</v>
      </c>
      <c r="Z107" s="105">
        <v>1943013</v>
      </c>
      <c r="AA107" s="106">
        <v>-169512</v>
      </c>
      <c r="AB107" s="91">
        <v>1773501</v>
      </c>
      <c r="AC107" s="91">
        <v>67876688</v>
      </c>
      <c r="AD107" s="97">
        <v>0</v>
      </c>
      <c r="AE107" s="107">
        <v>1096182627</v>
      </c>
      <c r="AF107" s="91"/>
      <c r="AG107" s="91">
        <v>0</v>
      </c>
      <c r="AH107" s="95">
        <v>6575000</v>
      </c>
      <c r="AI107" s="95">
        <v>15464000</v>
      </c>
      <c r="AJ107" s="91">
        <v>0</v>
      </c>
      <c r="AK107" s="91"/>
      <c r="AL107" s="105">
        <v>544346923</v>
      </c>
      <c r="AM107" s="105">
        <v>-73966713</v>
      </c>
      <c r="AN107" s="91">
        <v>470380210</v>
      </c>
      <c r="AO107" s="105">
        <v>387781698</v>
      </c>
      <c r="AP107" s="105">
        <v>-31539086</v>
      </c>
      <c r="AQ107" s="91">
        <v>356242612</v>
      </c>
      <c r="AR107" s="105">
        <v>190619781</v>
      </c>
      <c r="AS107" s="105">
        <v>-5773104</v>
      </c>
      <c r="AT107" s="108">
        <v>184846677</v>
      </c>
      <c r="AU107" s="91">
        <v>1907844</v>
      </c>
      <c r="AV107" s="108">
        <v>31096763</v>
      </c>
      <c r="AW107" s="108">
        <v>4097332</v>
      </c>
      <c r="AX107" s="91">
        <v>35194095</v>
      </c>
      <c r="AY107" s="108">
        <v>1048571438</v>
      </c>
      <c r="AZ107" s="98">
        <v>0</v>
      </c>
      <c r="BA107" s="108">
        <v>1048571438</v>
      </c>
      <c r="BB107" s="91"/>
      <c r="BC107" s="91">
        <v>1124656246</v>
      </c>
      <c r="BD107" s="91">
        <v>1124656246</v>
      </c>
      <c r="BE107" s="106">
        <v>1118221628</v>
      </c>
      <c r="BF107" s="91"/>
      <c r="BG107" s="91">
        <v>1096182628</v>
      </c>
      <c r="BH107" s="109">
        <v>1</v>
      </c>
      <c r="BI107" s="94">
        <v>67876689</v>
      </c>
      <c r="BJ107" s="91"/>
      <c r="CQ107" s="110"/>
    </row>
    <row r="108" spans="1:95">
      <c r="A108" s="73">
        <f t="shared" si="7"/>
        <v>2008</v>
      </c>
      <c r="B108" s="73">
        <v>10</v>
      </c>
      <c r="C108" s="91">
        <v>392342888</v>
      </c>
      <c r="D108" s="91">
        <v>-56472992</v>
      </c>
      <c r="E108" s="91">
        <v>335869896</v>
      </c>
      <c r="F108" s="91">
        <v>316501030</v>
      </c>
      <c r="G108" s="91">
        <v>-21589358</v>
      </c>
      <c r="H108" s="91">
        <v>294911672</v>
      </c>
      <c r="I108" s="91">
        <v>179079582</v>
      </c>
      <c r="J108" s="91">
        <v>-803829</v>
      </c>
      <c r="K108" s="91">
        <v>178275753</v>
      </c>
      <c r="L108" s="91">
        <v>1910096</v>
      </c>
      <c r="M108" s="91">
        <v>26202449</v>
      </c>
      <c r="N108" s="91">
        <v>3413138</v>
      </c>
      <c r="O108" s="91">
        <v>29615587</v>
      </c>
      <c r="P108" s="91">
        <v>840583004</v>
      </c>
      <c r="Q108" s="91">
        <v>0</v>
      </c>
      <c r="R108" s="91">
        <v>840583004</v>
      </c>
      <c r="S108" s="90"/>
      <c r="T108" s="91">
        <v>889833596</v>
      </c>
      <c r="U108" s="91">
        <v>889833596</v>
      </c>
      <c r="V108" s="91">
        <v>810967417</v>
      </c>
      <c r="W108" s="91">
        <v>810967417</v>
      </c>
      <c r="X108" s="91">
        <v>919449183</v>
      </c>
      <c r="Y108" s="91">
        <v>919449183</v>
      </c>
      <c r="Z108" s="105">
        <v>1888173</v>
      </c>
      <c r="AA108" s="106">
        <v>-14096</v>
      </c>
      <c r="AB108" s="91">
        <v>1874077</v>
      </c>
      <c r="AC108" s="91">
        <v>44166189</v>
      </c>
      <c r="AD108" s="97">
        <v>0</v>
      </c>
      <c r="AE108" s="107">
        <v>886623270</v>
      </c>
      <c r="AF108" s="91"/>
      <c r="AG108" s="91">
        <v>0</v>
      </c>
      <c r="AH108" s="95">
        <v>4040000</v>
      </c>
      <c r="AI108" s="95">
        <v>8707000</v>
      </c>
      <c r="AJ108" s="91">
        <v>0</v>
      </c>
      <c r="AK108" s="91"/>
      <c r="AL108" s="105">
        <v>396382888</v>
      </c>
      <c r="AM108" s="105">
        <v>-56472992</v>
      </c>
      <c r="AN108" s="91">
        <v>339909896</v>
      </c>
      <c r="AO108" s="105">
        <v>325208030</v>
      </c>
      <c r="AP108" s="105">
        <v>-21589358</v>
      </c>
      <c r="AQ108" s="91">
        <v>303618672</v>
      </c>
      <c r="AR108" s="105">
        <v>179079582</v>
      </c>
      <c r="AS108" s="105">
        <v>-803829</v>
      </c>
      <c r="AT108" s="108">
        <v>178275753</v>
      </c>
      <c r="AU108" s="91">
        <v>1910096</v>
      </c>
      <c r="AV108" s="108">
        <v>26202449</v>
      </c>
      <c r="AW108" s="108">
        <v>3413138</v>
      </c>
      <c r="AX108" s="91">
        <v>29615587</v>
      </c>
      <c r="AY108" s="108">
        <v>853330004</v>
      </c>
      <c r="AZ108" s="98">
        <v>0</v>
      </c>
      <c r="BA108" s="108">
        <v>853330004</v>
      </c>
      <c r="BB108" s="91"/>
      <c r="BC108" s="91">
        <v>902580596</v>
      </c>
      <c r="BD108" s="91">
        <v>902580596</v>
      </c>
      <c r="BE108" s="106">
        <v>899370270</v>
      </c>
      <c r="BF108" s="91"/>
      <c r="BG108" s="91">
        <v>886623270</v>
      </c>
      <c r="BH108" s="109">
        <v>0</v>
      </c>
      <c r="BI108" s="94">
        <v>44166189</v>
      </c>
      <c r="BJ108" s="91"/>
      <c r="CQ108" s="110"/>
    </row>
    <row r="109" spans="1:95">
      <c r="A109" s="73">
        <f t="shared" si="7"/>
        <v>2008</v>
      </c>
      <c r="B109" s="73">
        <v>11</v>
      </c>
      <c r="C109" s="91">
        <v>313145930</v>
      </c>
      <c r="D109" s="91">
        <v>-7755522</v>
      </c>
      <c r="E109" s="91">
        <v>305390408</v>
      </c>
      <c r="F109" s="91">
        <v>265786330</v>
      </c>
      <c r="G109" s="91">
        <v>803789</v>
      </c>
      <c r="H109" s="91">
        <v>266590119</v>
      </c>
      <c r="I109" s="91">
        <v>173473812</v>
      </c>
      <c r="J109" s="91">
        <v>1635848</v>
      </c>
      <c r="K109" s="91">
        <v>175109660</v>
      </c>
      <c r="L109" s="91">
        <v>1912406</v>
      </c>
      <c r="M109" s="91">
        <v>24966939</v>
      </c>
      <c r="N109" s="91">
        <v>3097689</v>
      </c>
      <c r="O109" s="91">
        <v>28064628</v>
      </c>
      <c r="P109" s="91">
        <v>777067221</v>
      </c>
      <c r="Q109" s="91">
        <v>0</v>
      </c>
      <c r="R109" s="91">
        <v>777067221</v>
      </c>
      <c r="S109" s="90"/>
      <c r="T109" s="91">
        <v>754318478</v>
      </c>
      <c r="U109" s="91">
        <v>754318478</v>
      </c>
      <c r="V109" s="91">
        <v>749002593</v>
      </c>
      <c r="W109" s="91">
        <v>749002593</v>
      </c>
      <c r="X109" s="91">
        <v>782383106</v>
      </c>
      <c r="Y109" s="91">
        <v>782383106</v>
      </c>
      <c r="Z109" s="105">
        <v>1983369</v>
      </c>
      <c r="AA109" s="106">
        <v>195748</v>
      </c>
      <c r="AB109" s="91">
        <v>2179117</v>
      </c>
      <c r="AC109" s="91">
        <v>37925081</v>
      </c>
      <c r="AD109" s="97">
        <v>0</v>
      </c>
      <c r="AE109" s="107">
        <v>817171419</v>
      </c>
      <c r="AF109" s="91"/>
      <c r="AG109" s="91">
        <v>0</v>
      </c>
      <c r="AH109" s="95">
        <v>6889000</v>
      </c>
      <c r="AI109" s="95">
        <v>7309000</v>
      </c>
      <c r="AJ109" s="91">
        <v>0</v>
      </c>
      <c r="AK109" s="91"/>
      <c r="AL109" s="105">
        <v>320034930</v>
      </c>
      <c r="AM109" s="105">
        <v>-7755522</v>
      </c>
      <c r="AN109" s="91">
        <v>312279408</v>
      </c>
      <c r="AO109" s="105">
        <v>273095330</v>
      </c>
      <c r="AP109" s="105">
        <v>803789</v>
      </c>
      <c r="AQ109" s="91">
        <v>273899119</v>
      </c>
      <c r="AR109" s="105">
        <v>173473812</v>
      </c>
      <c r="AS109" s="105">
        <v>1635848</v>
      </c>
      <c r="AT109" s="108">
        <v>175109660</v>
      </c>
      <c r="AU109" s="91">
        <v>1912406</v>
      </c>
      <c r="AV109" s="108">
        <v>24966939</v>
      </c>
      <c r="AW109" s="108">
        <v>3097689</v>
      </c>
      <c r="AX109" s="91">
        <v>28064628</v>
      </c>
      <c r="AY109" s="108">
        <v>791265221</v>
      </c>
      <c r="AZ109" s="98">
        <v>0</v>
      </c>
      <c r="BA109" s="108">
        <v>791265221</v>
      </c>
      <c r="BB109" s="91"/>
      <c r="BC109" s="91">
        <v>768516478</v>
      </c>
      <c r="BD109" s="91">
        <v>768516478</v>
      </c>
      <c r="BE109" s="106">
        <v>831369419</v>
      </c>
      <c r="BF109" s="91"/>
      <c r="BG109" s="91">
        <v>817171419</v>
      </c>
      <c r="BH109" s="109">
        <v>0</v>
      </c>
      <c r="BI109" s="94">
        <v>37925081</v>
      </c>
      <c r="BJ109" s="91"/>
      <c r="CQ109" s="110"/>
    </row>
    <row r="110" spans="1:95">
      <c r="A110" s="73">
        <f t="shared" si="7"/>
        <v>2008</v>
      </c>
      <c r="B110" s="73">
        <v>12</v>
      </c>
      <c r="C110" s="91">
        <v>399693628</v>
      </c>
      <c r="D110" s="91">
        <v>52094763</v>
      </c>
      <c r="E110" s="91">
        <v>451788391</v>
      </c>
      <c r="F110" s="91">
        <v>250688920</v>
      </c>
      <c r="G110" s="91">
        <v>5591543</v>
      </c>
      <c r="H110" s="91">
        <v>256280463</v>
      </c>
      <c r="I110" s="91">
        <v>179131428</v>
      </c>
      <c r="J110" s="91">
        <v>266383</v>
      </c>
      <c r="K110" s="91">
        <v>179397811</v>
      </c>
      <c r="L110" s="91">
        <v>1914534</v>
      </c>
      <c r="M110" s="91">
        <v>29117406</v>
      </c>
      <c r="N110" s="91">
        <v>3448418</v>
      </c>
      <c r="O110" s="91">
        <v>32565824</v>
      </c>
      <c r="P110" s="91">
        <v>921947023</v>
      </c>
      <c r="Q110" s="91">
        <v>0</v>
      </c>
      <c r="R110" s="91">
        <v>921947023</v>
      </c>
      <c r="S110" s="90"/>
      <c r="T110" s="91">
        <v>831428510</v>
      </c>
      <c r="U110" s="91">
        <v>831428510</v>
      </c>
      <c r="V110" s="91">
        <v>889381199</v>
      </c>
      <c r="W110" s="91">
        <v>889381199</v>
      </c>
      <c r="X110" s="91">
        <v>863994334</v>
      </c>
      <c r="Y110" s="91">
        <v>863994334</v>
      </c>
      <c r="Z110" s="105">
        <v>1997237</v>
      </c>
      <c r="AA110" s="106">
        <v>120505</v>
      </c>
      <c r="AB110" s="91">
        <v>2117742</v>
      </c>
      <c r="AC110" s="91">
        <v>55130997</v>
      </c>
      <c r="AD110" s="97">
        <v>0</v>
      </c>
      <c r="AE110" s="107">
        <v>979195762</v>
      </c>
      <c r="AF110" s="91"/>
      <c r="AG110" s="91">
        <v>0</v>
      </c>
      <c r="AH110" s="95">
        <v>12553000</v>
      </c>
      <c r="AI110" s="95">
        <v>11210000</v>
      </c>
      <c r="AJ110" s="91">
        <v>0</v>
      </c>
      <c r="AK110" s="91"/>
      <c r="AL110" s="105">
        <v>412246628</v>
      </c>
      <c r="AM110" s="105">
        <v>52094763</v>
      </c>
      <c r="AN110" s="91">
        <v>464341391</v>
      </c>
      <c r="AO110" s="105">
        <v>261898920</v>
      </c>
      <c r="AP110" s="105">
        <v>5591543</v>
      </c>
      <c r="AQ110" s="91">
        <v>267490463</v>
      </c>
      <c r="AR110" s="105">
        <v>179131428</v>
      </c>
      <c r="AS110" s="105">
        <v>266383</v>
      </c>
      <c r="AT110" s="108">
        <v>179397811</v>
      </c>
      <c r="AU110" s="91">
        <v>1914534</v>
      </c>
      <c r="AV110" s="108">
        <v>29117406</v>
      </c>
      <c r="AW110" s="108">
        <v>3448418</v>
      </c>
      <c r="AX110" s="91">
        <v>32565824</v>
      </c>
      <c r="AY110" s="108">
        <v>945710023</v>
      </c>
      <c r="AZ110" s="98">
        <v>0</v>
      </c>
      <c r="BA110" s="108">
        <v>945710023</v>
      </c>
      <c r="BB110" s="91"/>
      <c r="BC110" s="91">
        <v>855191510</v>
      </c>
      <c r="BD110" s="91">
        <v>855191510</v>
      </c>
      <c r="BE110" s="106">
        <v>1002958764</v>
      </c>
      <c r="BF110" s="91"/>
      <c r="BG110" s="91">
        <v>979195764</v>
      </c>
      <c r="BH110" s="109">
        <v>2</v>
      </c>
      <c r="BI110" s="94">
        <v>55130999</v>
      </c>
      <c r="BJ110" s="91"/>
      <c r="CQ110" s="110"/>
    </row>
    <row r="111" spans="1:95">
      <c r="B111" s="79" t="s">
        <v>112</v>
      </c>
      <c r="C111" s="91">
        <v>5194711260</v>
      </c>
      <c r="D111" s="91">
        <v>31019850</v>
      </c>
      <c r="E111" s="91">
        <v>5225731110</v>
      </c>
      <c r="F111" s="91">
        <v>3592349230</v>
      </c>
      <c r="G111" s="91">
        <v>18231923</v>
      </c>
      <c r="H111" s="91">
        <v>3610581153</v>
      </c>
      <c r="I111" s="91">
        <v>2156334332</v>
      </c>
      <c r="J111" s="91">
        <v>3327767</v>
      </c>
      <c r="K111" s="91">
        <v>2159662099</v>
      </c>
      <c r="L111" s="91">
        <v>22822370</v>
      </c>
      <c r="M111" s="91">
        <v>351893175</v>
      </c>
      <c r="N111" s="91">
        <v>44442111</v>
      </c>
      <c r="O111" s="91">
        <v>396335286</v>
      </c>
      <c r="P111" s="91">
        <v>11415132018</v>
      </c>
      <c r="Q111" s="91">
        <v>0</v>
      </c>
      <c r="R111" s="91">
        <v>11415132018</v>
      </c>
      <c r="S111" s="90"/>
      <c r="T111" s="91">
        <v>10966217192</v>
      </c>
      <c r="U111" s="91">
        <v>10966217192</v>
      </c>
      <c r="V111" s="91">
        <v>11018796732</v>
      </c>
      <c r="W111" s="91">
        <v>11018796732</v>
      </c>
      <c r="X111" s="91">
        <v>11362552478</v>
      </c>
      <c r="Y111" s="91">
        <v>11362552478</v>
      </c>
      <c r="Z111" s="106">
        <v>23078636</v>
      </c>
      <c r="AA111" s="97">
        <v>175452</v>
      </c>
      <c r="AB111" s="91">
        <v>23254088</v>
      </c>
      <c r="AC111" s="91">
        <v>720472222</v>
      </c>
      <c r="AD111" s="97">
        <v>0</v>
      </c>
      <c r="AE111" s="97">
        <v>12158858328</v>
      </c>
      <c r="AF111" s="91"/>
      <c r="AG111" s="91">
        <v>0</v>
      </c>
      <c r="AH111" s="91">
        <v>99146000</v>
      </c>
      <c r="AI111" s="91">
        <v>156784000</v>
      </c>
      <c r="AJ111" s="91">
        <v>0</v>
      </c>
      <c r="AK111" s="91"/>
      <c r="AL111" s="106">
        <v>5293857260</v>
      </c>
      <c r="AM111" s="106">
        <v>31019850</v>
      </c>
      <c r="AN111" s="91">
        <v>5324877110</v>
      </c>
      <c r="AO111" s="106">
        <v>3749133230</v>
      </c>
      <c r="AP111" s="106">
        <v>18231923</v>
      </c>
      <c r="AQ111" s="91">
        <v>3767365153</v>
      </c>
      <c r="AR111" s="106">
        <v>2156334332</v>
      </c>
      <c r="AS111" s="106">
        <v>3327767</v>
      </c>
      <c r="AT111" s="91">
        <v>2159662099</v>
      </c>
      <c r="AU111" s="97">
        <v>22822370</v>
      </c>
      <c r="AV111" s="91">
        <v>351893175</v>
      </c>
      <c r="AW111" s="91">
        <v>44442111</v>
      </c>
      <c r="AX111" s="91">
        <v>396335286</v>
      </c>
      <c r="AY111" s="91">
        <v>11671062018</v>
      </c>
      <c r="AZ111" s="97">
        <v>0</v>
      </c>
      <c r="BA111" s="91">
        <v>11671062018</v>
      </c>
      <c r="BB111" s="91"/>
      <c r="BC111" s="91">
        <v>11222147192</v>
      </c>
      <c r="BD111" s="91">
        <v>11222147192</v>
      </c>
      <c r="BE111" s="97">
        <v>12414788334</v>
      </c>
      <c r="BF111" s="90"/>
      <c r="BG111" s="97">
        <v>12158858334</v>
      </c>
      <c r="BH111" s="109">
        <v>6</v>
      </c>
      <c r="BI111" s="97">
        <v>720472228</v>
      </c>
      <c r="BJ111" s="91"/>
      <c r="CP111" s="110"/>
      <c r="CQ111" s="110"/>
    </row>
    <row r="112" spans="1:95">
      <c r="A112" s="73">
        <f t="shared" ref="A112:A123" si="8">A99+1</f>
        <v>2009</v>
      </c>
      <c r="B112" s="73">
        <v>1</v>
      </c>
      <c r="C112" s="91">
        <v>519175944</v>
      </c>
      <c r="D112" s="91">
        <v>1460182</v>
      </c>
      <c r="E112" s="91">
        <v>520636126</v>
      </c>
      <c r="F112" s="91">
        <v>260679149</v>
      </c>
      <c r="G112" s="91">
        <v>-22330186</v>
      </c>
      <c r="H112" s="91">
        <v>238348963</v>
      </c>
      <c r="I112" s="91">
        <v>177621392</v>
      </c>
      <c r="J112" s="91">
        <v>-4370677</v>
      </c>
      <c r="K112" s="91">
        <v>173250715</v>
      </c>
      <c r="L112" s="91">
        <v>1910934</v>
      </c>
      <c r="M112" s="91">
        <v>31079355</v>
      </c>
      <c r="N112" s="91">
        <v>3619325</v>
      </c>
      <c r="O112" s="91">
        <v>34698680</v>
      </c>
      <c r="P112" s="91">
        <v>968845418</v>
      </c>
      <c r="Q112" s="91">
        <v>0</v>
      </c>
      <c r="R112" s="91">
        <v>968845418</v>
      </c>
      <c r="S112" s="90"/>
      <c r="T112" s="91">
        <v>959387419</v>
      </c>
      <c r="U112" s="91">
        <v>959387419</v>
      </c>
      <c r="V112" s="91">
        <v>934146738</v>
      </c>
      <c r="W112" s="91">
        <v>934146738</v>
      </c>
      <c r="X112" s="91">
        <v>994086099</v>
      </c>
      <c r="Y112" s="91">
        <v>994086099</v>
      </c>
      <c r="Z112" s="105">
        <v>1989078</v>
      </c>
      <c r="AA112" s="106">
        <v>-134289</v>
      </c>
      <c r="AB112" s="91">
        <v>1854789</v>
      </c>
      <c r="AC112" s="91">
        <v>60834533</v>
      </c>
      <c r="AD112" s="97">
        <v>0</v>
      </c>
      <c r="AE112" s="107">
        <v>1031534740</v>
      </c>
      <c r="AF112" s="91"/>
      <c r="AG112" s="91">
        <v>0</v>
      </c>
      <c r="AH112" s="95">
        <v>15645000</v>
      </c>
      <c r="AI112" s="95">
        <v>16503000</v>
      </c>
      <c r="AJ112" s="91">
        <v>0</v>
      </c>
      <c r="AK112" s="91"/>
      <c r="AL112" s="105">
        <v>534820944</v>
      </c>
      <c r="AM112" s="105">
        <v>1460182</v>
      </c>
      <c r="AN112" s="91">
        <v>536281126</v>
      </c>
      <c r="AO112" s="105">
        <v>277182149</v>
      </c>
      <c r="AP112" s="105">
        <v>-22330186</v>
      </c>
      <c r="AQ112" s="91">
        <v>254851963</v>
      </c>
      <c r="AR112" s="105">
        <v>177621392</v>
      </c>
      <c r="AS112" s="105">
        <v>-4370677</v>
      </c>
      <c r="AT112" s="108">
        <v>173250715</v>
      </c>
      <c r="AU112" s="91">
        <v>1910934</v>
      </c>
      <c r="AV112" s="108">
        <v>31079355</v>
      </c>
      <c r="AW112" s="108">
        <v>3619325</v>
      </c>
      <c r="AX112" s="91">
        <v>34698680</v>
      </c>
      <c r="AY112" s="108">
        <v>1000993418</v>
      </c>
      <c r="AZ112" s="98">
        <v>0</v>
      </c>
      <c r="BA112" s="108">
        <v>1000993418</v>
      </c>
      <c r="BB112" s="91"/>
      <c r="BC112" s="91">
        <v>991535419</v>
      </c>
      <c r="BD112" s="91">
        <v>991535419</v>
      </c>
      <c r="BE112" s="106">
        <v>1063682740</v>
      </c>
      <c r="BF112" s="91"/>
      <c r="BG112" s="91">
        <v>1031534740</v>
      </c>
      <c r="BH112" s="109">
        <v>0</v>
      </c>
      <c r="BI112" s="94">
        <v>60834533</v>
      </c>
      <c r="BJ112" s="90"/>
      <c r="CQ112" s="110"/>
    </row>
    <row r="113" spans="1:95">
      <c r="A113" s="73">
        <f t="shared" si="8"/>
        <v>2009</v>
      </c>
      <c r="B113" s="73">
        <v>2</v>
      </c>
      <c r="C113" s="91">
        <v>407298236</v>
      </c>
      <c r="D113" s="91">
        <v>-50834809</v>
      </c>
      <c r="E113" s="91">
        <v>356463427</v>
      </c>
      <c r="F113" s="91">
        <v>258175061</v>
      </c>
      <c r="G113" s="91">
        <v>-18332345</v>
      </c>
      <c r="H113" s="91">
        <v>239842716</v>
      </c>
      <c r="I113" s="91">
        <v>169818011</v>
      </c>
      <c r="J113" s="91">
        <v>-1455211</v>
      </c>
      <c r="K113" s="91">
        <v>168362800</v>
      </c>
      <c r="L113" s="91">
        <v>1913449</v>
      </c>
      <c r="M113" s="91">
        <v>25793171</v>
      </c>
      <c r="N113" s="91">
        <v>3065493</v>
      </c>
      <c r="O113" s="91">
        <v>28858664</v>
      </c>
      <c r="P113" s="91">
        <v>795441056</v>
      </c>
      <c r="Q113" s="91">
        <v>0</v>
      </c>
      <c r="R113" s="91">
        <v>795441056</v>
      </c>
      <c r="S113" s="90"/>
      <c r="T113" s="91">
        <v>837204757</v>
      </c>
      <c r="U113" s="91">
        <v>837204757</v>
      </c>
      <c r="V113" s="91">
        <v>766582392</v>
      </c>
      <c r="W113" s="91">
        <v>766582392</v>
      </c>
      <c r="X113" s="91">
        <v>866063421</v>
      </c>
      <c r="Y113" s="91">
        <v>866063421</v>
      </c>
      <c r="Z113" s="105">
        <v>2107384</v>
      </c>
      <c r="AA113" s="106">
        <v>-131383</v>
      </c>
      <c r="AB113" s="91">
        <v>1976001</v>
      </c>
      <c r="AC113" s="91">
        <v>39532669</v>
      </c>
      <c r="AD113" s="97">
        <v>0</v>
      </c>
      <c r="AE113" s="107">
        <v>836949726</v>
      </c>
      <c r="AF113" s="91"/>
      <c r="AG113" s="91">
        <v>0</v>
      </c>
      <c r="AH113" s="95">
        <v>11249000</v>
      </c>
      <c r="AI113" s="95">
        <v>9673000</v>
      </c>
      <c r="AJ113" s="91">
        <v>0</v>
      </c>
      <c r="AK113" s="91"/>
      <c r="AL113" s="105">
        <v>418547236</v>
      </c>
      <c r="AM113" s="105">
        <v>-50834809</v>
      </c>
      <c r="AN113" s="91">
        <v>367712427</v>
      </c>
      <c r="AO113" s="105">
        <v>267848061</v>
      </c>
      <c r="AP113" s="105">
        <v>-18332345</v>
      </c>
      <c r="AQ113" s="91">
        <v>249515716</v>
      </c>
      <c r="AR113" s="105">
        <v>169818011</v>
      </c>
      <c r="AS113" s="105">
        <v>-1455211</v>
      </c>
      <c r="AT113" s="108">
        <v>168362800</v>
      </c>
      <c r="AU113" s="91">
        <v>1913449</v>
      </c>
      <c r="AV113" s="108">
        <v>25793171</v>
      </c>
      <c r="AW113" s="108">
        <v>3065493</v>
      </c>
      <c r="AX113" s="91">
        <v>28858664</v>
      </c>
      <c r="AY113" s="108">
        <v>816363056</v>
      </c>
      <c r="AZ113" s="98">
        <v>0</v>
      </c>
      <c r="BA113" s="108">
        <v>816363056</v>
      </c>
      <c r="BB113" s="91"/>
      <c r="BC113" s="91">
        <v>858126757</v>
      </c>
      <c r="BD113" s="91">
        <v>858126757</v>
      </c>
      <c r="BE113" s="106">
        <v>857871727</v>
      </c>
      <c r="BF113" s="91"/>
      <c r="BG113" s="91">
        <v>836949727</v>
      </c>
      <c r="BH113" s="109">
        <v>1</v>
      </c>
      <c r="BI113" s="94">
        <v>39532670</v>
      </c>
      <c r="BJ113" s="90"/>
      <c r="CQ113" s="110"/>
    </row>
    <row r="114" spans="1:95">
      <c r="A114" s="73">
        <f t="shared" si="8"/>
        <v>2009</v>
      </c>
      <c r="B114" s="73">
        <v>3</v>
      </c>
      <c r="C114" s="91">
        <v>368562409</v>
      </c>
      <c r="D114" s="91">
        <v>2514699</v>
      </c>
      <c r="E114" s="91">
        <v>371077108</v>
      </c>
      <c r="F114" s="91">
        <v>265466241</v>
      </c>
      <c r="G114" s="91">
        <v>14163105</v>
      </c>
      <c r="H114" s="91">
        <v>279629346</v>
      </c>
      <c r="I114" s="91">
        <v>156459231</v>
      </c>
      <c r="J114" s="91">
        <v>1720866</v>
      </c>
      <c r="K114" s="91">
        <v>158180097</v>
      </c>
      <c r="L114" s="91">
        <v>1915645</v>
      </c>
      <c r="M114" s="91">
        <v>25772903</v>
      </c>
      <c r="N114" s="91">
        <v>3183266</v>
      </c>
      <c r="O114" s="91">
        <v>28956169</v>
      </c>
      <c r="P114" s="91">
        <v>839758365</v>
      </c>
      <c r="Q114" s="91">
        <v>0</v>
      </c>
      <c r="R114" s="91">
        <v>839758365</v>
      </c>
      <c r="S114" s="90"/>
      <c r="T114" s="91">
        <v>792403526</v>
      </c>
      <c r="U114" s="91">
        <v>792403526</v>
      </c>
      <c r="V114" s="91">
        <v>810802196</v>
      </c>
      <c r="W114" s="91">
        <v>810802196</v>
      </c>
      <c r="X114" s="91">
        <v>821359695</v>
      </c>
      <c r="Y114" s="91">
        <v>821359695</v>
      </c>
      <c r="Z114" s="105">
        <v>1827612</v>
      </c>
      <c r="AA114" s="106">
        <v>64810</v>
      </c>
      <c r="AB114" s="91">
        <v>1892422</v>
      </c>
      <c r="AC114" s="91">
        <v>43698648</v>
      </c>
      <c r="AD114" s="97">
        <v>0</v>
      </c>
      <c r="AE114" s="107">
        <v>885349435</v>
      </c>
      <c r="AF114" s="91"/>
      <c r="AG114" s="91">
        <v>0</v>
      </c>
      <c r="AH114" s="95">
        <v>7861000</v>
      </c>
      <c r="AI114" s="95">
        <v>8118000</v>
      </c>
      <c r="AJ114" s="91">
        <v>0</v>
      </c>
      <c r="AK114" s="91"/>
      <c r="AL114" s="105">
        <v>376423409</v>
      </c>
      <c r="AM114" s="105">
        <v>2514699</v>
      </c>
      <c r="AN114" s="91">
        <v>378938108</v>
      </c>
      <c r="AO114" s="105">
        <v>273584241</v>
      </c>
      <c r="AP114" s="105">
        <v>14163105</v>
      </c>
      <c r="AQ114" s="91">
        <v>287747346</v>
      </c>
      <c r="AR114" s="105">
        <v>156459231</v>
      </c>
      <c r="AS114" s="105">
        <v>1720866</v>
      </c>
      <c r="AT114" s="108">
        <v>158180097</v>
      </c>
      <c r="AU114" s="91">
        <v>1915645</v>
      </c>
      <c r="AV114" s="108">
        <v>25772903</v>
      </c>
      <c r="AW114" s="108">
        <v>3183266</v>
      </c>
      <c r="AX114" s="91">
        <v>28956169</v>
      </c>
      <c r="AY114" s="108">
        <v>855737365</v>
      </c>
      <c r="AZ114" s="98">
        <v>0</v>
      </c>
      <c r="BA114" s="108">
        <v>855737365</v>
      </c>
      <c r="BB114" s="91"/>
      <c r="BC114" s="91">
        <v>808382526</v>
      </c>
      <c r="BD114" s="91">
        <v>808382526</v>
      </c>
      <c r="BE114" s="106">
        <v>901328435</v>
      </c>
      <c r="BF114" s="91"/>
      <c r="BG114" s="91">
        <v>885349435</v>
      </c>
      <c r="BH114" s="109">
        <v>0</v>
      </c>
      <c r="BI114" s="94">
        <v>43698648</v>
      </c>
      <c r="BJ114" s="90"/>
      <c r="CQ114" s="110"/>
    </row>
    <row r="115" spans="1:95">
      <c r="A115" s="73">
        <f t="shared" si="8"/>
        <v>2009</v>
      </c>
      <c r="B115" s="73">
        <v>4</v>
      </c>
      <c r="C115" s="91">
        <v>296212343</v>
      </c>
      <c r="D115" s="91">
        <v>-9953273</v>
      </c>
      <c r="E115" s="91">
        <v>286259070</v>
      </c>
      <c r="F115" s="91">
        <v>279223052</v>
      </c>
      <c r="G115" s="91">
        <v>22263007</v>
      </c>
      <c r="H115" s="91">
        <v>301486059</v>
      </c>
      <c r="I115" s="91">
        <v>159604299</v>
      </c>
      <c r="J115" s="91">
        <v>3443489</v>
      </c>
      <c r="K115" s="91">
        <v>163047788</v>
      </c>
      <c r="L115" s="91">
        <v>1917578</v>
      </c>
      <c r="M115" s="91">
        <v>24822641</v>
      </c>
      <c r="N115" s="91">
        <v>3244419</v>
      </c>
      <c r="O115" s="91">
        <v>28067060</v>
      </c>
      <c r="P115" s="91">
        <v>780777555</v>
      </c>
      <c r="Q115" s="91">
        <v>0</v>
      </c>
      <c r="R115" s="91">
        <v>780777555</v>
      </c>
      <c r="S115" s="90"/>
      <c r="T115" s="91">
        <v>736957272</v>
      </c>
      <c r="U115" s="91">
        <v>736957272</v>
      </c>
      <c r="V115" s="91">
        <v>752710495</v>
      </c>
      <c r="W115" s="91">
        <v>752710495</v>
      </c>
      <c r="X115" s="91">
        <v>765024332</v>
      </c>
      <c r="Y115" s="91">
        <v>765024332</v>
      </c>
      <c r="Z115" s="105">
        <v>1873859</v>
      </c>
      <c r="AA115" s="106">
        <v>73484</v>
      </c>
      <c r="AB115" s="91">
        <v>1947343</v>
      </c>
      <c r="AC115" s="91">
        <v>37316426</v>
      </c>
      <c r="AD115" s="97">
        <v>0</v>
      </c>
      <c r="AE115" s="107">
        <v>820041324</v>
      </c>
      <c r="AF115" s="91"/>
      <c r="AG115" s="91">
        <v>0</v>
      </c>
      <c r="AH115" s="95">
        <v>3561000</v>
      </c>
      <c r="AI115" s="95">
        <v>8853000</v>
      </c>
      <c r="AJ115" s="91">
        <v>0</v>
      </c>
      <c r="AK115" s="91"/>
      <c r="AL115" s="105">
        <v>299773343</v>
      </c>
      <c r="AM115" s="105">
        <v>-9953273</v>
      </c>
      <c r="AN115" s="91">
        <v>289820070</v>
      </c>
      <c r="AO115" s="105">
        <v>288076052</v>
      </c>
      <c r="AP115" s="105">
        <v>22263007</v>
      </c>
      <c r="AQ115" s="91">
        <v>310339059</v>
      </c>
      <c r="AR115" s="105">
        <v>159604299</v>
      </c>
      <c r="AS115" s="105">
        <v>3443489</v>
      </c>
      <c r="AT115" s="108">
        <v>163047788</v>
      </c>
      <c r="AU115" s="91">
        <v>1917578</v>
      </c>
      <c r="AV115" s="108">
        <v>24822641</v>
      </c>
      <c r="AW115" s="108">
        <v>3244419</v>
      </c>
      <c r="AX115" s="91">
        <v>28067060</v>
      </c>
      <c r="AY115" s="108">
        <v>793191555</v>
      </c>
      <c r="AZ115" s="98">
        <v>0</v>
      </c>
      <c r="BA115" s="108">
        <v>793191555</v>
      </c>
      <c r="BB115" s="91"/>
      <c r="BC115" s="91">
        <v>749371272</v>
      </c>
      <c r="BD115" s="91">
        <v>749371272</v>
      </c>
      <c r="BE115" s="106">
        <v>832455324</v>
      </c>
      <c r="BF115" s="91"/>
      <c r="BG115" s="91">
        <v>820041324</v>
      </c>
      <c r="BH115" s="109">
        <v>0</v>
      </c>
      <c r="BI115" s="94">
        <v>37316426</v>
      </c>
      <c r="BJ115" s="90"/>
      <c r="CQ115" s="110"/>
    </row>
    <row r="116" spans="1:95">
      <c r="A116" s="73">
        <f t="shared" si="8"/>
        <v>2009</v>
      </c>
      <c r="B116" s="73">
        <v>5</v>
      </c>
      <c r="C116" s="91">
        <v>337400272</v>
      </c>
      <c r="D116" s="91">
        <v>69340731</v>
      </c>
      <c r="E116" s="91">
        <v>406741003</v>
      </c>
      <c r="F116" s="91">
        <v>297804305</v>
      </c>
      <c r="G116" s="91">
        <v>64529779</v>
      </c>
      <c r="H116" s="91">
        <v>362334084</v>
      </c>
      <c r="I116" s="91">
        <v>187575973</v>
      </c>
      <c r="J116" s="91">
        <v>10874808</v>
      </c>
      <c r="K116" s="91">
        <v>198450781</v>
      </c>
      <c r="L116" s="91">
        <v>1919934</v>
      </c>
      <c r="M116" s="91">
        <v>29944870</v>
      </c>
      <c r="N116" s="91">
        <v>3946164</v>
      </c>
      <c r="O116" s="91">
        <v>33891034</v>
      </c>
      <c r="P116" s="91">
        <v>1003336836</v>
      </c>
      <c r="Q116" s="91">
        <v>0</v>
      </c>
      <c r="R116" s="91">
        <v>1003336836</v>
      </c>
      <c r="S116" s="90"/>
      <c r="T116" s="91">
        <v>824700484</v>
      </c>
      <c r="U116" s="91">
        <v>824700484</v>
      </c>
      <c r="V116" s="91">
        <v>969445802</v>
      </c>
      <c r="W116" s="91">
        <v>969445802</v>
      </c>
      <c r="X116" s="91">
        <v>858591518</v>
      </c>
      <c r="Y116" s="91">
        <v>858591518</v>
      </c>
      <c r="Z116" s="105">
        <v>1838928</v>
      </c>
      <c r="AA116" s="106">
        <v>301575</v>
      </c>
      <c r="AB116" s="91">
        <v>2140503</v>
      </c>
      <c r="AC116" s="91">
        <v>63971176</v>
      </c>
      <c r="AD116" s="97">
        <v>0</v>
      </c>
      <c r="AE116" s="107">
        <v>1069448515</v>
      </c>
      <c r="AF116" s="91"/>
      <c r="AG116" s="91">
        <v>0</v>
      </c>
      <c r="AH116" s="95">
        <v>5739000</v>
      </c>
      <c r="AI116" s="95">
        <v>15067000</v>
      </c>
      <c r="AJ116" s="91">
        <v>0</v>
      </c>
      <c r="AK116" s="91"/>
      <c r="AL116" s="105">
        <v>343139272</v>
      </c>
      <c r="AM116" s="105">
        <v>69340731</v>
      </c>
      <c r="AN116" s="91">
        <v>412480003</v>
      </c>
      <c r="AO116" s="105">
        <v>312871305</v>
      </c>
      <c r="AP116" s="105">
        <v>64529779</v>
      </c>
      <c r="AQ116" s="91">
        <v>377401084</v>
      </c>
      <c r="AR116" s="105">
        <v>187575973</v>
      </c>
      <c r="AS116" s="105">
        <v>10874808</v>
      </c>
      <c r="AT116" s="108">
        <v>198450781</v>
      </c>
      <c r="AU116" s="91">
        <v>1919934</v>
      </c>
      <c r="AV116" s="108">
        <v>29944870</v>
      </c>
      <c r="AW116" s="108">
        <v>3946164</v>
      </c>
      <c r="AX116" s="91">
        <v>33891034</v>
      </c>
      <c r="AY116" s="108">
        <v>1024142836</v>
      </c>
      <c r="AZ116" s="98">
        <v>0</v>
      </c>
      <c r="BA116" s="108">
        <v>1024142836</v>
      </c>
      <c r="BB116" s="91"/>
      <c r="BC116" s="91">
        <v>845506484</v>
      </c>
      <c r="BD116" s="91">
        <v>845506484</v>
      </c>
      <c r="BE116" s="106">
        <v>1090254516</v>
      </c>
      <c r="BF116" s="91"/>
      <c r="BG116" s="91">
        <v>1069448516</v>
      </c>
      <c r="BH116" s="109">
        <v>1</v>
      </c>
      <c r="BI116" s="94">
        <v>63971177</v>
      </c>
      <c r="BJ116" s="90"/>
      <c r="CQ116" s="110"/>
    </row>
    <row r="117" spans="1:95">
      <c r="A117" s="73">
        <f t="shared" si="8"/>
        <v>2009</v>
      </c>
      <c r="B117" s="73">
        <v>6</v>
      </c>
      <c r="C117" s="91">
        <v>517522297</v>
      </c>
      <c r="D117" s="91">
        <v>65637570</v>
      </c>
      <c r="E117" s="91">
        <v>583159867</v>
      </c>
      <c r="F117" s="91">
        <v>339391744</v>
      </c>
      <c r="G117" s="91">
        <v>6089073</v>
      </c>
      <c r="H117" s="91">
        <v>345480817</v>
      </c>
      <c r="I117" s="91">
        <v>179575623</v>
      </c>
      <c r="J117" s="91">
        <v>-2853350</v>
      </c>
      <c r="K117" s="91">
        <v>176722273</v>
      </c>
      <c r="L117" s="91">
        <v>1922352</v>
      </c>
      <c r="M117" s="91">
        <v>33850069</v>
      </c>
      <c r="N117" s="91">
        <v>4351099</v>
      </c>
      <c r="O117" s="91">
        <v>38201168</v>
      </c>
      <c r="P117" s="91">
        <v>1145486477</v>
      </c>
      <c r="Q117" s="91">
        <v>0</v>
      </c>
      <c r="R117" s="91">
        <v>1145486477</v>
      </c>
      <c r="S117" s="90"/>
      <c r="T117" s="91">
        <v>1038412016</v>
      </c>
      <c r="U117" s="91">
        <v>1038412016</v>
      </c>
      <c r="V117" s="91">
        <v>1107285309</v>
      </c>
      <c r="W117" s="91">
        <v>1107285309</v>
      </c>
      <c r="X117" s="91">
        <v>1076613184</v>
      </c>
      <c r="Y117" s="91">
        <v>1076613184</v>
      </c>
      <c r="Z117" s="105">
        <v>1725498</v>
      </c>
      <c r="AA117" s="106">
        <v>-92161</v>
      </c>
      <c r="AB117" s="91">
        <v>1633337</v>
      </c>
      <c r="AC117" s="91">
        <v>85203207</v>
      </c>
      <c r="AD117" s="97">
        <v>0</v>
      </c>
      <c r="AE117" s="107">
        <v>1232323021</v>
      </c>
      <c r="AF117" s="91"/>
      <c r="AG117" s="91">
        <v>0</v>
      </c>
      <c r="AH117" s="95">
        <v>9713000</v>
      </c>
      <c r="AI117" s="95">
        <v>20285000</v>
      </c>
      <c r="AJ117" s="91">
        <v>0</v>
      </c>
      <c r="AK117" s="91"/>
      <c r="AL117" s="105">
        <v>527235297</v>
      </c>
      <c r="AM117" s="105">
        <v>65637570</v>
      </c>
      <c r="AN117" s="91">
        <v>592872867</v>
      </c>
      <c r="AO117" s="105">
        <v>359676744</v>
      </c>
      <c r="AP117" s="105">
        <v>6089073</v>
      </c>
      <c r="AQ117" s="91">
        <v>365765817</v>
      </c>
      <c r="AR117" s="105">
        <v>179575623</v>
      </c>
      <c r="AS117" s="105">
        <v>-2853350</v>
      </c>
      <c r="AT117" s="108">
        <v>176722273</v>
      </c>
      <c r="AU117" s="91">
        <v>1922352</v>
      </c>
      <c r="AV117" s="108">
        <v>33850069</v>
      </c>
      <c r="AW117" s="108">
        <v>4351099</v>
      </c>
      <c r="AX117" s="91">
        <v>38201168</v>
      </c>
      <c r="AY117" s="108">
        <v>1175484477</v>
      </c>
      <c r="AZ117" s="98">
        <v>0</v>
      </c>
      <c r="BA117" s="108">
        <v>1175484477</v>
      </c>
      <c r="BB117" s="91"/>
      <c r="BC117" s="91">
        <v>1068410016</v>
      </c>
      <c r="BD117" s="91">
        <v>1068410016</v>
      </c>
      <c r="BE117" s="106">
        <v>1262321020</v>
      </c>
      <c r="BF117" s="91"/>
      <c r="BG117" s="91">
        <v>1232323020</v>
      </c>
      <c r="BH117" s="109">
        <v>-1</v>
      </c>
      <c r="BI117" s="94">
        <v>85203206</v>
      </c>
      <c r="BJ117" s="90"/>
      <c r="CQ117" s="110"/>
    </row>
    <row r="118" spans="1:95">
      <c r="A118" s="73">
        <f t="shared" si="8"/>
        <v>2009</v>
      </c>
      <c r="B118" s="73">
        <v>7</v>
      </c>
      <c r="C118" s="91">
        <v>573087613</v>
      </c>
      <c r="D118" s="91">
        <v>27681644</v>
      </c>
      <c r="E118" s="91">
        <v>600769257</v>
      </c>
      <c r="F118" s="91">
        <v>354759010</v>
      </c>
      <c r="G118" s="91">
        <v>-232279</v>
      </c>
      <c r="H118" s="91">
        <v>354526731</v>
      </c>
      <c r="I118" s="91">
        <v>191505056</v>
      </c>
      <c r="J118" s="91">
        <v>-929522</v>
      </c>
      <c r="K118" s="91">
        <v>190575534</v>
      </c>
      <c r="L118" s="91">
        <v>1925522</v>
      </c>
      <c r="M118" s="91">
        <v>37217667</v>
      </c>
      <c r="N118" s="91">
        <v>4743470</v>
      </c>
      <c r="O118" s="91">
        <v>41961137</v>
      </c>
      <c r="P118" s="91">
        <v>1189758181</v>
      </c>
      <c r="Q118" s="91">
        <v>0</v>
      </c>
      <c r="R118" s="91">
        <v>1189758181</v>
      </c>
      <c r="S118" s="90"/>
      <c r="T118" s="91">
        <v>1121277201</v>
      </c>
      <c r="U118" s="91">
        <v>1121277201</v>
      </c>
      <c r="V118" s="91">
        <v>1147797044</v>
      </c>
      <c r="W118" s="91">
        <v>1147797044</v>
      </c>
      <c r="X118" s="91">
        <v>1163238338</v>
      </c>
      <c r="Y118" s="91">
        <v>1163238338</v>
      </c>
      <c r="Z118" s="105">
        <v>2041202</v>
      </c>
      <c r="AA118" s="106">
        <v>9815</v>
      </c>
      <c r="AB118" s="91">
        <v>2051017</v>
      </c>
      <c r="AC118" s="91">
        <v>93320706</v>
      </c>
      <c r="AD118" s="97">
        <v>0</v>
      </c>
      <c r="AE118" s="107">
        <v>1285129904</v>
      </c>
      <c r="AF118" s="91"/>
      <c r="AG118" s="91">
        <v>0</v>
      </c>
      <c r="AH118" s="95">
        <v>12178000</v>
      </c>
      <c r="AI118" s="95">
        <v>23483000</v>
      </c>
      <c r="AJ118" s="91">
        <v>0</v>
      </c>
      <c r="AK118" s="91"/>
      <c r="AL118" s="105">
        <v>585265613</v>
      </c>
      <c r="AM118" s="105">
        <v>27681644</v>
      </c>
      <c r="AN118" s="91">
        <v>612947257</v>
      </c>
      <c r="AO118" s="105">
        <v>378242010</v>
      </c>
      <c r="AP118" s="105">
        <v>-232279</v>
      </c>
      <c r="AQ118" s="91">
        <v>378009731</v>
      </c>
      <c r="AR118" s="105">
        <v>191505056</v>
      </c>
      <c r="AS118" s="105">
        <v>-929522</v>
      </c>
      <c r="AT118" s="108">
        <v>190575534</v>
      </c>
      <c r="AU118" s="91">
        <v>1925522</v>
      </c>
      <c r="AV118" s="108">
        <v>37217667</v>
      </c>
      <c r="AW118" s="108">
        <v>4743470</v>
      </c>
      <c r="AX118" s="91">
        <v>41961137</v>
      </c>
      <c r="AY118" s="108">
        <v>1225419181</v>
      </c>
      <c r="AZ118" s="98">
        <v>0</v>
      </c>
      <c r="BA118" s="108">
        <v>1225419181</v>
      </c>
      <c r="BB118" s="91"/>
      <c r="BC118" s="91">
        <v>1156938201</v>
      </c>
      <c r="BD118" s="91">
        <v>1156938201</v>
      </c>
      <c r="BE118" s="106">
        <v>1320790904</v>
      </c>
      <c r="BF118" s="91"/>
      <c r="BG118" s="91">
        <v>1285129904</v>
      </c>
      <c r="BH118" s="109">
        <v>0</v>
      </c>
      <c r="BI118" s="94">
        <v>93320706</v>
      </c>
      <c r="BJ118" s="91"/>
      <c r="CQ118" s="110"/>
    </row>
    <row r="119" spans="1:95">
      <c r="A119" s="73">
        <f t="shared" si="8"/>
        <v>2009</v>
      </c>
      <c r="B119" s="73">
        <v>8</v>
      </c>
      <c r="C119" s="91">
        <v>603801402</v>
      </c>
      <c r="D119" s="91">
        <v>14124264</v>
      </c>
      <c r="E119" s="91">
        <v>617925666</v>
      </c>
      <c r="F119" s="91">
        <v>364688244</v>
      </c>
      <c r="G119" s="91">
        <v>291230</v>
      </c>
      <c r="H119" s="91">
        <v>364979474</v>
      </c>
      <c r="I119" s="91">
        <v>200783928</v>
      </c>
      <c r="J119" s="91">
        <v>1590746</v>
      </c>
      <c r="K119" s="91">
        <v>202374674</v>
      </c>
      <c r="L119" s="91">
        <v>1927801</v>
      </c>
      <c r="M119" s="91">
        <v>36363344</v>
      </c>
      <c r="N119" s="91">
        <v>4782169</v>
      </c>
      <c r="O119" s="91">
        <v>41145513</v>
      </c>
      <c r="P119" s="91">
        <v>1228353128</v>
      </c>
      <c r="Q119" s="91">
        <v>0</v>
      </c>
      <c r="R119" s="91">
        <v>1228353128</v>
      </c>
      <c r="S119" s="90"/>
      <c r="T119" s="91">
        <v>1171201375</v>
      </c>
      <c r="U119" s="91">
        <v>1171201375</v>
      </c>
      <c r="V119" s="91">
        <v>1187207615</v>
      </c>
      <c r="W119" s="91">
        <v>1187207615</v>
      </c>
      <c r="X119" s="91">
        <v>1212346888</v>
      </c>
      <c r="Y119" s="91">
        <v>1212346888</v>
      </c>
      <c r="Z119" s="105">
        <v>1991821</v>
      </c>
      <c r="AA119" s="106">
        <v>-46246</v>
      </c>
      <c r="AB119" s="91">
        <v>1945575</v>
      </c>
      <c r="AC119" s="91">
        <v>99439837</v>
      </c>
      <c r="AD119" s="97">
        <v>0</v>
      </c>
      <c r="AE119" s="107">
        <v>1329738540</v>
      </c>
      <c r="AF119" s="91"/>
      <c r="AG119" s="91">
        <v>0</v>
      </c>
      <c r="AH119" s="95">
        <v>11270000</v>
      </c>
      <c r="AI119" s="95">
        <v>22461000</v>
      </c>
      <c r="AJ119" s="91">
        <v>0</v>
      </c>
      <c r="AK119" s="91"/>
      <c r="AL119" s="105">
        <v>615071402</v>
      </c>
      <c r="AM119" s="105">
        <v>14124264</v>
      </c>
      <c r="AN119" s="91">
        <v>629195666</v>
      </c>
      <c r="AO119" s="105">
        <v>387149244</v>
      </c>
      <c r="AP119" s="105">
        <v>291230</v>
      </c>
      <c r="AQ119" s="91">
        <v>387440474</v>
      </c>
      <c r="AR119" s="105">
        <v>200783928</v>
      </c>
      <c r="AS119" s="105">
        <v>1590746</v>
      </c>
      <c r="AT119" s="108">
        <v>202374674</v>
      </c>
      <c r="AU119" s="91">
        <v>1927801</v>
      </c>
      <c r="AV119" s="108">
        <v>36363344</v>
      </c>
      <c r="AW119" s="108">
        <v>4782169</v>
      </c>
      <c r="AX119" s="91">
        <v>41145513</v>
      </c>
      <c r="AY119" s="108">
        <v>1262084128</v>
      </c>
      <c r="AZ119" s="98">
        <v>0</v>
      </c>
      <c r="BA119" s="108">
        <v>1262084128</v>
      </c>
      <c r="BB119" s="91"/>
      <c r="BC119" s="91">
        <v>1204932375</v>
      </c>
      <c r="BD119" s="91">
        <v>1204932375</v>
      </c>
      <c r="BE119" s="106">
        <v>1363469540</v>
      </c>
      <c r="BF119" s="91"/>
      <c r="BG119" s="91">
        <v>1329738540</v>
      </c>
      <c r="BH119" s="109">
        <v>0</v>
      </c>
      <c r="BI119" s="94">
        <v>99439837</v>
      </c>
      <c r="BJ119" s="91"/>
      <c r="CQ119" s="110"/>
    </row>
    <row r="120" spans="1:95">
      <c r="A120" s="73">
        <f t="shared" si="8"/>
        <v>2009</v>
      </c>
      <c r="B120" s="73">
        <v>9</v>
      </c>
      <c r="C120" s="91">
        <v>547759648</v>
      </c>
      <c r="D120" s="91">
        <v>-75476592</v>
      </c>
      <c r="E120" s="91">
        <v>472283056</v>
      </c>
      <c r="F120" s="91">
        <v>377995314</v>
      </c>
      <c r="G120" s="91">
        <v>-32173933</v>
      </c>
      <c r="H120" s="91">
        <v>345821381</v>
      </c>
      <c r="I120" s="91">
        <v>189597258</v>
      </c>
      <c r="J120" s="91">
        <v>-5742136</v>
      </c>
      <c r="K120" s="91">
        <v>183855122</v>
      </c>
      <c r="L120" s="91">
        <v>1929949</v>
      </c>
      <c r="M120" s="91">
        <v>31657245</v>
      </c>
      <c r="N120" s="91">
        <v>4171479</v>
      </c>
      <c r="O120" s="91">
        <v>35828724</v>
      </c>
      <c r="P120" s="91">
        <v>1039718232</v>
      </c>
      <c r="Q120" s="91">
        <v>0</v>
      </c>
      <c r="R120" s="91">
        <v>1039718232</v>
      </c>
      <c r="S120" s="90"/>
      <c r="T120" s="91">
        <v>1117282169</v>
      </c>
      <c r="U120" s="91">
        <v>1117282169</v>
      </c>
      <c r="V120" s="91">
        <v>1003889508</v>
      </c>
      <c r="W120" s="91">
        <v>1003889508</v>
      </c>
      <c r="X120" s="91">
        <v>1153110893</v>
      </c>
      <c r="Y120" s="91">
        <v>1153110893</v>
      </c>
      <c r="Z120" s="105">
        <v>1962020</v>
      </c>
      <c r="AA120" s="106">
        <v>-171170</v>
      </c>
      <c r="AB120" s="91">
        <v>1790850</v>
      </c>
      <c r="AC120" s="91">
        <v>68941639</v>
      </c>
      <c r="AD120" s="97">
        <v>0</v>
      </c>
      <c r="AE120" s="107">
        <v>1110450721</v>
      </c>
      <c r="AF120" s="91"/>
      <c r="AG120" s="91">
        <v>0</v>
      </c>
      <c r="AH120" s="95">
        <v>7699000</v>
      </c>
      <c r="AI120" s="95">
        <v>17592000</v>
      </c>
      <c r="AJ120" s="91">
        <v>0</v>
      </c>
      <c r="AK120" s="91"/>
      <c r="AL120" s="105">
        <v>555458648</v>
      </c>
      <c r="AM120" s="105">
        <v>-75476592</v>
      </c>
      <c r="AN120" s="91">
        <v>479982056</v>
      </c>
      <c r="AO120" s="105">
        <v>395587314</v>
      </c>
      <c r="AP120" s="105">
        <v>-32173933</v>
      </c>
      <c r="AQ120" s="91">
        <v>363413381</v>
      </c>
      <c r="AR120" s="105">
        <v>189597258</v>
      </c>
      <c r="AS120" s="105">
        <v>-5742136</v>
      </c>
      <c r="AT120" s="108">
        <v>183855122</v>
      </c>
      <c r="AU120" s="91">
        <v>1929949</v>
      </c>
      <c r="AV120" s="108">
        <v>31657245</v>
      </c>
      <c r="AW120" s="108">
        <v>4171479</v>
      </c>
      <c r="AX120" s="91">
        <v>35828724</v>
      </c>
      <c r="AY120" s="108">
        <v>1065009232</v>
      </c>
      <c r="AZ120" s="98">
        <v>0</v>
      </c>
      <c r="BA120" s="108">
        <v>1065009232</v>
      </c>
      <c r="BB120" s="91"/>
      <c r="BC120" s="91">
        <v>1142573169</v>
      </c>
      <c r="BD120" s="91">
        <v>1142573169</v>
      </c>
      <c r="BE120" s="106">
        <v>1135741721</v>
      </c>
      <c r="BF120" s="91"/>
      <c r="BG120" s="91">
        <v>1110450721</v>
      </c>
      <c r="BH120" s="109">
        <v>0</v>
      </c>
      <c r="BI120" s="94">
        <v>68941639</v>
      </c>
      <c r="BJ120" s="91"/>
      <c r="CQ120" s="110"/>
    </row>
    <row r="121" spans="1:95">
      <c r="A121" s="73">
        <f t="shared" si="8"/>
        <v>2009</v>
      </c>
      <c r="B121" s="73">
        <v>10</v>
      </c>
      <c r="C121" s="91">
        <v>399504445</v>
      </c>
      <c r="D121" s="91">
        <v>-57574371</v>
      </c>
      <c r="E121" s="91">
        <v>341930074</v>
      </c>
      <c r="F121" s="91">
        <v>322673720</v>
      </c>
      <c r="G121" s="91">
        <v>-22062340</v>
      </c>
      <c r="H121" s="91">
        <v>300611380</v>
      </c>
      <c r="I121" s="91">
        <v>177513316</v>
      </c>
      <c r="J121" s="91">
        <v>-796799</v>
      </c>
      <c r="K121" s="91">
        <v>176716517</v>
      </c>
      <c r="L121" s="91">
        <v>1932206</v>
      </c>
      <c r="M121" s="91">
        <v>26675194</v>
      </c>
      <c r="N121" s="91">
        <v>3474904</v>
      </c>
      <c r="O121" s="91">
        <v>30150098</v>
      </c>
      <c r="P121" s="91">
        <v>851340275</v>
      </c>
      <c r="Q121" s="91">
        <v>0</v>
      </c>
      <c r="R121" s="91">
        <v>851340275</v>
      </c>
      <c r="S121" s="90"/>
      <c r="T121" s="91">
        <v>901623687</v>
      </c>
      <c r="U121" s="91">
        <v>901623687</v>
      </c>
      <c r="V121" s="91">
        <v>821190177</v>
      </c>
      <c r="W121" s="91">
        <v>821190177</v>
      </c>
      <c r="X121" s="91">
        <v>931773785</v>
      </c>
      <c r="Y121" s="91">
        <v>931773785</v>
      </c>
      <c r="Z121" s="105">
        <v>1923830</v>
      </c>
      <c r="AA121" s="106">
        <v>-14362</v>
      </c>
      <c r="AB121" s="91">
        <v>1909468</v>
      </c>
      <c r="AC121" s="91">
        <v>44818779</v>
      </c>
      <c r="AD121" s="97">
        <v>0</v>
      </c>
      <c r="AE121" s="107">
        <v>898068522</v>
      </c>
      <c r="AF121" s="91"/>
      <c r="AG121" s="91">
        <v>0</v>
      </c>
      <c r="AH121" s="95">
        <v>4609000</v>
      </c>
      <c r="AI121" s="95">
        <v>9659000</v>
      </c>
      <c r="AJ121" s="91">
        <v>0</v>
      </c>
      <c r="AK121" s="91"/>
      <c r="AL121" s="105">
        <v>404113445</v>
      </c>
      <c r="AM121" s="105">
        <v>-57574371</v>
      </c>
      <c r="AN121" s="91">
        <v>346539074</v>
      </c>
      <c r="AO121" s="105">
        <v>332332720</v>
      </c>
      <c r="AP121" s="105">
        <v>-22062340</v>
      </c>
      <c r="AQ121" s="91">
        <v>310270380</v>
      </c>
      <c r="AR121" s="105">
        <v>177513316</v>
      </c>
      <c r="AS121" s="105">
        <v>-796799</v>
      </c>
      <c r="AT121" s="108">
        <v>176716517</v>
      </c>
      <c r="AU121" s="91">
        <v>1932206</v>
      </c>
      <c r="AV121" s="108">
        <v>26675194</v>
      </c>
      <c r="AW121" s="108">
        <v>3474904</v>
      </c>
      <c r="AX121" s="91">
        <v>30150098</v>
      </c>
      <c r="AY121" s="108">
        <v>865608275</v>
      </c>
      <c r="AZ121" s="98">
        <v>0</v>
      </c>
      <c r="BA121" s="108">
        <v>865608275</v>
      </c>
      <c r="BB121" s="91"/>
      <c r="BC121" s="91">
        <v>915891687</v>
      </c>
      <c r="BD121" s="91">
        <v>915891687</v>
      </c>
      <c r="BE121" s="106">
        <v>912336521</v>
      </c>
      <c r="BF121" s="91"/>
      <c r="BG121" s="91">
        <v>898068521</v>
      </c>
      <c r="BH121" s="109">
        <v>-1</v>
      </c>
      <c r="BI121" s="94">
        <v>44818778</v>
      </c>
      <c r="BJ121" s="91"/>
      <c r="CQ121" s="110"/>
    </row>
    <row r="122" spans="1:95">
      <c r="A122" s="73">
        <f t="shared" si="8"/>
        <v>2009</v>
      </c>
      <c r="B122" s="73">
        <v>11</v>
      </c>
      <c r="C122" s="91">
        <v>318494882</v>
      </c>
      <c r="D122" s="91">
        <v>-7902278</v>
      </c>
      <c r="E122" s="91">
        <v>310592604</v>
      </c>
      <c r="F122" s="91">
        <v>270475021</v>
      </c>
      <c r="G122" s="91">
        <v>820126</v>
      </c>
      <c r="H122" s="91">
        <v>271295147</v>
      </c>
      <c r="I122" s="91">
        <v>171964043</v>
      </c>
      <c r="J122" s="91">
        <v>1621611</v>
      </c>
      <c r="K122" s="91">
        <v>173585654</v>
      </c>
      <c r="L122" s="91">
        <v>1934521</v>
      </c>
      <c r="M122" s="91">
        <v>25416270</v>
      </c>
      <c r="N122" s="91">
        <v>3153746</v>
      </c>
      <c r="O122" s="91">
        <v>28570016</v>
      </c>
      <c r="P122" s="91">
        <v>785977942</v>
      </c>
      <c r="Q122" s="91">
        <v>0</v>
      </c>
      <c r="R122" s="91">
        <v>785977942</v>
      </c>
      <c r="S122" s="90"/>
      <c r="T122" s="91">
        <v>762868467</v>
      </c>
      <c r="U122" s="91">
        <v>762868467</v>
      </c>
      <c r="V122" s="91">
        <v>757407926</v>
      </c>
      <c r="W122" s="91">
        <v>757407926</v>
      </c>
      <c r="X122" s="91">
        <v>791438483</v>
      </c>
      <c r="Y122" s="91">
        <v>791438483</v>
      </c>
      <c r="Z122" s="105">
        <v>2035960</v>
      </c>
      <c r="AA122" s="106">
        <v>200939</v>
      </c>
      <c r="AB122" s="91">
        <v>2236899</v>
      </c>
      <c r="AC122" s="91">
        <v>38460951</v>
      </c>
      <c r="AD122" s="97">
        <v>0</v>
      </c>
      <c r="AE122" s="107">
        <v>826675792</v>
      </c>
      <c r="AF122" s="91"/>
      <c r="AG122" s="91">
        <v>0</v>
      </c>
      <c r="AH122" s="95">
        <v>7596000</v>
      </c>
      <c r="AI122" s="95">
        <v>8171000</v>
      </c>
      <c r="AJ122" s="91">
        <v>0</v>
      </c>
      <c r="AK122" s="91"/>
      <c r="AL122" s="105">
        <v>326090882</v>
      </c>
      <c r="AM122" s="105">
        <v>-7902278</v>
      </c>
      <c r="AN122" s="91">
        <v>318188604</v>
      </c>
      <c r="AO122" s="105">
        <v>278646021</v>
      </c>
      <c r="AP122" s="105">
        <v>820126</v>
      </c>
      <c r="AQ122" s="91">
        <v>279466147</v>
      </c>
      <c r="AR122" s="105">
        <v>171964043</v>
      </c>
      <c r="AS122" s="105">
        <v>1621611</v>
      </c>
      <c r="AT122" s="108">
        <v>173585654</v>
      </c>
      <c r="AU122" s="91">
        <v>1934521</v>
      </c>
      <c r="AV122" s="108">
        <v>25416270</v>
      </c>
      <c r="AW122" s="108">
        <v>3153746</v>
      </c>
      <c r="AX122" s="91">
        <v>28570016</v>
      </c>
      <c r="AY122" s="108">
        <v>801744942</v>
      </c>
      <c r="AZ122" s="98">
        <v>0</v>
      </c>
      <c r="BA122" s="108">
        <v>801744942</v>
      </c>
      <c r="BB122" s="91"/>
      <c r="BC122" s="91">
        <v>778635467</v>
      </c>
      <c r="BD122" s="91">
        <v>778635467</v>
      </c>
      <c r="BE122" s="106">
        <v>842442792</v>
      </c>
      <c r="BF122" s="91"/>
      <c r="BG122" s="91">
        <v>826675792</v>
      </c>
      <c r="BH122" s="109">
        <v>0</v>
      </c>
      <c r="BI122" s="94">
        <v>38460951</v>
      </c>
      <c r="BJ122" s="91"/>
      <c r="CQ122" s="110"/>
    </row>
    <row r="123" spans="1:95">
      <c r="A123" s="73">
        <f t="shared" si="8"/>
        <v>2009</v>
      </c>
      <c r="B123" s="73">
        <v>12</v>
      </c>
      <c r="C123" s="91">
        <v>409667705</v>
      </c>
      <c r="D123" s="91">
        <v>53472689</v>
      </c>
      <c r="E123" s="91">
        <v>463140394</v>
      </c>
      <c r="F123" s="91">
        <v>253327131</v>
      </c>
      <c r="G123" s="91">
        <v>5651263</v>
      </c>
      <c r="H123" s="91">
        <v>258978394</v>
      </c>
      <c r="I123" s="91">
        <v>177084112</v>
      </c>
      <c r="J123" s="91">
        <v>263338</v>
      </c>
      <c r="K123" s="91">
        <v>177347450</v>
      </c>
      <c r="L123" s="91">
        <v>1936655</v>
      </c>
      <c r="M123" s="91">
        <v>29641370</v>
      </c>
      <c r="N123" s="91">
        <v>3510824</v>
      </c>
      <c r="O123" s="91">
        <v>33152194</v>
      </c>
      <c r="P123" s="91">
        <v>934555087</v>
      </c>
      <c r="Q123" s="91">
        <v>0</v>
      </c>
      <c r="R123" s="91">
        <v>934555087</v>
      </c>
      <c r="S123" s="90"/>
      <c r="T123" s="91">
        <v>842015603</v>
      </c>
      <c r="U123" s="91">
        <v>842015603</v>
      </c>
      <c r="V123" s="91">
        <v>901402893</v>
      </c>
      <c r="W123" s="91">
        <v>901402893</v>
      </c>
      <c r="X123" s="91">
        <v>875167797</v>
      </c>
      <c r="Y123" s="91">
        <v>875167797</v>
      </c>
      <c r="Z123" s="105">
        <v>2021626</v>
      </c>
      <c r="AA123" s="106">
        <v>121977</v>
      </c>
      <c r="AB123" s="91">
        <v>2143603</v>
      </c>
      <c r="AC123" s="91">
        <v>55993013</v>
      </c>
      <c r="AD123" s="97">
        <v>0</v>
      </c>
      <c r="AE123" s="107">
        <v>992691703</v>
      </c>
      <c r="AF123" s="91"/>
      <c r="AG123" s="91">
        <v>0</v>
      </c>
      <c r="AH123" s="95">
        <v>13483000</v>
      </c>
      <c r="AI123" s="95">
        <v>11369000</v>
      </c>
      <c r="AJ123" s="91">
        <v>0</v>
      </c>
      <c r="AK123" s="91"/>
      <c r="AL123" s="105">
        <v>423150705</v>
      </c>
      <c r="AM123" s="105">
        <v>53472689</v>
      </c>
      <c r="AN123" s="91">
        <v>476623394</v>
      </c>
      <c r="AO123" s="105">
        <v>264696131</v>
      </c>
      <c r="AP123" s="105">
        <v>5651263</v>
      </c>
      <c r="AQ123" s="91">
        <v>270347394</v>
      </c>
      <c r="AR123" s="105">
        <v>177084112</v>
      </c>
      <c r="AS123" s="105">
        <v>263338</v>
      </c>
      <c r="AT123" s="108">
        <v>177347450</v>
      </c>
      <c r="AU123" s="91">
        <v>1936655</v>
      </c>
      <c r="AV123" s="108">
        <v>29641370</v>
      </c>
      <c r="AW123" s="108">
        <v>3510824</v>
      </c>
      <c r="AX123" s="91">
        <v>33152194</v>
      </c>
      <c r="AY123" s="108">
        <v>959407087</v>
      </c>
      <c r="AZ123" s="98">
        <v>0</v>
      </c>
      <c r="BA123" s="108">
        <v>959407087</v>
      </c>
      <c r="BB123" s="91"/>
      <c r="BC123" s="91">
        <v>866867603</v>
      </c>
      <c r="BD123" s="91">
        <v>866867603</v>
      </c>
      <c r="BE123" s="106">
        <v>1017543704</v>
      </c>
      <c r="BF123" s="91"/>
      <c r="BG123" s="91">
        <v>992691704</v>
      </c>
      <c r="BH123" s="109">
        <v>1</v>
      </c>
      <c r="BI123" s="94">
        <v>55993014</v>
      </c>
      <c r="BJ123" s="91"/>
      <c r="CQ123" s="110"/>
    </row>
    <row r="124" spans="1:95">
      <c r="B124" s="79" t="s">
        <v>112</v>
      </c>
      <c r="C124" s="91">
        <v>5298487196</v>
      </c>
      <c r="D124" s="91">
        <v>32490456</v>
      </c>
      <c r="E124" s="91">
        <v>5330977652</v>
      </c>
      <c r="F124" s="91">
        <v>3644657992</v>
      </c>
      <c r="G124" s="91">
        <v>18676500</v>
      </c>
      <c r="H124" s="91">
        <v>3663334492</v>
      </c>
      <c r="I124" s="91">
        <v>2139102242</v>
      </c>
      <c r="J124" s="91">
        <v>3367163</v>
      </c>
      <c r="K124" s="91">
        <v>2142469405</v>
      </c>
      <c r="L124" s="91">
        <v>23086546</v>
      </c>
      <c r="M124" s="91">
        <v>358234099</v>
      </c>
      <c r="N124" s="91">
        <v>45246358</v>
      </c>
      <c r="O124" s="91">
        <v>403480457</v>
      </c>
      <c r="P124" s="91">
        <v>11563348552</v>
      </c>
      <c r="Q124" s="91">
        <v>0</v>
      </c>
      <c r="R124" s="91">
        <v>11563348552</v>
      </c>
      <c r="S124" s="90"/>
      <c r="T124" s="91">
        <v>11105333976</v>
      </c>
      <c r="U124" s="91">
        <v>11105333976</v>
      </c>
      <c r="V124" s="91">
        <v>11159868095</v>
      </c>
      <c r="W124" s="91">
        <v>11159868095</v>
      </c>
      <c r="X124" s="91">
        <v>11508814433</v>
      </c>
      <c r="Y124" s="91">
        <v>11508814433</v>
      </c>
      <c r="Z124" s="106">
        <v>23338818</v>
      </c>
      <c r="AA124" s="97">
        <v>182989</v>
      </c>
      <c r="AB124" s="91">
        <v>23521807</v>
      </c>
      <c r="AC124" s="91">
        <v>731531584</v>
      </c>
      <c r="AD124" s="97">
        <v>0</v>
      </c>
      <c r="AE124" s="97">
        <v>12318401943</v>
      </c>
      <c r="AF124" s="91"/>
      <c r="AG124" s="91">
        <v>0</v>
      </c>
      <c r="AH124" s="91">
        <v>110603000</v>
      </c>
      <c r="AI124" s="91">
        <v>171234000</v>
      </c>
      <c r="AJ124" s="91">
        <v>0</v>
      </c>
      <c r="AK124" s="91"/>
      <c r="AL124" s="106">
        <v>5409090196</v>
      </c>
      <c r="AM124" s="106">
        <v>32490456</v>
      </c>
      <c r="AN124" s="91">
        <v>5441580652</v>
      </c>
      <c r="AO124" s="106">
        <v>3815891992</v>
      </c>
      <c r="AP124" s="106">
        <v>18676500</v>
      </c>
      <c r="AQ124" s="91">
        <v>3834568492</v>
      </c>
      <c r="AR124" s="106">
        <v>2139102242</v>
      </c>
      <c r="AS124" s="106">
        <v>3367163</v>
      </c>
      <c r="AT124" s="91">
        <v>2142469405</v>
      </c>
      <c r="AU124" s="97">
        <v>23086546</v>
      </c>
      <c r="AV124" s="91">
        <v>358234099</v>
      </c>
      <c r="AW124" s="91">
        <v>45246358</v>
      </c>
      <c r="AX124" s="91">
        <v>403480457</v>
      </c>
      <c r="AY124" s="91">
        <v>11845185552</v>
      </c>
      <c r="AZ124" s="97">
        <v>0</v>
      </c>
      <c r="BA124" s="91">
        <v>11845185552</v>
      </c>
      <c r="BB124" s="91"/>
      <c r="BC124" s="91">
        <v>11387170976</v>
      </c>
      <c r="BD124" s="91">
        <v>11387170976</v>
      </c>
      <c r="BE124" s="97">
        <v>12600238944</v>
      </c>
      <c r="BF124" s="90"/>
      <c r="BG124" s="97">
        <v>12318401944</v>
      </c>
      <c r="BH124" s="109">
        <v>1</v>
      </c>
      <c r="BI124" s="97">
        <v>731531585</v>
      </c>
      <c r="BJ124" s="91"/>
      <c r="CP124" s="110"/>
      <c r="CQ124" s="110"/>
    </row>
    <row r="125" spans="1:95">
      <c r="A125" s="73">
        <f t="shared" ref="A125:A136" si="9">A112+1</f>
        <v>2010</v>
      </c>
      <c r="B125" s="73">
        <v>1</v>
      </c>
      <c r="C125" s="91">
        <v>532327418</v>
      </c>
      <c r="D125" s="91">
        <v>1500446</v>
      </c>
      <c r="E125" s="91">
        <v>533827864</v>
      </c>
      <c r="F125" s="91">
        <v>262827641</v>
      </c>
      <c r="G125" s="91">
        <v>-22594789</v>
      </c>
      <c r="H125" s="91">
        <v>240232852</v>
      </c>
      <c r="I125" s="91">
        <v>175274826</v>
      </c>
      <c r="J125" s="91">
        <v>-4312936</v>
      </c>
      <c r="K125" s="91">
        <v>170961890</v>
      </c>
      <c r="L125" s="91">
        <v>1932845</v>
      </c>
      <c r="M125" s="91">
        <v>31637909</v>
      </c>
      <c r="N125" s="91">
        <v>3684822</v>
      </c>
      <c r="O125" s="91">
        <v>35322731</v>
      </c>
      <c r="P125" s="91">
        <v>982278182</v>
      </c>
      <c r="Q125" s="91">
        <v>0</v>
      </c>
      <c r="R125" s="91">
        <v>982278182</v>
      </c>
      <c r="S125" s="90"/>
      <c r="T125" s="91">
        <v>972362730</v>
      </c>
      <c r="U125" s="91">
        <v>972362730</v>
      </c>
      <c r="V125" s="91">
        <v>946955451</v>
      </c>
      <c r="W125" s="91">
        <v>946955451</v>
      </c>
      <c r="X125" s="91">
        <v>1007685461</v>
      </c>
      <c r="Y125" s="91">
        <v>1007685461</v>
      </c>
      <c r="Z125" s="105">
        <v>1985065</v>
      </c>
      <c r="AA125" s="106">
        <v>-134018</v>
      </c>
      <c r="AB125" s="91">
        <v>1851047</v>
      </c>
      <c r="AC125" s="91">
        <v>61862713</v>
      </c>
      <c r="AD125" s="97">
        <v>0</v>
      </c>
      <c r="AE125" s="107">
        <v>1045991942</v>
      </c>
      <c r="AF125" s="91"/>
      <c r="AG125" s="91">
        <v>0</v>
      </c>
      <c r="AH125" s="95">
        <v>17241000</v>
      </c>
      <c r="AI125" s="95">
        <v>17639000</v>
      </c>
      <c r="AJ125" s="91">
        <v>0</v>
      </c>
      <c r="AK125" s="91"/>
      <c r="AL125" s="105">
        <v>549568418</v>
      </c>
      <c r="AM125" s="105">
        <v>1500446</v>
      </c>
      <c r="AN125" s="91">
        <v>551068864</v>
      </c>
      <c r="AO125" s="105">
        <v>280466641</v>
      </c>
      <c r="AP125" s="105">
        <v>-22594789</v>
      </c>
      <c r="AQ125" s="91">
        <v>257871852</v>
      </c>
      <c r="AR125" s="105">
        <v>175274826</v>
      </c>
      <c r="AS125" s="105">
        <v>-4312936</v>
      </c>
      <c r="AT125" s="108">
        <v>170961890</v>
      </c>
      <c r="AU125" s="91">
        <v>1932845</v>
      </c>
      <c r="AV125" s="108">
        <v>31637909</v>
      </c>
      <c r="AW125" s="108">
        <v>3684822</v>
      </c>
      <c r="AX125" s="91">
        <v>35322731</v>
      </c>
      <c r="AY125" s="108">
        <v>1017158182</v>
      </c>
      <c r="AZ125" s="98">
        <v>0</v>
      </c>
      <c r="BA125" s="108">
        <v>1017158182</v>
      </c>
      <c r="BB125" s="91"/>
      <c r="BC125" s="91">
        <v>1007242730</v>
      </c>
      <c r="BD125" s="91">
        <v>1007242730</v>
      </c>
      <c r="BE125" s="106">
        <v>1080871943</v>
      </c>
      <c r="BF125" s="91"/>
      <c r="BG125" s="91">
        <v>1045991943</v>
      </c>
      <c r="BH125" s="109">
        <v>1</v>
      </c>
      <c r="BI125" s="94">
        <v>61862714</v>
      </c>
      <c r="BJ125" s="90"/>
      <c r="CQ125" s="110"/>
    </row>
    <row r="126" spans="1:95">
      <c r="A126" s="73">
        <f t="shared" si="9"/>
        <v>2010</v>
      </c>
      <c r="B126" s="73">
        <v>2</v>
      </c>
      <c r="C126" s="91">
        <v>415283910</v>
      </c>
      <c r="D126" s="91">
        <v>-51944143</v>
      </c>
      <c r="E126" s="91">
        <v>363339767</v>
      </c>
      <c r="F126" s="91">
        <v>263311635</v>
      </c>
      <c r="G126" s="91">
        <v>-18730381</v>
      </c>
      <c r="H126" s="91">
        <v>244581254</v>
      </c>
      <c r="I126" s="91">
        <v>168504347</v>
      </c>
      <c r="J126" s="91">
        <v>-1443954</v>
      </c>
      <c r="K126" s="91">
        <v>167060393</v>
      </c>
      <c r="L126" s="91">
        <v>1935364</v>
      </c>
      <c r="M126" s="91">
        <v>26257161</v>
      </c>
      <c r="N126" s="91">
        <v>3120968</v>
      </c>
      <c r="O126" s="91">
        <v>29378129</v>
      </c>
      <c r="P126" s="91">
        <v>806294907</v>
      </c>
      <c r="Q126" s="91">
        <v>0</v>
      </c>
      <c r="R126" s="91">
        <v>806294907</v>
      </c>
      <c r="S126" s="90"/>
      <c r="T126" s="91">
        <v>849035256</v>
      </c>
      <c r="U126" s="91">
        <v>849035256</v>
      </c>
      <c r="V126" s="91">
        <v>776916778</v>
      </c>
      <c r="W126" s="91">
        <v>776916778</v>
      </c>
      <c r="X126" s="91">
        <v>878413385</v>
      </c>
      <c r="Y126" s="91">
        <v>878413385</v>
      </c>
      <c r="Z126" s="105">
        <v>2152655</v>
      </c>
      <c r="AA126" s="106">
        <v>-134205</v>
      </c>
      <c r="AB126" s="91">
        <v>2018450</v>
      </c>
      <c r="AC126" s="91">
        <v>40162106</v>
      </c>
      <c r="AD126" s="97">
        <v>0</v>
      </c>
      <c r="AE126" s="107">
        <v>848475463</v>
      </c>
      <c r="AF126" s="91"/>
      <c r="AG126" s="91">
        <v>0</v>
      </c>
      <c r="AH126" s="95">
        <v>12397000</v>
      </c>
      <c r="AI126" s="95">
        <v>10352000</v>
      </c>
      <c r="AJ126" s="91">
        <v>0</v>
      </c>
      <c r="AK126" s="91"/>
      <c r="AL126" s="105">
        <v>427680910</v>
      </c>
      <c r="AM126" s="105">
        <v>-51944143</v>
      </c>
      <c r="AN126" s="91">
        <v>375736767</v>
      </c>
      <c r="AO126" s="105">
        <v>273663635</v>
      </c>
      <c r="AP126" s="105">
        <v>-18730381</v>
      </c>
      <c r="AQ126" s="91">
        <v>254933254</v>
      </c>
      <c r="AR126" s="105">
        <v>168504347</v>
      </c>
      <c r="AS126" s="105">
        <v>-1443954</v>
      </c>
      <c r="AT126" s="108">
        <v>167060393</v>
      </c>
      <c r="AU126" s="91">
        <v>1935364</v>
      </c>
      <c r="AV126" s="108">
        <v>26257161</v>
      </c>
      <c r="AW126" s="108">
        <v>3120968</v>
      </c>
      <c r="AX126" s="91">
        <v>29378129</v>
      </c>
      <c r="AY126" s="108">
        <v>829043907</v>
      </c>
      <c r="AZ126" s="98">
        <v>0</v>
      </c>
      <c r="BA126" s="108">
        <v>829043907</v>
      </c>
      <c r="BB126" s="91"/>
      <c r="BC126" s="91">
        <v>871784256</v>
      </c>
      <c r="BD126" s="91">
        <v>871784256</v>
      </c>
      <c r="BE126" s="106">
        <v>871224464</v>
      </c>
      <c r="BF126" s="91"/>
      <c r="BG126" s="91">
        <v>848475464</v>
      </c>
      <c r="BH126" s="109">
        <v>1</v>
      </c>
      <c r="BI126" s="94">
        <v>40162107</v>
      </c>
      <c r="BJ126" s="90"/>
      <c r="CQ126" s="110"/>
    </row>
    <row r="127" spans="1:95">
      <c r="A127" s="73">
        <f t="shared" si="9"/>
        <v>2010</v>
      </c>
      <c r="B127" s="73">
        <v>3</v>
      </c>
      <c r="C127" s="91">
        <v>375406850</v>
      </c>
      <c r="D127" s="91">
        <v>2565794</v>
      </c>
      <c r="E127" s="91">
        <v>377972644</v>
      </c>
      <c r="F127" s="91">
        <v>271057030</v>
      </c>
      <c r="G127" s="91">
        <v>14484423</v>
      </c>
      <c r="H127" s="91">
        <v>285541453</v>
      </c>
      <c r="I127" s="91">
        <v>155008455</v>
      </c>
      <c r="J127" s="91">
        <v>1704909</v>
      </c>
      <c r="K127" s="91">
        <v>156713364</v>
      </c>
      <c r="L127" s="91">
        <v>1937563</v>
      </c>
      <c r="M127" s="91">
        <v>26237418</v>
      </c>
      <c r="N127" s="91">
        <v>3240872</v>
      </c>
      <c r="O127" s="91">
        <v>29478290</v>
      </c>
      <c r="P127" s="91">
        <v>851643314</v>
      </c>
      <c r="Q127" s="91">
        <v>0</v>
      </c>
      <c r="R127" s="91">
        <v>851643314</v>
      </c>
      <c r="S127" s="90"/>
      <c r="T127" s="91">
        <v>803409898</v>
      </c>
      <c r="U127" s="91">
        <v>803409898</v>
      </c>
      <c r="V127" s="91">
        <v>822165024</v>
      </c>
      <c r="W127" s="91">
        <v>822165024</v>
      </c>
      <c r="X127" s="91">
        <v>832888188</v>
      </c>
      <c r="Y127" s="91">
        <v>832888188</v>
      </c>
      <c r="Z127" s="105">
        <v>1834667</v>
      </c>
      <c r="AA127" s="106">
        <v>65060</v>
      </c>
      <c r="AB127" s="91">
        <v>1899727</v>
      </c>
      <c r="AC127" s="91">
        <v>44384604</v>
      </c>
      <c r="AD127" s="97">
        <v>0</v>
      </c>
      <c r="AE127" s="107">
        <v>897927645</v>
      </c>
      <c r="AF127" s="91"/>
      <c r="AG127" s="91">
        <v>0</v>
      </c>
      <c r="AH127" s="95">
        <v>8665000</v>
      </c>
      <c r="AI127" s="95">
        <v>8734000</v>
      </c>
      <c r="AJ127" s="91">
        <v>0</v>
      </c>
      <c r="AK127" s="91"/>
      <c r="AL127" s="105">
        <v>384071850</v>
      </c>
      <c r="AM127" s="105">
        <v>2565794</v>
      </c>
      <c r="AN127" s="91">
        <v>386637644</v>
      </c>
      <c r="AO127" s="105">
        <v>279791030</v>
      </c>
      <c r="AP127" s="105">
        <v>14484423</v>
      </c>
      <c r="AQ127" s="91">
        <v>294275453</v>
      </c>
      <c r="AR127" s="105">
        <v>155008455</v>
      </c>
      <c r="AS127" s="105">
        <v>1704909</v>
      </c>
      <c r="AT127" s="108">
        <v>156713364</v>
      </c>
      <c r="AU127" s="91">
        <v>1937563</v>
      </c>
      <c r="AV127" s="108">
        <v>26237418</v>
      </c>
      <c r="AW127" s="108">
        <v>3240872</v>
      </c>
      <c r="AX127" s="91">
        <v>29478290</v>
      </c>
      <c r="AY127" s="108">
        <v>869042314</v>
      </c>
      <c r="AZ127" s="98">
        <v>0</v>
      </c>
      <c r="BA127" s="108">
        <v>869042314</v>
      </c>
      <c r="BB127" s="91"/>
      <c r="BC127" s="91">
        <v>820808898</v>
      </c>
      <c r="BD127" s="91">
        <v>820808898</v>
      </c>
      <c r="BE127" s="106">
        <v>915326645</v>
      </c>
      <c r="BF127" s="91"/>
      <c r="BG127" s="91">
        <v>897927645</v>
      </c>
      <c r="BH127" s="109">
        <v>0</v>
      </c>
      <c r="BI127" s="94">
        <v>44384604</v>
      </c>
      <c r="BJ127" s="90"/>
      <c r="CQ127" s="110"/>
    </row>
    <row r="128" spans="1:95">
      <c r="A128" s="73">
        <f t="shared" si="9"/>
        <v>2010</v>
      </c>
      <c r="B128" s="73">
        <v>4</v>
      </c>
      <c r="C128" s="91">
        <v>300485714</v>
      </c>
      <c r="D128" s="91">
        <v>-10107478</v>
      </c>
      <c r="E128" s="91">
        <v>290378236</v>
      </c>
      <c r="F128" s="91">
        <v>285772597</v>
      </c>
      <c r="G128" s="91">
        <v>22830606</v>
      </c>
      <c r="H128" s="91">
        <v>308603203</v>
      </c>
      <c r="I128" s="91">
        <v>158533879</v>
      </c>
      <c r="J128" s="91">
        <v>3420395</v>
      </c>
      <c r="K128" s="91">
        <v>161954274</v>
      </c>
      <c r="L128" s="91">
        <v>1939499</v>
      </c>
      <c r="M128" s="91">
        <v>25270557</v>
      </c>
      <c r="N128" s="91">
        <v>3303132</v>
      </c>
      <c r="O128" s="91">
        <v>28573689</v>
      </c>
      <c r="P128" s="91">
        <v>791448901</v>
      </c>
      <c r="Q128" s="91">
        <v>0</v>
      </c>
      <c r="R128" s="91">
        <v>791448901</v>
      </c>
      <c r="S128" s="90"/>
      <c r="T128" s="91">
        <v>746731689</v>
      </c>
      <c r="U128" s="91">
        <v>746731689</v>
      </c>
      <c r="V128" s="91">
        <v>762875212</v>
      </c>
      <c r="W128" s="91">
        <v>762875212</v>
      </c>
      <c r="X128" s="91">
        <v>775305378</v>
      </c>
      <c r="Y128" s="91">
        <v>775305378</v>
      </c>
      <c r="Z128" s="105">
        <v>1906242</v>
      </c>
      <c r="AA128" s="106">
        <v>74754</v>
      </c>
      <c r="AB128" s="91">
        <v>1980996</v>
      </c>
      <c r="AC128" s="91">
        <v>37888569</v>
      </c>
      <c r="AD128" s="97">
        <v>0</v>
      </c>
      <c r="AE128" s="107">
        <v>831318466</v>
      </c>
      <c r="AF128" s="91"/>
      <c r="AG128" s="91">
        <v>0</v>
      </c>
      <c r="AH128" s="95">
        <v>3932000</v>
      </c>
      <c r="AI128" s="95">
        <v>9648000</v>
      </c>
      <c r="AJ128" s="91">
        <v>0</v>
      </c>
      <c r="AK128" s="91"/>
      <c r="AL128" s="105">
        <v>304417714</v>
      </c>
      <c r="AM128" s="105">
        <v>-10107478</v>
      </c>
      <c r="AN128" s="91">
        <v>294310236</v>
      </c>
      <c r="AO128" s="105">
        <v>295420597</v>
      </c>
      <c r="AP128" s="105">
        <v>22830606</v>
      </c>
      <c r="AQ128" s="91">
        <v>318251203</v>
      </c>
      <c r="AR128" s="105">
        <v>158533879</v>
      </c>
      <c r="AS128" s="105">
        <v>3420395</v>
      </c>
      <c r="AT128" s="108">
        <v>161954274</v>
      </c>
      <c r="AU128" s="91">
        <v>1939499</v>
      </c>
      <c r="AV128" s="108">
        <v>25270557</v>
      </c>
      <c r="AW128" s="108">
        <v>3303132</v>
      </c>
      <c r="AX128" s="91">
        <v>28573689</v>
      </c>
      <c r="AY128" s="108">
        <v>805028901</v>
      </c>
      <c r="AZ128" s="98">
        <v>0</v>
      </c>
      <c r="BA128" s="108">
        <v>805028901</v>
      </c>
      <c r="BB128" s="91"/>
      <c r="BC128" s="91">
        <v>760311689</v>
      </c>
      <c r="BD128" s="91">
        <v>760311689</v>
      </c>
      <c r="BE128" s="106">
        <v>844898467</v>
      </c>
      <c r="BF128" s="91"/>
      <c r="BG128" s="91">
        <v>831318467</v>
      </c>
      <c r="BH128" s="109">
        <v>1</v>
      </c>
      <c r="BI128" s="94">
        <v>37888570</v>
      </c>
      <c r="BJ128" s="90"/>
      <c r="CQ128" s="110"/>
    </row>
    <row r="129" spans="1:95">
      <c r="A129" s="73">
        <f t="shared" si="9"/>
        <v>2010</v>
      </c>
      <c r="B129" s="73">
        <v>5</v>
      </c>
      <c r="C129" s="91">
        <v>343894942</v>
      </c>
      <c r="D129" s="91">
        <v>70775011</v>
      </c>
      <c r="E129" s="91">
        <v>414669953</v>
      </c>
      <c r="F129" s="91">
        <v>302470881</v>
      </c>
      <c r="G129" s="91">
        <v>65773174</v>
      </c>
      <c r="H129" s="91">
        <v>368244055</v>
      </c>
      <c r="I129" s="91">
        <v>186414109</v>
      </c>
      <c r="J129" s="91">
        <v>10807448</v>
      </c>
      <c r="K129" s="91">
        <v>197221557</v>
      </c>
      <c r="L129" s="91">
        <v>1941861</v>
      </c>
      <c r="M129" s="91">
        <v>30485029</v>
      </c>
      <c r="N129" s="91">
        <v>4017576</v>
      </c>
      <c r="O129" s="91">
        <v>34502605</v>
      </c>
      <c r="P129" s="91">
        <v>1016580031</v>
      </c>
      <c r="Q129" s="91">
        <v>0</v>
      </c>
      <c r="R129" s="91">
        <v>1016580031</v>
      </c>
      <c r="S129" s="90"/>
      <c r="T129" s="91">
        <v>834721793</v>
      </c>
      <c r="U129" s="91">
        <v>834721793</v>
      </c>
      <c r="V129" s="91">
        <v>982077426</v>
      </c>
      <c r="W129" s="91">
        <v>982077426</v>
      </c>
      <c r="X129" s="91">
        <v>869224398</v>
      </c>
      <c r="Y129" s="91">
        <v>869224398</v>
      </c>
      <c r="Z129" s="105">
        <v>1859490</v>
      </c>
      <c r="AA129" s="106">
        <v>304947</v>
      </c>
      <c r="AB129" s="91">
        <v>2164437</v>
      </c>
      <c r="AC129" s="91">
        <v>64938932</v>
      </c>
      <c r="AD129" s="97">
        <v>0</v>
      </c>
      <c r="AE129" s="107">
        <v>1083683400</v>
      </c>
      <c r="AF129" s="91"/>
      <c r="AG129" s="91">
        <v>0</v>
      </c>
      <c r="AH129" s="95">
        <v>6342000</v>
      </c>
      <c r="AI129" s="95">
        <v>16429000</v>
      </c>
      <c r="AJ129" s="91">
        <v>0</v>
      </c>
      <c r="AK129" s="91"/>
      <c r="AL129" s="105">
        <v>350236942</v>
      </c>
      <c r="AM129" s="105">
        <v>70775011</v>
      </c>
      <c r="AN129" s="91">
        <v>421011953</v>
      </c>
      <c r="AO129" s="105">
        <v>318899881</v>
      </c>
      <c r="AP129" s="105">
        <v>65773174</v>
      </c>
      <c r="AQ129" s="91">
        <v>384673055</v>
      </c>
      <c r="AR129" s="105">
        <v>186414109</v>
      </c>
      <c r="AS129" s="105">
        <v>10807448</v>
      </c>
      <c r="AT129" s="108">
        <v>197221557</v>
      </c>
      <c r="AU129" s="91">
        <v>1941861</v>
      </c>
      <c r="AV129" s="108">
        <v>30485029</v>
      </c>
      <c r="AW129" s="108">
        <v>4017576</v>
      </c>
      <c r="AX129" s="91">
        <v>34502605</v>
      </c>
      <c r="AY129" s="108">
        <v>1039351031</v>
      </c>
      <c r="AZ129" s="98">
        <v>0</v>
      </c>
      <c r="BA129" s="108">
        <v>1039351031</v>
      </c>
      <c r="BB129" s="91"/>
      <c r="BC129" s="91">
        <v>857492793</v>
      </c>
      <c r="BD129" s="91">
        <v>857492793</v>
      </c>
      <c r="BE129" s="106">
        <v>1106454401</v>
      </c>
      <c r="BF129" s="91"/>
      <c r="BG129" s="91">
        <v>1083683401</v>
      </c>
      <c r="BH129" s="109">
        <v>1</v>
      </c>
      <c r="BI129" s="94">
        <v>64938933</v>
      </c>
      <c r="BJ129" s="90"/>
      <c r="CQ129" s="110"/>
    </row>
    <row r="130" spans="1:95">
      <c r="A130" s="73">
        <f t="shared" si="9"/>
        <v>2010</v>
      </c>
      <c r="B130" s="73">
        <v>6</v>
      </c>
      <c r="C130" s="91">
        <v>530778325</v>
      </c>
      <c r="D130" s="91">
        <v>67415346</v>
      </c>
      <c r="E130" s="91">
        <v>598193671</v>
      </c>
      <c r="F130" s="91">
        <v>342590250</v>
      </c>
      <c r="G130" s="91">
        <v>6174287</v>
      </c>
      <c r="H130" s="91">
        <v>348764537</v>
      </c>
      <c r="I130" s="91">
        <v>178076455</v>
      </c>
      <c r="J130" s="91">
        <v>-2829529</v>
      </c>
      <c r="K130" s="91">
        <v>175246926</v>
      </c>
      <c r="L130" s="91">
        <v>1944280</v>
      </c>
      <c r="M130" s="91">
        <v>34460929</v>
      </c>
      <c r="N130" s="91">
        <v>4429839</v>
      </c>
      <c r="O130" s="91">
        <v>38890768</v>
      </c>
      <c r="P130" s="91">
        <v>1163040182</v>
      </c>
      <c r="Q130" s="91">
        <v>0</v>
      </c>
      <c r="R130" s="91">
        <v>1163040182</v>
      </c>
      <c r="S130" s="90"/>
      <c r="T130" s="91">
        <v>1053389310</v>
      </c>
      <c r="U130" s="91">
        <v>1053389310</v>
      </c>
      <c r="V130" s="91">
        <v>1124149414</v>
      </c>
      <c r="W130" s="91">
        <v>1124149414</v>
      </c>
      <c r="X130" s="91">
        <v>1092280078</v>
      </c>
      <c r="Y130" s="91">
        <v>1092280078</v>
      </c>
      <c r="Z130" s="105">
        <v>1707363</v>
      </c>
      <c r="AA130" s="106">
        <v>-91192</v>
      </c>
      <c r="AB130" s="91">
        <v>1616171</v>
      </c>
      <c r="AC130" s="91">
        <v>86680125</v>
      </c>
      <c r="AD130" s="97">
        <v>0</v>
      </c>
      <c r="AE130" s="107">
        <v>1251336478</v>
      </c>
      <c r="AF130" s="91"/>
      <c r="AG130" s="91">
        <v>0</v>
      </c>
      <c r="AH130" s="95">
        <v>10737000</v>
      </c>
      <c r="AI130" s="95">
        <v>22120000</v>
      </c>
      <c r="AJ130" s="91">
        <v>0</v>
      </c>
      <c r="AK130" s="91"/>
      <c r="AL130" s="105">
        <v>541515325</v>
      </c>
      <c r="AM130" s="105">
        <v>67415346</v>
      </c>
      <c r="AN130" s="91">
        <v>608930671</v>
      </c>
      <c r="AO130" s="105">
        <v>364710250</v>
      </c>
      <c r="AP130" s="105">
        <v>6174287</v>
      </c>
      <c r="AQ130" s="91">
        <v>370884537</v>
      </c>
      <c r="AR130" s="105">
        <v>178076455</v>
      </c>
      <c r="AS130" s="105">
        <v>-2829529</v>
      </c>
      <c r="AT130" s="108">
        <v>175246926</v>
      </c>
      <c r="AU130" s="91">
        <v>1944280</v>
      </c>
      <c r="AV130" s="108">
        <v>34460929</v>
      </c>
      <c r="AW130" s="108">
        <v>4429839</v>
      </c>
      <c r="AX130" s="91">
        <v>38890768</v>
      </c>
      <c r="AY130" s="108">
        <v>1195897182</v>
      </c>
      <c r="AZ130" s="98">
        <v>0</v>
      </c>
      <c r="BA130" s="108">
        <v>1195897182</v>
      </c>
      <c r="BB130" s="91"/>
      <c r="BC130" s="91">
        <v>1086246310</v>
      </c>
      <c r="BD130" s="91">
        <v>1086246310</v>
      </c>
      <c r="BE130" s="106">
        <v>1284193478</v>
      </c>
      <c r="BF130" s="91"/>
      <c r="BG130" s="91">
        <v>1251336478</v>
      </c>
      <c r="BH130" s="109">
        <v>0</v>
      </c>
      <c r="BI130" s="94">
        <v>86680125</v>
      </c>
      <c r="BJ130" s="90"/>
      <c r="CQ130" s="110"/>
    </row>
    <row r="131" spans="1:95">
      <c r="A131" s="73">
        <f t="shared" si="9"/>
        <v>2010</v>
      </c>
      <c r="B131" s="73">
        <v>7</v>
      </c>
      <c r="C131" s="91">
        <v>586415834</v>
      </c>
      <c r="D131" s="91">
        <v>28372672</v>
      </c>
      <c r="E131" s="91">
        <v>614788506</v>
      </c>
      <c r="F131" s="91">
        <v>359012036</v>
      </c>
      <c r="G131" s="91">
        <v>-236195</v>
      </c>
      <c r="H131" s="91">
        <v>358775841</v>
      </c>
      <c r="I131" s="91">
        <v>190256779</v>
      </c>
      <c r="J131" s="91">
        <v>-923463</v>
      </c>
      <c r="K131" s="91">
        <v>189333316</v>
      </c>
      <c r="L131" s="91">
        <v>1947620</v>
      </c>
      <c r="M131" s="91">
        <v>37888992</v>
      </c>
      <c r="N131" s="91">
        <v>4829310</v>
      </c>
      <c r="O131" s="91">
        <v>42718302</v>
      </c>
      <c r="P131" s="91">
        <v>1207563585</v>
      </c>
      <c r="Q131" s="91">
        <v>0</v>
      </c>
      <c r="R131" s="91">
        <v>1207563585</v>
      </c>
      <c r="S131" s="90"/>
      <c r="T131" s="91">
        <v>1137632269</v>
      </c>
      <c r="U131" s="91">
        <v>1137632269</v>
      </c>
      <c r="V131" s="91">
        <v>1164845283</v>
      </c>
      <c r="W131" s="91">
        <v>1164845283</v>
      </c>
      <c r="X131" s="91">
        <v>1180350571</v>
      </c>
      <c r="Y131" s="91">
        <v>1180350571</v>
      </c>
      <c r="Z131" s="105">
        <v>2064720</v>
      </c>
      <c r="AA131" s="106">
        <v>9928</v>
      </c>
      <c r="AB131" s="91">
        <v>2074648</v>
      </c>
      <c r="AC131" s="91">
        <v>94943704</v>
      </c>
      <c r="AD131" s="97">
        <v>0</v>
      </c>
      <c r="AE131" s="107">
        <v>1304581937</v>
      </c>
      <c r="AF131" s="91"/>
      <c r="AG131" s="91">
        <v>0</v>
      </c>
      <c r="AH131" s="95">
        <v>13460000</v>
      </c>
      <c r="AI131" s="95">
        <v>25607000</v>
      </c>
      <c r="AJ131" s="91">
        <v>0</v>
      </c>
      <c r="AK131" s="91"/>
      <c r="AL131" s="105">
        <v>599875834</v>
      </c>
      <c r="AM131" s="105">
        <v>28372672</v>
      </c>
      <c r="AN131" s="91">
        <v>628248506</v>
      </c>
      <c r="AO131" s="105">
        <v>384619036</v>
      </c>
      <c r="AP131" s="105">
        <v>-236195</v>
      </c>
      <c r="AQ131" s="91">
        <v>384382841</v>
      </c>
      <c r="AR131" s="105">
        <v>190256779</v>
      </c>
      <c r="AS131" s="105">
        <v>-923463</v>
      </c>
      <c r="AT131" s="108">
        <v>189333316</v>
      </c>
      <c r="AU131" s="91">
        <v>1947620</v>
      </c>
      <c r="AV131" s="108">
        <v>37888992</v>
      </c>
      <c r="AW131" s="108">
        <v>4829310</v>
      </c>
      <c r="AX131" s="91">
        <v>42718302</v>
      </c>
      <c r="AY131" s="108">
        <v>1246630585</v>
      </c>
      <c r="AZ131" s="98">
        <v>0</v>
      </c>
      <c r="BA131" s="108">
        <v>1246630585</v>
      </c>
      <c r="BB131" s="91"/>
      <c r="BC131" s="91">
        <v>1176699269</v>
      </c>
      <c r="BD131" s="91">
        <v>1176699269</v>
      </c>
      <c r="BE131" s="106">
        <v>1343648937</v>
      </c>
      <c r="BF131" s="91"/>
      <c r="BG131" s="91">
        <v>1304581937</v>
      </c>
      <c r="BH131" s="109">
        <v>0</v>
      </c>
      <c r="BI131" s="94">
        <v>94943704</v>
      </c>
      <c r="BJ131" s="91"/>
      <c r="CQ131" s="110"/>
    </row>
    <row r="132" spans="1:95">
      <c r="A132" s="73">
        <f t="shared" si="9"/>
        <v>2010</v>
      </c>
      <c r="B132" s="73">
        <v>8</v>
      </c>
      <c r="C132" s="91">
        <v>617418860</v>
      </c>
      <c r="D132" s="91">
        <v>14464251</v>
      </c>
      <c r="E132" s="91">
        <v>631883111</v>
      </c>
      <c r="F132" s="91">
        <v>369515612</v>
      </c>
      <c r="G132" s="91">
        <v>296390</v>
      </c>
      <c r="H132" s="91">
        <v>369812002</v>
      </c>
      <c r="I132" s="91">
        <v>198862929</v>
      </c>
      <c r="J132" s="91">
        <v>1575527</v>
      </c>
      <c r="K132" s="91">
        <v>200438456</v>
      </c>
      <c r="L132" s="91">
        <v>1949906</v>
      </c>
      <c r="M132" s="91">
        <v>37019190</v>
      </c>
      <c r="N132" s="91">
        <v>4868710</v>
      </c>
      <c r="O132" s="91">
        <v>41887900</v>
      </c>
      <c r="P132" s="91">
        <v>1245971375</v>
      </c>
      <c r="Q132" s="91">
        <v>0</v>
      </c>
      <c r="R132" s="91">
        <v>1245971375</v>
      </c>
      <c r="S132" s="90"/>
      <c r="T132" s="91">
        <v>1187747307</v>
      </c>
      <c r="U132" s="91">
        <v>1187747307</v>
      </c>
      <c r="V132" s="91">
        <v>1204083475</v>
      </c>
      <c r="W132" s="91">
        <v>1204083475</v>
      </c>
      <c r="X132" s="91">
        <v>1229635207</v>
      </c>
      <c r="Y132" s="91">
        <v>1229635207</v>
      </c>
      <c r="Z132" s="105">
        <v>2015516</v>
      </c>
      <c r="AA132" s="106">
        <v>-46796</v>
      </c>
      <c r="AB132" s="91">
        <v>1968720</v>
      </c>
      <c r="AC132" s="91">
        <v>101093382</v>
      </c>
      <c r="AD132" s="97">
        <v>0</v>
      </c>
      <c r="AE132" s="107">
        <v>1349033477</v>
      </c>
      <c r="AF132" s="91"/>
      <c r="AG132" s="91">
        <v>0</v>
      </c>
      <c r="AH132" s="95">
        <v>12458000</v>
      </c>
      <c r="AI132" s="95">
        <v>24493000</v>
      </c>
      <c r="AJ132" s="91">
        <v>0</v>
      </c>
      <c r="AK132" s="91"/>
      <c r="AL132" s="105">
        <v>629876860</v>
      </c>
      <c r="AM132" s="105">
        <v>14464251</v>
      </c>
      <c r="AN132" s="91">
        <v>644341111</v>
      </c>
      <c r="AO132" s="105">
        <v>394008612</v>
      </c>
      <c r="AP132" s="105">
        <v>296390</v>
      </c>
      <c r="AQ132" s="91">
        <v>394305002</v>
      </c>
      <c r="AR132" s="105">
        <v>198862929</v>
      </c>
      <c r="AS132" s="105">
        <v>1575527</v>
      </c>
      <c r="AT132" s="108">
        <v>200438456</v>
      </c>
      <c r="AU132" s="91">
        <v>1949906</v>
      </c>
      <c r="AV132" s="108">
        <v>37019190</v>
      </c>
      <c r="AW132" s="108">
        <v>4868710</v>
      </c>
      <c r="AX132" s="91">
        <v>41887900</v>
      </c>
      <c r="AY132" s="108">
        <v>1282922375</v>
      </c>
      <c r="AZ132" s="98">
        <v>0</v>
      </c>
      <c r="BA132" s="108">
        <v>1282922375</v>
      </c>
      <c r="BB132" s="91"/>
      <c r="BC132" s="91">
        <v>1224698307</v>
      </c>
      <c r="BD132" s="91">
        <v>1224698307</v>
      </c>
      <c r="BE132" s="106">
        <v>1385984478</v>
      </c>
      <c r="BF132" s="91"/>
      <c r="BG132" s="91">
        <v>1349033478</v>
      </c>
      <c r="BH132" s="109">
        <v>1</v>
      </c>
      <c r="BI132" s="94">
        <v>101093383</v>
      </c>
      <c r="BJ132" s="91"/>
      <c r="CQ132" s="110"/>
    </row>
    <row r="133" spans="1:95">
      <c r="A133" s="73">
        <f t="shared" si="9"/>
        <v>2010</v>
      </c>
      <c r="B133" s="73">
        <v>9</v>
      </c>
      <c r="C133" s="91">
        <v>559353785</v>
      </c>
      <c r="D133" s="91">
        <v>-77162086</v>
      </c>
      <c r="E133" s="91">
        <v>482191699</v>
      </c>
      <c r="F133" s="91">
        <v>384768162</v>
      </c>
      <c r="G133" s="91">
        <v>-32854101</v>
      </c>
      <c r="H133" s="91">
        <v>351914061</v>
      </c>
      <c r="I133" s="91">
        <v>188104137</v>
      </c>
      <c r="J133" s="91">
        <v>-5696915</v>
      </c>
      <c r="K133" s="91">
        <v>182407222</v>
      </c>
      <c r="L133" s="91">
        <v>1952054</v>
      </c>
      <c r="M133" s="91">
        <v>32227914</v>
      </c>
      <c r="N133" s="91">
        <v>4246968</v>
      </c>
      <c r="O133" s="91">
        <v>36474882</v>
      </c>
      <c r="P133" s="91">
        <v>1054939918</v>
      </c>
      <c r="Q133" s="91">
        <v>0</v>
      </c>
      <c r="R133" s="91">
        <v>1054939918</v>
      </c>
      <c r="S133" s="90"/>
      <c r="T133" s="91">
        <v>1134178138</v>
      </c>
      <c r="U133" s="91">
        <v>1134178138</v>
      </c>
      <c r="V133" s="91">
        <v>1018465036</v>
      </c>
      <c r="W133" s="91">
        <v>1018465036</v>
      </c>
      <c r="X133" s="91">
        <v>1170653020</v>
      </c>
      <c r="Y133" s="91">
        <v>1170653020</v>
      </c>
      <c r="Z133" s="105">
        <v>1980999</v>
      </c>
      <c r="AA133" s="106">
        <v>-172826</v>
      </c>
      <c r="AB133" s="91">
        <v>1808173</v>
      </c>
      <c r="AC133" s="91">
        <v>70076809</v>
      </c>
      <c r="AD133" s="97">
        <v>0</v>
      </c>
      <c r="AE133" s="107">
        <v>1126824900</v>
      </c>
      <c r="AF133" s="91"/>
      <c r="AG133" s="91">
        <v>0</v>
      </c>
      <c r="AH133" s="95">
        <v>8509000</v>
      </c>
      <c r="AI133" s="95">
        <v>19182000</v>
      </c>
      <c r="AJ133" s="91">
        <v>0</v>
      </c>
      <c r="AK133" s="91"/>
      <c r="AL133" s="105">
        <v>567862785</v>
      </c>
      <c r="AM133" s="105">
        <v>-77162086</v>
      </c>
      <c r="AN133" s="91">
        <v>490700699</v>
      </c>
      <c r="AO133" s="105">
        <v>403950162</v>
      </c>
      <c r="AP133" s="105">
        <v>-32854101</v>
      </c>
      <c r="AQ133" s="91">
        <v>371096061</v>
      </c>
      <c r="AR133" s="105">
        <v>188104137</v>
      </c>
      <c r="AS133" s="105">
        <v>-5696915</v>
      </c>
      <c r="AT133" s="108">
        <v>182407222</v>
      </c>
      <c r="AU133" s="91">
        <v>1952054</v>
      </c>
      <c r="AV133" s="108">
        <v>32227914</v>
      </c>
      <c r="AW133" s="108">
        <v>4246968</v>
      </c>
      <c r="AX133" s="91">
        <v>36474882</v>
      </c>
      <c r="AY133" s="108">
        <v>1082630918</v>
      </c>
      <c r="AZ133" s="98">
        <v>0</v>
      </c>
      <c r="BA133" s="108">
        <v>1082630918</v>
      </c>
      <c r="BB133" s="91"/>
      <c r="BC133" s="91">
        <v>1161869138</v>
      </c>
      <c r="BD133" s="91">
        <v>1161869138</v>
      </c>
      <c r="BE133" s="106">
        <v>1154515900</v>
      </c>
      <c r="BF133" s="91"/>
      <c r="BG133" s="91">
        <v>1126824900</v>
      </c>
      <c r="BH133" s="109">
        <v>0</v>
      </c>
      <c r="BI133" s="94">
        <v>70076809</v>
      </c>
      <c r="BJ133" s="91"/>
      <c r="CQ133" s="110"/>
    </row>
    <row r="134" spans="1:95">
      <c r="A134" s="73">
        <f t="shared" si="9"/>
        <v>2010</v>
      </c>
      <c r="B134" s="73">
        <v>10</v>
      </c>
      <c r="C134" s="91">
        <v>407647663</v>
      </c>
      <c r="D134" s="91">
        <v>-58802785</v>
      </c>
      <c r="E134" s="91">
        <v>348844878</v>
      </c>
      <c r="F134" s="91">
        <v>329361697</v>
      </c>
      <c r="G134" s="91">
        <v>-22563754</v>
      </c>
      <c r="H134" s="91">
        <v>306797943</v>
      </c>
      <c r="I134" s="91">
        <v>175977416</v>
      </c>
      <c r="J134" s="91">
        <v>-789905</v>
      </c>
      <c r="K134" s="91">
        <v>175187511</v>
      </c>
      <c r="L134" s="91">
        <v>1954317</v>
      </c>
      <c r="M134" s="91">
        <v>27156539</v>
      </c>
      <c r="N134" s="91">
        <v>3537788</v>
      </c>
      <c r="O134" s="91">
        <v>30694327</v>
      </c>
      <c r="P134" s="91">
        <v>863478976</v>
      </c>
      <c r="Q134" s="91">
        <v>0</v>
      </c>
      <c r="R134" s="91">
        <v>863478976</v>
      </c>
      <c r="S134" s="90"/>
      <c r="T134" s="91">
        <v>914941093</v>
      </c>
      <c r="U134" s="91">
        <v>914941093</v>
      </c>
      <c r="V134" s="91">
        <v>832784649</v>
      </c>
      <c r="W134" s="91">
        <v>832784649</v>
      </c>
      <c r="X134" s="91">
        <v>945635420</v>
      </c>
      <c r="Y134" s="91">
        <v>945635420</v>
      </c>
      <c r="Z134" s="105">
        <v>1959686</v>
      </c>
      <c r="AA134" s="106">
        <v>-14630</v>
      </c>
      <c r="AB134" s="91">
        <v>1945056</v>
      </c>
      <c r="AC134" s="91">
        <v>45533872</v>
      </c>
      <c r="AD134" s="97">
        <v>0</v>
      </c>
      <c r="AE134" s="107">
        <v>910957904</v>
      </c>
      <c r="AF134" s="91"/>
      <c r="AG134" s="91">
        <v>0</v>
      </c>
      <c r="AH134" s="95">
        <v>5088000</v>
      </c>
      <c r="AI134" s="95">
        <v>10524000</v>
      </c>
      <c r="AJ134" s="91">
        <v>0</v>
      </c>
      <c r="AK134" s="91"/>
      <c r="AL134" s="105">
        <v>412735663</v>
      </c>
      <c r="AM134" s="105">
        <v>-58802785</v>
      </c>
      <c r="AN134" s="91">
        <v>353932878</v>
      </c>
      <c r="AO134" s="105">
        <v>339885697</v>
      </c>
      <c r="AP134" s="105">
        <v>-22563754</v>
      </c>
      <c r="AQ134" s="91">
        <v>317321943</v>
      </c>
      <c r="AR134" s="105">
        <v>175977416</v>
      </c>
      <c r="AS134" s="105">
        <v>-789905</v>
      </c>
      <c r="AT134" s="108">
        <v>175187511</v>
      </c>
      <c r="AU134" s="91">
        <v>1954317</v>
      </c>
      <c r="AV134" s="108">
        <v>27156539</v>
      </c>
      <c r="AW134" s="108">
        <v>3537788</v>
      </c>
      <c r="AX134" s="91">
        <v>30694327</v>
      </c>
      <c r="AY134" s="108">
        <v>879090976</v>
      </c>
      <c r="AZ134" s="98">
        <v>0</v>
      </c>
      <c r="BA134" s="108">
        <v>879090976</v>
      </c>
      <c r="BB134" s="91"/>
      <c r="BC134" s="91">
        <v>930553093</v>
      </c>
      <c r="BD134" s="91">
        <v>930553093</v>
      </c>
      <c r="BE134" s="106">
        <v>926569904</v>
      </c>
      <c r="BF134" s="91"/>
      <c r="BG134" s="91">
        <v>910957904</v>
      </c>
      <c r="BH134" s="109">
        <v>0</v>
      </c>
      <c r="BI134" s="94">
        <v>45533872</v>
      </c>
      <c r="BJ134" s="91"/>
      <c r="CQ134" s="110"/>
    </row>
    <row r="135" spans="1:95">
      <c r="A135" s="73">
        <f t="shared" si="9"/>
        <v>2010</v>
      </c>
      <c r="B135" s="73">
        <v>11</v>
      </c>
      <c r="C135" s="91">
        <v>324447141</v>
      </c>
      <c r="D135" s="91">
        <v>-8065351</v>
      </c>
      <c r="E135" s="91">
        <v>316381790</v>
      </c>
      <c r="F135" s="91">
        <v>275748384</v>
      </c>
      <c r="G135" s="91">
        <v>837489</v>
      </c>
      <c r="H135" s="91">
        <v>276585873</v>
      </c>
      <c r="I135" s="91">
        <v>170233637</v>
      </c>
      <c r="J135" s="91">
        <v>1605293</v>
      </c>
      <c r="K135" s="91">
        <v>171838930</v>
      </c>
      <c r="L135" s="91">
        <v>1956636</v>
      </c>
      <c r="M135" s="91">
        <v>25873753</v>
      </c>
      <c r="N135" s="91">
        <v>3210818</v>
      </c>
      <c r="O135" s="91">
        <v>29084571</v>
      </c>
      <c r="P135" s="91">
        <v>795847800</v>
      </c>
      <c r="Q135" s="91">
        <v>0</v>
      </c>
      <c r="R135" s="91">
        <v>795847800</v>
      </c>
      <c r="S135" s="90"/>
      <c r="T135" s="91">
        <v>772385798</v>
      </c>
      <c r="U135" s="91">
        <v>772385798</v>
      </c>
      <c r="V135" s="91">
        <v>766763229</v>
      </c>
      <c r="W135" s="91">
        <v>766763229</v>
      </c>
      <c r="X135" s="91">
        <v>801470369</v>
      </c>
      <c r="Y135" s="91">
        <v>801470369</v>
      </c>
      <c r="Z135" s="105">
        <v>2089283</v>
      </c>
      <c r="AA135" s="106">
        <v>206202</v>
      </c>
      <c r="AB135" s="91">
        <v>2295485</v>
      </c>
      <c r="AC135" s="91">
        <v>39038814</v>
      </c>
      <c r="AD135" s="97">
        <v>0</v>
      </c>
      <c r="AE135" s="107">
        <v>837182099</v>
      </c>
      <c r="AF135" s="91"/>
      <c r="AG135" s="91">
        <v>0</v>
      </c>
      <c r="AH135" s="95">
        <v>8373000</v>
      </c>
      <c r="AI135" s="95">
        <v>8797000</v>
      </c>
      <c r="AJ135" s="91">
        <v>0</v>
      </c>
      <c r="AK135" s="91"/>
      <c r="AL135" s="105">
        <v>332820141</v>
      </c>
      <c r="AM135" s="105">
        <v>-8065351</v>
      </c>
      <c r="AN135" s="91">
        <v>324754790</v>
      </c>
      <c r="AO135" s="105">
        <v>284545384</v>
      </c>
      <c r="AP135" s="105">
        <v>837489</v>
      </c>
      <c r="AQ135" s="91">
        <v>285382873</v>
      </c>
      <c r="AR135" s="105">
        <v>170233637</v>
      </c>
      <c r="AS135" s="105">
        <v>1605293</v>
      </c>
      <c r="AT135" s="108">
        <v>171838930</v>
      </c>
      <c r="AU135" s="91">
        <v>1956636</v>
      </c>
      <c r="AV135" s="108">
        <v>25873753</v>
      </c>
      <c r="AW135" s="108">
        <v>3210818</v>
      </c>
      <c r="AX135" s="91">
        <v>29084571</v>
      </c>
      <c r="AY135" s="108">
        <v>813017800</v>
      </c>
      <c r="AZ135" s="98">
        <v>0</v>
      </c>
      <c r="BA135" s="108">
        <v>813017800</v>
      </c>
      <c r="BB135" s="91"/>
      <c r="BC135" s="91">
        <v>789555798</v>
      </c>
      <c r="BD135" s="91">
        <v>789555798</v>
      </c>
      <c r="BE135" s="106">
        <v>854352098</v>
      </c>
      <c r="BF135" s="91"/>
      <c r="BG135" s="91">
        <v>837182098</v>
      </c>
      <c r="BH135" s="109">
        <v>-1</v>
      </c>
      <c r="BI135" s="94">
        <v>39038813</v>
      </c>
      <c r="BJ135" s="91"/>
      <c r="CQ135" s="110"/>
    </row>
    <row r="136" spans="1:95">
      <c r="A136" s="73">
        <f t="shared" si="9"/>
        <v>2010</v>
      </c>
      <c r="B136" s="73">
        <v>12</v>
      </c>
      <c r="C136" s="91">
        <v>419987877</v>
      </c>
      <c r="D136" s="91">
        <v>54950584</v>
      </c>
      <c r="E136" s="91">
        <v>474938461</v>
      </c>
      <c r="F136" s="91">
        <v>255700995</v>
      </c>
      <c r="G136" s="91">
        <v>5718811</v>
      </c>
      <c r="H136" s="91">
        <v>261419806</v>
      </c>
      <c r="I136" s="91">
        <v>175038786</v>
      </c>
      <c r="J136" s="91">
        <v>260296</v>
      </c>
      <c r="K136" s="91">
        <v>175299082</v>
      </c>
      <c r="L136" s="91">
        <v>1958776</v>
      </c>
      <c r="M136" s="91">
        <v>30174844</v>
      </c>
      <c r="N136" s="91">
        <v>3574356</v>
      </c>
      <c r="O136" s="91">
        <v>33749200</v>
      </c>
      <c r="P136" s="91">
        <v>947365325</v>
      </c>
      <c r="Q136" s="91">
        <v>0</v>
      </c>
      <c r="R136" s="91">
        <v>947365325</v>
      </c>
      <c r="S136" s="90"/>
      <c r="T136" s="91">
        <v>852686434</v>
      </c>
      <c r="U136" s="91">
        <v>852686434</v>
      </c>
      <c r="V136" s="91">
        <v>913616125</v>
      </c>
      <c r="W136" s="91">
        <v>913616125</v>
      </c>
      <c r="X136" s="91">
        <v>886435634</v>
      </c>
      <c r="Y136" s="91">
        <v>886435634</v>
      </c>
      <c r="Z136" s="105">
        <v>2046505</v>
      </c>
      <c r="AA136" s="106">
        <v>123478</v>
      </c>
      <c r="AB136" s="91">
        <v>2169983</v>
      </c>
      <c r="AC136" s="91">
        <v>56934289</v>
      </c>
      <c r="AD136" s="97">
        <v>0</v>
      </c>
      <c r="AE136" s="107">
        <v>1006469597</v>
      </c>
      <c r="AF136" s="91"/>
      <c r="AG136" s="91">
        <v>0</v>
      </c>
      <c r="AH136" s="95">
        <v>14858000</v>
      </c>
      <c r="AI136" s="95">
        <v>12159000</v>
      </c>
      <c r="AJ136" s="91">
        <v>0</v>
      </c>
      <c r="AK136" s="91"/>
      <c r="AL136" s="105">
        <v>434845877</v>
      </c>
      <c r="AM136" s="105">
        <v>54950584</v>
      </c>
      <c r="AN136" s="91">
        <v>489796461</v>
      </c>
      <c r="AO136" s="105">
        <v>267859995</v>
      </c>
      <c r="AP136" s="105">
        <v>5718811</v>
      </c>
      <c r="AQ136" s="91">
        <v>273578806</v>
      </c>
      <c r="AR136" s="105">
        <v>175038786</v>
      </c>
      <c r="AS136" s="105">
        <v>260296</v>
      </c>
      <c r="AT136" s="108">
        <v>175299082</v>
      </c>
      <c r="AU136" s="91">
        <v>1958776</v>
      </c>
      <c r="AV136" s="108">
        <v>30174844</v>
      </c>
      <c r="AW136" s="108">
        <v>3574356</v>
      </c>
      <c r="AX136" s="91">
        <v>33749200</v>
      </c>
      <c r="AY136" s="108">
        <v>974382325</v>
      </c>
      <c r="AZ136" s="98">
        <v>0</v>
      </c>
      <c r="BA136" s="108">
        <v>974382325</v>
      </c>
      <c r="BB136" s="91"/>
      <c r="BC136" s="91">
        <v>879703434</v>
      </c>
      <c r="BD136" s="91">
        <v>879703434</v>
      </c>
      <c r="BE136" s="106">
        <v>1033486597</v>
      </c>
      <c r="BF136" s="91"/>
      <c r="BG136" s="91">
        <v>1006469597</v>
      </c>
      <c r="BH136" s="109">
        <v>0</v>
      </c>
      <c r="BI136" s="94">
        <v>56934289</v>
      </c>
      <c r="BJ136" s="91"/>
      <c r="CQ136" s="110"/>
    </row>
    <row r="137" spans="1:95">
      <c r="B137" s="79" t="s">
        <v>112</v>
      </c>
      <c r="C137" s="91">
        <v>5413448319</v>
      </c>
      <c r="D137" s="91">
        <v>33962261</v>
      </c>
      <c r="E137" s="91">
        <v>5447410580</v>
      </c>
      <c r="F137" s="91">
        <v>3702136920</v>
      </c>
      <c r="G137" s="91">
        <v>19135960</v>
      </c>
      <c r="H137" s="91">
        <v>3721272880</v>
      </c>
      <c r="I137" s="91">
        <v>2120285755</v>
      </c>
      <c r="J137" s="91">
        <v>3377166</v>
      </c>
      <c r="K137" s="91">
        <v>2123662921</v>
      </c>
      <c r="L137" s="91">
        <v>23350721</v>
      </c>
      <c r="M137" s="91">
        <v>364690235</v>
      </c>
      <c r="N137" s="91">
        <v>46065159</v>
      </c>
      <c r="O137" s="91">
        <v>410755394</v>
      </c>
      <c r="P137" s="91">
        <v>11726452496</v>
      </c>
      <c r="Q137" s="91">
        <v>0</v>
      </c>
      <c r="R137" s="91">
        <v>11726452496</v>
      </c>
      <c r="S137" s="90"/>
      <c r="T137" s="91">
        <v>11259221715</v>
      </c>
      <c r="U137" s="91">
        <v>11259221715</v>
      </c>
      <c r="V137" s="91">
        <v>11315697102</v>
      </c>
      <c r="W137" s="91">
        <v>11315697102</v>
      </c>
      <c r="X137" s="91">
        <v>11669977109</v>
      </c>
      <c r="Y137" s="91">
        <v>11669977109</v>
      </c>
      <c r="Z137" s="106">
        <v>23602191</v>
      </c>
      <c r="AA137" s="97">
        <v>190702</v>
      </c>
      <c r="AB137" s="91">
        <v>23792893</v>
      </c>
      <c r="AC137" s="91">
        <v>743537919</v>
      </c>
      <c r="AD137" s="97">
        <v>0</v>
      </c>
      <c r="AE137" s="97">
        <v>12493783308</v>
      </c>
      <c r="AF137" s="91"/>
      <c r="AG137" s="91">
        <v>0</v>
      </c>
      <c r="AH137" s="91">
        <v>122060000</v>
      </c>
      <c r="AI137" s="91">
        <v>185684000</v>
      </c>
      <c r="AJ137" s="91">
        <v>0</v>
      </c>
      <c r="AK137" s="91"/>
      <c r="AL137" s="106">
        <v>5535508319</v>
      </c>
      <c r="AM137" s="106">
        <v>33962261</v>
      </c>
      <c r="AN137" s="91">
        <v>5569470580</v>
      </c>
      <c r="AO137" s="106">
        <v>3887820920</v>
      </c>
      <c r="AP137" s="106">
        <v>19135960</v>
      </c>
      <c r="AQ137" s="91">
        <v>3906956880</v>
      </c>
      <c r="AR137" s="106">
        <v>2120285755</v>
      </c>
      <c r="AS137" s="106">
        <v>3377166</v>
      </c>
      <c r="AT137" s="91">
        <v>2123662921</v>
      </c>
      <c r="AU137" s="97">
        <v>23350721</v>
      </c>
      <c r="AV137" s="91">
        <v>364690235</v>
      </c>
      <c r="AW137" s="91">
        <v>46065159</v>
      </c>
      <c r="AX137" s="91">
        <v>410755394</v>
      </c>
      <c r="AY137" s="91">
        <v>12034196496</v>
      </c>
      <c r="AZ137" s="97">
        <v>0</v>
      </c>
      <c r="BA137" s="91">
        <v>12034196496</v>
      </c>
      <c r="BB137" s="91"/>
      <c r="BC137" s="91">
        <v>11566965715</v>
      </c>
      <c r="BD137" s="91">
        <v>11566965715</v>
      </c>
      <c r="BE137" s="97">
        <v>12801527312</v>
      </c>
      <c r="BF137" s="90"/>
      <c r="BG137" s="97">
        <v>12493783312</v>
      </c>
      <c r="BH137" s="109">
        <v>4</v>
      </c>
      <c r="BI137" s="97">
        <v>743537923</v>
      </c>
      <c r="BJ137" s="91"/>
      <c r="CP137" s="110"/>
      <c r="CQ137" s="110"/>
    </row>
    <row r="138" spans="1:95">
      <c r="A138" s="73">
        <f t="shared" ref="A138:A149" si="10">A125+1</f>
        <v>2011</v>
      </c>
      <c r="B138" s="73">
        <v>1</v>
      </c>
      <c r="C138" s="91">
        <v>547246765</v>
      </c>
      <c r="D138" s="91">
        <v>1543033</v>
      </c>
      <c r="E138" s="91">
        <v>548789798</v>
      </c>
      <c r="F138" s="91">
        <v>264965305</v>
      </c>
      <c r="G138" s="91">
        <v>-22857473</v>
      </c>
      <c r="H138" s="91">
        <v>242107832</v>
      </c>
      <c r="I138" s="91">
        <v>173232603</v>
      </c>
      <c r="J138" s="91">
        <v>-4262684</v>
      </c>
      <c r="K138" s="91">
        <v>168969919</v>
      </c>
      <c r="L138" s="91">
        <v>1954756</v>
      </c>
      <c r="M138" s="91">
        <v>32206580</v>
      </c>
      <c r="N138" s="91">
        <v>3751504</v>
      </c>
      <c r="O138" s="91">
        <v>35958084</v>
      </c>
      <c r="P138" s="91">
        <v>997780389</v>
      </c>
      <c r="Q138" s="91">
        <v>0</v>
      </c>
      <c r="R138" s="91">
        <v>997780389</v>
      </c>
      <c r="S138" s="90"/>
      <c r="T138" s="91">
        <v>987399429</v>
      </c>
      <c r="U138" s="91">
        <v>987399429</v>
      </c>
      <c r="V138" s="91">
        <v>961822305</v>
      </c>
      <c r="W138" s="91">
        <v>961822305</v>
      </c>
      <c r="X138" s="91">
        <v>1023357513</v>
      </c>
      <c r="Y138" s="91">
        <v>1023357513</v>
      </c>
      <c r="Z138" s="105">
        <v>1980812</v>
      </c>
      <c r="AA138" s="106">
        <v>-133731</v>
      </c>
      <c r="AB138" s="91">
        <v>1847081</v>
      </c>
      <c r="AC138" s="91">
        <v>62959576</v>
      </c>
      <c r="AD138" s="97">
        <v>0</v>
      </c>
      <c r="AE138" s="107">
        <v>1062587046</v>
      </c>
      <c r="AF138" s="91"/>
      <c r="AG138" s="91">
        <v>0</v>
      </c>
      <c r="AH138" s="95">
        <v>17920000</v>
      </c>
      <c r="AI138" s="95">
        <v>18762000</v>
      </c>
      <c r="AJ138" s="91">
        <v>0</v>
      </c>
      <c r="AK138" s="91"/>
      <c r="AL138" s="105">
        <v>565166765</v>
      </c>
      <c r="AM138" s="105">
        <v>1543033</v>
      </c>
      <c r="AN138" s="91">
        <v>566709798</v>
      </c>
      <c r="AO138" s="105">
        <v>283727305</v>
      </c>
      <c r="AP138" s="105">
        <v>-22857473</v>
      </c>
      <c r="AQ138" s="91">
        <v>260869832</v>
      </c>
      <c r="AR138" s="105">
        <v>173232603</v>
      </c>
      <c r="AS138" s="105">
        <v>-4262684</v>
      </c>
      <c r="AT138" s="108">
        <v>168969919</v>
      </c>
      <c r="AU138" s="91">
        <v>1954756</v>
      </c>
      <c r="AV138" s="108">
        <v>32206580</v>
      </c>
      <c r="AW138" s="108">
        <v>3751504</v>
      </c>
      <c r="AX138" s="91">
        <v>35958084</v>
      </c>
      <c r="AY138" s="108">
        <v>1034462389</v>
      </c>
      <c r="AZ138" s="98">
        <v>0</v>
      </c>
      <c r="BA138" s="108">
        <v>1034462389</v>
      </c>
      <c r="BB138" s="91"/>
      <c r="BC138" s="91">
        <v>1024081429</v>
      </c>
      <c r="BD138" s="91">
        <v>1024081429</v>
      </c>
      <c r="BE138" s="106">
        <v>1099269047</v>
      </c>
      <c r="BF138" s="91"/>
      <c r="BG138" s="91">
        <v>1062587047</v>
      </c>
      <c r="BH138" s="109">
        <v>1</v>
      </c>
      <c r="BI138" s="94">
        <v>62959577</v>
      </c>
      <c r="BJ138" s="90"/>
      <c r="CQ138" s="110"/>
    </row>
    <row r="139" spans="1:95">
      <c r="A139" s="73">
        <f t="shared" si="10"/>
        <v>2011</v>
      </c>
      <c r="B139" s="73">
        <v>2</v>
      </c>
      <c r="C139" s="91">
        <v>424588910</v>
      </c>
      <c r="D139" s="91">
        <v>-53133555</v>
      </c>
      <c r="E139" s="91">
        <v>371455355</v>
      </c>
      <c r="F139" s="91">
        <v>268450597</v>
      </c>
      <c r="G139" s="91">
        <v>-19128170</v>
      </c>
      <c r="H139" s="91">
        <v>249322427</v>
      </c>
      <c r="I139" s="91">
        <v>167718192</v>
      </c>
      <c r="J139" s="91">
        <v>-1437217</v>
      </c>
      <c r="K139" s="91">
        <v>166280975</v>
      </c>
      <c r="L139" s="91">
        <v>1957278</v>
      </c>
      <c r="M139" s="91">
        <v>26729564</v>
      </c>
      <c r="N139" s="91">
        <v>3177447</v>
      </c>
      <c r="O139" s="91">
        <v>29907011</v>
      </c>
      <c r="P139" s="91">
        <v>818923046</v>
      </c>
      <c r="Q139" s="91">
        <v>0</v>
      </c>
      <c r="R139" s="91">
        <v>818923046</v>
      </c>
      <c r="S139" s="90"/>
      <c r="T139" s="91">
        <v>862714977</v>
      </c>
      <c r="U139" s="91">
        <v>862714977</v>
      </c>
      <c r="V139" s="91">
        <v>789016035</v>
      </c>
      <c r="W139" s="91">
        <v>789016035</v>
      </c>
      <c r="X139" s="91">
        <v>892621988</v>
      </c>
      <c r="Y139" s="91">
        <v>892621988</v>
      </c>
      <c r="Z139" s="105">
        <v>2198295</v>
      </c>
      <c r="AA139" s="106">
        <v>-137050</v>
      </c>
      <c r="AB139" s="91">
        <v>2061245</v>
      </c>
      <c r="AC139" s="91">
        <v>40845258</v>
      </c>
      <c r="AD139" s="97">
        <v>0</v>
      </c>
      <c r="AE139" s="107">
        <v>861829549</v>
      </c>
      <c r="AF139" s="91"/>
      <c r="AG139" s="91">
        <v>0</v>
      </c>
      <c r="AH139" s="95">
        <v>12885000</v>
      </c>
      <c r="AI139" s="95">
        <v>11025000</v>
      </c>
      <c r="AJ139" s="91">
        <v>0</v>
      </c>
      <c r="AK139" s="91"/>
      <c r="AL139" s="105">
        <v>437473910</v>
      </c>
      <c r="AM139" s="105">
        <v>-53133555</v>
      </c>
      <c r="AN139" s="91">
        <v>384340355</v>
      </c>
      <c r="AO139" s="105">
        <v>279475597</v>
      </c>
      <c r="AP139" s="105">
        <v>-19128170</v>
      </c>
      <c r="AQ139" s="91">
        <v>260347427</v>
      </c>
      <c r="AR139" s="105">
        <v>167718192</v>
      </c>
      <c r="AS139" s="105">
        <v>-1437217</v>
      </c>
      <c r="AT139" s="108">
        <v>166280975</v>
      </c>
      <c r="AU139" s="91">
        <v>1957278</v>
      </c>
      <c r="AV139" s="108">
        <v>26729564</v>
      </c>
      <c r="AW139" s="108">
        <v>3177447</v>
      </c>
      <c r="AX139" s="91">
        <v>29907011</v>
      </c>
      <c r="AY139" s="108">
        <v>842833046</v>
      </c>
      <c r="AZ139" s="98">
        <v>0</v>
      </c>
      <c r="BA139" s="108">
        <v>842833046</v>
      </c>
      <c r="BB139" s="91"/>
      <c r="BC139" s="91">
        <v>886624977</v>
      </c>
      <c r="BD139" s="91">
        <v>886624977</v>
      </c>
      <c r="BE139" s="106">
        <v>885739550</v>
      </c>
      <c r="BF139" s="91"/>
      <c r="BG139" s="91">
        <v>861829550</v>
      </c>
      <c r="BH139" s="109">
        <v>1</v>
      </c>
      <c r="BI139" s="94">
        <v>40845259</v>
      </c>
      <c r="BJ139" s="90"/>
      <c r="CQ139" s="110"/>
    </row>
    <row r="140" spans="1:95">
      <c r="A140" s="73">
        <f t="shared" si="10"/>
        <v>2011</v>
      </c>
      <c r="B140" s="73">
        <v>3</v>
      </c>
      <c r="C140" s="91">
        <v>383322576</v>
      </c>
      <c r="D140" s="91">
        <v>2620946</v>
      </c>
      <c r="E140" s="91">
        <v>385943522</v>
      </c>
      <c r="F140" s="91">
        <v>276690858</v>
      </c>
      <c r="G140" s="91">
        <v>14807710</v>
      </c>
      <c r="H140" s="91">
        <v>291498568</v>
      </c>
      <c r="I140" s="91">
        <v>153698910</v>
      </c>
      <c r="J140" s="91">
        <v>1690506</v>
      </c>
      <c r="K140" s="91">
        <v>155389416</v>
      </c>
      <c r="L140" s="91">
        <v>1959481</v>
      </c>
      <c r="M140" s="91">
        <v>26710374</v>
      </c>
      <c r="N140" s="91">
        <v>3299520</v>
      </c>
      <c r="O140" s="91">
        <v>30009894</v>
      </c>
      <c r="P140" s="91">
        <v>864800881</v>
      </c>
      <c r="Q140" s="91">
        <v>0</v>
      </c>
      <c r="R140" s="91">
        <v>864800881</v>
      </c>
      <c r="S140" s="90"/>
      <c r="T140" s="91">
        <v>815671825</v>
      </c>
      <c r="U140" s="91">
        <v>815671825</v>
      </c>
      <c r="V140" s="91">
        <v>834790987</v>
      </c>
      <c r="W140" s="91">
        <v>834790987</v>
      </c>
      <c r="X140" s="91">
        <v>845681719</v>
      </c>
      <c r="Y140" s="91">
        <v>845681719</v>
      </c>
      <c r="Z140" s="105">
        <v>1841789</v>
      </c>
      <c r="AA140" s="106">
        <v>65313</v>
      </c>
      <c r="AB140" s="91">
        <v>1907102</v>
      </c>
      <c r="AC140" s="91">
        <v>45111549</v>
      </c>
      <c r="AD140" s="97">
        <v>0</v>
      </c>
      <c r="AE140" s="107">
        <v>911819532</v>
      </c>
      <c r="AF140" s="91"/>
      <c r="AG140" s="91">
        <v>0</v>
      </c>
      <c r="AH140" s="95">
        <v>9005000</v>
      </c>
      <c r="AI140" s="95">
        <v>9345000</v>
      </c>
      <c r="AJ140" s="91">
        <v>0</v>
      </c>
      <c r="AK140" s="91"/>
      <c r="AL140" s="105">
        <v>392327576</v>
      </c>
      <c r="AM140" s="105">
        <v>2620946</v>
      </c>
      <c r="AN140" s="91">
        <v>394948522</v>
      </c>
      <c r="AO140" s="105">
        <v>286035858</v>
      </c>
      <c r="AP140" s="105">
        <v>14807710</v>
      </c>
      <c r="AQ140" s="91">
        <v>300843568</v>
      </c>
      <c r="AR140" s="105">
        <v>153698910</v>
      </c>
      <c r="AS140" s="105">
        <v>1690506</v>
      </c>
      <c r="AT140" s="108">
        <v>155389416</v>
      </c>
      <c r="AU140" s="91">
        <v>1959481</v>
      </c>
      <c r="AV140" s="108">
        <v>26710374</v>
      </c>
      <c r="AW140" s="108">
        <v>3299520</v>
      </c>
      <c r="AX140" s="91">
        <v>30009894</v>
      </c>
      <c r="AY140" s="108">
        <v>883150881</v>
      </c>
      <c r="AZ140" s="98">
        <v>0</v>
      </c>
      <c r="BA140" s="108">
        <v>883150881</v>
      </c>
      <c r="BB140" s="91"/>
      <c r="BC140" s="91">
        <v>834021825</v>
      </c>
      <c r="BD140" s="91">
        <v>834021825</v>
      </c>
      <c r="BE140" s="106">
        <v>930169532</v>
      </c>
      <c r="BF140" s="91"/>
      <c r="BG140" s="91">
        <v>911819532</v>
      </c>
      <c r="BH140" s="109">
        <v>0</v>
      </c>
      <c r="BI140" s="94">
        <v>45111549</v>
      </c>
      <c r="BJ140" s="90"/>
      <c r="CQ140" s="110"/>
    </row>
    <row r="141" spans="1:95">
      <c r="A141" s="73">
        <f t="shared" si="10"/>
        <v>2011</v>
      </c>
      <c r="B141" s="73">
        <v>4</v>
      </c>
      <c r="C141" s="91">
        <v>305458895</v>
      </c>
      <c r="D141" s="91">
        <v>-10277548</v>
      </c>
      <c r="E141" s="91">
        <v>295181347</v>
      </c>
      <c r="F141" s="91">
        <v>292370964</v>
      </c>
      <c r="G141" s="91">
        <v>23402210</v>
      </c>
      <c r="H141" s="91">
        <v>315773174</v>
      </c>
      <c r="I141" s="91">
        <v>157866025</v>
      </c>
      <c r="J141" s="91">
        <v>3405986</v>
      </c>
      <c r="K141" s="91">
        <v>161272011</v>
      </c>
      <c r="L141" s="91">
        <v>1961420</v>
      </c>
      <c r="M141" s="91">
        <v>25726626</v>
      </c>
      <c r="N141" s="91">
        <v>3362907</v>
      </c>
      <c r="O141" s="91">
        <v>29089533</v>
      </c>
      <c r="P141" s="91">
        <v>803277485</v>
      </c>
      <c r="Q141" s="91">
        <v>0</v>
      </c>
      <c r="R141" s="91">
        <v>803277485</v>
      </c>
      <c r="S141" s="90"/>
      <c r="T141" s="91">
        <v>757657304</v>
      </c>
      <c r="U141" s="91">
        <v>757657304</v>
      </c>
      <c r="V141" s="91">
        <v>774187952</v>
      </c>
      <c r="W141" s="91">
        <v>774187952</v>
      </c>
      <c r="X141" s="91">
        <v>786746837</v>
      </c>
      <c r="Y141" s="91">
        <v>786746837</v>
      </c>
      <c r="Z141" s="105">
        <v>1939072</v>
      </c>
      <c r="AA141" s="106">
        <v>76041</v>
      </c>
      <c r="AB141" s="91">
        <v>2015113</v>
      </c>
      <c r="AC141" s="91">
        <v>38504288</v>
      </c>
      <c r="AD141" s="97">
        <v>0</v>
      </c>
      <c r="AE141" s="107">
        <v>843796886</v>
      </c>
      <c r="AF141" s="91"/>
      <c r="AG141" s="91">
        <v>0</v>
      </c>
      <c r="AH141" s="95">
        <v>4081000</v>
      </c>
      <c r="AI141" s="95">
        <v>10446000</v>
      </c>
      <c r="AJ141" s="91">
        <v>0</v>
      </c>
      <c r="AK141" s="91"/>
      <c r="AL141" s="105">
        <v>309539895</v>
      </c>
      <c r="AM141" s="105">
        <v>-10277548</v>
      </c>
      <c r="AN141" s="91">
        <v>299262347</v>
      </c>
      <c r="AO141" s="105">
        <v>302816964</v>
      </c>
      <c r="AP141" s="105">
        <v>23402210</v>
      </c>
      <c r="AQ141" s="91">
        <v>326219174</v>
      </c>
      <c r="AR141" s="105">
        <v>157866025</v>
      </c>
      <c r="AS141" s="105">
        <v>3405986</v>
      </c>
      <c r="AT141" s="108">
        <v>161272011</v>
      </c>
      <c r="AU141" s="91">
        <v>1961420</v>
      </c>
      <c r="AV141" s="108">
        <v>25726626</v>
      </c>
      <c r="AW141" s="108">
        <v>3362907</v>
      </c>
      <c r="AX141" s="91">
        <v>29089533</v>
      </c>
      <c r="AY141" s="108">
        <v>817804485</v>
      </c>
      <c r="AZ141" s="98">
        <v>0</v>
      </c>
      <c r="BA141" s="108">
        <v>817804485</v>
      </c>
      <c r="BB141" s="91"/>
      <c r="BC141" s="91">
        <v>772184304</v>
      </c>
      <c r="BD141" s="91">
        <v>772184304</v>
      </c>
      <c r="BE141" s="106">
        <v>858323887</v>
      </c>
      <c r="BF141" s="91"/>
      <c r="BG141" s="91">
        <v>843796887</v>
      </c>
      <c r="BH141" s="109">
        <v>1</v>
      </c>
      <c r="BI141" s="94">
        <v>38504289</v>
      </c>
      <c r="BJ141" s="90"/>
      <c r="CQ141" s="110"/>
    </row>
    <row r="142" spans="1:95">
      <c r="A142" s="73">
        <f t="shared" si="10"/>
        <v>2011</v>
      </c>
      <c r="B142" s="73">
        <v>5</v>
      </c>
      <c r="C142" s="91">
        <v>351316299</v>
      </c>
      <c r="D142" s="91">
        <v>72322391</v>
      </c>
      <c r="E142" s="91">
        <v>423638690</v>
      </c>
      <c r="F142" s="91">
        <v>307229472</v>
      </c>
      <c r="G142" s="91">
        <v>67036579</v>
      </c>
      <c r="H142" s="91">
        <v>374266051</v>
      </c>
      <c r="I142" s="91">
        <v>185936533</v>
      </c>
      <c r="J142" s="91">
        <v>10779760</v>
      </c>
      <c r="K142" s="91">
        <v>196716293</v>
      </c>
      <c r="L142" s="91">
        <v>1963789</v>
      </c>
      <c r="M142" s="91">
        <v>31035015</v>
      </c>
      <c r="N142" s="91">
        <v>4090280</v>
      </c>
      <c r="O142" s="91">
        <v>35125295</v>
      </c>
      <c r="P142" s="91">
        <v>1031710118</v>
      </c>
      <c r="Q142" s="91">
        <v>0</v>
      </c>
      <c r="R142" s="91">
        <v>1031710118</v>
      </c>
      <c r="S142" s="90"/>
      <c r="T142" s="91">
        <v>846446093</v>
      </c>
      <c r="U142" s="91">
        <v>846446093</v>
      </c>
      <c r="V142" s="91">
        <v>996584823</v>
      </c>
      <c r="W142" s="91">
        <v>996584823</v>
      </c>
      <c r="X142" s="91">
        <v>881571388</v>
      </c>
      <c r="Y142" s="91">
        <v>881571388</v>
      </c>
      <c r="Z142" s="105">
        <v>1880713</v>
      </c>
      <c r="AA142" s="106">
        <v>308428</v>
      </c>
      <c r="AB142" s="91">
        <v>2189141</v>
      </c>
      <c r="AC142" s="91">
        <v>65997943</v>
      </c>
      <c r="AD142" s="97">
        <v>0</v>
      </c>
      <c r="AE142" s="107">
        <v>1099897202</v>
      </c>
      <c r="AF142" s="91"/>
      <c r="AG142" s="91">
        <v>0</v>
      </c>
      <c r="AH142" s="95">
        <v>6578000</v>
      </c>
      <c r="AI142" s="95">
        <v>17796000</v>
      </c>
      <c r="AJ142" s="91">
        <v>0</v>
      </c>
      <c r="AK142" s="91"/>
      <c r="AL142" s="105">
        <v>357894299</v>
      </c>
      <c r="AM142" s="105">
        <v>72322391</v>
      </c>
      <c r="AN142" s="91">
        <v>430216690</v>
      </c>
      <c r="AO142" s="105">
        <v>325025472</v>
      </c>
      <c r="AP142" s="105">
        <v>67036579</v>
      </c>
      <c r="AQ142" s="91">
        <v>392062051</v>
      </c>
      <c r="AR142" s="105">
        <v>185936533</v>
      </c>
      <c r="AS142" s="105">
        <v>10779760</v>
      </c>
      <c r="AT142" s="108">
        <v>196716293</v>
      </c>
      <c r="AU142" s="91">
        <v>1963789</v>
      </c>
      <c r="AV142" s="108">
        <v>31035015</v>
      </c>
      <c r="AW142" s="108">
        <v>4090280</v>
      </c>
      <c r="AX142" s="91">
        <v>35125295</v>
      </c>
      <c r="AY142" s="108">
        <v>1056084118</v>
      </c>
      <c r="AZ142" s="98">
        <v>0</v>
      </c>
      <c r="BA142" s="108">
        <v>1056084118</v>
      </c>
      <c r="BB142" s="91"/>
      <c r="BC142" s="91">
        <v>870820093</v>
      </c>
      <c r="BD142" s="91">
        <v>870820093</v>
      </c>
      <c r="BE142" s="106">
        <v>1124271202</v>
      </c>
      <c r="BF142" s="91"/>
      <c r="BG142" s="91">
        <v>1099897202</v>
      </c>
      <c r="BH142" s="109">
        <v>0</v>
      </c>
      <c r="BI142" s="94">
        <v>65997943</v>
      </c>
      <c r="BJ142" s="90"/>
      <c r="CQ142" s="110"/>
    </row>
    <row r="143" spans="1:95">
      <c r="A143" s="73">
        <f t="shared" si="10"/>
        <v>2011</v>
      </c>
      <c r="B143" s="73">
        <v>6</v>
      </c>
      <c r="C143" s="91">
        <v>545437213</v>
      </c>
      <c r="D143" s="91">
        <v>69289712</v>
      </c>
      <c r="E143" s="91">
        <v>614726925</v>
      </c>
      <c r="F143" s="91">
        <v>345777364</v>
      </c>
      <c r="G143" s="91">
        <v>6259392</v>
      </c>
      <c r="H143" s="91">
        <v>352036756</v>
      </c>
      <c r="I143" s="91">
        <v>176211203</v>
      </c>
      <c r="J143" s="91">
        <v>-2799891</v>
      </c>
      <c r="K143" s="91">
        <v>173411312</v>
      </c>
      <c r="L143" s="91">
        <v>1966207</v>
      </c>
      <c r="M143" s="91">
        <v>35082908</v>
      </c>
      <c r="N143" s="91">
        <v>4510004</v>
      </c>
      <c r="O143" s="91">
        <v>39592912</v>
      </c>
      <c r="P143" s="91">
        <v>1181734112</v>
      </c>
      <c r="Q143" s="91">
        <v>0</v>
      </c>
      <c r="R143" s="91">
        <v>1181734112</v>
      </c>
      <c r="S143" s="90"/>
      <c r="T143" s="91">
        <v>1069391987</v>
      </c>
      <c r="U143" s="91">
        <v>1069391987</v>
      </c>
      <c r="V143" s="91">
        <v>1142141200</v>
      </c>
      <c r="W143" s="91">
        <v>1142141200</v>
      </c>
      <c r="X143" s="91">
        <v>1108984899</v>
      </c>
      <c r="Y143" s="91">
        <v>1108984899</v>
      </c>
      <c r="Z143" s="105">
        <v>1688791</v>
      </c>
      <c r="AA143" s="106">
        <v>-90200</v>
      </c>
      <c r="AB143" s="91">
        <v>1598591</v>
      </c>
      <c r="AC143" s="91">
        <v>88198428</v>
      </c>
      <c r="AD143" s="97">
        <v>0</v>
      </c>
      <c r="AE143" s="107">
        <v>1271531131</v>
      </c>
      <c r="AF143" s="91"/>
      <c r="AG143" s="91">
        <v>0</v>
      </c>
      <c r="AH143" s="95">
        <v>11134000</v>
      </c>
      <c r="AI143" s="95">
        <v>23960000</v>
      </c>
      <c r="AJ143" s="91">
        <v>0</v>
      </c>
      <c r="AK143" s="91"/>
      <c r="AL143" s="105">
        <v>556571213</v>
      </c>
      <c r="AM143" s="105">
        <v>69289712</v>
      </c>
      <c r="AN143" s="91">
        <v>625860925</v>
      </c>
      <c r="AO143" s="105">
        <v>369737364</v>
      </c>
      <c r="AP143" s="105">
        <v>6259392</v>
      </c>
      <c r="AQ143" s="91">
        <v>375996756</v>
      </c>
      <c r="AR143" s="105">
        <v>176211203</v>
      </c>
      <c r="AS143" s="105">
        <v>-2799891</v>
      </c>
      <c r="AT143" s="108">
        <v>173411312</v>
      </c>
      <c r="AU143" s="91">
        <v>1966207</v>
      </c>
      <c r="AV143" s="108">
        <v>35082908</v>
      </c>
      <c r="AW143" s="108">
        <v>4510004</v>
      </c>
      <c r="AX143" s="91">
        <v>39592912</v>
      </c>
      <c r="AY143" s="108">
        <v>1216828112</v>
      </c>
      <c r="AZ143" s="98">
        <v>0</v>
      </c>
      <c r="BA143" s="108">
        <v>1216828112</v>
      </c>
      <c r="BB143" s="91"/>
      <c r="BC143" s="91">
        <v>1104485987</v>
      </c>
      <c r="BD143" s="91">
        <v>1104485987</v>
      </c>
      <c r="BE143" s="106">
        <v>1306625132</v>
      </c>
      <c r="BF143" s="91"/>
      <c r="BG143" s="91">
        <v>1271531132</v>
      </c>
      <c r="BH143" s="109">
        <v>1</v>
      </c>
      <c r="BI143" s="94">
        <v>88198429</v>
      </c>
      <c r="BJ143" s="90"/>
      <c r="CQ143" s="110"/>
    </row>
    <row r="144" spans="1:95">
      <c r="A144" s="73">
        <f t="shared" si="10"/>
        <v>2011</v>
      </c>
      <c r="B144" s="73">
        <v>7</v>
      </c>
      <c r="C144" s="91">
        <v>601447047</v>
      </c>
      <c r="D144" s="91">
        <v>29107166</v>
      </c>
      <c r="E144" s="91">
        <v>630554213</v>
      </c>
      <c r="F144" s="91">
        <v>363280433</v>
      </c>
      <c r="G144" s="91">
        <v>-240125</v>
      </c>
      <c r="H144" s="91">
        <v>363040308</v>
      </c>
      <c r="I144" s="91">
        <v>188837373</v>
      </c>
      <c r="J144" s="91">
        <v>-916574</v>
      </c>
      <c r="K144" s="91">
        <v>187920799</v>
      </c>
      <c r="L144" s="91">
        <v>1969718</v>
      </c>
      <c r="M144" s="91">
        <v>38572528</v>
      </c>
      <c r="N144" s="91">
        <v>4916704</v>
      </c>
      <c r="O144" s="91">
        <v>43489232</v>
      </c>
      <c r="P144" s="91">
        <v>1226974270</v>
      </c>
      <c r="Q144" s="91">
        <v>0</v>
      </c>
      <c r="R144" s="91">
        <v>1226974270</v>
      </c>
      <c r="S144" s="90"/>
      <c r="T144" s="91">
        <v>1155534571</v>
      </c>
      <c r="U144" s="91">
        <v>1155534571</v>
      </c>
      <c r="V144" s="91">
        <v>1183485038</v>
      </c>
      <c r="W144" s="91">
        <v>1183485038</v>
      </c>
      <c r="X144" s="91">
        <v>1199023803</v>
      </c>
      <c r="Y144" s="91">
        <v>1199023803</v>
      </c>
      <c r="Z144" s="105">
        <v>2088537</v>
      </c>
      <c r="AA144" s="106">
        <v>10043</v>
      </c>
      <c r="AB144" s="91">
        <v>2098580</v>
      </c>
      <c r="AC144" s="91">
        <v>96631518</v>
      </c>
      <c r="AD144" s="97">
        <v>0</v>
      </c>
      <c r="AE144" s="107">
        <v>1325704368</v>
      </c>
      <c r="AF144" s="91"/>
      <c r="AG144" s="91">
        <v>0</v>
      </c>
      <c r="AH144" s="95">
        <v>13958000</v>
      </c>
      <c r="AI144" s="95">
        <v>27739000</v>
      </c>
      <c r="AJ144" s="91">
        <v>0</v>
      </c>
      <c r="AK144" s="91"/>
      <c r="AL144" s="105">
        <v>615405047</v>
      </c>
      <c r="AM144" s="105">
        <v>29107166</v>
      </c>
      <c r="AN144" s="91">
        <v>644512213</v>
      </c>
      <c r="AO144" s="105">
        <v>391019433</v>
      </c>
      <c r="AP144" s="105">
        <v>-240125</v>
      </c>
      <c r="AQ144" s="91">
        <v>390779308</v>
      </c>
      <c r="AR144" s="105">
        <v>188837373</v>
      </c>
      <c r="AS144" s="105">
        <v>-916574</v>
      </c>
      <c r="AT144" s="108">
        <v>187920799</v>
      </c>
      <c r="AU144" s="91">
        <v>1969718</v>
      </c>
      <c r="AV144" s="108">
        <v>38572528</v>
      </c>
      <c r="AW144" s="108">
        <v>4916704</v>
      </c>
      <c r="AX144" s="91">
        <v>43489232</v>
      </c>
      <c r="AY144" s="108">
        <v>1268671270</v>
      </c>
      <c r="AZ144" s="98">
        <v>0</v>
      </c>
      <c r="BA144" s="108">
        <v>1268671270</v>
      </c>
      <c r="BB144" s="91"/>
      <c r="BC144" s="91">
        <v>1197231571</v>
      </c>
      <c r="BD144" s="91">
        <v>1197231571</v>
      </c>
      <c r="BE144" s="106">
        <v>1367401367</v>
      </c>
      <c r="BF144" s="91"/>
      <c r="BG144" s="91">
        <v>1325704367</v>
      </c>
      <c r="BH144" s="109">
        <v>-1</v>
      </c>
      <c r="BI144" s="94">
        <v>96631517</v>
      </c>
      <c r="BJ144" s="91"/>
      <c r="CQ144" s="110"/>
    </row>
    <row r="145" spans="1:95">
      <c r="A145" s="73">
        <f t="shared" si="10"/>
        <v>2011</v>
      </c>
      <c r="B145" s="73">
        <v>8</v>
      </c>
      <c r="C145" s="91">
        <v>632769541</v>
      </c>
      <c r="D145" s="91">
        <v>14827367</v>
      </c>
      <c r="E145" s="91">
        <v>647596908</v>
      </c>
      <c r="F145" s="91">
        <v>374363169</v>
      </c>
      <c r="G145" s="91">
        <v>301570</v>
      </c>
      <c r="H145" s="91">
        <v>374664739</v>
      </c>
      <c r="I145" s="91">
        <v>197618015</v>
      </c>
      <c r="J145" s="91">
        <v>1565664</v>
      </c>
      <c r="K145" s="91">
        <v>199183679</v>
      </c>
      <c r="L145" s="91">
        <v>1972011</v>
      </c>
      <c r="M145" s="91">
        <v>37686967</v>
      </c>
      <c r="N145" s="91">
        <v>4956817</v>
      </c>
      <c r="O145" s="91">
        <v>42643784</v>
      </c>
      <c r="P145" s="91">
        <v>1266061121</v>
      </c>
      <c r="Q145" s="91">
        <v>0</v>
      </c>
      <c r="R145" s="91">
        <v>1266061121</v>
      </c>
      <c r="S145" s="90"/>
      <c r="T145" s="91">
        <v>1206722736</v>
      </c>
      <c r="U145" s="91">
        <v>1206722736</v>
      </c>
      <c r="V145" s="91">
        <v>1223417337</v>
      </c>
      <c r="W145" s="91">
        <v>1223417337</v>
      </c>
      <c r="X145" s="91">
        <v>1249366520</v>
      </c>
      <c r="Y145" s="91">
        <v>1249366520</v>
      </c>
      <c r="Z145" s="105">
        <v>2039524</v>
      </c>
      <c r="AA145" s="106">
        <v>-47353</v>
      </c>
      <c r="AB145" s="91">
        <v>1992171</v>
      </c>
      <c r="AC145" s="91">
        <v>102881663</v>
      </c>
      <c r="AD145" s="97">
        <v>0</v>
      </c>
      <c r="AE145" s="107">
        <v>1370934955</v>
      </c>
      <c r="AF145" s="91"/>
      <c r="AG145" s="91">
        <v>0</v>
      </c>
      <c r="AH145" s="95">
        <v>12920000</v>
      </c>
      <c r="AI145" s="95">
        <v>26531000</v>
      </c>
      <c r="AJ145" s="91">
        <v>0</v>
      </c>
      <c r="AK145" s="91"/>
      <c r="AL145" s="105">
        <v>645689541</v>
      </c>
      <c r="AM145" s="105">
        <v>14827367</v>
      </c>
      <c r="AN145" s="91">
        <v>660516908</v>
      </c>
      <c r="AO145" s="105">
        <v>400894169</v>
      </c>
      <c r="AP145" s="105">
        <v>301570</v>
      </c>
      <c r="AQ145" s="91">
        <v>401195739</v>
      </c>
      <c r="AR145" s="105">
        <v>197618015</v>
      </c>
      <c r="AS145" s="105">
        <v>1565664</v>
      </c>
      <c r="AT145" s="108">
        <v>199183679</v>
      </c>
      <c r="AU145" s="91">
        <v>1972011</v>
      </c>
      <c r="AV145" s="108">
        <v>37686967</v>
      </c>
      <c r="AW145" s="108">
        <v>4956817</v>
      </c>
      <c r="AX145" s="91">
        <v>42643784</v>
      </c>
      <c r="AY145" s="108">
        <v>1305512121</v>
      </c>
      <c r="AZ145" s="98">
        <v>0</v>
      </c>
      <c r="BA145" s="108">
        <v>1305512121</v>
      </c>
      <c r="BB145" s="91"/>
      <c r="BC145" s="91">
        <v>1246173736</v>
      </c>
      <c r="BD145" s="91">
        <v>1246173736</v>
      </c>
      <c r="BE145" s="106">
        <v>1410385955</v>
      </c>
      <c r="BF145" s="91"/>
      <c r="BG145" s="91">
        <v>1370934955</v>
      </c>
      <c r="BH145" s="109">
        <v>0</v>
      </c>
      <c r="BI145" s="94">
        <v>102881663</v>
      </c>
      <c r="BJ145" s="91"/>
      <c r="CQ145" s="110"/>
    </row>
    <row r="146" spans="1:95">
      <c r="A146" s="73">
        <f t="shared" si="10"/>
        <v>2011</v>
      </c>
      <c r="B146" s="73">
        <v>9</v>
      </c>
      <c r="C146" s="91">
        <v>572397269</v>
      </c>
      <c r="D146" s="91">
        <v>-78977394</v>
      </c>
      <c r="E146" s="91">
        <v>493419875</v>
      </c>
      <c r="F146" s="91">
        <v>391527902</v>
      </c>
      <c r="G146" s="91">
        <v>-33533691</v>
      </c>
      <c r="H146" s="91">
        <v>357994211</v>
      </c>
      <c r="I146" s="91">
        <v>187244055</v>
      </c>
      <c r="J146" s="91">
        <v>-5670867</v>
      </c>
      <c r="K146" s="91">
        <v>181573188</v>
      </c>
      <c r="L146" s="91">
        <v>1974160</v>
      </c>
      <c r="M146" s="91">
        <v>32808958</v>
      </c>
      <c r="N146" s="91">
        <v>4323823</v>
      </c>
      <c r="O146" s="91">
        <v>37132781</v>
      </c>
      <c r="P146" s="91">
        <v>1072094215</v>
      </c>
      <c r="Q146" s="91">
        <v>0</v>
      </c>
      <c r="R146" s="91">
        <v>1072094215</v>
      </c>
      <c r="S146" s="90"/>
      <c r="T146" s="91">
        <v>1153143386</v>
      </c>
      <c r="U146" s="91">
        <v>1153143386</v>
      </c>
      <c r="V146" s="91">
        <v>1034961434</v>
      </c>
      <c r="W146" s="91">
        <v>1034961434</v>
      </c>
      <c r="X146" s="91">
        <v>1190276167</v>
      </c>
      <c r="Y146" s="91">
        <v>1190276167</v>
      </c>
      <c r="Z146" s="105">
        <v>1999868</v>
      </c>
      <c r="AA146" s="106">
        <v>-174472</v>
      </c>
      <c r="AB146" s="91">
        <v>1825396</v>
      </c>
      <c r="AC146" s="91">
        <v>71303499</v>
      </c>
      <c r="AD146" s="97">
        <v>0</v>
      </c>
      <c r="AE146" s="107">
        <v>1145223110</v>
      </c>
      <c r="AF146" s="91"/>
      <c r="AG146" s="91">
        <v>0</v>
      </c>
      <c r="AH146" s="95">
        <v>8825000</v>
      </c>
      <c r="AI146" s="95">
        <v>20778000</v>
      </c>
      <c r="AJ146" s="91">
        <v>0</v>
      </c>
      <c r="AK146" s="91"/>
      <c r="AL146" s="105">
        <v>581222269</v>
      </c>
      <c r="AM146" s="105">
        <v>-78977394</v>
      </c>
      <c r="AN146" s="91">
        <v>502244875</v>
      </c>
      <c r="AO146" s="105">
        <v>412305902</v>
      </c>
      <c r="AP146" s="105">
        <v>-33533691</v>
      </c>
      <c r="AQ146" s="91">
        <v>378772211</v>
      </c>
      <c r="AR146" s="105">
        <v>187244055</v>
      </c>
      <c r="AS146" s="105">
        <v>-5670867</v>
      </c>
      <c r="AT146" s="108">
        <v>181573188</v>
      </c>
      <c r="AU146" s="91">
        <v>1974160</v>
      </c>
      <c r="AV146" s="108">
        <v>32808958</v>
      </c>
      <c r="AW146" s="108">
        <v>4323823</v>
      </c>
      <c r="AX146" s="91">
        <v>37132781</v>
      </c>
      <c r="AY146" s="108">
        <v>1101697215</v>
      </c>
      <c r="AZ146" s="98">
        <v>0</v>
      </c>
      <c r="BA146" s="108">
        <v>1101697215</v>
      </c>
      <c r="BB146" s="91"/>
      <c r="BC146" s="91">
        <v>1182746386</v>
      </c>
      <c r="BD146" s="91">
        <v>1182746386</v>
      </c>
      <c r="BE146" s="106">
        <v>1174826110</v>
      </c>
      <c r="BF146" s="91"/>
      <c r="BG146" s="91">
        <v>1145223110</v>
      </c>
      <c r="BH146" s="109">
        <v>0</v>
      </c>
      <c r="BI146" s="94">
        <v>71303499</v>
      </c>
      <c r="BJ146" s="91"/>
      <c r="CQ146" s="110"/>
    </row>
    <row r="147" spans="1:95">
      <c r="A147" s="73">
        <f t="shared" si="10"/>
        <v>2011</v>
      </c>
      <c r="B147" s="73">
        <v>10</v>
      </c>
      <c r="C147" s="91">
        <v>416782484</v>
      </c>
      <c r="D147" s="91">
        <v>-60131870</v>
      </c>
      <c r="E147" s="91">
        <v>356650614</v>
      </c>
      <c r="F147" s="91">
        <v>336055989</v>
      </c>
      <c r="G147" s="91">
        <v>-23065720</v>
      </c>
      <c r="H147" s="91">
        <v>312990269</v>
      </c>
      <c r="I147" s="91">
        <v>174565790</v>
      </c>
      <c r="J147" s="91">
        <v>-783569</v>
      </c>
      <c r="K147" s="91">
        <v>173782221</v>
      </c>
      <c r="L147" s="91">
        <v>1976427</v>
      </c>
      <c r="M147" s="91">
        <v>27646645</v>
      </c>
      <c r="N147" s="91">
        <v>3601810</v>
      </c>
      <c r="O147" s="91">
        <v>31248455</v>
      </c>
      <c r="P147" s="91">
        <v>876647986</v>
      </c>
      <c r="Q147" s="91">
        <v>0</v>
      </c>
      <c r="R147" s="91">
        <v>876647986</v>
      </c>
      <c r="S147" s="90"/>
      <c r="T147" s="91">
        <v>929380690</v>
      </c>
      <c r="U147" s="91">
        <v>929380690</v>
      </c>
      <c r="V147" s="91">
        <v>845399531</v>
      </c>
      <c r="W147" s="91">
        <v>845399531</v>
      </c>
      <c r="X147" s="91">
        <v>960629145</v>
      </c>
      <c r="Y147" s="91">
        <v>960629145</v>
      </c>
      <c r="Z147" s="105">
        <v>1995878</v>
      </c>
      <c r="AA147" s="106">
        <v>-14900</v>
      </c>
      <c r="AB147" s="91">
        <v>1980978</v>
      </c>
      <c r="AC147" s="91">
        <v>46287510</v>
      </c>
      <c r="AD147" s="97">
        <v>0</v>
      </c>
      <c r="AE147" s="107">
        <v>924916474</v>
      </c>
      <c r="AF147" s="91"/>
      <c r="AG147" s="91">
        <v>0</v>
      </c>
      <c r="AH147" s="95">
        <v>5282000</v>
      </c>
      <c r="AI147" s="95">
        <v>11391000</v>
      </c>
      <c r="AJ147" s="91">
        <v>0</v>
      </c>
      <c r="AK147" s="91"/>
      <c r="AL147" s="105">
        <v>422064484</v>
      </c>
      <c r="AM147" s="105">
        <v>-60131870</v>
      </c>
      <c r="AN147" s="91">
        <v>361932614</v>
      </c>
      <c r="AO147" s="105">
        <v>347446989</v>
      </c>
      <c r="AP147" s="105">
        <v>-23065720</v>
      </c>
      <c r="AQ147" s="91">
        <v>324381269</v>
      </c>
      <c r="AR147" s="105">
        <v>174565790</v>
      </c>
      <c r="AS147" s="105">
        <v>-783569</v>
      </c>
      <c r="AT147" s="108">
        <v>173782221</v>
      </c>
      <c r="AU147" s="91">
        <v>1976427</v>
      </c>
      <c r="AV147" s="108">
        <v>27646645</v>
      </c>
      <c r="AW147" s="108">
        <v>3601810</v>
      </c>
      <c r="AX147" s="91">
        <v>31248455</v>
      </c>
      <c r="AY147" s="108">
        <v>893320986</v>
      </c>
      <c r="AZ147" s="98">
        <v>0</v>
      </c>
      <c r="BA147" s="108">
        <v>893320986</v>
      </c>
      <c r="BB147" s="91"/>
      <c r="BC147" s="91">
        <v>946053690</v>
      </c>
      <c r="BD147" s="91">
        <v>946053690</v>
      </c>
      <c r="BE147" s="106">
        <v>941589474</v>
      </c>
      <c r="BF147" s="91"/>
      <c r="BG147" s="91">
        <v>924916474</v>
      </c>
      <c r="BH147" s="109">
        <v>0</v>
      </c>
      <c r="BI147" s="94">
        <v>46287510</v>
      </c>
      <c r="BJ147" s="91"/>
      <c r="CQ147" s="110"/>
    </row>
    <row r="148" spans="1:95">
      <c r="A148" s="73">
        <f t="shared" si="10"/>
        <v>2011</v>
      </c>
      <c r="B148" s="73">
        <v>11</v>
      </c>
      <c r="C148" s="91">
        <v>331376309</v>
      </c>
      <c r="D148" s="91">
        <v>-8241217</v>
      </c>
      <c r="E148" s="91">
        <v>323135092</v>
      </c>
      <c r="F148" s="91">
        <v>281044286</v>
      </c>
      <c r="G148" s="91">
        <v>854907</v>
      </c>
      <c r="H148" s="91">
        <v>281899193</v>
      </c>
      <c r="I148" s="91">
        <v>168904229</v>
      </c>
      <c r="J148" s="91">
        <v>1592757</v>
      </c>
      <c r="K148" s="91">
        <v>170496986</v>
      </c>
      <c r="L148" s="91">
        <v>1978750</v>
      </c>
      <c r="M148" s="91">
        <v>26339536</v>
      </c>
      <c r="N148" s="91">
        <v>3268923</v>
      </c>
      <c r="O148" s="91">
        <v>29608459</v>
      </c>
      <c r="P148" s="91">
        <v>807118480</v>
      </c>
      <c r="Q148" s="91">
        <v>0</v>
      </c>
      <c r="R148" s="91">
        <v>807118480</v>
      </c>
      <c r="S148" s="90"/>
      <c r="T148" s="91">
        <v>783303574</v>
      </c>
      <c r="U148" s="91">
        <v>783303574</v>
      </c>
      <c r="V148" s="91">
        <v>777510021</v>
      </c>
      <c r="W148" s="91">
        <v>777510021</v>
      </c>
      <c r="X148" s="91">
        <v>812912033</v>
      </c>
      <c r="Y148" s="91">
        <v>812912033</v>
      </c>
      <c r="Z148" s="105">
        <v>2143364</v>
      </c>
      <c r="AA148" s="106">
        <v>211539</v>
      </c>
      <c r="AB148" s="91">
        <v>2354903</v>
      </c>
      <c r="AC148" s="91">
        <v>39659692</v>
      </c>
      <c r="AD148" s="97">
        <v>0</v>
      </c>
      <c r="AE148" s="107">
        <v>849133075</v>
      </c>
      <c r="AF148" s="91"/>
      <c r="AG148" s="91">
        <v>0</v>
      </c>
      <c r="AH148" s="95">
        <v>8701000</v>
      </c>
      <c r="AI148" s="95">
        <v>9419000</v>
      </c>
      <c r="AJ148" s="91">
        <v>0</v>
      </c>
      <c r="AK148" s="91"/>
      <c r="AL148" s="105">
        <v>340077309</v>
      </c>
      <c r="AM148" s="105">
        <v>-8241217</v>
      </c>
      <c r="AN148" s="91">
        <v>331836092</v>
      </c>
      <c r="AO148" s="105">
        <v>290463286</v>
      </c>
      <c r="AP148" s="105">
        <v>854907</v>
      </c>
      <c r="AQ148" s="91">
        <v>291318193</v>
      </c>
      <c r="AR148" s="105">
        <v>168904229</v>
      </c>
      <c r="AS148" s="105">
        <v>1592757</v>
      </c>
      <c r="AT148" s="108">
        <v>170496986</v>
      </c>
      <c r="AU148" s="91">
        <v>1978750</v>
      </c>
      <c r="AV148" s="108">
        <v>26339536</v>
      </c>
      <c r="AW148" s="108">
        <v>3268923</v>
      </c>
      <c r="AX148" s="91">
        <v>29608459</v>
      </c>
      <c r="AY148" s="108">
        <v>825238480</v>
      </c>
      <c r="AZ148" s="98">
        <v>0</v>
      </c>
      <c r="BA148" s="108">
        <v>825238480</v>
      </c>
      <c r="BB148" s="91"/>
      <c r="BC148" s="91">
        <v>801423574</v>
      </c>
      <c r="BD148" s="91">
        <v>801423574</v>
      </c>
      <c r="BE148" s="106">
        <v>867253076</v>
      </c>
      <c r="BF148" s="91"/>
      <c r="BG148" s="91">
        <v>849133076</v>
      </c>
      <c r="BH148" s="109">
        <v>1</v>
      </c>
      <c r="BI148" s="94">
        <v>39659693</v>
      </c>
      <c r="BJ148" s="91"/>
      <c r="CQ148" s="110"/>
    </row>
    <row r="149" spans="1:95">
      <c r="A149" s="73">
        <f t="shared" si="10"/>
        <v>2011</v>
      </c>
      <c r="B149" s="73">
        <v>12</v>
      </c>
      <c r="C149" s="91">
        <v>431751236</v>
      </c>
      <c r="D149" s="91">
        <v>56511021</v>
      </c>
      <c r="E149" s="91">
        <v>488262257</v>
      </c>
      <c r="F149" s="91">
        <v>258071891</v>
      </c>
      <c r="G149" s="91">
        <v>5786147</v>
      </c>
      <c r="H149" s="91">
        <v>263858038</v>
      </c>
      <c r="I149" s="91">
        <v>173169497</v>
      </c>
      <c r="J149" s="91">
        <v>257516</v>
      </c>
      <c r="K149" s="91">
        <v>173427013</v>
      </c>
      <c r="L149" s="91">
        <v>1980897</v>
      </c>
      <c r="M149" s="91">
        <v>30717996</v>
      </c>
      <c r="N149" s="91">
        <v>3639038</v>
      </c>
      <c r="O149" s="91">
        <v>34357034</v>
      </c>
      <c r="P149" s="91">
        <v>961885239</v>
      </c>
      <c r="Q149" s="91">
        <v>0</v>
      </c>
      <c r="R149" s="91">
        <v>961885239</v>
      </c>
      <c r="S149" s="90"/>
      <c r="T149" s="91">
        <v>864973521</v>
      </c>
      <c r="U149" s="91">
        <v>864973521</v>
      </c>
      <c r="V149" s="91">
        <v>927528205</v>
      </c>
      <c r="W149" s="91">
        <v>927528205</v>
      </c>
      <c r="X149" s="91">
        <v>899330555</v>
      </c>
      <c r="Y149" s="91">
        <v>899330555</v>
      </c>
      <c r="Z149" s="105">
        <v>2071799</v>
      </c>
      <c r="AA149" s="106">
        <v>125004</v>
      </c>
      <c r="AB149" s="91">
        <v>2196803</v>
      </c>
      <c r="AC149" s="91">
        <v>57928343</v>
      </c>
      <c r="AD149" s="97">
        <v>0</v>
      </c>
      <c r="AE149" s="107">
        <v>1022010385</v>
      </c>
      <c r="AF149" s="91"/>
      <c r="AG149" s="91">
        <v>0</v>
      </c>
      <c r="AH149" s="95">
        <v>15443000</v>
      </c>
      <c r="AI149" s="95">
        <v>12942000</v>
      </c>
      <c r="AJ149" s="91">
        <v>0</v>
      </c>
      <c r="AK149" s="91"/>
      <c r="AL149" s="105">
        <v>447194236</v>
      </c>
      <c r="AM149" s="105">
        <v>56511021</v>
      </c>
      <c r="AN149" s="91">
        <v>503705257</v>
      </c>
      <c r="AO149" s="105">
        <v>271013891</v>
      </c>
      <c r="AP149" s="105">
        <v>5786147</v>
      </c>
      <c r="AQ149" s="91">
        <v>276800038</v>
      </c>
      <c r="AR149" s="105">
        <v>173169497</v>
      </c>
      <c r="AS149" s="105">
        <v>257516</v>
      </c>
      <c r="AT149" s="108">
        <v>173427013</v>
      </c>
      <c r="AU149" s="91">
        <v>1980897</v>
      </c>
      <c r="AV149" s="108">
        <v>30717996</v>
      </c>
      <c r="AW149" s="108">
        <v>3639038</v>
      </c>
      <c r="AX149" s="91">
        <v>34357034</v>
      </c>
      <c r="AY149" s="108">
        <v>990270239</v>
      </c>
      <c r="AZ149" s="98">
        <v>0</v>
      </c>
      <c r="BA149" s="108">
        <v>990270239</v>
      </c>
      <c r="BB149" s="91"/>
      <c r="BC149" s="91">
        <v>893358521</v>
      </c>
      <c r="BD149" s="91">
        <v>893358521</v>
      </c>
      <c r="BE149" s="106">
        <v>1050395386</v>
      </c>
      <c r="BF149" s="91"/>
      <c r="BG149" s="91">
        <v>1022010386</v>
      </c>
      <c r="BH149" s="109">
        <v>1</v>
      </c>
      <c r="BI149" s="94">
        <v>57928344</v>
      </c>
      <c r="BJ149" s="91"/>
      <c r="CQ149" s="110"/>
    </row>
    <row r="150" spans="1:95">
      <c r="B150" s="79" t="s">
        <v>112</v>
      </c>
      <c r="C150" s="91">
        <v>5543894544</v>
      </c>
      <c r="D150" s="91">
        <v>35460052</v>
      </c>
      <c r="E150" s="91">
        <v>5579354596</v>
      </c>
      <c r="F150" s="91">
        <v>3759828230</v>
      </c>
      <c r="G150" s="91">
        <v>19623336</v>
      </c>
      <c r="H150" s="91">
        <v>3779451566</v>
      </c>
      <c r="I150" s="91">
        <v>2105002425</v>
      </c>
      <c r="J150" s="91">
        <v>3421387</v>
      </c>
      <c r="K150" s="91">
        <v>2108423812</v>
      </c>
      <c r="L150" s="91">
        <v>23614894</v>
      </c>
      <c r="M150" s="91">
        <v>371263697</v>
      </c>
      <c r="N150" s="91">
        <v>46898777</v>
      </c>
      <c r="O150" s="91">
        <v>418162474</v>
      </c>
      <c r="P150" s="91">
        <v>11909007342</v>
      </c>
      <c r="Q150" s="91">
        <v>0</v>
      </c>
      <c r="R150" s="91">
        <v>11909007342</v>
      </c>
      <c r="S150" s="90"/>
      <c r="T150" s="91">
        <v>11432340093</v>
      </c>
      <c r="U150" s="91">
        <v>11432340093</v>
      </c>
      <c r="V150" s="91">
        <v>11490844868</v>
      </c>
      <c r="W150" s="91">
        <v>11490844868</v>
      </c>
      <c r="X150" s="91">
        <v>11850502567</v>
      </c>
      <c r="Y150" s="91">
        <v>11850502567</v>
      </c>
      <c r="Z150" s="106">
        <v>23868442</v>
      </c>
      <c r="AA150" s="97">
        <v>198662</v>
      </c>
      <c r="AB150" s="91">
        <v>24067104</v>
      </c>
      <c r="AC150" s="91">
        <v>756309267</v>
      </c>
      <c r="AD150" s="97">
        <v>0</v>
      </c>
      <c r="AE150" s="97">
        <v>12689383713</v>
      </c>
      <c r="AF150" s="91"/>
      <c r="AG150" s="91">
        <v>0</v>
      </c>
      <c r="AH150" s="91">
        <v>126732000</v>
      </c>
      <c r="AI150" s="91">
        <v>200134000</v>
      </c>
      <c r="AJ150" s="91">
        <v>0</v>
      </c>
      <c r="AK150" s="91"/>
      <c r="AL150" s="106">
        <v>5670626544</v>
      </c>
      <c r="AM150" s="106">
        <v>35460052</v>
      </c>
      <c r="AN150" s="91">
        <v>5706086596</v>
      </c>
      <c r="AO150" s="106">
        <v>3959962230</v>
      </c>
      <c r="AP150" s="106">
        <v>19623336</v>
      </c>
      <c r="AQ150" s="91">
        <v>3979585566</v>
      </c>
      <c r="AR150" s="106">
        <v>2105002425</v>
      </c>
      <c r="AS150" s="106">
        <v>3421387</v>
      </c>
      <c r="AT150" s="91">
        <v>2108423812</v>
      </c>
      <c r="AU150" s="97">
        <v>23614894</v>
      </c>
      <c r="AV150" s="91">
        <v>371263697</v>
      </c>
      <c r="AW150" s="91">
        <v>46898777</v>
      </c>
      <c r="AX150" s="91">
        <v>418162474</v>
      </c>
      <c r="AY150" s="91">
        <v>12235873342</v>
      </c>
      <c r="AZ150" s="97">
        <v>0</v>
      </c>
      <c r="BA150" s="91">
        <v>12235873342</v>
      </c>
      <c r="BB150" s="91"/>
      <c r="BC150" s="91">
        <v>11759206093</v>
      </c>
      <c r="BD150" s="91">
        <v>11759206093</v>
      </c>
      <c r="BE150" s="97">
        <v>13016249718</v>
      </c>
      <c r="BF150" s="90"/>
      <c r="BG150" s="97">
        <v>12689383718</v>
      </c>
      <c r="BH150" s="109">
        <v>5</v>
      </c>
      <c r="BI150" s="97">
        <v>756309272</v>
      </c>
      <c r="BJ150" s="91"/>
      <c r="CQ150" s="110"/>
    </row>
    <row r="151" spans="1:95">
      <c r="CJ151" s="110"/>
    </row>
    <row r="152" spans="1:95">
      <c r="A152" s="73">
        <f>A19</f>
        <v>2001</v>
      </c>
      <c r="B152" s="73" t="str">
        <f t="shared" ref="B152" si="11">B20</f>
        <v>Annual</v>
      </c>
      <c r="C152" s="91">
        <v>4735477758</v>
      </c>
      <c r="D152" s="91">
        <v>-11352090</v>
      </c>
      <c r="E152" s="91">
        <v>4724125668</v>
      </c>
      <c r="F152" s="91">
        <v>3321091925</v>
      </c>
      <c r="G152" s="91">
        <v>-745579</v>
      </c>
      <c r="H152" s="91">
        <v>3320346346</v>
      </c>
      <c r="I152" s="91">
        <v>2010924862</v>
      </c>
      <c r="J152" s="91">
        <v>8285663</v>
      </c>
      <c r="K152" s="91">
        <v>2019210525</v>
      </c>
      <c r="L152" s="91">
        <v>20876382</v>
      </c>
      <c r="M152" s="91">
        <v>312263867</v>
      </c>
      <c r="N152" s="91">
        <v>39122398</v>
      </c>
      <c r="O152" s="91">
        <v>351386265</v>
      </c>
      <c r="P152" s="91">
        <v>10435945186</v>
      </c>
      <c r="Q152" s="91">
        <v>148675</v>
      </c>
      <c r="R152" s="91">
        <v>10436093861</v>
      </c>
      <c r="S152" s="91"/>
      <c r="T152" s="91">
        <v>10088370927</v>
      </c>
      <c r="U152" s="91">
        <v>10088519602</v>
      </c>
      <c r="V152" s="91">
        <v>10084707596</v>
      </c>
      <c r="W152" s="91">
        <v>10084558921</v>
      </c>
      <c r="X152" s="91">
        <v>10439757192</v>
      </c>
      <c r="Y152" s="91">
        <v>10439905867</v>
      </c>
      <c r="Z152" s="91">
        <v>21074227</v>
      </c>
      <c r="AA152" s="91">
        <v>203947</v>
      </c>
      <c r="AB152" s="91">
        <v>21278174</v>
      </c>
      <c r="AC152" s="91">
        <v>641327248</v>
      </c>
      <c r="AD152" s="91">
        <v>3223440</v>
      </c>
      <c r="AE152" s="91">
        <v>11101922723</v>
      </c>
      <c r="AF152" s="91"/>
      <c r="AG152" s="91"/>
      <c r="AH152" s="91">
        <v>15494000</v>
      </c>
      <c r="AI152" s="91">
        <v>43182000</v>
      </c>
      <c r="AJ152" s="91">
        <v>0</v>
      </c>
      <c r="AK152" s="91"/>
      <c r="AL152" s="91">
        <v>4750971758</v>
      </c>
      <c r="AM152" s="91">
        <v>-11352090</v>
      </c>
      <c r="AN152" s="91">
        <v>4739619668</v>
      </c>
      <c r="AO152" s="91">
        <v>3365834576</v>
      </c>
      <c r="AP152" s="91">
        <v>-2306230</v>
      </c>
      <c r="AQ152" s="91">
        <v>3363528346</v>
      </c>
      <c r="AR152" s="91">
        <v>2015387045</v>
      </c>
      <c r="AS152" s="91">
        <v>3823480</v>
      </c>
      <c r="AT152" s="91">
        <v>2019210525</v>
      </c>
      <c r="AU152" s="91">
        <v>20876382</v>
      </c>
      <c r="AV152" s="91">
        <v>312263867</v>
      </c>
      <c r="AW152" s="91">
        <v>39122398</v>
      </c>
      <c r="AX152" s="91">
        <v>351386265</v>
      </c>
      <c r="AY152" s="91">
        <v>10494621186</v>
      </c>
      <c r="AZ152" s="91">
        <v>148675</v>
      </c>
      <c r="BA152" s="91">
        <v>10494769861</v>
      </c>
      <c r="BB152" s="91"/>
      <c r="BC152" s="91">
        <v>10153069761</v>
      </c>
      <c r="BD152" s="91">
        <v>10153218436</v>
      </c>
      <c r="BE152" s="91">
        <v>11160598723</v>
      </c>
      <c r="BF152" s="91"/>
      <c r="BG152" s="91">
        <v>11101922723</v>
      </c>
      <c r="BH152" s="91">
        <v>0</v>
      </c>
      <c r="BI152" s="91">
        <v>641327248</v>
      </c>
      <c r="BJ152" s="111">
        <v>5.7767223210025941E-2</v>
      </c>
      <c r="BL152" s="111">
        <v>5.7767223210025941E-2</v>
      </c>
    </row>
    <row r="153" spans="1:95"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</row>
    <row r="154" spans="1:95">
      <c r="A154" s="73">
        <f>A152+1</f>
        <v>2002</v>
      </c>
      <c r="B154" s="73" t="str">
        <f t="shared" ref="B154" si="12">B33</f>
        <v>Annual</v>
      </c>
      <c r="C154" s="91">
        <v>4766283492</v>
      </c>
      <c r="D154" s="91">
        <v>25021320</v>
      </c>
      <c r="E154" s="91">
        <v>4791304812</v>
      </c>
      <c r="F154" s="91">
        <v>3300654142</v>
      </c>
      <c r="G154" s="91">
        <v>14324536</v>
      </c>
      <c r="H154" s="91">
        <v>3314978678</v>
      </c>
      <c r="I154" s="91">
        <v>2135262851</v>
      </c>
      <c r="J154" s="91">
        <v>3044650</v>
      </c>
      <c r="K154" s="91">
        <v>2138307501</v>
      </c>
      <c r="L154" s="91">
        <v>21182124</v>
      </c>
      <c r="M154" s="91">
        <v>316959434</v>
      </c>
      <c r="N154" s="91">
        <v>39885626</v>
      </c>
      <c r="O154" s="91">
        <v>356845060</v>
      </c>
      <c r="P154" s="91">
        <v>10622618175</v>
      </c>
      <c r="Q154" s="91">
        <v>113199</v>
      </c>
      <c r="R154" s="91">
        <v>10622731374</v>
      </c>
      <c r="S154" s="91"/>
      <c r="T154" s="91">
        <v>10223382609</v>
      </c>
      <c r="U154" s="91">
        <v>10223495808</v>
      </c>
      <c r="V154" s="91">
        <v>10265886314</v>
      </c>
      <c r="W154" s="91">
        <v>10265773115</v>
      </c>
      <c r="X154" s="91">
        <v>10580227669</v>
      </c>
      <c r="Y154" s="91">
        <v>10580340868</v>
      </c>
      <c r="Z154" s="91">
        <v>21444769</v>
      </c>
      <c r="AA154" s="91">
        <v>145920</v>
      </c>
      <c r="AB154" s="91">
        <v>21590689</v>
      </c>
      <c r="AC154" s="91">
        <v>661027346</v>
      </c>
      <c r="AD154" s="91">
        <v>0</v>
      </c>
      <c r="AE154" s="91">
        <v>11305349409</v>
      </c>
      <c r="AF154" s="91"/>
      <c r="AG154" s="91">
        <v>223650</v>
      </c>
      <c r="AH154" s="91">
        <v>32493000</v>
      </c>
      <c r="AI154" s="91">
        <v>70983000</v>
      </c>
      <c r="AJ154" s="91">
        <v>0</v>
      </c>
      <c r="AK154" s="91"/>
      <c r="AL154" s="91">
        <v>4798776492</v>
      </c>
      <c r="AM154" s="91">
        <v>25021320</v>
      </c>
      <c r="AN154" s="91">
        <v>4823797812</v>
      </c>
      <c r="AO154" s="91">
        <v>3371637142</v>
      </c>
      <c r="AP154" s="91">
        <v>14324536</v>
      </c>
      <c r="AQ154" s="91">
        <v>3385961678</v>
      </c>
      <c r="AR154" s="91">
        <v>2135262851</v>
      </c>
      <c r="AS154" s="91">
        <v>3044650</v>
      </c>
      <c r="AT154" s="91">
        <v>2138307501</v>
      </c>
      <c r="AU154" s="91">
        <v>21182124</v>
      </c>
      <c r="AV154" s="91">
        <v>316959434</v>
      </c>
      <c r="AW154" s="91">
        <v>39885626</v>
      </c>
      <c r="AX154" s="91">
        <v>356845060</v>
      </c>
      <c r="AY154" s="91">
        <v>10726094175</v>
      </c>
      <c r="AZ154" s="91">
        <v>113199</v>
      </c>
      <c r="BA154" s="91">
        <v>10726207374</v>
      </c>
      <c r="BB154" s="91"/>
      <c r="BC154" s="91">
        <v>10326858609</v>
      </c>
      <c r="BD154" s="91">
        <v>10326971808</v>
      </c>
      <c r="BE154" s="91">
        <v>11408825409</v>
      </c>
      <c r="BF154" s="91"/>
      <c r="BG154" s="91">
        <v>11305349409</v>
      </c>
      <c r="BH154" s="91">
        <v>0</v>
      </c>
      <c r="BI154" s="91">
        <v>661027346</v>
      </c>
      <c r="BJ154" s="111">
        <v>5.847031543083199E-2</v>
      </c>
      <c r="BL154" s="111">
        <v>5.847031543083199E-2</v>
      </c>
    </row>
    <row r="155" spans="1:95">
      <c r="A155" s="73">
        <f>A154+1</f>
        <v>2003</v>
      </c>
      <c r="B155" s="73" t="str">
        <f t="shared" ref="B155" si="13">B46</f>
        <v>Annual</v>
      </c>
      <c r="C155" s="91">
        <v>4781479132</v>
      </c>
      <c r="D155" s="91">
        <v>23542462</v>
      </c>
      <c r="E155" s="91">
        <v>4805021594</v>
      </c>
      <c r="F155" s="91">
        <v>3306160359</v>
      </c>
      <c r="G155" s="91">
        <v>16063321</v>
      </c>
      <c r="H155" s="91">
        <v>3322223680</v>
      </c>
      <c r="I155" s="91">
        <v>2185252474</v>
      </c>
      <c r="J155" s="91">
        <v>3091293</v>
      </c>
      <c r="K155" s="91">
        <v>2188343767</v>
      </c>
      <c r="L155" s="91">
        <v>21501498</v>
      </c>
      <c r="M155" s="91">
        <v>321845402</v>
      </c>
      <c r="N155" s="91">
        <v>40630293</v>
      </c>
      <c r="O155" s="91">
        <v>362475695</v>
      </c>
      <c r="P155" s="91">
        <v>10699566234</v>
      </c>
      <c r="Q155" s="91">
        <v>0</v>
      </c>
      <c r="R155" s="91">
        <v>10699566234</v>
      </c>
      <c r="S155" s="91"/>
      <c r="T155" s="91">
        <v>10294393463</v>
      </c>
      <c r="U155" s="91">
        <v>10294393463</v>
      </c>
      <c r="V155" s="91">
        <v>10337090539</v>
      </c>
      <c r="W155" s="91">
        <v>10337090539</v>
      </c>
      <c r="X155" s="91">
        <v>10656869158</v>
      </c>
      <c r="Y155" s="91">
        <v>10656869158</v>
      </c>
      <c r="Z155" s="91">
        <v>21821825</v>
      </c>
      <c r="AA155" s="91">
        <v>139263</v>
      </c>
      <c r="AB155" s="91">
        <v>21961088</v>
      </c>
      <c r="AC155" s="91">
        <v>667256191</v>
      </c>
      <c r="AD155" s="91">
        <v>0</v>
      </c>
      <c r="AE155" s="91">
        <v>11388783513</v>
      </c>
      <c r="AF155" s="91"/>
      <c r="AG155" s="91"/>
      <c r="AH155" s="91">
        <v>42077000</v>
      </c>
      <c r="AI155" s="91">
        <v>85470000</v>
      </c>
      <c r="AJ155" s="91">
        <v>0</v>
      </c>
      <c r="AK155" s="91"/>
      <c r="AL155" s="91">
        <v>4823556132</v>
      </c>
      <c r="AM155" s="91">
        <v>23542462</v>
      </c>
      <c r="AN155" s="91">
        <v>4847098594</v>
      </c>
      <c r="AO155" s="91">
        <v>3391630359</v>
      </c>
      <c r="AP155" s="91">
        <v>16063321</v>
      </c>
      <c r="AQ155" s="91">
        <v>3407693680</v>
      </c>
      <c r="AR155" s="91">
        <v>2185252474</v>
      </c>
      <c r="AS155" s="91">
        <v>3091293</v>
      </c>
      <c r="AT155" s="91">
        <v>2188343767</v>
      </c>
      <c r="AU155" s="91">
        <v>21501498</v>
      </c>
      <c r="AV155" s="91">
        <v>321845402</v>
      </c>
      <c r="AW155" s="91">
        <v>40630293</v>
      </c>
      <c r="AX155" s="91">
        <v>362475695</v>
      </c>
      <c r="AY155" s="91">
        <v>10827113234</v>
      </c>
      <c r="AZ155" s="91">
        <v>0</v>
      </c>
      <c r="BA155" s="91">
        <v>10827113234</v>
      </c>
      <c r="BB155" s="91"/>
      <c r="BC155" s="91">
        <v>10421940463</v>
      </c>
      <c r="BD155" s="91">
        <v>10421940463</v>
      </c>
      <c r="BE155" s="91">
        <v>11516330513</v>
      </c>
      <c r="BF155" s="91"/>
      <c r="BG155" s="91">
        <v>11388783513</v>
      </c>
      <c r="BH155" s="91">
        <v>0</v>
      </c>
      <c r="BI155" s="91">
        <v>667256191</v>
      </c>
      <c r="BJ155" s="111">
        <v>5.8588890572759102E-2</v>
      </c>
      <c r="BL155" s="111">
        <v>5.8588890572759102E-2</v>
      </c>
    </row>
    <row r="156" spans="1:95">
      <c r="A156" s="73">
        <f>A155+1</f>
        <v>2004</v>
      </c>
      <c r="B156" s="73" t="str">
        <f t="shared" ref="B156" si="14">B59</f>
        <v>Annual</v>
      </c>
      <c r="C156" s="91">
        <v>4846211103</v>
      </c>
      <c r="D156" s="91">
        <v>25028439</v>
      </c>
      <c r="E156" s="91">
        <v>4871239542</v>
      </c>
      <c r="F156" s="91">
        <v>3361760902</v>
      </c>
      <c r="G156" s="91">
        <v>16484645</v>
      </c>
      <c r="H156" s="91">
        <v>3378245547</v>
      </c>
      <c r="I156" s="91">
        <v>2181533268</v>
      </c>
      <c r="J156" s="91">
        <v>3148743</v>
      </c>
      <c r="K156" s="91">
        <v>2184682011</v>
      </c>
      <c r="L156" s="91">
        <v>21765673</v>
      </c>
      <c r="M156" s="91">
        <v>327640654</v>
      </c>
      <c r="N156" s="91">
        <v>41365559</v>
      </c>
      <c r="O156" s="91">
        <v>369006213</v>
      </c>
      <c r="P156" s="91">
        <v>10824938986</v>
      </c>
      <c r="Q156" s="91">
        <v>0</v>
      </c>
      <c r="R156" s="91">
        <v>10824938986</v>
      </c>
      <c r="S156" s="91"/>
      <c r="T156" s="91">
        <v>10411270946</v>
      </c>
      <c r="U156" s="91">
        <v>10411270946</v>
      </c>
      <c r="V156" s="91">
        <v>10455932773</v>
      </c>
      <c r="W156" s="91">
        <v>10455932773</v>
      </c>
      <c r="X156" s="91">
        <v>10780277159</v>
      </c>
      <c r="Y156" s="91">
        <v>10780277159</v>
      </c>
      <c r="Z156" s="91">
        <v>22067175</v>
      </c>
      <c r="AA156" s="91">
        <v>146210</v>
      </c>
      <c r="AB156" s="91">
        <v>22213385</v>
      </c>
      <c r="AC156" s="91">
        <v>676746426</v>
      </c>
      <c r="AD156" s="91">
        <v>0</v>
      </c>
      <c r="AE156" s="91">
        <v>11523898797</v>
      </c>
      <c r="AF156" s="91"/>
      <c r="AG156" s="91"/>
      <c r="AH156" s="91">
        <v>53317000</v>
      </c>
      <c r="AI156" s="91">
        <v>99623000</v>
      </c>
      <c r="AJ156" s="91">
        <v>0</v>
      </c>
      <c r="AK156" s="91"/>
      <c r="AL156" s="91">
        <v>4899528103</v>
      </c>
      <c r="AM156" s="91">
        <v>25028439</v>
      </c>
      <c r="AN156" s="91">
        <v>4924556542</v>
      </c>
      <c r="AO156" s="91">
        <v>3461383902</v>
      </c>
      <c r="AP156" s="91">
        <v>16484645</v>
      </c>
      <c r="AQ156" s="91">
        <v>3477868547</v>
      </c>
      <c r="AR156" s="91">
        <v>2181533268</v>
      </c>
      <c r="AS156" s="91">
        <v>3148743</v>
      </c>
      <c r="AT156" s="91">
        <v>2184682011</v>
      </c>
      <c r="AU156" s="91">
        <v>21765673</v>
      </c>
      <c r="AV156" s="91">
        <v>327640654</v>
      </c>
      <c r="AW156" s="91">
        <v>41365559</v>
      </c>
      <c r="AX156" s="91">
        <v>369006213</v>
      </c>
      <c r="AY156" s="91">
        <v>10977878986</v>
      </c>
      <c r="AZ156" s="91">
        <v>0</v>
      </c>
      <c r="BA156" s="91">
        <v>10977878986</v>
      </c>
      <c r="BB156" s="91"/>
      <c r="BC156" s="91">
        <v>10564210946</v>
      </c>
      <c r="BD156" s="91">
        <v>10564210946</v>
      </c>
      <c r="BE156" s="91">
        <v>11676838797</v>
      </c>
      <c r="BF156" s="91"/>
      <c r="BG156" s="91">
        <v>11523898797</v>
      </c>
      <c r="BH156" s="91">
        <v>0</v>
      </c>
      <c r="BI156" s="91">
        <v>676746426</v>
      </c>
      <c r="BJ156" s="111">
        <v>5.8725474591652643E-2</v>
      </c>
      <c r="BL156" s="111">
        <v>5.8725474591652643E-2</v>
      </c>
    </row>
    <row r="157" spans="1:95">
      <c r="A157" s="73">
        <f>A156+1</f>
        <v>2005</v>
      </c>
      <c r="B157" s="73" t="str">
        <f t="shared" ref="B157" si="15">B72</f>
        <v>Annual</v>
      </c>
      <c r="C157" s="91">
        <v>4915221939</v>
      </c>
      <c r="D157" s="91">
        <v>26563173</v>
      </c>
      <c r="E157" s="91">
        <v>4941785112</v>
      </c>
      <c r="F157" s="91">
        <v>3425386527</v>
      </c>
      <c r="G157" s="91">
        <v>16907201</v>
      </c>
      <c r="H157" s="91">
        <v>3442293728</v>
      </c>
      <c r="I157" s="91">
        <v>2177269720</v>
      </c>
      <c r="J157" s="91">
        <v>3187871</v>
      </c>
      <c r="K157" s="91">
        <v>2180457591</v>
      </c>
      <c r="L157" s="91">
        <v>22029845</v>
      </c>
      <c r="M157" s="91">
        <v>333541109</v>
      </c>
      <c r="N157" s="91">
        <v>42114131</v>
      </c>
      <c r="O157" s="91">
        <v>375655240</v>
      </c>
      <c r="P157" s="91">
        <v>10962221516</v>
      </c>
      <c r="Q157" s="91">
        <v>0</v>
      </c>
      <c r="R157" s="91">
        <v>10962221516</v>
      </c>
      <c r="S157" s="91"/>
      <c r="T157" s="91">
        <v>10539908031</v>
      </c>
      <c r="U157" s="91">
        <v>10539908031</v>
      </c>
      <c r="V157" s="91">
        <v>10586566276</v>
      </c>
      <c r="W157" s="91">
        <v>10586566276</v>
      </c>
      <c r="X157" s="91">
        <v>10915563271</v>
      </c>
      <c r="Y157" s="91">
        <v>10915563271</v>
      </c>
      <c r="Z157" s="91">
        <v>22315657</v>
      </c>
      <c r="AA157" s="91">
        <v>153293</v>
      </c>
      <c r="AB157" s="91">
        <v>22468950</v>
      </c>
      <c r="AC157" s="91">
        <v>687014625</v>
      </c>
      <c r="AD157" s="91">
        <v>0</v>
      </c>
      <c r="AE157" s="91">
        <v>11671705091</v>
      </c>
      <c r="AF157" s="91"/>
      <c r="AG157" s="91"/>
      <c r="AH157" s="91">
        <v>64774000</v>
      </c>
      <c r="AI157" s="91">
        <v>113763000</v>
      </c>
      <c r="AJ157" s="91">
        <v>0</v>
      </c>
      <c r="AK157" s="91"/>
      <c r="AL157" s="91">
        <v>4979995939</v>
      </c>
      <c r="AM157" s="91">
        <v>26563173</v>
      </c>
      <c r="AN157" s="91">
        <v>5006559112</v>
      </c>
      <c r="AO157" s="91">
        <v>3539149527</v>
      </c>
      <c r="AP157" s="91">
        <v>16907201</v>
      </c>
      <c r="AQ157" s="91">
        <v>3556056728</v>
      </c>
      <c r="AR157" s="91">
        <v>2177269720</v>
      </c>
      <c r="AS157" s="91">
        <v>3187871</v>
      </c>
      <c r="AT157" s="91">
        <v>2180457591</v>
      </c>
      <c r="AU157" s="91">
        <v>22029845</v>
      </c>
      <c r="AV157" s="91">
        <v>333541109</v>
      </c>
      <c r="AW157" s="91">
        <v>42114131</v>
      </c>
      <c r="AX157" s="91">
        <v>375655240</v>
      </c>
      <c r="AY157" s="91">
        <v>11140758516</v>
      </c>
      <c r="AZ157" s="91">
        <v>0</v>
      </c>
      <c r="BA157" s="91">
        <v>11140758516</v>
      </c>
      <c r="BB157" s="91"/>
      <c r="BC157" s="91">
        <v>10718445031</v>
      </c>
      <c r="BD157" s="91">
        <v>10718445031</v>
      </c>
      <c r="BE157" s="91">
        <v>11850242097</v>
      </c>
      <c r="BF157" s="91"/>
      <c r="BG157" s="91">
        <v>11671705097</v>
      </c>
      <c r="BH157" s="91">
        <v>6</v>
      </c>
      <c r="BI157" s="91">
        <v>687014631</v>
      </c>
      <c r="BJ157" s="111">
        <v>5.8861548102049341E-2</v>
      </c>
      <c r="BL157" s="111">
        <v>5.886154761824422E-2</v>
      </c>
    </row>
    <row r="158" spans="1:95">
      <c r="A158" s="73">
        <f>A157+1</f>
        <v>2006</v>
      </c>
      <c r="B158" s="73" t="str">
        <f t="shared" ref="B158" si="16">B85</f>
        <v>Annual</v>
      </c>
      <c r="C158" s="91">
        <v>5005264539</v>
      </c>
      <c r="D158" s="91">
        <v>28111792</v>
      </c>
      <c r="E158" s="91">
        <v>5033376331</v>
      </c>
      <c r="F158" s="91">
        <v>3484022078</v>
      </c>
      <c r="G158" s="91">
        <v>17373625</v>
      </c>
      <c r="H158" s="91">
        <v>3501395703</v>
      </c>
      <c r="I158" s="91">
        <v>2188664400</v>
      </c>
      <c r="J158" s="91">
        <v>3219153</v>
      </c>
      <c r="K158" s="91">
        <v>2191883553</v>
      </c>
      <c r="L158" s="91">
        <v>22294022</v>
      </c>
      <c r="M158" s="91">
        <v>339548699</v>
      </c>
      <c r="N158" s="91">
        <v>42876250</v>
      </c>
      <c r="O158" s="91">
        <v>382424949</v>
      </c>
      <c r="P158" s="91">
        <v>11131374558</v>
      </c>
      <c r="Q158" s="91">
        <v>0</v>
      </c>
      <c r="R158" s="91">
        <v>11131374558</v>
      </c>
      <c r="S158" s="91"/>
      <c r="T158" s="91">
        <v>10700245039</v>
      </c>
      <c r="U158" s="91">
        <v>10700245039</v>
      </c>
      <c r="V158" s="91">
        <v>10748949609</v>
      </c>
      <c r="W158" s="91">
        <v>10748949609</v>
      </c>
      <c r="X158" s="91">
        <v>11082669988</v>
      </c>
      <c r="Y158" s="91">
        <v>11082669988</v>
      </c>
      <c r="Z158" s="91">
        <v>22567268</v>
      </c>
      <c r="AA158" s="91">
        <v>160693</v>
      </c>
      <c r="AB158" s="91">
        <v>22727961</v>
      </c>
      <c r="AC158" s="91">
        <v>699170096</v>
      </c>
      <c r="AD158" s="91">
        <v>0</v>
      </c>
      <c r="AE158" s="91">
        <v>11853272615</v>
      </c>
      <c r="AF158" s="91"/>
      <c r="AG158" s="91"/>
      <c r="AH158" s="91">
        <v>76232000</v>
      </c>
      <c r="AI158" s="91">
        <v>127895000</v>
      </c>
      <c r="AJ158" s="91">
        <v>0</v>
      </c>
      <c r="AK158" s="91"/>
      <c r="AL158" s="91">
        <v>5081496539</v>
      </c>
      <c r="AM158" s="91">
        <v>28111792</v>
      </c>
      <c r="AN158" s="91">
        <v>5109608331</v>
      </c>
      <c r="AO158" s="91">
        <v>3611917078</v>
      </c>
      <c r="AP158" s="91">
        <v>17373625</v>
      </c>
      <c r="AQ158" s="91">
        <v>3629290703</v>
      </c>
      <c r="AR158" s="91">
        <v>2188664400</v>
      </c>
      <c r="AS158" s="91">
        <v>3219153</v>
      </c>
      <c r="AT158" s="91">
        <v>2191883553</v>
      </c>
      <c r="AU158" s="91">
        <v>22294022</v>
      </c>
      <c r="AV158" s="91">
        <v>339548699</v>
      </c>
      <c r="AW158" s="91">
        <v>42876250</v>
      </c>
      <c r="AX158" s="91">
        <v>382424949</v>
      </c>
      <c r="AY158" s="91">
        <v>11335501558</v>
      </c>
      <c r="AZ158" s="91">
        <v>0</v>
      </c>
      <c r="BA158" s="91">
        <v>11335501558</v>
      </c>
      <c r="BB158" s="91"/>
      <c r="BC158" s="91">
        <v>10904372039</v>
      </c>
      <c r="BD158" s="91">
        <v>10904372039</v>
      </c>
      <c r="BE158" s="91">
        <v>12057399615</v>
      </c>
      <c r="BF158" s="91"/>
      <c r="BG158" s="91">
        <v>11853272615</v>
      </c>
      <c r="BH158" s="91">
        <v>0</v>
      </c>
      <c r="BI158" s="91">
        <v>699170096</v>
      </c>
      <c r="BJ158" s="111">
        <v>5.8985405862952894E-2</v>
      </c>
      <c r="BL158" s="111">
        <v>5.8985405862952894E-2</v>
      </c>
    </row>
    <row r="159" spans="1:95"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</row>
    <row r="160" spans="1:95">
      <c r="A160" s="73">
        <f>A158+1</f>
        <v>2007</v>
      </c>
      <c r="B160" s="73" t="str">
        <f t="shared" ref="B160" si="17">B98</f>
        <v>Annual</v>
      </c>
      <c r="C160" s="91">
        <v>5092171627</v>
      </c>
      <c r="D160" s="91">
        <v>29560353</v>
      </c>
      <c r="E160" s="91">
        <v>5121731980</v>
      </c>
      <c r="F160" s="91">
        <v>3535836534</v>
      </c>
      <c r="G160" s="91">
        <v>17784462</v>
      </c>
      <c r="H160" s="91">
        <v>3553620996</v>
      </c>
      <c r="I160" s="91">
        <v>2172898368</v>
      </c>
      <c r="J160" s="91">
        <v>3268008</v>
      </c>
      <c r="K160" s="91">
        <v>2176166376</v>
      </c>
      <c r="L160" s="91">
        <v>22558197</v>
      </c>
      <c r="M160" s="91">
        <v>345665385</v>
      </c>
      <c r="N160" s="91">
        <v>43652160</v>
      </c>
      <c r="O160" s="91">
        <v>389317545</v>
      </c>
      <c r="P160" s="91">
        <v>11263395094</v>
      </c>
      <c r="Q160" s="91">
        <v>0</v>
      </c>
      <c r="R160" s="91">
        <v>11263395094</v>
      </c>
      <c r="S160" s="91"/>
      <c r="T160" s="91">
        <v>10823464726</v>
      </c>
      <c r="U160" s="91">
        <v>10823464726</v>
      </c>
      <c r="V160" s="91">
        <v>10874077549</v>
      </c>
      <c r="W160" s="91">
        <v>10874077549</v>
      </c>
      <c r="X160" s="91">
        <v>11212782271</v>
      </c>
      <c r="Y160" s="91">
        <v>11212782271</v>
      </c>
      <c r="Z160" s="91">
        <v>22821653</v>
      </c>
      <c r="AA160" s="91">
        <v>167912</v>
      </c>
      <c r="AB160" s="91">
        <v>22989565</v>
      </c>
      <c r="AC160" s="91">
        <v>709196710</v>
      </c>
      <c r="AD160" s="91">
        <v>0</v>
      </c>
      <c r="AE160" s="91">
        <v>11995581369</v>
      </c>
      <c r="AF160" s="91"/>
      <c r="AG160" s="91"/>
      <c r="AH160" s="91">
        <v>87689000</v>
      </c>
      <c r="AI160" s="91">
        <v>142339000</v>
      </c>
      <c r="AJ160" s="91">
        <v>0</v>
      </c>
      <c r="AK160" s="91"/>
      <c r="AL160" s="91">
        <v>5179860627</v>
      </c>
      <c r="AM160" s="91">
        <v>29560353</v>
      </c>
      <c r="AN160" s="91">
        <v>5209420980</v>
      </c>
      <c r="AO160" s="91">
        <v>3678175534</v>
      </c>
      <c r="AP160" s="91">
        <v>17784462</v>
      </c>
      <c r="AQ160" s="91">
        <v>3695959996</v>
      </c>
      <c r="AR160" s="91">
        <v>2172898368</v>
      </c>
      <c r="AS160" s="91">
        <v>3268008</v>
      </c>
      <c r="AT160" s="91">
        <v>2176166376</v>
      </c>
      <c r="AU160" s="91">
        <v>22558197</v>
      </c>
      <c r="AV160" s="91">
        <v>345665385</v>
      </c>
      <c r="AW160" s="91">
        <v>43652160</v>
      </c>
      <c r="AX160" s="91">
        <v>389317545</v>
      </c>
      <c r="AY160" s="91">
        <v>11493423094</v>
      </c>
      <c r="AZ160" s="91">
        <v>0</v>
      </c>
      <c r="BA160" s="91">
        <v>11493423094</v>
      </c>
      <c r="BB160" s="91"/>
      <c r="BC160" s="91">
        <v>11053492726</v>
      </c>
      <c r="BD160" s="91">
        <v>11053492726</v>
      </c>
      <c r="BE160" s="91">
        <v>12225609373</v>
      </c>
      <c r="BF160" s="91"/>
      <c r="BG160" s="91">
        <v>11995581373</v>
      </c>
      <c r="BH160" s="91">
        <v>4</v>
      </c>
      <c r="BI160" s="91">
        <v>709196714</v>
      </c>
      <c r="BJ160" s="111">
        <v>5.9121495819809147E-2</v>
      </c>
      <c r="BL160" s="111">
        <v>5.9121495506067455E-2</v>
      </c>
    </row>
    <row r="161" spans="1:64">
      <c r="A161" s="73">
        <f>A160+1</f>
        <v>2008</v>
      </c>
      <c r="B161" s="73" t="str">
        <f t="shared" ref="B161" si="18">B111</f>
        <v>Annual</v>
      </c>
      <c r="C161" s="91">
        <v>5194711260</v>
      </c>
      <c r="D161" s="91">
        <v>31019850</v>
      </c>
      <c r="E161" s="91">
        <v>5225731110</v>
      </c>
      <c r="F161" s="91">
        <v>3592349230</v>
      </c>
      <c r="G161" s="91">
        <v>18231923</v>
      </c>
      <c r="H161" s="91">
        <v>3610581153</v>
      </c>
      <c r="I161" s="91">
        <v>2156334332</v>
      </c>
      <c r="J161" s="91">
        <v>3327767</v>
      </c>
      <c r="K161" s="91">
        <v>2159662099</v>
      </c>
      <c r="L161" s="91">
        <v>22822370</v>
      </c>
      <c r="M161" s="91">
        <v>351893175</v>
      </c>
      <c r="N161" s="91">
        <v>44442111</v>
      </c>
      <c r="O161" s="91">
        <v>396335286</v>
      </c>
      <c r="P161" s="91">
        <v>11415132018</v>
      </c>
      <c r="Q161" s="91">
        <v>0</v>
      </c>
      <c r="R161" s="91">
        <v>11415132018</v>
      </c>
      <c r="S161" s="91"/>
      <c r="T161" s="91">
        <v>10966217192</v>
      </c>
      <c r="U161" s="91">
        <v>10966217192</v>
      </c>
      <c r="V161" s="91">
        <v>11018796732</v>
      </c>
      <c r="W161" s="91">
        <v>11018796732</v>
      </c>
      <c r="X161" s="91">
        <v>11362552478</v>
      </c>
      <c r="Y161" s="91">
        <v>11362552478</v>
      </c>
      <c r="Z161" s="91">
        <v>23078636</v>
      </c>
      <c r="AA161" s="91">
        <v>175452</v>
      </c>
      <c r="AB161" s="91">
        <v>23254088</v>
      </c>
      <c r="AC161" s="91">
        <v>720472222</v>
      </c>
      <c r="AD161" s="91">
        <v>0</v>
      </c>
      <c r="AE161" s="91">
        <v>12158858328</v>
      </c>
      <c r="AF161" s="91"/>
      <c r="AG161" s="91"/>
      <c r="AH161" s="91">
        <v>99146000</v>
      </c>
      <c r="AI161" s="91">
        <v>156784000</v>
      </c>
      <c r="AJ161" s="91">
        <v>0</v>
      </c>
      <c r="AK161" s="91"/>
      <c r="AL161" s="91">
        <v>5293857260</v>
      </c>
      <c r="AM161" s="91">
        <v>31019850</v>
      </c>
      <c r="AN161" s="91">
        <v>5324877110</v>
      </c>
      <c r="AO161" s="91">
        <v>3749133230</v>
      </c>
      <c r="AP161" s="91">
        <v>18231923</v>
      </c>
      <c r="AQ161" s="91">
        <v>3767365153</v>
      </c>
      <c r="AR161" s="91">
        <v>2156334332</v>
      </c>
      <c r="AS161" s="91">
        <v>3327767</v>
      </c>
      <c r="AT161" s="91">
        <v>2159662099</v>
      </c>
      <c r="AU161" s="91">
        <v>22822370</v>
      </c>
      <c r="AV161" s="91">
        <v>351893175</v>
      </c>
      <c r="AW161" s="91">
        <v>44442111</v>
      </c>
      <c r="AX161" s="91">
        <v>396335286</v>
      </c>
      <c r="AY161" s="91">
        <v>11671062018</v>
      </c>
      <c r="AZ161" s="91">
        <v>0</v>
      </c>
      <c r="BA161" s="91">
        <v>11671062018</v>
      </c>
      <c r="BB161" s="91"/>
      <c r="BC161" s="91">
        <v>11222147192</v>
      </c>
      <c r="BD161" s="91">
        <v>11222147192</v>
      </c>
      <c r="BE161" s="91">
        <v>12414788334</v>
      </c>
      <c r="BF161" s="91"/>
      <c r="BG161" s="91">
        <v>12158858334</v>
      </c>
      <c r="BH161" s="91">
        <v>6</v>
      </c>
      <c r="BI161" s="91">
        <v>720472228</v>
      </c>
      <c r="BJ161" s="111">
        <v>5.9254924122714103E-2</v>
      </c>
      <c r="BL161" s="111">
        <v>5.9254923658487092E-2</v>
      </c>
    </row>
    <row r="162" spans="1:64">
      <c r="A162" s="73">
        <f>A161+1</f>
        <v>2009</v>
      </c>
      <c r="B162" s="73" t="str">
        <f t="shared" ref="B162" si="19">B124</f>
        <v>Annual</v>
      </c>
      <c r="C162" s="91">
        <v>5298487196</v>
      </c>
      <c r="D162" s="91">
        <v>32490456</v>
      </c>
      <c r="E162" s="91">
        <v>5330977652</v>
      </c>
      <c r="F162" s="91">
        <v>3644657992</v>
      </c>
      <c r="G162" s="91">
        <v>18676500</v>
      </c>
      <c r="H162" s="91">
        <v>3663334492</v>
      </c>
      <c r="I162" s="91">
        <v>2139102242</v>
      </c>
      <c r="J162" s="91">
        <v>3367163</v>
      </c>
      <c r="K162" s="91">
        <v>2142469405</v>
      </c>
      <c r="L162" s="91">
        <v>23086546</v>
      </c>
      <c r="M162" s="91">
        <v>358234099</v>
      </c>
      <c r="N162" s="91">
        <v>45246358</v>
      </c>
      <c r="O162" s="91">
        <v>403480457</v>
      </c>
      <c r="P162" s="91">
        <v>11563348552</v>
      </c>
      <c r="Q162" s="91">
        <v>0</v>
      </c>
      <c r="R162" s="91">
        <v>11563348552</v>
      </c>
      <c r="S162" s="91"/>
      <c r="T162" s="91">
        <v>11105333976</v>
      </c>
      <c r="U162" s="91">
        <v>11105333976</v>
      </c>
      <c r="V162" s="91">
        <v>11159868095</v>
      </c>
      <c r="W162" s="91">
        <v>11159868095</v>
      </c>
      <c r="X162" s="91">
        <v>11508814433</v>
      </c>
      <c r="Y162" s="91">
        <v>11508814433</v>
      </c>
      <c r="Z162" s="91">
        <v>23338818</v>
      </c>
      <c r="AA162" s="91">
        <v>182989</v>
      </c>
      <c r="AB162" s="91">
        <v>23521807</v>
      </c>
      <c r="AC162" s="91">
        <v>731531584</v>
      </c>
      <c r="AD162" s="91">
        <v>0</v>
      </c>
      <c r="AE162" s="91">
        <v>12318401943</v>
      </c>
      <c r="AF162" s="91"/>
      <c r="AG162" s="91"/>
      <c r="AH162" s="91">
        <v>110603000</v>
      </c>
      <c r="AI162" s="91">
        <v>171234000</v>
      </c>
      <c r="AJ162" s="91">
        <v>0</v>
      </c>
      <c r="AK162" s="91"/>
      <c r="AL162" s="91">
        <v>5409090196</v>
      </c>
      <c r="AM162" s="91">
        <v>32490456</v>
      </c>
      <c r="AN162" s="91">
        <v>5441580652</v>
      </c>
      <c r="AO162" s="91">
        <v>3815891992</v>
      </c>
      <c r="AP162" s="91">
        <v>18676500</v>
      </c>
      <c r="AQ162" s="91">
        <v>3834568492</v>
      </c>
      <c r="AR162" s="91">
        <v>2139102242</v>
      </c>
      <c r="AS162" s="91">
        <v>3367163</v>
      </c>
      <c r="AT162" s="91">
        <v>2142469405</v>
      </c>
      <c r="AU162" s="91">
        <v>23086546</v>
      </c>
      <c r="AV162" s="91">
        <v>358234099</v>
      </c>
      <c r="AW162" s="91">
        <v>45246358</v>
      </c>
      <c r="AX162" s="91">
        <v>403480457</v>
      </c>
      <c r="AY162" s="91">
        <v>11845185552</v>
      </c>
      <c r="AZ162" s="91">
        <v>0</v>
      </c>
      <c r="BA162" s="91">
        <v>11845185552</v>
      </c>
      <c r="BB162" s="91"/>
      <c r="BC162" s="91">
        <v>11387170976</v>
      </c>
      <c r="BD162" s="91">
        <v>11387170976</v>
      </c>
      <c r="BE162" s="91">
        <v>12600238944</v>
      </c>
      <c r="BF162" s="91"/>
      <c r="BG162" s="91">
        <v>12318401944</v>
      </c>
      <c r="BH162" s="91">
        <v>1</v>
      </c>
      <c r="BI162" s="91">
        <v>731531585</v>
      </c>
      <c r="BJ162" s="111">
        <v>5.9385266719301333E-2</v>
      </c>
      <c r="BL162" s="111">
        <v>5.9385266642942823E-2</v>
      </c>
    </row>
    <row r="163" spans="1:64">
      <c r="A163" s="73">
        <f>A162+1</f>
        <v>2010</v>
      </c>
      <c r="B163" s="73" t="str">
        <f t="shared" ref="B163" si="20">B137</f>
        <v>Annual</v>
      </c>
      <c r="C163" s="91">
        <v>5413448319</v>
      </c>
      <c r="D163" s="91">
        <v>33962261</v>
      </c>
      <c r="E163" s="91">
        <v>5447410580</v>
      </c>
      <c r="F163" s="91">
        <v>3702136920</v>
      </c>
      <c r="G163" s="91">
        <v>19135960</v>
      </c>
      <c r="H163" s="91">
        <v>3721272880</v>
      </c>
      <c r="I163" s="91">
        <v>2120285755</v>
      </c>
      <c r="J163" s="91">
        <v>3377166</v>
      </c>
      <c r="K163" s="91">
        <v>2123662921</v>
      </c>
      <c r="L163" s="91">
        <v>23350721</v>
      </c>
      <c r="M163" s="91">
        <v>364690235</v>
      </c>
      <c r="N163" s="91">
        <v>46065159</v>
      </c>
      <c r="O163" s="91">
        <v>410755394</v>
      </c>
      <c r="P163" s="91">
        <v>11726452496</v>
      </c>
      <c r="Q163" s="91">
        <v>0</v>
      </c>
      <c r="R163" s="91">
        <v>11726452496</v>
      </c>
      <c r="S163" s="91"/>
      <c r="T163" s="91">
        <v>11259221715</v>
      </c>
      <c r="U163" s="91">
        <v>11259221715</v>
      </c>
      <c r="V163" s="91">
        <v>11315697102</v>
      </c>
      <c r="W163" s="91">
        <v>11315697102</v>
      </c>
      <c r="X163" s="91">
        <v>11669977109</v>
      </c>
      <c r="Y163" s="91">
        <v>11669977109</v>
      </c>
      <c r="Z163" s="91">
        <v>23602191</v>
      </c>
      <c r="AA163" s="91">
        <v>190702</v>
      </c>
      <c r="AB163" s="91">
        <v>23792893</v>
      </c>
      <c r="AC163" s="91">
        <v>743537919</v>
      </c>
      <c r="AD163" s="91">
        <v>0</v>
      </c>
      <c r="AE163" s="91">
        <v>12493783308</v>
      </c>
      <c r="AF163" s="91"/>
      <c r="AG163" s="91"/>
      <c r="AH163" s="91">
        <v>122060000</v>
      </c>
      <c r="AI163" s="91">
        <v>185684000</v>
      </c>
      <c r="AJ163" s="91">
        <v>0</v>
      </c>
      <c r="AK163" s="91"/>
      <c r="AL163" s="91">
        <v>5535508319</v>
      </c>
      <c r="AM163" s="91">
        <v>33962261</v>
      </c>
      <c r="AN163" s="91">
        <v>5569470580</v>
      </c>
      <c r="AO163" s="91">
        <v>3887820920</v>
      </c>
      <c r="AP163" s="91">
        <v>19135960</v>
      </c>
      <c r="AQ163" s="91">
        <v>3906956880</v>
      </c>
      <c r="AR163" s="91">
        <v>2120285755</v>
      </c>
      <c r="AS163" s="91">
        <v>3377166</v>
      </c>
      <c r="AT163" s="91">
        <v>2123662921</v>
      </c>
      <c r="AU163" s="91">
        <v>23350721</v>
      </c>
      <c r="AV163" s="91">
        <v>364690235</v>
      </c>
      <c r="AW163" s="91">
        <v>46065159</v>
      </c>
      <c r="AX163" s="91">
        <v>410755394</v>
      </c>
      <c r="AY163" s="91">
        <v>12034196496</v>
      </c>
      <c r="AZ163" s="91">
        <v>0</v>
      </c>
      <c r="BA163" s="91">
        <v>12034196496</v>
      </c>
      <c r="BB163" s="91"/>
      <c r="BC163" s="91">
        <v>11566965715</v>
      </c>
      <c r="BD163" s="91">
        <v>11566965715</v>
      </c>
      <c r="BE163" s="91">
        <v>12801527312</v>
      </c>
      <c r="BF163" s="91"/>
      <c r="BG163" s="91">
        <v>12493783312</v>
      </c>
      <c r="BH163" s="91">
        <v>4</v>
      </c>
      <c r="BI163" s="91">
        <v>743537923</v>
      </c>
      <c r="BJ163" s="111">
        <v>5.9512631556995904E-2</v>
      </c>
      <c r="BL163" s="111">
        <v>5.9512631255890194E-2</v>
      </c>
    </row>
    <row r="164" spans="1:64">
      <c r="A164" s="73">
        <f>A163+1</f>
        <v>2011</v>
      </c>
      <c r="B164" s="73" t="str">
        <f t="shared" ref="B164" si="21">B150</f>
        <v>Annual</v>
      </c>
      <c r="C164" s="91">
        <v>5543894544</v>
      </c>
      <c r="D164" s="91">
        <v>35460052</v>
      </c>
      <c r="E164" s="91">
        <v>5579354596</v>
      </c>
      <c r="F164" s="91">
        <v>3759828230</v>
      </c>
      <c r="G164" s="91">
        <v>19623336</v>
      </c>
      <c r="H164" s="91">
        <v>3779451566</v>
      </c>
      <c r="I164" s="91">
        <v>2105002425</v>
      </c>
      <c r="J164" s="91">
        <v>3421387</v>
      </c>
      <c r="K164" s="91">
        <v>2108423812</v>
      </c>
      <c r="L164" s="91">
        <v>23614894</v>
      </c>
      <c r="M164" s="91">
        <v>371263697</v>
      </c>
      <c r="N164" s="91">
        <v>46898777</v>
      </c>
      <c r="O164" s="91">
        <v>418162474</v>
      </c>
      <c r="P164" s="91">
        <v>11909007342</v>
      </c>
      <c r="Q164" s="91">
        <v>0</v>
      </c>
      <c r="R164" s="91">
        <v>11909007342</v>
      </c>
      <c r="S164" s="91"/>
      <c r="T164" s="91">
        <v>11432340093</v>
      </c>
      <c r="U164" s="91">
        <v>11432340093</v>
      </c>
      <c r="V164" s="91">
        <v>11490844868</v>
      </c>
      <c r="W164" s="91">
        <v>11490844868</v>
      </c>
      <c r="X164" s="91">
        <v>11850502567</v>
      </c>
      <c r="Y164" s="91">
        <v>11850502567</v>
      </c>
      <c r="Z164" s="91">
        <v>23868442</v>
      </c>
      <c r="AA164" s="91">
        <v>198662</v>
      </c>
      <c r="AB164" s="91">
        <v>24067104</v>
      </c>
      <c r="AC164" s="91">
        <v>756309267</v>
      </c>
      <c r="AD164" s="91">
        <v>0</v>
      </c>
      <c r="AE164" s="91">
        <v>12689383713</v>
      </c>
      <c r="AF164" s="91"/>
      <c r="AG164" s="91"/>
      <c r="AH164" s="91">
        <v>126732000</v>
      </c>
      <c r="AI164" s="91">
        <v>200134000</v>
      </c>
      <c r="AJ164" s="91">
        <v>0</v>
      </c>
      <c r="AK164" s="91"/>
      <c r="AL164" s="91">
        <v>5670626544</v>
      </c>
      <c r="AM164" s="91">
        <v>35460052</v>
      </c>
      <c r="AN164" s="91">
        <v>5706086596</v>
      </c>
      <c r="AO164" s="91">
        <v>3959962230</v>
      </c>
      <c r="AP164" s="91">
        <v>19623336</v>
      </c>
      <c r="AQ164" s="91">
        <v>3979585566</v>
      </c>
      <c r="AR164" s="91">
        <v>2105002425</v>
      </c>
      <c r="AS164" s="91">
        <v>3421387</v>
      </c>
      <c r="AT164" s="91">
        <v>2108423812</v>
      </c>
      <c r="AU164" s="91">
        <v>23614894</v>
      </c>
      <c r="AV164" s="91">
        <v>371263697</v>
      </c>
      <c r="AW164" s="91">
        <v>46898777</v>
      </c>
      <c r="AX164" s="91">
        <v>418162474</v>
      </c>
      <c r="AY164" s="91">
        <v>12235873342</v>
      </c>
      <c r="AZ164" s="91">
        <v>0</v>
      </c>
      <c r="BA164" s="91">
        <v>12235873342</v>
      </c>
      <c r="BB164" s="91"/>
      <c r="BC164" s="91">
        <v>11759206093</v>
      </c>
      <c r="BD164" s="91">
        <v>11759206093</v>
      </c>
      <c r="BE164" s="91">
        <v>13016249718</v>
      </c>
      <c r="BF164" s="91"/>
      <c r="BG164" s="91">
        <v>12689383718</v>
      </c>
      <c r="BH164" s="91">
        <v>5</v>
      </c>
      <c r="BI164" s="91">
        <v>756309272</v>
      </c>
      <c r="BJ164" s="111">
        <v>5.9601733922441703E-2</v>
      </c>
      <c r="BK164" s="112">
        <v>3.1756948152864783E-2</v>
      </c>
      <c r="BL164" s="111">
        <v>5.9601733551896414E-2</v>
      </c>
    </row>
    <row r="165" spans="1:64">
      <c r="B165" s="91"/>
      <c r="C165" s="113">
        <v>1.5886328932581684E-2</v>
      </c>
      <c r="D165" s="113" t="e">
        <v>#NUM!</v>
      </c>
      <c r="E165" s="113">
        <v>1.6778260739271911E-2</v>
      </c>
      <c r="F165" s="113">
        <v>1.2485263264400137E-2</v>
      </c>
      <c r="G165" s="113" t="e">
        <v>#NUM!</v>
      </c>
      <c r="H165" s="113">
        <v>1.3035208390031805E-2</v>
      </c>
      <c r="I165" s="113">
        <v>4.5826556526562534E-3</v>
      </c>
      <c r="J165" s="113">
        <v>-8.4649351524731187E-2</v>
      </c>
      <c r="K165" s="113">
        <v>4.3327647999960028E-3</v>
      </c>
      <c r="L165" s="113">
        <v>1.2402191406849949E-2</v>
      </c>
      <c r="M165" s="113">
        <v>1.7457026023634414E-2</v>
      </c>
      <c r="N165" s="113">
        <v>1.8294985347348858E-2</v>
      </c>
      <c r="O165" s="113">
        <v>1.7550629918653637E-2</v>
      </c>
      <c r="P165" s="113">
        <v>1.3291448159789443E-2</v>
      </c>
      <c r="Q165" s="113">
        <v>-1</v>
      </c>
      <c r="R165" s="113">
        <v>1.3290004592168669E-2</v>
      </c>
      <c r="S165" s="113"/>
      <c r="T165" s="113">
        <v>1.2584812809266932E-2</v>
      </c>
      <c r="U165" s="113">
        <v>1.2583320548247734E-2</v>
      </c>
      <c r="V165" s="113">
        <v>1.3138607147053394E-2</v>
      </c>
      <c r="W165" s="113">
        <v>1.3140100790794085E-2</v>
      </c>
      <c r="X165" s="113">
        <v>1.2755562208389248E-2</v>
      </c>
      <c r="Y165" s="113">
        <v>1.2754119931034813E-2</v>
      </c>
      <c r="Z165" s="113">
        <v>1.2528466162833984E-2</v>
      </c>
      <c r="AA165" s="113">
        <v>-2.6220831169316838E-3</v>
      </c>
      <c r="AB165" s="113">
        <v>1.2392566925881976E-2</v>
      </c>
      <c r="AC165" s="113">
        <v>1.662778015456956E-2</v>
      </c>
      <c r="AD165" s="113">
        <v>-1</v>
      </c>
      <c r="AE165" s="113">
        <v>1.3454447752691889E-2</v>
      </c>
      <c r="AF165" s="113"/>
      <c r="AG165" s="113"/>
      <c r="AH165" s="113">
        <v>0.23387815018356761</v>
      </c>
      <c r="AI165" s="113">
        <v>0.16574030489177405</v>
      </c>
      <c r="AJ165" s="113" t="e">
        <v>#DIV/0!</v>
      </c>
      <c r="AK165" s="113"/>
      <c r="AL165" s="113">
        <v>1.7852528358679676E-2</v>
      </c>
      <c r="AM165" s="113" t="e">
        <v>#NUM!</v>
      </c>
      <c r="AN165" s="113">
        <v>1.8730916911284368E-2</v>
      </c>
      <c r="AO165" s="113">
        <v>1.6388699088903946E-2</v>
      </c>
      <c r="AP165" s="113" t="e">
        <v>#NUM!</v>
      </c>
      <c r="AQ165" s="113">
        <v>1.6960946738167948E-2</v>
      </c>
      <c r="AR165" s="113">
        <v>4.3600133520587114E-3</v>
      </c>
      <c r="AS165" s="113">
        <v>-1.1049993148273929E-2</v>
      </c>
      <c r="AT165" s="113">
        <v>4.3327647999960028E-3</v>
      </c>
      <c r="AU165" s="113">
        <v>1.2402191406849949E-2</v>
      </c>
      <c r="AV165" s="113">
        <v>1.7457026023634414E-2</v>
      </c>
      <c r="AW165" s="113">
        <v>1.8294985347348858E-2</v>
      </c>
      <c r="AX165" s="113">
        <v>1.7550629918653637E-2</v>
      </c>
      <c r="AY165" s="113">
        <v>1.5469352335748976E-2</v>
      </c>
      <c r="AZ165" s="113">
        <v>-1</v>
      </c>
      <c r="BA165" s="113">
        <v>1.5467913753765439E-2</v>
      </c>
      <c r="BB165" s="113"/>
      <c r="BC165" s="113">
        <v>1.4794402824490627E-2</v>
      </c>
      <c r="BD165" s="113">
        <v>1.4792916837037762E-2</v>
      </c>
      <c r="BE165" s="113">
        <v>1.5499789820491383E-2</v>
      </c>
      <c r="BF165" s="113"/>
      <c r="BG165" s="113">
        <v>1.3454447792625057E-2</v>
      </c>
    </row>
    <row r="166" spans="1:64">
      <c r="A166" s="73">
        <f>A152</f>
        <v>2001</v>
      </c>
      <c r="B166" s="73" t="str">
        <f>B152</f>
        <v>Annual</v>
      </c>
      <c r="C166" s="114">
        <v>4735.477758</v>
      </c>
      <c r="D166" s="114">
        <v>-11.35209</v>
      </c>
      <c r="E166" s="114">
        <v>4724.1256679999997</v>
      </c>
      <c r="F166" s="114">
        <v>3321.0919250000002</v>
      </c>
      <c r="G166" s="114">
        <v>-0.74557899999999999</v>
      </c>
      <c r="H166" s="114">
        <v>3320.3463459999998</v>
      </c>
      <c r="I166" s="114">
        <v>2010.9248620000001</v>
      </c>
      <c r="J166" s="114">
        <v>8.2856629999999996</v>
      </c>
      <c r="K166" s="114">
        <v>2019.210525</v>
      </c>
      <c r="L166" s="114">
        <v>20.876382</v>
      </c>
      <c r="M166" s="114">
        <v>312.263867</v>
      </c>
      <c r="N166" s="114">
        <v>39.122397999999997</v>
      </c>
      <c r="O166" s="114">
        <v>351.38626499999998</v>
      </c>
      <c r="P166" s="114">
        <v>10435.945186000001</v>
      </c>
      <c r="Q166" s="114">
        <v>0.148675</v>
      </c>
      <c r="R166" s="114">
        <v>10436.093860999999</v>
      </c>
      <c r="S166" s="114"/>
      <c r="T166" s="114">
        <v>10088.370927</v>
      </c>
      <c r="U166" s="114">
        <v>10088.519602</v>
      </c>
      <c r="V166" s="114">
        <v>10084.707596</v>
      </c>
      <c r="W166" s="114">
        <v>10084.558921</v>
      </c>
      <c r="X166" s="114">
        <v>10439.757191999999</v>
      </c>
      <c r="Y166" s="114">
        <v>10439.905866999999</v>
      </c>
      <c r="Z166" s="114">
        <v>21.074227</v>
      </c>
      <c r="AA166" s="114">
        <v>0.20394699999999999</v>
      </c>
      <c r="AB166" s="114">
        <v>21.278174</v>
      </c>
      <c r="AC166" s="114">
        <v>641.32724800000005</v>
      </c>
      <c r="AD166" s="114">
        <v>3.2234400000000001</v>
      </c>
      <c r="AE166" s="114">
        <v>11101.922723</v>
      </c>
      <c r="AF166" s="114"/>
      <c r="AG166" s="114"/>
      <c r="AH166" s="114">
        <v>15.494</v>
      </c>
      <c r="AI166" s="114">
        <v>43.182000000000002</v>
      </c>
      <c r="AJ166" s="114">
        <v>0</v>
      </c>
      <c r="AK166" s="114"/>
      <c r="AL166" s="114">
        <v>4750.9717579999997</v>
      </c>
      <c r="AM166" s="114">
        <v>-11.35209</v>
      </c>
      <c r="AN166" s="114">
        <v>4739.6196680000003</v>
      </c>
      <c r="AO166" s="114">
        <v>3365.8345760000002</v>
      </c>
      <c r="AP166" s="114">
        <v>-2.3062299999999998</v>
      </c>
      <c r="AQ166" s="114">
        <v>3363.5283460000001</v>
      </c>
      <c r="AR166" s="114">
        <v>2015.3870449999999</v>
      </c>
      <c r="AS166" s="114">
        <v>3.82348</v>
      </c>
      <c r="AT166" s="114">
        <v>2019.210525</v>
      </c>
      <c r="AU166" s="114">
        <v>20.876382</v>
      </c>
      <c r="AV166" s="114">
        <v>312.263867</v>
      </c>
      <c r="AW166" s="114">
        <v>39.122397999999997</v>
      </c>
      <c r="AX166" s="114">
        <v>351.38626499999998</v>
      </c>
      <c r="AY166" s="114">
        <v>10494.621186</v>
      </c>
      <c r="AZ166" s="114">
        <v>0.148675</v>
      </c>
      <c r="BA166" s="114">
        <v>10494.769861000001</v>
      </c>
      <c r="BB166" s="114"/>
      <c r="BC166" s="114">
        <v>10153.069761000001</v>
      </c>
      <c r="BD166" s="114">
        <v>10153.218435999999</v>
      </c>
      <c r="BE166" s="114">
        <v>11160.598722999999</v>
      </c>
      <c r="BF166" s="114"/>
      <c r="BG166" s="114">
        <v>11101.922723</v>
      </c>
    </row>
    <row r="167" spans="1:64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</row>
    <row r="168" spans="1:64">
      <c r="A168" s="73">
        <f>A166+1</f>
        <v>2002</v>
      </c>
      <c r="B168" s="73" t="str">
        <f>B154</f>
        <v>Annual</v>
      </c>
      <c r="C168" s="114">
        <v>4766.2834919999996</v>
      </c>
      <c r="D168" s="114">
        <v>25.021319999999999</v>
      </c>
      <c r="E168" s="114">
        <v>4791.3048120000003</v>
      </c>
      <c r="F168" s="114">
        <v>3300.6541419999999</v>
      </c>
      <c r="G168" s="114">
        <v>14.324536</v>
      </c>
      <c r="H168" s="114">
        <v>3314.9786779999999</v>
      </c>
      <c r="I168" s="114">
        <v>2135.262851</v>
      </c>
      <c r="J168" s="114">
        <v>3.0446499999999999</v>
      </c>
      <c r="K168" s="114">
        <v>2138.3075009999998</v>
      </c>
      <c r="L168" s="114">
        <v>21.182124000000002</v>
      </c>
      <c r="M168" s="114">
        <v>316.95943399999999</v>
      </c>
      <c r="N168" s="114">
        <v>39.885626000000002</v>
      </c>
      <c r="O168" s="114">
        <v>356.84505999999999</v>
      </c>
      <c r="P168" s="114">
        <v>10622.618175</v>
      </c>
      <c r="Q168" s="114">
        <v>0.11319899999999999</v>
      </c>
      <c r="R168" s="114">
        <v>10622.731374000001</v>
      </c>
      <c r="S168" s="114"/>
      <c r="T168" s="114">
        <v>10223.382609</v>
      </c>
      <c r="U168" s="114">
        <v>10223.495808</v>
      </c>
      <c r="V168" s="114">
        <v>10265.886313999999</v>
      </c>
      <c r="W168" s="114">
        <v>10265.773115</v>
      </c>
      <c r="X168" s="114">
        <v>10580.227669</v>
      </c>
      <c r="Y168" s="114">
        <v>10580.340867999999</v>
      </c>
      <c r="Z168" s="114">
        <v>21.444769000000001</v>
      </c>
      <c r="AA168" s="114">
        <v>0.14591999999999999</v>
      </c>
      <c r="AB168" s="114">
        <v>21.590689000000001</v>
      </c>
      <c r="AC168" s="114">
        <v>661.02734599999997</v>
      </c>
      <c r="AD168" s="114">
        <v>0</v>
      </c>
      <c r="AE168" s="114">
        <v>11305.349409</v>
      </c>
      <c r="AF168" s="114"/>
      <c r="AG168" s="114"/>
      <c r="AH168" s="114">
        <v>32.493000000000002</v>
      </c>
      <c r="AI168" s="114">
        <v>70.983000000000004</v>
      </c>
      <c r="AJ168" s="114">
        <v>0</v>
      </c>
      <c r="AK168" s="114"/>
      <c r="AL168" s="114">
        <v>4798.776492</v>
      </c>
      <c r="AM168" s="114">
        <v>25.021319999999999</v>
      </c>
      <c r="AN168" s="114">
        <v>4823.7978119999998</v>
      </c>
      <c r="AO168" s="114">
        <v>3371.637142</v>
      </c>
      <c r="AP168" s="114">
        <v>14.324536</v>
      </c>
      <c r="AQ168" s="114">
        <v>3385.9616780000001</v>
      </c>
      <c r="AR168" s="114">
        <v>2135.262851</v>
      </c>
      <c r="AS168" s="114">
        <v>3.0446499999999999</v>
      </c>
      <c r="AT168" s="114">
        <v>2138.3075009999998</v>
      </c>
      <c r="AU168" s="114">
        <v>21.182124000000002</v>
      </c>
      <c r="AV168" s="114">
        <v>316.95943399999999</v>
      </c>
      <c r="AW168" s="114">
        <v>39.885626000000002</v>
      </c>
      <c r="AX168" s="114">
        <v>356.84505999999999</v>
      </c>
      <c r="AY168" s="114">
        <v>10726.094175</v>
      </c>
      <c r="AZ168" s="114">
        <v>0.11319899999999999</v>
      </c>
      <c r="BA168" s="114">
        <v>10726.207374</v>
      </c>
      <c r="BB168" s="114"/>
      <c r="BC168" s="114">
        <v>10326.858609000001</v>
      </c>
      <c r="BD168" s="114">
        <v>10326.971808</v>
      </c>
      <c r="BE168" s="114">
        <v>11408.825408999999</v>
      </c>
      <c r="BF168" s="114"/>
      <c r="BG168" s="114">
        <v>11305.349409</v>
      </c>
    </row>
    <row r="169" spans="1:64">
      <c r="A169" s="73">
        <f>A168+1</f>
        <v>2003</v>
      </c>
      <c r="B169" s="73" t="str">
        <f>B155</f>
        <v>Annual</v>
      </c>
      <c r="C169" s="114">
        <v>4781.4791320000004</v>
      </c>
      <c r="D169" s="114">
        <v>23.542462</v>
      </c>
      <c r="E169" s="114">
        <v>4805.0215939999998</v>
      </c>
      <c r="F169" s="114">
        <v>3306.160359</v>
      </c>
      <c r="G169" s="114">
        <v>16.063320999999998</v>
      </c>
      <c r="H169" s="114">
        <v>3322.2236800000001</v>
      </c>
      <c r="I169" s="114">
        <v>2185.2524739999999</v>
      </c>
      <c r="J169" s="114">
        <v>3.0912929999999998</v>
      </c>
      <c r="K169" s="114">
        <v>2188.3437669999998</v>
      </c>
      <c r="L169" s="114">
        <v>21.501498000000002</v>
      </c>
      <c r="M169" s="114">
        <v>321.84540199999998</v>
      </c>
      <c r="N169" s="114">
        <v>40.630293000000002</v>
      </c>
      <c r="O169" s="114">
        <v>362.47569499999997</v>
      </c>
      <c r="P169" s="114">
        <v>10699.566234</v>
      </c>
      <c r="Q169" s="114">
        <v>0</v>
      </c>
      <c r="R169" s="114">
        <v>10699.566234</v>
      </c>
      <c r="S169" s="114"/>
      <c r="T169" s="114">
        <v>10294.393463</v>
      </c>
      <c r="U169" s="114">
        <v>10294.393463</v>
      </c>
      <c r="V169" s="114">
        <v>10337.090539000001</v>
      </c>
      <c r="W169" s="114">
        <v>10337.090539000001</v>
      </c>
      <c r="X169" s="114">
        <v>10656.869158</v>
      </c>
      <c r="Y169" s="114">
        <v>10656.869158</v>
      </c>
      <c r="Z169" s="114">
        <v>21.821825</v>
      </c>
      <c r="AA169" s="114">
        <v>0.139263</v>
      </c>
      <c r="AB169" s="114">
        <v>21.961088</v>
      </c>
      <c r="AC169" s="114">
        <v>667.25619099999994</v>
      </c>
      <c r="AD169" s="114">
        <v>0</v>
      </c>
      <c r="AE169" s="114">
        <v>11388.783513</v>
      </c>
      <c r="AF169" s="114"/>
      <c r="AG169" s="114"/>
      <c r="AH169" s="114">
        <v>42.076999999999998</v>
      </c>
      <c r="AI169" s="114">
        <v>85.47</v>
      </c>
      <c r="AJ169" s="114">
        <v>0</v>
      </c>
      <c r="AK169" s="114"/>
      <c r="AL169" s="114">
        <v>4823.5561319999997</v>
      </c>
      <c r="AM169" s="114">
        <v>23.542462</v>
      </c>
      <c r="AN169" s="114">
        <v>4847.098594</v>
      </c>
      <c r="AO169" s="114">
        <v>3391.6303590000002</v>
      </c>
      <c r="AP169" s="114">
        <v>16.063320999999998</v>
      </c>
      <c r="AQ169" s="114">
        <v>3407.6936799999999</v>
      </c>
      <c r="AR169" s="114">
        <v>2185.2524739999999</v>
      </c>
      <c r="AS169" s="114">
        <v>3.0912929999999998</v>
      </c>
      <c r="AT169" s="114">
        <v>2188.3437669999998</v>
      </c>
      <c r="AU169" s="114">
        <v>21.501498000000002</v>
      </c>
      <c r="AV169" s="114">
        <v>321.84540199999998</v>
      </c>
      <c r="AW169" s="114">
        <v>40.630293000000002</v>
      </c>
      <c r="AX169" s="114">
        <v>362.47569499999997</v>
      </c>
      <c r="AY169" s="114">
        <v>10827.113234</v>
      </c>
      <c r="AZ169" s="114">
        <v>0</v>
      </c>
      <c r="BA169" s="114">
        <v>10827.113234</v>
      </c>
      <c r="BB169" s="114"/>
      <c r="BC169" s="114">
        <v>10421.940463000001</v>
      </c>
      <c r="BD169" s="114">
        <v>10421.940463000001</v>
      </c>
      <c r="BE169" s="114">
        <v>11516.330513000001</v>
      </c>
      <c r="BF169" s="114"/>
      <c r="BG169" s="114">
        <v>11388.783513</v>
      </c>
    </row>
    <row r="170" spans="1:64">
      <c r="A170" s="73">
        <f>A169+1</f>
        <v>2004</v>
      </c>
      <c r="B170" s="73" t="str">
        <f>B156</f>
        <v>Annual</v>
      </c>
      <c r="C170" s="114">
        <v>4846.2111029999996</v>
      </c>
      <c r="D170" s="114">
        <v>25.028438999999999</v>
      </c>
      <c r="E170" s="114">
        <v>4871.2395420000003</v>
      </c>
      <c r="F170" s="114">
        <v>3361.760902</v>
      </c>
      <c r="G170" s="114">
        <v>16.484645</v>
      </c>
      <c r="H170" s="114">
        <v>3378.245547</v>
      </c>
      <c r="I170" s="114">
        <v>2181.5332680000001</v>
      </c>
      <c r="J170" s="114">
        <v>3.1487430000000001</v>
      </c>
      <c r="K170" s="114">
        <v>2184.6820109999999</v>
      </c>
      <c r="L170" s="114">
        <v>21.765673</v>
      </c>
      <c r="M170" s="114">
        <v>327.64065399999998</v>
      </c>
      <c r="N170" s="114">
        <v>41.365558999999998</v>
      </c>
      <c r="O170" s="114">
        <v>369.006213</v>
      </c>
      <c r="P170" s="114">
        <v>10824.938985999999</v>
      </c>
      <c r="Q170" s="114">
        <v>0</v>
      </c>
      <c r="R170" s="114">
        <v>10824.938985999999</v>
      </c>
      <c r="S170" s="114"/>
      <c r="T170" s="114">
        <v>10411.270946000001</v>
      </c>
      <c r="U170" s="114">
        <v>10411.270946000001</v>
      </c>
      <c r="V170" s="114">
        <v>10455.932773</v>
      </c>
      <c r="W170" s="114">
        <v>10455.932773</v>
      </c>
      <c r="X170" s="114">
        <v>10780.277158999999</v>
      </c>
      <c r="Y170" s="114">
        <v>10780.277158999999</v>
      </c>
      <c r="Z170" s="114">
        <v>22.067174999999999</v>
      </c>
      <c r="AA170" s="114">
        <v>0.14621000000000001</v>
      </c>
      <c r="AB170" s="114">
        <v>22.213384999999999</v>
      </c>
      <c r="AC170" s="114">
        <v>676.74642600000004</v>
      </c>
      <c r="AD170" s="114">
        <v>0</v>
      </c>
      <c r="AE170" s="114">
        <v>11523.898797</v>
      </c>
      <c r="AF170" s="114"/>
      <c r="AG170" s="114"/>
      <c r="AH170" s="114">
        <v>53.317</v>
      </c>
      <c r="AI170" s="114">
        <v>99.623000000000005</v>
      </c>
      <c r="AJ170" s="114">
        <v>0</v>
      </c>
      <c r="AK170" s="114"/>
      <c r="AL170" s="114">
        <v>4899.5281029999996</v>
      </c>
      <c r="AM170" s="114">
        <v>25.028438999999999</v>
      </c>
      <c r="AN170" s="114">
        <v>4924.5565420000003</v>
      </c>
      <c r="AO170" s="114">
        <v>3461.383902</v>
      </c>
      <c r="AP170" s="114">
        <v>16.484645</v>
      </c>
      <c r="AQ170" s="114">
        <v>3477.868547</v>
      </c>
      <c r="AR170" s="114">
        <v>2181.5332680000001</v>
      </c>
      <c r="AS170" s="114">
        <v>3.1487430000000001</v>
      </c>
      <c r="AT170" s="114">
        <v>2184.6820109999999</v>
      </c>
      <c r="AU170" s="114">
        <v>21.765673</v>
      </c>
      <c r="AV170" s="114">
        <v>327.64065399999998</v>
      </c>
      <c r="AW170" s="114">
        <v>41.365558999999998</v>
      </c>
      <c r="AX170" s="114">
        <v>369.006213</v>
      </c>
      <c r="AY170" s="114">
        <v>10977.878986</v>
      </c>
      <c r="AZ170" s="114">
        <v>0</v>
      </c>
      <c r="BA170" s="114">
        <v>10977.878986</v>
      </c>
      <c r="BB170" s="114"/>
      <c r="BC170" s="114">
        <v>10564.210945999999</v>
      </c>
      <c r="BD170" s="114">
        <v>10564.210945999999</v>
      </c>
      <c r="BE170" s="114">
        <v>11676.838797</v>
      </c>
      <c r="BF170" s="114"/>
      <c r="BG170" s="114">
        <v>11523.898797</v>
      </c>
    </row>
    <row r="171" spans="1:64">
      <c r="A171" s="73">
        <f>A170+1</f>
        <v>2005</v>
      </c>
      <c r="B171" s="73" t="str">
        <f>B157</f>
        <v>Annual</v>
      </c>
      <c r="C171" s="114">
        <v>4915.221939</v>
      </c>
      <c r="D171" s="114">
        <v>26.563172999999999</v>
      </c>
      <c r="E171" s="114">
        <v>4941.7851119999996</v>
      </c>
      <c r="F171" s="114">
        <v>3425.3865270000001</v>
      </c>
      <c r="G171" s="114">
        <v>16.907201000000001</v>
      </c>
      <c r="H171" s="114">
        <v>3442.2937280000001</v>
      </c>
      <c r="I171" s="114">
        <v>2177.2697199999998</v>
      </c>
      <c r="J171" s="114">
        <v>3.1878709999999999</v>
      </c>
      <c r="K171" s="114">
        <v>2180.4575909999999</v>
      </c>
      <c r="L171" s="114">
        <v>22.029845000000002</v>
      </c>
      <c r="M171" s="114">
        <v>333.54110900000001</v>
      </c>
      <c r="N171" s="114">
        <v>42.114131</v>
      </c>
      <c r="O171" s="114">
        <v>375.65523999999999</v>
      </c>
      <c r="P171" s="114">
        <v>10962.221516</v>
      </c>
      <c r="Q171" s="114">
        <v>0</v>
      </c>
      <c r="R171" s="114">
        <v>10962.221516</v>
      </c>
      <c r="S171" s="114"/>
      <c r="T171" s="114">
        <v>10539.908031000001</v>
      </c>
      <c r="U171" s="114">
        <v>10539.908031000001</v>
      </c>
      <c r="V171" s="114">
        <v>10586.566276</v>
      </c>
      <c r="W171" s="114">
        <v>10586.566276</v>
      </c>
      <c r="X171" s="114">
        <v>10915.563271000001</v>
      </c>
      <c r="Y171" s="114">
        <v>10915.563271000001</v>
      </c>
      <c r="Z171" s="114">
        <v>22.315657000000002</v>
      </c>
      <c r="AA171" s="114">
        <v>0.15329300000000001</v>
      </c>
      <c r="AB171" s="114">
        <v>22.46895</v>
      </c>
      <c r="AC171" s="114">
        <v>687.01462500000002</v>
      </c>
      <c r="AD171" s="114">
        <v>0</v>
      </c>
      <c r="AE171" s="114">
        <v>11671.705091</v>
      </c>
      <c r="AF171" s="114"/>
      <c r="AG171" s="114"/>
      <c r="AH171" s="114">
        <v>64.774000000000001</v>
      </c>
      <c r="AI171" s="114">
        <v>113.76300000000001</v>
      </c>
      <c r="AJ171" s="114">
        <v>0</v>
      </c>
      <c r="AK171" s="114"/>
      <c r="AL171" s="114">
        <v>4979.9959390000004</v>
      </c>
      <c r="AM171" s="114">
        <v>26.563172999999999</v>
      </c>
      <c r="AN171" s="114">
        <v>5006.5591119999999</v>
      </c>
      <c r="AO171" s="114">
        <v>3539.149527</v>
      </c>
      <c r="AP171" s="114">
        <v>16.907201000000001</v>
      </c>
      <c r="AQ171" s="114">
        <v>3556.056728</v>
      </c>
      <c r="AR171" s="114">
        <v>2177.2697199999998</v>
      </c>
      <c r="AS171" s="114">
        <v>3.1878709999999999</v>
      </c>
      <c r="AT171" s="114">
        <v>2180.4575909999999</v>
      </c>
      <c r="AU171" s="114">
        <v>22.029845000000002</v>
      </c>
      <c r="AV171" s="114">
        <v>333.54110900000001</v>
      </c>
      <c r="AW171" s="114">
        <v>42.114131</v>
      </c>
      <c r="AX171" s="114">
        <v>375.65523999999999</v>
      </c>
      <c r="AY171" s="114">
        <v>11140.758516</v>
      </c>
      <c r="AZ171" s="114">
        <v>0</v>
      </c>
      <c r="BA171" s="114">
        <v>11140.758516</v>
      </c>
      <c r="BB171" s="114"/>
      <c r="BC171" s="114">
        <v>10718.445030999999</v>
      </c>
      <c r="BD171" s="114">
        <v>10718.445030999999</v>
      </c>
      <c r="BE171" s="114">
        <v>11850.242097</v>
      </c>
      <c r="BF171" s="114"/>
      <c r="BG171" s="114">
        <v>11671.705097</v>
      </c>
    </row>
    <row r="172" spans="1:64">
      <c r="A172" s="73">
        <f>A171+1</f>
        <v>2006</v>
      </c>
      <c r="B172" s="73" t="str">
        <f>B158</f>
        <v>Annual</v>
      </c>
      <c r="C172" s="114">
        <v>5005.2645389999998</v>
      </c>
      <c r="D172" s="114">
        <v>28.111792000000001</v>
      </c>
      <c r="E172" s="114">
        <v>5033.3763310000004</v>
      </c>
      <c r="F172" s="114">
        <v>3484.022078</v>
      </c>
      <c r="G172" s="114">
        <v>17.373625000000001</v>
      </c>
      <c r="H172" s="114">
        <v>3501.3957030000001</v>
      </c>
      <c r="I172" s="114">
        <v>2188.6644000000001</v>
      </c>
      <c r="J172" s="114">
        <v>3.2191529999999999</v>
      </c>
      <c r="K172" s="114">
        <v>2191.8835530000001</v>
      </c>
      <c r="L172" s="114">
        <v>22.294021999999998</v>
      </c>
      <c r="M172" s="114">
        <v>339.548699</v>
      </c>
      <c r="N172" s="114">
        <v>42.876249999999999</v>
      </c>
      <c r="O172" s="114">
        <v>382.42494900000003</v>
      </c>
      <c r="P172" s="114">
        <v>11131.374558</v>
      </c>
      <c r="Q172" s="114">
        <v>0</v>
      </c>
      <c r="R172" s="114">
        <v>11131.374558</v>
      </c>
      <c r="S172" s="114"/>
      <c r="T172" s="114">
        <v>10700.245038999999</v>
      </c>
      <c r="U172" s="114">
        <v>10700.245038999999</v>
      </c>
      <c r="V172" s="114">
        <v>10748.949608999999</v>
      </c>
      <c r="W172" s="114">
        <v>10748.949608999999</v>
      </c>
      <c r="X172" s="114">
        <v>11082.669988</v>
      </c>
      <c r="Y172" s="114">
        <v>11082.669988</v>
      </c>
      <c r="Z172" s="114">
        <v>22.567267999999999</v>
      </c>
      <c r="AA172" s="114">
        <v>0.160693</v>
      </c>
      <c r="AB172" s="114">
        <v>22.727961000000001</v>
      </c>
      <c r="AC172" s="114">
        <v>699.17009599999994</v>
      </c>
      <c r="AD172" s="114">
        <v>0</v>
      </c>
      <c r="AE172" s="114">
        <v>11853.272615</v>
      </c>
      <c r="AF172" s="114"/>
      <c r="AG172" s="114"/>
      <c r="AH172" s="114">
        <v>76.231999999999999</v>
      </c>
      <c r="AI172" s="114">
        <v>127.895</v>
      </c>
      <c r="AJ172" s="114">
        <v>0</v>
      </c>
      <c r="AK172" s="114"/>
      <c r="AL172" s="114">
        <v>5081.4965389999998</v>
      </c>
      <c r="AM172" s="114">
        <v>28.111792000000001</v>
      </c>
      <c r="AN172" s="114">
        <v>5109.6083310000004</v>
      </c>
      <c r="AO172" s="114">
        <v>3611.9170779999999</v>
      </c>
      <c r="AP172" s="114">
        <v>17.373625000000001</v>
      </c>
      <c r="AQ172" s="114">
        <v>3629.2907030000001</v>
      </c>
      <c r="AR172" s="114">
        <v>2188.6644000000001</v>
      </c>
      <c r="AS172" s="114">
        <v>3.2191529999999999</v>
      </c>
      <c r="AT172" s="114">
        <v>2191.8835530000001</v>
      </c>
      <c r="AU172" s="114">
        <v>22.294021999999998</v>
      </c>
      <c r="AV172" s="114">
        <v>339.548699</v>
      </c>
      <c r="AW172" s="114">
        <v>42.876249999999999</v>
      </c>
      <c r="AX172" s="114">
        <v>382.42494900000003</v>
      </c>
      <c r="AY172" s="114">
        <v>11335.501558</v>
      </c>
      <c r="AZ172" s="114">
        <v>0</v>
      </c>
      <c r="BA172" s="114">
        <v>11335.501558</v>
      </c>
      <c r="BB172" s="114"/>
      <c r="BC172" s="114">
        <v>10904.372039</v>
      </c>
      <c r="BD172" s="114">
        <v>10904.372039</v>
      </c>
      <c r="BE172" s="114">
        <v>12057.399615</v>
      </c>
      <c r="BF172" s="114"/>
      <c r="BG172" s="114">
        <v>11853.272615</v>
      </c>
    </row>
    <row r="173" spans="1:64"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</row>
    <row r="174" spans="1:64">
      <c r="A174" s="73">
        <f>A172+1</f>
        <v>2007</v>
      </c>
      <c r="B174" s="73" t="str">
        <f>B160</f>
        <v>Annual</v>
      </c>
      <c r="C174" s="114">
        <v>5092.1716269999997</v>
      </c>
      <c r="D174" s="114">
        <v>29.560352999999999</v>
      </c>
      <c r="E174" s="114">
        <v>5121.7319799999996</v>
      </c>
      <c r="F174" s="114">
        <v>3535.836534</v>
      </c>
      <c r="G174" s="114">
        <v>17.784462000000001</v>
      </c>
      <c r="H174" s="114">
        <v>3553.6209960000001</v>
      </c>
      <c r="I174" s="114">
        <v>2172.8983680000001</v>
      </c>
      <c r="J174" s="114">
        <v>3.268008</v>
      </c>
      <c r="K174" s="114">
        <v>2176.1663760000001</v>
      </c>
      <c r="L174" s="114">
        <v>22.558197</v>
      </c>
      <c r="M174" s="114">
        <v>345.66538500000001</v>
      </c>
      <c r="N174" s="114">
        <v>43.652160000000002</v>
      </c>
      <c r="O174" s="114">
        <v>389.317545</v>
      </c>
      <c r="P174" s="114">
        <v>11263.395094</v>
      </c>
      <c r="Q174" s="114">
        <v>0</v>
      </c>
      <c r="R174" s="114">
        <v>11263.395094</v>
      </c>
      <c r="S174" s="114"/>
      <c r="T174" s="114">
        <v>10823.464726</v>
      </c>
      <c r="U174" s="114">
        <v>10823.464726</v>
      </c>
      <c r="V174" s="114">
        <v>10874.077549</v>
      </c>
      <c r="W174" s="114">
        <v>10874.077549</v>
      </c>
      <c r="X174" s="114">
        <v>11212.782271</v>
      </c>
      <c r="Y174" s="114">
        <v>11212.782271</v>
      </c>
      <c r="Z174" s="114">
        <v>22.821653000000001</v>
      </c>
      <c r="AA174" s="114">
        <v>0.16791200000000001</v>
      </c>
      <c r="AB174" s="114">
        <v>22.989564999999999</v>
      </c>
      <c r="AC174" s="114">
        <v>709.19671000000005</v>
      </c>
      <c r="AD174" s="114">
        <v>0</v>
      </c>
      <c r="AE174" s="114">
        <v>11995.581369</v>
      </c>
      <c r="AF174" s="114"/>
      <c r="AG174" s="114"/>
      <c r="AH174" s="114">
        <v>87.688999999999993</v>
      </c>
      <c r="AI174" s="114">
        <v>142.339</v>
      </c>
      <c r="AJ174" s="114">
        <v>0</v>
      </c>
      <c r="AK174" s="114"/>
      <c r="AL174" s="114">
        <v>5179.860627</v>
      </c>
      <c r="AM174" s="114">
        <v>29.560352999999999</v>
      </c>
      <c r="AN174" s="114">
        <v>5209.4209799999999</v>
      </c>
      <c r="AO174" s="114">
        <v>3678.175534</v>
      </c>
      <c r="AP174" s="114">
        <v>17.784462000000001</v>
      </c>
      <c r="AQ174" s="114">
        <v>3695.959996</v>
      </c>
      <c r="AR174" s="114">
        <v>2172.8983680000001</v>
      </c>
      <c r="AS174" s="114">
        <v>3.268008</v>
      </c>
      <c r="AT174" s="114">
        <v>2176.1663760000001</v>
      </c>
      <c r="AU174" s="114">
        <v>22.558197</v>
      </c>
      <c r="AV174" s="114">
        <v>345.66538500000001</v>
      </c>
      <c r="AW174" s="114">
        <v>43.652160000000002</v>
      </c>
      <c r="AX174" s="114">
        <v>389.317545</v>
      </c>
      <c r="AY174" s="114">
        <v>11493.423094</v>
      </c>
      <c r="AZ174" s="114">
        <v>0</v>
      </c>
      <c r="BA174" s="114">
        <v>11493.423094</v>
      </c>
      <c r="BB174" s="114"/>
      <c r="BC174" s="114">
        <v>11053.492726</v>
      </c>
      <c r="BD174" s="114">
        <v>11053.492726</v>
      </c>
      <c r="BE174" s="114">
        <v>12225.609372999999</v>
      </c>
      <c r="BF174" s="114"/>
      <c r="BG174" s="114">
        <v>11995.581373000001</v>
      </c>
    </row>
    <row r="175" spans="1:64">
      <c r="A175" s="73">
        <f>A174+1</f>
        <v>2008</v>
      </c>
      <c r="B175" s="73" t="str">
        <f>B161</f>
        <v>Annual</v>
      </c>
      <c r="C175" s="114">
        <v>5194.71126</v>
      </c>
      <c r="D175" s="114">
        <v>31.019850000000002</v>
      </c>
      <c r="E175" s="114">
        <v>5225.7311099999997</v>
      </c>
      <c r="F175" s="114">
        <v>3592.3492299999998</v>
      </c>
      <c r="G175" s="114">
        <v>18.231922999999998</v>
      </c>
      <c r="H175" s="114">
        <v>3610.5811530000001</v>
      </c>
      <c r="I175" s="114">
        <v>2156.3343319999999</v>
      </c>
      <c r="J175" s="114">
        <v>3.3277670000000001</v>
      </c>
      <c r="K175" s="114">
        <v>2159.6620990000001</v>
      </c>
      <c r="L175" s="114">
        <v>22.822369999999999</v>
      </c>
      <c r="M175" s="114">
        <v>351.89317499999999</v>
      </c>
      <c r="N175" s="114">
        <v>44.442110999999997</v>
      </c>
      <c r="O175" s="114">
        <v>396.335286</v>
      </c>
      <c r="P175" s="114">
        <v>11415.132018</v>
      </c>
      <c r="Q175" s="114">
        <v>0</v>
      </c>
      <c r="R175" s="114">
        <v>11415.132018</v>
      </c>
      <c r="S175" s="114"/>
      <c r="T175" s="114">
        <v>10966.217192</v>
      </c>
      <c r="U175" s="114">
        <v>10966.217192</v>
      </c>
      <c r="V175" s="114">
        <v>11018.796732000001</v>
      </c>
      <c r="W175" s="114">
        <v>11018.796732000001</v>
      </c>
      <c r="X175" s="114">
        <v>11362.552478</v>
      </c>
      <c r="Y175" s="114">
        <v>11362.552478</v>
      </c>
      <c r="Z175" s="114">
        <v>23.078635999999999</v>
      </c>
      <c r="AA175" s="114">
        <v>0.175452</v>
      </c>
      <c r="AB175" s="114">
        <v>23.254087999999999</v>
      </c>
      <c r="AC175" s="114">
        <v>720.47222199999999</v>
      </c>
      <c r="AD175" s="114">
        <v>0</v>
      </c>
      <c r="AE175" s="114">
        <v>12158.858328</v>
      </c>
      <c r="AF175" s="114"/>
      <c r="AG175" s="114"/>
      <c r="AH175" s="114">
        <v>99.146000000000001</v>
      </c>
      <c r="AI175" s="114">
        <v>156.78399999999999</v>
      </c>
      <c r="AJ175" s="114">
        <v>0</v>
      </c>
      <c r="AK175" s="114"/>
      <c r="AL175" s="114">
        <v>5293.8572599999998</v>
      </c>
      <c r="AM175" s="114">
        <v>31.019850000000002</v>
      </c>
      <c r="AN175" s="114">
        <v>5324.8771100000004</v>
      </c>
      <c r="AO175" s="114">
        <v>3749.1332299999999</v>
      </c>
      <c r="AP175" s="114">
        <v>18.231922999999998</v>
      </c>
      <c r="AQ175" s="114">
        <v>3767.3651530000002</v>
      </c>
      <c r="AR175" s="114">
        <v>2156.3343319999999</v>
      </c>
      <c r="AS175" s="114">
        <v>3.3277670000000001</v>
      </c>
      <c r="AT175" s="114">
        <v>2159.6620990000001</v>
      </c>
      <c r="AU175" s="114">
        <v>22.822369999999999</v>
      </c>
      <c r="AV175" s="114">
        <v>351.89317499999999</v>
      </c>
      <c r="AW175" s="114">
        <v>44.442110999999997</v>
      </c>
      <c r="AX175" s="114">
        <v>396.335286</v>
      </c>
      <c r="AY175" s="114">
        <v>11671.062018000001</v>
      </c>
      <c r="AZ175" s="114">
        <v>0</v>
      </c>
      <c r="BA175" s="114">
        <v>11671.062018000001</v>
      </c>
      <c r="BB175" s="114"/>
      <c r="BC175" s="114">
        <v>11222.147192</v>
      </c>
      <c r="BD175" s="114">
        <v>11222.147192</v>
      </c>
      <c r="BE175" s="114">
        <v>12414.788334000001</v>
      </c>
      <c r="BF175" s="114"/>
      <c r="BG175" s="114">
        <v>12158.858334</v>
      </c>
    </row>
    <row r="176" spans="1:64">
      <c r="A176" s="73">
        <f>A175+1</f>
        <v>2009</v>
      </c>
      <c r="B176" s="73" t="str">
        <f>B162</f>
        <v>Annual</v>
      </c>
      <c r="C176" s="114">
        <v>5298.487196</v>
      </c>
      <c r="D176" s="114">
        <v>32.490456000000002</v>
      </c>
      <c r="E176" s="114">
        <v>5330.9776519999996</v>
      </c>
      <c r="F176" s="114">
        <v>3644.6579919999999</v>
      </c>
      <c r="G176" s="114">
        <v>18.676500000000001</v>
      </c>
      <c r="H176" s="114">
        <v>3663.334492</v>
      </c>
      <c r="I176" s="114">
        <v>2139.1022419999999</v>
      </c>
      <c r="J176" s="114">
        <v>3.3671630000000001</v>
      </c>
      <c r="K176" s="114">
        <v>2142.4694049999998</v>
      </c>
      <c r="L176" s="114">
        <v>23.086545999999998</v>
      </c>
      <c r="M176" s="114">
        <v>358.23409900000001</v>
      </c>
      <c r="N176" s="114">
        <v>45.246358000000001</v>
      </c>
      <c r="O176" s="114">
        <v>403.480457</v>
      </c>
      <c r="P176" s="114">
        <v>11563.348551999999</v>
      </c>
      <c r="Q176" s="114">
        <v>0</v>
      </c>
      <c r="R176" s="114">
        <v>11563.348551999999</v>
      </c>
      <c r="S176" s="114"/>
      <c r="T176" s="114">
        <v>11105.333976</v>
      </c>
      <c r="U176" s="114">
        <v>11105.333976</v>
      </c>
      <c r="V176" s="114">
        <v>11159.868095</v>
      </c>
      <c r="W176" s="114">
        <v>11159.868095</v>
      </c>
      <c r="X176" s="114">
        <v>11508.814433</v>
      </c>
      <c r="Y176" s="114">
        <v>11508.814433</v>
      </c>
      <c r="Z176" s="114">
        <v>23.338818</v>
      </c>
      <c r="AA176" s="114">
        <v>0.18298900000000001</v>
      </c>
      <c r="AB176" s="114">
        <v>23.521806999999999</v>
      </c>
      <c r="AC176" s="114">
        <v>731.53158399999995</v>
      </c>
      <c r="AD176" s="114">
        <v>0</v>
      </c>
      <c r="AE176" s="114">
        <v>12318.401943000001</v>
      </c>
      <c r="AF176" s="114"/>
      <c r="AG176" s="114"/>
      <c r="AH176" s="114">
        <v>110.60299999999999</v>
      </c>
      <c r="AI176" s="114">
        <v>171.23400000000001</v>
      </c>
      <c r="AJ176" s="114">
        <v>0</v>
      </c>
      <c r="AK176" s="114"/>
      <c r="AL176" s="114">
        <v>5409.0901960000001</v>
      </c>
      <c r="AM176" s="114">
        <v>32.490456000000002</v>
      </c>
      <c r="AN176" s="114">
        <v>5441.5806519999996</v>
      </c>
      <c r="AO176" s="114">
        <v>3815.8919919999998</v>
      </c>
      <c r="AP176" s="114">
        <v>18.676500000000001</v>
      </c>
      <c r="AQ176" s="114">
        <v>3834.5684919999999</v>
      </c>
      <c r="AR176" s="114">
        <v>2139.1022419999999</v>
      </c>
      <c r="AS176" s="114">
        <v>3.3671630000000001</v>
      </c>
      <c r="AT176" s="114">
        <v>2142.4694049999998</v>
      </c>
      <c r="AU176" s="114">
        <v>23.086545999999998</v>
      </c>
      <c r="AV176" s="114">
        <v>358.23409900000001</v>
      </c>
      <c r="AW176" s="114">
        <v>45.246358000000001</v>
      </c>
      <c r="AX176" s="114">
        <v>403.480457</v>
      </c>
      <c r="AY176" s="114">
        <v>11845.185552000001</v>
      </c>
      <c r="AZ176" s="114">
        <v>0</v>
      </c>
      <c r="BA176" s="114">
        <v>11845.185552000001</v>
      </c>
      <c r="BB176" s="114"/>
      <c r="BC176" s="114">
        <v>11387.170975999999</v>
      </c>
      <c r="BD176" s="114">
        <v>11387.170975999999</v>
      </c>
      <c r="BE176" s="114">
        <v>12600.238944000001</v>
      </c>
      <c r="BF176" s="114"/>
      <c r="BG176" s="114">
        <v>12318.401943999999</v>
      </c>
    </row>
    <row r="177" spans="1:59">
      <c r="A177" s="73">
        <f>A176+1</f>
        <v>2010</v>
      </c>
      <c r="B177" s="73" t="str">
        <f>B163</f>
        <v>Annual</v>
      </c>
      <c r="C177" s="114">
        <v>5413.4483190000001</v>
      </c>
      <c r="D177" s="114">
        <v>33.962260999999998</v>
      </c>
      <c r="E177" s="114">
        <v>5447.4105799999998</v>
      </c>
      <c r="F177" s="114">
        <v>3702.1369199999999</v>
      </c>
      <c r="G177" s="114">
        <v>19.135960000000001</v>
      </c>
      <c r="H177" s="114">
        <v>3721.27288</v>
      </c>
      <c r="I177" s="114">
        <v>2120.2857549999999</v>
      </c>
      <c r="J177" s="114">
        <v>3.3771659999999999</v>
      </c>
      <c r="K177" s="114">
        <v>2123.6629210000001</v>
      </c>
      <c r="L177" s="114">
        <v>23.350721</v>
      </c>
      <c r="M177" s="114">
        <v>364.69023499999997</v>
      </c>
      <c r="N177" s="114">
        <v>46.065159000000001</v>
      </c>
      <c r="O177" s="114">
        <v>410.75539400000002</v>
      </c>
      <c r="P177" s="114">
        <v>11726.452496</v>
      </c>
      <c r="Q177" s="114">
        <v>0</v>
      </c>
      <c r="R177" s="114">
        <v>11726.452496</v>
      </c>
      <c r="S177" s="114"/>
      <c r="T177" s="114">
        <v>11259.221715</v>
      </c>
      <c r="U177" s="114">
        <v>11259.221715</v>
      </c>
      <c r="V177" s="114">
        <v>11315.697102</v>
      </c>
      <c r="W177" s="114">
        <v>11315.697102</v>
      </c>
      <c r="X177" s="114">
        <v>11669.977108999999</v>
      </c>
      <c r="Y177" s="114">
        <v>11669.977108999999</v>
      </c>
      <c r="Z177" s="114">
        <v>23.602191000000001</v>
      </c>
      <c r="AA177" s="114">
        <v>0.19070200000000001</v>
      </c>
      <c r="AB177" s="114">
        <v>23.792892999999999</v>
      </c>
      <c r="AC177" s="114">
        <v>743.53791899999999</v>
      </c>
      <c r="AD177" s="114">
        <v>0</v>
      </c>
      <c r="AE177" s="114">
        <v>12493.783308</v>
      </c>
      <c r="AF177" s="114"/>
      <c r="AG177" s="114"/>
      <c r="AH177" s="114">
        <v>122.06</v>
      </c>
      <c r="AI177" s="114">
        <v>185.684</v>
      </c>
      <c r="AJ177" s="114">
        <v>0</v>
      </c>
      <c r="AK177" s="114"/>
      <c r="AL177" s="114">
        <v>5535.5083189999996</v>
      </c>
      <c r="AM177" s="114">
        <v>33.962260999999998</v>
      </c>
      <c r="AN177" s="114">
        <v>5569.4705800000002</v>
      </c>
      <c r="AO177" s="114">
        <v>3887.8209200000001</v>
      </c>
      <c r="AP177" s="114">
        <v>19.135960000000001</v>
      </c>
      <c r="AQ177" s="114">
        <v>3906.9568800000002</v>
      </c>
      <c r="AR177" s="114">
        <v>2120.2857549999999</v>
      </c>
      <c r="AS177" s="114">
        <v>3.3771659999999999</v>
      </c>
      <c r="AT177" s="114">
        <v>2123.6629210000001</v>
      </c>
      <c r="AU177" s="114">
        <v>23.350721</v>
      </c>
      <c r="AV177" s="114">
        <v>364.69023499999997</v>
      </c>
      <c r="AW177" s="114">
        <v>46.065159000000001</v>
      </c>
      <c r="AX177" s="114">
        <v>410.75539400000002</v>
      </c>
      <c r="AY177" s="114">
        <v>12034.196496</v>
      </c>
      <c r="AZ177" s="114">
        <v>0</v>
      </c>
      <c r="BA177" s="114">
        <v>12034.196496</v>
      </c>
      <c r="BB177" s="114"/>
      <c r="BC177" s="114">
        <v>11566.965715</v>
      </c>
      <c r="BD177" s="114">
        <v>11566.965715</v>
      </c>
      <c r="BE177" s="114">
        <v>12801.527312</v>
      </c>
      <c r="BF177" s="114"/>
      <c r="BG177" s="114">
        <v>12493.783312</v>
      </c>
    </row>
    <row r="178" spans="1:59">
      <c r="A178" s="73">
        <f>A177+1</f>
        <v>2011</v>
      </c>
      <c r="B178" s="73" t="str">
        <f>B164</f>
        <v>Annual</v>
      </c>
      <c r="C178" s="114">
        <v>5543.8945439999998</v>
      </c>
      <c r="D178" s="114">
        <v>35.460051999999997</v>
      </c>
      <c r="E178" s="114">
        <v>5579.3545960000001</v>
      </c>
      <c r="F178" s="114">
        <v>3759.8282300000001</v>
      </c>
      <c r="G178" s="114">
        <v>19.623335999999998</v>
      </c>
      <c r="H178" s="114">
        <v>3779.4515660000002</v>
      </c>
      <c r="I178" s="114">
        <v>2105.0024250000001</v>
      </c>
      <c r="J178" s="114">
        <v>3.4213870000000002</v>
      </c>
      <c r="K178" s="114">
        <v>2108.423812</v>
      </c>
      <c r="L178" s="114">
        <v>23.614894</v>
      </c>
      <c r="M178" s="114">
        <v>371.26369699999998</v>
      </c>
      <c r="N178" s="114">
        <v>46.898777000000003</v>
      </c>
      <c r="O178" s="114">
        <v>418.16247399999997</v>
      </c>
      <c r="P178" s="114">
        <v>11909.007342000001</v>
      </c>
      <c r="Q178" s="114">
        <v>0</v>
      </c>
      <c r="R178" s="114">
        <v>11909.007342000001</v>
      </c>
      <c r="S178" s="114"/>
      <c r="T178" s="114">
        <v>11432.340093000001</v>
      </c>
      <c r="U178" s="114">
        <v>11432.340093000001</v>
      </c>
      <c r="V178" s="114">
        <v>11490.844868</v>
      </c>
      <c r="W178" s="114">
        <v>11490.844868</v>
      </c>
      <c r="X178" s="114">
        <v>11850.502567</v>
      </c>
      <c r="Y178" s="114">
        <v>11850.502567</v>
      </c>
      <c r="Z178" s="114">
        <v>23.868442000000002</v>
      </c>
      <c r="AA178" s="114">
        <v>0.19866200000000001</v>
      </c>
      <c r="AB178" s="114">
        <v>24.067104</v>
      </c>
      <c r="AC178" s="114">
        <v>756.30926699999998</v>
      </c>
      <c r="AD178" s="114">
        <v>0</v>
      </c>
      <c r="AE178" s="114">
        <v>12689.383712999999</v>
      </c>
      <c r="AF178" s="114"/>
      <c r="AG178" s="114"/>
      <c r="AH178" s="114">
        <v>126.732</v>
      </c>
      <c r="AI178" s="114">
        <v>200.13399999999999</v>
      </c>
      <c r="AJ178" s="114">
        <v>0</v>
      </c>
      <c r="AK178" s="114"/>
      <c r="AL178" s="114">
        <v>5670.6265439999997</v>
      </c>
      <c r="AM178" s="114">
        <v>35.460051999999997</v>
      </c>
      <c r="AN178" s="114">
        <v>5706.0865960000001</v>
      </c>
      <c r="AO178" s="114">
        <v>3959.9622300000001</v>
      </c>
      <c r="AP178" s="114">
        <v>19.623335999999998</v>
      </c>
      <c r="AQ178" s="114">
        <v>3979.5855660000002</v>
      </c>
      <c r="AR178" s="114">
        <v>2105.0024250000001</v>
      </c>
      <c r="AS178" s="114">
        <v>3.4213870000000002</v>
      </c>
      <c r="AT178" s="114">
        <v>2108.423812</v>
      </c>
      <c r="AU178" s="114">
        <v>23.614894</v>
      </c>
      <c r="AV178" s="114">
        <v>371.26369699999998</v>
      </c>
      <c r="AW178" s="114">
        <v>46.898777000000003</v>
      </c>
      <c r="AX178" s="114">
        <v>418.16247399999997</v>
      </c>
      <c r="AY178" s="114">
        <v>12235.873342000001</v>
      </c>
      <c r="AZ178" s="114">
        <v>0</v>
      </c>
      <c r="BA178" s="114">
        <v>12235.873342000001</v>
      </c>
      <c r="BB178" s="114"/>
      <c r="BC178" s="114">
        <v>11759.206093000001</v>
      </c>
      <c r="BD178" s="114">
        <v>11759.206093000001</v>
      </c>
      <c r="BE178" s="114">
        <v>13016.249717999999</v>
      </c>
      <c r="BF178" s="114"/>
      <c r="BG178" s="114">
        <v>12689.383717999999</v>
      </c>
    </row>
    <row r="179" spans="1:59">
      <c r="B179" s="91"/>
      <c r="C179" s="91"/>
      <c r="D179" s="91"/>
      <c r="E179" s="91"/>
      <c r="F179" s="91"/>
      <c r="G179" s="91"/>
      <c r="H179" s="91"/>
      <c r="I179" s="115"/>
      <c r="J179" s="110"/>
      <c r="K179" s="110"/>
      <c r="L179" s="110"/>
      <c r="M179" s="110"/>
      <c r="N179" s="110"/>
      <c r="O179" s="110"/>
      <c r="P179" s="110"/>
      <c r="Q179" s="110"/>
      <c r="R179" s="115"/>
      <c r="S179" s="115"/>
      <c r="T179" s="115"/>
      <c r="U179" s="115"/>
      <c r="V179" s="115"/>
      <c r="W179" s="115"/>
      <c r="X179" s="115"/>
      <c r="Y179" s="115"/>
    </row>
    <row r="180" spans="1:59">
      <c r="A180" s="73">
        <f>A166</f>
        <v>2001</v>
      </c>
      <c r="B180" s="73" t="str">
        <f>B166</f>
        <v>Annual</v>
      </c>
      <c r="C180" s="116">
        <v>4735477.7580000004</v>
      </c>
      <c r="D180" s="116">
        <v>-11352.09</v>
      </c>
      <c r="E180" s="116">
        <v>4724125.6679999996</v>
      </c>
      <c r="F180" s="116">
        <v>3321091.9250000003</v>
      </c>
      <c r="G180" s="116">
        <v>-745.57899999999995</v>
      </c>
      <c r="H180" s="116">
        <v>3320346.3459999999</v>
      </c>
      <c r="I180" s="116">
        <v>2010924.862</v>
      </c>
      <c r="J180" s="116">
        <v>8285.6630000000005</v>
      </c>
      <c r="K180" s="116">
        <v>2019210.5249999999</v>
      </c>
      <c r="L180" s="116">
        <v>20876.381999999998</v>
      </c>
      <c r="M180" s="116">
        <v>312263.86700000003</v>
      </c>
      <c r="N180" s="116">
        <v>39122.397999999994</v>
      </c>
      <c r="O180" s="116">
        <v>351386.26499999996</v>
      </c>
      <c r="P180" s="116">
        <v>10435945.186000001</v>
      </c>
      <c r="Q180" s="116">
        <v>148.67500000000001</v>
      </c>
      <c r="R180" s="116">
        <v>10436093.861</v>
      </c>
      <c r="S180" s="114"/>
      <c r="T180" s="116">
        <v>10088370.926999999</v>
      </c>
      <c r="U180" s="116">
        <v>10088519.602</v>
      </c>
      <c r="V180" s="116">
        <v>10084707.596000001</v>
      </c>
      <c r="W180" s="116">
        <v>10084558.921</v>
      </c>
      <c r="X180" s="116">
        <v>10439757.192</v>
      </c>
      <c r="Y180" s="116">
        <v>10439905.866999999</v>
      </c>
      <c r="Z180" s="116">
        <v>21074.226999999999</v>
      </c>
      <c r="AA180" s="116">
        <v>203.947</v>
      </c>
      <c r="AB180" s="116">
        <v>21278.173999999999</v>
      </c>
      <c r="AC180" s="116">
        <v>641327.24800000002</v>
      </c>
      <c r="AD180" s="116">
        <v>3223.44</v>
      </c>
      <c r="AE180" s="116">
        <v>11101922.722999999</v>
      </c>
      <c r="AF180" s="114"/>
      <c r="AG180" s="114"/>
      <c r="AH180" s="116">
        <v>15494</v>
      </c>
      <c r="AI180" s="116">
        <v>43182</v>
      </c>
      <c r="AJ180" s="116">
        <v>0</v>
      </c>
      <c r="AK180" s="114"/>
      <c r="AL180" s="116">
        <v>4750971.7579999994</v>
      </c>
      <c r="AM180" s="116">
        <v>-11352.09</v>
      </c>
      <c r="AN180" s="116">
        <v>4739619.6680000005</v>
      </c>
      <c r="AO180" s="116">
        <v>3365834.5760000004</v>
      </c>
      <c r="AP180" s="116">
        <v>-2306.2299999999996</v>
      </c>
      <c r="AQ180" s="116">
        <v>3363528.3459999999</v>
      </c>
      <c r="AR180" s="116">
        <v>2015387.0449999999</v>
      </c>
      <c r="AS180" s="116">
        <v>3823.48</v>
      </c>
      <c r="AT180" s="116">
        <v>2019210.5249999999</v>
      </c>
      <c r="AU180" s="116">
        <v>20876.381999999998</v>
      </c>
      <c r="AV180" s="116">
        <v>312263.86700000003</v>
      </c>
      <c r="AW180" s="116">
        <v>39122.397999999994</v>
      </c>
      <c r="AX180" s="116">
        <v>351386.26499999996</v>
      </c>
      <c r="AY180" s="116">
        <v>10494621.186000001</v>
      </c>
      <c r="AZ180" s="116">
        <v>148.67500000000001</v>
      </c>
      <c r="BA180" s="116">
        <v>10494769.861000001</v>
      </c>
      <c r="BB180" s="114"/>
      <c r="BC180" s="116">
        <v>10153069.761</v>
      </c>
      <c r="BD180" s="116">
        <v>10153218.435999999</v>
      </c>
      <c r="BE180" s="116">
        <v>11160598.722999999</v>
      </c>
      <c r="BF180" s="114"/>
      <c r="BG180" s="116">
        <v>11101922.722999999</v>
      </c>
    </row>
    <row r="181" spans="1:59"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</row>
    <row r="182" spans="1:59">
      <c r="A182" s="73">
        <f>A180+1</f>
        <v>2002</v>
      </c>
      <c r="B182" s="73" t="str">
        <f>B168</f>
        <v>Annual</v>
      </c>
      <c r="C182" s="116">
        <v>4766283.4919999996</v>
      </c>
      <c r="D182" s="116">
        <v>25021.32</v>
      </c>
      <c r="E182" s="116">
        <v>4791304.8119999999</v>
      </c>
      <c r="F182" s="116">
        <v>3300654.142</v>
      </c>
      <c r="G182" s="116">
        <v>14324.536</v>
      </c>
      <c r="H182" s="116">
        <v>3314978.6779999998</v>
      </c>
      <c r="I182" s="116">
        <v>2135262.8509999998</v>
      </c>
      <c r="J182" s="116">
        <v>3044.6499999999996</v>
      </c>
      <c r="K182" s="116">
        <v>2138307.5009999997</v>
      </c>
      <c r="L182" s="116">
        <v>21182.124000000003</v>
      </c>
      <c r="M182" s="116">
        <v>316959.43400000001</v>
      </c>
      <c r="N182" s="116">
        <v>39885.626000000004</v>
      </c>
      <c r="O182" s="116">
        <v>356845.06</v>
      </c>
      <c r="P182" s="116">
        <v>10622618.174999999</v>
      </c>
      <c r="Q182" s="116">
        <v>113.199</v>
      </c>
      <c r="R182" s="116">
        <v>10622731.374000002</v>
      </c>
      <c r="S182" s="114"/>
      <c r="T182" s="116">
        <v>10223382.609000001</v>
      </c>
      <c r="U182" s="116">
        <v>10223495.808</v>
      </c>
      <c r="V182" s="116">
        <v>10265886.313999999</v>
      </c>
      <c r="W182" s="116">
        <v>10265773.115</v>
      </c>
      <c r="X182" s="116">
        <v>10580227.669</v>
      </c>
      <c r="Y182" s="116">
        <v>10580340.867999999</v>
      </c>
      <c r="Z182" s="116">
        <v>21444.769</v>
      </c>
      <c r="AA182" s="116">
        <v>145.91999999999999</v>
      </c>
      <c r="AB182" s="116">
        <v>21590.689000000002</v>
      </c>
      <c r="AC182" s="116">
        <v>661027.34600000002</v>
      </c>
      <c r="AD182" s="116">
        <v>0</v>
      </c>
      <c r="AE182" s="116">
        <v>11305349.409</v>
      </c>
      <c r="AF182" s="114"/>
      <c r="AG182" s="114"/>
      <c r="AH182" s="116">
        <v>32493.000000000004</v>
      </c>
      <c r="AI182" s="116">
        <v>70983</v>
      </c>
      <c r="AJ182" s="116">
        <v>0</v>
      </c>
      <c r="AK182" s="114"/>
      <c r="AL182" s="116">
        <v>4798776.4919999996</v>
      </c>
      <c r="AM182" s="116">
        <v>25021.32</v>
      </c>
      <c r="AN182" s="116">
        <v>4823797.8119999999</v>
      </c>
      <c r="AO182" s="116">
        <v>3371637.142</v>
      </c>
      <c r="AP182" s="116">
        <v>14324.536</v>
      </c>
      <c r="AQ182" s="116">
        <v>3385961.6780000003</v>
      </c>
      <c r="AR182" s="116">
        <v>2135262.8509999998</v>
      </c>
      <c r="AS182" s="116">
        <v>3044.6499999999996</v>
      </c>
      <c r="AT182" s="116">
        <v>2138307.5009999997</v>
      </c>
      <c r="AU182" s="116">
        <v>21182.124000000003</v>
      </c>
      <c r="AV182" s="116">
        <v>316959.43400000001</v>
      </c>
      <c r="AW182" s="116">
        <v>39885.626000000004</v>
      </c>
      <c r="AX182" s="116">
        <v>356845.06</v>
      </c>
      <c r="AY182" s="116">
        <v>10726094.175000001</v>
      </c>
      <c r="AZ182" s="116">
        <v>113.199</v>
      </c>
      <c r="BA182" s="116">
        <v>10726207.374</v>
      </c>
      <c r="BB182" s="114"/>
      <c r="BC182" s="116">
        <v>10326858.609000001</v>
      </c>
      <c r="BD182" s="116">
        <v>10326971.808</v>
      </c>
      <c r="BE182" s="116">
        <v>11408825.409</v>
      </c>
      <c r="BF182" s="114"/>
      <c r="BG182" s="116">
        <v>11305349.409</v>
      </c>
    </row>
    <row r="183" spans="1:59">
      <c r="A183" s="73">
        <f>A182+1</f>
        <v>2003</v>
      </c>
      <c r="B183" s="73" t="str">
        <f>B169</f>
        <v>Annual</v>
      </c>
      <c r="C183" s="116">
        <v>4781479.1320000002</v>
      </c>
      <c r="D183" s="116">
        <v>23542.462</v>
      </c>
      <c r="E183" s="116">
        <v>4805021.5939999996</v>
      </c>
      <c r="F183" s="116">
        <v>3306160.3590000002</v>
      </c>
      <c r="G183" s="116">
        <v>16063.320999999998</v>
      </c>
      <c r="H183" s="116">
        <v>3322223.68</v>
      </c>
      <c r="I183" s="116">
        <v>2185252.4739999999</v>
      </c>
      <c r="J183" s="116">
        <v>3091.2929999999997</v>
      </c>
      <c r="K183" s="116">
        <v>2188343.767</v>
      </c>
      <c r="L183" s="116">
        <v>21501.498000000003</v>
      </c>
      <c r="M183" s="116">
        <v>321845.402</v>
      </c>
      <c r="N183" s="116">
        <v>40630.293000000005</v>
      </c>
      <c r="O183" s="116">
        <v>362475.69499999995</v>
      </c>
      <c r="P183" s="116">
        <v>10699566.233999999</v>
      </c>
      <c r="Q183" s="116">
        <v>0</v>
      </c>
      <c r="R183" s="116">
        <v>10699566.233999999</v>
      </c>
      <c r="S183" s="114"/>
      <c r="T183" s="116">
        <v>10294393.463</v>
      </c>
      <c r="U183" s="116">
        <v>10294393.463</v>
      </c>
      <c r="V183" s="116">
        <v>10337090.539000001</v>
      </c>
      <c r="W183" s="116">
        <v>10337090.539000001</v>
      </c>
      <c r="X183" s="116">
        <v>10656869.158</v>
      </c>
      <c r="Y183" s="116">
        <v>10656869.158</v>
      </c>
      <c r="Z183" s="116">
        <v>21821.825000000001</v>
      </c>
      <c r="AA183" s="116">
        <v>139.26300000000001</v>
      </c>
      <c r="AB183" s="116">
        <v>21961.088</v>
      </c>
      <c r="AC183" s="116">
        <v>667256.19099999999</v>
      </c>
      <c r="AD183" s="116">
        <v>0</v>
      </c>
      <c r="AE183" s="116">
        <v>11388783.513</v>
      </c>
      <c r="AF183" s="114"/>
      <c r="AG183" s="114"/>
      <c r="AH183" s="116">
        <v>42077</v>
      </c>
      <c r="AI183" s="116">
        <v>85470</v>
      </c>
      <c r="AJ183" s="116">
        <v>0</v>
      </c>
      <c r="AK183" s="114"/>
      <c r="AL183" s="116">
        <v>4823556.1319999993</v>
      </c>
      <c r="AM183" s="116">
        <v>23542.462</v>
      </c>
      <c r="AN183" s="116">
        <v>4847098.5940000005</v>
      </c>
      <c r="AO183" s="116">
        <v>3391630.3590000002</v>
      </c>
      <c r="AP183" s="116">
        <v>16063.320999999998</v>
      </c>
      <c r="AQ183" s="116">
        <v>3407693.6799999997</v>
      </c>
      <c r="AR183" s="116">
        <v>2185252.4739999999</v>
      </c>
      <c r="AS183" s="116">
        <v>3091.2929999999997</v>
      </c>
      <c r="AT183" s="116">
        <v>2188343.767</v>
      </c>
      <c r="AU183" s="116">
        <v>21501.498000000003</v>
      </c>
      <c r="AV183" s="116">
        <v>321845.402</v>
      </c>
      <c r="AW183" s="116">
        <v>40630.293000000005</v>
      </c>
      <c r="AX183" s="116">
        <v>362475.69499999995</v>
      </c>
      <c r="AY183" s="116">
        <v>10827113.234000001</v>
      </c>
      <c r="AZ183" s="116">
        <v>0</v>
      </c>
      <c r="BA183" s="116">
        <v>10827113.234000001</v>
      </c>
      <c r="BB183" s="114"/>
      <c r="BC183" s="116">
        <v>10421940.463000001</v>
      </c>
      <c r="BD183" s="116">
        <v>10421940.463000001</v>
      </c>
      <c r="BE183" s="116">
        <v>11516330.513</v>
      </c>
      <c r="BF183" s="114"/>
      <c r="BG183" s="116">
        <v>11388783.513</v>
      </c>
    </row>
    <row r="184" spans="1:59">
      <c r="A184" s="73">
        <f>A183+1</f>
        <v>2004</v>
      </c>
      <c r="B184" s="73" t="str">
        <f>B170</f>
        <v>Annual</v>
      </c>
      <c r="C184" s="116">
        <v>4846211.1029999992</v>
      </c>
      <c r="D184" s="116">
        <v>25028.438999999998</v>
      </c>
      <c r="E184" s="116">
        <v>4871239.5420000004</v>
      </c>
      <c r="F184" s="116">
        <v>3361760.9019999998</v>
      </c>
      <c r="G184" s="116">
        <v>16484.645</v>
      </c>
      <c r="H184" s="116">
        <v>3378245.5469999998</v>
      </c>
      <c r="I184" s="116">
        <v>2181533.2680000002</v>
      </c>
      <c r="J184" s="116">
        <v>3148.7429999999999</v>
      </c>
      <c r="K184" s="116">
        <v>2184682.0109999999</v>
      </c>
      <c r="L184" s="116">
        <v>21765.672999999999</v>
      </c>
      <c r="M184" s="116">
        <v>327640.65399999998</v>
      </c>
      <c r="N184" s="116">
        <v>41365.559000000001</v>
      </c>
      <c r="O184" s="116">
        <v>369006.21299999999</v>
      </c>
      <c r="P184" s="116">
        <v>10824938.986</v>
      </c>
      <c r="Q184" s="116">
        <v>0</v>
      </c>
      <c r="R184" s="116">
        <v>10824938.986</v>
      </c>
      <c r="S184" s="114"/>
      <c r="T184" s="116">
        <v>10411270.946</v>
      </c>
      <c r="U184" s="116">
        <v>10411270.946</v>
      </c>
      <c r="V184" s="116">
        <v>10455932.773</v>
      </c>
      <c r="W184" s="116">
        <v>10455932.773</v>
      </c>
      <c r="X184" s="116">
        <v>10780277.159</v>
      </c>
      <c r="Y184" s="116">
        <v>10780277.159</v>
      </c>
      <c r="Z184" s="116">
        <v>22067.174999999999</v>
      </c>
      <c r="AA184" s="116">
        <v>146.21</v>
      </c>
      <c r="AB184" s="116">
        <v>22213.384999999998</v>
      </c>
      <c r="AC184" s="116">
        <v>676746.42600000009</v>
      </c>
      <c r="AD184" s="116">
        <v>0</v>
      </c>
      <c r="AE184" s="116">
        <v>11523898.797</v>
      </c>
      <c r="AF184" s="114"/>
      <c r="AG184" s="114"/>
      <c r="AH184" s="116">
        <v>53317</v>
      </c>
      <c r="AI184" s="116">
        <v>99623</v>
      </c>
      <c r="AJ184" s="116">
        <v>0</v>
      </c>
      <c r="AK184" s="114"/>
      <c r="AL184" s="116">
        <v>4899528.1029999992</v>
      </c>
      <c r="AM184" s="116">
        <v>25028.438999999998</v>
      </c>
      <c r="AN184" s="116">
        <v>4924556.5420000004</v>
      </c>
      <c r="AO184" s="116">
        <v>3461383.9020000002</v>
      </c>
      <c r="AP184" s="116">
        <v>16484.645</v>
      </c>
      <c r="AQ184" s="116">
        <v>3477868.5470000003</v>
      </c>
      <c r="AR184" s="116">
        <v>2181533.2680000002</v>
      </c>
      <c r="AS184" s="116">
        <v>3148.7429999999999</v>
      </c>
      <c r="AT184" s="116">
        <v>2184682.0109999999</v>
      </c>
      <c r="AU184" s="116">
        <v>21765.672999999999</v>
      </c>
      <c r="AV184" s="116">
        <v>327640.65399999998</v>
      </c>
      <c r="AW184" s="116">
        <v>41365.559000000001</v>
      </c>
      <c r="AX184" s="116">
        <v>369006.21299999999</v>
      </c>
      <c r="AY184" s="116">
        <v>10977878.986</v>
      </c>
      <c r="AZ184" s="116">
        <v>0</v>
      </c>
      <c r="BA184" s="116">
        <v>10977878.986</v>
      </c>
      <c r="BB184" s="114"/>
      <c r="BC184" s="116">
        <v>10564210.945999999</v>
      </c>
      <c r="BD184" s="116">
        <v>10564210.945999999</v>
      </c>
      <c r="BE184" s="116">
        <v>11676838.797</v>
      </c>
      <c r="BF184" s="114"/>
      <c r="BG184" s="116">
        <v>11523898.797</v>
      </c>
    </row>
    <row r="185" spans="1:59">
      <c r="A185" s="73">
        <f>A184+1</f>
        <v>2005</v>
      </c>
      <c r="B185" s="73" t="str">
        <f>B171</f>
        <v>Annual</v>
      </c>
      <c r="C185" s="116">
        <v>4915221.9390000002</v>
      </c>
      <c r="D185" s="116">
        <v>26563.172999999999</v>
      </c>
      <c r="E185" s="116">
        <v>4941785.1119999997</v>
      </c>
      <c r="F185" s="116">
        <v>3425386.5270000002</v>
      </c>
      <c r="G185" s="116">
        <v>16907.201000000001</v>
      </c>
      <c r="H185" s="116">
        <v>3442293.7280000001</v>
      </c>
      <c r="I185" s="116">
        <v>2177269.7199999997</v>
      </c>
      <c r="J185" s="116">
        <v>3187.8710000000001</v>
      </c>
      <c r="K185" s="116">
        <v>2180457.591</v>
      </c>
      <c r="L185" s="116">
        <v>22029.845000000001</v>
      </c>
      <c r="M185" s="116">
        <v>333541.109</v>
      </c>
      <c r="N185" s="116">
        <v>42114.131000000001</v>
      </c>
      <c r="O185" s="116">
        <v>375655.24</v>
      </c>
      <c r="P185" s="116">
        <v>10962221.515999999</v>
      </c>
      <c r="Q185" s="116">
        <v>0</v>
      </c>
      <c r="R185" s="116">
        <v>10962221.515999999</v>
      </c>
      <c r="S185" s="114"/>
      <c r="T185" s="116">
        <v>10539908.031000001</v>
      </c>
      <c r="U185" s="116">
        <v>10539908.031000001</v>
      </c>
      <c r="V185" s="116">
        <v>10586566.275999999</v>
      </c>
      <c r="W185" s="116">
        <v>10586566.275999999</v>
      </c>
      <c r="X185" s="116">
        <v>10915563.271000002</v>
      </c>
      <c r="Y185" s="116">
        <v>10915563.271000002</v>
      </c>
      <c r="Z185" s="116">
        <v>22315.657000000003</v>
      </c>
      <c r="AA185" s="116">
        <v>153.29300000000001</v>
      </c>
      <c r="AB185" s="116">
        <v>22468.95</v>
      </c>
      <c r="AC185" s="116">
        <v>687014.625</v>
      </c>
      <c r="AD185" s="116">
        <v>0</v>
      </c>
      <c r="AE185" s="116">
        <v>11671705.091</v>
      </c>
      <c r="AF185" s="114"/>
      <c r="AG185" s="114"/>
      <c r="AH185" s="116">
        <v>64774</v>
      </c>
      <c r="AI185" s="116">
        <v>113763</v>
      </c>
      <c r="AJ185" s="116">
        <v>0</v>
      </c>
      <c r="AK185" s="114"/>
      <c r="AL185" s="116">
        <v>4979995.9390000002</v>
      </c>
      <c r="AM185" s="116">
        <v>26563.172999999999</v>
      </c>
      <c r="AN185" s="116">
        <v>5006559.1119999997</v>
      </c>
      <c r="AO185" s="116">
        <v>3539149.5270000002</v>
      </c>
      <c r="AP185" s="116">
        <v>16907.201000000001</v>
      </c>
      <c r="AQ185" s="116">
        <v>3556056.7280000001</v>
      </c>
      <c r="AR185" s="116">
        <v>2177269.7199999997</v>
      </c>
      <c r="AS185" s="116">
        <v>3187.8710000000001</v>
      </c>
      <c r="AT185" s="116">
        <v>2180457.591</v>
      </c>
      <c r="AU185" s="116">
        <v>22029.845000000001</v>
      </c>
      <c r="AV185" s="116">
        <v>333541.109</v>
      </c>
      <c r="AW185" s="116">
        <v>42114.131000000001</v>
      </c>
      <c r="AX185" s="116">
        <v>375655.24</v>
      </c>
      <c r="AY185" s="116">
        <v>11140758.516000001</v>
      </c>
      <c r="AZ185" s="116">
        <v>0</v>
      </c>
      <c r="BA185" s="116">
        <v>11140758.516000001</v>
      </c>
      <c r="BB185" s="114"/>
      <c r="BC185" s="116">
        <v>10718445.030999999</v>
      </c>
      <c r="BD185" s="116">
        <v>10718445.030999999</v>
      </c>
      <c r="BE185" s="116">
        <v>11850242.097000001</v>
      </c>
      <c r="BF185" s="114"/>
      <c r="BG185" s="116">
        <v>11671705.096999999</v>
      </c>
    </row>
    <row r="186" spans="1:59">
      <c r="A186" s="73">
        <f>A185+1</f>
        <v>2006</v>
      </c>
      <c r="B186" s="73" t="str">
        <f>B172</f>
        <v>Annual</v>
      </c>
      <c r="C186" s="116">
        <v>5005264.5389999999</v>
      </c>
      <c r="D186" s="116">
        <v>28111.792000000001</v>
      </c>
      <c r="E186" s="116">
        <v>5033376.3310000002</v>
      </c>
      <c r="F186" s="116">
        <v>3484022.0779999997</v>
      </c>
      <c r="G186" s="116">
        <v>17373.625</v>
      </c>
      <c r="H186" s="116">
        <v>3501395.7030000002</v>
      </c>
      <c r="I186" s="116">
        <v>2188664.4</v>
      </c>
      <c r="J186" s="116">
        <v>3219.1529999999998</v>
      </c>
      <c r="K186" s="116">
        <v>2191883.5530000003</v>
      </c>
      <c r="L186" s="116">
        <v>22294.021999999997</v>
      </c>
      <c r="M186" s="116">
        <v>339548.69900000002</v>
      </c>
      <c r="N186" s="116">
        <v>42876.25</v>
      </c>
      <c r="O186" s="116">
        <v>382424.94900000002</v>
      </c>
      <c r="P186" s="116">
        <v>11131374.558</v>
      </c>
      <c r="Q186" s="116">
        <v>0</v>
      </c>
      <c r="R186" s="116">
        <v>11131374.558</v>
      </c>
      <c r="S186" s="114"/>
      <c r="T186" s="116">
        <v>10700245.038999999</v>
      </c>
      <c r="U186" s="116">
        <v>10700245.038999999</v>
      </c>
      <c r="V186" s="116">
        <v>10748949.608999999</v>
      </c>
      <c r="W186" s="116">
        <v>10748949.608999999</v>
      </c>
      <c r="X186" s="116">
        <v>11082669.988</v>
      </c>
      <c r="Y186" s="116">
        <v>11082669.988</v>
      </c>
      <c r="Z186" s="116">
        <v>22567.268</v>
      </c>
      <c r="AA186" s="116">
        <v>160.69300000000001</v>
      </c>
      <c r="AB186" s="116">
        <v>22727.960999999999</v>
      </c>
      <c r="AC186" s="116">
        <v>699170.0959999999</v>
      </c>
      <c r="AD186" s="116">
        <v>0</v>
      </c>
      <c r="AE186" s="116">
        <v>11853272.615</v>
      </c>
      <c r="AF186" s="114"/>
      <c r="AG186" s="114"/>
      <c r="AH186" s="116">
        <v>76232</v>
      </c>
      <c r="AI186" s="116">
        <v>127895</v>
      </c>
      <c r="AJ186" s="116">
        <v>0</v>
      </c>
      <c r="AK186" s="114"/>
      <c r="AL186" s="116">
        <v>5081496.5389999999</v>
      </c>
      <c r="AM186" s="116">
        <v>28111.792000000001</v>
      </c>
      <c r="AN186" s="116">
        <v>5109608.3310000002</v>
      </c>
      <c r="AO186" s="116">
        <v>3611917.0779999997</v>
      </c>
      <c r="AP186" s="116">
        <v>17373.625</v>
      </c>
      <c r="AQ186" s="116">
        <v>3629290.7030000002</v>
      </c>
      <c r="AR186" s="116">
        <v>2188664.4</v>
      </c>
      <c r="AS186" s="116">
        <v>3219.1529999999998</v>
      </c>
      <c r="AT186" s="116">
        <v>2191883.5530000003</v>
      </c>
      <c r="AU186" s="116">
        <v>22294.021999999997</v>
      </c>
      <c r="AV186" s="116">
        <v>339548.69900000002</v>
      </c>
      <c r="AW186" s="116">
        <v>42876.25</v>
      </c>
      <c r="AX186" s="116">
        <v>382424.94900000002</v>
      </c>
      <c r="AY186" s="116">
        <v>11335501.558</v>
      </c>
      <c r="AZ186" s="116">
        <v>0</v>
      </c>
      <c r="BA186" s="116">
        <v>11335501.558</v>
      </c>
      <c r="BB186" s="114"/>
      <c r="BC186" s="116">
        <v>10904372.038999999</v>
      </c>
      <c r="BD186" s="116">
        <v>10904372.038999999</v>
      </c>
      <c r="BE186" s="116">
        <v>12057399.615</v>
      </c>
      <c r="BF186" s="114"/>
      <c r="BG186" s="116">
        <v>11853272.615</v>
      </c>
    </row>
    <row r="187" spans="1:59"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</row>
    <row r="188" spans="1:59">
      <c r="A188" s="73">
        <f>A186+1</f>
        <v>2007</v>
      </c>
      <c r="B188" s="73" t="str">
        <f>B174</f>
        <v>Annual</v>
      </c>
      <c r="C188" s="116">
        <v>5092171.6269999994</v>
      </c>
      <c r="D188" s="116">
        <v>29560.352999999999</v>
      </c>
      <c r="E188" s="116">
        <v>5121731.9799999995</v>
      </c>
      <c r="F188" s="116">
        <v>3535836.534</v>
      </c>
      <c r="G188" s="116">
        <v>17784.462</v>
      </c>
      <c r="H188" s="116">
        <v>3553620.9960000003</v>
      </c>
      <c r="I188" s="116">
        <v>2172898.3680000002</v>
      </c>
      <c r="J188" s="116">
        <v>3268.0079999999998</v>
      </c>
      <c r="K188" s="116">
        <v>2176166.3760000002</v>
      </c>
      <c r="L188" s="116">
        <v>22558.197</v>
      </c>
      <c r="M188" s="116">
        <v>345665.38500000001</v>
      </c>
      <c r="N188" s="116">
        <v>43652.160000000003</v>
      </c>
      <c r="O188" s="116">
        <v>389317.54499999998</v>
      </c>
      <c r="P188" s="116">
        <v>11263395.093999999</v>
      </c>
      <c r="Q188" s="116">
        <v>0</v>
      </c>
      <c r="R188" s="116">
        <v>11263395.093999999</v>
      </c>
      <c r="S188" s="114"/>
      <c r="T188" s="116">
        <v>10823464.726</v>
      </c>
      <c r="U188" s="116">
        <v>10823464.726</v>
      </c>
      <c r="V188" s="116">
        <v>10874077.548999999</v>
      </c>
      <c r="W188" s="116">
        <v>10874077.548999999</v>
      </c>
      <c r="X188" s="116">
        <v>11212782.271</v>
      </c>
      <c r="Y188" s="116">
        <v>11212782.271</v>
      </c>
      <c r="Z188" s="116">
        <v>22821.653000000002</v>
      </c>
      <c r="AA188" s="116">
        <v>167.91200000000001</v>
      </c>
      <c r="AB188" s="116">
        <v>22989.564999999999</v>
      </c>
      <c r="AC188" s="116">
        <v>709196.71000000008</v>
      </c>
      <c r="AD188" s="116">
        <v>0</v>
      </c>
      <c r="AE188" s="116">
        <v>11995581.368999999</v>
      </c>
      <c r="AF188" s="114"/>
      <c r="AG188" s="114"/>
      <c r="AH188" s="116">
        <v>87689</v>
      </c>
      <c r="AI188" s="116">
        <v>142339</v>
      </c>
      <c r="AJ188" s="116">
        <v>0</v>
      </c>
      <c r="AK188" s="114"/>
      <c r="AL188" s="116">
        <v>5179860.6270000003</v>
      </c>
      <c r="AM188" s="116">
        <v>29560.352999999999</v>
      </c>
      <c r="AN188" s="116">
        <v>5209420.9799999995</v>
      </c>
      <c r="AO188" s="116">
        <v>3678175.534</v>
      </c>
      <c r="AP188" s="116">
        <v>17784.462</v>
      </c>
      <c r="AQ188" s="116">
        <v>3695959.9960000003</v>
      </c>
      <c r="AR188" s="116">
        <v>2172898.3680000002</v>
      </c>
      <c r="AS188" s="116">
        <v>3268.0079999999998</v>
      </c>
      <c r="AT188" s="116">
        <v>2176166.3760000002</v>
      </c>
      <c r="AU188" s="116">
        <v>22558.197</v>
      </c>
      <c r="AV188" s="116">
        <v>345665.38500000001</v>
      </c>
      <c r="AW188" s="116">
        <v>43652.160000000003</v>
      </c>
      <c r="AX188" s="116">
        <v>389317.54499999998</v>
      </c>
      <c r="AY188" s="116">
        <v>11493423.094000001</v>
      </c>
      <c r="AZ188" s="116">
        <v>0</v>
      </c>
      <c r="BA188" s="116">
        <v>11493423.094000001</v>
      </c>
      <c r="BB188" s="114"/>
      <c r="BC188" s="116">
        <v>11053492.726</v>
      </c>
      <c r="BD188" s="116">
        <v>11053492.726</v>
      </c>
      <c r="BE188" s="116">
        <v>12225609.373</v>
      </c>
      <c r="BF188" s="114"/>
      <c r="BG188" s="116">
        <v>11995581.373000002</v>
      </c>
    </row>
    <row r="189" spans="1:59">
      <c r="A189" s="73">
        <f>A188+1</f>
        <v>2008</v>
      </c>
      <c r="B189" s="73" t="str">
        <f>B175</f>
        <v>Annual</v>
      </c>
      <c r="C189" s="116">
        <v>5194711.26</v>
      </c>
      <c r="D189" s="116">
        <v>31019.850000000002</v>
      </c>
      <c r="E189" s="116">
        <v>5225731.1099999994</v>
      </c>
      <c r="F189" s="116">
        <v>3592349.23</v>
      </c>
      <c r="G189" s="116">
        <v>18231.922999999999</v>
      </c>
      <c r="H189" s="116">
        <v>3610581.1529999999</v>
      </c>
      <c r="I189" s="116">
        <v>2156334.3319999999</v>
      </c>
      <c r="J189" s="116">
        <v>3327.7670000000003</v>
      </c>
      <c r="K189" s="116">
        <v>2159662.0989999999</v>
      </c>
      <c r="L189" s="116">
        <v>22822.37</v>
      </c>
      <c r="M189" s="116">
        <v>351893.17499999999</v>
      </c>
      <c r="N189" s="116">
        <v>44442.110999999997</v>
      </c>
      <c r="O189" s="116">
        <v>396335.28600000002</v>
      </c>
      <c r="P189" s="116">
        <v>11415132.018000001</v>
      </c>
      <c r="Q189" s="116">
        <v>0</v>
      </c>
      <c r="R189" s="116">
        <v>11415132.018000001</v>
      </c>
      <c r="S189" s="114"/>
      <c r="T189" s="116">
        <v>10966217.192</v>
      </c>
      <c r="U189" s="116">
        <v>10966217.192</v>
      </c>
      <c r="V189" s="116">
        <v>11018796.732000001</v>
      </c>
      <c r="W189" s="116">
        <v>11018796.732000001</v>
      </c>
      <c r="X189" s="116">
        <v>11362552.478</v>
      </c>
      <c r="Y189" s="116">
        <v>11362552.478</v>
      </c>
      <c r="Z189" s="116">
        <v>23078.635999999999</v>
      </c>
      <c r="AA189" s="116">
        <v>175.452</v>
      </c>
      <c r="AB189" s="116">
        <v>23254.088</v>
      </c>
      <c r="AC189" s="116">
        <v>720472.22199999995</v>
      </c>
      <c r="AD189" s="116">
        <v>0</v>
      </c>
      <c r="AE189" s="116">
        <v>12158858.328</v>
      </c>
      <c r="AF189" s="114"/>
      <c r="AG189" s="114"/>
      <c r="AH189" s="116">
        <v>99146</v>
      </c>
      <c r="AI189" s="116">
        <v>156784</v>
      </c>
      <c r="AJ189" s="116">
        <v>0</v>
      </c>
      <c r="AK189" s="114"/>
      <c r="AL189" s="116">
        <v>5293857.26</v>
      </c>
      <c r="AM189" s="116">
        <v>31019.850000000002</v>
      </c>
      <c r="AN189" s="116">
        <v>5324877.1100000003</v>
      </c>
      <c r="AO189" s="116">
        <v>3749133.23</v>
      </c>
      <c r="AP189" s="116">
        <v>18231.922999999999</v>
      </c>
      <c r="AQ189" s="116">
        <v>3767365.1530000004</v>
      </c>
      <c r="AR189" s="116">
        <v>2156334.3319999999</v>
      </c>
      <c r="AS189" s="116">
        <v>3327.7670000000003</v>
      </c>
      <c r="AT189" s="116">
        <v>2159662.0989999999</v>
      </c>
      <c r="AU189" s="116">
        <v>22822.37</v>
      </c>
      <c r="AV189" s="116">
        <v>351893.17499999999</v>
      </c>
      <c r="AW189" s="116">
        <v>44442.110999999997</v>
      </c>
      <c r="AX189" s="116">
        <v>396335.28600000002</v>
      </c>
      <c r="AY189" s="116">
        <v>11671062.018000001</v>
      </c>
      <c r="AZ189" s="116">
        <v>0</v>
      </c>
      <c r="BA189" s="116">
        <v>11671062.018000001</v>
      </c>
      <c r="BB189" s="114"/>
      <c r="BC189" s="116">
        <v>11222147.192</v>
      </c>
      <c r="BD189" s="116">
        <v>11222147.192</v>
      </c>
      <c r="BE189" s="116">
        <v>12414788.334000001</v>
      </c>
      <c r="BF189" s="114"/>
      <c r="BG189" s="116">
        <v>12158858.334000001</v>
      </c>
    </row>
    <row r="190" spans="1:59">
      <c r="A190" s="73">
        <f>A189+1</f>
        <v>2009</v>
      </c>
      <c r="B190" s="73" t="str">
        <f>B176</f>
        <v>Annual</v>
      </c>
      <c r="C190" s="116">
        <v>5298487.1960000005</v>
      </c>
      <c r="D190" s="116">
        <v>32490.456000000002</v>
      </c>
      <c r="E190" s="116">
        <v>5330977.6519999998</v>
      </c>
      <c r="F190" s="116">
        <v>3644657.9920000001</v>
      </c>
      <c r="G190" s="116">
        <v>18676.5</v>
      </c>
      <c r="H190" s="116">
        <v>3663334.4920000001</v>
      </c>
      <c r="I190" s="116">
        <v>2139102.2420000001</v>
      </c>
      <c r="J190" s="116">
        <v>3367.163</v>
      </c>
      <c r="K190" s="116">
        <v>2142469.4049999998</v>
      </c>
      <c r="L190" s="116">
        <v>23086.545999999998</v>
      </c>
      <c r="M190" s="116">
        <v>358234.09899999999</v>
      </c>
      <c r="N190" s="116">
        <v>45246.358</v>
      </c>
      <c r="O190" s="116">
        <v>403480.45699999999</v>
      </c>
      <c r="P190" s="116">
        <v>11563348.551999999</v>
      </c>
      <c r="Q190" s="116">
        <v>0</v>
      </c>
      <c r="R190" s="116">
        <v>11563348.551999999</v>
      </c>
      <c r="S190" s="114"/>
      <c r="T190" s="116">
        <v>11105333.976</v>
      </c>
      <c r="U190" s="116">
        <v>11105333.976</v>
      </c>
      <c r="V190" s="116">
        <v>11159868.095000001</v>
      </c>
      <c r="W190" s="116">
        <v>11159868.095000001</v>
      </c>
      <c r="X190" s="116">
        <v>11508814.433</v>
      </c>
      <c r="Y190" s="116">
        <v>11508814.433</v>
      </c>
      <c r="Z190" s="116">
        <v>23338.817999999999</v>
      </c>
      <c r="AA190" s="116">
        <v>182.989</v>
      </c>
      <c r="AB190" s="116">
        <v>23521.807000000001</v>
      </c>
      <c r="AC190" s="116">
        <v>731531.58399999992</v>
      </c>
      <c r="AD190" s="116">
        <v>0</v>
      </c>
      <c r="AE190" s="116">
        <v>12318401.943</v>
      </c>
      <c r="AF190" s="114"/>
      <c r="AG190" s="114"/>
      <c r="AH190" s="116">
        <v>110603</v>
      </c>
      <c r="AI190" s="116">
        <v>171234</v>
      </c>
      <c r="AJ190" s="116">
        <v>0</v>
      </c>
      <c r="AK190" s="114"/>
      <c r="AL190" s="116">
        <v>5409090.1960000005</v>
      </c>
      <c r="AM190" s="116">
        <v>32490.456000000002</v>
      </c>
      <c r="AN190" s="116">
        <v>5441580.6519999998</v>
      </c>
      <c r="AO190" s="116">
        <v>3815891.9919999996</v>
      </c>
      <c r="AP190" s="116">
        <v>18676.5</v>
      </c>
      <c r="AQ190" s="116">
        <v>3834568.4920000001</v>
      </c>
      <c r="AR190" s="116">
        <v>2139102.2420000001</v>
      </c>
      <c r="AS190" s="116">
        <v>3367.163</v>
      </c>
      <c r="AT190" s="116">
        <v>2142469.4049999998</v>
      </c>
      <c r="AU190" s="116">
        <v>23086.545999999998</v>
      </c>
      <c r="AV190" s="116">
        <v>358234.09899999999</v>
      </c>
      <c r="AW190" s="116">
        <v>45246.358</v>
      </c>
      <c r="AX190" s="116">
        <v>403480.45699999999</v>
      </c>
      <c r="AY190" s="116">
        <v>11845185.552000001</v>
      </c>
      <c r="AZ190" s="116">
        <v>0</v>
      </c>
      <c r="BA190" s="116">
        <v>11845185.552000001</v>
      </c>
      <c r="BB190" s="114"/>
      <c r="BC190" s="116">
        <v>11387170.976</v>
      </c>
      <c r="BD190" s="116">
        <v>11387170.976</v>
      </c>
      <c r="BE190" s="116">
        <v>12600238.944</v>
      </c>
      <c r="BF190" s="114"/>
      <c r="BG190" s="116">
        <v>12318401.944</v>
      </c>
    </row>
    <row r="191" spans="1:59">
      <c r="A191" s="73">
        <f>A190+1</f>
        <v>2010</v>
      </c>
      <c r="B191" s="73" t="str">
        <f>B177</f>
        <v>Annual</v>
      </c>
      <c r="C191" s="116">
        <v>5413448.3190000001</v>
      </c>
      <c r="D191" s="116">
        <v>33962.260999999999</v>
      </c>
      <c r="E191" s="116">
        <v>5447410.5800000001</v>
      </c>
      <c r="F191" s="116">
        <v>3702136.92</v>
      </c>
      <c r="G191" s="116">
        <v>19135.96</v>
      </c>
      <c r="H191" s="116">
        <v>3721272.88</v>
      </c>
      <c r="I191" s="116">
        <v>2120285.7549999999</v>
      </c>
      <c r="J191" s="116">
        <v>3377.1659999999997</v>
      </c>
      <c r="K191" s="116">
        <v>2123662.9210000001</v>
      </c>
      <c r="L191" s="116">
        <v>23350.721000000001</v>
      </c>
      <c r="M191" s="116">
        <v>364690.23499999999</v>
      </c>
      <c r="N191" s="116">
        <v>46065.159</v>
      </c>
      <c r="O191" s="116">
        <v>410755.39400000003</v>
      </c>
      <c r="P191" s="116">
        <v>11726452.495999999</v>
      </c>
      <c r="Q191" s="116">
        <v>0</v>
      </c>
      <c r="R191" s="116">
        <v>11726452.495999999</v>
      </c>
      <c r="S191" s="114"/>
      <c r="T191" s="116">
        <v>11259221.715</v>
      </c>
      <c r="U191" s="116">
        <v>11259221.715</v>
      </c>
      <c r="V191" s="116">
        <v>11315697.102</v>
      </c>
      <c r="W191" s="116">
        <v>11315697.102</v>
      </c>
      <c r="X191" s="116">
        <v>11669977.108999999</v>
      </c>
      <c r="Y191" s="116">
        <v>11669977.108999999</v>
      </c>
      <c r="Z191" s="116">
        <v>23602.191000000003</v>
      </c>
      <c r="AA191" s="116">
        <v>190.702</v>
      </c>
      <c r="AB191" s="116">
        <v>23792.893</v>
      </c>
      <c r="AC191" s="116">
        <v>743537.91899999999</v>
      </c>
      <c r="AD191" s="116">
        <v>0</v>
      </c>
      <c r="AE191" s="116">
        <v>12493783.308</v>
      </c>
      <c r="AF191" s="114"/>
      <c r="AG191" s="114"/>
      <c r="AH191" s="116">
        <v>122060</v>
      </c>
      <c r="AI191" s="116">
        <v>185684</v>
      </c>
      <c r="AJ191" s="116">
        <v>0</v>
      </c>
      <c r="AK191" s="114"/>
      <c r="AL191" s="116">
        <v>5535508.3189999992</v>
      </c>
      <c r="AM191" s="116">
        <v>33962.260999999999</v>
      </c>
      <c r="AN191" s="116">
        <v>5569470.5800000001</v>
      </c>
      <c r="AO191" s="116">
        <v>3887820.92</v>
      </c>
      <c r="AP191" s="116">
        <v>19135.96</v>
      </c>
      <c r="AQ191" s="116">
        <v>3906956.8800000004</v>
      </c>
      <c r="AR191" s="116">
        <v>2120285.7549999999</v>
      </c>
      <c r="AS191" s="116">
        <v>3377.1659999999997</v>
      </c>
      <c r="AT191" s="116">
        <v>2123662.9210000001</v>
      </c>
      <c r="AU191" s="116">
        <v>23350.721000000001</v>
      </c>
      <c r="AV191" s="116">
        <v>364690.23499999999</v>
      </c>
      <c r="AW191" s="116">
        <v>46065.159</v>
      </c>
      <c r="AX191" s="116">
        <v>410755.39400000003</v>
      </c>
      <c r="AY191" s="116">
        <v>12034196.496000001</v>
      </c>
      <c r="AZ191" s="116">
        <v>0</v>
      </c>
      <c r="BA191" s="116">
        <v>12034196.496000001</v>
      </c>
      <c r="BB191" s="114"/>
      <c r="BC191" s="116">
        <v>11566965.715</v>
      </c>
      <c r="BD191" s="116">
        <v>11566965.715</v>
      </c>
      <c r="BE191" s="116">
        <v>12801527.312000001</v>
      </c>
      <c r="BF191" s="114"/>
      <c r="BG191" s="116">
        <v>12493783.311999999</v>
      </c>
    </row>
    <row r="192" spans="1:59">
      <c r="A192" s="73">
        <f>A191+1</f>
        <v>2011</v>
      </c>
      <c r="B192" s="73" t="str">
        <f>B178</f>
        <v>Annual</v>
      </c>
      <c r="C192" s="116">
        <v>5543894.5439999998</v>
      </c>
      <c r="D192" s="116">
        <v>35460.051999999996</v>
      </c>
      <c r="E192" s="116">
        <v>5579354.5959999999</v>
      </c>
      <c r="F192" s="116">
        <v>3759828.23</v>
      </c>
      <c r="G192" s="116">
        <v>19623.335999999999</v>
      </c>
      <c r="H192" s="116">
        <v>3779451.5660000001</v>
      </c>
      <c r="I192" s="116">
        <v>2105002.4250000003</v>
      </c>
      <c r="J192" s="116">
        <v>3421.3870000000002</v>
      </c>
      <c r="K192" s="116">
        <v>2108423.8119999999</v>
      </c>
      <c r="L192" s="116">
        <v>23614.894</v>
      </c>
      <c r="M192" s="116">
        <v>371263.69699999999</v>
      </c>
      <c r="N192" s="116">
        <v>46898.777000000002</v>
      </c>
      <c r="O192" s="116">
        <v>418162.47399999999</v>
      </c>
      <c r="P192" s="116">
        <v>11909007.342</v>
      </c>
      <c r="Q192" s="116">
        <v>0</v>
      </c>
      <c r="R192" s="116">
        <v>11909007.342</v>
      </c>
      <c r="S192" s="114"/>
      <c r="T192" s="116">
        <v>11432340.093</v>
      </c>
      <c r="U192" s="116">
        <v>11432340.093</v>
      </c>
      <c r="V192" s="116">
        <v>11490844.868000001</v>
      </c>
      <c r="W192" s="116">
        <v>11490844.868000001</v>
      </c>
      <c r="X192" s="116">
        <v>11850502.567</v>
      </c>
      <c r="Y192" s="116">
        <v>11850502.567</v>
      </c>
      <c r="Z192" s="116">
        <v>23868.442000000003</v>
      </c>
      <c r="AA192" s="116">
        <v>198.66200000000001</v>
      </c>
      <c r="AB192" s="116">
        <v>24067.103999999999</v>
      </c>
      <c r="AC192" s="116">
        <v>756309.26699999999</v>
      </c>
      <c r="AD192" s="116">
        <v>0</v>
      </c>
      <c r="AE192" s="116">
        <v>12689383.713</v>
      </c>
      <c r="AF192" s="114"/>
      <c r="AG192" s="114"/>
      <c r="AH192" s="116">
        <v>126732</v>
      </c>
      <c r="AI192" s="116">
        <v>200134</v>
      </c>
      <c r="AJ192" s="116">
        <v>0</v>
      </c>
      <c r="AK192" s="114"/>
      <c r="AL192" s="116">
        <v>5670626.5439999998</v>
      </c>
      <c r="AM192" s="116">
        <v>35460.051999999996</v>
      </c>
      <c r="AN192" s="116">
        <v>5706086.5959999999</v>
      </c>
      <c r="AO192" s="116">
        <v>3959962.23</v>
      </c>
      <c r="AP192" s="116">
        <v>19623.335999999999</v>
      </c>
      <c r="AQ192" s="116">
        <v>3979585.5660000001</v>
      </c>
      <c r="AR192" s="116">
        <v>2105002.4250000003</v>
      </c>
      <c r="AS192" s="116">
        <v>3421.3870000000002</v>
      </c>
      <c r="AT192" s="116">
        <v>2108423.8119999999</v>
      </c>
      <c r="AU192" s="116">
        <v>23614.894</v>
      </c>
      <c r="AV192" s="116">
        <v>371263.69699999999</v>
      </c>
      <c r="AW192" s="116">
        <v>46898.777000000002</v>
      </c>
      <c r="AX192" s="116">
        <v>418162.47399999999</v>
      </c>
      <c r="AY192" s="116">
        <v>12235873.342</v>
      </c>
      <c r="AZ192" s="116">
        <v>0</v>
      </c>
      <c r="BA192" s="116">
        <v>12235873.342</v>
      </c>
      <c r="BB192" s="114"/>
      <c r="BC192" s="116">
        <v>11759206.093</v>
      </c>
      <c r="BD192" s="116">
        <v>11759206.093</v>
      </c>
      <c r="BE192" s="116">
        <v>13016249.717999998</v>
      </c>
      <c r="BF192" s="114"/>
      <c r="BG192" s="116">
        <v>12689383.717999998</v>
      </c>
    </row>
    <row r="193" spans="2:25">
      <c r="B193" s="91"/>
      <c r="C193" s="91"/>
      <c r="D193" s="91"/>
      <c r="E193" s="91"/>
      <c r="F193" s="91"/>
      <c r="G193" s="91"/>
      <c r="H193" s="91"/>
      <c r="I193" s="115"/>
      <c r="J193" s="110"/>
      <c r="K193" s="110"/>
      <c r="L193" s="110"/>
      <c r="M193" s="110"/>
      <c r="N193" s="110"/>
      <c r="O193" s="110"/>
      <c r="P193" s="110"/>
      <c r="Q193" s="110"/>
      <c r="R193" s="115"/>
      <c r="S193" s="115"/>
      <c r="T193" s="115"/>
      <c r="U193" s="115"/>
      <c r="V193" s="115"/>
      <c r="W193" s="115"/>
      <c r="X193" s="115"/>
      <c r="Y193" s="115"/>
    </row>
    <row r="194" spans="2:25">
      <c r="B194" s="91"/>
      <c r="C194" s="91"/>
      <c r="D194" s="91"/>
    </row>
    <row r="195" spans="2:25">
      <c r="E195" s="73">
        <v>2001</v>
      </c>
      <c r="F195" s="73">
        <v>2002</v>
      </c>
      <c r="G195" s="73">
        <v>2003</v>
      </c>
      <c r="H195" s="73">
        <v>2004</v>
      </c>
      <c r="I195" s="73">
        <v>2005</v>
      </c>
      <c r="J195" s="73">
        <v>2006</v>
      </c>
    </row>
    <row r="196" spans="2:25">
      <c r="D196" s="79" t="s">
        <v>115</v>
      </c>
      <c r="E196" s="109">
        <v>4724125.6679999996</v>
      </c>
      <c r="F196" s="116">
        <v>4791304.8119999999</v>
      </c>
      <c r="G196" s="116">
        <v>4805021.5939999996</v>
      </c>
      <c r="H196" s="116">
        <v>4871239.5420000004</v>
      </c>
      <c r="I196" s="116">
        <v>4941785.1119999997</v>
      </c>
      <c r="J196" s="117">
        <v>5033376.3310000002</v>
      </c>
    </row>
    <row r="197" spans="2:25">
      <c r="D197" s="79" t="s">
        <v>116</v>
      </c>
      <c r="E197" s="109">
        <v>3320346.3459999999</v>
      </c>
      <c r="F197" s="116">
        <v>3314978.6779999998</v>
      </c>
      <c r="G197" s="116">
        <v>3322223.68</v>
      </c>
      <c r="H197" s="116">
        <v>3378245.5469999998</v>
      </c>
      <c r="I197" s="116">
        <v>3442293.7280000001</v>
      </c>
      <c r="J197" s="117">
        <v>3501395.7030000002</v>
      </c>
    </row>
    <row r="198" spans="2:25">
      <c r="D198" s="79" t="s">
        <v>117</v>
      </c>
      <c r="E198" s="109">
        <v>2019210.5249999999</v>
      </c>
      <c r="F198" s="116">
        <v>2138307.5009999997</v>
      </c>
      <c r="G198" s="116">
        <v>2188343.767</v>
      </c>
      <c r="H198" s="116">
        <v>2184682.0109999999</v>
      </c>
      <c r="I198" s="116">
        <v>2180457.591</v>
      </c>
      <c r="J198" s="117">
        <v>2191883.5530000003</v>
      </c>
    </row>
    <row r="199" spans="2:25">
      <c r="D199" s="79" t="s">
        <v>118</v>
      </c>
      <c r="E199" s="109">
        <v>21025.056999999997</v>
      </c>
      <c r="F199" s="116">
        <v>21295.323000000004</v>
      </c>
      <c r="G199" s="116">
        <v>21501.498000000003</v>
      </c>
      <c r="H199" s="116">
        <v>21765.672999999999</v>
      </c>
      <c r="I199" s="116">
        <v>22029.845000000001</v>
      </c>
      <c r="J199" s="117">
        <v>22294.021999999997</v>
      </c>
    </row>
    <row r="200" spans="2:25">
      <c r="D200" s="79" t="s">
        <v>119</v>
      </c>
      <c r="E200" s="109">
        <v>351386.26499999996</v>
      </c>
      <c r="F200" s="116">
        <v>356845.06</v>
      </c>
      <c r="G200" s="116">
        <v>362475.69499999995</v>
      </c>
      <c r="H200" s="116">
        <v>369006.21299999999</v>
      </c>
      <c r="I200" s="116">
        <v>375655.24</v>
      </c>
      <c r="J200" s="117">
        <v>382424.94900000002</v>
      </c>
    </row>
    <row r="201" spans="2:25">
      <c r="D201" s="79" t="s">
        <v>120</v>
      </c>
      <c r="E201" s="109">
        <v>10436093.861</v>
      </c>
      <c r="F201" s="116">
        <v>10622731.374000002</v>
      </c>
      <c r="G201" s="116">
        <v>10699566.233999999</v>
      </c>
      <c r="H201" s="116">
        <v>10824938.986</v>
      </c>
      <c r="I201" s="116">
        <v>10962221.515999999</v>
      </c>
      <c r="J201" s="117">
        <v>11131374.558</v>
      </c>
    </row>
    <row r="205" spans="2:25">
      <c r="E205" s="118">
        <v>4778953067</v>
      </c>
      <c r="F205" s="79"/>
      <c r="G205" s="79"/>
      <c r="H205" s="118">
        <v>3309615004</v>
      </c>
    </row>
    <row r="206" spans="2:25">
      <c r="E206" s="118">
        <v>80286411.525600001</v>
      </c>
      <c r="F206" s="79"/>
      <c r="G206" s="79"/>
      <c r="H206" s="118">
        <v>64206531.077600002</v>
      </c>
      <c r="R206" s="109">
        <v>10642132654</v>
      </c>
    </row>
    <row r="207" spans="2:25">
      <c r="E207" s="119">
        <v>7.5442032284218138E-3</v>
      </c>
      <c r="H207" s="119">
        <v>6.0332391227492397E-3</v>
      </c>
    </row>
    <row r="208" spans="2:25">
      <c r="E208" s="120">
        <v>2740175.2253687279</v>
      </c>
      <c r="H208" s="120">
        <v>2210115.8224000004</v>
      </c>
    </row>
    <row r="209" spans="5:8">
      <c r="E209" s="119" t="e">
        <v>#DIV/0!</v>
      </c>
      <c r="H209" s="119" t="e">
        <v>#DIV/0!</v>
      </c>
    </row>
    <row r="210" spans="5:8">
      <c r="E210" s="771" t="e">
        <v>#DIV/0!</v>
      </c>
    </row>
  </sheetData>
  <phoneticPr fontId="12" type="noConversion"/>
  <pageMargins left="0.5" right="0.5" top="0.5" bottom="0.5" header="0.5" footer="0.5"/>
  <pageSetup scale="79" fitToWidth="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transitionEvaluation="1">
    <tabColor theme="7" tint="0.39997558519241921"/>
    <pageSetUpPr fitToPage="1"/>
  </sheetPr>
  <dimension ref="A1:CQ232"/>
  <sheetViews>
    <sheetView defaultGridColor="0" colorId="22" zoomScaleNormal="100" workbookViewId="0">
      <pane xSplit="2" ySplit="7" topLeftCell="C8" activePane="bottomRight" state="frozenSplit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ColWidth="20.28515625" defaultRowHeight="12.75"/>
  <cols>
    <col min="1" max="2" width="10" style="121" customWidth="1"/>
    <col min="3" max="3" width="17" style="121" bestFit="1" customWidth="1"/>
    <col min="4" max="4" width="11.85546875" style="121" bestFit="1" customWidth="1"/>
    <col min="5" max="6" width="16.85546875" style="121" bestFit="1" customWidth="1"/>
    <col min="7" max="7" width="11.85546875" style="121" bestFit="1" customWidth="1"/>
    <col min="8" max="9" width="16.85546875" style="121" bestFit="1" customWidth="1"/>
    <col min="10" max="10" width="11.85546875" style="121" bestFit="1" customWidth="1"/>
    <col min="11" max="11" width="16.85546875" style="121" bestFit="1" customWidth="1"/>
    <col min="12" max="12" width="12" style="121" bestFit="1" customWidth="1"/>
    <col min="13" max="13" width="12.28515625" style="121" bestFit="1" customWidth="1"/>
    <col min="14" max="14" width="11.28515625" style="121" bestFit="1" customWidth="1"/>
    <col min="15" max="15" width="12.28515625" style="121" bestFit="1" customWidth="1"/>
    <col min="16" max="16" width="17.42578125" style="121" bestFit="1" customWidth="1"/>
    <col min="17" max="17" width="12" style="121" bestFit="1" customWidth="1"/>
    <col min="18" max="18" width="16.85546875" style="121" bestFit="1" customWidth="1"/>
    <col min="19" max="19" width="3.85546875" style="121" customWidth="1"/>
    <col min="20" max="25" width="16.85546875" style="121" bestFit="1" customWidth="1"/>
    <col min="26" max="28" width="12.85546875" style="121" bestFit="1" customWidth="1"/>
    <col min="29" max="29" width="12.28515625" style="121" bestFit="1" customWidth="1"/>
    <col min="30" max="30" width="10.140625" style="121" bestFit="1" customWidth="1"/>
    <col min="31" max="31" width="16.42578125" style="121" bestFit="1" customWidth="1"/>
    <col min="32" max="32" width="16.85546875" style="121" customWidth="1"/>
    <col min="33" max="33" width="12.85546875" style="121" bestFit="1" customWidth="1"/>
    <col min="34" max="36" width="16.140625" style="121" bestFit="1" customWidth="1"/>
    <col min="37" max="37" width="4.85546875" style="121" customWidth="1"/>
    <col min="38" max="53" width="15.140625" style="121" customWidth="1"/>
    <col min="54" max="54" width="15.5703125" style="121" bestFit="1" customWidth="1"/>
    <col min="55" max="57" width="15.140625" style="121" customWidth="1"/>
    <col min="58" max="58" width="3" style="121" customWidth="1"/>
    <col min="59" max="59" width="20.42578125" style="121" bestFit="1" customWidth="1"/>
    <col min="60" max="60" width="12.85546875" style="121" bestFit="1" customWidth="1"/>
    <col min="61" max="61" width="20.28515625" style="121"/>
    <col min="62" max="63" width="7.5703125" style="121" bestFit="1" customWidth="1"/>
    <col min="64" max="16384" width="20.28515625" style="121"/>
  </cols>
  <sheetData>
    <row r="1" spans="1:77">
      <c r="P1" s="122" t="s">
        <v>54</v>
      </c>
      <c r="R1" s="122" t="s">
        <v>54</v>
      </c>
      <c r="S1" s="123"/>
      <c r="T1" s="122" t="s">
        <v>54</v>
      </c>
      <c r="U1" s="122" t="s">
        <v>54</v>
      </c>
      <c r="V1" s="122" t="s">
        <v>54</v>
      </c>
      <c r="W1" s="122" t="s">
        <v>54</v>
      </c>
      <c r="X1" s="122" t="s">
        <v>54</v>
      </c>
      <c r="Y1" s="122" t="s">
        <v>54</v>
      </c>
      <c r="AE1" s="122"/>
      <c r="AF1" s="123"/>
      <c r="AL1" s="123"/>
      <c r="AM1" s="123"/>
      <c r="AN1" s="123"/>
      <c r="AO1" s="123"/>
      <c r="AP1" s="123"/>
      <c r="AR1" s="123"/>
      <c r="AT1" s="123"/>
      <c r="AU1" s="123"/>
      <c r="AY1" s="122" t="s">
        <v>56</v>
      </c>
      <c r="AZ1" s="123"/>
      <c r="BA1" s="122" t="s">
        <v>56</v>
      </c>
      <c r="BC1" s="122" t="s">
        <v>56</v>
      </c>
      <c r="BD1" s="122" t="s">
        <v>56</v>
      </c>
      <c r="BE1" s="122" t="s">
        <v>56</v>
      </c>
      <c r="BF1" s="122"/>
      <c r="BJ1" s="123"/>
    </row>
    <row r="2" spans="1:77">
      <c r="C2" s="122" t="s">
        <v>54</v>
      </c>
      <c r="D2" s="123"/>
      <c r="E2" s="122" t="s">
        <v>54</v>
      </c>
      <c r="F2" s="122" t="s">
        <v>54</v>
      </c>
      <c r="G2" s="123"/>
      <c r="H2" s="122" t="s">
        <v>54</v>
      </c>
      <c r="I2" s="122" t="s">
        <v>54</v>
      </c>
      <c r="J2" s="123"/>
      <c r="K2" s="122" t="s">
        <v>54</v>
      </c>
      <c r="P2" s="122" t="s">
        <v>57</v>
      </c>
      <c r="R2" s="122" t="s">
        <v>57</v>
      </c>
      <c r="S2" s="123"/>
      <c r="T2" s="122" t="s">
        <v>57</v>
      </c>
      <c r="U2" s="122" t="s">
        <v>57</v>
      </c>
      <c r="V2" s="122" t="s">
        <v>57</v>
      </c>
      <c r="W2" s="122" t="s">
        <v>57</v>
      </c>
      <c r="X2" s="122" t="s">
        <v>57</v>
      </c>
      <c r="Y2" s="122" t="s">
        <v>57</v>
      </c>
      <c r="AC2" s="124"/>
      <c r="AE2" s="122" t="s">
        <v>58</v>
      </c>
      <c r="AF2" s="123"/>
      <c r="AL2" s="122" t="s">
        <v>56</v>
      </c>
      <c r="AM2" s="122" t="s">
        <v>56</v>
      </c>
      <c r="AN2" s="122" t="s">
        <v>56</v>
      </c>
      <c r="AO2" s="122" t="s">
        <v>56</v>
      </c>
      <c r="AP2" s="122" t="s">
        <v>56</v>
      </c>
      <c r="AQ2" s="122" t="s">
        <v>56</v>
      </c>
      <c r="AR2" s="122" t="s">
        <v>56</v>
      </c>
      <c r="AS2" s="122" t="s">
        <v>56</v>
      </c>
      <c r="AT2" s="122" t="s">
        <v>56</v>
      </c>
      <c r="AU2" s="123"/>
      <c r="AY2" s="122" t="s">
        <v>57</v>
      </c>
      <c r="AZ2" s="123"/>
      <c r="BA2" s="122" t="s">
        <v>57</v>
      </c>
      <c r="BC2" s="122" t="s">
        <v>57</v>
      </c>
      <c r="BD2" s="122" t="s">
        <v>57</v>
      </c>
      <c r="BE2" s="122" t="s">
        <v>57</v>
      </c>
      <c r="BF2" s="122"/>
      <c r="BG2" s="125"/>
      <c r="BJ2" s="123"/>
    </row>
    <row r="3" spans="1:77">
      <c r="A3" s="126" t="s">
        <v>132</v>
      </c>
      <c r="B3" s="127"/>
      <c r="C3" s="122" t="s">
        <v>57</v>
      </c>
      <c r="D3" s="123"/>
      <c r="E3" s="122" t="s">
        <v>57</v>
      </c>
      <c r="F3" s="122" t="s">
        <v>57</v>
      </c>
      <c r="G3" s="123"/>
      <c r="H3" s="122" t="s">
        <v>57</v>
      </c>
      <c r="I3" s="122" t="s">
        <v>57</v>
      </c>
      <c r="J3" s="123"/>
      <c r="K3" s="122" t="s">
        <v>57</v>
      </c>
      <c r="O3" s="128" t="s">
        <v>60</v>
      </c>
      <c r="P3" s="128" t="s">
        <v>53</v>
      </c>
      <c r="R3" s="128" t="s">
        <v>53</v>
      </c>
      <c r="T3" s="128" t="s">
        <v>53</v>
      </c>
      <c r="U3" s="128" t="s">
        <v>53</v>
      </c>
      <c r="V3" s="128" t="s">
        <v>53</v>
      </c>
      <c r="W3" s="128" t="s">
        <v>53</v>
      </c>
      <c r="X3" s="128" t="s">
        <v>53</v>
      </c>
      <c r="Y3" s="128" t="s">
        <v>53</v>
      </c>
      <c r="Z3" s="129"/>
      <c r="AA3" s="129"/>
      <c r="AB3" s="129"/>
      <c r="AC3" s="130"/>
      <c r="AE3" s="128" t="s">
        <v>61</v>
      </c>
      <c r="AH3" s="128" t="s">
        <v>0</v>
      </c>
      <c r="AI3" s="128" t="s">
        <v>1</v>
      </c>
      <c r="AJ3" s="128" t="s">
        <v>2</v>
      </c>
      <c r="AL3" s="122" t="s">
        <v>57</v>
      </c>
      <c r="AM3" s="122" t="s">
        <v>57</v>
      </c>
      <c r="AN3" s="122" t="s">
        <v>57</v>
      </c>
      <c r="AO3" s="122" t="s">
        <v>57</v>
      </c>
      <c r="AP3" s="122" t="s">
        <v>57</v>
      </c>
      <c r="AQ3" s="122" t="s">
        <v>57</v>
      </c>
      <c r="AR3" s="122" t="s">
        <v>57</v>
      </c>
      <c r="AS3" s="122" t="s">
        <v>57</v>
      </c>
      <c r="AT3" s="122" t="s">
        <v>57</v>
      </c>
      <c r="AV3" s="123"/>
      <c r="AW3" s="123"/>
      <c r="AX3" s="123"/>
      <c r="AY3" s="128" t="s">
        <v>53</v>
      </c>
      <c r="BA3" s="128" t="s">
        <v>53</v>
      </c>
      <c r="BC3" s="128" t="s">
        <v>53</v>
      </c>
      <c r="BD3" s="128" t="s">
        <v>53</v>
      </c>
      <c r="BE3" s="131" t="s">
        <v>61</v>
      </c>
      <c r="BF3" s="131"/>
      <c r="BG3" s="131" t="s">
        <v>62</v>
      </c>
    </row>
    <row r="4" spans="1:77">
      <c r="A4" s="126" t="s">
        <v>63</v>
      </c>
      <c r="B4" s="127"/>
      <c r="C4" s="128" t="s">
        <v>0</v>
      </c>
      <c r="D4" s="128" t="s">
        <v>0</v>
      </c>
      <c r="E4" s="128" t="s">
        <v>0</v>
      </c>
      <c r="F4" s="128" t="s">
        <v>1</v>
      </c>
      <c r="G4" s="128" t="s">
        <v>1</v>
      </c>
      <c r="H4" s="128" t="s">
        <v>1</v>
      </c>
      <c r="I4" s="128" t="s">
        <v>2</v>
      </c>
      <c r="J4" s="128" t="s">
        <v>2</v>
      </c>
      <c r="K4" s="128" t="s">
        <v>2</v>
      </c>
      <c r="L4" s="128" t="s">
        <v>53</v>
      </c>
      <c r="M4" s="128" t="s">
        <v>60</v>
      </c>
      <c r="N4" s="128" t="s">
        <v>60</v>
      </c>
      <c r="O4" s="128" t="s">
        <v>64</v>
      </c>
      <c r="P4" s="128" t="s">
        <v>65</v>
      </c>
      <c r="Q4" s="128" t="s">
        <v>66</v>
      </c>
      <c r="R4" s="128" t="s">
        <v>65</v>
      </c>
      <c r="T4" s="128" t="s">
        <v>34</v>
      </c>
      <c r="U4" s="128" t="s">
        <v>34</v>
      </c>
      <c r="V4" s="128" t="s">
        <v>34</v>
      </c>
      <c r="W4" s="128" t="s">
        <v>34</v>
      </c>
      <c r="X4" s="128" t="s">
        <v>61</v>
      </c>
      <c r="Y4" s="128" t="s">
        <v>61</v>
      </c>
      <c r="Z4" s="128" t="s">
        <v>67</v>
      </c>
      <c r="AA4" s="128" t="s">
        <v>67</v>
      </c>
      <c r="AB4" s="128" t="s">
        <v>67</v>
      </c>
      <c r="AD4" s="128" t="s">
        <v>68</v>
      </c>
      <c r="AE4" s="128" t="s">
        <v>69</v>
      </c>
      <c r="AH4" s="128" t="s">
        <v>70</v>
      </c>
      <c r="AI4" s="128" t="s">
        <v>70</v>
      </c>
      <c r="AJ4" s="128" t="s">
        <v>70</v>
      </c>
      <c r="AL4" s="128" t="s">
        <v>0</v>
      </c>
      <c r="AM4" s="128" t="s">
        <v>0</v>
      </c>
      <c r="AN4" s="128" t="s">
        <v>0</v>
      </c>
      <c r="AO4" s="128" t="s">
        <v>1</v>
      </c>
      <c r="AP4" s="128" t="s">
        <v>1</v>
      </c>
      <c r="AQ4" s="128" t="s">
        <v>1</v>
      </c>
      <c r="AR4" s="128" t="s">
        <v>2</v>
      </c>
      <c r="AS4" s="128" t="s">
        <v>2</v>
      </c>
      <c r="AT4" s="128" t="s">
        <v>2</v>
      </c>
      <c r="AU4" s="128" t="s">
        <v>53</v>
      </c>
      <c r="AX4" s="128" t="s">
        <v>64</v>
      </c>
      <c r="AY4" s="122" t="s">
        <v>61</v>
      </c>
      <c r="AZ4" s="122" t="s">
        <v>66</v>
      </c>
      <c r="BA4" s="122" t="s">
        <v>61</v>
      </c>
      <c r="BC4" s="128" t="s">
        <v>34</v>
      </c>
      <c r="BD4" s="128" t="s">
        <v>34</v>
      </c>
      <c r="BE4" s="131" t="s">
        <v>69</v>
      </c>
      <c r="BF4" s="131"/>
      <c r="BG4" s="131" t="s">
        <v>71</v>
      </c>
    </row>
    <row r="5" spans="1:77">
      <c r="A5" s="126" t="s">
        <v>72</v>
      </c>
      <c r="B5" s="127"/>
      <c r="C5" s="128" t="s">
        <v>73</v>
      </c>
      <c r="D5" s="128" t="s">
        <v>74</v>
      </c>
      <c r="E5" s="128" t="s">
        <v>60</v>
      </c>
      <c r="F5" s="128" t="s">
        <v>73</v>
      </c>
      <c r="G5" s="128" t="s">
        <v>74</v>
      </c>
      <c r="H5" s="128" t="s">
        <v>60</v>
      </c>
      <c r="I5" s="128" t="s">
        <v>73</v>
      </c>
      <c r="J5" s="128" t="s">
        <v>74</v>
      </c>
      <c r="K5" s="128" t="s">
        <v>60</v>
      </c>
      <c r="L5" s="128" t="s">
        <v>75</v>
      </c>
      <c r="M5" s="122" t="s">
        <v>76</v>
      </c>
      <c r="N5" s="122" t="s">
        <v>77</v>
      </c>
      <c r="O5" s="128" t="s">
        <v>78</v>
      </c>
      <c r="P5" s="122" t="s">
        <v>79</v>
      </c>
      <c r="Q5" s="128" t="s">
        <v>80</v>
      </c>
      <c r="R5" s="122" t="s">
        <v>81</v>
      </c>
      <c r="S5" s="123"/>
      <c r="T5" s="128" t="s">
        <v>35</v>
      </c>
      <c r="U5" s="128" t="s">
        <v>35</v>
      </c>
      <c r="V5" s="128" t="s">
        <v>82</v>
      </c>
      <c r="W5" s="128" t="s">
        <v>82</v>
      </c>
      <c r="X5" s="128" t="s">
        <v>35</v>
      </c>
      <c r="Y5" s="128" t="s">
        <v>35</v>
      </c>
      <c r="Z5" s="128" t="s">
        <v>73</v>
      </c>
      <c r="AA5" s="128" t="s">
        <v>74</v>
      </c>
      <c r="AB5" s="128" t="s">
        <v>60</v>
      </c>
      <c r="AC5" s="128" t="s">
        <v>83</v>
      </c>
      <c r="AD5" s="128" t="s">
        <v>84</v>
      </c>
      <c r="AE5" s="122" t="s">
        <v>85</v>
      </c>
      <c r="AF5" s="123"/>
      <c r="AH5" s="128" t="s">
        <v>86</v>
      </c>
      <c r="AI5" s="128" t="s">
        <v>86</v>
      </c>
      <c r="AJ5" s="128" t="s">
        <v>86</v>
      </c>
      <c r="AL5" s="128" t="s">
        <v>73</v>
      </c>
      <c r="AM5" s="128" t="s">
        <v>74</v>
      </c>
      <c r="AN5" s="128" t="s">
        <v>60</v>
      </c>
      <c r="AO5" s="132" t="s">
        <v>127</v>
      </c>
      <c r="AP5" s="128" t="s">
        <v>74</v>
      </c>
      <c r="AQ5" s="128" t="s">
        <v>60</v>
      </c>
      <c r="AR5" s="132" t="s">
        <v>127</v>
      </c>
      <c r="AS5" s="128" t="s">
        <v>74</v>
      </c>
      <c r="AT5" s="128" t="s">
        <v>60</v>
      </c>
      <c r="AU5" s="128" t="s">
        <v>75</v>
      </c>
      <c r="AV5" s="128" t="s">
        <v>76</v>
      </c>
      <c r="AW5" s="128" t="s">
        <v>77</v>
      </c>
      <c r="AX5" s="128" t="s">
        <v>78</v>
      </c>
      <c r="AY5" s="122" t="s">
        <v>88</v>
      </c>
      <c r="AZ5" s="122" t="s">
        <v>80</v>
      </c>
      <c r="BA5" s="122" t="s">
        <v>89</v>
      </c>
      <c r="BC5" s="128" t="s">
        <v>35</v>
      </c>
      <c r="BD5" s="128" t="s">
        <v>35</v>
      </c>
      <c r="BE5" s="131" t="s">
        <v>90</v>
      </c>
      <c r="BF5" s="131"/>
      <c r="BG5" s="133" t="s">
        <v>91</v>
      </c>
    </row>
    <row r="6" spans="1:77">
      <c r="A6" s="126" t="s">
        <v>133</v>
      </c>
      <c r="B6" s="127"/>
      <c r="C6" s="128" t="s">
        <v>84</v>
      </c>
      <c r="D6" s="128" t="s">
        <v>84</v>
      </c>
      <c r="E6" s="128" t="s">
        <v>84</v>
      </c>
      <c r="F6" s="128" t="s">
        <v>84</v>
      </c>
      <c r="G6" s="128" t="s">
        <v>84</v>
      </c>
      <c r="H6" s="128" t="s">
        <v>84</v>
      </c>
      <c r="I6" s="128" t="s">
        <v>84</v>
      </c>
      <c r="J6" s="128" t="s">
        <v>84</v>
      </c>
      <c r="K6" s="128" t="s">
        <v>84</v>
      </c>
      <c r="L6" s="128" t="s">
        <v>84</v>
      </c>
      <c r="M6" s="122" t="s">
        <v>84</v>
      </c>
      <c r="N6" s="122" t="s">
        <v>84</v>
      </c>
      <c r="O6" s="128" t="s">
        <v>84</v>
      </c>
      <c r="P6" s="128" t="s">
        <v>84</v>
      </c>
      <c r="Q6" s="128" t="s">
        <v>84</v>
      </c>
      <c r="R6" s="128" t="s">
        <v>84</v>
      </c>
      <c r="T6" s="122" t="s">
        <v>88</v>
      </c>
      <c r="U6" s="122" t="s">
        <v>89</v>
      </c>
      <c r="V6" s="122" t="s">
        <v>89</v>
      </c>
      <c r="W6" s="122" t="s">
        <v>88</v>
      </c>
      <c r="X6" s="122" t="s">
        <v>88</v>
      </c>
      <c r="Y6" s="122" t="s">
        <v>89</v>
      </c>
      <c r="Z6" s="128" t="s">
        <v>84</v>
      </c>
      <c r="AA6" s="128" t="s">
        <v>84</v>
      </c>
      <c r="AB6" s="128" t="s">
        <v>84</v>
      </c>
      <c r="AC6" s="128" t="s">
        <v>84</v>
      </c>
      <c r="AD6" s="122" t="s">
        <v>96</v>
      </c>
      <c r="AE6" s="128" t="s">
        <v>84</v>
      </c>
      <c r="AG6" s="128" t="s">
        <v>97</v>
      </c>
      <c r="AH6" s="128" t="s">
        <v>84</v>
      </c>
      <c r="AI6" s="128" t="s">
        <v>84</v>
      </c>
      <c r="AJ6" s="128" t="s">
        <v>84</v>
      </c>
      <c r="AL6" s="128" t="s">
        <v>84</v>
      </c>
      <c r="AM6" s="128" t="s">
        <v>84</v>
      </c>
      <c r="AN6" s="128" t="s">
        <v>84</v>
      </c>
      <c r="AO6" s="128" t="s">
        <v>84</v>
      </c>
      <c r="AP6" s="128" t="s">
        <v>84</v>
      </c>
      <c r="AQ6" s="128" t="s">
        <v>84</v>
      </c>
      <c r="AR6" s="128" t="s">
        <v>84</v>
      </c>
      <c r="AS6" s="128" t="s">
        <v>84</v>
      </c>
      <c r="AT6" s="128" t="s">
        <v>84</v>
      </c>
      <c r="AU6" s="128" t="s">
        <v>84</v>
      </c>
      <c r="AV6" s="128" t="s">
        <v>84</v>
      </c>
      <c r="AW6" s="128" t="s">
        <v>84</v>
      </c>
      <c r="AX6" s="128" t="s">
        <v>84</v>
      </c>
      <c r="AY6" s="128" t="s">
        <v>84</v>
      </c>
      <c r="AZ6" s="128" t="s">
        <v>84</v>
      </c>
      <c r="BA6" s="128" t="s">
        <v>84</v>
      </c>
      <c r="BB6" s="773"/>
      <c r="BC6" s="128" t="s">
        <v>88</v>
      </c>
      <c r="BD6" s="128" t="s">
        <v>89</v>
      </c>
      <c r="BE6" s="131" t="s">
        <v>84</v>
      </c>
      <c r="BF6" s="131"/>
      <c r="BG6" s="131" t="s">
        <v>84</v>
      </c>
      <c r="BH6" s="128" t="s">
        <v>97</v>
      </c>
      <c r="BI6" s="134"/>
    </row>
    <row r="7" spans="1:77">
      <c r="A7" s="127" t="s">
        <v>134</v>
      </c>
      <c r="B7" s="127"/>
      <c r="C7" s="128" t="str">
        <f>IF(AH7=AL7,AL7,"not ok")</f>
        <v>ok 2003b</v>
      </c>
      <c r="D7" s="128" t="str">
        <f>+AM7</f>
        <v>ok 2003b</v>
      </c>
      <c r="E7" s="128" t="str">
        <f>IF(C7=D7,D7,"not ok")</f>
        <v>ok 2003b</v>
      </c>
      <c r="F7" s="128" t="str">
        <f>IF(AI7=AI7,AI7,"not ok")</f>
        <v>ok 2003b</v>
      </c>
      <c r="G7" s="128" t="str">
        <f>+AP7</f>
        <v>ok 2003b</v>
      </c>
      <c r="H7" s="128" t="str">
        <f>IF(G7=F7,G7,"not ok")</f>
        <v>ok 2003b</v>
      </c>
      <c r="I7" s="128" t="str">
        <f>IF(AJ7=AR7,AR7,"not ok")</f>
        <v>ok 2003b</v>
      </c>
      <c r="J7" s="128" t="str">
        <f>+AS7</f>
        <v>ok 2003b</v>
      </c>
      <c r="K7" s="128" t="str">
        <f>IF(I7=J7,J7,"not ok")</f>
        <v>ok 2003b</v>
      </c>
      <c r="L7" s="128" t="str">
        <f>+AU7</f>
        <v>ok 2003b</v>
      </c>
      <c r="M7" s="135" t="str">
        <f>+AV7</f>
        <v>ok 2003b</v>
      </c>
      <c r="N7" s="135" t="str">
        <f>+AW7</f>
        <v>ok 2003b</v>
      </c>
      <c r="O7" s="135" t="str">
        <f>+AX7</f>
        <v>ok 2003b</v>
      </c>
      <c r="P7" s="128" t="str">
        <f>IF(AND(E7=H7,H7=K7,K7=L7,L7=O7),O7,"not ok")</f>
        <v>ok 2003b</v>
      </c>
      <c r="Q7" s="135" t="str">
        <f>+AZ7</f>
        <v>ok 2003b</v>
      </c>
      <c r="R7" s="128" t="str">
        <f>IF(Q7=P7,Q7,"not ok")</f>
        <v>ok 2003b</v>
      </c>
      <c r="Z7" s="135" t="str">
        <f>+[19]A!C7</f>
        <v>ok 2003b</v>
      </c>
      <c r="AA7" s="135" t="str">
        <f>+[20]SupplyLossesUnbilled!$AP$75</f>
        <v>ok 2003b</v>
      </c>
      <c r="AB7" s="136" t="str">
        <f>IF(Z7=AA7,AA7,"not ok")</f>
        <v>ok 2003b</v>
      </c>
      <c r="AC7" s="135" t="str">
        <f>[20]SupplyLossesUnbilled!N75</f>
        <v>ok 2003b</v>
      </c>
      <c r="AD7" s="135" t="str">
        <f>[20]SupplyLossesUnbilled!AI75</f>
        <v>ok 2003b</v>
      </c>
      <c r="AE7" s="135" t="str">
        <f>+[20]SupplyLossesUnbilled!$AT$75</f>
        <v>ok 2003b</v>
      </c>
      <c r="AF7" s="137"/>
      <c r="AG7" s="123">
        <f>SUM(AG8:AG150)</f>
        <v>0</v>
      </c>
      <c r="AH7" s="138" t="s">
        <v>135</v>
      </c>
      <c r="AI7" s="138" t="s">
        <v>135</v>
      </c>
      <c r="AJ7" s="138" t="s">
        <v>135</v>
      </c>
      <c r="AL7" s="135" t="str">
        <f>+[20]SupplyLossesUnbilled!$H$75</f>
        <v>ok 2003b</v>
      </c>
      <c r="AM7" s="135" t="str">
        <f>+[20]SupplyLossesUnbilled!$AL$75</f>
        <v>ok 2003b</v>
      </c>
      <c r="AN7" s="122" t="str">
        <f>IF(AL7=AM7,AM7,"not ok")</f>
        <v>ok 2003b</v>
      </c>
      <c r="AO7" s="135" t="str">
        <f>+[20]SupplyLossesUnbilled!K75</f>
        <v>ok 2003b</v>
      </c>
      <c r="AP7" s="135" t="str">
        <f>[20]SupplyLossesUnbilled!AM75</f>
        <v>ok 2003b</v>
      </c>
      <c r="AQ7" s="122" t="str">
        <f>IF(AO7=AP7,AP7,"not ok")</f>
        <v>ok 2003b</v>
      </c>
      <c r="AR7" s="135" t="str">
        <f>+[20]SupplyLossesUnbilled!$N$75</f>
        <v>ok 2003b</v>
      </c>
      <c r="AS7" s="135" t="str">
        <f>+[20]SupplyLossesUnbilled!$AN$75</f>
        <v>ok 2003b</v>
      </c>
      <c r="AT7" s="122" t="str">
        <f>IF(AR7=AS7,AS7,"not ok")</f>
        <v>ok 2003b</v>
      </c>
      <c r="AU7" s="135" t="str">
        <f>+[21]KWH!$C$9</f>
        <v>ok 2003b</v>
      </c>
      <c r="AV7" s="139" t="str">
        <f>[22]Forecast!G9</f>
        <v>ok 2003b</v>
      </c>
      <c r="AW7" s="139" t="str">
        <f>[22]Forecast!O9</f>
        <v>ok 2003b</v>
      </c>
      <c r="AX7" s="135" t="str">
        <f>IF(AV7=AW7,AW7,"not ok")</f>
        <v>ok 2003b</v>
      </c>
      <c r="AY7" s="140" t="s">
        <v>135</v>
      </c>
      <c r="AZ7" s="135" t="s">
        <v>135</v>
      </c>
      <c r="BA7" s="122" t="str">
        <f>IF(AY7=AZ7,AZ7,"not ok")</f>
        <v>ok 2003b</v>
      </c>
      <c r="BB7" s="122"/>
      <c r="BC7" s="122"/>
      <c r="BD7" s="122"/>
      <c r="BE7" s="135" t="str">
        <f>+[20]SupplyLossesUnbilled!G75</f>
        <v>ok 2003b</v>
      </c>
      <c r="BF7" s="122"/>
      <c r="BG7" s="132" t="s">
        <v>136</v>
      </c>
      <c r="BH7" s="123">
        <f>SUM(BH8:BH150)</f>
        <v>-54349755</v>
      </c>
      <c r="BJ7" s="123"/>
    </row>
    <row r="8" spans="1:77">
      <c r="A8" s="123">
        <v>2002</v>
      </c>
      <c r="B8" s="123">
        <v>1</v>
      </c>
      <c r="C8" s="141">
        <v>462076766</v>
      </c>
      <c r="D8" s="141">
        <v>-2439429</v>
      </c>
      <c r="E8" s="141">
        <v>459637337</v>
      </c>
      <c r="F8" s="141">
        <v>270282019</v>
      </c>
      <c r="G8" s="141">
        <v>-38224811</v>
      </c>
      <c r="H8" s="141">
        <v>232057208</v>
      </c>
      <c r="I8" s="141">
        <v>144955715</v>
      </c>
      <c r="J8" s="141">
        <v>-6054978</v>
      </c>
      <c r="K8" s="141">
        <v>138900737</v>
      </c>
      <c r="L8" s="141">
        <v>1786099</v>
      </c>
      <c r="M8" s="141">
        <v>26320927</v>
      </c>
      <c r="N8" s="141">
        <v>3006942</v>
      </c>
      <c r="O8" s="141">
        <v>29327869</v>
      </c>
      <c r="P8" s="141">
        <v>861709250</v>
      </c>
      <c r="Q8" s="141">
        <v>9992</v>
      </c>
      <c r="R8" s="141">
        <v>861719242</v>
      </c>
      <c r="S8" s="141"/>
      <c r="T8" s="141">
        <v>879100599</v>
      </c>
      <c r="U8" s="141">
        <v>879110591</v>
      </c>
      <c r="V8" s="141">
        <v>832391373</v>
      </c>
      <c r="W8" s="141">
        <v>832381381</v>
      </c>
      <c r="X8" s="141">
        <v>908428468</v>
      </c>
      <c r="Y8" s="141">
        <v>908438460</v>
      </c>
      <c r="Z8" s="141">
        <v>2267315</v>
      </c>
      <c r="AA8" s="141">
        <v>-281391</v>
      </c>
      <c r="AB8" s="141">
        <v>1985924</v>
      </c>
      <c r="AC8" s="141">
        <v>51897261</v>
      </c>
      <c r="AD8" s="141">
        <v>991232</v>
      </c>
      <c r="AE8" s="141">
        <v>916593659</v>
      </c>
      <c r="AF8" s="141"/>
      <c r="AG8" s="142">
        <v>0</v>
      </c>
      <c r="AH8" s="141">
        <v>0</v>
      </c>
      <c r="AI8" s="141">
        <v>0</v>
      </c>
      <c r="AJ8" s="141">
        <v>0</v>
      </c>
      <c r="AK8" s="142"/>
      <c r="AL8" s="141">
        <v>462076766</v>
      </c>
      <c r="AM8" s="141">
        <v>-2439429</v>
      </c>
      <c r="AN8" s="141">
        <v>459637337</v>
      </c>
      <c r="AO8" s="141">
        <v>270586358</v>
      </c>
      <c r="AP8" s="141">
        <v>-38529150</v>
      </c>
      <c r="AQ8" s="141">
        <v>232057208</v>
      </c>
      <c r="AR8" s="141">
        <v>146428426</v>
      </c>
      <c r="AS8" s="141">
        <v>-7527689</v>
      </c>
      <c r="AT8" s="141">
        <v>138900737</v>
      </c>
      <c r="AU8" s="141">
        <v>1786099</v>
      </c>
      <c r="AV8" s="141">
        <v>26320927</v>
      </c>
      <c r="AW8" s="141">
        <v>3006942</v>
      </c>
      <c r="AX8" s="141">
        <v>29327869</v>
      </c>
      <c r="AY8" s="141">
        <v>861709250</v>
      </c>
      <c r="AZ8" s="141">
        <v>9992</v>
      </c>
      <c r="BA8" s="141">
        <v>861719242</v>
      </c>
      <c r="BB8" s="142"/>
      <c r="BC8" s="141">
        <v>880877649</v>
      </c>
      <c r="BD8" s="141">
        <v>880887641</v>
      </c>
      <c r="BE8" s="141">
        <v>916593659</v>
      </c>
      <c r="BF8" s="141"/>
      <c r="BG8" s="143">
        <v>916593659</v>
      </c>
      <c r="BH8" s="144">
        <v>0</v>
      </c>
      <c r="BI8" s="145">
        <v>0</v>
      </c>
      <c r="BJ8" s="141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</row>
    <row r="9" spans="1:77">
      <c r="A9" s="123">
        <f t="shared" ref="A9:A19" si="0">A8</f>
        <v>2002</v>
      </c>
      <c r="B9" s="123">
        <v>2</v>
      </c>
      <c r="C9" s="141">
        <v>357009036</v>
      </c>
      <c r="D9" s="141">
        <v>-17251132</v>
      </c>
      <c r="E9" s="141">
        <v>339757904</v>
      </c>
      <c r="F9" s="141">
        <v>248919532</v>
      </c>
      <c r="G9" s="141">
        <v>4011727</v>
      </c>
      <c r="H9" s="141">
        <v>252931259</v>
      </c>
      <c r="I9" s="141">
        <v>147536133</v>
      </c>
      <c r="J9" s="141">
        <v>578065</v>
      </c>
      <c r="K9" s="141">
        <v>148114198</v>
      </c>
      <c r="L9" s="141">
        <v>1767242</v>
      </c>
      <c r="M9" s="141">
        <v>23869889</v>
      </c>
      <c r="N9" s="141">
        <v>2700221</v>
      </c>
      <c r="O9" s="141">
        <v>26570110</v>
      </c>
      <c r="P9" s="141">
        <v>769140713</v>
      </c>
      <c r="Q9" s="141">
        <v>7911</v>
      </c>
      <c r="R9" s="141">
        <v>769148624</v>
      </c>
      <c r="S9" s="141"/>
      <c r="T9" s="141">
        <v>755231943</v>
      </c>
      <c r="U9" s="141">
        <v>755239854</v>
      </c>
      <c r="V9" s="141">
        <v>742578514</v>
      </c>
      <c r="W9" s="141">
        <v>742570603</v>
      </c>
      <c r="X9" s="141">
        <v>781802053</v>
      </c>
      <c r="Y9" s="141">
        <v>781809964</v>
      </c>
      <c r="Z9" s="141">
        <v>1984793</v>
      </c>
      <c r="AA9" s="141">
        <v>11511</v>
      </c>
      <c r="AB9" s="141">
        <v>1996304</v>
      </c>
      <c r="AC9" s="141">
        <v>38338767</v>
      </c>
      <c r="AD9" s="141">
        <v>951544</v>
      </c>
      <c r="AE9" s="141">
        <v>810435239</v>
      </c>
      <c r="AF9" s="141"/>
      <c r="AG9" s="142">
        <v>0</v>
      </c>
      <c r="AH9" s="141">
        <v>0</v>
      </c>
      <c r="AI9" s="141">
        <v>0</v>
      </c>
      <c r="AJ9" s="141">
        <v>0</v>
      </c>
      <c r="AK9" s="142"/>
      <c r="AL9" s="141">
        <v>357009036</v>
      </c>
      <c r="AM9" s="141">
        <v>-17251132</v>
      </c>
      <c r="AN9" s="141">
        <v>339757904</v>
      </c>
      <c r="AO9" s="141">
        <v>247366618</v>
      </c>
      <c r="AP9" s="141">
        <v>5564641</v>
      </c>
      <c r="AQ9" s="141">
        <v>252931259</v>
      </c>
      <c r="AR9" s="141">
        <v>145662563</v>
      </c>
      <c r="AS9" s="141">
        <v>2451635</v>
      </c>
      <c r="AT9" s="141">
        <v>148114198</v>
      </c>
      <c r="AU9" s="141">
        <v>1767242</v>
      </c>
      <c r="AV9" s="141">
        <v>23869889</v>
      </c>
      <c r="AW9" s="141">
        <v>2700221</v>
      </c>
      <c r="AX9" s="141">
        <v>26570110</v>
      </c>
      <c r="AY9" s="141">
        <v>769140713</v>
      </c>
      <c r="AZ9" s="141">
        <v>7911</v>
      </c>
      <c r="BA9" s="141">
        <v>769148624</v>
      </c>
      <c r="BB9" s="142"/>
      <c r="BC9" s="141">
        <v>751805459</v>
      </c>
      <c r="BD9" s="141">
        <v>751813370</v>
      </c>
      <c r="BE9" s="141">
        <v>810435239</v>
      </c>
      <c r="BF9" s="141"/>
      <c r="BG9" s="143">
        <v>810435239</v>
      </c>
      <c r="BH9" s="144">
        <v>0</v>
      </c>
      <c r="BI9" s="145">
        <v>0</v>
      </c>
      <c r="BJ9" s="141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</row>
    <row r="10" spans="1:77">
      <c r="A10" s="123">
        <f t="shared" si="0"/>
        <v>2002</v>
      </c>
      <c r="B10" s="123">
        <v>3</v>
      </c>
      <c r="C10" s="141">
        <v>360218725</v>
      </c>
      <c r="D10" s="141">
        <v>9589190</v>
      </c>
      <c r="E10" s="141">
        <v>369807915</v>
      </c>
      <c r="F10" s="141">
        <v>246414594</v>
      </c>
      <c r="G10" s="141">
        <v>7552448</v>
      </c>
      <c r="H10" s="141">
        <v>253967042</v>
      </c>
      <c r="I10" s="141">
        <v>141641695</v>
      </c>
      <c r="J10" s="141">
        <v>15358449</v>
      </c>
      <c r="K10" s="141">
        <v>157000144</v>
      </c>
      <c r="L10" s="141">
        <v>1796004</v>
      </c>
      <c r="M10" s="141">
        <v>23964396</v>
      </c>
      <c r="N10" s="141">
        <v>2872074</v>
      </c>
      <c r="O10" s="141">
        <v>26836470</v>
      </c>
      <c r="P10" s="141">
        <v>809407575</v>
      </c>
      <c r="Q10" s="141">
        <v>8127</v>
      </c>
      <c r="R10" s="141">
        <v>809415702</v>
      </c>
      <c r="S10" s="141"/>
      <c r="T10" s="141">
        <v>750071018</v>
      </c>
      <c r="U10" s="141">
        <v>750079145</v>
      </c>
      <c r="V10" s="141">
        <v>782579232</v>
      </c>
      <c r="W10" s="141">
        <v>782571105</v>
      </c>
      <c r="X10" s="141">
        <v>776907488</v>
      </c>
      <c r="Y10" s="141">
        <v>776915615</v>
      </c>
      <c r="Z10" s="141">
        <v>2055547</v>
      </c>
      <c r="AA10" s="141">
        <v>76377</v>
      </c>
      <c r="AB10" s="141">
        <v>2131924</v>
      </c>
      <c r="AC10" s="141">
        <v>40806451</v>
      </c>
      <c r="AD10" s="141">
        <v>1030920</v>
      </c>
      <c r="AE10" s="141">
        <v>853384997</v>
      </c>
      <c r="AF10" s="141"/>
      <c r="AG10" s="142">
        <v>0</v>
      </c>
      <c r="AH10" s="141">
        <v>0</v>
      </c>
      <c r="AI10" s="141">
        <v>0</v>
      </c>
      <c r="AJ10" s="141">
        <v>0</v>
      </c>
      <c r="AK10" s="142"/>
      <c r="AL10" s="141">
        <v>360218725</v>
      </c>
      <c r="AM10" s="141">
        <v>9589190</v>
      </c>
      <c r="AN10" s="141">
        <v>369807915</v>
      </c>
      <c r="AO10" s="141">
        <v>249007030</v>
      </c>
      <c r="AP10" s="141">
        <v>4960012</v>
      </c>
      <c r="AQ10" s="141">
        <v>253967042</v>
      </c>
      <c r="AR10" s="141">
        <v>157913717</v>
      </c>
      <c r="AS10" s="141">
        <v>-913573</v>
      </c>
      <c r="AT10" s="141">
        <v>157000144</v>
      </c>
      <c r="AU10" s="141">
        <v>1796004</v>
      </c>
      <c r="AV10" s="141">
        <v>23964396</v>
      </c>
      <c r="AW10" s="141">
        <v>2872074</v>
      </c>
      <c r="AX10" s="141">
        <v>26836470</v>
      </c>
      <c r="AY10" s="141">
        <v>809407575</v>
      </c>
      <c r="AZ10" s="141">
        <v>8127</v>
      </c>
      <c r="BA10" s="141">
        <v>809415702</v>
      </c>
      <c r="BB10" s="142"/>
      <c r="BC10" s="141">
        <v>768935476</v>
      </c>
      <c r="BD10" s="141">
        <v>768943603</v>
      </c>
      <c r="BE10" s="141">
        <v>853384997</v>
      </c>
      <c r="BF10" s="141"/>
      <c r="BG10" s="143">
        <v>853384997</v>
      </c>
      <c r="BH10" s="144">
        <v>0</v>
      </c>
      <c r="BI10" s="145">
        <v>0</v>
      </c>
      <c r="BJ10" s="141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</row>
    <row r="11" spans="1:77">
      <c r="A11" s="123">
        <f t="shared" si="0"/>
        <v>2002</v>
      </c>
      <c r="B11" s="123">
        <v>4</v>
      </c>
      <c r="C11" s="141">
        <v>306171460</v>
      </c>
      <c r="D11" s="141">
        <v>21698838</v>
      </c>
      <c r="E11" s="141">
        <v>327870298</v>
      </c>
      <c r="F11" s="141">
        <v>256115589</v>
      </c>
      <c r="G11" s="141">
        <v>41898681</v>
      </c>
      <c r="H11" s="141">
        <v>298014270</v>
      </c>
      <c r="I11" s="141">
        <v>158557557</v>
      </c>
      <c r="J11" s="141">
        <v>21269937</v>
      </c>
      <c r="K11" s="141">
        <v>179827494</v>
      </c>
      <c r="L11" s="141">
        <v>1794549</v>
      </c>
      <c r="M11" s="141">
        <v>24129463</v>
      </c>
      <c r="N11" s="141">
        <v>2989986</v>
      </c>
      <c r="O11" s="141">
        <v>27119449</v>
      </c>
      <c r="P11" s="141">
        <v>834626060</v>
      </c>
      <c r="Q11" s="141">
        <v>5786</v>
      </c>
      <c r="R11" s="141">
        <v>834631846</v>
      </c>
      <c r="S11" s="141"/>
      <c r="T11" s="141">
        <v>722639155</v>
      </c>
      <c r="U11" s="141">
        <v>722644941</v>
      </c>
      <c r="V11" s="141">
        <v>807512397</v>
      </c>
      <c r="W11" s="141">
        <v>807506611</v>
      </c>
      <c r="X11" s="141">
        <v>749758604</v>
      </c>
      <c r="Y11" s="141">
        <v>749764390</v>
      </c>
      <c r="Z11" s="141">
        <v>1819180</v>
      </c>
      <c r="AA11" s="141">
        <v>165878</v>
      </c>
      <c r="AB11" s="141">
        <v>1985058</v>
      </c>
      <c r="AC11" s="141">
        <v>39231895</v>
      </c>
      <c r="AD11" s="141">
        <v>876040</v>
      </c>
      <c r="AE11" s="141">
        <v>876724839</v>
      </c>
      <c r="AF11" s="141"/>
      <c r="AG11" s="146">
        <v>0</v>
      </c>
      <c r="AH11" s="141">
        <v>0</v>
      </c>
      <c r="AI11" s="141">
        <v>0</v>
      </c>
      <c r="AJ11" s="146">
        <v>0</v>
      </c>
      <c r="AK11" s="146"/>
      <c r="AL11" s="147">
        <v>306171460</v>
      </c>
      <c r="AM11" s="147">
        <v>21698838</v>
      </c>
      <c r="AN11" s="147">
        <v>327870298</v>
      </c>
      <c r="AO11" s="147">
        <v>258651817</v>
      </c>
      <c r="AP11" s="147">
        <v>39362453</v>
      </c>
      <c r="AQ11" s="147">
        <v>298014270</v>
      </c>
      <c r="AR11" s="147">
        <v>174747243</v>
      </c>
      <c r="AS11" s="147">
        <v>5080251</v>
      </c>
      <c r="AT11" s="147">
        <v>179827494</v>
      </c>
      <c r="AU11" s="141">
        <v>1794549</v>
      </c>
      <c r="AV11" s="147">
        <v>24129463</v>
      </c>
      <c r="AW11" s="147">
        <v>2989986</v>
      </c>
      <c r="AX11" s="147">
        <v>27119449</v>
      </c>
      <c r="AY11" s="147">
        <v>834626060</v>
      </c>
      <c r="AZ11" s="141">
        <v>5786</v>
      </c>
      <c r="BA11" s="147">
        <v>834631846</v>
      </c>
      <c r="BB11" s="146"/>
      <c r="BC11" s="147">
        <v>741365069</v>
      </c>
      <c r="BD11" s="147">
        <v>741370855</v>
      </c>
      <c r="BE11" s="147">
        <v>876724839</v>
      </c>
      <c r="BF11" s="147"/>
      <c r="BG11" s="148">
        <v>876724839</v>
      </c>
      <c r="BH11" s="144">
        <v>0</v>
      </c>
      <c r="BI11" s="145">
        <v>0</v>
      </c>
      <c r="BJ11" s="147"/>
      <c r="BK11" s="144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</row>
    <row r="12" spans="1:77">
      <c r="A12" s="123">
        <f t="shared" si="0"/>
        <v>2002</v>
      </c>
      <c r="B12" s="123">
        <v>5</v>
      </c>
      <c r="C12" s="141">
        <v>414977664</v>
      </c>
      <c r="D12" s="141">
        <v>18081363</v>
      </c>
      <c r="E12" s="141">
        <v>433059027</v>
      </c>
      <c r="F12" s="141">
        <v>320228701</v>
      </c>
      <c r="G12" s="141">
        <v>1663474</v>
      </c>
      <c r="H12" s="141">
        <v>321892175</v>
      </c>
      <c r="I12" s="141">
        <v>185724383</v>
      </c>
      <c r="J12" s="141">
        <v>7859895</v>
      </c>
      <c r="K12" s="141">
        <v>193584278</v>
      </c>
      <c r="L12" s="141">
        <v>1793244</v>
      </c>
      <c r="M12" s="141">
        <v>28133341</v>
      </c>
      <c r="N12" s="141">
        <v>3585626</v>
      </c>
      <c r="O12" s="141">
        <v>31718967</v>
      </c>
      <c r="P12" s="141">
        <v>982047691</v>
      </c>
      <c r="Q12" s="141">
        <v>0</v>
      </c>
      <c r="R12" s="141">
        <v>982047691</v>
      </c>
      <c r="S12" s="141"/>
      <c r="T12" s="141">
        <v>922723992</v>
      </c>
      <c r="U12" s="141">
        <v>922723992</v>
      </c>
      <c r="V12" s="141">
        <v>950328724</v>
      </c>
      <c r="W12" s="141">
        <v>950328724</v>
      </c>
      <c r="X12" s="141">
        <v>954442959</v>
      </c>
      <c r="Y12" s="141">
        <v>954442959</v>
      </c>
      <c r="Z12" s="141">
        <v>1820770</v>
      </c>
      <c r="AA12" s="141">
        <v>-198260</v>
      </c>
      <c r="AB12" s="141">
        <v>1622510</v>
      </c>
      <c r="AC12" s="141">
        <v>61555428</v>
      </c>
      <c r="AD12" s="141">
        <v>969936</v>
      </c>
      <c r="AE12" s="141">
        <v>1046195565</v>
      </c>
      <c r="AF12" s="141"/>
      <c r="AG12" s="146">
        <v>0</v>
      </c>
      <c r="AH12" s="141">
        <v>0</v>
      </c>
      <c r="AI12" s="141">
        <v>0</v>
      </c>
      <c r="AJ12" s="146">
        <v>0</v>
      </c>
      <c r="AK12" s="146"/>
      <c r="AL12" s="147">
        <v>414977664</v>
      </c>
      <c r="AM12" s="147">
        <v>18081363</v>
      </c>
      <c r="AN12" s="147">
        <v>433059027</v>
      </c>
      <c r="AO12" s="147">
        <v>319372145</v>
      </c>
      <c r="AP12" s="147">
        <v>2520030</v>
      </c>
      <c r="AQ12" s="147">
        <v>321892175</v>
      </c>
      <c r="AR12" s="147">
        <v>192358541</v>
      </c>
      <c r="AS12" s="147">
        <v>1225737</v>
      </c>
      <c r="AT12" s="147">
        <v>193584278</v>
      </c>
      <c r="AU12" s="141">
        <v>1793244</v>
      </c>
      <c r="AV12" s="147">
        <v>28133341</v>
      </c>
      <c r="AW12" s="147">
        <v>3585626</v>
      </c>
      <c r="AX12" s="147">
        <v>31718967</v>
      </c>
      <c r="AY12" s="147">
        <v>982047691</v>
      </c>
      <c r="AZ12" s="141">
        <v>0</v>
      </c>
      <c r="BA12" s="147">
        <v>982047691</v>
      </c>
      <c r="BB12" s="146"/>
      <c r="BC12" s="147">
        <v>928501594</v>
      </c>
      <c r="BD12" s="147">
        <v>928501594</v>
      </c>
      <c r="BE12" s="147">
        <v>1046195565</v>
      </c>
      <c r="BF12" s="147"/>
      <c r="BG12" s="148">
        <v>1046195565</v>
      </c>
      <c r="BH12" s="144">
        <v>0</v>
      </c>
      <c r="BI12" s="145">
        <v>0</v>
      </c>
      <c r="BJ12" s="147"/>
      <c r="BK12" s="144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</row>
    <row r="13" spans="1:77">
      <c r="A13" s="123">
        <f t="shared" si="0"/>
        <v>2002</v>
      </c>
      <c r="B13" s="123">
        <v>6</v>
      </c>
      <c r="C13" s="141">
        <v>459439155</v>
      </c>
      <c r="D13" s="141">
        <v>35602634</v>
      </c>
      <c r="E13" s="141">
        <v>495041789</v>
      </c>
      <c r="F13" s="141">
        <v>321817041</v>
      </c>
      <c r="G13" s="141">
        <v>13221637</v>
      </c>
      <c r="H13" s="141">
        <v>335038678</v>
      </c>
      <c r="I13" s="141">
        <v>191984474</v>
      </c>
      <c r="J13" s="141">
        <v>-5847385</v>
      </c>
      <c r="K13" s="141">
        <v>186137089</v>
      </c>
      <c r="L13" s="141">
        <v>1814184</v>
      </c>
      <c r="M13" s="141">
        <v>29683251</v>
      </c>
      <c r="N13" s="141">
        <v>3781302</v>
      </c>
      <c r="O13" s="141">
        <v>33464553</v>
      </c>
      <c r="P13" s="141">
        <v>1051496293</v>
      </c>
      <c r="Q13" s="141">
        <v>0</v>
      </c>
      <c r="R13" s="141">
        <v>1051496293</v>
      </c>
      <c r="S13" s="141"/>
      <c r="T13" s="141">
        <v>975054854</v>
      </c>
      <c r="U13" s="141">
        <v>975054854</v>
      </c>
      <c r="V13" s="141">
        <v>1018031740</v>
      </c>
      <c r="W13" s="141">
        <v>1018031740</v>
      </c>
      <c r="X13" s="141">
        <v>1008519407</v>
      </c>
      <c r="Y13" s="141">
        <v>1008519407</v>
      </c>
      <c r="Z13" s="141">
        <v>1998886</v>
      </c>
      <c r="AA13" s="141">
        <v>147631</v>
      </c>
      <c r="AB13" s="141">
        <v>2146517</v>
      </c>
      <c r="AC13" s="141">
        <v>76569633</v>
      </c>
      <c r="AD13" s="141">
        <v>760848</v>
      </c>
      <c r="AE13" s="141">
        <v>1130973291</v>
      </c>
      <c r="AF13" s="141"/>
      <c r="AG13" s="146">
        <v>0</v>
      </c>
      <c r="AH13" s="141">
        <v>0</v>
      </c>
      <c r="AI13" s="141">
        <v>0</v>
      </c>
      <c r="AJ13" s="146">
        <v>0</v>
      </c>
      <c r="AK13" s="146"/>
      <c r="AL13" s="147">
        <v>459439155</v>
      </c>
      <c r="AM13" s="147">
        <v>22380403</v>
      </c>
      <c r="AN13" s="147">
        <v>481819558</v>
      </c>
      <c r="AO13" s="147">
        <v>321817041</v>
      </c>
      <c r="AP13" s="147">
        <v>4050926</v>
      </c>
      <c r="AQ13" s="147">
        <v>325867967</v>
      </c>
      <c r="AR13" s="147">
        <v>191984474</v>
      </c>
      <c r="AS13" s="147">
        <v>1374736</v>
      </c>
      <c r="AT13" s="147">
        <v>193359210</v>
      </c>
      <c r="AU13" s="147">
        <v>1814184</v>
      </c>
      <c r="AV13" s="147">
        <v>29683251</v>
      </c>
      <c r="AW13" s="147">
        <v>3781302</v>
      </c>
      <c r="AX13" s="147">
        <v>33464553</v>
      </c>
      <c r="AY13" s="147">
        <v>1036325472</v>
      </c>
      <c r="AZ13" s="141">
        <v>0</v>
      </c>
      <c r="BA13" s="147">
        <v>1036325472</v>
      </c>
      <c r="BB13" s="146"/>
      <c r="BC13" s="147">
        <v>975054854</v>
      </c>
      <c r="BD13" s="147">
        <v>975054854</v>
      </c>
      <c r="BE13" s="147">
        <v>1111047119</v>
      </c>
      <c r="BF13" s="147"/>
      <c r="BG13" s="148">
        <v>1102222119</v>
      </c>
      <c r="BH13" s="144">
        <v>-28751172</v>
      </c>
      <c r="BI13" s="145">
        <v>-28751172</v>
      </c>
      <c r="BJ13" s="147"/>
      <c r="BK13" s="144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</row>
    <row r="14" spans="1:77">
      <c r="A14" s="150">
        <f t="shared" si="0"/>
        <v>2002</v>
      </c>
      <c r="B14" s="150">
        <v>7</v>
      </c>
      <c r="C14" s="141">
        <v>542943450</v>
      </c>
      <c r="D14" s="141">
        <v>24595524</v>
      </c>
      <c r="E14" s="141">
        <v>567538974</v>
      </c>
      <c r="F14" s="141">
        <v>350206854</v>
      </c>
      <c r="G14" s="141">
        <v>2374858</v>
      </c>
      <c r="H14" s="141">
        <v>352581712</v>
      </c>
      <c r="I14" s="141">
        <v>191428179</v>
      </c>
      <c r="J14" s="141">
        <v>3513849</v>
      </c>
      <c r="K14" s="141">
        <v>194942028</v>
      </c>
      <c r="L14" s="141">
        <v>1787608</v>
      </c>
      <c r="M14" s="141">
        <v>32509253</v>
      </c>
      <c r="N14" s="141">
        <v>4096176</v>
      </c>
      <c r="O14" s="141">
        <v>36605429</v>
      </c>
      <c r="P14" s="141">
        <v>1153455751</v>
      </c>
      <c r="Q14" s="141">
        <v>0</v>
      </c>
      <c r="R14" s="141">
        <v>1153455751</v>
      </c>
      <c r="S14" s="141"/>
      <c r="T14" s="141">
        <v>1086366091</v>
      </c>
      <c r="U14" s="141">
        <v>1086366091</v>
      </c>
      <c r="V14" s="141">
        <v>1116850322</v>
      </c>
      <c r="W14" s="141">
        <v>1116850322</v>
      </c>
      <c r="X14" s="141">
        <v>1122971520</v>
      </c>
      <c r="Y14" s="141">
        <v>1122971520</v>
      </c>
      <c r="Z14" s="141">
        <v>1927131</v>
      </c>
      <c r="AA14" s="141">
        <v>-98843</v>
      </c>
      <c r="AB14" s="141">
        <v>1828288</v>
      </c>
      <c r="AC14" s="141">
        <v>87861820</v>
      </c>
      <c r="AD14" s="141">
        <v>900240</v>
      </c>
      <c r="AE14" s="141">
        <v>1244046099</v>
      </c>
      <c r="AF14" s="142"/>
      <c r="AG14" s="146">
        <v>0</v>
      </c>
      <c r="AH14" s="149">
        <v>2879000</v>
      </c>
      <c r="AI14" s="149">
        <v>7556000</v>
      </c>
      <c r="AJ14" s="146">
        <v>0</v>
      </c>
      <c r="AK14" s="146"/>
      <c r="AL14" s="147">
        <v>523846283</v>
      </c>
      <c r="AM14" s="147">
        <v>20738716</v>
      </c>
      <c r="AN14" s="147">
        <v>544584999</v>
      </c>
      <c r="AO14" s="147">
        <v>342485875</v>
      </c>
      <c r="AP14" s="147">
        <v>3112191</v>
      </c>
      <c r="AQ14" s="147">
        <v>345598066</v>
      </c>
      <c r="AR14" s="147">
        <v>191428179</v>
      </c>
      <c r="AS14" s="147">
        <v>-438643</v>
      </c>
      <c r="AT14" s="147">
        <v>190989536</v>
      </c>
      <c r="AU14" s="147">
        <v>1817926</v>
      </c>
      <c r="AV14" s="147">
        <v>32944201</v>
      </c>
      <c r="AW14" s="147">
        <v>4194512</v>
      </c>
      <c r="AX14" s="147">
        <v>37138713</v>
      </c>
      <c r="AY14" s="147">
        <v>1120129240</v>
      </c>
      <c r="AZ14" s="141">
        <v>0</v>
      </c>
      <c r="BA14" s="147">
        <v>1120129240</v>
      </c>
      <c r="BB14" s="146"/>
      <c r="BC14" s="146">
        <v>1059578263</v>
      </c>
      <c r="BD14" s="146">
        <v>1059578263</v>
      </c>
      <c r="BE14" s="147">
        <v>1208210995</v>
      </c>
      <c r="BF14" s="147"/>
      <c r="BG14" s="148">
        <v>1197775995</v>
      </c>
      <c r="BH14" s="144">
        <v>-46270104</v>
      </c>
      <c r="BI14" s="145">
        <v>-46270104</v>
      </c>
      <c r="BJ14" s="146"/>
      <c r="BK14" s="144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</row>
    <row r="15" spans="1:77">
      <c r="A15" s="150">
        <f t="shared" si="0"/>
        <v>2002</v>
      </c>
      <c r="B15" s="150">
        <v>8</v>
      </c>
      <c r="C15" s="141">
        <v>543175558</v>
      </c>
      <c r="D15" s="141">
        <v>-6450551</v>
      </c>
      <c r="E15" s="141">
        <v>536725007</v>
      </c>
      <c r="F15" s="141">
        <v>354268310</v>
      </c>
      <c r="G15" s="141">
        <v>-3002717</v>
      </c>
      <c r="H15" s="141">
        <v>351265593</v>
      </c>
      <c r="I15" s="141">
        <v>191528122</v>
      </c>
      <c r="J15" s="141">
        <v>-5971218</v>
      </c>
      <c r="K15" s="141">
        <v>185556904</v>
      </c>
      <c r="L15" s="141">
        <v>1783070</v>
      </c>
      <c r="M15" s="141">
        <v>32737934</v>
      </c>
      <c r="N15" s="141">
        <v>4140699</v>
      </c>
      <c r="O15" s="141">
        <v>36878633</v>
      </c>
      <c r="P15" s="141">
        <v>1112209207</v>
      </c>
      <c r="Q15" s="141">
        <v>0</v>
      </c>
      <c r="R15" s="141">
        <v>1112209207</v>
      </c>
      <c r="S15" s="141"/>
      <c r="T15" s="141">
        <v>1090755060</v>
      </c>
      <c r="U15" s="141">
        <v>1090755060</v>
      </c>
      <c r="V15" s="141">
        <v>1075330574</v>
      </c>
      <c r="W15" s="141">
        <v>1075330574</v>
      </c>
      <c r="X15" s="141">
        <v>1127633693</v>
      </c>
      <c r="Y15" s="141">
        <v>1127633693</v>
      </c>
      <c r="Z15" s="141">
        <v>1902534</v>
      </c>
      <c r="AA15" s="141">
        <v>-34604</v>
      </c>
      <c r="AB15" s="141">
        <v>1867930</v>
      </c>
      <c r="AC15" s="141">
        <v>87063476</v>
      </c>
      <c r="AD15" s="141">
        <v>977680</v>
      </c>
      <c r="AE15" s="141">
        <v>1202118293</v>
      </c>
      <c r="AF15" s="142"/>
      <c r="AG15" s="146">
        <v>0</v>
      </c>
      <c r="AH15" s="149">
        <v>2665000</v>
      </c>
      <c r="AI15" s="149">
        <v>7229000</v>
      </c>
      <c r="AJ15" s="146">
        <v>0</v>
      </c>
      <c r="AK15" s="146"/>
      <c r="AL15" s="147">
        <v>550308956</v>
      </c>
      <c r="AM15" s="147">
        <v>8506894</v>
      </c>
      <c r="AN15" s="146">
        <v>558815850</v>
      </c>
      <c r="AO15" s="147">
        <v>349229905</v>
      </c>
      <c r="AP15" s="147">
        <v>856627</v>
      </c>
      <c r="AQ15" s="146">
        <v>350086532</v>
      </c>
      <c r="AR15" s="147">
        <v>191499298</v>
      </c>
      <c r="AS15" s="147">
        <v>2248626</v>
      </c>
      <c r="AT15" s="146">
        <v>193747924</v>
      </c>
      <c r="AU15" s="147">
        <v>1822264</v>
      </c>
      <c r="AV15" s="146">
        <v>32506478</v>
      </c>
      <c r="AW15" s="146">
        <v>4235896</v>
      </c>
      <c r="AX15" s="146">
        <v>36742374</v>
      </c>
      <c r="AY15" s="146">
        <v>1141214944</v>
      </c>
      <c r="AZ15" s="141">
        <v>0</v>
      </c>
      <c r="BA15" s="146">
        <v>1141214944</v>
      </c>
      <c r="BB15" s="146"/>
      <c r="BC15" s="146">
        <v>1092860423</v>
      </c>
      <c r="BD15" s="146">
        <v>1092860423</v>
      </c>
      <c r="BE15" s="147">
        <v>1232683816</v>
      </c>
      <c r="BF15" s="147"/>
      <c r="BG15" s="148">
        <v>1222789816</v>
      </c>
      <c r="BH15" s="144">
        <v>20671523</v>
      </c>
      <c r="BI15" s="145">
        <v>20671523</v>
      </c>
      <c r="BJ15" s="146"/>
      <c r="BK15" s="144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7">
      <c r="A16" s="144">
        <f t="shared" si="0"/>
        <v>2002</v>
      </c>
      <c r="B16" s="144">
        <v>9</v>
      </c>
      <c r="C16" s="146">
        <v>493583792</v>
      </c>
      <c r="D16" s="146">
        <v>-65527773</v>
      </c>
      <c r="E16" s="146">
        <v>428056019</v>
      </c>
      <c r="F16" s="146">
        <v>338832391</v>
      </c>
      <c r="G16" s="146">
        <v>-29185508</v>
      </c>
      <c r="H16" s="146">
        <v>309646883</v>
      </c>
      <c r="I16" s="146">
        <v>181383029</v>
      </c>
      <c r="J16" s="146">
        <v>-5304837</v>
      </c>
      <c r="K16" s="146">
        <v>176078192</v>
      </c>
      <c r="L16" s="146">
        <v>1827555</v>
      </c>
      <c r="M16" s="146">
        <v>28335170</v>
      </c>
      <c r="N16" s="146">
        <v>3693551</v>
      </c>
      <c r="O16" s="146">
        <v>32028721</v>
      </c>
      <c r="P16" s="146">
        <v>947637370</v>
      </c>
      <c r="Q16" s="146">
        <v>0</v>
      </c>
      <c r="R16" s="146">
        <v>947637370</v>
      </c>
      <c r="S16" s="141"/>
      <c r="T16" s="142">
        <v>1015626767</v>
      </c>
      <c r="U16" s="142">
        <v>1015626767</v>
      </c>
      <c r="V16" s="142">
        <v>915608649</v>
      </c>
      <c r="W16" s="142">
        <v>915608649</v>
      </c>
      <c r="X16" s="142">
        <v>1047655488</v>
      </c>
      <c r="Y16" s="142">
        <v>1047655488</v>
      </c>
      <c r="Z16" s="147">
        <v>2077617</v>
      </c>
      <c r="AA16" s="147">
        <v>-181458</v>
      </c>
      <c r="AB16" s="147">
        <v>1896159</v>
      </c>
      <c r="AC16" s="147">
        <v>60975595</v>
      </c>
      <c r="AD16" s="147">
        <v>0</v>
      </c>
      <c r="AE16" s="147">
        <v>1010509124</v>
      </c>
      <c r="AF16" s="151"/>
      <c r="AG16" s="146">
        <v>0</v>
      </c>
      <c r="AH16" s="149">
        <v>1822000</v>
      </c>
      <c r="AI16" s="149">
        <v>5661000</v>
      </c>
      <c r="AJ16" s="146">
        <v>0</v>
      </c>
      <c r="AK16" s="146"/>
      <c r="AL16" s="147">
        <v>495405792</v>
      </c>
      <c r="AM16" s="147">
        <v>-65527773</v>
      </c>
      <c r="AN16" s="146">
        <v>429878019</v>
      </c>
      <c r="AO16" s="147">
        <v>344493391</v>
      </c>
      <c r="AP16" s="147">
        <v>-29185508</v>
      </c>
      <c r="AQ16" s="146">
        <v>315307883</v>
      </c>
      <c r="AR16" s="147">
        <v>181383029</v>
      </c>
      <c r="AS16" s="147">
        <v>-5304837</v>
      </c>
      <c r="AT16" s="146">
        <v>176078192</v>
      </c>
      <c r="AU16" s="147">
        <v>1827555</v>
      </c>
      <c r="AV16" s="146">
        <v>28335170</v>
      </c>
      <c r="AW16" s="146">
        <v>3693551</v>
      </c>
      <c r="AX16" s="146">
        <v>32028721</v>
      </c>
      <c r="AY16" s="146">
        <v>955120370</v>
      </c>
      <c r="AZ16" s="141">
        <v>0</v>
      </c>
      <c r="BA16" s="146">
        <v>955120370</v>
      </c>
      <c r="BB16" s="146"/>
      <c r="BC16" s="146">
        <v>1023109767</v>
      </c>
      <c r="BD16" s="146">
        <v>1023109767</v>
      </c>
      <c r="BE16" s="147">
        <v>1017992124</v>
      </c>
      <c r="BF16" s="147"/>
      <c r="BG16" s="148">
        <v>1010509124</v>
      </c>
      <c r="BH16" s="144">
        <v>0</v>
      </c>
      <c r="BI16" s="145">
        <v>0</v>
      </c>
      <c r="BJ16" s="146"/>
      <c r="BK16" s="144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</row>
    <row r="17" spans="1:77">
      <c r="A17" s="144">
        <f t="shared" si="0"/>
        <v>2002</v>
      </c>
      <c r="B17" s="144">
        <v>10</v>
      </c>
      <c r="C17" s="146">
        <v>354720396</v>
      </c>
      <c r="D17" s="146">
        <v>-47694437</v>
      </c>
      <c r="E17" s="146">
        <v>307025959</v>
      </c>
      <c r="F17" s="146">
        <v>285967144</v>
      </c>
      <c r="G17" s="146">
        <v>-17241789</v>
      </c>
      <c r="H17" s="146">
        <v>268725355</v>
      </c>
      <c r="I17" s="146">
        <v>168998334</v>
      </c>
      <c r="J17" s="146">
        <v>-1491436</v>
      </c>
      <c r="K17" s="146">
        <v>167506898</v>
      </c>
      <c r="L17" s="146">
        <v>1831875</v>
      </c>
      <c r="M17" s="146">
        <v>24047610</v>
      </c>
      <c r="N17" s="146">
        <v>3076214</v>
      </c>
      <c r="O17" s="146">
        <v>27123824</v>
      </c>
      <c r="P17" s="146">
        <v>772213911</v>
      </c>
      <c r="Q17" s="146">
        <v>0</v>
      </c>
      <c r="R17" s="146">
        <v>772213911</v>
      </c>
      <c r="S17" s="141"/>
      <c r="T17" s="142">
        <v>811517749</v>
      </c>
      <c r="U17" s="142">
        <v>811517749</v>
      </c>
      <c r="V17" s="142">
        <v>745090087</v>
      </c>
      <c r="W17" s="142">
        <v>745090087</v>
      </c>
      <c r="X17" s="142">
        <v>838641573</v>
      </c>
      <c r="Y17" s="142">
        <v>838641573</v>
      </c>
      <c r="Z17" s="147">
        <v>1934219</v>
      </c>
      <c r="AA17" s="147">
        <v>-32298</v>
      </c>
      <c r="AB17" s="147">
        <v>1901921</v>
      </c>
      <c r="AC17" s="147">
        <v>39345479</v>
      </c>
      <c r="AD17" s="147">
        <v>0</v>
      </c>
      <c r="AE17" s="147">
        <v>813461311</v>
      </c>
      <c r="AF17" s="142"/>
      <c r="AG17" s="146">
        <v>0</v>
      </c>
      <c r="AH17" s="149">
        <v>1134000</v>
      </c>
      <c r="AI17" s="149">
        <v>3142000</v>
      </c>
      <c r="AJ17" s="146">
        <v>0</v>
      </c>
      <c r="AK17" s="146"/>
      <c r="AL17" s="147">
        <v>355854396</v>
      </c>
      <c r="AM17" s="147">
        <v>-47694437</v>
      </c>
      <c r="AN17" s="146">
        <v>308159959</v>
      </c>
      <c r="AO17" s="147">
        <v>289109144</v>
      </c>
      <c r="AP17" s="147">
        <v>-17241789</v>
      </c>
      <c r="AQ17" s="146">
        <v>271867355</v>
      </c>
      <c r="AR17" s="147">
        <v>168998334</v>
      </c>
      <c r="AS17" s="147">
        <v>-1491436</v>
      </c>
      <c r="AT17" s="146">
        <v>167506898</v>
      </c>
      <c r="AU17" s="147">
        <v>1831875</v>
      </c>
      <c r="AV17" s="146">
        <v>24047610</v>
      </c>
      <c r="AW17" s="146">
        <v>3076214</v>
      </c>
      <c r="AX17" s="146">
        <v>27123824</v>
      </c>
      <c r="AY17" s="146">
        <v>776489911</v>
      </c>
      <c r="AZ17" s="141">
        <v>0</v>
      </c>
      <c r="BA17" s="146">
        <v>776489911</v>
      </c>
      <c r="BB17" s="146"/>
      <c r="BC17" s="146">
        <v>815793749</v>
      </c>
      <c r="BD17" s="146">
        <v>815793749</v>
      </c>
      <c r="BE17" s="147">
        <v>817737311</v>
      </c>
      <c r="BF17" s="147"/>
      <c r="BG17" s="148">
        <v>813461311</v>
      </c>
      <c r="BH17" s="144">
        <v>0</v>
      </c>
      <c r="BI17" s="145">
        <v>0</v>
      </c>
      <c r="BJ17" s="146"/>
      <c r="BK17" s="144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</row>
    <row r="18" spans="1:77">
      <c r="A18" s="144">
        <f t="shared" si="0"/>
        <v>2002</v>
      </c>
      <c r="B18" s="144">
        <v>11</v>
      </c>
      <c r="C18" s="146">
        <v>283515720</v>
      </c>
      <c r="D18" s="146">
        <v>-4718137</v>
      </c>
      <c r="E18" s="146">
        <v>278797583</v>
      </c>
      <c r="F18" s="146">
        <v>239621811</v>
      </c>
      <c r="G18" s="146">
        <v>413497</v>
      </c>
      <c r="H18" s="146">
        <v>240035308</v>
      </c>
      <c r="I18" s="146">
        <v>165612357</v>
      </c>
      <c r="J18" s="146">
        <v>1199674</v>
      </c>
      <c r="K18" s="146">
        <v>166812031</v>
      </c>
      <c r="L18" s="146">
        <v>1836773</v>
      </c>
      <c r="M18" s="146">
        <v>22779987</v>
      </c>
      <c r="N18" s="146">
        <v>2799772</v>
      </c>
      <c r="O18" s="146">
        <v>25579759</v>
      </c>
      <c r="P18" s="146">
        <v>713061454</v>
      </c>
      <c r="Q18" s="146">
        <v>0</v>
      </c>
      <c r="R18" s="146">
        <v>713061454</v>
      </c>
      <c r="S18" s="141"/>
      <c r="T18" s="142">
        <v>690586661</v>
      </c>
      <c r="U18" s="142">
        <v>690586661</v>
      </c>
      <c r="V18" s="142">
        <v>687481695</v>
      </c>
      <c r="W18" s="142">
        <v>687481695</v>
      </c>
      <c r="X18" s="142">
        <v>716166420</v>
      </c>
      <c r="Y18" s="142">
        <v>716166420</v>
      </c>
      <c r="Z18" s="147">
        <v>1955391</v>
      </c>
      <c r="AA18" s="147">
        <v>158719</v>
      </c>
      <c r="AB18" s="146">
        <v>2114110</v>
      </c>
      <c r="AC18" s="147">
        <v>33418999</v>
      </c>
      <c r="AD18" s="147">
        <v>0</v>
      </c>
      <c r="AE18" s="147">
        <v>748594563</v>
      </c>
      <c r="AF18" s="142"/>
      <c r="AG18" s="146">
        <v>0</v>
      </c>
      <c r="AH18" s="149">
        <v>1956000</v>
      </c>
      <c r="AI18" s="149">
        <v>3088000</v>
      </c>
      <c r="AJ18" s="146">
        <v>0</v>
      </c>
      <c r="AK18" s="146"/>
      <c r="AL18" s="147">
        <v>285471720</v>
      </c>
      <c r="AM18" s="147">
        <v>-4718137</v>
      </c>
      <c r="AN18" s="146">
        <v>280753583</v>
      </c>
      <c r="AO18" s="147">
        <v>242709811</v>
      </c>
      <c r="AP18" s="147">
        <v>413497</v>
      </c>
      <c r="AQ18" s="146">
        <v>243123308</v>
      </c>
      <c r="AR18" s="147">
        <v>165612357</v>
      </c>
      <c r="AS18" s="147">
        <v>1199674</v>
      </c>
      <c r="AT18" s="146">
        <v>166812031</v>
      </c>
      <c r="AU18" s="147">
        <v>1836773</v>
      </c>
      <c r="AV18" s="146">
        <v>22779987</v>
      </c>
      <c r="AW18" s="146">
        <v>2799772</v>
      </c>
      <c r="AX18" s="146">
        <v>25579759</v>
      </c>
      <c r="AY18" s="146">
        <v>718105454</v>
      </c>
      <c r="AZ18" s="141">
        <v>0</v>
      </c>
      <c r="BA18" s="146">
        <v>718105454</v>
      </c>
      <c r="BB18" s="146"/>
      <c r="BC18" s="146">
        <v>695630661</v>
      </c>
      <c r="BD18" s="146">
        <v>695630661</v>
      </c>
      <c r="BE18" s="147">
        <v>753638563</v>
      </c>
      <c r="BF18" s="147"/>
      <c r="BG18" s="148">
        <v>748594563</v>
      </c>
      <c r="BH18" s="144">
        <v>0</v>
      </c>
      <c r="BI18" s="145">
        <v>0</v>
      </c>
      <c r="BJ18" s="146"/>
      <c r="BK18" s="144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7">
      <c r="A19" s="144">
        <f t="shared" si="0"/>
        <v>2002</v>
      </c>
      <c r="B19" s="144">
        <v>12</v>
      </c>
      <c r="C19" s="146">
        <v>357364015</v>
      </c>
      <c r="D19" s="146">
        <v>41965954</v>
      </c>
      <c r="E19" s="146">
        <v>399329969</v>
      </c>
      <c r="F19" s="146">
        <v>243350511</v>
      </c>
      <c r="G19" s="146">
        <v>7865968</v>
      </c>
      <c r="H19" s="146">
        <v>251216479</v>
      </c>
      <c r="I19" s="146">
        <v>157342948</v>
      </c>
      <c r="J19" s="146">
        <v>1074305</v>
      </c>
      <c r="K19" s="146">
        <v>158417253</v>
      </c>
      <c r="L19" s="146">
        <v>1841070</v>
      </c>
      <c r="M19" s="146">
        <v>26283105</v>
      </c>
      <c r="N19" s="146">
        <v>3127761</v>
      </c>
      <c r="O19" s="146">
        <v>29410866</v>
      </c>
      <c r="P19" s="146">
        <v>840215637</v>
      </c>
      <c r="Q19" s="146">
        <v>0</v>
      </c>
      <c r="R19" s="146">
        <v>840215637</v>
      </c>
      <c r="S19" s="141"/>
      <c r="T19" s="142">
        <v>759898544</v>
      </c>
      <c r="U19" s="142">
        <v>759898544</v>
      </c>
      <c r="V19" s="142">
        <v>810804771</v>
      </c>
      <c r="W19" s="142">
        <v>810804771</v>
      </c>
      <c r="X19" s="142">
        <v>789309410</v>
      </c>
      <c r="Y19" s="142">
        <v>789309410</v>
      </c>
      <c r="Z19" s="147">
        <v>2457246</v>
      </c>
      <c r="AA19" s="147">
        <v>280536</v>
      </c>
      <c r="AB19" s="142">
        <v>2737782</v>
      </c>
      <c r="AC19" s="147">
        <v>47508220</v>
      </c>
      <c r="AD19" s="147">
        <v>0</v>
      </c>
      <c r="AE19" s="147">
        <v>890461639</v>
      </c>
      <c r="AF19" s="142"/>
      <c r="AG19" s="142">
        <v>0</v>
      </c>
      <c r="AH19" s="149">
        <v>3490000</v>
      </c>
      <c r="AI19" s="149">
        <v>4616000</v>
      </c>
      <c r="AJ19" s="142">
        <v>0</v>
      </c>
      <c r="AK19" s="142"/>
      <c r="AL19" s="147">
        <v>360854015</v>
      </c>
      <c r="AM19" s="147">
        <v>41965954</v>
      </c>
      <c r="AN19" s="146">
        <v>402819969</v>
      </c>
      <c r="AO19" s="147">
        <v>247966511</v>
      </c>
      <c r="AP19" s="147">
        <v>7865968</v>
      </c>
      <c r="AQ19" s="146">
        <v>255832479</v>
      </c>
      <c r="AR19" s="147">
        <v>157342948</v>
      </c>
      <c r="AS19" s="147">
        <v>1074305</v>
      </c>
      <c r="AT19" s="146">
        <v>158417253</v>
      </c>
      <c r="AU19" s="147">
        <v>1841070</v>
      </c>
      <c r="AV19" s="142">
        <v>26283105</v>
      </c>
      <c r="AW19" s="142">
        <v>3127761</v>
      </c>
      <c r="AX19" s="142">
        <v>29410866</v>
      </c>
      <c r="AY19" s="142">
        <v>848321637</v>
      </c>
      <c r="AZ19" s="141">
        <v>0</v>
      </c>
      <c r="BA19" s="142">
        <v>848321637</v>
      </c>
      <c r="BB19" s="142"/>
      <c r="BC19" s="142">
        <v>768004544</v>
      </c>
      <c r="BD19" s="142">
        <v>768004544</v>
      </c>
      <c r="BE19" s="147">
        <v>898567639</v>
      </c>
      <c r="BF19" s="147"/>
      <c r="BG19" s="148">
        <v>890461639</v>
      </c>
      <c r="BH19" s="144">
        <v>0</v>
      </c>
      <c r="BI19" s="145">
        <v>0</v>
      </c>
      <c r="BJ19" s="142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</row>
    <row r="20" spans="1:77">
      <c r="B20" s="128" t="s">
        <v>112</v>
      </c>
      <c r="C20" s="142">
        <v>4935195737</v>
      </c>
      <c r="D20" s="142">
        <v>7452044</v>
      </c>
      <c r="E20" s="142">
        <v>4942647781</v>
      </c>
      <c r="F20" s="142">
        <v>3476024497</v>
      </c>
      <c r="G20" s="142">
        <v>-8652535</v>
      </c>
      <c r="H20" s="142">
        <v>3467371962</v>
      </c>
      <c r="I20" s="142">
        <v>2026692926</v>
      </c>
      <c r="J20" s="142">
        <v>26184320</v>
      </c>
      <c r="K20" s="142">
        <v>2052877246</v>
      </c>
      <c r="L20" s="142">
        <v>21659273</v>
      </c>
      <c r="M20" s="142">
        <v>322794326</v>
      </c>
      <c r="N20" s="142">
        <v>39870324</v>
      </c>
      <c r="O20" s="142">
        <v>362664650</v>
      </c>
      <c r="P20" s="142">
        <v>10847220912</v>
      </c>
      <c r="Q20" s="142">
        <v>31816</v>
      </c>
      <c r="R20" s="142">
        <v>10847252728</v>
      </c>
      <c r="S20" s="141"/>
      <c r="T20" s="142">
        <v>10459572433</v>
      </c>
      <c r="U20" s="142">
        <v>10459604249</v>
      </c>
      <c r="V20" s="142">
        <v>10484588078</v>
      </c>
      <c r="W20" s="142">
        <v>10484556262</v>
      </c>
      <c r="X20" s="142">
        <v>10822237083</v>
      </c>
      <c r="Y20" s="142">
        <v>10822268899</v>
      </c>
      <c r="Z20" s="146">
        <v>24200629</v>
      </c>
      <c r="AA20" s="146">
        <v>13798</v>
      </c>
      <c r="AB20" s="142">
        <v>24214427</v>
      </c>
      <c r="AC20" s="146">
        <v>664573024</v>
      </c>
      <c r="AD20" s="146">
        <v>7458440</v>
      </c>
      <c r="AE20" s="146">
        <v>11543498619</v>
      </c>
      <c r="AF20" s="142"/>
      <c r="AG20" s="142">
        <v>0</v>
      </c>
      <c r="AH20" s="142">
        <v>13946000</v>
      </c>
      <c r="AI20" s="142">
        <v>31292000</v>
      </c>
      <c r="AJ20" s="142">
        <v>0</v>
      </c>
      <c r="AK20" s="142"/>
      <c r="AL20" s="146">
        <v>4931633968</v>
      </c>
      <c r="AM20" s="146">
        <v>5330450</v>
      </c>
      <c r="AN20" s="146">
        <v>4936964418</v>
      </c>
      <c r="AO20" s="146">
        <v>3482795646</v>
      </c>
      <c r="AP20" s="146">
        <v>-16250102</v>
      </c>
      <c r="AQ20" s="146">
        <v>3466545544</v>
      </c>
      <c r="AR20" s="146">
        <v>2065359109</v>
      </c>
      <c r="AS20" s="146">
        <v>-1021214</v>
      </c>
      <c r="AT20" s="146">
        <v>2064337895</v>
      </c>
      <c r="AU20" s="146">
        <v>21728785</v>
      </c>
      <c r="AV20" s="142">
        <v>322997818</v>
      </c>
      <c r="AW20" s="142">
        <v>40063857</v>
      </c>
      <c r="AX20" s="142">
        <v>363061675</v>
      </c>
      <c r="AY20" s="142">
        <v>10852638317</v>
      </c>
      <c r="AZ20" s="146">
        <v>31816</v>
      </c>
      <c r="BA20" s="142">
        <v>10852670133</v>
      </c>
      <c r="BB20" s="142"/>
      <c r="BC20" s="142">
        <v>10501517508</v>
      </c>
      <c r="BD20" s="142">
        <v>10501549324</v>
      </c>
      <c r="BE20" s="146">
        <v>11543211866</v>
      </c>
      <c r="BF20" s="147"/>
      <c r="BG20" s="146">
        <v>11489148866</v>
      </c>
      <c r="BI20" s="146">
        <v>-54349753</v>
      </c>
      <c r="BJ20" s="142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</row>
    <row r="21" spans="1:77">
      <c r="A21" s="121">
        <f t="shared" ref="A21:A32" si="1">A8+1</f>
        <v>2003</v>
      </c>
      <c r="B21" s="121">
        <v>1</v>
      </c>
      <c r="C21" s="142">
        <v>456015875</v>
      </c>
      <c r="D21" s="142">
        <v>-875003</v>
      </c>
      <c r="E21" s="142">
        <v>455140872</v>
      </c>
      <c r="F21" s="142">
        <v>251381499</v>
      </c>
      <c r="G21" s="142">
        <v>-21028940</v>
      </c>
      <c r="H21" s="142">
        <v>230352559</v>
      </c>
      <c r="I21" s="142">
        <v>162704067</v>
      </c>
      <c r="J21" s="142">
        <v>-3823578</v>
      </c>
      <c r="K21" s="142">
        <v>158880489</v>
      </c>
      <c r="L21" s="142">
        <v>1845871</v>
      </c>
      <c r="M21" s="142">
        <v>28655667</v>
      </c>
      <c r="N21" s="142">
        <v>3291298</v>
      </c>
      <c r="O21" s="142">
        <v>31946965</v>
      </c>
      <c r="P21" s="142">
        <v>878166756</v>
      </c>
      <c r="Q21" s="142">
        <v>0</v>
      </c>
      <c r="R21" s="142">
        <v>878166756</v>
      </c>
      <c r="S21" s="141"/>
      <c r="T21" s="142">
        <v>871947312</v>
      </c>
      <c r="U21" s="142">
        <v>871947312</v>
      </c>
      <c r="V21" s="142">
        <v>846219791</v>
      </c>
      <c r="W21" s="142">
        <v>846219791</v>
      </c>
      <c r="X21" s="142">
        <v>903894277</v>
      </c>
      <c r="Y21" s="142">
        <v>903894277</v>
      </c>
      <c r="Z21" s="147">
        <v>2267400</v>
      </c>
      <c r="AA21" s="147">
        <v>-331010</v>
      </c>
      <c r="AB21" s="142">
        <v>1936390</v>
      </c>
      <c r="AC21" s="147">
        <v>52325232</v>
      </c>
      <c r="AD21" s="147">
        <v>0</v>
      </c>
      <c r="AE21" s="147">
        <v>932428378</v>
      </c>
      <c r="AF21" s="142">
        <v>932.42837799999995</v>
      </c>
      <c r="AG21" s="142">
        <v>0</v>
      </c>
      <c r="AH21" s="149">
        <v>5432000</v>
      </c>
      <c r="AI21" s="149">
        <v>8121000</v>
      </c>
      <c r="AJ21" s="142">
        <v>0</v>
      </c>
      <c r="AK21" s="142"/>
      <c r="AL21" s="147">
        <v>461447875</v>
      </c>
      <c r="AM21" s="147">
        <v>-875003</v>
      </c>
      <c r="AN21" s="146">
        <v>460572872</v>
      </c>
      <c r="AO21" s="147">
        <v>259502499</v>
      </c>
      <c r="AP21" s="147">
        <v>-21028940</v>
      </c>
      <c r="AQ21" s="146">
        <v>238473559</v>
      </c>
      <c r="AR21" s="147">
        <v>162704067</v>
      </c>
      <c r="AS21" s="147">
        <v>-3823578</v>
      </c>
      <c r="AT21" s="146">
        <v>158880489</v>
      </c>
      <c r="AU21" s="147">
        <v>1845871</v>
      </c>
      <c r="AV21" s="142">
        <v>28655667</v>
      </c>
      <c r="AW21" s="142">
        <v>3291298</v>
      </c>
      <c r="AX21" s="142">
        <v>31946965</v>
      </c>
      <c r="AY21" s="142">
        <v>891719756</v>
      </c>
      <c r="AZ21" s="147">
        <v>0</v>
      </c>
      <c r="BA21" s="142">
        <v>891719756</v>
      </c>
      <c r="BB21" s="142"/>
      <c r="BC21" s="142">
        <v>885500312</v>
      </c>
      <c r="BD21" s="142">
        <v>885500312</v>
      </c>
      <c r="BE21" s="147">
        <v>945981378</v>
      </c>
      <c r="BF21" s="147"/>
      <c r="BG21" s="148">
        <v>932428378</v>
      </c>
      <c r="BH21" s="121">
        <v>0</v>
      </c>
      <c r="BI21" s="145">
        <v>0</v>
      </c>
      <c r="BJ21" s="141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7">
      <c r="A22" s="121">
        <f t="shared" si="1"/>
        <v>2003</v>
      </c>
      <c r="B22" s="121">
        <v>2</v>
      </c>
      <c r="C22" s="142">
        <v>389049641</v>
      </c>
      <c r="D22" s="142">
        <v>-48065319</v>
      </c>
      <c r="E22" s="142">
        <v>340984322</v>
      </c>
      <c r="F22" s="142">
        <v>243483526</v>
      </c>
      <c r="G22" s="142">
        <v>-17471992</v>
      </c>
      <c r="H22" s="142">
        <v>226011534</v>
      </c>
      <c r="I22" s="142">
        <v>158336704</v>
      </c>
      <c r="J22" s="142">
        <v>-2487018</v>
      </c>
      <c r="K22" s="142">
        <v>155849686</v>
      </c>
      <c r="L22" s="142">
        <v>1850943</v>
      </c>
      <c r="M22" s="142">
        <v>23293574</v>
      </c>
      <c r="N22" s="142">
        <v>2787412</v>
      </c>
      <c r="O22" s="142">
        <v>26080986</v>
      </c>
      <c r="P22" s="142">
        <v>750777471</v>
      </c>
      <c r="Q22" s="142">
        <v>0</v>
      </c>
      <c r="R22" s="142">
        <v>750777471</v>
      </c>
      <c r="S22" s="141"/>
      <c r="T22" s="142">
        <v>792720814</v>
      </c>
      <c r="U22" s="142">
        <v>792720814</v>
      </c>
      <c r="V22" s="142">
        <v>724696485</v>
      </c>
      <c r="W22" s="142">
        <v>724696485</v>
      </c>
      <c r="X22" s="142">
        <v>818801800</v>
      </c>
      <c r="Y22" s="142">
        <v>818801800</v>
      </c>
      <c r="Z22" s="147">
        <v>2176144</v>
      </c>
      <c r="AA22" s="147">
        <v>-159153</v>
      </c>
      <c r="AB22" s="142">
        <v>2016991</v>
      </c>
      <c r="AC22" s="147">
        <v>37300992</v>
      </c>
      <c r="AD22" s="147">
        <v>0</v>
      </c>
      <c r="AE22" s="147">
        <v>790095454</v>
      </c>
      <c r="AF22" s="142">
        <v>790.09545400000002</v>
      </c>
      <c r="AG22" s="142">
        <v>0</v>
      </c>
      <c r="AH22" s="149">
        <v>3904000</v>
      </c>
      <c r="AI22" s="149">
        <v>4707000</v>
      </c>
      <c r="AJ22" s="142">
        <v>0</v>
      </c>
      <c r="AK22" s="142"/>
      <c r="AL22" s="147">
        <v>392953641</v>
      </c>
      <c r="AM22" s="147">
        <v>-48065319</v>
      </c>
      <c r="AN22" s="146">
        <v>344888322</v>
      </c>
      <c r="AO22" s="147">
        <v>248190526</v>
      </c>
      <c r="AP22" s="147">
        <v>-17471992</v>
      </c>
      <c r="AQ22" s="146">
        <v>230718534</v>
      </c>
      <c r="AR22" s="147">
        <v>158336704</v>
      </c>
      <c r="AS22" s="147">
        <v>-2487018</v>
      </c>
      <c r="AT22" s="146">
        <v>155849686</v>
      </c>
      <c r="AU22" s="147">
        <v>1850943</v>
      </c>
      <c r="AV22" s="142">
        <v>23293574</v>
      </c>
      <c r="AW22" s="142">
        <v>2787412</v>
      </c>
      <c r="AX22" s="142">
        <v>26080986</v>
      </c>
      <c r="AY22" s="142">
        <v>759388471</v>
      </c>
      <c r="AZ22" s="147">
        <v>0</v>
      </c>
      <c r="BA22" s="142">
        <v>759388471</v>
      </c>
      <c r="BB22" s="142"/>
      <c r="BC22" s="142">
        <v>801331814</v>
      </c>
      <c r="BD22" s="142">
        <v>801331814</v>
      </c>
      <c r="BE22" s="147">
        <v>798706454</v>
      </c>
      <c r="BF22" s="147"/>
      <c r="BG22" s="148">
        <v>790095454</v>
      </c>
      <c r="BH22" s="121">
        <v>0</v>
      </c>
      <c r="BI22" s="145">
        <v>0</v>
      </c>
      <c r="BJ22" s="141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</row>
    <row r="23" spans="1:77">
      <c r="A23" s="121">
        <f t="shared" si="1"/>
        <v>2003</v>
      </c>
      <c r="B23" s="121">
        <v>3</v>
      </c>
      <c r="C23" s="142">
        <v>340449880</v>
      </c>
      <c r="D23" s="142">
        <v>6112667</v>
      </c>
      <c r="E23" s="142">
        <v>346562547</v>
      </c>
      <c r="F23" s="142">
        <v>234661720</v>
      </c>
      <c r="G23" s="142">
        <v>10685598</v>
      </c>
      <c r="H23" s="142">
        <v>245347318</v>
      </c>
      <c r="I23" s="142">
        <v>173531985</v>
      </c>
      <c r="J23" s="142">
        <v>2080210</v>
      </c>
      <c r="K23" s="142">
        <v>175612195</v>
      </c>
      <c r="L23" s="142">
        <v>1855636</v>
      </c>
      <c r="M23" s="142">
        <v>23532340</v>
      </c>
      <c r="N23" s="142">
        <v>2891393</v>
      </c>
      <c r="O23" s="142">
        <v>26423733</v>
      </c>
      <c r="P23" s="142">
        <v>795801429</v>
      </c>
      <c r="Q23" s="142">
        <v>0</v>
      </c>
      <c r="R23" s="142">
        <v>795801429</v>
      </c>
      <c r="S23" s="141"/>
      <c r="T23" s="142">
        <v>750499221</v>
      </c>
      <c r="U23" s="142">
        <v>750499221</v>
      </c>
      <c r="V23" s="142">
        <v>769377696</v>
      </c>
      <c r="W23" s="142">
        <v>769377696</v>
      </c>
      <c r="X23" s="142">
        <v>776922954</v>
      </c>
      <c r="Y23" s="142">
        <v>776922954</v>
      </c>
      <c r="Z23" s="147">
        <v>2058733</v>
      </c>
      <c r="AA23" s="147">
        <v>93577</v>
      </c>
      <c r="AB23" s="142">
        <v>2152310</v>
      </c>
      <c r="AC23" s="147">
        <v>41881433</v>
      </c>
      <c r="AD23" s="147">
        <v>0</v>
      </c>
      <c r="AE23" s="147">
        <v>839835172</v>
      </c>
      <c r="AF23" s="142">
        <v>839.83517200000006</v>
      </c>
      <c r="AG23" s="142">
        <v>0</v>
      </c>
      <c r="AH23" s="149">
        <v>2723000</v>
      </c>
      <c r="AI23" s="149">
        <v>3768000</v>
      </c>
      <c r="AJ23" s="142">
        <v>0</v>
      </c>
      <c r="AK23" s="142"/>
      <c r="AL23" s="147">
        <v>343172880</v>
      </c>
      <c r="AM23" s="147">
        <v>6112667</v>
      </c>
      <c r="AN23" s="146">
        <v>349285547</v>
      </c>
      <c r="AO23" s="147">
        <v>238429720</v>
      </c>
      <c r="AP23" s="147">
        <v>10685598</v>
      </c>
      <c r="AQ23" s="146">
        <v>249115318</v>
      </c>
      <c r="AR23" s="147">
        <v>173531985</v>
      </c>
      <c r="AS23" s="147">
        <v>2080210</v>
      </c>
      <c r="AT23" s="146">
        <v>175612195</v>
      </c>
      <c r="AU23" s="147">
        <v>1855636</v>
      </c>
      <c r="AV23" s="142">
        <v>23532340</v>
      </c>
      <c r="AW23" s="142">
        <v>2891393</v>
      </c>
      <c r="AX23" s="142">
        <v>26423733</v>
      </c>
      <c r="AY23" s="142">
        <v>802292429</v>
      </c>
      <c r="AZ23" s="147">
        <v>0</v>
      </c>
      <c r="BA23" s="142">
        <v>802292429</v>
      </c>
      <c r="BB23" s="142"/>
      <c r="BC23" s="142">
        <v>756990221</v>
      </c>
      <c r="BD23" s="142">
        <v>756990221</v>
      </c>
      <c r="BE23" s="147">
        <v>846326172</v>
      </c>
      <c r="BF23" s="147"/>
      <c r="BG23" s="148">
        <v>839835172</v>
      </c>
      <c r="BH23" s="121">
        <v>0</v>
      </c>
      <c r="BI23" s="145">
        <v>0</v>
      </c>
      <c r="BJ23" s="141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</row>
    <row r="24" spans="1:77">
      <c r="A24" s="121">
        <f t="shared" si="1"/>
        <v>2003</v>
      </c>
      <c r="B24" s="121">
        <v>4</v>
      </c>
      <c r="C24" s="142">
        <v>296229394</v>
      </c>
      <c r="D24" s="142">
        <v>-6730551</v>
      </c>
      <c r="E24" s="142">
        <v>289498843</v>
      </c>
      <c r="F24" s="142">
        <v>251492805</v>
      </c>
      <c r="G24" s="142">
        <v>14598806</v>
      </c>
      <c r="H24" s="142">
        <v>266091611</v>
      </c>
      <c r="I24" s="142">
        <v>182899989</v>
      </c>
      <c r="J24" s="142">
        <v>4110699</v>
      </c>
      <c r="K24" s="142">
        <v>187010688</v>
      </c>
      <c r="L24" s="142">
        <v>1859876</v>
      </c>
      <c r="M24" s="142">
        <v>22845297</v>
      </c>
      <c r="N24" s="142">
        <v>2935340</v>
      </c>
      <c r="O24" s="142">
        <v>25780637</v>
      </c>
      <c r="P24" s="142">
        <v>770241655</v>
      </c>
      <c r="Q24" s="142">
        <v>0</v>
      </c>
      <c r="R24" s="142">
        <v>770241655</v>
      </c>
      <c r="S24" s="141"/>
      <c r="T24" s="142">
        <v>732482064</v>
      </c>
      <c r="U24" s="142">
        <v>732482064</v>
      </c>
      <c r="V24" s="142">
        <v>744461018</v>
      </c>
      <c r="W24" s="142">
        <v>744461018</v>
      </c>
      <c r="X24" s="142">
        <v>758262701</v>
      </c>
      <c r="Y24" s="142">
        <v>758262701</v>
      </c>
      <c r="Z24" s="147">
        <v>1957520</v>
      </c>
      <c r="AA24" s="147">
        <v>31128</v>
      </c>
      <c r="AB24" s="142">
        <v>1988648</v>
      </c>
      <c r="AC24" s="147">
        <v>38931337</v>
      </c>
      <c r="AD24" s="147">
        <v>0</v>
      </c>
      <c r="AE24" s="147">
        <v>811161640</v>
      </c>
      <c r="AF24" s="142">
        <v>811.16164000000003</v>
      </c>
      <c r="AG24" s="142">
        <v>0</v>
      </c>
      <c r="AH24" s="149">
        <v>1196000</v>
      </c>
      <c r="AI24" s="149">
        <v>3617000</v>
      </c>
      <c r="AJ24" s="142">
        <v>0</v>
      </c>
      <c r="AK24" s="142"/>
      <c r="AL24" s="147">
        <v>297425394</v>
      </c>
      <c r="AM24" s="147">
        <v>-6730551</v>
      </c>
      <c r="AN24" s="146">
        <v>290694843</v>
      </c>
      <c r="AO24" s="147">
        <v>255109805</v>
      </c>
      <c r="AP24" s="147">
        <v>14598806</v>
      </c>
      <c r="AQ24" s="146">
        <v>269708611</v>
      </c>
      <c r="AR24" s="147">
        <v>182899989</v>
      </c>
      <c r="AS24" s="147">
        <v>4110699</v>
      </c>
      <c r="AT24" s="146">
        <v>187010688</v>
      </c>
      <c r="AU24" s="147">
        <v>1859876</v>
      </c>
      <c r="AV24" s="142">
        <v>22845297</v>
      </c>
      <c r="AW24" s="142">
        <v>2935340</v>
      </c>
      <c r="AX24" s="142">
        <v>25780637</v>
      </c>
      <c r="AY24" s="142">
        <v>775054655</v>
      </c>
      <c r="AZ24" s="147">
        <v>0</v>
      </c>
      <c r="BA24" s="142">
        <v>775054655</v>
      </c>
      <c r="BB24" s="142"/>
      <c r="BC24" s="142">
        <v>737295064</v>
      </c>
      <c r="BD24" s="142">
        <v>737295064</v>
      </c>
      <c r="BE24" s="147">
        <v>815974640</v>
      </c>
      <c r="BF24" s="147"/>
      <c r="BG24" s="148">
        <v>811161640</v>
      </c>
      <c r="BH24" s="121">
        <v>0</v>
      </c>
      <c r="BI24" s="145">
        <v>0</v>
      </c>
      <c r="BJ24" s="141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</row>
    <row r="25" spans="1:77">
      <c r="A25" s="121">
        <f t="shared" si="1"/>
        <v>2003</v>
      </c>
      <c r="B25" s="121">
        <v>5</v>
      </c>
      <c r="C25" s="142">
        <v>328497026</v>
      </c>
      <c r="D25" s="142">
        <v>66161966</v>
      </c>
      <c r="E25" s="142">
        <v>394658992</v>
      </c>
      <c r="F25" s="142">
        <v>282866013</v>
      </c>
      <c r="G25" s="142">
        <v>57896214</v>
      </c>
      <c r="H25" s="142">
        <v>340762227</v>
      </c>
      <c r="I25" s="142">
        <v>194744177</v>
      </c>
      <c r="J25" s="142">
        <v>8199782</v>
      </c>
      <c r="K25" s="142">
        <v>202943959</v>
      </c>
      <c r="L25" s="142">
        <v>1864798</v>
      </c>
      <c r="M25" s="142">
        <v>27353180</v>
      </c>
      <c r="N25" s="142">
        <v>3560426</v>
      </c>
      <c r="O25" s="142">
        <v>30913606</v>
      </c>
      <c r="P25" s="142">
        <v>971143582</v>
      </c>
      <c r="Q25" s="142">
        <v>0</v>
      </c>
      <c r="R25" s="142">
        <v>971143582</v>
      </c>
      <c r="S25" s="141"/>
      <c r="T25" s="142">
        <v>807972014</v>
      </c>
      <c r="U25" s="142">
        <v>807972014</v>
      </c>
      <c r="V25" s="142">
        <v>940229976</v>
      </c>
      <c r="W25" s="142">
        <v>940229976</v>
      </c>
      <c r="X25" s="142">
        <v>838885620</v>
      </c>
      <c r="Y25" s="142">
        <v>838885620</v>
      </c>
      <c r="Z25" s="147">
        <v>1987962</v>
      </c>
      <c r="AA25" s="147">
        <v>328807</v>
      </c>
      <c r="AB25" s="142">
        <v>2316769</v>
      </c>
      <c r="AC25" s="147">
        <v>63896872</v>
      </c>
      <c r="AD25" s="147">
        <v>0</v>
      </c>
      <c r="AE25" s="147">
        <v>1037357223</v>
      </c>
      <c r="AF25" s="142">
        <v>1037.357223</v>
      </c>
      <c r="AG25" s="142">
        <v>0</v>
      </c>
      <c r="AH25" s="149">
        <v>1888000</v>
      </c>
      <c r="AI25" s="149">
        <v>6117000</v>
      </c>
      <c r="AJ25" s="142">
        <v>0</v>
      </c>
      <c r="AK25" s="142"/>
      <c r="AL25" s="147">
        <v>330385026</v>
      </c>
      <c r="AM25" s="147">
        <v>66161966</v>
      </c>
      <c r="AN25" s="146">
        <v>396546992</v>
      </c>
      <c r="AO25" s="147">
        <v>288983013</v>
      </c>
      <c r="AP25" s="147">
        <v>57896214</v>
      </c>
      <c r="AQ25" s="146">
        <v>346879227</v>
      </c>
      <c r="AR25" s="147">
        <v>194744177</v>
      </c>
      <c r="AS25" s="147">
        <v>8199782</v>
      </c>
      <c r="AT25" s="146">
        <v>202943959</v>
      </c>
      <c r="AU25" s="147">
        <v>1864798</v>
      </c>
      <c r="AV25" s="142">
        <v>27353180</v>
      </c>
      <c r="AW25" s="142">
        <v>3560426</v>
      </c>
      <c r="AX25" s="142">
        <v>30913606</v>
      </c>
      <c r="AY25" s="142">
        <v>979148582</v>
      </c>
      <c r="AZ25" s="147">
        <v>0</v>
      </c>
      <c r="BA25" s="142">
        <v>979148582</v>
      </c>
      <c r="BB25" s="142"/>
      <c r="BC25" s="142">
        <v>815977014</v>
      </c>
      <c r="BD25" s="142">
        <v>815977014</v>
      </c>
      <c r="BE25" s="147">
        <v>1045362223</v>
      </c>
      <c r="BF25" s="147"/>
      <c r="BG25" s="148">
        <v>1037357223</v>
      </c>
      <c r="BH25" s="121">
        <v>0</v>
      </c>
      <c r="BI25" s="145">
        <v>0</v>
      </c>
      <c r="BJ25" s="141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</row>
    <row r="26" spans="1:77">
      <c r="A26" s="121">
        <f t="shared" si="1"/>
        <v>2003</v>
      </c>
      <c r="B26" s="121">
        <v>6</v>
      </c>
      <c r="C26" s="142">
        <v>454957918</v>
      </c>
      <c r="D26" s="142">
        <v>51612870</v>
      </c>
      <c r="E26" s="142">
        <v>506570788</v>
      </c>
      <c r="F26" s="142">
        <v>320076568</v>
      </c>
      <c r="G26" s="142">
        <v>7678564</v>
      </c>
      <c r="H26" s="142">
        <v>327755132</v>
      </c>
      <c r="I26" s="142">
        <v>190600435</v>
      </c>
      <c r="J26" s="142">
        <v>-1211478</v>
      </c>
      <c r="K26" s="142">
        <v>189388957</v>
      </c>
      <c r="L26" s="142">
        <v>1870052</v>
      </c>
      <c r="M26" s="142">
        <v>29648429</v>
      </c>
      <c r="N26" s="142">
        <v>3850508</v>
      </c>
      <c r="O26" s="142">
        <v>33498937</v>
      </c>
      <c r="P26" s="142">
        <v>1059083866</v>
      </c>
      <c r="Q26" s="142">
        <v>0</v>
      </c>
      <c r="R26" s="142">
        <v>1059083866</v>
      </c>
      <c r="S26" s="141"/>
      <c r="T26" s="142">
        <v>967504973</v>
      </c>
      <c r="U26" s="142">
        <v>967504973</v>
      </c>
      <c r="V26" s="142">
        <v>1025584929</v>
      </c>
      <c r="W26" s="142">
        <v>1025584929</v>
      </c>
      <c r="X26" s="142">
        <v>1001003910</v>
      </c>
      <c r="Y26" s="142">
        <v>1001003910</v>
      </c>
      <c r="Z26" s="147">
        <v>2121854</v>
      </c>
      <c r="AA26" s="147">
        <v>-22771</v>
      </c>
      <c r="AB26" s="142">
        <v>2099083</v>
      </c>
      <c r="AC26" s="147">
        <v>77319366</v>
      </c>
      <c r="AD26" s="147">
        <v>0</v>
      </c>
      <c r="AE26" s="147">
        <v>1138502315</v>
      </c>
      <c r="AF26" s="142">
        <v>1138.502315</v>
      </c>
      <c r="AG26" s="142">
        <v>0</v>
      </c>
      <c r="AH26" s="149">
        <v>3191000</v>
      </c>
      <c r="AI26" s="149">
        <v>8236000</v>
      </c>
      <c r="AJ26" s="142">
        <v>0</v>
      </c>
      <c r="AK26" s="142"/>
      <c r="AL26" s="147">
        <v>458148918</v>
      </c>
      <c r="AM26" s="147">
        <v>51612870</v>
      </c>
      <c r="AN26" s="146">
        <v>509761788</v>
      </c>
      <c r="AO26" s="147">
        <v>328312568</v>
      </c>
      <c r="AP26" s="147">
        <v>7678564</v>
      </c>
      <c r="AQ26" s="146">
        <v>335991132</v>
      </c>
      <c r="AR26" s="147">
        <v>190600435</v>
      </c>
      <c r="AS26" s="147">
        <v>-1211478</v>
      </c>
      <c r="AT26" s="146">
        <v>189388957</v>
      </c>
      <c r="AU26" s="147">
        <v>1870052</v>
      </c>
      <c r="AV26" s="142">
        <v>29648429</v>
      </c>
      <c r="AW26" s="142">
        <v>3850508</v>
      </c>
      <c r="AX26" s="142">
        <v>33498937</v>
      </c>
      <c r="AY26" s="142">
        <v>1070510866</v>
      </c>
      <c r="AZ26" s="147">
        <v>0</v>
      </c>
      <c r="BA26" s="142">
        <v>1070510866</v>
      </c>
      <c r="BB26" s="142"/>
      <c r="BC26" s="142">
        <v>978931973</v>
      </c>
      <c r="BD26" s="142">
        <v>978931973</v>
      </c>
      <c r="BE26" s="147">
        <v>1149929315</v>
      </c>
      <c r="BF26" s="147"/>
      <c r="BG26" s="148">
        <v>1138502315</v>
      </c>
      <c r="BH26" s="121">
        <v>0</v>
      </c>
      <c r="BI26" s="145">
        <v>0</v>
      </c>
      <c r="BJ26" s="141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</row>
    <row r="27" spans="1:77">
      <c r="A27" s="121">
        <f t="shared" si="1"/>
        <v>2003</v>
      </c>
      <c r="B27" s="121">
        <v>7</v>
      </c>
      <c r="C27" s="142">
        <v>517223048</v>
      </c>
      <c r="D27" s="142">
        <v>21784296</v>
      </c>
      <c r="E27" s="142">
        <v>539007344</v>
      </c>
      <c r="F27" s="142">
        <v>337852002</v>
      </c>
      <c r="G27" s="142">
        <v>2223487</v>
      </c>
      <c r="H27" s="142">
        <v>340075489</v>
      </c>
      <c r="I27" s="142">
        <v>193712582</v>
      </c>
      <c r="J27" s="142">
        <v>-371223</v>
      </c>
      <c r="K27" s="142">
        <v>193341359</v>
      </c>
      <c r="L27" s="142">
        <v>1873794</v>
      </c>
      <c r="M27" s="142">
        <v>33640257</v>
      </c>
      <c r="N27" s="142">
        <v>4265210</v>
      </c>
      <c r="O27" s="142">
        <v>37905467</v>
      </c>
      <c r="P27" s="142">
        <v>1112203453</v>
      </c>
      <c r="Q27" s="142">
        <v>0</v>
      </c>
      <c r="R27" s="142">
        <v>1112203453</v>
      </c>
      <c r="S27" s="141"/>
      <c r="T27" s="142">
        <v>1050661426</v>
      </c>
      <c r="U27" s="142">
        <v>1050661426</v>
      </c>
      <c r="V27" s="142">
        <v>1074297986</v>
      </c>
      <c r="W27" s="142">
        <v>1074297986</v>
      </c>
      <c r="X27" s="142">
        <v>1088566893</v>
      </c>
      <c r="Y27" s="142">
        <v>1088566893</v>
      </c>
      <c r="Z27" s="147">
        <v>2210635</v>
      </c>
      <c r="AA27" s="147">
        <v>-1446</v>
      </c>
      <c r="AB27" s="142">
        <v>2209189</v>
      </c>
      <c r="AC27" s="147">
        <v>86195608</v>
      </c>
      <c r="AD27" s="147">
        <v>0</v>
      </c>
      <c r="AE27" s="147">
        <v>1200608250</v>
      </c>
      <c r="AF27" s="142">
        <v>1200.60825</v>
      </c>
      <c r="AG27" s="142">
        <v>0</v>
      </c>
      <c r="AH27" s="149">
        <v>3999000</v>
      </c>
      <c r="AI27" s="149">
        <v>9535000</v>
      </c>
      <c r="AJ27" s="142">
        <v>0</v>
      </c>
      <c r="AK27" s="142"/>
      <c r="AL27" s="147">
        <v>521222048</v>
      </c>
      <c r="AM27" s="147">
        <v>21784296</v>
      </c>
      <c r="AN27" s="146">
        <v>543006344</v>
      </c>
      <c r="AO27" s="147">
        <v>347387002</v>
      </c>
      <c r="AP27" s="147">
        <v>2223487</v>
      </c>
      <c r="AQ27" s="146">
        <v>349610489</v>
      </c>
      <c r="AR27" s="147">
        <v>193712582</v>
      </c>
      <c r="AS27" s="147">
        <v>-371223</v>
      </c>
      <c r="AT27" s="146">
        <v>193341359</v>
      </c>
      <c r="AU27" s="147">
        <v>1873794</v>
      </c>
      <c r="AV27" s="142">
        <v>33640257</v>
      </c>
      <c r="AW27" s="142">
        <v>4265210</v>
      </c>
      <c r="AX27" s="142">
        <v>37905467</v>
      </c>
      <c r="AY27" s="142">
        <v>1125737453</v>
      </c>
      <c r="AZ27" s="147">
        <v>0</v>
      </c>
      <c r="BA27" s="142">
        <v>1125737453</v>
      </c>
      <c r="BB27" s="142"/>
      <c r="BC27" s="142">
        <v>1064195426</v>
      </c>
      <c r="BD27" s="142">
        <v>1064195426</v>
      </c>
      <c r="BE27" s="147">
        <v>1214142250</v>
      </c>
      <c r="BF27" s="147"/>
      <c r="BG27" s="148">
        <v>1200608250</v>
      </c>
      <c r="BH27" s="121">
        <v>0</v>
      </c>
      <c r="BI27" s="145">
        <v>0</v>
      </c>
      <c r="BJ27" s="142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</row>
    <row r="28" spans="1:77">
      <c r="A28" s="121">
        <f t="shared" si="1"/>
        <v>2003</v>
      </c>
      <c r="B28" s="121">
        <v>8</v>
      </c>
      <c r="C28" s="142">
        <v>547145823</v>
      </c>
      <c r="D28" s="142">
        <v>8998904</v>
      </c>
      <c r="E28" s="142">
        <v>556144727</v>
      </c>
      <c r="F28" s="142">
        <v>345833997</v>
      </c>
      <c r="G28" s="142">
        <v>113823</v>
      </c>
      <c r="H28" s="142">
        <v>345947820</v>
      </c>
      <c r="I28" s="142">
        <v>199106616</v>
      </c>
      <c r="J28" s="142">
        <v>2051507</v>
      </c>
      <c r="K28" s="142">
        <v>201158123</v>
      </c>
      <c r="L28" s="142">
        <v>1878212</v>
      </c>
      <c r="M28" s="142">
        <v>32909986</v>
      </c>
      <c r="N28" s="142">
        <v>4306595</v>
      </c>
      <c r="O28" s="142">
        <v>37216581</v>
      </c>
      <c r="P28" s="142">
        <v>1142345463</v>
      </c>
      <c r="Q28" s="142">
        <v>0</v>
      </c>
      <c r="R28" s="142">
        <v>1142345463</v>
      </c>
      <c r="S28" s="141"/>
      <c r="T28" s="142">
        <v>1093964648</v>
      </c>
      <c r="U28" s="142">
        <v>1093964648</v>
      </c>
      <c r="V28" s="142">
        <v>1105128882</v>
      </c>
      <c r="W28" s="142">
        <v>1105128882</v>
      </c>
      <c r="X28" s="142">
        <v>1131181229</v>
      </c>
      <c r="Y28" s="142">
        <v>1131181229</v>
      </c>
      <c r="Z28" s="147">
        <v>2154310</v>
      </c>
      <c r="AA28" s="147">
        <v>-51467</v>
      </c>
      <c r="AB28" s="142">
        <v>2102843</v>
      </c>
      <c r="AC28" s="147">
        <v>91127951</v>
      </c>
      <c r="AD28" s="147">
        <v>0</v>
      </c>
      <c r="AE28" s="147">
        <v>1235576257</v>
      </c>
      <c r="AF28" s="142">
        <v>1235.5762569999999</v>
      </c>
      <c r="AG28" s="142">
        <v>0</v>
      </c>
      <c r="AH28" s="149">
        <v>3702000</v>
      </c>
      <c r="AI28" s="149">
        <v>9119000</v>
      </c>
      <c r="AJ28" s="142">
        <v>0</v>
      </c>
      <c r="AK28" s="142"/>
      <c r="AL28" s="147">
        <v>550847823</v>
      </c>
      <c r="AM28" s="147">
        <v>8998904</v>
      </c>
      <c r="AN28" s="146">
        <v>559846727</v>
      </c>
      <c r="AO28" s="147">
        <v>354952997</v>
      </c>
      <c r="AP28" s="147">
        <v>113823</v>
      </c>
      <c r="AQ28" s="146">
        <v>355066820</v>
      </c>
      <c r="AR28" s="147">
        <v>199106616</v>
      </c>
      <c r="AS28" s="147">
        <v>2051507</v>
      </c>
      <c r="AT28" s="146">
        <v>201158123</v>
      </c>
      <c r="AU28" s="147">
        <v>1878212</v>
      </c>
      <c r="AV28" s="142">
        <v>32909986</v>
      </c>
      <c r="AW28" s="142">
        <v>4306595</v>
      </c>
      <c r="AX28" s="142">
        <v>37216581</v>
      </c>
      <c r="AY28" s="142">
        <v>1155166463</v>
      </c>
      <c r="AZ28" s="147">
        <v>0</v>
      </c>
      <c r="BA28" s="142">
        <v>1155166463</v>
      </c>
      <c r="BB28" s="142"/>
      <c r="BC28" s="142">
        <v>1106785648</v>
      </c>
      <c r="BD28" s="142">
        <v>1106785648</v>
      </c>
      <c r="BE28" s="147">
        <v>1248397257</v>
      </c>
      <c r="BF28" s="147"/>
      <c r="BG28" s="148">
        <v>1235576257</v>
      </c>
      <c r="BH28" s="121">
        <v>0</v>
      </c>
      <c r="BI28" s="145">
        <v>0</v>
      </c>
      <c r="BJ28" s="142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</row>
    <row r="29" spans="1:77">
      <c r="A29" s="121">
        <f t="shared" si="1"/>
        <v>2003</v>
      </c>
      <c r="B29" s="121">
        <v>9</v>
      </c>
      <c r="C29" s="142">
        <v>490048050</v>
      </c>
      <c r="D29" s="142">
        <v>-66480230</v>
      </c>
      <c r="E29" s="142">
        <v>423567820</v>
      </c>
      <c r="F29" s="142">
        <v>341369151</v>
      </c>
      <c r="G29" s="142">
        <v>-28631295</v>
      </c>
      <c r="H29" s="142">
        <v>312737856</v>
      </c>
      <c r="I29" s="142">
        <v>187546441</v>
      </c>
      <c r="J29" s="142">
        <v>-5781234</v>
      </c>
      <c r="K29" s="142">
        <v>181765207</v>
      </c>
      <c r="L29" s="142">
        <v>1883423</v>
      </c>
      <c r="M29" s="142">
        <v>28807921</v>
      </c>
      <c r="N29" s="142">
        <v>3761969</v>
      </c>
      <c r="O29" s="142">
        <v>32569890</v>
      </c>
      <c r="P29" s="142">
        <v>952524196</v>
      </c>
      <c r="Q29" s="142">
        <v>0</v>
      </c>
      <c r="R29" s="142">
        <v>952524196</v>
      </c>
      <c r="S29" s="141"/>
      <c r="T29" s="142">
        <v>1020847065</v>
      </c>
      <c r="U29" s="142">
        <v>1020847065</v>
      </c>
      <c r="V29" s="142">
        <v>919954306</v>
      </c>
      <c r="W29" s="142">
        <v>919954306</v>
      </c>
      <c r="X29" s="142">
        <v>1053416955</v>
      </c>
      <c r="Y29" s="142">
        <v>1053416955</v>
      </c>
      <c r="Z29" s="147">
        <v>2130357</v>
      </c>
      <c r="AA29" s="147">
        <v>-175189</v>
      </c>
      <c r="AB29" s="142">
        <v>1955168</v>
      </c>
      <c r="AC29" s="147">
        <v>61511329</v>
      </c>
      <c r="AD29" s="147">
        <v>0</v>
      </c>
      <c r="AE29" s="147">
        <v>1015990693</v>
      </c>
      <c r="AF29" s="142">
        <v>1015.990693</v>
      </c>
      <c r="AG29" s="142">
        <v>0</v>
      </c>
      <c r="AH29" s="149">
        <v>2530000</v>
      </c>
      <c r="AI29" s="149">
        <v>7142000</v>
      </c>
      <c r="AJ29" s="142">
        <v>0</v>
      </c>
      <c r="AK29" s="142"/>
      <c r="AL29" s="147">
        <v>492578050</v>
      </c>
      <c r="AM29" s="147">
        <v>-66480230</v>
      </c>
      <c r="AN29" s="146">
        <v>426097820</v>
      </c>
      <c r="AO29" s="147">
        <v>348511151</v>
      </c>
      <c r="AP29" s="147">
        <v>-28631295</v>
      </c>
      <c r="AQ29" s="146">
        <v>319879856</v>
      </c>
      <c r="AR29" s="147">
        <v>187546441</v>
      </c>
      <c r="AS29" s="147">
        <v>-5781234</v>
      </c>
      <c r="AT29" s="146">
        <v>181765207</v>
      </c>
      <c r="AU29" s="147">
        <v>1883423</v>
      </c>
      <c r="AV29" s="142">
        <v>28807921</v>
      </c>
      <c r="AW29" s="142">
        <v>3761969</v>
      </c>
      <c r="AX29" s="142">
        <v>32569890</v>
      </c>
      <c r="AY29" s="142">
        <v>962196196</v>
      </c>
      <c r="AZ29" s="147">
        <v>0</v>
      </c>
      <c r="BA29" s="142">
        <v>962196196</v>
      </c>
      <c r="BB29" s="142"/>
      <c r="BC29" s="142">
        <v>1030519065</v>
      </c>
      <c r="BD29" s="142">
        <v>1030519065</v>
      </c>
      <c r="BE29" s="147">
        <v>1025662693</v>
      </c>
      <c r="BF29" s="147"/>
      <c r="BG29" s="148">
        <v>1015990693</v>
      </c>
      <c r="BH29" s="121">
        <v>0</v>
      </c>
      <c r="BI29" s="145">
        <v>0</v>
      </c>
      <c r="BJ29" s="142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</row>
    <row r="30" spans="1:77">
      <c r="A30" s="121">
        <f t="shared" si="1"/>
        <v>2003</v>
      </c>
      <c r="B30" s="121">
        <v>10</v>
      </c>
      <c r="C30" s="142">
        <v>357107800</v>
      </c>
      <c r="D30" s="142">
        <v>-49036648</v>
      </c>
      <c r="E30" s="142">
        <v>308071152</v>
      </c>
      <c r="F30" s="142">
        <v>289753030</v>
      </c>
      <c r="G30" s="142">
        <v>-17296232</v>
      </c>
      <c r="H30" s="142">
        <v>272456798</v>
      </c>
      <c r="I30" s="142">
        <v>174272199</v>
      </c>
      <c r="J30" s="142">
        <v>-1542839</v>
      </c>
      <c r="K30" s="142">
        <v>172729360</v>
      </c>
      <c r="L30" s="142">
        <v>1887743</v>
      </c>
      <c r="M30" s="142">
        <v>24511422</v>
      </c>
      <c r="N30" s="142">
        <v>3146913</v>
      </c>
      <c r="O30" s="142">
        <v>27658335</v>
      </c>
      <c r="P30" s="142">
        <v>782803388</v>
      </c>
      <c r="Q30" s="142">
        <v>0</v>
      </c>
      <c r="R30" s="142">
        <v>782803388</v>
      </c>
      <c r="S30" s="141"/>
      <c r="T30" s="142">
        <v>823020772</v>
      </c>
      <c r="U30" s="142">
        <v>823020772</v>
      </c>
      <c r="V30" s="142">
        <v>755145053</v>
      </c>
      <c r="W30" s="142">
        <v>755145053</v>
      </c>
      <c r="X30" s="142">
        <v>850679107</v>
      </c>
      <c r="Y30" s="142">
        <v>850679107</v>
      </c>
      <c r="Z30" s="147">
        <v>1983319</v>
      </c>
      <c r="AA30" s="147">
        <v>-24340</v>
      </c>
      <c r="AB30" s="142">
        <v>1958979</v>
      </c>
      <c r="AC30" s="147">
        <v>40340170</v>
      </c>
      <c r="AD30" s="147">
        <v>0</v>
      </c>
      <c r="AE30" s="147">
        <v>825102537</v>
      </c>
      <c r="AF30" s="142">
        <v>825.10253699999998</v>
      </c>
      <c r="AG30" s="142">
        <v>0</v>
      </c>
      <c r="AH30" s="149">
        <v>1550000</v>
      </c>
      <c r="AI30" s="149">
        <v>3955000</v>
      </c>
      <c r="AJ30" s="142">
        <v>0</v>
      </c>
      <c r="AK30" s="142"/>
      <c r="AL30" s="147">
        <v>358657800</v>
      </c>
      <c r="AM30" s="147">
        <v>-49036648</v>
      </c>
      <c r="AN30" s="146">
        <v>309621152</v>
      </c>
      <c r="AO30" s="147">
        <v>293708030</v>
      </c>
      <c r="AP30" s="147">
        <v>-17296232</v>
      </c>
      <c r="AQ30" s="146">
        <v>276411798</v>
      </c>
      <c r="AR30" s="147">
        <v>174272199</v>
      </c>
      <c r="AS30" s="147">
        <v>-1542839</v>
      </c>
      <c r="AT30" s="146">
        <v>172729360</v>
      </c>
      <c r="AU30" s="147">
        <v>1887743</v>
      </c>
      <c r="AV30" s="142">
        <v>24511422</v>
      </c>
      <c r="AW30" s="142">
        <v>3146913</v>
      </c>
      <c r="AX30" s="142">
        <v>27658335</v>
      </c>
      <c r="AY30" s="142">
        <v>788308388</v>
      </c>
      <c r="AZ30" s="147">
        <v>0</v>
      </c>
      <c r="BA30" s="142">
        <v>788308388</v>
      </c>
      <c r="BB30" s="142"/>
      <c r="BC30" s="142">
        <v>828525772</v>
      </c>
      <c r="BD30" s="142">
        <v>828525772</v>
      </c>
      <c r="BE30" s="147">
        <v>830607537</v>
      </c>
      <c r="BF30" s="147"/>
      <c r="BG30" s="148">
        <v>825102537</v>
      </c>
      <c r="BH30" s="121">
        <v>0</v>
      </c>
      <c r="BI30" s="145">
        <v>0</v>
      </c>
      <c r="BJ30" s="142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</row>
    <row r="31" spans="1:77">
      <c r="A31" s="121">
        <f t="shared" si="1"/>
        <v>2003</v>
      </c>
      <c r="B31" s="121">
        <v>11</v>
      </c>
      <c r="C31" s="142">
        <v>276366340</v>
      </c>
      <c r="D31" s="142">
        <v>-5248695</v>
      </c>
      <c r="E31" s="142">
        <v>271117645</v>
      </c>
      <c r="F31" s="142">
        <v>235590950</v>
      </c>
      <c r="G31" s="142">
        <v>550061</v>
      </c>
      <c r="H31" s="142">
        <v>236141011</v>
      </c>
      <c r="I31" s="142">
        <v>169290726</v>
      </c>
      <c r="J31" s="142">
        <v>1951463</v>
      </c>
      <c r="K31" s="142">
        <v>171242189</v>
      </c>
      <c r="L31" s="142">
        <v>1892721</v>
      </c>
      <c r="M31" s="142">
        <v>23235781</v>
      </c>
      <c r="N31" s="142">
        <v>2868190</v>
      </c>
      <c r="O31" s="142">
        <v>26103971</v>
      </c>
      <c r="P31" s="142">
        <v>706497537</v>
      </c>
      <c r="Q31" s="142">
        <v>0</v>
      </c>
      <c r="R31" s="142">
        <v>706497537</v>
      </c>
      <c r="S31" s="141"/>
      <c r="T31" s="142">
        <v>683140737</v>
      </c>
      <c r="U31" s="142">
        <v>683140737</v>
      </c>
      <c r="V31" s="142">
        <v>680393566</v>
      </c>
      <c r="W31" s="142">
        <v>680393566</v>
      </c>
      <c r="X31" s="142">
        <v>709244708</v>
      </c>
      <c r="Y31" s="142">
        <v>709244708</v>
      </c>
      <c r="Z31" s="147">
        <v>2005028</v>
      </c>
      <c r="AA31" s="147">
        <v>220424</v>
      </c>
      <c r="AB31" s="142">
        <v>2225452</v>
      </c>
      <c r="AC31" s="147">
        <v>32699563</v>
      </c>
      <c r="AD31" s="147">
        <v>0</v>
      </c>
      <c r="AE31" s="147">
        <v>741422552</v>
      </c>
      <c r="AF31" s="142">
        <v>741.422552</v>
      </c>
      <c r="AG31" s="142">
        <v>0</v>
      </c>
      <c r="AH31" s="149">
        <v>2628000</v>
      </c>
      <c r="AI31" s="149">
        <v>3771000</v>
      </c>
      <c r="AJ31" s="142">
        <v>0</v>
      </c>
      <c r="AK31" s="142"/>
      <c r="AL31" s="147">
        <v>278994340</v>
      </c>
      <c r="AM31" s="147">
        <v>-5248695</v>
      </c>
      <c r="AN31" s="146">
        <v>273745645</v>
      </c>
      <c r="AO31" s="147">
        <v>239361950</v>
      </c>
      <c r="AP31" s="147">
        <v>550061</v>
      </c>
      <c r="AQ31" s="146">
        <v>239912011</v>
      </c>
      <c r="AR31" s="147">
        <v>169290726</v>
      </c>
      <c r="AS31" s="147">
        <v>1951463</v>
      </c>
      <c r="AT31" s="146">
        <v>171242189</v>
      </c>
      <c r="AU31" s="147">
        <v>1892721</v>
      </c>
      <c r="AV31" s="142">
        <v>23235781</v>
      </c>
      <c r="AW31" s="142">
        <v>2868190</v>
      </c>
      <c r="AX31" s="142">
        <v>26103971</v>
      </c>
      <c r="AY31" s="142">
        <v>712896537</v>
      </c>
      <c r="AZ31" s="147">
        <v>0</v>
      </c>
      <c r="BA31" s="142">
        <v>712896537</v>
      </c>
      <c r="BB31" s="142"/>
      <c r="BC31" s="142">
        <v>689539737</v>
      </c>
      <c r="BD31" s="142">
        <v>689539737</v>
      </c>
      <c r="BE31" s="147">
        <v>747821552</v>
      </c>
      <c r="BF31" s="147"/>
      <c r="BG31" s="148">
        <v>741422552</v>
      </c>
      <c r="BH31" s="121">
        <v>0</v>
      </c>
      <c r="BI31" s="145">
        <v>0</v>
      </c>
      <c r="BJ31" s="142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</row>
    <row r="32" spans="1:77">
      <c r="A32" s="121">
        <f t="shared" si="1"/>
        <v>2003</v>
      </c>
      <c r="B32" s="121">
        <v>12</v>
      </c>
      <c r="C32" s="142">
        <v>352588420</v>
      </c>
      <c r="D32" s="142">
        <v>43867421</v>
      </c>
      <c r="E32" s="142">
        <v>396455841</v>
      </c>
      <c r="F32" s="142">
        <v>244160418</v>
      </c>
      <c r="G32" s="142">
        <v>7288268</v>
      </c>
      <c r="H32" s="142">
        <v>251448686</v>
      </c>
      <c r="I32" s="142">
        <v>161811173</v>
      </c>
      <c r="J32" s="142">
        <v>496732</v>
      </c>
      <c r="K32" s="142">
        <v>162307905</v>
      </c>
      <c r="L32" s="142">
        <v>1897018</v>
      </c>
      <c r="M32" s="142">
        <v>26752008</v>
      </c>
      <c r="N32" s="142">
        <v>3198460</v>
      </c>
      <c r="O32" s="142">
        <v>29950468</v>
      </c>
      <c r="P32" s="142">
        <v>842059918</v>
      </c>
      <c r="Q32" s="142">
        <v>0</v>
      </c>
      <c r="R32" s="142">
        <v>842059918</v>
      </c>
      <c r="S32" s="141"/>
      <c r="T32" s="142">
        <v>760457029</v>
      </c>
      <c r="U32" s="142">
        <v>760457029</v>
      </c>
      <c r="V32" s="142">
        <v>812109450</v>
      </c>
      <c r="W32" s="142">
        <v>812109450</v>
      </c>
      <c r="X32" s="142">
        <v>790407497</v>
      </c>
      <c r="Y32" s="142">
        <v>790407497</v>
      </c>
      <c r="Z32" s="147">
        <v>2199764</v>
      </c>
      <c r="AA32" s="147">
        <v>115104</v>
      </c>
      <c r="AB32" s="142">
        <v>2314868</v>
      </c>
      <c r="AC32" s="147">
        <v>47595438</v>
      </c>
      <c r="AD32" s="147">
        <v>0</v>
      </c>
      <c r="AE32" s="147">
        <v>891970224</v>
      </c>
      <c r="AF32" s="142">
        <v>891.97022400000003</v>
      </c>
      <c r="AG32" s="142">
        <v>0</v>
      </c>
      <c r="AH32" s="149">
        <v>4680000</v>
      </c>
      <c r="AI32" s="149">
        <v>5564000</v>
      </c>
      <c r="AJ32" s="142">
        <v>0</v>
      </c>
      <c r="AK32" s="142"/>
      <c r="AL32" s="147">
        <v>357268420</v>
      </c>
      <c r="AM32" s="147">
        <v>43867421</v>
      </c>
      <c r="AN32" s="146">
        <v>401135841</v>
      </c>
      <c r="AO32" s="147">
        <v>249724418</v>
      </c>
      <c r="AP32" s="147">
        <v>7288268</v>
      </c>
      <c r="AQ32" s="146">
        <v>257012686</v>
      </c>
      <c r="AR32" s="147">
        <v>161811173</v>
      </c>
      <c r="AS32" s="147">
        <v>496732</v>
      </c>
      <c r="AT32" s="146">
        <v>162307905</v>
      </c>
      <c r="AU32" s="147">
        <v>1897018</v>
      </c>
      <c r="AV32" s="142">
        <v>26752008</v>
      </c>
      <c r="AW32" s="142">
        <v>3198460</v>
      </c>
      <c r="AX32" s="142">
        <v>29950468</v>
      </c>
      <c r="AY32" s="142">
        <v>852303918</v>
      </c>
      <c r="AZ32" s="147">
        <v>0</v>
      </c>
      <c r="BA32" s="142">
        <v>852303918</v>
      </c>
      <c r="BB32" s="142"/>
      <c r="BC32" s="142">
        <v>770701029</v>
      </c>
      <c r="BD32" s="142">
        <v>770701029</v>
      </c>
      <c r="BE32" s="147">
        <v>902214224</v>
      </c>
      <c r="BF32" s="147"/>
      <c r="BG32" s="148">
        <v>891970224</v>
      </c>
      <c r="BH32" s="121">
        <v>0</v>
      </c>
      <c r="BI32" s="145">
        <v>0</v>
      </c>
      <c r="BJ32" s="142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</row>
    <row r="33" spans="1:77">
      <c r="B33" s="128" t="s">
        <v>112</v>
      </c>
      <c r="C33" s="142">
        <v>4805679215</v>
      </c>
      <c r="D33" s="142">
        <v>22101678</v>
      </c>
      <c r="E33" s="142">
        <v>4827780893</v>
      </c>
      <c r="F33" s="142">
        <v>3378521679</v>
      </c>
      <c r="G33" s="142">
        <v>16606362</v>
      </c>
      <c r="H33" s="142">
        <v>3395128041</v>
      </c>
      <c r="I33" s="142">
        <v>2148557094</v>
      </c>
      <c r="J33" s="142">
        <v>3673023</v>
      </c>
      <c r="K33" s="142">
        <v>2152230117</v>
      </c>
      <c r="L33" s="142">
        <v>22460087</v>
      </c>
      <c r="M33" s="142">
        <v>325185862</v>
      </c>
      <c r="N33" s="142">
        <v>40863714</v>
      </c>
      <c r="O33" s="142">
        <v>366049576</v>
      </c>
      <c r="P33" s="142">
        <v>10763648714</v>
      </c>
      <c r="Q33" s="142">
        <v>0</v>
      </c>
      <c r="R33" s="142">
        <v>10763648714</v>
      </c>
      <c r="S33" s="141"/>
      <c r="T33" s="142">
        <v>10355218075</v>
      </c>
      <c r="U33" s="142">
        <v>10355218075</v>
      </c>
      <c r="V33" s="142">
        <v>10397599138</v>
      </c>
      <c r="W33" s="142">
        <v>10397599138</v>
      </c>
      <c r="X33" s="142">
        <v>10721267651</v>
      </c>
      <c r="Y33" s="142">
        <v>10721267651</v>
      </c>
      <c r="Z33" s="146">
        <v>25253026</v>
      </c>
      <c r="AA33" s="146">
        <v>23664</v>
      </c>
      <c r="AB33" s="142">
        <v>25276690</v>
      </c>
      <c r="AC33" s="146">
        <v>671125291</v>
      </c>
      <c r="AD33" s="146">
        <v>0</v>
      </c>
      <c r="AE33" s="146">
        <v>11460050695</v>
      </c>
      <c r="AF33" s="142"/>
      <c r="AG33" s="142">
        <v>0</v>
      </c>
      <c r="AH33" s="142">
        <v>37423000</v>
      </c>
      <c r="AI33" s="142">
        <v>73652000</v>
      </c>
      <c r="AJ33" s="142">
        <v>0</v>
      </c>
      <c r="AK33" s="142"/>
      <c r="AL33" s="146">
        <v>4843102215</v>
      </c>
      <c r="AM33" s="146">
        <v>22101678</v>
      </c>
      <c r="AN33" s="146">
        <v>4865203893</v>
      </c>
      <c r="AO33" s="146">
        <v>3452173679</v>
      </c>
      <c r="AP33" s="146">
        <v>16606362</v>
      </c>
      <c r="AQ33" s="146">
        <v>3468780041</v>
      </c>
      <c r="AR33" s="146">
        <v>2148557094</v>
      </c>
      <c r="AS33" s="146">
        <v>3673023</v>
      </c>
      <c r="AT33" s="146">
        <v>2152230117</v>
      </c>
      <c r="AU33" s="146">
        <v>22460087</v>
      </c>
      <c r="AV33" s="142">
        <v>325185862</v>
      </c>
      <c r="AW33" s="142">
        <v>40863714</v>
      </c>
      <c r="AX33" s="142">
        <v>366049576</v>
      </c>
      <c r="AY33" s="142">
        <v>10874723714</v>
      </c>
      <c r="AZ33" s="147">
        <v>0</v>
      </c>
      <c r="BA33" s="142">
        <v>10874723714</v>
      </c>
      <c r="BB33" s="142"/>
      <c r="BC33" s="142">
        <v>10466293075</v>
      </c>
      <c r="BD33" s="142">
        <v>10466293075</v>
      </c>
      <c r="BE33" s="146">
        <v>11571125695</v>
      </c>
      <c r="BF33" s="147"/>
      <c r="BG33" s="146">
        <v>11460050695</v>
      </c>
      <c r="BH33" s="121">
        <v>0</v>
      </c>
      <c r="BI33" s="146">
        <v>0</v>
      </c>
      <c r="BJ33" s="142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</row>
    <row r="34" spans="1:77">
      <c r="A34" s="121">
        <f t="shared" ref="A34:A45" si="2">A21+1</f>
        <v>2004</v>
      </c>
      <c r="B34" s="121">
        <v>1</v>
      </c>
      <c r="C34" s="142">
        <v>461863816</v>
      </c>
      <c r="D34" s="142">
        <v>1730383</v>
      </c>
      <c r="E34" s="142">
        <v>463594199</v>
      </c>
      <c r="F34" s="142">
        <v>257602557</v>
      </c>
      <c r="G34" s="142">
        <v>-22948933</v>
      </c>
      <c r="H34" s="142">
        <v>234653624</v>
      </c>
      <c r="I34" s="142">
        <v>165302444</v>
      </c>
      <c r="J34" s="142">
        <v>-5041343</v>
      </c>
      <c r="K34" s="142">
        <v>160261101</v>
      </c>
      <c r="L34" s="142">
        <v>1901899</v>
      </c>
      <c r="M34" s="142">
        <v>29125176</v>
      </c>
      <c r="N34" s="142">
        <v>3361997</v>
      </c>
      <c r="O34" s="142">
        <v>32487173</v>
      </c>
      <c r="P34" s="142">
        <v>892897996</v>
      </c>
      <c r="Q34" s="142">
        <v>0</v>
      </c>
      <c r="R34" s="142">
        <v>892897996</v>
      </c>
      <c r="S34" s="141"/>
      <c r="T34" s="142">
        <v>886670716</v>
      </c>
      <c r="U34" s="142">
        <v>886670716</v>
      </c>
      <c r="V34" s="142">
        <v>860410823</v>
      </c>
      <c r="W34" s="142">
        <v>860410823</v>
      </c>
      <c r="X34" s="142">
        <v>919157889</v>
      </c>
      <c r="Y34" s="142">
        <v>919157889</v>
      </c>
      <c r="Z34" s="147">
        <v>2323533</v>
      </c>
      <c r="AA34" s="147">
        <v>-224872</v>
      </c>
      <c r="AB34" s="142">
        <v>2098661</v>
      </c>
      <c r="AC34" s="147">
        <v>53257172</v>
      </c>
      <c r="AD34" s="147">
        <v>0</v>
      </c>
      <c r="AE34" s="147">
        <v>948253829</v>
      </c>
      <c r="AF34" s="142">
        <v>948.253829</v>
      </c>
      <c r="AG34" s="142">
        <v>0</v>
      </c>
      <c r="AH34" s="149">
        <v>6923000</v>
      </c>
      <c r="AI34" s="149">
        <v>9431000</v>
      </c>
      <c r="AJ34" s="142">
        <v>0</v>
      </c>
      <c r="AK34" s="142"/>
      <c r="AL34" s="147">
        <v>468786816</v>
      </c>
      <c r="AM34" s="147">
        <v>1730383</v>
      </c>
      <c r="AN34" s="146">
        <v>470517199</v>
      </c>
      <c r="AO34" s="147">
        <v>267033557</v>
      </c>
      <c r="AP34" s="147">
        <v>-22948933</v>
      </c>
      <c r="AQ34" s="146">
        <v>244084624</v>
      </c>
      <c r="AR34" s="147">
        <v>165302444</v>
      </c>
      <c r="AS34" s="147">
        <v>-5041343</v>
      </c>
      <c r="AT34" s="146">
        <v>160261101</v>
      </c>
      <c r="AU34" s="147">
        <v>1901899</v>
      </c>
      <c r="AV34" s="142">
        <v>29125176</v>
      </c>
      <c r="AW34" s="142">
        <v>3361997</v>
      </c>
      <c r="AX34" s="142">
        <v>32487173</v>
      </c>
      <c r="AY34" s="142">
        <v>909251996</v>
      </c>
      <c r="AZ34" s="147">
        <v>0</v>
      </c>
      <c r="BA34" s="142">
        <v>909251996</v>
      </c>
      <c r="BB34" s="142"/>
      <c r="BC34" s="142">
        <v>903024716</v>
      </c>
      <c r="BD34" s="142">
        <v>903024716</v>
      </c>
      <c r="BE34" s="147">
        <v>964607829</v>
      </c>
      <c r="BF34" s="147"/>
      <c r="BG34" s="148">
        <v>948253829</v>
      </c>
      <c r="BH34" s="121">
        <v>0</v>
      </c>
      <c r="BI34" s="145">
        <v>0</v>
      </c>
      <c r="BJ34" s="141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</row>
    <row r="35" spans="1:77">
      <c r="A35" s="121">
        <f t="shared" si="2"/>
        <v>2004</v>
      </c>
      <c r="B35" s="121">
        <v>2</v>
      </c>
      <c r="C35" s="142">
        <v>394807640</v>
      </c>
      <c r="D35" s="142">
        <v>-49284676</v>
      </c>
      <c r="E35" s="142">
        <v>345522964</v>
      </c>
      <c r="F35" s="142">
        <v>247400626</v>
      </c>
      <c r="G35" s="142">
        <v>-17676134</v>
      </c>
      <c r="H35" s="142">
        <v>229724492</v>
      </c>
      <c r="I35" s="142">
        <v>160368919</v>
      </c>
      <c r="J35" s="142">
        <v>-2346020</v>
      </c>
      <c r="K35" s="142">
        <v>158022899</v>
      </c>
      <c r="L35" s="142">
        <v>1906971</v>
      </c>
      <c r="M35" s="142">
        <v>24825543</v>
      </c>
      <c r="N35" s="142">
        <v>2979510</v>
      </c>
      <c r="O35" s="142">
        <v>27805053</v>
      </c>
      <c r="P35" s="142">
        <v>762982379</v>
      </c>
      <c r="Q35" s="142">
        <v>0</v>
      </c>
      <c r="R35" s="142">
        <v>762982379</v>
      </c>
      <c r="S35" s="141"/>
      <c r="T35" s="142">
        <v>804484156</v>
      </c>
      <c r="U35" s="142">
        <v>804484156</v>
      </c>
      <c r="V35" s="142">
        <v>735177326</v>
      </c>
      <c r="W35" s="142">
        <v>735177326</v>
      </c>
      <c r="X35" s="142">
        <v>832289209</v>
      </c>
      <c r="Y35" s="142">
        <v>832289209</v>
      </c>
      <c r="Z35" s="147">
        <v>2230018</v>
      </c>
      <c r="AA35" s="147">
        <v>-153695</v>
      </c>
      <c r="AB35" s="142">
        <v>2076323</v>
      </c>
      <c r="AC35" s="147">
        <v>37960715</v>
      </c>
      <c r="AD35" s="147">
        <v>0</v>
      </c>
      <c r="AE35" s="147">
        <v>803019417</v>
      </c>
      <c r="AF35" s="142">
        <v>803.01941699999998</v>
      </c>
      <c r="AG35" s="142">
        <v>0</v>
      </c>
      <c r="AH35" s="149">
        <v>5323000</v>
      </c>
      <c r="AI35" s="149">
        <v>6041000</v>
      </c>
      <c r="AJ35" s="142">
        <v>0</v>
      </c>
      <c r="AK35" s="142"/>
      <c r="AL35" s="147">
        <v>400130640</v>
      </c>
      <c r="AM35" s="147">
        <v>-49284676</v>
      </c>
      <c r="AN35" s="146">
        <v>350845964</v>
      </c>
      <c r="AO35" s="147">
        <v>253441626</v>
      </c>
      <c r="AP35" s="147">
        <v>-17676134</v>
      </c>
      <c r="AQ35" s="146">
        <v>235765492</v>
      </c>
      <c r="AR35" s="147">
        <v>160368919</v>
      </c>
      <c r="AS35" s="147">
        <v>-2346020</v>
      </c>
      <c r="AT35" s="146">
        <v>158022899</v>
      </c>
      <c r="AU35" s="147">
        <v>1906971</v>
      </c>
      <c r="AV35" s="142">
        <v>24825543</v>
      </c>
      <c r="AW35" s="142">
        <v>2979510</v>
      </c>
      <c r="AX35" s="142">
        <v>27805053</v>
      </c>
      <c r="AY35" s="142">
        <v>774346379</v>
      </c>
      <c r="AZ35" s="147">
        <v>0</v>
      </c>
      <c r="BA35" s="142">
        <v>774346379</v>
      </c>
      <c r="BB35" s="142"/>
      <c r="BC35" s="142">
        <v>815848156</v>
      </c>
      <c r="BD35" s="142">
        <v>815848156</v>
      </c>
      <c r="BE35" s="147">
        <v>814383417</v>
      </c>
      <c r="BF35" s="147"/>
      <c r="BG35" s="148">
        <v>803019417</v>
      </c>
      <c r="BH35" s="121">
        <v>0</v>
      </c>
      <c r="BI35" s="145">
        <v>0</v>
      </c>
      <c r="BJ35" s="141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</row>
    <row r="36" spans="1:77">
      <c r="A36" s="121">
        <f t="shared" si="2"/>
        <v>2004</v>
      </c>
      <c r="B36" s="121">
        <v>3</v>
      </c>
      <c r="C36" s="142">
        <v>350375931</v>
      </c>
      <c r="D36" s="142">
        <v>5674151</v>
      </c>
      <c r="E36" s="142">
        <v>356050082</v>
      </c>
      <c r="F36" s="142">
        <v>241588915</v>
      </c>
      <c r="G36" s="142">
        <v>11444098</v>
      </c>
      <c r="H36" s="142">
        <v>253033013</v>
      </c>
      <c r="I36" s="142">
        <v>175572418</v>
      </c>
      <c r="J36" s="142">
        <v>2086493</v>
      </c>
      <c r="K36" s="142">
        <v>177658911</v>
      </c>
      <c r="L36" s="142">
        <v>1911744</v>
      </c>
      <c r="M36" s="142">
        <v>23680034</v>
      </c>
      <c r="N36" s="142">
        <v>2936048</v>
      </c>
      <c r="O36" s="142">
        <v>26616082</v>
      </c>
      <c r="P36" s="142">
        <v>815269832</v>
      </c>
      <c r="Q36" s="142">
        <v>0</v>
      </c>
      <c r="R36" s="142">
        <v>815269832</v>
      </c>
      <c r="S36" s="141"/>
      <c r="T36" s="142">
        <v>769449008</v>
      </c>
      <c r="U36" s="142">
        <v>769449008</v>
      </c>
      <c r="V36" s="142">
        <v>788653750</v>
      </c>
      <c r="W36" s="142">
        <v>788653750</v>
      </c>
      <c r="X36" s="142">
        <v>796065090</v>
      </c>
      <c r="Y36" s="142">
        <v>796065090</v>
      </c>
      <c r="Z36" s="147">
        <v>2109700</v>
      </c>
      <c r="AA36" s="147">
        <v>91771</v>
      </c>
      <c r="AB36" s="142">
        <v>2201471</v>
      </c>
      <c r="AC36" s="147">
        <v>43097665</v>
      </c>
      <c r="AD36" s="147">
        <v>0</v>
      </c>
      <c r="AE36" s="147">
        <v>860568968</v>
      </c>
      <c r="AF36" s="142">
        <v>860.56896800000004</v>
      </c>
      <c r="AG36" s="142">
        <v>0</v>
      </c>
      <c r="AH36" s="149">
        <v>3155000</v>
      </c>
      <c r="AI36" s="149">
        <v>4014000</v>
      </c>
      <c r="AJ36" s="142">
        <v>0</v>
      </c>
      <c r="AK36" s="142"/>
      <c r="AL36" s="147">
        <v>353530931</v>
      </c>
      <c r="AM36" s="147">
        <v>5674151</v>
      </c>
      <c r="AN36" s="146">
        <v>359205082</v>
      </c>
      <c r="AO36" s="147">
        <v>245602915</v>
      </c>
      <c r="AP36" s="147">
        <v>11444098</v>
      </c>
      <c r="AQ36" s="146">
        <v>257047013</v>
      </c>
      <c r="AR36" s="147">
        <v>175572418</v>
      </c>
      <c r="AS36" s="147">
        <v>2086493</v>
      </c>
      <c r="AT36" s="146">
        <v>177658911</v>
      </c>
      <c r="AU36" s="147">
        <v>1911744</v>
      </c>
      <c r="AV36" s="142">
        <v>23680034</v>
      </c>
      <c r="AW36" s="142">
        <v>2936048</v>
      </c>
      <c r="AX36" s="142">
        <v>26616082</v>
      </c>
      <c r="AY36" s="142">
        <v>822438832</v>
      </c>
      <c r="AZ36" s="147">
        <v>0</v>
      </c>
      <c r="BA36" s="142">
        <v>822438832</v>
      </c>
      <c r="BB36" s="142"/>
      <c r="BC36" s="142">
        <v>776618008</v>
      </c>
      <c r="BD36" s="142">
        <v>776618008</v>
      </c>
      <c r="BE36" s="147">
        <v>867737968</v>
      </c>
      <c r="BF36" s="147"/>
      <c r="BG36" s="148">
        <v>860568968</v>
      </c>
      <c r="BH36" s="121">
        <v>0</v>
      </c>
      <c r="BI36" s="145">
        <v>0</v>
      </c>
      <c r="BJ36" s="141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</row>
    <row r="37" spans="1:77">
      <c r="A37" s="121">
        <f t="shared" si="2"/>
        <v>2004</v>
      </c>
      <c r="B37" s="121">
        <v>4</v>
      </c>
      <c r="C37" s="142">
        <v>296957348</v>
      </c>
      <c r="D37" s="142">
        <v>-9878654</v>
      </c>
      <c r="E37" s="142">
        <v>287078694</v>
      </c>
      <c r="F37" s="142">
        <v>255610451</v>
      </c>
      <c r="G37" s="142">
        <v>17329029</v>
      </c>
      <c r="H37" s="142">
        <v>272939480</v>
      </c>
      <c r="I37" s="142">
        <v>185019624</v>
      </c>
      <c r="J37" s="142">
        <v>5020754</v>
      </c>
      <c r="K37" s="142">
        <v>190040378</v>
      </c>
      <c r="L37" s="142">
        <v>1916064</v>
      </c>
      <c r="M37" s="142">
        <v>23251435</v>
      </c>
      <c r="N37" s="142">
        <v>2997471</v>
      </c>
      <c r="O37" s="142">
        <v>26248906</v>
      </c>
      <c r="P37" s="142">
        <v>778223522</v>
      </c>
      <c r="Q37" s="142">
        <v>0</v>
      </c>
      <c r="R37" s="142">
        <v>778223522</v>
      </c>
      <c r="S37" s="141"/>
      <c r="T37" s="142">
        <v>739503487</v>
      </c>
      <c r="U37" s="142">
        <v>739503487</v>
      </c>
      <c r="V37" s="142">
        <v>751974616</v>
      </c>
      <c r="W37" s="142">
        <v>751974616</v>
      </c>
      <c r="X37" s="142">
        <v>765752393</v>
      </c>
      <c r="Y37" s="142">
        <v>765752393</v>
      </c>
      <c r="Z37" s="147">
        <v>2005982</v>
      </c>
      <c r="AA37" s="147">
        <v>48528</v>
      </c>
      <c r="AB37" s="142">
        <v>2054510</v>
      </c>
      <c r="AC37" s="147">
        <v>38961695</v>
      </c>
      <c r="AD37" s="147">
        <v>0</v>
      </c>
      <c r="AE37" s="147">
        <v>819239727</v>
      </c>
      <c r="AF37" s="142">
        <v>819.23972700000002</v>
      </c>
      <c r="AG37" s="142">
        <v>0</v>
      </c>
      <c r="AH37" s="149">
        <v>1514000</v>
      </c>
      <c r="AI37" s="149">
        <v>4297000</v>
      </c>
      <c r="AJ37" s="142">
        <v>0</v>
      </c>
      <c r="AK37" s="142"/>
      <c r="AL37" s="147">
        <v>298471348</v>
      </c>
      <c r="AM37" s="147">
        <v>-9878654</v>
      </c>
      <c r="AN37" s="146">
        <v>288592694</v>
      </c>
      <c r="AO37" s="147">
        <v>259907451</v>
      </c>
      <c r="AP37" s="147">
        <v>17329029</v>
      </c>
      <c r="AQ37" s="146">
        <v>277236480</v>
      </c>
      <c r="AR37" s="147">
        <v>185019624</v>
      </c>
      <c r="AS37" s="147">
        <v>5020754</v>
      </c>
      <c r="AT37" s="146">
        <v>190040378</v>
      </c>
      <c r="AU37" s="147">
        <v>1916064</v>
      </c>
      <c r="AV37" s="142">
        <v>23251435</v>
      </c>
      <c r="AW37" s="142">
        <v>2997471</v>
      </c>
      <c r="AX37" s="142">
        <v>26248906</v>
      </c>
      <c r="AY37" s="142">
        <v>784034522</v>
      </c>
      <c r="AZ37" s="147">
        <v>0</v>
      </c>
      <c r="BA37" s="142">
        <v>784034522</v>
      </c>
      <c r="BB37" s="142"/>
      <c r="BC37" s="142">
        <v>745314487</v>
      </c>
      <c r="BD37" s="142">
        <v>745314487</v>
      </c>
      <c r="BE37" s="147">
        <v>825050727</v>
      </c>
      <c r="BF37" s="147"/>
      <c r="BG37" s="148">
        <v>819239727</v>
      </c>
      <c r="BH37" s="121">
        <v>0</v>
      </c>
      <c r="BI37" s="145">
        <v>0</v>
      </c>
      <c r="BJ37" s="141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</row>
    <row r="38" spans="1:77">
      <c r="A38" s="121">
        <f t="shared" si="2"/>
        <v>2004</v>
      </c>
      <c r="B38" s="121">
        <v>5</v>
      </c>
      <c r="C38" s="142">
        <v>320917346</v>
      </c>
      <c r="D38" s="142">
        <v>64666641</v>
      </c>
      <c r="E38" s="142">
        <v>385583987</v>
      </c>
      <c r="F38" s="142">
        <v>283209891</v>
      </c>
      <c r="G38" s="142">
        <v>59950641</v>
      </c>
      <c r="H38" s="142">
        <v>343160532</v>
      </c>
      <c r="I38" s="142">
        <v>195678866</v>
      </c>
      <c r="J38" s="142">
        <v>8625560</v>
      </c>
      <c r="K38" s="142">
        <v>204304426</v>
      </c>
      <c r="L38" s="142">
        <v>1920986</v>
      </c>
      <c r="M38" s="142">
        <v>28075453</v>
      </c>
      <c r="N38" s="142">
        <v>3664822</v>
      </c>
      <c r="O38" s="142">
        <v>31740275</v>
      </c>
      <c r="P38" s="142">
        <v>966710206</v>
      </c>
      <c r="Q38" s="142">
        <v>0</v>
      </c>
      <c r="R38" s="142">
        <v>966710206</v>
      </c>
      <c r="S38" s="141"/>
      <c r="T38" s="142">
        <v>801727089</v>
      </c>
      <c r="U38" s="142">
        <v>801727089</v>
      </c>
      <c r="V38" s="142">
        <v>934969931</v>
      </c>
      <c r="W38" s="142">
        <v>934969931</v>
      </c>
      <c r="X38" s="142">
        <v>833467364</v>
      </c>
      <c r="Y38" s="142">
        <v>833467364</v>
      </c>
      <c r="Z38" s="147">
        <v>2037177</v>
      </c>
      <c r="AA38" s="147">
        <v>347047</v>
      </c>
      <c r="AB38" s="142">
        <v>2384224</v>
      </c>
      <c r="AC38" s="147">
        <v>62043926</v>
      </c>
      <c r="AD38" s="147">
        <v>0</v>
      </c>
      <c r="AE38" s="147">
        <v>1031138356</v>
      </c>
      <c r="AF38" s="142">
        <v>1031.1383559999999</v>
      </c>
      <c r="AG38" s="142">
        <v>0</v>
      </c>
      <c r="AH38" s="149">
        <v>2521000</v>
      </c>
      <c r="AI38" s="149">
        <v>7486000</v>
      </c>
      <c r="AJ38" s="142">
        <v>0</v>
      </c>
      <c r="AK38" s="142"/>
      <c r="AL38" s="147">
        <v>323438346</v>
      </c>
      <c r="AM38" s="147">
        <v>64666641</v>
      </c>
      <c r="AN38" s="146">
        <v>388104987</v>
      </c>
      <c r="AO38" s="147">
        <v>290695891</v>
      </c>
      <c r="AP38" s="147">
        <v>59950641</v>
      </c>
      <c r="AQ38" s="146">
        <v>350646532</v>
      </c>
      <c r="AR38" s="147">
        <v>195678866</v>
      </c>
      <c r="AS38" s="147">
        <v>8625560</v>
      </c>
      <c r="AT38" s="146">
        <v>204304426</v>
      </c>
      <c r="AU38" s="147">
        <v>1920986</v>
      </c>
      <c r="AV38" s="142">
        <v>28075453</v>
      </c>
      <c r="AW38" s="142">
        <v>3664822</v>
      </c>
      <c r="AX38" s="142">
        <v>31740275</v>
      </c>
      <c r="AY38" s="142">
        <v>976717206</v>
      </c>
      <c r="AZ38" s="147">
        <v>0</v>
      </c>
      <c r="BA38" s="142">
        <v>976717206</v>
      </c>
      <c r="BB38" s="142"/>
      <c r="BC38" s="142">
        <v>811734089</v>
      </c>
      <c r="BD38" s="142">
        <v>811734089</v>
      </c>
      <c r="BE38" s="147">
        <v>1041145356</v>
      </c>
      <c r="BF38" s="147"/>
      <c r="BG38" s="148">
        <v>1031138356</v>
      </c>
      <c r="BH38" s="121">
        <v>0</v>
      </c>
      <c r="BI38" s="145">
        <v>0</v>
      </c>
      <c r="BJ38" s="141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</row>
    <row r="39" spans="1:77">
      <c r="A39" s="121">
        <f t="shared" si="2"/>
        <v>2004</v>
      </c>
      <c r="B39" s="121">
        <v>6</v>
      </c>
      <c r="C39" s="142">
        <v>464969840</v>
      </c>
      <c r="D39" s="142">
        <v>55793053</v>
      </c>
      <c r="E39" s="142">
        <v>520762893</v>
      </c>
      <c r="F39" s="142">
        <v>331705334</v>
      </c>
      <c r="G39" s="142">
        <v>6250931</v>
      </c>
      <c r="H39" s="142">
        <v>337956265</v>
      </c>
      <c r="I39" s="142">
        <v>192228160</v>
      </c>
      <c r="J39" s="142">
        <v>-2730619</v>
      </c>
      <c r="K39" s="142">
        <v>189497541</v>
      </c>
      <c r="L39" s="142">
        <v>1926320</v>
      </c>
      <c r="M39" s="142">
        <v>30038545</v>
      </c>
      <c r="N39" s="142">
        <v>3910383</v>
      </c>
      <c r="O39" s="142">
        <v>33948928</v>
      </c>
      <c r="P39" s="142">
        <v>1084091947</v>
      </c>
      <c r="Q39" s="142">
        <v>0</v>
      </c>
      <c r="R39" s="142">
        <v>1084091947</v>
      </c>
      <c r="S39" s="141"/>
      <c r="T39" s="142">
        <v>990829654</v>
      </c>
      <c r="U39" s="142">
        <v>990829654</v>
      </c>
      <c r="V39" s="142">
        <v>1050143019</v>
      </c>
      <c r="W39" s="142">
        <v>1050143019</v>
      </c>
      <c r="X39" s="142">
        <v>1024778582</v>
      </c>
      <c r="Y39" s="142">
        <v>1024778582</v>
      </c>
      <c r="Z39" s="147">
        <v>2174384</v>
      </c>
      <c r="AA39" s="147">
        <v>-86055</v>
      </c>
      <c r="AB39" s="142">
        <v>2088329</v>
      </c>
      <c r="AC39" s="147">
        <v>79658016</v>
      </c>
      <c r="AD39" s="147">
        <v>0</v>
      </c>
      <c r="AE39" s="147">
        <v>1165838292</v>
      </c>
      <c r="AF39" s="142">
        <v>1165.8382919999999</v>
      </c>
      <c r="AG39" s="142">
        <v>0</v>
      </c>
      <c r="AH39" s="149">
        <v>4057000</v>
      </c>
      <c r="AI39" s="149">
        <v>9818000</v>
      </c>
      <c r="AJ39" s="142">
        <v>0</v>
      </c>
      <c r="AK39" s="142"/>
      <c r="AL39" s="147">
        <v>469026840</v>
      </c>
      <c r="AM39" s="147">
        <v>55793053</v>
      </c>
      <c r="AN39" s="146">
        <v>524819893</v>
      </c>
      <c r="AO39" s="147">
        <v>341523334</v>
      </c>
      <c r="AP39" s="147">
        <v>6250931</v>
      </c>
      <c r="AQ39" s="146">
        <v>347774265</v>
      </c>
      <c r="AR39" s="147">
        <v>192228160</v>
      </c>
      <c r="AS39" s="147">
        <v>-2730619</v>
      </c>
      <c r="AT39" s="146">
        <v>189497541</v>
      </c>
      <c r="AU39" s="147">
        <v>1926320</v>
      </c>
      <c r="AV39" s="142">
        <v>30038545</v>
      </c>
      <c r="AW39" s="142">
        <v>3910383</v>
      </c>
      <c r="AX39" s="142">
        <v>33948928</v>
      </c>
      <c r="AY39" s="142">
        <v>1097966947</v>
      </c>
      <c r="AZ39" s="147">
        <v>0</v>
      </c>
      <c r="BA39" s="142">
        <v>1097966947</v>
      </c>
      <c r="BB39" s="142"/>
      <c r="BC39" s="142">
        <v>1004704654</v>
      </c>
      <c r="BD39" s="142">
        <v>1004704654</v>
      </c>
      <c r="BE39" s="147">
        <v>1179713292</v>
      </c>
      <c r="BF39" s="147"/>
      <c r="BG39" s="148">
        <v>1165838292</v>
      </c>
      <c r="BH39" s="121">
        <v>0</v>
      </c>
      <c r="BI39" s="145">
        <v>0</v>
      </c>
      <c r="BJ39" s="141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</row>
    <row r="40" spans="1:77">
      <c r="A40" s="121">
        <f t="shared" si="2"/>
        <v>2004</v>
      </c>
      <c r="B40" s="121">
        <v>7</v>
      </c>
      <c r="C40" s="142">
        <v>525383350</v>
      </c>
      <c r="D40" s="142">
        <v>23512302</v>
      </c>
      <c r="E40" s="142">
        <v>548895652</v>
      </c>
      <c r="F40" s="142">
        <v>345782628</v>
      </c>
      <c r="G40" s="142">
        <v>1137064</v>
      </c>
      <c r="H40" s="142">
        <v>346919692</v>
      </c>
      <c r="I40" s="142">
        <v>195982513</v>
      </c>
      <c r="J40" s="142">
        <v>-438619</v>
      </c>
      <c r="K40" s="142">
        <v>195543894</v>
      </c>
      <c r="L40" s="142">
        <v>1930181</v>
      </c>
      <c r="M40" s="142">
        <v>34290103</v>
      </c>
      <c r="N40" s="142">
        <v>4359956</v>
      </c>
      <c r="O40" s="142">
        <v>38650059</v>
      </c>
      <c r="P40" s="142">
        <v>1131939478</v>
      </c>
      <c r="Q40" s="142">
        <v>0</v>
      </c>
      <c r="R40" s="142">
        <v>1131939478</v>
      </c>
      <c r="S40" s="141"/>
      <c r="T40" s="142">
        <v>1069078672</v>
      </c>
      <c r="U40" s="142">
        <v>1069078672</v>
      </c>
      <c r="V40" s="142">
        <v>1093289419</v>
      </c>
      <c r="W40" s="142">
        <v>1093289419</v>
      </c>
      <c r="X40" s="142">
        <v>1107728731</v>
      </c>
      <c r="Y40" s="142">
        <v>1107728731</v>
      </c>
      <c r="Z40" s="147">
        <v>2265363</v>
      </c>
      <c r="AA40" s="147">
        <v>3952</v>
      </c>
      <c r="AB40" s="142">
        <v>2269315</v>
      </c>
      <c r="AC40" s="147">
        <v>87835652</v>
      </c>
      <c r="AD40" s="147">
        <v>0</v>
      </c>
      <c r="AE40" s="147">
        <v>1222044445</v>
      </c>
      <c r="AF40" s="142">
        <v>1222.044445</v>
      </c>
      <c r="AG40" s="142">
        <v>0</v>
      </c>
      <c r="AH40" s="149">
        <v>5213000</v>
      </c>
      <c r="AI40" s="149">
        <v>11531000</v>
      </c>
      <c r="AJ40" s="142">
        <v>0</v>
      </c>
      <c r="AK40" s="142"/>
      <c r="AL40" s="147">
        <v>530596350</v>
      </c>
      <c r="AM40" s="147">
        <v>23512302</v>
      </c>
      <c r="AN40" s="146">
        <v>554108652</v>
      </c>
      <c r="AO40" s="147">
        <v>357313628</v>
      </c>
      <c r="AP40" s="147">
        <v>1137064</v>
      </c>
      <c r="AQ40" s="146">
        <v>358450692</v>
      </c>
      <c r="AR40" s="147">
        <v>195982513</v>
      </c>
      <c r="AS40" s="147">
        <v>-438619</v>
      </c>
      <c r="AT40" s="146">
        <v>195543894</v>
      </c>
      <c r="AU40" s="147">
        <v>1930181</v>
      </c>
      <c r="AV40" s="142">
        <v>34290103</v>
      </c>
      <c r="AW40" s="142">
        <v>4359956</v>
      </c>
      <c r="AX40" s="142">
        <v>38650059</v>
      </c>
      <c r="AY40" s="142">
        <v>1148683478</v>
      </c>
      <c r="AZ40" s="147">
        <v>0</v>
      </c>
      <c r="BA40" s="142">
        <v>1148683478</v>
      </c>
      <c r="BB40" s="142"/>
      <c r="BC40" s="142">
        <v>1085822672</v>
      </c>
      <c r="BD40" s="142">
        <v>1085822672</v>
      </c>
      <c r="BE40" s="147">
        <v>1238788445</v>
      </c>
      <c r="BF40" s="147"/>
      <c r="BG40" s="148">
        <v>1222044445</v>
      </c>
      <c r="BH40" s="121">
        <v>0</v>
      </c>
      <c r="BI40" s="145">
        <v>0</v>
      </c>
      <c r="BJ40" s="142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</row>
    <row r="41" spans="1:77">
      <c r="A41" s="121">
        <f t="shared" si="2"/>
        <v>2004</v>
      </c>
      <c r="B41" s="121">
        <v>8</v>
      </c>
      <c r="C41" s="142">
        <v>558619098</v>
      </c>
      <c r="D41" s="142">
        <v>10061947</v>
      </c>
      <c r="E41" s="142">
        <v>568681045</v>
      </c>
      <c r="F41" s="142">
        <v>353841190</v>
      </c>
      <c r="G41" s="142">
        <v>-770057</v>
      </c>
      <c r="H41" s="142">
        <v>353071133</v>
      </c>
      <c r="I41" s="142">
        <v>201886475</v>
      </c>
      <c r="J41" s="142">
        <v>2046575</v>
      </c>
      <c r="K41" s="142">
        <v>203933050</v>
      </c>
      <c r="L41" s="142">
        <v>1934599</v>
      </c>
      <c r="M41" s="142">
        <v>33373422</v>
      </c>
      <c r="N41" s="142">
        <v>4376502</v>
      </c>
      <c r="O41" s="142">
        <v>37749924</v>
      </c>
      <c r="P41" s="142">
        <v>1165369751</v>
      </c>
      <c r="Q41" s="142">
        <v>0</v>
      </c>
      <c r="R41" s="142">
        <v>1165369751</v>
      </c>
      <c r="S41" s="141"/>
      <c r="T41" s="142">
        <v>1116281362</v>
      </c>
      <c r="U41" s="142">
        <v>1116281362</v>
      </c>
      <c r="V41" s="142">
        <v>1127619827</v>
      </c>
      <c r="W41" s="142">
        <v>1127619827</v>
      </c>
      <c r="X41" s="142">
        <v>1154031286</v>
      </c>
      <c r="Y41" s="142">
        <v>1154031286</v>
      </c>
      <c r="Z41" s="147">
        <v>2207644</v>
      </c>
      <c r="AA41" s="147">
        <v>-61109</v>
      </c>
      <c r="AB41" s="142">
        <v>2146535</v>
      </c>
      <c r="AC41" s="147">
        <v>93253624</v>
      </c>
      <c r="AD41" s="147">
        <v>0</v>
      </c>
      <c r="AE41" s="147">
        <v>1260769910</v>
      </c>
      <c r="AF41" s="142">
        <v>1260.76991</v>
      </c>
      <c r="AG41" s="142">
        <v>0</v>
      </c>
      <c r="AH41" s="149">
        <v>4740000</v>
      </c>
      <c r="AI41" s="149">
        <v>10913000</v>
      </c>
      <c r="AJ41" s="142">
        <v>0</v>
      </c>
      <c r="AK41" s="142"/>
      <c r="AL41" s="147">
        <v>563359098</v>
      </c>
      <c r="AM41" s="147">
        <v>10061947</v>
      </c>
      <c r="AN41" s="146">
        <v>573421045</v>
      </c>
      <c r="AO41" s="147">
        <v>364754190</v>
      </c>
      <c r="AP41" s="147">
        <v>-770057</v>
      </c>
      <c r="AQ41" s="146">
        <v>363984133</v>
      </c>
      <c r="AR41" s="147">
        <v>201886475</v>
      </c>
      <c r="AS41" s="147">
        <v>2046575</v>
      </c>
      <c r="AT41" s="146">
        <v>203933050</v>
      </c>
      <c r="AU41" s="147">
        <v>1934599</v>
      </c>
      <c r="AV41" s="142">
        <v>33373422</v>
      </c>
      <c r="AW41" s="142">
        <v>4376502</v>
      </c>
      <c r="AX41" s="142">
        <v>37749924</v>
      </c>
      <c r="AY41" s="142">
        <v>1181022751</v>
      </c>
      <c r="AZ41" s="147">
        <v>0</v>
      </c>
      <c r="BA41" s="142">
        <v>1181022751</v>
      </c>
      <c r="BB41" s="142"/>
      <c r="BC41" s="142">
        <v>1131934362</v>
      </c>
      <c r="BD41" s="142">
        <v>1131934362</v>
      </c>
      <c r="BE41" s="147">
        <v>1276422910</v>
      </c>
      <c r="BF41" s="147"/>
      <c r="BG41" s="148">
        <v>1260769910</v>
      </c>
      <c r="BH41" s="121">
        <v>0</v>
      </c>
      <c r="BI41" s="145">
        <v>0</v>
      </c>
      <c r="BJ41" s="142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</row>
    <row r="42" spans="1:77">
      <c r="A42" s="121">
        <f t="shared" si="2"/>
        <v>2004</v>
      </c>
      <c r="B42" s="121">
        <v>9</v>
      </c>
      <c r="C42" s="142">
        <v>501555526</v>
      </c>
      <c r="D42" s="142">
        <v>-68105848</v>
      </c>
      <c r="E42" s="142">
        <v>433449678</v>
      </c>
      <c r="F42" s="142">
        <v>348769041</v>
      </c>
      <c r="G42" s="142">
        <v>-29087650</v>
      </c>
      <c r="H42" s="142">
        <v>319681391</v>
      </c>
      <c r="I42" s="142">
        <v>189845444</v>
      </c>
      <c r="J42" s="142">
        <v>-5928034</v>
      </c>
      <c r="K42" s="142">
        <v>183917410</v>
      </c>
      <c r="L42" s="142">
        <v>1939890</v>
      </c>
      <c r="M42" s="142">
        <v>28939237</v>
      </c>
      <c r="N42" s="142">
        <v>3786151</v>
      </c>
      <c r="O42" s="142">
        <v>32725388</v>
      </c>
      <c r="P42" s="142">
        <v>971713757</v>
      </c>
      <c r="Q42" s="142">
        <v>0</v>
      </c>
      <c r="R42" s="142">
        <v>971713757</v>
      </c>
      <c r="S42" s="141"/>
      <c r="T42" s="142">
        <v>1042109901</v>
      </c>
      <c r="U42" s="142">
        <v>1042109901</v>
      </c>
      <c r="V42" s="142">
        <v>938988369</v>
      </c>
      <c r="W42" s="142">
        <v>938988369</v>
      </c>
      <c r="X42" s="142">
        <v>1074835289</v>
      </c>
      <c r="Y42" s="142">
        <v>1074835289</v>
      </c>
      <c r="Z42" s="147">
        <v>2183098</v>
      </c>
      <c r="AA42" s="147">
        <v>-173880</v>
      </c>
      <c r="AB42" s="142">
        <v>2009218</v>
      </c>
      <c r="AC42" s="147">
        <v>62869244</v>
      </c>
      <c r="AD42" s="147">
        <v>0</v>
      </c>
      <c r="AE42" s="147">
        <v>1036592219</v>
      </c>
      <c r="AF42" s="142">
        <v>1036.5922190000001</v>
      </c>
      <c r="AG42" s="142">
        <v>0</v>
      </c>
      <c r="AH42" s="149">
        <v>3140000</v>
      </c>
      <c r="AI42" s="149">
        <v>8315000</v>
      </c>
      <c r="AJ42" s="142">
        <v>0</v>
      </c>
      <c r="AK42" s="142"/>
      <c r="AL42" s="147">
        <v>504695526</v>
      </c>
      <c r="AM42" s="147">
        <v>-68105848</v>
      </c>
      <c r="AN42" s="146">
        <v>436589678</v>
      </c>
      <c r="AO42" s="147">
        <v>357084041</v>
      </c>
      <c r="AP42" s="147">
        <v>-29087650</v>
      </c>
      <c r="AQ42" s="146">
        <v>327996391</v>
      </c>
      <c r="AR42" s="147">
        <v>189845444</v>
      </c>
      <c r="AS42" s="147">
        <v>-5928034</v>
      </c>
      <c r="AT42" s="146">
        <v>183917410</v>
      </c>
      <c r="AU42" s="147">
        <v>1939890</v>
      </c>
      <c r="AV42" s="142">
        <v>28939237</v>
      </c>
      <c r="AW42" s="142">
        <v>3786151</v>
      </c>
      <c r="AX42" s="142">
        <v>32725388</v>
      </c>
      <c r="AY42" s="142">
        <v>983168757</v>
      </c>
      <c r="AZ42" s="147">
        <v>0</v>
      </c>
      <c r="BA42" s="142">
        <v>983168757</v>
      </c>
      <c r="BB42" s="142"/>
      <c r="BC42" s="142">
        <v>1053564901</v>
      </c>
      <c r="BD42" s="142">
        <v>1053564901</v>
      </c>
      <c r="BE42" s="147">
        <v>1048047219</v>
      </c>
      <c r="BF42" s="147"/>
      <c r="BG42" s="148">
        <v>1036592219</v>
      </c>
      <c r="BH42" s="121">
        <v>0</v>
      </c>
      <c r="BI42" s="145">
        <v>0</v>
      </c>
      <c r="BJ42" s="142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</row>
    <row r="43" spans="1:77">
      <c r="A43" s="121">
        <f t="shared" si="2"/>
        <v>2004</v>
      </c>
      <c r="B43" s="121">
        <v>10</v>
      </c>
      <c r="C43" s="142">
        <v>373757400</v>
      </c>
      <c r="D43" s="142">
        <v>-51845676</v>
      </c>
      <c r="E43" s="142">
        <v>321911724</v>
      </c>
      <c r="F43" s="142">
        <v>301676343</v>
      </c>
      <c r="G43" s="142">
        <v>-17516032</v>
      </c>
      <c r="H43" s="142">
        <v>284160311</v>
      </c>
      <c r="I43" s="142">
        <v>176490948</v>
      </c>
      <c r="J43" s="142">
        <v>-1727287</v>
      </c>
      <c r="K43" s="142">
        <v>174763661</v>
      </c>
      <c r="L43" s="142">
        <v>1944290</v>
      </c>
      <c r="M43" s="142">
        <v>24931502</v>
      </c>
      <c r="N43" s="142">
        <v>3211649</v>
      </c>
      <c r="O43" s="142">
        <v>28143151</v>
      </c>
      <c r="P43" s="142">
        <v>810923137</v>
      </c>
      <c r="Q43" s="142">
        <v>0</v>
      </c>
      <c r="R43" s="142">
        <v>810923137</v>
      </c>
      <c r="S43" s="141"/>
      <c r="T43" s="142">
        <v>853868981</v>
      </c>
      <c r="U43" s="142">
        <v>853868981</v>
      </c>
      <c r="V43" s="142">
        <v>782779986</v>
      </c>
      <c r="W43" s="142">
        <v>782779986</v>
      </c>
      <c r="X43" s="142">
        <v>882012132</v>
      </c>
      <c r="Y43" s="142">
        <v>882012132</v>
      </c>
      <c r="Z43" s="147">
        <v>2032419</v>
      </c>
      <c r="AA43" s="147">
        <v>-32670</v>
      </c>
      <c r="AB43" s="142">
        <v>1999749</v>
      </c>
      <c r="AC43" s="147">
        <v>42542110</v>
      </c>
      <c r="AD43" s="147">
        <v>0</v>
      </c>
      <c r="AE43" s="147">
        <v>855464996</v>
      </c>
      <c r="AF43" s="142">
        <v>855.46499600000004</v>
      </c>
      <c r="AG43" s="142">
        <v>0</v>
      </c>
      <c r="AH43" s="149">
        <v>1953000</v>
      </c>
      <c r="AI43" s="149">
        <v>4709000</v>
      </c>
      <c r="AJ43" s="142">
        <v>0</v>
      </c>
      <c r="AK43" s="142"/>
      <c r="AL43" s="147">
        <v>375710400</v>
      </c>
      <c r="AM43" s="147">
        <v>-51845676</v>
      </c>
      <c r="AN43" s="146">
        <v>323864724</v>
      </c>
      <c r="AO43" s="147">
        <v>306385343</v>
      </c>
      <c r="AP43" s="147">
        <v>-17516032</v>
      </c>
      <c r="AQ43" s="146">
        <v>288869311</v>
      </c>
      <c r="AR43" s="147">
        <v>176490948</v>
      </c>
      <c r="AS43" s="147">
        <v>-1727287</v>
      </c>
      <c r="AT43" s="146">
        <v>174763661</v>
      </c>
      <c r="AU43" s="147">
        <v>1944290</v>
      </c>
      <c r="AV43" s="142">
        <v>24931502</v>
      </c>
      <c r="AW43" s="142">
        <v>3211649</v>
      </c>
      <c r="AX43" s="142">
        <v>28143151</v>
      </c>
      <c r="AY43" s="142">
        <v>817585137</v>
      </c>
      <c r="AZ43" s="147">
        <v>0</v>
      </c>
      <c r="BA43" s="142">
        <v>817585137</v>
      </c>
      <c r="BB43" s="142"/>
      <c r="BC43" s="142">
        <v>860530981</v>
      </c>
      <c r="BD43" s="142">
        <v>860530981</v>
      </c>
      <c r="BE43" s="147">
        <v>862126996</v>
      </c>
      <c r="BF43" s="147"/>
      <c r="BG43" s="148">
        <v>855464996</v>
      </c>
      <c r="BH43" s="121">
        <v>0</v>
      </c>
      <c r="BI43" s="145">
        <v>0</v>
      </c>
      <c r="BJ43" s="142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</row>
    <row r="44" spans="1:77">
      <c r="A44" s="121">
        <f t="shared" si="2"/>
        <v>2004</v>
      </c>
      <c r="B44" s="121">
        <v>11</v>
      </c>
      <c r="C44" s="142">
        <v>282788258</v>
      </c>
      <c r="D44" s="142">
        <v>-6565632</v>
      </c>
      <c r="E44" s="142">
        <v>276222626</v>
      </c>
      <c r="F44" s="142">
        <v>242064373</v>
      </c>
      <c r="G44" s="142">
        <v>1140244</v>
      </c>
      <c r="H44" s="142">
        <v>243204617</v>
      </c>
      <c r="I44" s="142">
        <v>170784593</v>
      </c>
      <c r="J44" s="142">
        <v>2539199</v>
      </c>
      <c r="K44" s="142">
        <v>173323792</v>
      </c>
      <c r="L44" s="142">
        <v>1949268</v>
      </c>
      <c r="M44" s="142">
        <v>23600610</v>
      </c>
      <c r="N44" s="142">
        <v>2921701</v>
      </c>
      <c r="O44" s="142">
        <v>26522311</v>
      </c>
      <c r="P44" s="142">
        <v>721222614</v>
      </c>
      <c r="Q44" s="142">
        <v>0</v>
      </c>
      <c r="R44" s="142">
        <v>721222614</v>
      </c>
      <c r="S44" s="141"/>
      <c r="T44" s="142">
        <v>697586492</v>
      </c>
      <c r="U44" s="142">
        <v>697586492</v>
      </c>
      <c r="V44" s="142">
        <v>694700303</v>
      </c>
      <c r="W44" s="142">
        <v>694700303</v>
      </c>
      <c r="X44" s="142">
        <v>724108803</v>
      </c>
      <c r="Y44" s="142">
        <v>724108803</v>
      </c>
      <c r="Z44" s="147">
        <v>2054666</v>
      </c>
      <c r="AA44" s="147">
        <v>265771</v>
      </c>
      <c r="AB44" s="142">
        <v>2320437</v>
      </c>
      <c r="AC44" s="147">
        <v>33469491</v>
      </c>
      <c r="AD44" s="147">
        <v>0</v>
      </c>
      <c r="AE44" s="147">
        <v>757012542</v>
      </c>
      <c r="AF44" s="142">
        <v>757.01254200000005</v>
      </c>
      <c r="AG44" s="142">
        <v>0</v>
      </c>
      <c r="AH44" s="149">
        <v>3382000</v>
      </c>
      <c r="AI44" s="149">
        <v>4297000</v>
      </c>
      <c r="AJ44" s="142">
        <v>0</v>
      </c>
      <c r="AK44" s="142"/>
      <c r="AL44" s="147">
        <v>286170258</v>
      </c>
      <c r="AM44" s="147">
        <v>-6565632</v>
      </c>
      <c r="AN44" s="146">
        <v>279604626</v>
      </c>
      <c r="AO44" s="147">
        <v>246361373</v>
      </c>
      <c r="AP44" s="147">
        <v>1140244</v>
      </c>
      <c r="AQ44" s="146">
        <v>247501617</v>
      </c>
      <c r="AR44" s="147">
        <v>170784593</v>
      </c>
      <c r="AS44" s="147">
        <v>2539199</v>
      </c>
      <c r="AT44" s="146">
        <v>173323792</v>
      </c>
      <c r="AU44" s="147">
        <v>1949268</v>
      </c>
      <c r="AV44" s="142">
        <v>23600610</v>
      </c>
      <c r="AW44" s="142">
        <v>2921701</v>
      </c>
      <c r="AX44" s="142">
        <v>26522311</v>
      </c>
      <c r="AY44" s="142">
        <v>728901614</v>
      </c>
      <c r="AZ44" s="147">
        <v>0</v>
      </c>
      <c r="BA44" s="142">
        <v>728901614</v>
      </c>
      <c r="BB44" s="142"/>
      <c r="BC44" s="142">
        <v>705265492</v>
      </c>
      <c r="BD44" s="142">
        <v>705265492</v>
      </c>
      <c r="BE44" s="147">
        <v>764691542</v>
      </c>
      <c r="BF44" s="147"/>
      <c r="BG44" s="148">
        <v>757012542</v>
      </c>
      <c r="BH44" s="121">
        <v>0</v>
      </c>
      <c r="BI44" s="145">
        <v>0</v>
      </c>
      <c r="BJ44" s="142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</row>
    <row r="45" spans="1:77">
      <c r="A45" s="121">
        <f t="shared" si="2"/>
        <v>2004</v>
      </c>
      <c r="B45" s="121">
        <v>12</v>
      </c>
      <c r="C45" s="142">
        <v>370822768</v>
      </c>
      <c r="D45" s="142">
        <v>46957421</v>
      </c>
      <c r="E45" s="142">
        <v>417780189</v>
      </c>
      <c r="F45" s="142">
        <v>256724909</v>
      </c>
      <c r="G45" s="142">
        <v>6185390</v>
      </c>
      <c r="H45" s="142">
        <v>262910299</v>
      </c>
      <c r="I45" s="142">
        <v>164240489</v>
      </c>
      <c r="J45" s="142">
        <v>-213368</v>
      </c>
      <c r="K45" s="142">
        <v>164027121</v>
      </c>
      <c r="L45" s="142">
        <v>1953645</v>
      </c>
      <c r="M45" s="142">
        <v>27570767</v>
      </c>
      <c r="N45" s="142">
        <v>3305548</v>
      </c>
      <c r="O45" s="142">
        <v>30876315</v>
      </c>
      <c r="P45" s="142">
        <v>877547569</v>
      </c>
      <c r="Q45" s="142">
        <v>0</v>
      </c>
      <c r="R45" s="142">
        <v>877547569</v>
      </c>
      <c r="S45" s="141"/>
      <c r="T45" s="142">
        <v>793741811</v>
      </c>
      <c r="U45" s="142">
        <v>793741811</v>
      </c>
      <c r="V45" s="142">
        <v>846671254</v>
      </c>
      <c r="W45" s="142">
        <v>846671254</v>
      </c>
      <c r="X45" s="142">
        <v>824618126</v>
      </c>
      <c r="Y45" s="142">
        <v>824618126</v>
      </c>
      <c r="Z45" s="147">
        <v>2254220</v>
      </c>
      <c r="AA45" s="147">
        <v>76482</v>
      </c>
      <c r="AB45" s="142">
        <v>2330702</v>
      </c>
      <c r="AC45" s="147">
        <v>50993579</v>
      </c>
      <c r="AD45" s="147">
        <v>0</v>
      </c>
      <c r="AE45" s="147">
        <v>930871850</v>
      </c>
      <c r="AF45" s="142">
        <v>930.87184999999999</v>
      </c>
      <c r="AG45" s="142">
        <v>0</v>
      </c>
      <c r="AH45" s="149">
        <v>6172000</v>
      </c>
      <c r="AI45" s="149">
        <v>6842000</v>
      </c>
      <c r="AJ45" s="142">
        <v>0</v>
      </c>
      <c r="AK45" s="142"/>
      <c r="AL45" s="147">
        <v>376994768</v>
      </c>
      <c r="AM45" s="147">
        <v>46957421</v>
      </c>
      <c r="AN45" s="146">
        <v>423952189</v>
      </c>
      <c r="AO45" s="147">
        <v>263566909</v>
      </c>
      <c r="AP45" s="147">
        <v>6185390</v>
      </c>
      <c r="AQ45" s="146">
        <v>269752299</v>
      </c>
      <c r="AR45" s="147">
        <v>164240489</v>
      </c>
      <c r="AS45" s="147">
        <v>-213368</v>
      </c>
      <c r="AT45" s="146">
        <v>164027121</v>
      </c>
      <c r="AU45" s="147">
        <v>1953645</v>
      </c>
      <c r="AV45" s="142">
        <v>27570767</v>
      </c>
      <c r="AW45" s="142">
        <v>3305548</v>
      </c>
      <c r="AX45" s="142">
        <v>30876315</v>
      </c>
      <c r="AY45" s="142">
        <v>890561569</v>
      </c>
      <c r="AZ45" s="147">
        <v>0</v>
      </c>
      <c r="BA45" s="142">
        <v>890561569</v>
      </c>
      <c r="BB45" s="142"/>
      <c r="BC45" s="142">
        <v>806755811</v>
      </c>
      <c r="BD45" s="142">
        <v>806755811</v>
      </c>
      <c r="BE45" s="147">
        <v>943885850</v>
      </c>
      <c r="BF45" s="147"/>
      <c r="BG45" s="148">
        <v>930871850</v>
      </c>
      <c r="BH45" s="121">
        <v>0</v>
      </c>
      <c r="BI45" s="145">
        <v>0</v>
      </c>
      <c r="BJ45" s="142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</row>
    <row r="46" spans="1:77">
      <c r="B46" s="128" t="s">
        <v>112</v>
      </c>
      <c r="C46" s="142">
        <v>4902818321</v>
      </c>
      <c r="D46" s="142">
        <v>22715412</v>
      </c>
      <c r="E46" s="142">
        <v>4925533733</v>
      </c>
      <c r="F46" s="142">
        <v>3465976258</v>
      </c>
      <c r="G46" s="142">
        <v>15438591</v>
      </c>
      <c r="H46" s="142">
        <v>3481414849</v>
      </c>
      <c r="I46" s="142">
        <v>2173400893</v>
      </c>
      <c r="J46" s="142">
        <v>1893291</v>
      </c>
      <c r="K46" s="142">
        <v>2175294184</v>
      </c>
      <c r="L46" s="142">
        <v>23135857</v>
      </c>
      <c r="M46" s="142">
        <v>331701827</v>
      </c>
      <c r="N46" s="142">
        <v>41811738</v>
      </c>
      <c r="O46" s="142">
        <v>373513565</v>
      </c>
      <c r="P46" s="142">
        <v>10978892188</v>
      </c>
      <c r="Q46" s="142">
        <v>0</v>
      </c>
      <c r="R46" s="142">
        <v>10978892188</v>
      </c>
      <c r="S46" s="141"/>
      <c r="T46" s="142">
        <v>10565331329</v>
      </c>
      <c r="U46" s="142">
        <v>10565331329</v>
      </c>
      <c r="V46" s="142">
        <v>10605378623</v>
      </c>
      <c r="W46" s="142">
        <v>10605378623</v>
      </c>
      <c r="X46" s="142">
        <v>10938844894</v>
      </c>
      <c r="Y46" s="142">
        <v>10938844894</v>
      </c>
      <c r="Z46" s="146">
        <v>25878204</v>
      </c>
      <c r="AA46" s="146">
        <v>101270</v>
      </c>
      <c r="AB46" s="142">
        <v>25979474</v>
      </c>
      <c r="AC46" s="146">
        <v>685942889</v>
      </c>
      <c r="AD46" s="146">
        <v>0</v>
      </c>
      <c r="AE46" s="146">
        <v>11690814551</v>
      </c>
      <c r="AF46" s="142"/>
      <c r="AG46" s="142">
        <v>0</v>
      </c>
      <c r="AH46" s="142">
        <v>48093000</v>
      </c>
      <c r="AI46" s="142">
        <v>87694000</v>
      </c>
      <c r="AJ46" s="142">
        <v>0</v>
      </c>
      <c r="AK46" s="142"/>
      <c r="AL46" s="146">
        <v>4950911321</v>
      </c>
      <c r="AM46" s="146">
        <v>22715412</v>
      </c>
      <c r="AN46" s="146">
        <v>4973626733</v>
      </c>
      <c r="AO46" s="146">
        <v>3553670258</v>
      </c>
      <c r="AP46" s="146">
        <v>15438591</v>
      </c>
      <c r="AQ46" s="146">
        <v>3569108849</v>
      </c>
      <c r="AR46" s="146">
        <v>2173400893</v>
      </c>
      <c r="AS46" s="146">
        <v>1893291</v>
      </c>
      <c r="AT46" s="146">
        <v>2175294184</v>
      </c>
      <c r="AU46" s="146">
        <v>23135857</v>
      </c>
      <c r="AV46" s="142">
        <v>331701827</v>
      </c>
      <c r="AW46" s="142">
        <v>41811738</v>
      </c>
      <c r="AX46" s="142">
        <v>373513565</v>
      </c>
      <c r="AY46" s="142">
        <v>11114679188</v>
      </c>
      <c r="AZ46" s="147">
        <v>0</v>
      </c>
      <c r="BA46" s="142">
        <v>11114679188</v>
      </c>
      <c r="BB46" s="142"/>
      <c r="BC46" s="142">
        <v>10701118329</v>
      </c>
      <c r="BD46" s="142">
        <v>10701118329</v>
      </c>
      <c r="BE46" s="146">
        <v>11826601551</v>
      </c>
      <c r="BF46" s="147"/>
      <c r="BG46" s="146">
        <v>11690814551</v>
      </c>
      <c r="BH46" s="121">
        <v>0</v>
      </c>
      <c r="BI46" s="146">
        <v>0</v>
      </c>
      <c r="BJ46" s="142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</row>
    <row r="47" spans="1:77">
      <c r="A47" s="121">
        <f t="shared" ref="A47:A58" si="3">A34+1</f>
        <v>2005</v>
      </c>
      <c r="B47" s="121">
        <v>1</v>
      </c>
      <c r="C47" s="142">
        <v>473858247</v>
      </c>
      <c r="D47" s="142">
        <v>3070561</v>
      </c>
      <c r="E47" s="142">
        <v>476928808</v>
      </c>
      <c r="F47" s="142">
        <v>264798110</v>
      </c>
      <c r="G47" s="142">
        <v>-25274192</v>
      </c>
      <c r="H47" s="142">
        <v>239523918</v>
      </c>
      <c r="I47" s="142">
        <v>166790775</v>
      </c>
      <c r="J47" s="142">
        <v>-4761708</v>
      </c>
      <c r="K47" s="142">
        <v>162029067</v>
      </c>
      <c r="L47" s="142">
        <v>1958526</v>
      </c>
      <c r="M47" s="142">
        <v>29648610</v>
      </c>
      <c r="N47" s="142">
        <v>3435096</v>
      </c>
      <c r="O47" s="142">
        <v>33083706</v>
      </c>
      <c r="P47" s="142">
        <v>913524025</v>
      </c>
      <c r="Q47" s="142">
        <v>0</v>
      </c>
      <c r="R47" s="142">
        <v>913524025</v>
      </c>
      <c r="S47" s="141"/>
      <c r="T47" s="142">
        <v>907405658</v>
      </c>
      <c r="U47" s="142">
        <v>907405658</v>
      </c>
      <c r="V47" s="142">
        <v>880440319</v>
      </c>
      <c r="W47" s="142">
        <v>880440319</v>
      </c>
      <c r="X47" s="142">
        <v>940489364</v>
      </c>
      <c r="Y47" s="142">
        <v>940489364</v>
      </c>
      <c r="Z47" s="147">
        <v>2379666</v>
      </c>
      <c r="AA47" s="152">
        <v>-206911</v>
      </c>
      <c r="AB47" s="142">
        <v>2172755</v>
      </c>
      <c r="AC47" s="142">
        <v>54625613</v>
      </c>
      <c r="AD47" s="146">
        <v>0</v>
      </c>
      <c r="AE47" s="153">
        <v>970322393</v>
      </c>
      <c r="AF47" s="142"/>
      <c r="AG47" s="142">
        <v>0</v>
      </c>
      <c r="AH47" s="149">
        <v>8420000</v>
      </c>
      <c r="AI47" s="149">
        <v>10651000</v>
      </c>
      <c r="AJ47" s="142">
        <v>0</v>
      </c>
      <c r="AK47" s="142"/>
      <c r="AL47" s="154">
        <v>482278247</v>
      </c>
      <c r="AM47" s="154">
        <v>3070561</v>
      </c>
      <c r="AN47" s="155">
        <v>485348808</v>
      </c>
      <c r="AO47" s="154">
        <v>275449110</v>
      </c>
      <c r="AP47" s="154">
        <v>-25274192</v>
      </c>
      <c r="AQ47" s="155">
        <v>250174918</v>
      </c>
      <c r="AR47" s="154">
        <v>166790775</v>
      </c>
      <c r="AS47" s="154">
        <v>-4761708</v>
      </c>
      <c r="AT47" s="155">
        <v>162029067</v>
      </c>
      <c r="AU47" s="147">
        <v>1958526</v>
      </c>
      <c r="AV47" s="142">
        <v>29648610</v>
      </c>
      <c r="AW47" s="142">
        <v>3435096</v>
      </c>
      <c r="AX47" s="142">
        <v>33083706</v>
      </c>
      <c r="AY47" s="155">
        <v>932595025</v>
      </c>
      <c r="AZ47" s="147">
        <v>0</v>
      </c>
      <c r="BA47" s="155">
        <v>932595025</v>
      </c>
      <c r="BB47" s="142"/>
      <c r="BC47" s="142">
        <v>926476658</v>
      </c>
      <c r="BD47" s="142">
        <v>926476658</v>
      </c>
      <c r="BE47" s="152">
        <v>989393393</v>
      </c>
      <c r="BF47" s="142"/>
      <c r="BG47" s="142">
        <v>970322393</v>
      </c>
      <c r="BH47" s="156">
        <v>0</v>
      </c>
      <c r="BI47" s="145">
        <v>0</v>
      </c>
      <c r="BJ47" s="141"/>
    </row>
    <row r="48" spans="1:77">
      <c r="A48" s="121">
        <f t="shared" si="3"/>
        <v>2005</v>
      </c>
      <c r="B48" s="121">
        <v>2</v>
      </c>
      <c r="C48" s="142">
        <v>405589093</v>
      </c>
      <c r="D48" s="142">
        <v>-51388491</v>
      </c>
      <c r="E48" s="142">
        <v>354200602</v>
      </c>
      <c r="F48" s="142">
        <v>255232119</v>
      </c>
      <c r="G48" s="142">
        <v>-17449411</v>
      </c>
      <c r="H48" s="142">
        <v>237782708</v>
      </c>
      <c r="I48" s="142">
        <v>161368402</v>
      </c>
      <c r="J48" s="142">
        <v>-2221320</v>
      </c>
      <c r="K48" s="142">
        <v>159147082</v>
      </c>
      <c r="L48" s="142">
        <v>1963598</v>
      </c>
      <c r="M48" s="142">
        <v>25271705</v>
      </c>
      <c r="N48" s="142">
        <v>3044293</v>
      </c>
      <c r="O48" s="142">
        <v>28315998</v>
      </c>
      <c r="P48" s="142">
        <v>781409988</v>
      </c>
      <c r="Q48" s="142">
        <v>0</v>
      </c>
      <c r="R48" s="142">
        <v>781409988</v>
      </c>
      <c r="S48" s="141"/>
      <c r="T48" s="142">
        <v>824153212</v>
      </c>
      <c r="U48" s="142">
        <v>824153212</v>
      </c>
      <c r="V48" s="142">
        <v>753093990</v>
      </c>
      <c r="W48" s="142">
        <v>753093990</v>
      </c>
      <c r="X48" s="142">
        <v>852469210</v>
      </c>
      <c r="Y48" s="142">
        <v>852469210</v>
      </c>
      <c r="Z48" s="147">
        <v>2283892</v>
      </c>
      <c r="AA48" s="152">
        <v>-150584</v>
      </c>
      <c r="AB48" s="142">
        <v>2133308</v>
      </c>
      <c r="AC48" s="142">
        <v>38907876</v>
      </c>
      <c r="AD48" s="146">
        <v>0</v>
      </c>
      <c r="AE48" s="153">
        <v>822451172</v>
      </c>
      <c r="AF48" s="142"/>
      <c r="AG48" s="142">
        <v>0</v>
      </c>
      <c r="AH48" s="149">
        <v>6053000</v>
      </c>
      <c r="AI48" s="149">
        <v>6199000</v>
      </c>
      <c r="AJ48" s="142">
        <v>0</v>
      </c>
      <c r="AK48" s="142"/>
      <c r="AL48" s="154">
        <v>411642093</v>
      </c>
      <c r="AM48" s="154">
        <v>-51388491</v>
      </c>
      <c r="AN48" s="155">
        <v>360253602</v>
      </c>
      <c r="AO48" s="154">
        <v>261431119</v>
      </c>
      <c r="AP48" s="154">
        <v>-17449411</v>
      </c>
      <c r="AQ48" s="155">
        <v>243981708</v>
      </c>
      <c r="AR48" s="154">
        <v>161368402</v>
      </c>
      <c r="AS48" s="154">
        <v>-2221320</v>
      </c>
      <c r="AT48" s="155">
        <v>159147082</v>
      </c>
      <c r="AU48" s="147">
        <v>1963598</v>
      </c>
      <c r="AV48" s="142">
        <v>25271705</v>
      </c>
      <c r="AW48" s="142">
        <v>3044293</v>
      </c>
      <c r="AX48" s="142">
        <v>28315998</v>
      </c>
      <c r="AY48" s="155">
        <v>793661988</v>
      </c>
      <c r="AZ48" s="147">
        <v>0</v>
      </c>
      <c r="BA48" s="155">
        <v>793661988</v>
      </c>
      <c r="BB48" s="142"/>
      <c r="BC48" s="142">
        <v>836405212</v>
      </c>
      <c r="BD48" s="142">
        <v>836405212</v>
      </c>
      <c r="BE48" s="152">
        <v>834703172</v>
      </c>
      <c r="BF48" s="142"/>
      <c r="BG48" s="142">
        <v>822451172</v>
      </c>
      <c r="BH48" s="156">
        <v>0</v>
      </c>
      <c r="BI48" s="145">
        <v>0</v>
      </c>
      <c r="BJ48" s="141"/>
    </row>
    <row r="49" spans="1:66">
      <c r="A49" s="121">
        <f t="shared" si="3"/>
        <v>2005</v>
      </c>
      <c r="B49" s="121">
        <v>3</v>
      </c>
      <c r="C49" s="142">
        <v>359471328</v>
      </c>
      <c r="D49" s="142">
        <v>5173758</v>
      </c>
      <c r="E49" s="142">
        <v>364645086</v>
      </c>
      <c r="F49" s="142">
        <v>248294557</v>
      </c>
      <c r="G49" s="142">
        <v>12264397</v>
      </c>
      <c r="H49" s="142">
        <v>260558954</v>
      </c>
      <c r="I49" s="142">
        <v>177058055</v>
      </c>
      <c r="J49" s="142">
        <v>2244007</v>
      </c>
      <c r="K49" s="142">
        <v>179302062</v>
      </c>
      <c r="L49" s="142">
        <v>1968371</v>
      </c>
      <c r="M49" s="142">
        <v>24105609</v>
      </c>
      <c r="N49" s="142">
        <v>2999886</v>
      </c>
      <c r="O49" s="142">
        <v>27105495</v>
      </c>
      <c r="P49" s="142">
        <v>833579968</v>
      </c>
      <c r="Q49" s="142">
        <v>0</v>
      </c>
      <c r="R49" s="142">
        <v>833579968</v>
      </c>
      <c r="S49" s="141"/>
      <c r="T49" s="142">
        <v>786792311</v>
      </c>
      <c r="U49" s="142">
        <v>786792311</v>
      </c>
      <c r="V49" s="142">
        <v>806474473</v>
      </c>
      <c r="W49" s="142">
        <v>806474473</v>
      </c>
      <c r="X49" s="142">
        <v>813897806</v>
      </c>
      <c r="Y49" s="142">
        <v>813897806</v>
      </c>
      <c r="Z49" s="147">
        <v>2160667</v>
      </c>
      <c r="AA49" s="152">
        <v>97441</v>
      </c>
      <c r="AB49" s="142">
        <v>2258108</v>
      </c>
      <c r="AC49" s="142">
        <v>44167830</v>
      </c>
      <c r="AD49" s="146">
        <v>0</v>
      </c>
      <c r="AE49" s="153">
        <v>880005906</v>
      </c>
      <c r="AF49" s="142"/>
      <c r="AG49" s="142">
        <v>0</v>
      </c>
      <c r="AH49" s="149">
        <v>4227000</v>
      </c>
      <c r="AI49" s="149">
        <v>5052000</v>
      </c>
      <c r="AJ49" s="142">
        <v>0</v>
      </c>
      <c r="AK49" s="142"/>
      <c r="AL49" s="154">
        <v>363698328</v>
      </c>
      <c r="AM49" s="154">
        <v>5173758</v>
      </c>
      <c r="AN49" s="155">
        <v>368872086</v>
      </c>
      <c r="AO49" s="154">
        <v>253346557</v>
      </c>
      <c r="AP49" s="154">
        <v>12264397</v>
      </c>
      <c r="AQ49" s="155">
        <v>265610954</v>
      </c>
      <c r="AR49" s="154">
        <v>177058055</v>
      </c>
      <c r="AS49" s="154">
        <v>2244007</v>
      </c>
      <c r="AT49" s="155">
        <v>179302062</v>
      </c>
      <c r="AU49" s="147">
        <v>1968371</v>
      </c>
      <c r="AV49" s="142">
        <v>24105609</v>
      </c>
      <c r="AW49" s="142">
        <v>2999886</v>
      </c>
      <c r="AX49" s="142">
        <v>27105495</v>
      </c>
      <c r="AY49" s="155">
        <v>842858968</v>
      </c>
      <c r="AZ49" s="147">
        <v>0</v>
      </c>
      <c r="BA49" s="155">
        <v>842858968</v>
      </c>
      <c r="BB49" s="142"/>
      <c r="BC49" s="142">
        <v>796071311</v>
      </c>
      <c r="BD49" s="142">
        <v>796071311</v>
      </c>
      <c r="BE49" s="152">
        <v>889284906</v>
      </c>
      <c r="BF49" s="142"/>
      <c r="BG49" s="142">
        <v>880005906</v>
      </c>
      <c r="BH49" s="156">
        <v>0</v>
      </c>
      <c r="BI49" s="145">
        <v>0</v>
      </c>
      <c r="BJ49" s="141"/>
    </row>
    <row r="50" spans="1:66">
      <c r="A50" s="121">
        <f t="shared" si="3"/>
        <v>2005</v>
      </c>
      <c r="B50" s="121">
        <v>4</v>
      </c>
      <c r="C50" s="142">
        <v>305156924</v>
      </c>
      <c r="D50" s="142">
        <v>-11994274</v>
      </c>
      <c r="E50" s="142">
        <v>293162650</v>
      </c>
      <c r="F50" s="142">
        <v>262997826</v>
      </c>
      <c r="G50" s="142">
        <v>19164830</v>
      </c>
      <c r="H50" s="142">
        <v>282162656</v>
      </c>
      <c r="I50" s="142">
        <v>186875745</v>
      </c>
      <c r="J50" s="142">
        <v>5612303</v>
      </c>
      <c r="K50" s="142">
        <v>192488048</v>
      </c>
      <c r="L50" s="142">
        <v>1972691</v>
      </c>
      <c r="M50" s="142">
        <v>23669307</v>
      </c>
      <c r="N50" s="142">
        <v>3062644</v>
      </c>
      <c r="O50" s="142">
        <v>26731951</v>
      </c>
      <c r="P50" s="142">
        <v>796517996</v>
      </c>
      <c r="Q50" s="142">
        <v>0</v>
      </c>
      <c r="R50" s="142">
        <v>796517996</v>
      </c>
      <c r="S50" s="141"/>
      <c r="T50" s="142">
        <v>757003186</v>
      </c>
      <c r="U50" s="142">
        <v>757003186</v>
      </c>
      <c r="V50" s="142">
        <v>769786045</v>
      </c>
      <c r="W50" s="142">
        <v>769786045</v>
      </c>
      <c r="X50" s="142">
        <v>783735137</v>
      </c>
      <c r="Y50" s="142">
        <v>783735137</v>
      </c>
      <c r="Z50" s="147">
        <v>2054443</v>
      </c>
      <c r="AA50" s="152">
        <v>50468</v>
      </c>
      <c r="AB50" s="142">
        <v>2104911</v>
      </c>
      <c r="AC50" s="142">
        <v>39929624</v>
      </c>
      <c r="AD50" s="146">
        <v>0</v>
      </c>
      <c r="AE50" s="153">
        <v>838552531</v>
      </c>
      <c r="AF50" s="142"/>
      <c r="AG50" s="142">
        <v>0</v>
      </c>
      <c r="AH50" s="149">
        <v>1894000</v>
      </c>
      <c r="AI50" s="149">
        <v>5101000</v>
      </c>
      <c r="AJ50" s="142">
        <v>0</v>
      </c>
      <c r="AK50" s="142"/>
      <c r="AL50" s="154">
        <v>307050924</v>
      </c>
      <c r="AM50" s="154">
        <v>-11994274</v>
      </c>
      <c r="AN50" s="155">
        <v>295056650</v>
      </c>
      <c r="AO50" s="154">
        <v>268098826</v>
      </c>
      <c r="AP50" s="154">
        <v>19164830</v>
      </c>
      <c r="AQ50" s="155">
        <v>287263656</v>
      </c>
      <c r="AR50" s="154">
        <v>186875745</v>
      </c>
      <c r="AS50" s="154">
        <v>5612303</v>
      </c>
      <c r="AT50" s="155">
        <v>192488048</v>
      </c>
      <c r="AU50" s="147">
        <v>1972691</v>
      </c>
      <c r="AV50" s="142">
        <v>23669307</v>
      </c>
      <c r="AW50" s="142">
        <v>3062644</v>
      </c>
      <c r="AX50" s="142">
        <v>26731951</v>
      </c>
      <c r="AY50" s="155">
        <v>803512996</v>
      </c>
      <c r="AZ50" s="147">
        <v>0</v>
      </c>
      <c r="BA50" s="155">
        <v>803512996</v>
      </c>
      <c r="BB50" s="142"/>
      <c r="BC50" s="142">
        <v>763998186</v>
      </c>
      <c r="BD50" s="142">
        <v>763998186</v>
      </c>
      <c r="BE50" s="152">
        <v>845547531</v>
      </c>
      <c r="BF50" s="142"/>
      <c r="BG50" s="142">
        <v>838552531</v>
      </c>
      <c r="BH50" s="156">
        <v>0</v>
      </c>
      <c r="BI50" s="145">
        <v>0</v>
      </c>
      <c r="BJ50" s="141"/>
    </row>
    <row r="51" spans="1:66">
      <c r="A51" s="121">
        <f t="shared" si="3"/>
        <v>2005</v>
      </c>
      <c r="B51" s="121">
        <v>5</v>
      </c>
      <c r="C51" s="142">
        <v>329706946</v>
      </c>
      <c r="D51" s="142">
        <v>66086458</v>
      </c>
      <c r="E51" s="142">
        <v>395793404</v>
      </c>
      <c r="F51" s="142">
        <v>291202267</v>
      </c>
      <c r="G51" s="142">
        <v>61771215</v>
      </c>
      <c r="H51" s="142">
        <v>352973482</v>
      </c>
      <c r="I51" s="142">
        <v>197280060</v>
      </c>
      <c r="J51" s="142">
        <v>8692731</v>
      </c>
      <c r="K51" s="142">
        <v>205972791</v>
      </c>
      <c r="L51" s="142">
        <v>1977613</v>
      </c>
      <c r="M51" s="142">
        <v>28580022</v>
      </c>
      <c r="N51" s="142">
        <v>3744505</v>
      </c>
      <c r="O51" s="142">
        <v>32324527</v>
      </c>
      <c r="P51" s="142">
        <v>989041817</v>
      </c>
      <c r="Q51" s="142">
        <v>0</v>
      </c>
      <c r="R51" s="142">
        <v>989041817</v>
      </c>
      <c r="S51" s="141"/>
      <c r="T51" s="142">
        <v>820166886</v>
      </c>
      <c r="U51" s="142">
        <v>820166886</v>
      </c>
      <c r="V51" s="142">
        <v>956717290</v>
      </c>
      <c r="W51" s="142">
        <v>956717290</v>
      </c>
      <c r="X51" s="142">
        <v>852491413</v>
      </c>
      <c r="Y51" s="142">
        <v>852491413</v>
      </c>
      <c r="Z51" s="147">
        <v>2086392</v>
      </c>
      <c r="AA51" s="152">
        <v>347824</v>
      </c>
      <c r="AB51" s="142">
        <v>2434216</v>
      </c>
      <c r="AC51" s="142">
        <v>63568224</v>
      </c>
      <c r="AD51" s="146">
        <v>0</v>
      </c>
      <c r="AE51" s="153">
        <v>1055044257</v>
      </c>
      <c r="AF51" s="142"/>
      <c r="AG51" s="142">
        <v>0</v>
      </c>
      <c r="AH51" s="149">
        <v>3031000</v>
      </c>
      <c r="AI51" s="149">
        <v>8649000</v>
      </c>
      <c r="AJ51" s="142">
        <v>0</v>
      </c>
      <c r="AK51" s="142"/>
      <c r="AL51" s="154">
        <v>332737946</v>
      </c>
      <c r="AM51" s="154">
        <v>66086458</v>
      </c>
      <c r="AN51" s="155">
        <v>398824404</v>
      </c>
      <c r="AO51" s="154">
        <v>299851267</v>
      </c>
      <c r="AP51" s="154">
        <v>61771215</v>
      </c>
      <c r="AQ51" s="155">
        <v>361622482</v>
      </c>
      <c r="AR51" s="154">
        <v>197280060</v>
      </c>
      <c r="AS51" s="154">
        <v>8692731</v>
      </c>
      <c r="AT51" s="155">
        <v>205972791</v>
      </c>
      <c r="AU51" s="147">
        <v>1977613</v>
      </c>
      <c r="AV51" s="142">
        <v>28580022</v>
      </c>
      <c r="AW51" s="142">
        <v>3744505</v>
      </c>
      <c r="AX51" s="142">
        <v>32324527</v>
      </c>
      <c r="AY51" s="155">
        <v>1000721817</v>
      </c>
      <c r="AZ51" s="147">
        <v>0</v>
      </c>
      <c r="BA51" s="155">
        <v>1000721817</v>
      </c>
      <c r="BB51" s="142"/>
      <c r="BC51" s="142">
        <v>831846886</v>
      </c>
      <c r="BD51" s="142">
        <v>831846886</v>
      </c>
      <c r="BE51" s="152">
        <v>1066724257</v>
      </c>
      <c r="BF51" s="142"/>
      <c r="BG51" s="142">
        <v>1055044257</v>
      </c>
      <c r="BH51" s="156">
        <v>0</v>
      </c>
      <c r="BI51" s="145">
        <v>0</v>
      </c>
      <c r="BJ51" s="141"/>
    </row>
    <row r="52" spans="1:66">
      <c r="A52" s="121">
        <f t="shared" si="3"/>
        <v>2005</v>
      </c>
      <c r="B52" s="121">
        <v>6</v>
      </c>
      <c r="C52" s="142">
        <v>477399326</v>
      </c>
      <c r="D52" s="142">
        <v>58948229</v>
      </c>
      <c r="E52" s="142">
        <v>536347555</v>
      </c>
      <c r="F52" s="142">
        <v>340625358</v>
      </c>
      <c r="G52" s="142">
        <v>5175301</v>
      </c>
      <c r="H52" s="142">
        <v>345800659</v>
      </c>
      <c r="I52" s="142">
        <v>193793476</v>
      </c>
      <c r="J52" s="142">
        <v>-3266017</v>
      </c>
      <c r="K52" s="142">
        <v>190527459</v>
      </c>
      <c r="L52" s="142">
        <v>1982947</v>
      </c>
      <c r="M52" s="142">
        <v>30578394</v>
      </c>
      <c r="N52" s="142">
        <v>3995405</v>
      </c>
      <c r="O52" s="142">
        <v>34573799</v>
      </c>
      <c r="P52" s="142">
        <v>1109232419</v>
      </c>
      <c r="Q52" s="142">
        <v>0</v>
      </c>
      <c r="R52" s="142">
        <v>1109232419</v>
      </c>
      <c r="S52" s="141"/>
      <c r="T52" s="142">
        <v>1013801107</v>
      </c>
      <c r="U52" s="142">
        <v>1013801107</v>
      </c>
      <c r="V52" s="142">
        <v>1074658620</v>
      </c>
      <c r="W52" s="142">
        <v>1074658620</v>
      </c>
      <c r="X52" s="142">
        <v>1048374906</v>
      </c>
      <c r="Y52" s="142">
        <v>1048374906</v>
      </c>
      <c r="Z52" s="147">
        <v>2226914</v>
      </c>
      <c r="AA52" s="152">
        <v>-105935</v>
      </c>
      <c r="AB52" s="142">
        <v>2120979</v>
      </c>
      <c r="AC52" s="142">
        <v>81690578</v>
      </c>
      <c r="AD52" s="146">
        <v>0</v>
      </c>
      <c r="AE52" s="153">
        <v>1193043976</v>
      </c>
      <c r="AF52" s="142"/>
      <c r="AG52" s="142">
        <v>0</v>
      </c>
      <c r="AH52" s="149">
        <v>5126000</v>
      </c>
      <c r="AI52" s="149">
        <v>11645000</v>
      </c>
      <c r="AJ52" s="142">
        <v>0</v>
      </c>
      <c r="AK52" s="142"/>
      <c r="AL52" s="154">
        <v>482525326</v>
      </c>
      <c r="AM52" s="154">
        <v>58948229</v>
      </c>
      <c r="AN52" s="155">
        <v>541473555</v>
      </c>
      <c r="AO52" s="154">
        <v>352270358</v>
      </c>
      <c r="AP52" s="154">
        <v>5175301</v>
      </c>
      <c r="AQ52" s="155">
        <v>357445659</v>
      </c>
      <c r="AR52" s="154">
        <v>193793476</v>
      </c>
      <c r="AS52" s="154">
        <v>-3266017</v>
      </c>
      <c r="AT52" s="155">
        <v>190527459</v>
      </c>
      <c r="AU52" s="147">
        <v>1982947</v>
      </c>
      <c r="AV52" s="142">
        <v>30578394</v>
      </c>
      <c r="AW52" s="142">
        <v>3995405</v>
      </c>
      <c r="AX52" s="142">
        <v>34573799</v>
      </c>
      <c r="AY52" s="155">
        <v>1126003419</v>
      </c>
      <c r="AZ52" s="147">
        <v>0</v>
      </c>
      <c r="BA52" s="155">
        <v>1126003419</v>
      </c>
      <c r="BB52" s="142"/>
      <c r="BC52" s="142">
        <v>1030572107</v>
      </c>
      <c r="BD52" s="142">
        <v>1030572107</v>
      </c>
      <c r="BE52" s="152">
        <v>1209814976</v>
      </c>
      <c r="BF52" s="142"/>
      <c r="BG52" s="142">
        <v>1193043976</v>
      </c>
      <c r="BH52" s="156">
        <v>0</v>
      </c>
      <c r="BI52" s="145">
        <v>0</v>
      </c>
      <c r="BJ52" s="141"/>
    </row>
    <row r="53" spans="1:66">
      <c r="A53" s="121">
        <f t="shared" si="3"/>
        <v>2005</v>
      </c>
      <c r="B53" s="121">
        <v>7</v>
      </c>
      <c r="C53" s="142">
        <v>539444535</v>
      </c>
      <c r="D53" s="142">
        <v>24751704</v>
      </c>
      <c r="E53" s="142">
        <v>564196239</v>
      </c>
      <c r="F53" s="142">
        <v>355073967</v>
      </c>
      <c r="G53" s="142">
        <v>660200</v>
      </c>
      <c r="H53" s="142">
        <v>355734167</v>
      </c>
      <c r="I53" s="142">
        <v>197750515</v>
      </c>
      <c r="J53" s="142">
        <v>-565916</v>
      </c>
      <c r="K53" s="142">
        <v>197184599</v>
      </c>
      <c r="L53" s="142">
        <v>1986808</v>
      </c>
      <c r="M53" s="142">
        <v>34906361</v>
      </c>
      <c r="N53" s="142">
        <v>4454753</v>
      </c>
      <c r="O53" s="142">
        <v>39361114</v>
      </c>
      <c r="P53" s="142">
        <v>1158462927</v>
      </c>
      <c r="Q53" s="142">
        <v>0</v>
      </c>
      <c r="R53" s="142">
        <v>1158462927</v>
      </c>
      <c r="S53" s="141"/>
      <c r="T53" s="142">
        <v>1094255825</v>
      </c>
      <c r="U53" s="142">
        <v>1094255825</v>
      </c>
      <c r="V53" s="142">
        <v>1119101813</v>
      </c>
      <c r="W53" s="142">
        <v>1119101813</v>
      </c>
      <c r="X53" s="142">
        <v>1133616939</v>
      </c>
      <c r="Y53" s="142">
        <v>1133616939</v>
      </c>
      <c r="Z53" s="147">
        <v>2320090</v>
      </c>
      <c r="AA53" s="152">
        <v>481</v>
      </c>
      <c r="AB53" s="142">
        <v>2320571</v>
      </c>
      <c r="AC53" s="142">
        <v>90105103</v>
      </c>
      <c r="AD53" s="146">
        <v>0</v>
      </c>
      <c r="AE53" s="153">
        <v>1250888601</v>
      </c>
      <c r="AF53" s="142"/>
      <c r="AG53" s="142">
        <v>0</v>
      </c>
      <c r="AH53" s="149">
        <v>6426000</v>
      </c>
      <c r="AI53" s="149">
        <v>13481000</v>
      </c>
      <c r="AJ53" s="142">
        <v>0</v>
      </c>
      <c r="AK53" s="142"/>
      <c r="AL53" s="154">
        <v>545870535</v>
      </c>
      <c r="AM53" s="154">
        <v>24751704</v>
      </c>
      <c r="AN53" s="155">
        <v>570622239</v>
      </c>
      <c r="AO53" s="154">
        <v>368554967</v>
      </c>
      <c r="AP53" s="154">
        <v>660200</v>
      </c>
      <c r="AQ53" s="155">
        <v>369215167</v>
      </c>
      <c r="AR53" s="154">
        <v>197750515</v>
      </c>
      <c r="AS53" s="154">
        <v>-565916</v>
      </c>
      <c r="AT53" s="155">
        <v>197184599</v>
      </c>
      <c r="AU53" s="147">
        <v>1986808</v>
      </c>
      <c r="AV53" s="142">
        <v>34906361</v>
      </c>
      <c r="AW53" s="142">
        <v>4454753</v>
      </c>
      <c r="AX53" s="142">
        <v>39361114</v>
      </c>
      <c r="AY53" s="155">
        <v>1178369927</v>
      </c>
      <c r="AZ53" s="147">
        <v>0</v>
      </c>
      <c r="BA53" s="155">
        <v>1178369927</v>
      </c>
      <c r="BB53" s="142"/>
      <c r="BC53" s="142">
        <v>1114162825</v>
      </c>
      <c r="BD53" s="142">
        <v>1114162825</v>
      </c>
      <c r="BE53" s="152">
        <v>1270795601</v>
      </c>
      <c r="BF53" s="142"/>
      <c r="BG53" s="142">
        <v>1250888601</v>
      </c>
      <c r="BH53" s="156">
        <v>0</v>
      </c>
      <c r="BI53" s="145">
        <v>0</v>
      </c>
      <c r="BJ53" s="142"/>
      <c r="BN53" s="123"/>
    </row>
    <row r="54" spans="1:66">
      <c r="A54" s="121">
        <f t="shared" si="3"/>
        <v>2005</v>
      </c>
      <c r="B54" s="121">
        <v>8</v>
      </c>
      <c r="C54" s="142">
        <v>573630149</v>
      </c>
      <c r="D54" s="142">
        <v>10541614</v>
      </c>
      <c r="E54" s="142">
        <v>584171763</v>
      </c>
      <c r="F54" s="142">
        <v>363334259</v>
      </c>
      <c r="G54" s="142">
        <v>-1088462</v>
      </c>
      <c r="H54" s="142">
        <v>362245797</v>
      </c>
      <c r="I54" s="142">
        <v>203570739</v>
      </c>
      <c r="J54" s="142">
        <v>2185401</v>
      </c>
      <c r="K54" s="142">
        <v>205756140</v>
      </c>
      <c r="L54" s="142">
        <v>1991226</v>
      </c>
      <c r="M54" s="142">
        <v>33973205</v>
      </c>
      <c r="N54" s="142">
        <v>4471659</v>
      </c>
      <c r="O54" s="142">
        <v>38444864</v>
      </c>
      <c r="P54" s="142">
        <v>1192609790</v>
      </c>
      <c r="Q54" s="142">
        <v>0</v>
      </c>
      <c r="R54" s="142">
        <v>1192609790</v>
      </c>
      <c r="S54" s="141"/>
      <c r="T54" s="142">
        <v>1142526373</v>
      </c>
      <c r="U54" s="142">
        <v>1142526373</v>
      </c>
      <c r="V54" s="142">
        <v>1154164926</v>
      </c>
      <c r="W54" s="142">
        <v>1154164926</v>
      </c>
      <c r="X54" s="142">
        <v>1180971237</v>
      </c>
      <c r="Y54" s="142">
        <v>1180971237</v>
      </c>
      <c r="Z54" s="147">
        <v>2260977</v>
      </c>
      <c r="AA54" s="152">
        <v>-68052</v>
      </c>
      <c r="AB54" s="142">
        <v>2192925</v>
      </c>
      <c r="AC54" s="142">
        <v>95655600</v>
      </c>
      <c r="AD54" s="146">
        <v>0</v>
      </c>
      <c r="AE54" s="153">
        <v>1290458315</v>
      </c>
      <c r="AF54" s="142"/>
      <c r="AG54" s="142">
        <v>0</v>
      </c>
      <c r="AH54" s="149">
        <v>5948000</v>
      </c>
      <c r="AI54" s="149">
        <v>12894000</v>
      </c>
      <c r="AJ54" s="142">
        <v>0</v>
      </c>
      <c r="AK54" s="142"/>
      <c r="AL54" s="154">
        <v>579578149</v>
      </c>
      <c r="AM54" s="154">
        <v>10541614</v>
      </c>
      <c r="AN54" s="155">
        <v>590119763</v>
      </c>
      <c r="AO54" s="154">
        <v>376228259</v>
      </c>
      <c r="AP54" s="154">
        <v>-1088462</v>
      </c>
      <c r="AQ54" s="155">
        <v>375139797</v>
      </c>
      <c r="AR54" s="154">
        <v>203570739</v>
      </c>
      <c r="AS54" s="154">
        <v>2185401</v>
      </c>
      <c r="AT54" s="155">
        <v>205756140</v>
      </c>
      <c r="AU54" s="147">
        <v>1991226</v>
      </c>
      <c r="AV54" s="142">
        <v>33973205</v>
      </c>
      <c r="AW54" s="142">
        <v>4471659</v>
      </c>
      <c r="AX54" s="142">
        <v>38444864</v>
      </c>
      <c r="AY54" s="155">
        <v>1211451790</v>
      </c>
      <c r="AZ54" s="147">
        <v>0</v>
      </c>
      <c r="BA54" s="155">
        <v>1211451790</v>
      </c>
      <c r="BB54" s="142"/>
      <c r="BC54" s="142">
        <v>1161368373</v>
      </c>
      <c r="BD54" s="142">
        <v>1161368373</v>
      </c>
      <c r="BE54" s="152">
        <v>1309300315</v>
      </c>
      <c r="BF54" s="142"/>
      <c r="BG54" s="142">
        <v>1290458315</v>
      </c>
      <c r="BH54" s="156">
        <v>0</v>
      </c>
      <c r="BI54" s="145">
        <v>0</v>
      </c>
      <c r="BJ54" s="142"/>
    </row>
    <row r="55" spans="1:66">
      <c r="A55" s="121">
        <f t="shared" si="3"/>
        <v>2005</v>
      </c>
      <c r="B55" s="121">
        <v>9</v>
      </c>
      <c r="C55" s="142">
        <v>515159792</v>
      </c>
      <c r="D55" s="142">
        <v>-70518332</v>
      </c>
      <c r="E55" s="142">
        <v>444641460</v>
      </c>
      <c r="F55" s="142">
        <v>358218513</v>
      </c>
      <c r="G55" s="142">
        <v>-29239318</v>
      </c>
      <c r="H55" s="142">
        <v>328979195</v>
      </c>
      <c r="I55" s="142">
        <v>191689541</v>
      </c>
      <c r="J55" s="142">
        <v>-6074901</v>
      </c>
      <c r="K55" s="142">
        <v>185614640</v>
      </c>
      <c r="L55" s="142">
        <v>1996517</v>
      </c>
      <c r="M55" s="142">
        <v>29459330</v>
      </c>
      <c r="N55" s="142">
        <v>3868472</v>
      </c>
      <c r="O55" s="142">
        <v>33327802</v>
      </c>
      <c r="P55" s="142">
        <v>994559614</v>
      </c>
      <c r="Q55" s="142">
        <v>0</v>
      </c>
      <c r="R55" s="142">
        <v>994559614</v>
      </c>
      <c r="S55" s="141"/>
      <c r="T55" s="142">
        <v>1067064363</v>
      </c>
      <c r="U55" s="142">
        <v>1067064363</v>
      </c>
      <c r="V55" s="142">
        <v>961231812</v>
      </c>
      <c r="W55" s="142">
        <v>961231812</v>
      </c>
      <c r="X55" s="142">
        <v>1100392165</v>
      </c>
      <c r="Y55" s="142">
        <v>1100392165</v>
      </c>
      <c r="Z55" s="147">
        <v>2235838</v>
      </c>
      <c r="AA55" s="152">
        <v>-173886</v>
      </c>
      <c r="AB55" s="142">
        <v>2061952</v>
      </c>
      <c r="AC55" s="142">
        <v>64503268</v>
      </c>
      <c r="AD55" s="146">
        <v>0</v>
      </c>
      <c r="AE55" s="153">
        <v>1061124834</v>
      </c>
      <c r="AF55" s="142"/>
      <c r="AG55" s="142">
        <v>0</v>
      </c>
      <c r="AH55" s="149">
        <v>4063000</v>
      </c>
      <c r="AI55" s="149">
        <v>10099000</v>
      </c>
      <c r="AJ55" s="142">
        <v>0</v>
      </c>
      <c r="AK55" s="142"/>
      <c r="AL55" s="154">
        <v>519222792</v>
      </c>
      <c r="AM55" s="154">
        <v>-70518332</v>
      </c>
      <c r="AN55" s="155">
        <v>448704460</v>
      </c>
      <c r="AO55" s="154">
        <v>368317513</v>
      </c>
      <c r="AP55" s="154">
        <v>-29239318</v>
      </c>
      <c r="AQ55" s="155">
        <v>339078195</v>
      </c>
      <c r="AR55" s="154">
        <v>191689541</v>
      </c>
      <c r="AS55" s="154">
        <v>-6074901</v>
      </c>
      <c r="AT55" s="155">
        <v>185614640</v>
      </c>
      <c r="AU55" s="147">
        <v>1996517</v>
      </c>
      <c r="AV55" s="142">
        <v>29459330</v>
      </c>
      <c r="AW55" s="142">
        <v>3868472</v>
      </c>
      <c r="AX55" s="142">
        <v>33327802</v>
      </c>
      <c r="AY55" s="155">
        <v>1008721614</v>
      </c>
      <c r="AZ55" s="147">
        <v>0</v>
      </c>
      <c r="BA55" s="155">
        <v>1008721614</v>
      </c>
      <c r="BB55" s="142"/>
      <c r="BC55" s="142">
        <v>1081226363</v>
      </c>
      <c r="BD55" s="142">
        <v>1081226363</v>
      </c>
      <c r="BE55" s="152">
        <v>1075286834</v>
      </c>
      <c r="BF55" s="142"/>
      <c r="BG55" s="142">
        <v>1061124834</v>
      </c>
      <c r="BH55" s="156">
        <v>0</v>
      </c>
      <c r="BI55" s="145">
        <v>0</v>
      </c>
      <c r="BJ55" s="142"/>
    </row>
    <row r="56" spans="1:66">
      <c r="A56" s="121">
        <f t="shared" si="3"/>
        <v>2005</v>
      </c>
      <c r="B56" s="121">
        <v>10</v>
      </c>
      <c r="C56" s="142">
        <v>384064524</v>
      </c>
      <c r="D56" s="142">
        <v>-54284219</v>
      </c>
      <c r="E56" s="142">
        <v>329780305</v>
      </c>
      <c r="F56" s="142">
        <v>310458576</v>
      </c>
      <c r="G56" s="142">
        <v>-17087858</v>
      </c>
      <c r="H56" s="142">
        <v>293370718</v>
      </c>
      <c r="I56" s="142">
        <v>177972719</v>
      </c>
      <c r="J56" s="142">
        <v>-1545590</v>
      </c>
      <c r="K56" s="142">
        <v>176427129</v>
      </c>
      <c r="L56" s="142">
        <v>2000917</v>
      </c>
      <c r="M56" s="142">
        <v>25379568</v>
      </c>
      <c r="N56" s="142">
        <v>3281479</v>
      </c>
      <c r="O56" s="142">
        <v>28661047</v>
      </c>
      <c r="P56" s="142">
        <v>830240116</v>
      </c>
      <c r="Q56" s="142">
        <v>0</v>
      </c>
      <c r="R56" s="142">
        <v>830240116</v>
      </c>
      <c r="S56" s="141"/>
      <c r="T56" s="142">
        <v>874496736</v>
      </c>
      <c r="U56" s="142">
        <v>874496736</v>
      </c>
      <c r="V56" s="142">
        <v>801579069</v>
      </c>
      <c r="W56" s="142">
        <v>801579069</v>
      </c>
      <c r="X56" s="142">
        <v>903157783</v>
      </c>
      <c r="Y56" s="142">
        <v>903157783</v>
      </c>
      <c r="Z56" s="147">
        <v>2081519</v>
      </c>
      <c r="AA56" s="152">
        <v>-20695</v>
      </c>
      <c r="AB56" s="142">
        <v>2060824</v>
      </c>
      <c r="AC56" s="142">
        <v>43618714</v>
      </c>
      <c r="AD56" s="146">
        <v>0</v>
      </c>
      <c r="AE56" s="153">
        <v>875919654</v>
      </c>
      <c r="AF56" s="142"/>
      <c r="AG56" s="142">
        <v>0</v>
      </c>
      <c r="AH56" s="149">
        <v>2453000</v>
      </c>
      <c r="AI56" s="149">
        <v>5572000</v>
      </c>
      <c r="AJ56" s="142">
        <v>0</v>
      </c>
      <c r="AK56" s="142"/>
      <c r="AL56" s="154">
        <v>386517524</v>
      </c>
      <c r="AM56" s="154">
        <v>-54284219</v>
      </c>
      <c r="AN56" s="155">
        <v>332233305</v>
      </c>
      <c r="AO56" s="154">
        <v>316030576</v>
      </c>
      <c r="AP56" s="154">
        <v>-17087858</v>
      </c>
      <c r="AQ56" s="155">
        <v>298942718</v>
      </c>
      <c r="AR56" s="154">
        <v>177972719</v>
      </c>
      <c r="AS56" s="154">
        <v>-1545590</v>
      </c>
      <c r="AT56" s="155">
        <v>176427129</v>
      </c>
      <c r="AU56" s="147">
        <v>2000917</v>
      </c>
      <c r="AV56" s="142">
        <v>25379568</v>
      </c>
      <c r="AW56" s="142">
        <v>3281479</v>
      </c>
      <c r="AX56" s="142">
        <v>28661047</v>
      </c>
      <c r="AY56" s="155">
        <v>838265116</v>
      </c>
      <c r="AZ56" s="147">
        <v>0</v>
      </c>
      <c r="BA56" s="155">
        <v>838265116</v>
      </c>
      <c r="BB56" s="142"/>
      <c r="BC56" s="142">
        <v>882521736</v>
      </c>
      <c r="BD56" s="142">
        <v>882521736</v>
      </c>
      <c r="BE56" s="152">
        <v>883944654</v>
      </c>
      <c r="BF56" s="142"/>
      <c r="BG56" s="142">
        <v>875919654</v>
      </c>
      <c r="BH56" s="156">
        <v>0</v>
      </c>
      <c r="BI56" s="145">
        <v>0</v>
      </c>
      <c r="BJ56" s="142"/>
    </row>
    <row r="57" spans="1:66">
      <c r="A57" s="121">
        <f t="shared" si="3"/>
        <v>2005</v>
      </c>
      <c r="B57" s="121">
        <v>11</v>
      </c>
      <c r="C57" s="142">
        <v>290312104</v>
      </c>
      <c r="D57" s="142">
        <v>-7215500</v>
      </c>
      <c r="E57" s="142">
        <v>283096604</v>
      </c>
      <c r="F57" s="142">
        <v>249059259</v>
      </c>
      <c r="G57" s="142">
        <v>1374013</v>
      </c>
      <c r="H57" s="142">
        <v>250433272</v>
      </c>
      <c r="I57" s="142">
        <v>172955563</v>
      </c>
      <c r="J57" s="142">
        <v>2855528</v>
      </c>
      <c r="K57" s="142">
        <v>175811091</v>
      </c>
      <c r="L57" s="142">
        <v>2005895</v>
      </c>
      <c r="M57" s="142">
        <v>24024757</v>
      </c>
      <c r="N57" s="142">
        <v>2985227</v>
      </c>
      <c r="O57" s="142">
        <v>27009984</v>
      </c>
      <c r="P57" s="142">
        <v>738356846</v>
      </c>
      <c r="Q57" s="142">
        <v>0</v>
      </c>
      <c r="R57" s="142">
        <v>738356846</v>
      </c>
      <c r="S57" s="141"/>
      <c r="T57" s="142">
        <v>714332821</v>
      </c>
      <c r="U57" s="142">
        <v>714332821</v>
      </c>
      <c r="V57" s="142">
        <v>711346862</v>
      </c>
      <c r="W57" s="142">
        <v>711346862</v>
      </c>
      <c r="X57" s="142">
        <v>741342805</v>
      </c>
      <c r="Y57" s="142">
        <v>741342805</v>
      </c>
      <c r="Z57" s="147">
        <v>2104304</v>
      </c>
      <c r="AA57" s="152">
        <v>297890</v>
      </c>
      <c r="AB57" s="142">
        <v>2402194</v>
      </c>
      <c r="AC57" s="142">
        <v>34324832</v>
      </c>
      <c r="AD57" s="146">
        <v>0</v>
      </c>
      <c r="AE57" s="153">
        <v>775083872</v>
      </c>
      <c r="AF57" s="142"/>
      <c r="AG57" s="142">
        <v>0</v>
      </c>
      <c r="AH57" s="149">
        <v>4083000</v>
      </c>
      <c r="AI57" s="149">
        <v>5067000</v>
      </c>
      <c r="AJ57" s="142">
        <v>0</v>
      </c>
      <c r="AK57" s="142"/>
      <c r="AL57" s="154">
        <v>294395104</v>
      </c>
      <c r="AM57" s="154">
        <v>-7215500</v>
      </c>
      <c r="AN57" s="155">
        <v>287179604</v>
      </c>
      <c r="AO57" s="154">
        <v>254126259</v>
      </c>
      <c r="AP57" s="154">
        <v>1374013</v>
      </c>
      <c r="AQ57" s="155">
        <v>255500272</v>
      </c>
      <c r="AR57" s="154">
        <v>172955563</v>
      </c>
      <c r="AS57" s="154">
        <v>2855528</v>
      </c>
      <c r="AT57" s="155">
        <v>175811091</v>
      </c>
      <c r="AU57" s="147">
        <v>2005895</v>
      </c>
      <c r="AV57" s="142">
        <v>24024757</v>
      </c>
      <c r="AW57" s="142">
        <v>2985227</v>
      </c>
      <c r="AX57" s="142">
        <v>27009984</v>
      </c>
      <c r="AY57" s="155">
        <v>747506846</v>
      </c>
      <c r="AZ57" s="147">
        <v>0</v>
      </c>
      <c r="BA57" s="155">
        <v>747506846</v>
      </c>
      <c r="BB57" s="142"/>
      <c r="BC57" s="142">
        <v>723482821</v>
      </c>
      <c r="BD57" s="142">
        <v>723482821</v>
      </c>
      <c r="BE57" s="152">
        <v>784233872</v>
      </c>
      <c r="BF57" s="142"/>
      <c r="BG57" s="142">
        <v>775083872</v>
      </c>
      <c r="BH57" s="156">
        <v>0</v>
      </c>
      <c r="BI57" s="145">
        <v>0</v>
      </c>
      <c r="BJ57" s="142"/>
    </row>
    <row r="58" spans="1:66">
      <c r="A58" s="121">
        <f t="shared" si="3"/>
        <v>2005</v>
      </c>
      <c r="B58" s="121">
        <v>12</v>
      </c>
      <c r="C58" s="142">
        <v>380584041</v>
      </c>
      <c r="D58" s="142">
        <v>49749431</v>
      </c>
      <c r="E58" s="142">
        <v>430333472</v>
      </c>
      <c r="F58" s="142">
        <v>264558393</v>
      </c>
      <c r="G58" s="142">
        <v>5068625</v>
      </c>
      <c r="H58" s="142">
        <v>269627018</v>
      </c>
      <c r="I58" s="142">
        <v>165272793</v>
      </c>
      <c r="J58" s="142">
        <v>-552179</v>
      </c>
      <c r="K58" s="142">
        <v>164720614</v>
      </c>
      <c r="L58" s="142">
        <v>2010272</v>
      </c>
      <c r="M58" s="142">
        <v>28066265</v>
      </c>
      <c r="N58" s="142">
        <v>3377419</v>
      </c>
      <c r="O58" s="142">
        <v>31443684</v>
      </c>
      <c r="P58" s="142">
        <v>898135060</v>
      </c>
      <c r="Q58" s="142">
        <v>0</v>
      </c>
      <c r="R58" s="142">
        <v>898135060</v>
      </c>
      <c r="S58" s="141"/>
      <c r="T58" s="142">
        <v>812425499</v>
      </c>
      <c r="U58" s="142">
        <v>812425499</v>
      </c>
      <c r="V58" s="142">
        <v>866691376</v>
      </c>
      <c r="W58" s="142">
        <v>866691376</v>
      </c>
      <c r="X58" s="142">
        <v>843869183</v>
      </c>
      <c r="Y58" s="142">
        <v>843869183</v>
      </c>
      <c r="Z58" s="147">
        <v>2308680</v>
      </c>
      <c r="AA58" s="152">
        <v>69013</v>
      </c>
      <c r="AB58" s="142">
        <v>2377693</v>
      </c>
      <c r="AC58" s="142">
        <v>52260719</v>
      </c>
      <c r="AD58" s="146">
        <v>0</v>
      </c>
      <c r="AE58" s="153">
        <v>952773472</v>
      </c>
      <c r="AF58" s="142"/>
      <c r="AG58" s="142">
        <v>0</v>
      </c>
      <c r="AH58" s="149">
        <v>7255000</v>
      </c>
      <c r="AI58" s="149">
        <v>7312000</v>
      </c>
      <c r="AJ58" s="142">
        <v>0</v>
      </c>
      <c r="AK58" s="142"/>
      <c r="AL58" s="154">
        <v>387839041</v>
      </c>
      <c r="AM58" s="154">
        <v>49749431</v>
      </c>
      <c r="AN58" s="155">
        <v>437588472</v>
      </c>
      <c r="AO58" s="154">
        <v>271870393</v>
      </c>
      <c r="AP58" s="154">
        <v>5068625</v>
      </c>
      <c r="AQ58" s="155">
        <v>276939018</v>
      </c>
      <c r="AR58" s="154">
        <v>165272793</v>
      </c>
      <c r="AS58" s="154">
        <v>-552179</v>
      </c>
      <c r="AT58" s="155">
        <v>164720614</v>
      </c>
      <c r="AU58" s="147">
        <v>2010272</v>
      </c>
      <c r="AV58" s="142">
        <v>28066265</v>
      </c>
      <c r="AW58" s="142">
        <v>3377419</v>
      </c>
      <c r="AX58" s="142">
        <v>31443684</v>
      </c>
      <c r="AY58" s="155">
        <v>912702060</v>
      </c>
      <c r="AZ58" s="147">
        <v>0</v>
      </c>
      <c r="BA58" s="155">
        <v>912702060</v>
      </c>
      <c r="BB58" s="142"/>
      <c r="BC58" s="142">
        <v>826992499</v>
      </c>
      <c r="BD58" s="142">
        <v>826992499</v>
      </c>
      <c r="BE58" s="152">
        <v>967340472</v>
      </c>
      <c r="BF58" s="142"/>
      <c r="BG58" s="142">
        <v>952773472</v>
      </c>
      <c r="BH58" s="156">
        <v>0</v>
      </c>
      <c r="BI58" s="145">
        <v>0</v>
      </c>
      <c r="BJ58" s="142"/>
    </row>
    <row r="59" spans="1:66">
      <c r="B59" s="128" t="s">
        <v>112</v>
      </c>
      <c r="C59" s="142">
        <v>5034377009</v>
      </c>
      <c r="D59" s="142">
        <v>22920939</v>
      </c>
      <c r="E59" s="142">
        <v>5057297948</v>
      </c>
      <c r="F59" s="142">
        <v>3563853204</v>
      </c>
      <c r="G59" s="142">
        <v>15339340</v>
      </c>
      <c r="H59" s="142">
        <v>3579192544</v>
      </c>
      <c r="I59" s="142">
        <v>2192378383</v>
      </c>
      <c r="J59" s="142">
        <v>2602339</v>
      </c>
      <c r="K59" s="142">
        <v>2194980722</v>
      </c>
      <c r="L59" s="142">
        <v>23815381</v>
      </c>
      <c r="M59" s="142">
        <v>337663133</v>
      </c>
      <c r="N59" s="142">
        <v>42720838</v>
      </c>
      <c r="O59" s="142">
        <v>380383971</v>
      </c>
      <c r="P59" s="142">
        <v>11235670566</v>
      </c>
      <c r="Q59" s="142">
        <v>0</v>
      </c>
      <c r="R59" s="142">
        <v>11235670566</v>
      </c>
      <c r="S59" s="141"/>
      <c r="T59" s="142">
        <v>10814423977</v>
      </c>
      <c r="U59" s="142">
        <v>10814423977</v>
      </c>
      <c r="V59" s="142">
        <v>10855286595</v>
      </c>
      <c r="W59" s="142">
        <v>10855286595</v>
      </c>
      <c r="X59" s="142">
        <v>11194807948</v>
      </c>
      <c r="Y59" s="142">
        <v>11194807948</v>
      </c>
      <c r="Z59" s="146">
        <v>26503382</v>
      </c>
      <c r="AA59" s="146">
        <v>137054</v>
      </c>
      <c r="AB59" s="142">
        <v>26640436</v>
      </c>
      <c r="AC59" s="146">
        <v>703357981</v>
      </c>
      <c r="AD59" s="146">
        <v>0</v>
      </c>
      <c r="AE59" s="146">
        <v>11965668983</v>
      </c>
      <c r="AF59" s="142"/>
      <c r="AG59" s="142">
        <v>0</v>
      </c>
      <c r="AH59" s="142">
        <v>58979000</v>
      </c>
      <c r="AI59" s="142">
        <v>101722000</v>
      </c>
      <c r="AJ59" s="142">
        <v>0</v>
      </c>
      <c r="AK59" s="142"/>
      <c r="AL59" s="152">
        <v>5093356009</v>
      </c>
      <c r="AM59" s="152">
        <v>22920939</v>
      </c>
      <c r="AN59" s="142">
        <v>5116276948</v>
      </c>
      <c r="AO59" s="152">
        <v>3665575204</v>
      </c>
      <c r="AP59" s="152">
        <v>15339340</v>
      </c>
      <c r="AQ59" s="142">
        <v>3680914544</v>
      </c>
      <c r="AR59" s="152">
        <v>2192378383</v>
      </c>
      <c r="AS59" s="152">
        <v>2602339</v>
      </c>
      <c r="AT59" s="142">
        <v>2194980722</v>
      </c>
      <c r="AU59" s="146">
        <v>23815381</v>
      </c>
      <c r="AV59" s="142">
        <v>337663133</v>
      </c>
      <c r="AW59" s="142">
        <v>42720838</v>
      </c>
      <c r="AX59" s="142">
        <v>380383971</v>
      </c>
      <c r="AY59" s="142">
        <v>11396371566</v>
      </c>
      <c r="AZ59" s="147">
        <v>0</v>
      </c>
      <c r="BA59" s="142">
        <v>11396371566</v>
      </c>
      <c r="BB59" s="142"/>
      <c r="BC59" s="142">
        <v>10975124977</v>
      </c>
      <c r="BD59" s="142">
        <v>10975124977</v>
      </c>
      <c r="BE59" s="146">
        <v>12126369983</v>
      </c>
      <c r="BF59" s="141"/>
      <c r="BG59" s="146">
        <v>11965668983</v>
      </c>
      <c r="BH59" s="156">
        <v>0</v>
      </c>
      <c r="BI59" s="146">
        <v>0</v>
      </c>
      <c r="BJ59" s="142"/>
      <c r="BN59" s="123"/>
    </row>
    <row r="60" spans="1:66">
      <c r="A60" s="121">
        <f t="shared" ref="A60:A71" si="4">A47+1</f>
        <v>2006</v>
      </c>
      <c r="B60" s="121">
        <v>1</v>
      </c>
      <c r="C60" s="142">
        <v>484166255</v>
      </c>
      <c r="D60" s="142">
        <v>4802348</v>
      </c>
      <c r="E60" s="142">
        <v>488968603</v>
      </c>
      <c r="F60" s="142">
        <v>269675874</v>
      </c>
      <c r="G60" s="142">
        <v>-27174686</v>
      </c>
      <c r="H60" s="142">
        <v>242501188</v>
      </c>
      <c r="I60" s="142">
        <v>167868955</v>
      </c>
      <c r="J60" s="142">
        <v>-5137183</v>
      </c>
      <c r="K60" s="142">
        <v>162731772</v>
      </c>
      <c r="L60" s="142">
        <v>2015240</v>
      </c>
      <c r="M60" s="142">
        <v>30181451</v>
      </c>
      <c r="N60" s="142">
        <v>3507439</v>
      </c>
      <c r="O60" s="142">
        <v>33688890</v>
      </c>
      <c r="P60" s="142">
        <v>929905693</v>
      </c>
      <c r="Q60" s="142">
        <v>0</v>
      </c>
      <c r="R60" s="142">
        <v>929905693</v>
      </c>
      <c r="S60" s="141"/>
      <c r="T60" s="142">
        <v>923726324</v>
      </c>
      <c r="U60" s="142">
        <v>923726324</v>
      </c>
      <c r="V60" s="142">
        <v>896216803</v>
      </c>
      <c r="W60" s="142">
        <v>896216803</v>
      </c>
      <c r="X60" s="142">
        <v>957415214</v>
      </c>
      <c r="Y60" s="142">
        <v>957415214</v>
      </c>
      <c r="Z60" s="147">
        <v>2435799</v>
      </c>
      <c r="AA60" s="152">
        <v>-221774</v>
      </c>
      <c r="AB60" s="142">
        <v>2214025</v>
      </c>
      <c r="AC60" s="142">
        <v>55746034</v>
      </c>
      <c r="AD60" s="146">
        <v>0</v>
      </c>
      <c r="AE60" s="153">
        <v>987865752</v>
      </c>
      <c r="AF60" s="142"/>
      <c r="AG60" s="142">
        <v>0</v>
      </c>
      <c r="AH60" s="149">
        <v>9960000</v>
      </c>
      <c r="AI60" s="149">
        <v>11861000</v>
      </c>
      <c r="AJ60" s="142">
        <v>0</v>
      </c>
      <c r="AK60" s="142"/>
      <c r="AL60" s="154">
        <v>494126255</v>
      </c>
      <c r="AM60" s="154">
        <v>4802348</v>
      </c>
      <c r="AN60" s="155">
        <v>498928603</v>
      </c>
      <c r="AO60" s="154">
        <v>281536874</v>
      </c>
      <c r="AP60" s="154">
        <v>-27174686</v>
      </c>
      <c r="AQ60" s="155">
        <v>254362188</v>
      </c>
      <c r="AR60" s="154">
        <v>167868955</v>
      </c>
      <c r="AS60" s="154">
        <v>-5137183</v>
      </c>
      <c r="AT60" s="155">
        <v>162731772</v>
      </c>
      <c r="AU60" s="147">
        <v>2015240</v>
      </c>
      <c r="AV60" s="142">
        <v>30181451</v>
      </c>
      <c r="AW60" s="142">
        <v>3507439</v>
      </c>
      <c r="AX60" s="142">
        <v>33688890</v>
      </c>
      <c r="AY60" s="155">
        <v>951726693</v>
      </c>
      <c r="AZ60" s="147">
        <v>0</v>
      </c>
      <c r="BA60" s="155">
        <v>951726693</v>
      </c>
      <c r="BB60" s="142"/>
      <c r="BC60" s="142">
        <v>945547324</v>
      </c>
      <c r="BD60" s="142">
        <v>945547324</v>
      </c>
      <c r="BE60" s="152">
        <v>1009686752</v>
      </c>
      <c r="BF60" s="142"/>
      <c r="BG60" s="142">
        <v>987865752</v>
      </c>
      <c r="BH60" s="156">
        <v>0</v>
      </c>
      <c r="BI60" s="145">
        <v>0</v>
      </c>
      <c r="BJ60" s="141"/>
    </row>
    <row r="61" spans="1:66">
      <c r="A61" s="121">
        <f t="shared" si="4"/>
        <v>2006</v>
      </c>
      <c r="B61" s="121">
        <v>2</v>
      </c>
      <c r="C61" s="142">
        <v>414590681</v>
      </c>
      <c r="D61" s="142">
        <v>-53368583</v>
      </c>
      <c r="E61" s="142">
        <v>361222098</v>
      </c>
      <c r="F61" s="142">
        <v>260297651</v>
      </c>
      <c r="G61" s="142">
        <v>-17110138</v>
      </c>
      <c r="H61" s="142">
        <v>243187513</v>
      </c>
      <c r="I61" s="142">
        <v>162935268</v>
      </c>
      <c r="J61" s="142">
        <v>-2075108</v>
      </c>
      <c r="K61" s="142">
        <v>160860160</v>
      </c>
      <c r="L61" s="142">
        <v>2020399</v>
      </c>
      <c r="M61" s="142">
        <v>25725885</v>
      </c>
      <c r="N61" s="142">
        <v>3108406</v>
      </c>
      <c r="O61" s="142">
        <v>28834291</v>
      </c>
      <c r="P61" s="142">
        <v>796124461</v>
      </c>
      <c r="Q61" s="142">
        <v>0</v>
      </c>
      <c r="R61" s="142">
        <v>796124461</v>
      </c>
      <c r="S61" s="141"/>
      <c r="T61" s="142">
        <v>839843999</v>
      </c>
      <c r="U61" s="142">
        <v>839843999</v>
      </c>
      <c r="V61" s="142">
        <v>767290170</v>
      </c>
      <c r="W61" s="142">
        <v>767290170</v>
      </c>
      <c r="X61" s="142">
        <v>868678290</v>
      </c>
      <c r="Y61" s="142">
        <v>868678290</v>
      </c>
      <c r="Z61" s="147">
        <v>2337766</v>
      </c>
      <c r="AA61" s="152">
        <v>-146415</v>
      </c>
      <c r="AB61" s="142">
        <v>2191351</v>
      </c>
      <c r="AC61" s="142">
        <v>39719359</v>
      </c>
      <c r="AD61" s="146">
        <v>0</v>
      </c>
      <c r="AE61" s="153">
        <v>838035171</v>
      </c>
      <c r="AF61" s="142"/>
      <c r="AG61" s="142">
        <v>0</v>
      </c>
      <c r="AH61" s="149">
        <v>7161000</v>
      </c>
      <c r="AI61" s="149">
        <v>6916000</v>
      </c>
      <c r="AJ61" s="142">
        <v>0</v>
      </c>
      <c r="AK61" s="142"/>
      <c r="AL61" s="154">
        <v>421751681</v>
      </c>
      <c r="AM61" s="154">
        <v>-53368583</v>
      </c>
      <c r="AN61" s="155">
        <v>368383098</v>
      </c>
      <c r="AO61" s="154">
        <v>267213651</v>
      </c>
      <c r="AP61" s="154">
        <v>-17110138</v>
      </c>
      <c r="AQ61" s="155">
        <v>250103513</v>
      </c>
      <c r="AR61" s="154">
        <v>162935268</v>
      </c>
      <c r="AS61" s="154">
        <v>-2075108</v>
      </c>
      <c r="AT61" s="155">
        <v>160860160</v>
      </c>
      <c r="AU61" s="147">
        <v>2020399</v>
      </c>
      <c r="AV61" s="142">
        <v>25725885</v>
      </c>
      <c r="AW61" s="142">
        <v>3108406</v>
      </c>
      <c r="AX61" s="142">
        <v>28834291</v>
      </c>
      <c r="AY61" s="155">
        <v>810201461</v>
      </c>
      <c r="AZ61" s="147">
        <v>0</v>
      </c>
      <c r="BA61" s="155">
        <v>810201461</v>
      </c>
      <c r="BB61" s="142"/>
      <c r="BC61" s="142">
        <v>853920999</v>
      </c>
      <c r="BD61" s="142">
        <v>853920999</v>
      </c>
      <c r="BE61" s="152">
        <v>852112171</v>
      </c>
      <c r="BF61" s="142"/>
      <c r="BG61" s="142">
        <v>838035171</v>
      </c>
      <c r="BH61" s="156">
        <v>0</v>
      </c>
      <c r="BI61" s="145">
        <v>0</v>
      </c>
      <c r="BJ61" s="141"/>
    </row>
    <row r="62" spans="1:66">
      <c r="A62" s="121">
        <f t="shared" si="4"/>
        <v>2006</v>
      </c>
      <c r="B62" s="121">
        <v>3</v>
      </c>
      <c r="C62" s="142">
        <v>367625994</v>
      </c>
      <c r="D62" s="142">
        <v>4600278</v>
      </c>
      <c r="E62" s="142">
        <v>372226272</v>
      </c>
      <c r="F62" s="142">
        <v>253273989</v>
      </c>
      <c r="G62" s="142">
        <v>13074235</v>
      </c>
      <c r="H62" s="142">
        <v>266348224</v>
      </c>
      <c r="I62" s="142">
        <v>178496370</v>
      </c>
      <c r="J62" s="142">
        <v>2400210</v>
      </c>
      <c r="K62" s="142">
        <v>180896580</v>
      </c>
      <c r="L62" s="142">
        <v>2025288</v>
      </c>
      <c r="M62" s="142">
        <v>24538832</v>
      </c>
      <c r="N62" s="142">
        <v>3063064</v>
      </c>
      <c r="O62" s="142">
        <v>27601896</v>
      </c>
      <c r="P62" s="142">
        <v>849098260</v>
      </c>
      <c r="Q62" s="142">
        <v>0</v>
      </c>
      <c r="R62" s="142">
        <v>849098260</v>
      </c>
      <c r="S62" s="141"/>
      <c r="T62" s="142">
        <v>801421641</v>
      </c>
      <c r="U62" s="142">
        <v>801421641</v>
      </c>
      <c r="V62" s="142">
        <v>821496364</v>
      </c>
      <c r="W62" s="142">
        <v>821496364</v>
      </c>
      <c r="X62" s="142">
        <v>829023537</v>
      </c>
      <c r="Y62" s="142">
        <v>829023537</v>
      </c>
      <c r="Z62" s="147">
        <v>2211634</v>
      </c>
      <c r="AA62" s="152">
        <v>102958</v>
      </c>
      <c r="AB62" s="142">
        <v>2314592</v>
      </c>
      <c r="AC62" s="142">
        <v>45055077</v>
      </c>
      <c r="AD62" s="146">
        <v>0</v>
      </c>
      <c r="AE62" s="153">
        <v>896467929</v>
      </c>
      <c r="AF62" s="142"/>
      <c r="AG62" s="142">
        <v>0</v>
      </c>
      <c r="AH62" s="149">
        <v>5002000</v>
      </c>
      <c r="AI62" s="149">
        <v>5679000</v>
      </c>
      <c r="AJ62" s="142">
        <v>0</v>
      </c>
      <c r="AK62" s="142"/>
      <c r="AL62" s="154">
        <v>372627994</v>
      </c>
      <c r="AM62" s="154">
        <v>4600278</v>
      </c>
      <c r="AN62" s="155">
        <v>377228272</v>
      </c>
      <c r="AO62" s="154">
        <v>258952989</v>
      </c>
      <c r="AP62" s="154">
        <v>13074235</v>
      </c>
      <c r="AQ62" s="155">
        <v>272027224</v>
      </c>
      <c r="AR62" s="154">
        <v>178496370</v>
      </c>
      <c r="AS62" s="154">
        <v>2400210</v>
      </c>
      <c r="AT62" s="155">
        <v>180896580</v>
      </c>
      <c r="AU62" s="147">
        <v>2025288</v>
      </c>
      <c r="AV62" s="142">
        <v>24538832</v>
      </c>
      <c r="AW62" s="142">
        <v>3063064</v>
      </c>
      <c r="AX62" s="142">
        <v>27601896</v>
      </c>
      <c r="AY62" s="155">
        <v>859779260</v>
      </c>
      <c r="AZ62" s="147">
        <v>0</v>
      </c>
      <c r="BA62" s="155">
        <v>859779260</v>
      </c>
      <c r="BB62" s="142"/>
      <c r="BC62" s="142">
        <v>812102641</v>
      </c>
      <c r="BD62" s="142">
        <v>812102641</v>
      </c>
      <c r="BE62" s="152">
        <v>907148929</v>
      </c>
      <c r="BF62" s="142"/>
      <c r="BG62" s="142">
        <v>896467929</v>
      </c>
      <c r="BH62" s="156">
        <v>0</v>
      </c>
      <c r="BI62" s="145">
        <v>0</v>
      </c>
      <c r="BJ62" s="141"/>
    </row>
    <row r="63" spans="1:66">
      <c r="A63" s="121">
        <f t="shared" si="4"/>
        <v>2006</v>
      </c>
      <c r="B63" s="121">
        <v>4</v>
      </c>
      <c r="C63" s="142">
        <v>312332447</v>
      </c>
      <c r="D63" s="142">
        <v>-14213114</v>
      </c>
      <c r="E63" s="142">
        <v>298119333</v>
      </c>
      <c r="F63" s="142">
        <v>268174154</v>
      </c>
      <c r="G63" s="142">
        <v>21023526</v>
      </c>
      <c r="H63" s="142">
        <v>289197680</v>
      </c>
      <c r="I63" s="142">
        <v>187939855</v>
      </c>
      <c r="J63" s="142">
        <v>6215516</v>
      </c>
      <c r="K63" s="142">
        <v>194155371</v>
      </c>
      <c r="L63" s="142">
        <v>2029695</v>
      </c>
      <c r="M63" s="142">
        <v>24094689</v>
      </c>
      <c r="N63" s="142">
        <v>3127143</v>
      </c>
      <c r="O63" s="142">
        <v>27221832</v>
      </c>
      <c r="P63" s="142">
        <v>810723911</v>
      </c>
      <c r="Q63" s="142">
        <v>0</v>
      </c>
      <c r="R63" s="142">
        <v>810723911</v>
      </c>
      <c r="S63" s="141"/>
      <c r="T63" s="142">
        <v>770476151</v>
      </c>
      <c r="U63" s="142">
        <v>770476151</v>
      </c>
      <c r="V63" s="142">
        <v>783502079</v>
      </c>
      <c r="W63" s="142">
        <v>783502079</v>
      </c>
      <c r="X63" s="142">
        <v>797697983</v>
      </c>
      <c r="Y63" s="142">
        <v>797697983</v>
      </c>
      <c r="Z63" s="147">
        <v>2102905</v>
      </c>
      <c r="AA63" s="152">
        <v>52205</v>
      </c>
      <c r="AB63" s="142">
        <v>2155110</v>
      </c>
      <c r="AC63" s="142">
        <v>40691279</v>
      </c>
      <c r="AD63" s="146">
        <v>0</v>
      </c>
      <c r="AE63" s="153">
        <v>853570300</v>
      </c>
      <c r="AF63" s="142"/>
      <c r="AG63" s="142">
        <v>0</v>
      </c>
      <c r="AH63" s="149">
        <v>2254000</v>
      </c>
      <c r="AI63" s="149">
        <v>5852000</v>
      </c>
      <c r="AJ63" s="142">
        <v>0</v>
      </c>
      <c r="AK63" s="142"/>
      <c r="AL63" s="154">
        <v>314586447</v>
      </c>
      <c r="AM63" s="154">
        <v>-14213114</v>
      </c>
      <c r="AN63" s="155">
        <v>300373333</v>
      </c>
      <c r="AO63" s="154">
        <v>274026154</v>
      </c>
      <c r="AP63" s="154">
        <v>21023526</v>
      </c>
      <c r="AQ63" s="155">
        <v>295049680</v>
      </c>
      <c r="AR63" s="154">
        <v>187939855</v>
      </c>
      <c r="AS63" s="154">
        <v>6215516</v>
      </c>
      <c r="AT63" s="155">
        <v>194155371</v>
      </c>
      <c r="AU63" s="147">
        <v>2029695</v>
      </c>
      <c r="AV63" s="142">
        <v>24094689</v>
      </c>
      <c r="AW63" s="142">
        <v>3127143</v>
      </c>
      <c r="AX63" s="142">
        <v>27221832</v>
      </c>
      <c r="AY63" s="155">
        <v>818829911</v>
      </c>
      <c r="AZ63" s="147">
        <v>0</v>
      </c>
      <c r="BA63" s="155">
        <v>818829911</v>
      </c>
      <c r="BB63" s="142"/>
      <c r="BC63" s="142">
        <v>778582151</v>
      </c>
      <c r="BD63" s="142">
        <v>778582151</v>
      </c>
      <c r="BE63" s="152">
        <v>861676300</v>
      </c>
      <c r="BF63" s="142"/>
      <c r="BG63" s="142">
        <v>853570300</v>
      </c>
      <c r="BH63" s="156">
        <v>0</v>
      </c>
      <c r="BI63" s="145">
        <v>0</v>
      </c>
      <c r="BJ63" s="141"/>
    </row>
    <row r="64" spans="1:66">
      <c r="A64" s="121">
        <f t="shared" si="4"/>
        <v>2006</v>
      </c>
      <c r="B64" s="121">
        <v>5</v>
      </c>
      <c r="C64" s="142">
        <v>337287627</v>
      </c>
      <c r="D64" s="142">
        <v>67218512</v>
      </c>
      <c r="E64" s="142">
        <v>404506139</v>
      </c>
      <c r="F64" s="142">
        <v>296536429</v>
      </c>
      <c r="G64" s="142">
        <v>63361719</v>
      </c>
      <c r="H64" s="142">
        <v>359898148</v>
      </c>
      <c r="I64" s="142">
        <v>199103680</v>
      </c>
      <c r="J64" s="142">
        <v>8712624</v>
      </c>
      <c r="K64" s="142">
        <v>207816304</v>
      </c>
      <c r="L64" s="142">
        <v>2034704</v>
      </c>
      <c r="M64" s="142">
        <v>29093659</v>
      </c>
      <c r="N64" s="142">
        <v>3823364</v>
      </c>
      <c r="O64" s="142">
        <v>32917023</v>
      </c>
      <c r="P64" s="142">
        <v>1007172318</v>
      </c>
      <c r="Q64" s="142">
        <v>0</v>
      </c>
      <c r="R64" s="142">
        <v>1007172318</v>
      </c>
      <c r="S64" s="141"/>
      <c r="T64" s="142">
        <v>834962440</v>
      </c>
      <c r="U64" s="142">
        <v>834962440</v>
      </c>
      <c r="V64" s="142">
        <v>974255295</v>
      </c>
      <c r="W64" s="142">
        <v>974255295</v>
      </c>
      <c r="X64" s="142">
        <v>867879463</v>
      </c>
      <c r="Y64" s="142">
        <v>867879463</v>
      </c>
      <c r="Z64" s="147">
        <v>2135607</v>
      </c>
      <c r="AA64" s="152">
        <v>346557</v>
      </c>
      <c r="AB64" s="142">
        <v>2482164</v>
      </c>
      <c r="AC64" s="142">
        <v>64838722</v>
      </c>
      <c r="AD64" s="146">
        <v>0</v>
      </c>
      <c r="AE64" s="153">
        <v>1074493204</v>
      </c>
      <c r="AF64" s="142"/>
      <c r="AG64" s="142">
        <v>0</v>
      </c>
      <c r="AH64" s="149">
        <v>3618000</v>
      </c>
      <c r="AI64" s="149">
        <v>9933000</v>
      </c>
      <c r="AJ64" s="142">
        <v>0</v>
      </c>
      <c r="AK64" s="142"/>
      <c r="AL64" s="154">
        <v>340905627</v>
      </c>
      <c r="AM64" s="154">
        <v>67218512</v>
      </c>
      <c r="AN64" s="155">
        <v>408124139</v>
      </c>
      <c r="AO64" s="154">
        <v>306469429</v>
      </c>
      <c r="AP64" s="154">
        <v>63361719</v>
      </c>
      <c r="AQ64" s="155">
        <v>369831148</v>
      </c>
      <c r="AR64" s="154">
        <v>199103680</v>
      </c>
      <c r="AS64" s="154">
        <v>8712624</v>
      </c>
      <c r="AT64" s="155">
        <v>207816304</v>
      </c>
      <c r="AU64" s="147">
        <v>2034704</v>
      </c>
      <c r="AV64" s="142">
        <v>29093659</v>
      </c>
      <c r="AW64" s="142">
        <v>3823364</v>
      </c>
      <c r="AX64" s="142">
        <v>32917023</v>
      </c>
      <c r="AY64" s="155">
        <v>1020723318</v>
      </c>
      <c r="AZ64" s="147">
        <v>0</v>
      </c>
      <c r="BA64" s="155">
        <v>1020723318</v>
      </c>
      <c r="BB64" s="142"/>
      <c r="BC64" s="142">
        <v>848513440</v>
      </c>
      <c r="BD64" s="142">
        <v>848513440</v>
      </c>
      <c r="BE64" s="152">
        <v>1088044204</v>
      </c>
      <c r="BF64" s="142"/>
      <c r="BG64" s="142">
        <v>1074493204</v>
      </c>
      <c r="BH64" s="156">
        <v>0</v>
      </c>
      <c r="BI64" s="145">
        <v>0</v>
      </c>
      <c r="BJ64" s="141"/>
    </row>
    <row r="65" spans="1:95">
      <c r="A65" s="121">
        <f t="shared" si="4"/>
        <v>2006</v>
      </c>
      <c r="B65" s="121">
        <v>6</v>
      </c>
      <c r="C65" s="142">
        <v>488256221</v>
      </c>
      <c r="D65" s="142">
        <v>61989348</v>
      </c>
      <c r="E65" s="142">
        <v>550245569</v>
      </c>
      <c r="F65" s="142">
        <v>346656101</v>
      </c>
      <c r="G65" s="142">
        <v>3979177</v>
      </c>
      <c r="H65" s="142">
        <v>350635278</v>
      </c>
      <c r="I65" s="142">
        <v>195603167</v>
      </c>
      <c r="J65" s="142">
        <v>-3824547</v>
      </c>
      <c r="K65" s="142">
        <v>191778620</v>
      </c>
      <c r="L65" s="142">
        <v>2040125</v>
      </c>
      <c r="M65" s="142">
        <v>31127945</v>
      </c>
      <c r="N65" s="142">
        <v>4079548</v>
      </c>
      <c r="O65" s="142">
        <v>35207493</v>
      </c>
      <c r="P65" s="142">
        <v>1129907085</v>
      </c>
      <c r="Q65" s="142">
        <v>0</v>
      </c>
      <c r="R65" s="142">
        <v>1129907085</v>
      </c>
      <c r="S65" s="141"/>
      <c r="T65" s="142">
        <v>1032555614</v>
      </c>
      <c r="U65" s="142">
        <v>1032555614</v>
      </c>
      <c r="V65" s="142">
        <v>1094699592</v>
      </c>
      <c r="W65" s="142">
        <v>1094699592</v>
      </c>
      <c r="X65" s="142">
        <v>1067763107</v>
      </c>
      <c r="Y65" s="142">
        <v>1067763107</v>
      </c>
      <c r="Z65" s="147">
        <v>2279443</v>
      </c>
      <c r="AA65" s="152">
        <v>-126771</v>
      </c>
      <c r="AB65" s="142">
        <v>2152672</v>
      </c>
      <c r="AC65" s="142">
        <v>83387307</v>
      </c>
      <c r="AD65" s="146">
        <v>0</v>
      </c>
      <c r="AE65" s="153">
        <v>1215447064</v>
      </c>
      <c r="AF65" s="142"/>
      <c r="AG65" s="142">
        <v>0</v>
      </c>
      <c r="AH65" s="149">
        <v>6123000</v>
      </c>
      <c r="AI65" s="149">
        <v>13373000</v>
      </c>
      <c r="AJ65" s="142">
        <v>0</v>
      </c>
      <c r="AK65" s="142"/>
      <c r="AL65" s="154">
        <v>494379221</v>
      </c>
      <c r="AM65" s="154">
        <v>61989348</v>
      </c>
      <c r="AN65" s="155">
        <v>556368569</v>
      </c>
      <c r="AO65" s="154">
        <v>360029101</v>
      </c>
      <c r="AP65" s="154">
        <v>3979177</v>
      </c>
      <c r="AQ65" s="155">
        <v>364008278</v>
      </c>
      <c r="AR65" s="154">
        <v>195603167</v>
      </c>
      <c r="AS65" s="154">
        <v>-3824547</v>
      </c>
      <c r="AT65" s="155">
        <v>191778620</v>
      </c>
      <c r="AU65" s="147">
        <v>2040125</v>
      </c>
      <c r="AV65" s="142">
        <v>31127945</v>
      </c>
      <c r="AW65" s="142">
        <v>4079548</v>
      </c>
      <c r="AX65" s="142">
        <v>35207493</v>
      </c>
      <c r="AY65" s="155">
        <v>1149403085</v>
      </c>
      <c r="AZ65" s="147">
        <v>0</v>
      </c>
      <c r="BA65" s="155">
        <v>1149403085</v>
      </c>
      <c r="BB65" s="142"/>
      <c r="BC65" s="142">
        <v>1052051614</v>
      </c>
      <c r="BD65" s="142">
        <v>1052051614</v>
      </c>
      <c r="BE65" s="152">
        <v>1234943064</v>
      </c>
      <c r="BF65" s="142"/>
      <c r="BG65" s="142">
        <v>1215447064</v>
      </c>
      <c r="BH65" s="156">
        <v>0</v>
      </c>
      <c r="BI65" s="145">
        <v>0</v>
      </c>
      <c r="BJ65" s="141"/>
    </row>
    <row r="66" spans="1:95">
      <c r="A66" s="121">
        <f t="shared" si="4"/>
        <v>2006</v>
      </c>
      <c r="B66" s="121">
        <v>7</v>
      </c>
      <c r="C66" s="142">
        <v>551609537</v>
      </c>
      <c r="D66" s="142">
        <v>25929718</v>
      </c>
      <c r="E66" s="142">
        <v>577539255</v>
      </c>
      <c r="F66" s="142">
        <v>361186984</v>
      </c>
      <c r="G66" s="142">
        <v>136005</v>
      </c>
      <c r="H66" s="142">
        <v>361322989</v>
      </c>
      <c r="I66" s="142">
        <v>199282384</v>
      </c>
      <c r="J66" s="142">
        <v>-700678</v>
      </c>
      <c r="K66" s="142">
        <v>198581706</v>
      </c>
      <c r="L66" s="142">
        <v>2044102</v>
      </c>
      <c r="M66" s="142">
        <v>35533694</v>
      </c>
      <c r="N66" s="142">
        <v>4548570</v>
      </c>
      <c r="O66" s="142">
        <v>40082264</v>
      </c>
      <c r="P66" s="142">
        <v>1179570316</v>
      </c>
      <c r="Q66" s="142">
        <v>0</v>
      </c>
      <c r="R66" s="142">
        <v>1179570316</v>
      </c>
      <c r="S66" s="141"/>
      <c r="T66" s="142">
        <v>1114123007</v>
      </c>
      <c r="U66" s="142">
        <v>1114123007</v>
      </c>
      <c r="V66" s="142">
        <v>1139488052</v>
      </c>
      <c r="W66" s="142">
        <v>1139488052</v>
      </c>
      <c r="X66" s="142">
        <v>1154205271</v>
      </c>
      <c r="Y66" s="142">
        <v>1154205271</v>
      </c>
      <c r="Z66" s="147">
        <v>2374818</v>
      </c>
      <c r="AA66" s="152">
        <v>-3305</v>
      </c>
      <c r="AB66" s="142">
        <v>2371513</v>
      </c>
      <c r="AC66" s="142">
        <v>91967687</v>
      </c>
      <c r="AD66" s="146">
        <v>0</v>
      </c>
      <c r="AE66" s="153">
        <v>1273909516</v>
      </c>
      <c r="AF66" s="142"/>
      <c r="AG66" s="142">
        <v>0</v>
      </c>
      <c r="AH66" s="149">
        <v>7674000</v>
      </c>
      <c r="AI66" s="149">
        <v>15481000</v>
      </c>
      <c r="AJ66" s="142">
        <v>0</v>
      </c>
      <c r="AK66" s="142"/>
      <c r="AL66" s="154">
        <v>559283537</v>
      </c>
      <c r="AM66" s="154">
        <v>25929718</v>
      </c>
      <c r="AN66" s="155">
        <v>585213255</v>
      </c>
      <c r="AO66" s="154">
        <v>376667984</v>
      </c>
      <c r="AP66" s="154">
        <v>136005</v>
      </c>
      <c r="AQ66" s="155">
        <v>376803989</v>
      </c>
      <c r="AR66" s="154">
        <v>199282384</v>
      </c>
      <c r="AS66" s="154">
        <v>-700678</v>
      </c>
      <c r="AT66" s="155">
        <v>198581706</v>
      </c>
      <c r="AU66" s="147">
        <v>2044102</v>
      </c>
      <c r="AV66" s="142">
        <v>35533694</v>
      </c>
      <c r="AW66" s="142">
        <v>4548570</v>
      </c>
      <c r="AX66" s="142">
        <v>40082264</v>
      </c>
      <c r="AY66" s="155">
        <v>1202725316</v>
      </c>
      <c r="AZ66" s="147">
        <v>0</v>
      </c>
      <c r="BA66" s="155">
        <v>1202725316</v>
      </c>
      <c r="BB66" s="142"/>
      <c r="BC66" s="142">
        <v>1137278007</v>
      </c>
      <c r="BD66" s="142">
        <v>1137278007</v>
      </c>
      <c r="BE66" s="152">
        <v>1297064516</v>
      </c>
      <c r="BF66" s="142"/>
      <c r="BG66" s="142">
        <v>1273909516</v>
      </c>
      <c r="BH66" s="156">
        <v>0</v>
      </c>
      <c r="BI66" s="145">
        <v>0</v>
      </c>
      <c r="BJ66" s="142"/>
      <c r="BN66" s="123"/>
    </row>
    <row r="67" spans="1:95">
      <c r="A67" s="121">
        <f t="shared" si="4"/>
        <v>2006</v>
      </c>
      <c r="B67" s="121">
        <v>8</v>
      </c>
      <c r="C67" s="142">
        <v>586716698</v>
      </c>
      <c r="D67" s="142">
        <v>10992407</v>
      </c>
      <c r="E67" s="142">
        <v>597709105</v>
      </c>
      <c r="F67" s="142">
        <v>369700112</v>
      </c>
      <c r="G67" s="142">
        <v>-1426825</v>
      </c>
      <c r="H67" s="142">
        <v>368273287</v>
      </c>
      <c r="I67" s="142">
        <v>205245519</v>
      </c>
      <c r="J67" s="142">
        <v>2321600</v>
      </c>
      <c r="K67" s="142">
        <v>207567119</v>
      </c>
      <c r="L67" s="142">
        <v>2048607</v>
      </c>
      <c r="M67" s="142">
        <v>34583767</v>
      </c>
      <c r="N67" s="142">
        <v>4565832</v>
      </c>
      <c r="O67" s="142">
        <v>39149599</v>
      </c>
      <c r="P67" s="142">
        <v>1214747717</v>
      </c>
      <c r="Q67" s="142">
        <v>0</v>
      </c>
      <c r="R67" s="142">
        <v>1214747717</v>
      </c>
      <c r="S67" s="141"/>
      <c r="T67" s="142">
        <v>1163710936</v>
      </c>
      <c r="U67" s="142">
        <v>1163710936</v>
      </c>
      <c r="V67" s="142">
        <v>1175598118</v>
      </c>
      <c r="W67" s="142">
        <v>1175598118</v>
      </c>
      <c r="X67" s="142">
        <v>1202860535</v>
      </c>
      <c r="Y67" s="142">
        <v>1202860535</v>
      </c>
      <c r="Z67" s="147">
        <v>2314310</v>
      </c>
      <c r="AA67" s="152">
        <v>-75134</v>
      </c>
      <c r="AB67" s="142">
        <v>2239176</v>
      </c>
      <c r="AC67" s="142">
        <v>97646054</v>
      </c>
      <c r="AD67" s="146">
        <v>0</v>
      </c>
      <c r="AE67" s="153">
        <v>1314632947</v>
      </c>
      <c r="AF67" s="142"/>
      <c r="AG67" s="142">
        <v>0</v>
      </c>
      <c r="AH67" s="149">
        <v>7104000</v>
      </c>
      <c r="AI67" s="149">
        <v>14808000</v>
      </c>
      <c r="AJ67" s="142">
        <v>0</v>
      </c>
      <c r="AK67" s="142"/>
      <c r="AL67" s="154">
        <v>593820698</v>
      </c>
      <c r="AM67" s="154">
        <v>10992407</v>
      </c>
      <c r="AN67" s="155">
        <v>604813105</v>
      </c>
      <c r="AO67" s="154">
        <v>384508112</v>
      </c>
      <c r="AP67" s="154">
        <v>-1426825</v>
      </c>
      <c r="AQ67" s="155">
        <v>383081287</v>
      </c>
      <c r="AR67" s="154">
        <v>205245519</v>
      </c>
      <c r="AS67" s="154">
        <v>2321600</v>
      </c>
      <c r="AT67" s="155">
        <v>207567119</v>
      </c>
      <c r="AU67" s="147">
        <v>2048607</v>
      </c>
      <c r="AV67" s="142">
        <v>34583767</v>
      </c>
      <c r="AW67" s="142">
        <v>4565832</v>
      </c>
      <c r="AX67" s="142">
        <v>39149599</v>
      </c>
      <c r="AY67" s="155">
        <v>1236659717</v>
      </c>
      <c r="AZ67" s="147">
        <v>0</v>
      </c>
      <c r="BA67" s="155">
        <v>1236659717</v>
      </c>
      <c r="BB67" s="142"/>
      <c r="BC67" s="142">
        <v>1185622936</v>
      </c>
      <c r="BD67" s="142">
        <v>1185622936</v>
      </c>
      <c r="BE67" s="152">
        <v>1336544947</v>
      </c>
      <c r="BF67" s="142"/>
      <c r="BG67" s="142">
        <v>1314632947</v>
      </c>
      <c r="BH67" s="156">
        <v>0</v>
      </c>
      <c r="BI67" s="145">
        <v>0</v>
      </c>
      <c r="BJ67" s="142"/>
    </row>
    <row r="68" spans="1:95">
      <c r="A68" s="121">
        <f t="shared" si="4"/>
        <v>2006</v>
      </c>
      <c r="B68" s="121">
        <v>9</v>
      </c>
      <c r="C68" s="142">
        <v>527126928</v>
      </c>
      <c r="D68" s="142">
        <v>-72651122</v>
      </c>
      <c r="E68" s="142">
        <v>454475806</v>
      </c>
      <c r="F68" s="142">
        <v>364828034</v>
      </c>
      <c r="G68" s="142">
        <v>-29197668</v>
      </c>
      <c r="H68" s="142">
        <v>335630366</v>
      </c>
      <c r="I68" s="142">
        <v>193289054</v>
      </c>
      <c r="J68" s="142">
        <v>-6192115</v>
      </c>
      <c r="K68" s="142">
        <v>187096939</v>
      </c>
      <c r="L68" s="142">
        <v>2054014</v>
      </c>
      <c r="M68" s="142">
        <v>29988770</v>
      </c>
      <c r="N68" s="142">
        <v>3949942</v>
      </c>
      <c r="O68" s="142">
        <v>33938712</v>
      </c>
      <c r="P68" s="142">
        <v>1013195837</v>
      </c>
      <c r="Q68" s="142">
        <v>0</v>
      </c>
      <c r="R68" s="142">
        <v>1013195837</v>
      </c>
      <c r="S68" s="141"/>
      <c r="T68" s="142">
        <v>1087298030</v>
      </c>
      <c r="U68" s="142">
        <v>1087298030</v>
      </c>
      <c r="V68" s="142">
        <v>979257125</v>
      </c>
      <c r="W68" s="142">
        <v>979257125</v>
      </c>
      <c r="X68" s="142">
        <v>1121236742</v>
      </c>
      <c r="Y68" s="142">
        <v>1121236742</v>
      </c>
      <c r="Z68" s="147">
        <v>2288578</v>
      </c>
      <c r="AA68" s="152">
        <v>-172664</v>
      </c>
      <c r="AB68" s="142">
        <v>2115914</v>
      </c>
      <c r="AC68" s="142">
        <v>65841993</v>
      </c>
      <c r="AD68" s="146">
        <v>0</v>
      </c>
      <c r="AE68" s="153">
        <v>1081153744</v>
      </c>
      <c r="AF68" s="142"/>
      <c r="AG68" s="142">
        <v>0</v>
      </c>
      <c r="AH68" s="149">
        <v>4853000</v>
      </c>
      <c r="AI68" s="149">
        <v>11597000</v>
      </c>
      <c r="AJ68" s="142">
        <v>0</v>
      </c>
      <c r="AK68" s="142"/>
      <c r="AL68" s="154">
        <v>531979928</v>
      </c>
      <c r="AM68" s="154">
        <v>-72651122</v>
      </c>
      <c r="AN68" s="155">
        <v>459328806</v>
      </c>
      <c r="AO68" s="154">
        <v>376425034</v>
      </c>
      <c r="AP68" s="154">
        <v>-29197668</v>
      </c>
      <c r="AQ68" s="155">
        <v>347227366</v>
      </c>
      <c r="AR68" s="154">
        <v>193289054</v>
      </c>
      <c r="AS68" s="154">
        <v>-6192115</v>
      </c>
      <c r="AT68" s="155">
        <v>187096939</v>
      </c>
      <c r="AU68" s="147">
        <v>2054014</v>
      </c>
      <c r="AV68" s="142">
        <v>29988770</v>
      </c>
      <c r="AW68" s="142">
        <v>3949942</v>
      </c>
      <c r="AX68" s="142">
        <v>33938712</v>
      </c>
      <c r="AY68" s="155">
        <v>1029645837</v>
      </c>
      <c r="AZ68" s="147">
        <v>0</v>
      </c>
      <c r="BA68" s="155">
        <v>1029645837</v>
      </c>
      <c r="BB68" s="142"/>
      <c r="BC68" s="142">
        <v>1103748030</v>
      </c>
      <c r="BD68" s="142">
        <v>1103748030</v>
      </c>
      <c r="BE68" s="152">
        <v>1097603744</v>
      </c>
      <c r="BF68" s="142"/>
      <c r="BG68" s="142">
        <v>1081153744</v>
      </c>
      <c r="BH68" s="156">
        <v>0</v>
      </c>
      <c r="BI68" s="145">
        <v>0</v>
      </c>
      <c r="BJ68" s="142"/>
    </row>
    <row r="69" spans="1:95">
      <c r="A69" s="121">
        <f t="shared" si="4"/>
        <v>2006</v>
      </c>
      <c r="B69" s="121">
        <v>10</v>
      </c>
      <c r="C69" s="142">
        <v>393091746</v>
      </c>
      <c r="D69" s="142">
        <v>-56567065</v>
      </c>
      <c r="E69" s="142">
        <v>336524681</v>
      </c>
      <c r="F69" s="142">
        <v>316610096</v>
      </c>
      <c r="G69" s="142">
        <v>-16504767</v>
      </c>
      <c r="H69" s="142">
        <v>300105329</v>
      </c>
      <c r="I69" s="142">
        <v>179350164</v>
      </c>
      <c r="J69" s="142">
        <v>-1337219</v>
      </c>
      <c r="K69" s="142">
        <v>178012945</v>
      </c>
      <c r="L69" s="142">
        <v>2058501</v>
      </c>
      <c r="M69" s="142">
        <v>25835687</v>
      </c>
      <c r="N69" s="142">
        <v>3350587</v>
      </c>
      <c r="O69" s="142">
        <v>29186274</v>
      </c>
      <c r="P69" s="142">
        <v>845887730</v>
      </c>
      <c r="Q69" s="142">
        <v>0</v>
      </c>
      <c r="R69" s="142">
        <v>845887730</v>
      </c>
      <c r="S69" s="141"/>
      <c r="T69" s="142">
        <v>891110507</v>
      </c>
      <c r="U69" s="142">
        <v>891110507</v>
      </c>
      <c r="V69" s="142">
        <v>816701456</v>
      </c>
      <c r="W69" s="142">
        <v>816701456</v>
      </c>
      <c r="X69" s="142">
        <v>920296781</v>
      </c>
      <c r="Y69" s="142">
        <v>920296781</v>
      </c>
      <c r="Z69" s="147">
        <v>2130619</v>
      </c>
      <c r="AA69" s="152">
        <v>-7518</v>
      </c>
      <c r="AB69" s="142">
        <v>2123101</v>
      </c>
      <c r="AC69" s="142">
        <v>44500710</v>
      </c>
      <c r="AD69" s="146">
        <v>0</v>
      </c>
      <c r="AE69" s="153">
        <v>892511541</v>
      </c>
      <c r="AF69" s="142"/>
      <c r="AG69" s="142">
        <v>0</v>
      </c>
      <c r="AH69" s="149">
        <v>2917000</v>
      </c>
      <c r="AI69" s="149">
        <v>6390000</v>
      </c>
      <c r="AJ69" s="142">
        <v>0</v>
      </c>
      <c r="AK69" s="142"/>
      <c r="AL69" s="154">
        <v>396008746</v>
      </c>
      <c r="AM69" s="154">
        <v>-56567065</v>
      </c>
      <c r="AN69" s="155">
        <v>339441681</v>
      </c>
      <c r="AO69" s="154">
        <v>323000096</v>
      </c>
      <c r="AP69" s="154">
        <v>-16504767</v>
      </c>
      <c r="AQ69" s="155">
        <v>306495329</v>
      </c>
      <c r="AR69" s="154">
        <v>179350164</v>
      </c>
      <c r="AS69" s="154">
        <v>-1337219</v>
      </c>
      <c r="AT69" s="155">
        <v>178012945</v>
      </c>
      <c r="AU69" s="147">
        <v>2058501</v>
      </c>
      <c r="AV69" s="142">
        <v>25835687</v>
      </c>
      <c r="AW69" s="142">
        <v>3350587</v>
      </c>
      <c r="AX69" s="142">
        <v>29186274</v>
      </c>
      <c r="AY69" s="155">
        <v>855194730</v>
      </c>
      <c r="AZ69" s="147">
        <v>0</v>
      </c>
      <c r="BA69" s="155">
        <v>855194730</v>
      </c>
      <c r="BB69" s="142"/>
      <c r="BC69" s="142">
        <v>900417507</v>
      </c>
      <c r="BD69" s="142">
        <v>900417507</v>
      </c>
      <c r="BE69" s="152">
        <v>901818541</v>
      </c>
      <c r="BF69" s="142"/>
      <c r="BG69" s="142">
        <v>892511541</v>
      </c>
      <c r="BH69" s="156">
        <v>0</v>
      </c>
      <c r="BI69" s="145">
        <v>0</v>
      </c>
      <c r="BJ69" s="142"/>
    </row>
    <row r="70" spans="1:95">
      <c r="A70" s="121">
        <f t="shared" si="4"/>
        <v>2006</v>
      </c>
      <c r="B70" s="121">
        <v>11</v>
      </c>
      <c r="C70" s="142">
        <v>296786139</v>
      </c>
      <c r="D70" s="142">
        <v>-7872027</v>
      </c>
      <c r="E70" s="142">
        <v>288914112</v>
      </c>
      <c r="F70" s="142">
        <v>254047466</v>
      </c>
      <c r="G70" s="142">
        <v>1620301</v>
      </c>
      <c r="H70" s="142">
        <v>255667767</v>
      </c>
      <c r="I70" s="142">
        <v>174135555</v>
      </c>
      <c r="J70" s="142">
        <v>3180539</v>
      </c>
      <c r="K70" s="142">
        <v>177316094</v>
      </c>
      <c r="L70" s="142">
        <v>2063566</v>
      </c>
      <c r="M70" s="142">
        <v>24456527</v>
      </c>
      <c r="N70" s="142">
        <v>3048096</v>
      </c>
      <c r="O70" s="142">
        <v>27504623</v>
      </c>
      <c r="P70" s="142">
        <v>751466162</v>
      </c>
      <c r="Q70" s="142">
        <v>0</v>
      </c>
      <c r="R70" s="142">
        <v>751466162</v>
      </c>
      <c r="S70" s="141"/>
      <c r="T70" s="142">
        <v>727032726</v>
      </c>
      <c r="U70" s="142">
        <v>727032726</v>
      </c>
      <c r="V70" s="142">
        <v>723961539</v>
      </c>
      <c r="W70" s="142">
        <v>723961539</v>
      </c>
      <c r="X70" s="142">
        <v>754537349</v>
      </c>
      <c r="Y70" s="142">
        <v>754537349</v>
      </c>
      <c r="Z70" s="147">
        <v>2153941</v>
      </c>
      <c r="AA70" s="152">
        <v>330827</v>
      </c>
      <c r="AB70" s="142">
        <v>2484768</v>
      </c>
      <c r="AC70" s="142">
        <v>34991999</v>
      </c>
      <c r="AD70" s="146">
        <v>0</v>
      </c>
      <c r="AE70" s="153">
        <v>788942929</v>
      </c>
      <c r="AF70" s="142"/>
      <c r="AG70" s="142">
        <v>0</v>
      </c>
      <c r="AH70" s="149">
        <v>4833000</v>
      </c>
      <c r="AI70" s="149">
        <v>5701000</v>
      </c>
      <c r="AJ70" s="142">
        <v>0</v>
      </c>
      <c r="AK70" s="142"/>
      <c r="AL70" s="154">
        <v>301619139</v>
      </c>
      <c r="AM70" s="154">
        <v>-7872027</v>
      </c>
      <c r="AN70" s="155">
        <v>293747112</v>
      </c>
      <c r="AO70" s="154">
        <v>259748466</v>
      </c>
      <c r="AP70" s="154">
        <v>1620301</v>
      </c>
      <c r="AQ70" s="155">
        <v>261368767</v>
      </c>
      <c r="AR70" s="154">
        <v>174135555</v>
      </c>
      <c r="AS70" s="154">
        <v>3180539</v>
      </c>
      <c r="AT70" s="155">
        <v>177316094</v>
      </c>
      <c r="AU70" s="147">
        <v>2063566</v>
      </c>
      <c r="AV70" s="142">
        <v>24456527</v>
      </c>
      <c r="AW70" s="142">
        <v>3048096</v>
      </c>
      <c r="AX70" s="142">
        <v>27504623</v>
      </c>
      <c r="AY70" s="155">
        <v>762000162</v>
      </c>
      <c r="AZ70" s="147">
        <v>0</v>
      </c>
      <c r="BA70" s="155">
        <v>762000162</v>
      </c>
      <c r="BB70" s="142"/>
      <c r="BC70" s="142">
        <v>737566726</v>
      </c>
      <c r="BD70" s="142">
        <v>737566726</v>
      </c>
      <c r="BE70" s="152">
        <v>799476929</v>
      </c>
      <c r="BF70" s="142"/>
      <c r="BG70" s="142">
        <v>788942929</v>
      </c>
      <c r="BH70" s="156">
        <v>0</v>
      </c>
      <c r="BI70" s="145">
        <v>0</v>
      </c>
      <c r="BJ70" s="142"/>
    </row>
    <row r="71" spans="1:95">
      <c r="A71" s="121">
        <f t="shared" si="4"/>
        <v>2006</v>
      </c>
      <c r="B71" s="121">
        <v>12</v>
      </c>
      <c r="C71" s="142">
        <v>388779741</v>
      </c>
      <c r="D71" s="142">
        <v>52475095</v>
      </c>
      <c r="E71" s="142">
        <v>441254836</v>
      </c>
      <c r="F71" s="142">
        <v>269728610</v>
      </c>
      <c r="G71" s="142">
        <v>3836094</v>
      </c>
      <c r="H71" s="142">
        <v>273564704</v>
      </c>
      <c r="I71" s="142">
        <v>166779926</v>
      </c>
      <c r="J71" s="142">
        <v>-914199</v>
      </c>
      <c r="K71" s="142">
        <v>165865727</v>
      </c>
      <c r="L71" s="142">
        <v>2068030</v>
      </c>
      <c r="M71" s="142">
        <v>28570669</v>
      </c>
      <c r="N71" s="142">
        <v>3448547</v>
      </c>
      <c r="O71" s="142">
        <v>32019216</v>
      </c>
      <c r="P71" s="142">
        <v>914772513</v>
      </c>
      <c r="Q71" s="142">
        <v>0</v>
      </c>
      <c r="R71" s="142">
        <v>914772513</v>
      </c>
      <c r="S71" s="141"/>
      <c r="T71" s="142">
        <v>827356307</v>
      </c>
      <c r="U71" s="142">
        <v>827356307</v>
      </c>
      <c r="V71" s="142">
        <v>882753297</v>
      </c>
      <c r="W71" s="142">
        <v>882753297</v>
      </c>
      <c r="X71" s="142">
        <v>859375523</v>
      </c>
      <c r="Y71" s="142">
        <v>859375523</v>
      </c>
      <c r="Z71" s="147">
        <v>2363140</v>
      </c>
      <c r="AA71" s="152">
        <v>60569</v>
      </c>
      <c r="AB71" s="142">
        <v>2423709</v>
      </c>
      <c r="AC71" s="142">
        <v>53337222</v>
      </c>
      <c r="AD71" s="146">
        <v>0</v>
      </c>
      <c r="AE71" s="153">
        <v>970533444</v>
      </c>
      <c r="AF71" s="142"/>
      <c r="AG71" s="142">
        <v>0</v>
      </c>
      <c r="AH71" s="149">
        <v>8583000</v>
      </c>
      <c r="AI71" s="149">
        <v>8150000</v>
      </c>
      <c r="AJ71" s="142">
        <v>0</v>
      </c>
      <c r="AK71" s="142"/>
      <c r="AL71" s="154">
        <v>397362741</v>
      </c>
      <c r="AM71" s="154">
        <v>52475095</v>
      </c>
      <c r="AN71" s="155">
        <v>449837836</v>
      </c>
      <c r="AO71" s="154">
        <v>277878610</v>
      </c>
      <c r="AP71" s="154">
        <v>3836094</v>
      </c>
      <c r="AQ71" s="155">
        <v>281714704</v>
      </c>
      <c r="AR71" s="154">
        <v>166779926</v>
      </c>
      <c r="AS71" s="154">
        <v>-914199</v>
      </c>
      <c r="AT71" s="155">
        <v>165865727</v>
      </c>
      <c r="AU71" s="147">
        <v>2068030</v>
      </c>
      <c r="AV71" s="142">
        <v>28570669</v>
      </c>
      <c r="AW71" s="142">
        <v>3448547</v>
      </c>
      <c r="AX71" s="142">
        <v>32019216</v>
      </c>
      <c r="AY71" s="155">
        <v>931505513</v>
      </c>
      <c r="AZ71" s="147">
        <v>0</v>
      </c>
      <c r="BA71" s="155">
        <v>931505513</v>
      </c>
      <c r="BB71" s="142"/>
      <c r="BC71" s="142">
        <v>844089307</v>
      </c>
      <c r="BD71" s="142">
        <v>844089307</v>
      </c>
      <c r="BE71" s="152">
        <v>987266443</v>
      </c>
      <c r="BF71" s="142"/>
      <c r="BG71" s="142">
        <v>970533443</v>
      </c>
      <c r="BH71" s="156">
        <v>-1</v>
      </c>
      <c r="BI71" s="145">
        <v>-1</v>
      </c>
      <c r="BJ71" s="142"/>
    </row>
    <row r="72" spans="1:95">
      <c r="B72" s="128" t="s">
        <v>112</v>
      </c>
      <c r="C72" s="142">
        <v>5148370014</v>
      </c>
      <c r="D72" s="142">
        <v>23335795</v>
      </c>
      <c r="E72" s="142">
        <v>5171705809</v>
      </c>
      <c r="F72" s="142">
        <v>3630715500</v>
      </c>
      <c r="G72" s="142">
        <v>15616973</v>
      </c>
      <c r="H72" s="142">
        <v>3646332473</v>
      </c>
      <c r="I72" s="142">
        <v>2210029897</v>
      </c>
      <c r="J72" s="142">
        <v>2649440</v>
      </c>
      <c r="K72" s="142">
        <v>2212679337</v>
      </c>
      <c r="L72" s="142">
        <v>24502271</v>
      </c>
      <c r="M72" s="142">
        <v>343731575</v>
      </c>
      <c r="N72" s="142">
        <v>43620538</v>
      </c>
      <c r="O72" s="142">
        <v>387352113</v>
      </c>
      <c r="P72" s="142">
        <v>11442572003</v>
      </c>
      <c r="Q72" s="142">
        <v>0</v>
      </c>
      <c r="R72" s="142">
        <v>11442572003</v>
      </c>
      <c r="S72" s="141"/>
      <c r="T72" s="142">
        <v>11013617682</v>
      </c>
      <c r="U72" s="142">
        <v>11013617682</v>
      </c>
      <c r="V72" s="142">
        <v>11055219890</v>
      </c>
      <c r="W72" s="142">
        <v>11055219890</v>
      </c>
      <c r="X72" s="142">
        <v>11400969795</v>
      </c>
      <c r="Y72" s="142">
        <v>11400969795</v>
      </c>
      <c r="Z72" s="146">
        <v>27128560</v>
      </c>
      <c r="AA72" s="146">
        <v>139535</v>
      </c>
      <c r="AB72" s="142">
        <v>27268095</v>
      </c>
      <c r="AC72" s="146">
        <v>717723443</v>
      </c>
      <c r="AD72" s="146">
        <v>0</v>
      </c>
      <c r="AE72" s="146">
        <v>12187563541</v>
      </c>
      <c r="AF72" s="142"/>
      <c r="AG72" s="142">
        <v>0</v>
      </c>
      <c r="AH72" s="142">
        <v>70082000</v>
      </c>
      <c r="AI72" s="142">
        <v>115741000</v>
      </c>
      <c r="AJ72" s="142">
        <v>0</v>
      </c>
      <c r="AK72" s="142"/>
      <c r="AL72" s="152">
        <v>5218452014</v>
      </c>
      <c r="AM72" s="152">
        <v>23335795</v>
      </c>
      <c r="AN72" s="142">
        <v>5241787809</v>
      </c>
      <c r="AO72" s="152">
        <v>3746456500</v>
      </c>
      <c r="AP72" s="152">
        <v>15616973</v>
      </c>
      <c r="AQ72" s="142">
        <v>3762073473</v>
      </c>
      <c r="AR72" s="152">
        <v>2210029897</v>
      </c>
      <c r="AS72" s="152">
        <v>2649440</v>
      </c>
      <c r="AT72" s="142">
        <v>2212679337</v>
      </c>
      <c r="AU72" s="146">
        <v>24502271</v>
      </c>
      <c r="AV72" s="142">
        <v>343731575</v>
      </c>
      <c r="AW72" s="142">
        <v>43620538</v>
      </c>
      <c r="AX72" s="142">
        <v>387352113</v>
      </c>
      <c r="AY72" s="142">
        <v>11628395003</v>
      </c>
      <c r="AZ72" s="147">
        <v>0</v>
      </c>
      <c r="BA72" s="142">
        <v>11628395003</v>
      </c>
      <c r="BB72" s="142"/>
      <c r="BC72" s="142">
        <v>11199440682</v>
      </c>
      <c r="BD72" s="142">
        <v>11199440682</v>
      </c>
      <c r="BE72" s="146">
        <v>12373386540</v>
      </c>
      <c r="BF72" s="141"/>
      <c r="BG72" s="146">
        <v>12187563540</v>
      </c>
      <c r="BH72" s="156">
        <v>-1</v>
      </c>
      <c r="BI72" s="146">
        <v>-1</v>
      </c>
      <c r="BJ72" s="142"/>
      <c r="BN72" s="123"/>
    </row>
    <row r="73" spans="1:95">
      <c r="A73" s="121">
        <f t="shared" ref="A73:A84" si="5">A60+1</f>
        <v>2007</v>
      </c>
      <c r="B73" s="121">
        <v>1</v>
      </c>
      <c r="C73" s="142">
        <v>496411112</v>
      </c>
      <c r="D73" s="142">
        <v>6581017</v>
      </c>
      <c r="E73" s="142">
        <v>502992129</v>
      </c>
      <c r="F73" s="142">
        <v>271917955</v>
      </c>
      <c r="G73" s="142">
        <v>-29101108</v>
      </c>
      <c r="H73" s="142">
        <v>242816847</v>
      </c>
      <c r="I73" s="142">
        <v>169077737</v>
      </c>
      <c r="J73" s="142">
        <v>-5518050</v>
      </c>
      <c r="K73" s="142">
        <v>163559687</v>
      </c>
      <c r="L73" s="142">
        <v>2073056</v>
      </c>
      <c r="M73" s="142">
        <v>30723868</v>
      </c>
      <c r="N73" s="142">
        <v>3580146</v>
      </c>
      <c r="O73" s="142">
        <v>34304014</v>
      </c>
      <c r="P73" s="142">
        <v>945745733</v>
      </c>
      <c r="Q73" s="142">
        <v>0</v>
      </c>
      <c r="R73" s="142">
        <v>945745733</v>
      </c>
      <c r="S73" s="141"/>
      <c r="T73" s="142">
        <v>939479860</v>
      </c>
      <c r="U73" s="142">
        <v>939479860</v>
      </c>
      <c r="V73" s="142">
        <v>911441719</v>
      </c>
      <c r="W73" s="142">
        <v>911441719</v>
      </c>
      <c r="X73" s="142">
        <v>973783874</v>
      </c>
      <c r="Y73" s="142">
        <v>973783874</v>
      </c>
      <c r="Z73" s="147">
        <v>2491932</v>
      </c>
      <c r="AA73" s="152">
        <v>-236830</v>
      </c>
      <c r="AB73" s="142">
        <v>2255102</v>
      </c>
      <c r="AC73" s="142">
        <v>56837364</v>
      </c>
      <c r="AD73" s="146">
        <v>0</v>
      </c>
      <c r="AE73" s="153">
        <v>1004838199</v>
      </c>
      <c r="AF73" s="142"/>
      <c r="AG73" s="142">
        <v>0</v>
      </c>
      <c r="AH73" s="149">
        <v>11530000</v>
      </c>
      <c r="AI73" s="149">
        <v>13085000</v>
      </c>
      <c r="AJ73" s="142">
        <v>0</v>
      </c>
      <c r="AK73" s="142"/>
      <c r="AL73" s="154">
        <v>507941112</v>
      </c>
      <c r="AM73" s="154">
        <v>6581017</v>
      </c>
      <c r="AN73" s="155">
        <v>514522129</v>
      </c>
      <c r="AO73" s="154">
        <v>285002955</v>
      </c>
      <c r="AP73" s="154">
        <v>-29101108</v>
      </c>
      <c r="AQ73" s="155">
        <v>255901847</v>
      </c>
      <c r="AR73" s="154">
        <v>169077737</v>
      </c>
      <c r="AS73" s="154">
        <v>-5518050</v>
      </c>
      <c r="AT73" s="155">
        <v>163559687</v>
      </c>
      <c r="AU73" s="147">
        <v>2073056</v>
      </c>
      <c r="AV73" s="142">
        <v>30723868</v>
      </c>
      <c r="AW73" s="142">
        <v>3580146</v>
      </c>
      <c r="AX73" s="142">
        <v>34304014</v>
      </c>
      <c r="AY73" s="155">
        <v>970360733</v>
      </c>
      <c r="AZ73" s="147">
        <v>0</v>
      </c>
      <c r="BA73" s="155">
        <v>970360733</v>
      </c>
      <c r="BB73" s="142"/>
      <c r="BC73" s="142">
        <v>964094860</v>
      </c>
      <c r="BD73" s="142">
        <v>964094860</v>
      </c>
      <c r="BE73" s="152">
        <v>1029453199</v>
      </c>
      <c r="BF73" s="142"/>
      <c r="BG73" s="142">
        <v>1004838199</v>
      </c>
      <c r="BH73" s="156">
        <v>0</v>
      </c>
      <c r="BI73" s="145">
        <v>0</v>
      </c>
      <c r="BJ73" s="141"/>
      <c r="CQ73" s="157"/>
    </row>
    <row r="74" spans="1:95">
      <c r="A74" s="121">
        <f t="shared" si="5"/>
        <v>2007</v>
      </c>
      <c r="B74" s="121">
        <v>2</v>
      </c>
      <c r="C74" s="142">
        <v>425247995</v>
      </c>
      <c r="D74" s="142">
        <v>-55312547</v>
      </c>
      <c r="E74" s="142">
        <v>369935448</v>
      </c>
      <c r="F74" s="142">
        <v>262869580</v>
      </c>
      <c r="G74" s="142">
        <v>-16720018</v>
      </c>
      <c r="H74" s="142">
        <v>246149562</v>
      </c>
      <c r="I74" s="142">
        <v>164160118</v>
      </c>
      <c r="J74" s="142">
        <v>-1918495</v>
      </c>
      <c r="K74" s="142">
        <v>162241623</v>
      </c>
      <c r="L74" s="142">
        <v>2078273</v>
      </c>
      <c r="M74" s="142">
        <v>26188228</v>
      </c>
      <c r="N74" s="142">
        <v>3172841</v>
      </c>
      <c r="O74" s="142">
        <v>29361069</v>
      </c>
      <c r="P74" s="142">
        <v>809765975</v>
      </c>
      <c r="Q74" s="142">
        <v>0</v>
      </c>
      <c r="R74" s="142">
        <v>809765975</v>
      </c>
      <c r="S74" s="141"/>
      <c r="T74" s="142">
        <v>854355966</v>
      </c>
      <c r="U74" s="142">
        <v>854355966</v>
      </c>
      <c r="V74" s="142">
        <v>780404906</v>
      </c>
      <c r="W74" s="142">
        <v>780404906</v>
      </c>
      <c r="X74" s="142">
        <v>883717035</v>
      </c>
      <c r="Y74" s="142">
        <v>883717035</v>
      </c>
      <c r="Z74" s="147">
        <v>2391640</v>
      </c>
      <c r="AA74" s="152">
        <v>-141760</v>
      </c>
      <c r="AB74" s="142">
        <v>2249880</v>
      </c>
      <c r="AC74" s="142">
        <v>40479873</v>
      </c>
      <c r="AD74" s="146">
        <v>0</v>
      </c>
      <c r="AE74" s="153">
        <v>852495728</v>
      </c>
      <c r="AF74" s="142"/>
      <c r="AG74" s="142">
        <v>0</v>
      </c>
      <c r="AH74" s="149">
        <v>8291000</v>
      </c>
      <c r="AI74" s="149">
        <v>7641000</v>
      </c>
      <c r="AJ74" s="142">
        <v>0</v>
      </c>
      <c r="AK74" s="142"/>
      <c r="AL74" s="154">
        <v>433538995</v>
      </c>
      <c r="AM74" s="154">
        <v>-55312547</v>
      </c>
      <c r="AN74" s="155">
        <v>378226448</v>
      </c>
      <c r="AO74" s="154">
        <v>270510580</v>
      </c>
      <c r="AP74" s="154">
        <v>-16720018</v>
      </c>
      <c r="AQ74" s="155">
        <v>253790562</v>
      </c>
      <c r="AR74" s="154">
        <v>164160118</v>
      </c>
      <c r="AS74" s="154">
        <v>-1918495</v>
      </c>
      <c r="AT74" s="155">
        <v>162241623</v>
      </c>
      <c r="AU74" s="147">
        <v>2078273</v>
      </c>
      <c r="AV74" s="142">
        <v>26188228</v>
      </c>
      <c r="AW74" s="142">
        <v>3172841</v>
      </c>
      <c r="AX74" s="142">
        <v>29361069</v>
      </c>
      <c r="AY74" s="155">
        <v>825697975</v>
      </c>
      <c r="AZ74" s="147">
        <v>0</v>
      </c>
      <c r="BA74" s="155">
        <v>825697975</v>
      </c>
      <c r="BB74" s="142"/>
      <c r="BC74" s="142">
        <v>870287966</v>
      </c>
      <c r="BD74" s="142">
        <v>870287966</v>
      </c>
      <c r="BE74" s="152">
        <v>868427728</v>
      </c>
      <c r="BF74" s="142"/>
      <c r="BG74" s="142">
        <v>852495728</v>
      </c>
      <c r="BH74" s="156">
        <v>0</v>
      </c>
      <c r="BI74" s="145">
        <v>0</v>
      </c>
      <c r="BJ74" s="141"/>
      <c r="CQ74" s="157"/>
    </row>
    <row r="75" spans="1:95">
      <c r="A75" s="121">
        <f t="shared" si="5"/>
        <v>2007</v>
      </c>
      <c r="B75" s="121">
        <v>3</v>
      </c>
      <c r="C75" s="142">
        <v>377246104</v>
      </c>
      <c r="D75" s="142">
        <v>3993835</v>
      </c>
      <c r="E75" s="142">
        <v>381239939</v>
      </c>
      <c r="F75" s="142">
        <v>255836370</v>
      </c>
      <c r="G75" s="142">
        <v>13888410</v>
      </c>
      <c r="H75" s="142">
        <v>269724780</v>
      </c>
      <c r="I75" s="142">
        <v>179752069</v>
      </c>
      <c r="J75" s="142">
        <v>2557512</v>
      </c>
      <c r="K75" s="142">
        <v>182309581</v>
      </c>
      <c r="L75" s="142">
        <v>2083191</v>
      </c>
      <c r="M75" s="142">
        <v>24979841</v>
      </c>
      <c r="N75" s="142">
        <v>3126559</v>
      </c>
      <c r="O75" s="142">
        <v>28106400</v>
      </c>
      <c r="P75" s="142">
        <v>863463891</v>
      </c>
      <c r="Q75" s="142">
        <v>0</v>
      </c>
      <c r="R75" s="142">
        <v>863463891</v>
      </c>
      <c r="S75" s="141"/>
      <c r="T75" s="142">
        <v>814917734</v>
      </c>
      <c r="U75" s="142">
        <v>814917734</v>
      </c>
      <c r="V75" s="142">
        <v>835357491</v>
      </c>
      <c r="W75" s="142">
        <v>835357491</v>
      </c>
      <c r="X75" s="142">
        <v>843024134</v>
      </c>
      <c r="Y75" s="142">
        <v>843024134</v>
      </c>
      <c r="Z75" s="147">
        <v>2262601</v>
      </c>
      <c r="AA75" s="152">
        <v>108474</v>
      </c>
      <c r="AB75" s="142">
        <v>2371075</v>
      </c>
      <c r="AC75" s="142">
        <v>45883441</v>
      </c>
      <c r="AD75" s="146">
        <v>0</v>
      </c>
      <c r="AE75" s="153">
        <v>911718407</v>
      </c>
      <c r="AF75" s="142"/>
      <c r="AG75" s="142">
        <v>0</v>
      </c>
      <c r="AH75" s="149">
        <v>5793000</v>
      </c>
      <c r="AI75" s="149">
        <v>6316000</v>
      </c>
      <c r="AJ75" s="142">
        <v>0</v>
      </c>
      <c r="AK75" s="142"/>
      <c r="AL75" s="154">
        <v>383039104</v>
      </c>
      <c r="AM75" s="154">
        <v>3993835</v>
      </c>
      <c r="AN75" s="155">
        <v>387032939</v>
      </c>
      <c r="AO75" s="154">
        <v>262152370</v>
      </c>
      <c r="AP75" s="154">
        <v>13888410</v>
      </c>
      <c r="AQ75" s="155">
        <v>276040780</v>
      </c>
      <c r="AR75" s="154">
        <v>179752069</v>
      </c>
      <c r="AS75" s="154">
        <v>2557512</v>
      </c>
      <c r="AT75" s="155">
        <v>182309581</v>
      </c>
      <c r="AU75" s="147">
        <v>2083191</v>
      </c>
      <c r="AV75" s="142">
        <v>24979841</v>
      </c>
      <c r="AW75" s="142">
        <v>3126559</v>
      </c>
      <c r="AX75" s="142">
        <v>28106400</v>
      </c>
      <c r="AY75" s="155">
        <v>875572891</v>
      </c>
      <c r="AZ75" s="147">
        <v>0</v>
      </c>
      <c r="BA75" s="155">
        <v>875572891</v>
      </c>
      <c r="BB75" s="142"/>
      <c r="BC75" s="142">
        <v>827026734</v>
      </c>
      <c r="BD75" s="142">
        <v>827026734</v>
      </c>
      <c r="BE75" s="152">
        <v>923827407</v>
      </c>
      <c r="BF75" s="142"/>
      <c r="BG75" s="142">
        <v>911718407</v>
      </c>
      <c r="BH75" s="156">
        <v>0</v>
      </c>
      <c r="BI75" s="145">
        <v>0</v>
      </c>
      <c r="BJ75" s="141"/>
      <c r="CQ75" s="157"/>
    </row>
    <row r="76" spans="1:95">
      <c r="A76" s="121">
        <f t="shared" si="5"/>
        <v>2007</v>
      </c>
      <c r="B76" s="121">
        <v>4</v>
      </c>
      <c r="C76" s="142">
        <v>320751551</v>
      </c>
      <c r="D76" s="142">
        <v>-16486707</v>
      </c>
      <c r="E76" s="142">
        <v>304264844</v>
      </c>
      <c r="F76" s="142">
        <v>270780587</v>
      </c>
      <c r="G76" s="142">
        <v>22914644</v>
      </c>
      <c r="H76" s="142">
        <v>293695231</v>
      </c>
      <c r="I76" s="142">
        <v>189653392</v>
      </c>
      <c r="J76" s="142">
        <v>6830147</v>
      </c>
      <c r="K76" s="142">
        <v>196483539</v>
      </c>
      <c r="L76" s="142">
        <v>2087656</v>
      </c>
      <c r="M76" s="142">
        <v>24527716</v>
      </c>
      <c r="N76" s="142">
        <v>3191967</v>
      </c>
      <c r="O76" s="142">
        <v>27719683</v>
      </c>
      <c r="P76" s="142">
        <v>824250953</v>
      </c>
      <c r="Q76" s="142">
        <v>0</v>
      </c>
      <c r="R76" s="142">
        <v>824250953</v>
      </c>
      <c r="S76" s="141"/>
      <c r="T76" s="142">
        <v>783273186</v>
      </c>
      <c r="U76" s="142">
        <v>783273186</v>
      </c>
      <c r="V76" s="142">
        <v>796531270</v>
      </c>
      <c r="W76" s="142">
        <v>796531270</v>
      </c>
      <c r="X76" s="142">
        <v>810992869</v>
      </c>
      <c r="Y76" s="142">
        <v>810992869</v>
      </c>
      <c r="Z76" s="147">
        <v>2151366</v>
      </c>
      <c r="AA76" s="152">
        <v>53923</v>
      </c>
      <c r="AB76" s="142">
        <v>2205289</v>
      </c>
      <c r="AC76" s="142">
        <v>41420574</v>
      </c>
      <c r="AD76" s="146">
        <v>0</v>
      </c>
      <c r="AE76" s="153">
        <v>867876816</v>
      </c>
      <c r="AF76" s="142"/>
      <c r="AG76" s="142">
        <v>0</v>
      </c>
      <c r="AH76" s="149">
        <v>2620000</v>
      </c>
      <c r="AI76" s="149">
        <v>6623000</v>
      </c>
      <c r="AJ76" s="142">
        <v>0</v>
      </c>
      <c r="AK76" s="142"/>
      <c r="AL76" s="154">
        <v>323371551</v>
      </c>
      <c r="AM76" s="154">
        <v>-16486707</v>
      </c>
      <c r="AN76" s="155">
        <v>306884844</v>
      </c>
      <c r="AO76" s="154">
        <v>277403587</v>
      </c>
      <c r="AP76" s="154">
        <v>22914644</v>
      </c>
      <c r="AQ76" s="155">
        <v>300318231</v>
      </c>
      <c r="AR76" s="154">
        <v>189653392</v>
      </c>
      <c r="AS76" s="154">
        <v>6830147</v>
      </c>
      <c r="AT76" s="155">
        <v>196483539</v>
      </c>
      <c r="AU76" s="147">
        <v>2087656</v>
      </c>
      <c r="AV76" s="142">
        <v>24527716</v>
      </c>
      <c r="AW76" s="142">
        <v>3191967</v>
      </c>
      <c r="AX76" s="142">
        <v>27719683</v>
      </c>
      <c r="AY76" s="155">
        <v>833493953</v>
      </c>
      <c r="AZ76" s="147">
        <v>0</v>
      </c>
      <c r="BA76" s="155">
        <v>833493953</v>
      </c>
      <c r="BB76" s="142"/>
      <c r="BC76" s="142">
        <v>792516186</v>
      </c>
      <c r="BD76" s="142">
        <v>792516186</v>
      </c>
      <c r="BE76" s="152">
        <v>877119816</v>
      </c>
      <c r="BF76" s="142"/>
      <c r="BG76" s="142">
        <v>867876816</v>
      </c>
      <c r="BH76" s="156">
        <v>0</v>
      </c>
      <c r="BI76" s="145">
        <v>0</v>
      </c>
      <c r="BJ76" s="141"/>
      <c r="CQ76" s="157"/>
    </row>
    <row r="77" spans="1:95">
      <c r="A77" s="121">
        <f t="shared" si="5"/>
        <v>2007</v>
      </c>
      <c r="B77" s="121">
        <v>5</v>
      </c>
      <c r="C77" s="142">
        <v>346210977</v>
      </c>
      <c r="D77" s="142">
        <v>68192857</v>
      </c>
      <c r="E77" s="142">
        <v>414403834</v>
      </c>
      <c r="F77" s="142">
        <v>298980053</v>
      </c>
      <c r="G77" s="142">
        <v>64829610</v>
      </c>
      <c r="H77" s="142">
        <v>363809663</v>
      </c>
      <c r="I77" s="142">
        <v>200556921</v>
      </c>
      <c r="J77" s="142">
        <v>8705762</v>
      </c>
      <c r="K77" s="142">
        <v>209262683</v>
      </c>
      <c r="L77" s="142">
        <v>2092723</v>
      </c>
      <c r="M77" s="142">
        <v>29616527</v>
      </c>
      <c r="N77" s="142">
        <v>3902620</v>
      </c>
      <c r="O77" s="142">
        <v>33519147</v>
      </c>
      <c r="P77" s="142">
        <v>1023088050</v>
      </c>
      <c r="Q77" s="142">
        <v>0</v>
      </c>
      <c r="R77" s="142">
        <v>1023088050</v>
      </c>
      <c r="S77" s="141"/>
      <c r="T77" s="142">
        <v>847840674</v>
      </c>
      <c r="U77" s="142">
        <v>847840674</v>
      </c>
      <c r="V77" s="142">
        <v>989568903</v>
      </c>
      <c r="W77" s="142">
        <v>989568903</v>
      </c>
      <c r="X77" s="142">
        <v>881359821</v>
      </c>
      <c r="Y77" s="142">
        <v>881359821</v>
      </c>
      <c r="Z77" s="147">
        <v>2184823</v>
      </c>
      <c r="AA77" s="152">
        <v>344125</v>
      </c>
      <c r="AB77" s="142">
        <v>2528948</v>
      </c>
      <c r="AC77" s="142">
        <v>65971652</v>
      </c>
      <c r="AD77" s="146">
        <v>0</v>
      </c>
      <c r="AE77" s="153">
        <v>1091588650</v>
      </c>
      <c r="AF77" s="142"/>
      <c r="AG77" s="142">
        <v>0</v>
      </c>
      <c r="AH77" s="149">
        <v>4217000</v>
      </c>
      <c r="AI77" s="149">
        <v>11250000</v>
      </c>
      <c r="AJ77" s="142">
        <v>0</v>
      </c>
      <c r="AK77" s="142"/>
      <c r="AL77" s="154">
        <v>350427977</v>
      </c>
      <c r="AM77" s="154">
        <v>68192857</v>
      </c>
      <c r="AN77" s="155">
        <v>418620834</v>
      </c>
      <c r="AO77" s="154">
        <v>310230053</v>
      </c>
      <c r="AP77" s="154">
        <v>64829610</v>
      </c>
      <c r="AQ77" s="155">
        <v>375059663</v>
      </c>
      <c r="AR77" s="154">
        <v>200556921</v>
      </c>
      <c r="AS77" s="154">
        <v>8705762</v>
      </c>
      <c r="AT77" s="155">
        <v>209262683</v>
      </c>
      <c r="AU77" s="147">
        <v>2092723</v>
      </c>
      <c r="AV77" s="142">
        <v>29616527</v>
      </c>
      <c r="AW77" s="142">
        <v>3902620</v>
      </c>
      <c r="AX77" s="142">
        <v>33519147</v>
      </c>
      <c r="AY77" s="155">
        <v>1038555050</v>
      </c>
      <c r="AZ77" s="147">
        <v>0</v>
      </c>
      <c r="BA77" s="155">
        <v>1038555050</v>
      </c>
      <c r="BB77" s="142"/>
      <c r="BC77" s="142">
        <v>863307674</v>
      </c>
      <c r="BD77" s="142">
        <v>863307674</v>
      </c>
      <c r="BE77" s="152">
        <v>1107055650</v>
      </c>
      <c r="BF77" s="142"/>
      <c r="BG77" s="142">
        <v>1091588650</v>
      </c>
      <c r="BH77" s="156">
        <v>0</v>
      </c>
      <c r="BI77" s="145">
        <v>0</v>
      </c>
      <c r="BJ77" s="141"/>
      <c r="CQ77" s="157"/>
    </row>
    <row r="78" spans="1:95">
      <c r="A78" s="121">
        <f t="shared" si="5"/>
        <v>2007</v>
      </c>
      <c r="B78" s="121">
        <v>6</v>
      </c>
      <c r="C78" s="142">
        <v>501062849</v>
      </c>
      <c r="D78" s="142">
        <v>64991683</v>
      </c>
      <c r="E78" s="142">
        <v>566054532</v>
      </c>
      <c r="F78" s="142">
        <v>349276312</v>
      </c>
      <c r="G78" s="142">
        <v>2715947</v>
      </c>
      <c r="H78" s="142">
        <v>351992259</v>
      </c>
      <c r="I78" s="142">
        <v>196752083</v>
      </c>
      <c r="J78" s="142">
        <v>-4397910</v>
      </c>
      <c r="K78" s="142">
        <v>192354173</v>
      </c>
      <c r="L78" s="142">
        <v>2098202</v>
      </c>
      <c r="M78" s="142">
        <v>31687373</v>
      </c>
      <c r="N78" s="142">
        <v>4164114</v>
      </c>
      <c r="O78" s="142">
        <v>35851487</v>
      </c>
      <c r="P78" s="142">
        <v>1148350653</v>
      </c>
      <c r="Q78" s="142">
        <v>0</v>
      </c>
      <c r="R78" s="142">
        <v>1148350653</v>
      </c>
      <c r="S78" s="141"/>
      <c r="T78" s="142">
        <v>1049189446</v>
      </c>
      <c r="U78" s="142">
        <v>1049189446</v>
      </c>
      <c r="V78" s="142">
        <v>1112499166</v>
      </c>
      <c r="W78" s="142">
        <v>1112499166</v>
      </c>
      <c r="X78" s="142">
        <v>1085040933</v>
      </c>
      <c r="Y78" s="142">
        <v>1085040933</v>
      </c>
      <c r="Z78" s="147">
        <v>2331973</v>
      </c>
      <c r="AA78" s="152">
        <v>-148206</v>
      </c>
      <c r="AB78" s="142">
        <v>2183767</v>
      </c>
      <c r="AC78" s="142">
        <v>84926995</v>
      </c>
      <c r="AD78" s="146">
        <v>0</v>
      </c>
      <c r="AE78" s="153">
        <v>1235461415</v>
      </c>
      <c r="AF78" s="142"/>
      <c r="AG78" s="142">
        <v>0</v>
      </c>
      <c r="AH78" s="149">
        <v>7138000</v>
      </c>
      <c r="AI78" s="149">
        <v>15146000</v>
      </c>
      <c r="AJ78" s="142">
        <v>0</v>
      </c>
      <c r="AK78" s="142"/>
      <c r="AL78" s="154">
        <v>508200849</v>
      </c>
      <c r="AM78" s="154">
        <v>64991683</v>
      </c>
      <c r="AN78" s="155">
        <v>573192532</v>
      </c>
      <c r="AO78" s="154">
        <v>364422312</v>
      </c>
      <c r="AP78" s="154">
        <v>2715947</v>
      </c>
      <c r="AQ78" s="155">
        <v>367138259</v>
      </c>
      <c r="AR78" s="154">
        <v>196752083</v>
      </c>
      <c r="AS78" s="154">
        <v>-4397910</v>
      </c>
      <c r="AT78" s="155">
        <v>192354173</v>
      </c>
      <c r="AU78" s="147">
        <v>2098202</v>
      </c>
      <c r="AV78" s="142">
        <v>31687373</v>
      </c>
      <c r="AW78" s="142">
        <v>4164114</v>
      </c>
      <c r="AX78" s="142">
        <v>35851487</v>
      </c>
      <c r="AY78" s="155">
        <v>1170634653</v>
      </c>
      <c r="AZ78" s="147">
        <v>0</v>
      </c>
      <c r="BA78" s="155">
        <v>1170634653</v>
      </c>
      <c r="BB78" s="142"/>
      <c r="BC78" s="142">
        <v>1071473446</v>
      </c>
      <c r="BD78" s="142">
        <v>1071473446</v>
      </c>
      <c r="BE78" s="152">
        <v>1257745415</v>
      </c>
      <c r="BF78" s="142"/>
      <c r="BG78" s="142">
        <v>1235461415</v>
      </c>
      <c r="BH78" s="156">
        <v>0</v>
      </c>
      <c r="BI78" s="145">
        <v>0</v>
      </c>
      <c r="BJ78" s="141"/>
      <c r="CQ78" s="157"/>
    </row>
    <row r="79" spans="1:95">
      <c r="A79" s="121">
        <f t="shared" si="5"/>
        <v>2007</v>
      </c>
      <c r="B79" s="121">
        <v>7</v>
      </c>
      <c r="C79" s="142">
        <v>565974337</v>
      </c>
      <c r="D79" s="142">
        <v>27098143</v>
      </c>
      <c r="E79" s="142">
        <v>593072480</v>
      </c>
      <c r="F79" s="142">
        <v>363723758</v>
      </c>
      <c r="G79" s="142">
        <v>-405814</v>
      </c>
      <c r="H79" s="142">
        <v>363317944</v>
      </c>
      <c r="I79" s="142">
        <v>200743463</v>
      </c>
      <c r="J79" s="142">
        <v>-838590</v>
      </c>
      <c r="K79" s="142">
        <v>199904873</v>
      </c>
      <c r="L79" s="142">
        <v>2102401</v>
      </c>
      <c r="M79" s="142">
        <v>36172301</v>
      </c>
      <c r="N79" s="142">
        <v>4642859</v>
      </c>
      <c r="O79" s="142">
        <v>40815160</v>
      </c>
      <c r="P79" s="142">
        <v>1199212858</v>
      </c>
      <c r="Q79" s="142">
        <v>0</v>
      </c>
      <c r="R79" s="142">
        <v>1199212858</v>
      </c>
      <c r="S79" s="141"/>
      <c r="T79" s="142">
        <v>1132543959</v>
      </c>
      <c r="U79" s="142">
        <v>1132543959</v>
      </c>
      <c r="V79" s="142">
        <v>1158397698</v>
      </c>
      <c r="W79" s="142">
        <v>1158397698</v>
      </c>
      <c r="X79" s="142">
        <v>1173359119</v>
      </c>
      <c r="Y79" s="142">
        <v>1173359119</v>
      </c>
      <c r="Z79" s="147">
        <v>2429546</v>
      </c>
      <c r="AA79" s="152">
        <v>-7210</v>
      </c>
      <c r="AB79" s="142">
        <v>2422336</v>
      </c>
      <c r="AC79" s="142">
        <v>93724576</v>
      </c>
      <c r="AD79" s="146">
        <v>0</v>
      </c>
      <c r="AE79" s="153">
        <v>1295359770</v>
      </c>
      <c r="AF79" s="142"/>
      <c r="AG79" s="142">
        <v>0</v>
      </c>
      <c r="AH79" s="149">
        <v>8949000</v>
      </c>
      <c r="AI79" s="149">
        <v>17534000</v>
      </c>
      <c r="AJ79" s="142">
        <v>0</v>
      </c>
      <c r="AK79" s="142"/>
      <c r="AL79" s="154">
        <v>574923337</v>
      </c>
      <c r="AM79" s="154">
        <v>27098143</v>
      </c>
      <c r="AN79" s="155">
        <v>602021480</v>
      </c>
      <c r="AO79" s="154">
        <v>381257758</v>
      </c>
      <c r="AP79" s="154">
        <v>-405814</v>
      </c>
      <c r="AQ79" s="155">
        <v>380851944</v>
      </c>
      <c r="AR79" s="154">
        <v>200743463</v>
      </c>
      <c r="AS79" s="154">
        <v>-838590</v>
      </c>
      <c r="AT79" s="155">
        <v>199904873</v>
      </c>
      <c r="AU79" s="147">
        <v>2102401</v>
      </c>
      <c r="AV79" s="142">
        <v>36172301</v>
      </c>
      <c r="AW79" s="142">
        <v>4642859</v>
      </c>
      <c r="AX79" s="142">
        <v>40815160</v>
      </c>
      <c r="AY79" s="155">
        <v>1225695858</v>
      </c>
      <c r="AZ79" s="147">
        <v>0</v>
      </c>
      <c r="BA79" s="155">
        <v>1225695858</v>
      </c>
      <c r="BB79" s="142"/>
      <c r="BC79" s="142">
        <v>1159026959</v>
      </c>
      <c r="BD79" s="142">
        <v>1159026959</v>
      </c>
      <c r="BE79" s="152">
        <v>1321842770</v>
      </c>
      <c r="BF79" s="142"/>
      <c r="BG79" s="142">
        <v>1295359770</v>
      </c>
      <c r="BH79" s="156">
        <v>0</v>
      </c>
      <c r="BI79" s="145">
        <v>0</v>
      </c>
      <c r="BJ79" s="142"/>
      <c r="CQ79" s="157"/>
    </row>
    <row r="80" spans="1:95">
      <c r="A80" s="121">
        <f t="shared" si="5"/>
        <v>2007</v>
      </c>
      <c r="B80" s="121">
        <v>8</v>
      </c>
      <c r="C80" s="142">
        <v>602144963</v>
      </c>
      <c r="D80" s="142">
        <v>11438358</v>
      </c>
      <c r="E80" s="142">
        <v>613583321</v>
      </c>
      <c r="F80" s="142">
        <v>372419509</v>
      </c>
      <c r="G80" s="142">
        <v>-1773206</v>
      </c>
      <c r="H80" s="142">
        <v>370646303</v>
      </c>
      <c r="I80" s="142">
        <v>206877170</v>
      </c>
      <c r="J80" s="142">
        <v>2458044</v>
      </c>
      <c r="K80" s="142">
        <v>209335214</v>
      </c>
      <c r="L80" s="142">
        <v>2106964</v>
      </c>
      <c r="M80" s="142">
        <v>35205302</v>
      </c>
      <c r="N80" s="142">
        <v>4660479</v>
      </c>
      <c r="O80" s="142">
        <v>39865781</v>
      </c>
      <c r="P80" s="142">
        <v>1235537583</v>
      </c>
      <c r="Q80" s="142">
        <v>0</v>
      </c>
      <c r="R80" s="142">
        <v>1235537583</v>
      </c>
      <c r="S80" s="141"/>
      <c r="T80" s="142">
        <v>1183548606</v>
      </c>
      <c r="U80" s="142">
        <v>1183548606</v>
      </c>
      <c r="V80" s="142">
        <v>1195671802</v>
      </c>
      <c r="W80" s="142">
        <v>1195671802</v>
      </c>
      <c r="X80" s="142">
        <v>1223414387</v>
      </c>
      <c r="Y80" s="142">
        <v>1223414387</v>
      </c>
      <c r="Z80" s="147">
        <v>2367643</v>
      </c>
      <c r="AA80" s="152">
        <v>-82309</v>
      </c>
      <c r="AB80" s="142">
        <v>2285334</v>
      </c>
      <c r="AC80" s="142">
        <v>99535925</v>
      </c>
      <c r="AD80" s="146">
        <v>0</v>
      </c>
      <c r="AE80" s="153">
        <v>1337358842</v>
      </c>
      <c r="AF80" s="142"/>
      <c r="AG80" s="142">
        <v>0</v>
      </c>
      <c r="AH80" s="149">
        <v>8283000</v>
      </c>
      <c r="AI80" s="149">
        <v>16771000</v>
      </c>
      <c r="AJ80" s="142">
        <v>0</v>
      </c>
      <c r="AK80" s="142"/>
      <c r="AL80" s="154">
        <v>610427963</v>
      </c>
      <c r="AM80" s="154">
        <v>11438358</v>
      </c>
      <c r="AN80" s="155">
        <v>621866321</v>
      </c>
      <c r="AO80" s="154">
        <v>389190509</v>
      </c>
      <c r="AP80" s="154">
        <v>-1773206</v>
      </c>
      <c r="AQ80" s="155">
        <v>387417303</v>
      </c>
      <c r="AR80" s="154">
        <v>206877170</v>
      </c>
      <c r="AS80" s="154">
        <v>2458044</v>
      </c>
      <c r="AT80" s="155">
        <v>209335214</v>
      </c>
      <c r="AU80" s="147">
        <v>2106964</v>
      </c>
      <c r="AV80" s="142">
        <v>35205302</v>
      </c>
      <c r="AW80" s="142">
        <v>4660479</v>
      </c>
      <c r="AX80" s="142">
        <v>39865781</v>
      </c>
      <c r="AY80" s="155">
        <v>1260591583</v>
      </c>
      <c r="AZ80" s="147">
        <v>0</v>
      </c>
      <c r="BA80" s="155">
        <v>1260591583</v>
      </c>
      <c r="BB80" s="142"/>
      <c r="BC80" s="142">
        <v>1208602606</v>
      </c>
      <c r="BD80" s="142">
        <v>1208602606</v>
      </c>
      <c r="BE80" s="152">
        <v>1362412842</v>
      </c>
      <c r="BF80" s="142"/>
      <c r="BG80" s="142">
        <v>1337358842</v>
      </c>
      <c r="BH80" s="156">
        <v>0</v>
      </c>
      <c r="BI80" s="145">
        <v>0</v>
      </c>
      <c r="BJ80" s="142"/>
      <c r="CQ80" s="157"/>
    </row>
    <row r="81" spans="1:95">
      <c r="A81" s="121">
        <f t="shared" si="5"/>
        <v>2007</v>
      </c>
      <c r="B81" s="121">
        <v>9</v>
      </c>
      <c r="C81" s="142">
        <v>541197738</v>
      </c>
      <c r="D81" s="142">
        <v>-74699631</v>
      </c>
      <c r="E81" s="142">
        <v>466498107</v>
      </c>
      <c r="F81" s="142">
        <v>367876977</v>
      </c>
      <c r="G81" s="142">
        <v>-29087105</v>
      </c>
      <c r="H81" s="142">
        <v>338789872</v>
      </c>
      <c r="I81" s="142">
        <v>194625095</v>
      </c>
      <c r="J81" s="142">
        <v>-6299630</v>
      </c>
      <c r="K81" s="142">
        <v>188325465</v>
      </c>
      <c r="L81" s="142">
        <v>2112400</v>
      </c>
      <c r="M81" s="142">
        <v>30527725</v>
      </c>
      <c r="N81" s="142">
        <v>4031822</v>
      </c>
      <c r="O81" s="142">
        <v>34559547</v>
      </c>
      <c r="P81" s="142">
        <v>1030285391</v>
      </c>
      <c r="Q81" s="142">
        <v>0</v>
      </c>
      <c r="R81" s="142">
        <v>1030285391</v>
      </c>
      <c r="S81" s="141"/>
      <c r="T81" s="142">
        <v>1105812210</v>
      </c>
      <c r="U81" s="142">
        <v>1105812210</v>
      </c>
      <c r="V81" s="142">
        <v>995725844</v>
      </c>
      <c r="W81" s="142">
        <v>995725844</v>
      </c>
      <c r="X81" s="142">
        <v>1140371757</v>
      </c>
      <c r="Y81" s="142">
        <v>1140371757</v>
      </c>
      <c r="Z81" s="147">
        <v>2341319</v>
      </c>
      <c r="AA81" s="152">
        <v>-170995</v>
      </c>
      <c r="AB81" s="142">
        <v>2170324</v>
      </c>
      <c r="AC81" s="142">
        <v>67085492</v>
      </c>
      <c r="AD81" s="146">
        <v>0</v>
      </c>
      <c r="AE81" s="153">
        <v>1099541207</v>
      </c>
      <c r="AF81" s="142"/>
      <c r="AG81" s="142">
        <v>0</v>
      </c>
      <c r="AH81" s="149">
        <v>5657000</v>
      </c>
      <c r="AI81" s="149">
        <v>13135000</v>
      </c>
      <c r="AJ81" s="142">
        <v>0</v>
      </c>
      <c r="AK81" s="142"/>
      <c r="AL81" s="154">
        <v>546854738</v>
      </c>
      <c r="AM81" s="154">
        <v>-74699631</v>
      </c>
      <c r="AN81" s="155">
        <v>472155107</v>
      </c>
      <c r="AO81" s="154">
        <v>381011977</v>
      </c>
      <c r="AP81" s="154">
        <v>-29087105</v>
      </c>
      <c r="AQ81" s="155">
        <v>351924872</v>
      </c>
      <c r="AR81" s="154">
        <v>194625095</v>
      </c>
      <c r="AS81" s="154">
        <v>-6299630</v>
      </c>
      <c r="AT81" s="155">
        <v>188325465</v>
      </c>
      <c r="AU81" s="147">
        <v>2112400</v>
      </c>
      <c r="AV81" s="142">
        <v>30527725</v>
      </c>
      <c r="AW81" s="142">
        <v>4031822</v>
      </c>
      <c r="AX81" s="142">
        <v>34559547</v>
      </c>
      <c r="AY81" s="155">
        <v>1049077391</v>
      </c>
      <c r="AZ81" s="147">
        <v>0</v>
      </c>
      <c r="BA81" s="155">
        <v>1049077391</v>
      </c>
      <c r="BB81" s="142"/>
      <c r="BC81" s="142">
        <v>1124604210</v>
      </c>
      <c r="BD81" s="142">
        <v>1124604210</v>
      </c>
      <c r="BE81" s="152">
        <v>1118333207</v>
      </c>
      <c r="BF81" s="142"/>
      <c r="BG81" s="142">
        <v>1099541207</v>
      </c>
      <c r="BH81" s="156">
        <v>0</v>
      </c>
      <c r="BI81" s="145">
        <v>0</v>
      </c>
      <c r="BJ81" s="142"/>
      <c r="CQ81" s="157"/>
    </row>
    <row r="82" spans="1:95">
      <c r="A82" s="121">
        <f t="shared" si="5"/>
        <v>2007</v>
      </c>
      <c r="B82" s="121">
        <v>10</v>
      </c>
      <c r="C82" s="142">
        <v>403683432</v>
      </c>
      <c r="D82" s="142">
        <v>-58804845</v>
      </c>
      <c r="E82" s="142">
        <v>344878587</v>
      </c>
      <c r="F82" s="142">
        <v>319726102</v>
      </c>
      <c r="G82" s="142">
        <v>-15858016</v>
      </c>
      <c r="H82" s="142">
        <v>303868086</v>
      </c>
      <c r="I82" s="142">
        <v>180703051</v>
      </c>
      <c r="J82" s="142">
        <v>-1117175</v>
      </c>
      <c r="K82" s="142">
        <v>179585876</v>
      </c>
      <c r="L82" s="142">
        <v>2116945</v>
      </c>
      <c r="M82" s="142">
        <v>26300003</v>
      </c>
      <c r="N82" s="142">
        <v>3420042</v>
      </c>
      <c r="O82" s="142">
        <v>29720045</v>
      </c>
      <c r="P82" s="142">
        <v>860169539</v>
      </c>
      <c r="Q82" s="142">
        <v>0</v>
      </c>
      <c r="R82" s="142">
        <v>860169539</v>
      </c>
      <c r="S82" s="141"/>
      <c r="T82" s="142">
        <v>906229530</v>
      </c>
      <c r="U82" s="142">
        <v>906229530</v>
      </c>
      <c r="V82" s="142">
        <v>830449494</v>
      </c>
      <c r="W82" s="142">
        <v>830449494</v>
      </c>
      <c r="X82" s="142">
        <v>935949575</v>
      </c>
      <c r="Y82" s="142">
        <v>935949575</v>
      </c>
      <c r="Z82" s="147">
        <v>2179720</v>
      </c>
      <c r="AA82" s="152">
        <v>6212</v>
      </c>
      <c r="AB82" s="142">
        <v>2185932</v>
      </c>
      <c r="AC82" s="142">
        <v>45313502</v>
      </c>
      <c r="AD82" s="146">
        <v>0</v>
      </c>
      <c r="AE82" s="153">
        <v>907668973</v>
      </c>
      <c r="AF82" s="142"/>
      <c r="AG82" s="142">
        <v>0</v>
      </c>
      <c r="AH82" s="149">
        <v>3391000</v>
      </c>
      <c r="AI82" s="149">
        <v>7230000</v>
      </c>
      <c r="AJ82" s="142">
        <v>0</v>
      </c>
      <c r="AK82" s="142"/>
      <c r="AL82" s="154">
        <v>407074432</v>
      </c>
      <c r="AM82" s="154">
        <v>-58804845</v>
      </c>
      <c r="AN82" s="155">
        <v>348269587</v>
      </c>
      <c r="AO82" s="154">
        <v>326956102</v>
      </c>
      <c r="AP82" s="154">
        <v>-15858016</v>
      </c>
      <c r="AQ82" s="155">
        <v>311098086</v>
      </c>
      <c r="AR82" s="154">
        <v>180703051</v>
      </c>
      <c r="AS82" s="154">
        <v>-1117175</v>
      </c>
      <c r="AT82" s="155">
        <v>179585876</v>
      </c>
      <c r="AU82" s="147">
        <v>2116945</v>
      </c>
      <c r="AV82" s="142">
        <v>26300003</v>
      </c>
      <c r="AW82" s="142">
        <v>3420042</v>
      </c>
      <c r="AX82" s="142">
        <v>29720045</v>
      </c>
      <c r="AY82" s="155">
        <v>870790539</v>
      </c>
      <c r="AZ82" s="147">
        <v>0</v>
      </c>
      <c r="BA82" s="155">
        <v>870790539</v>
      </c>
      <c r="BB82" s="142"/>
      <c r="BC82" s="142">
        <v>916850530</v>
      </c>
      <c r="BD82" s="142">
        <v>916850530</v>
      </c>
      <c r="BE82" s="152">
        <v>918289973</v>
      </c>
      <c r="BF82" s="142"/>
      <c r="BG82" s="142">
        <v>907668973</v>
      </c>
      <c r="BH82" s="156">
        <v>0</v>
      </c>
      <c r="BI82" s="145">
        <v>0</v>
      </c>
      <c r="BJ82" s="142"/>
      <c r="CQ82" s="157"/>
    </row>
    <row r="83" spans="1:95">
      <c r="A83" s="121">
        <f t="shared" si="5"/>
        <v>2007</v>
      </c>
      <c r="B83" s="121">
        <v>11</v>
      </c>
      <c r="C83" s="142">
        <v>304443576</v>
      </c>
      <c r="D83" s="142">
        <v>-8535381</v>
      </c>
      <c r="E83" s="142">
        <v>295908195</v>
      </c>
      <c r="F83" s="142">
        <v>256612465</v>
      </c>
      <c r="G83" s="142">
        <v>1873104</v>
      </c>
      <c r="H83" s="142">
        <v>258485569</v>
      </c>
      <c r="I83" s="142">
        <v>174990203</v>
      </c>
      <c r="J83" s="142">
        <v>3511057</v>
      </c>
      <c r="K83" s="142">
        <v>178501260</v>
      </c>
      <c r="L83" s="142">
        <v>2122068</v>
      </c>
      <c r="M83" s="142">
        <v>24896057</v>
      </c>
      <c r="N83" s="142">
        <v>3111281</v>
      </c>
      <c r="O83" s="142">
        <v>28007338</v>
      </c>
      <c r="P83" s="142">
        <v>763024430</v>
      </c>
      <c r="Q83" s="142">
        <v>0</v>
      </c>
      <c r="R83" s="142">
        <v>763024430</v>
      </c>
      <c r="S83" s="141"/>
      <c r="T83" s="142">
        <v>738168312</v>
      </c>
      <c r="U83" s="142">
        <v>738168312</v>
      </c>
      <c r="V83" s="142">
        <v>735017092</v>
      </c>
      <c r="W83" s="142">
        <v>735017092</v>
      </c>
      <c r="X83" s="142">
        <v>766175650</v>
      </c>
      <c r="Y83" s="142">
        <v>766175650</v>
      </c>
      <c r="Z83" s="147">
        <v>2203579</v>
      </c>
      <c r="AA83" s="152">
        <v>364294</v>
      </c>
      <c r="AB83" s="142">
        <v>2567873</v>
      </c>
      <c r="AC83" s="142">
        <v>35589295</v>
      </c>
      <c r="AD83" s="146">
        <v>0</v>
      </c>
      <c r="AE83" s="153">
        <v>801181598</v>
      </c>
      <c r="AF83" s="142"/>
      <c r="AG83" s="142">
        <v>0</v>
      </c>
      <c r="AH83" s="149">
        <v>5597000</v>
      </c>
      <c r="AI83" s="149">
        <v>6345000</v>
      </c>
      <c r="AJ83" s="142">
        <v>0</v>
      </c>
      <c r="AK83" s="142"/>
      <c r="AL83" s="154">
        <v>310040576</v>
      </c>
      <c r="AM83" s="154">
        <v>-8535381</v>
      </c>
      <c r="AN83" s="155">
        <v>301505195</v>
      </c>
      <c r="AO83" s="154">
        <v>262957465</v>
      </c>
      <c r="AP83" s="154">
        <v>1873104</v>
      </c>
      <c r="AQ83" s="155">
        <v>264830569</v>
      </c>
      <c r="AR83" s="154">
        <v>174990203</v>
      </c>
      <c r="AS83" s="154">
        <v>3511057</v>
      </c>
      <c r="AT83" s="155">
        <v>178501260</v>
      </c>
      <c r="AU83" s="147">
        <v>2122068</v>
      </c>
      <c r="AV83" s="142">
        <v>24896057</v>
      </c>
      <c r="AW83" s="142">
        <v>3111281</v>
      </c>
      <c r="AX83" s="142">
        <v>28007338</v>
      </c>
      <c r="AY83" s="155">
        <v>774966430</v>
      </c>
      <c r="AZ83" s="147">
        <v>0</v>
      </c>
      <c r="BA83" s="155">
        <v>774966430</v>
      </c>
      <c r="BB83" s="142"/>
      <c r="BC83" s="142">
        <v>750110312</v>
      </c>
      <c r="BD83" s="142">
        <v>750110312</v>
      </c>
      <c r="BE83" s="152">
        <v>813123598</v>
      </c>
      <c r="BF83" s="142"/>
      <c r="BG83" s="142">
        <v>801181598</v>
      </c>
      <c r="BH83" s="156">
        <v>0</v>
      </c>
      <c r="BI83" s="145">
        <v>0</v>
      </c>
      <c r="BJ83" s="142"/>
      <c r="CQ83" s="157"/>
    </row>
    <row r="84" spans="1:95">
      <c r="A84" s="121">
        <f t="shared" si="5"/>
        <v>2007</v>
      </c>
      <c r="B84" s="121">
        <v>12</v>
      </c>
      <c r="C84" s="142">
        <v>398530258</v>
      </c>
      <c r="D84" s="142">
        <v>55176404</v>
      </c>
      <c r="E84" s="142">
        <v>453706662</v>
      </c>
      <c r="F84" s="142">
        <v>272304772</v>
      </c>
      <c r="G84" s="142">
        <v>2539547</v>
      </c>
      <c r="H84" s="142">
        <v>274844319</v>
      </c>
      <c r="I84" s="142">
        <v>167737023</v>
      </c>
      <c r="J84" s="142">
        <v>-1289467</v>
      </c>
      <c r="K84" s="142">
        <v>166447556</v>
      </c>
      <c r="L84" s="142">
        <v>2126590</v>
      </c>
      <c r="M84" s="142">
        <v>29084137</v>
      </c>
      <c r="N84" s="142">
        <v>3520033</v>
      </c>
      <c r="O84" s="142">
        <v>32604170</v>
      </c>
      <c r="P84" s="142">
        <v>929729297</v>
      </c>
      <c r="Q84" s="142">
        <v>0</v>
      </c>
      <c r="R84" s="142">
        <v>929729297</v>
      </c>
      <c r="S84" s="141"/>
      <c r="T84" s="142">
        <v>840698643</v>
      </c>
      <c r="U84" s="142">
        <v>840698643</v>
      </c>
      <c r="V84" s="142">
        <v>897125127</v>
      </c>
      <c r="W84" s="142">
        <v>897125127</v>
      </c>
      <c r="X84" s="142">
        <v>873302813</v>
      </c>
      <c r="Y84" s="142">
        <v>873302813</v>
      </c>
      <c r="Z84" s="147">
        <v>2417596</v>
      </c>
      <c r="AA84" s="152">
        <v>51596</v>
      </c>
      <c r="AB84" s="142">
        <v>2469192</v>
      </c>
      <c r="AC84" s="142">
        <v>54319653</v>
      </c>
      <c r="AD84" s="146">
        <v>0</v>
      </c>
      <c r="AE84" s="153">
        <v>986518142</v>
      </c>
      <c r="AF84" s="142"/>
      <c r="AG84" s="142">
        <v>0</v>
      </c>
      <c r="AH84" s="149">
        <v>9936000</v>
      </c>
      <c r="AI84" s="149">
        <v>8997000</v>
      </c>
      <c r="AJ84" s="142">
        <v>0</v>
      </c>
      <c r="AK84" s="142"/>
      <c r="AL84" s="154">
        <v>408466258</v>
      </c>
      <c r="AM84" s="154">
        <v>55176404</v>
      </c>
      <c r="AN84" s="155">
        <v>463642662</v>
      </c>
      <c r="AO84" s="154">
        <v>281301772</v>
      </c>
      <c r="AP84" s="154">
        <v>2539547</v>
      </c>
      <c r="AQ84" s="155">
        <v>283841319</v>
      </c>
      <c r="AR84" s="154">
        <v>167737023</v>
      </c>
      <c r="AS84" s="154">
        <v>-1289467</v>
      </c>
      <c r="AT84" s="155">
        <v>166447556</v>
      </c>
      <c r="AU84" s="147">
        <v>2126590</v>
      </c>
      <c r="AV84" s="142">
        <v>29084137</v>
      </c>
      <c r="AW84" s="142">
        <v>3520033</v>
      </c>
      <c r="AX84" s="142">
        <v>32604170</v>
      </c>
      <c r="AY84" s="155">
        <v>948662297</v>
      </c>
      <c r="AZ84" s="147">
        <v>0</v>
      </c>
      <c r="BA84" s="155">
        <v>948662297</v>
      </c>
      <c r="BB84" s="142"/>
      <c r="BC84" s="142">
        <v>859631643</v>
      </c>
      <c r="BD84" s="142">
        <v>859631643</v>
      </c>
      <c r="BE84" s="152">
        <v>1005451142</v>
      </c>
      <c r="BF84" s="142"/>
      <c r="BG84" s="142">
        <v>986518142</v>
      </c>
      <c r="BH84" s="156">
        <v>0</v>
      </c>
      <c r="BI84" s="145">
        <v>0</v>
      </c>
      <c r="BJ84" s="142"/>
      <c r="CQ84" s="157"/>
    </row>
    <row r="85" spans="1:95">
      <c r="B85" s="128" t="s">
        <v>112</v>
      </c>
      <c r="C85" s="142">
        <v>5282904892</v>
      </c>
      <c r="D85" s="142">
        <v>23633186</v>
      </c>
      <c r="E85" s="142">
        <v>5306538078</v>
      </c>
      <c r="F85" s="142">
        <v>3662324440</v>
      </c>
      <c r="G85" s="142">
        <v>15815995</v>
      </c>
      <c r="H85" s="142">
        <v>3678140435</v>
      </c>
      <c r="I85" s="142">
        <v>2225628325</v>
      </c>
      <c r="J85" s="142">
        <v>2683205</v>
      </c>
      <c r="K85" s="142">
        <v>2228311530</v>
      </c>
      <c r="L85" s="142">
        <v>25200469</v>
      </c>
      <c r="M85" s="142">
        <v>349909078</v>
      </c>
      <c r="N85" s="142">
        <v>44524763</v>
      </c>
      <c r="O85" s="142">
        <v>394433841</v>
      </c>
      <c r="P85" s="142">
        <v>11632624353</v>
      </c>
      <c r="Q85" s="142">
        <v>0</v>
      </c>
      <c r="R85" s="142">
        <v>11632624353</v>
      </c>
      <c r="S85" s="141"/>
      <c r="T85" s="142">
        <v>11196058126</v>
      </c>
      <c r="U85" s="142">
        <v>11196058126</v>
      </c>
      <c r="V85" s="142">
        <v>11238190512</v>
      </c>
      <c r="W85" s="142">
        <v>11238190512</v>
      </c>
      <c r="X85" s="142">
        <v>11590491967</v>
      </c>
      <c r="Y85" s="142">
        <v>11590491967</v>
      </c>
      <c r="Z85" s="146">
        <v>27753738</v>
      </c>
      <c r="AA85" s="146">
        <v>141314</v>
      </c>
      <c r="AB85" s="142">
        <v>27895052</v>
      </c>
      <c r="AC85" s="146">
        <v>731088342</v>
      </c>
      <c r="AD85" s="146">
        <v>0</v>
      </c>
      <c r="AE85" s="146">
        <v>12391607747</v>
      </c>
      <c r="AF85" s="142"/>
      <c r="AG85" s="142">
        <v>0</v>
      </c>
      <c r="AH85" s="142">
        <v>81402000</v>
      </c>
      <c r="AI85" s="142">
        <v>130073000</v>
      </c>
      <c r="AJ85" s="142">
        <v>0</v>
      </c>
      <c r="AK85" s="142"/>
      <c r="AL85" s="152">
        <v>5364306892</v>
      </c>
      <c r="AM85" s="152">
        <v>23633186</v>
      </c>
      <c r="AN85" s="142">
        <v>5387940078</v>
      </c>
      <c r="AO85" s="152">
        <v>3792397440</v>
      </c>
      <c r="AP85" s="152">
        <v>15815995</v>
      </c>
      <c r="AQ85" s="142">
        <v>3808213435</v>
      </c>
      <c r="AR85" s="152">
        <v>2225628325</v>
      </c>
      <c r="AS85" s="152">
        <v>2683205</v>
      </c>
      <c r="AT85" s="142">
        <v>2228311530</v>
      </c>
      <c r="AU85" s="146">
        <v>25200469</v>
      </c>
      <c r="AV85" s="142">
        <v>349909078</v>
      </c>
      <c r="AW85" s="142">
        <v>44524763</v>
      </c>
      <c r="AX85" s="142">
        <v>394433841</v>
      </c>
      <c r="AY85" s="142">
        <v>11844099353</v>
      </c>
      <c r="AZ85" s="147">
        <v>0</v>
      </c>
      <c r="BA85" s="142">
        <v>11844099353</v>
      </c>
      <c r="BB85" s="142"/>
      <c r="BC85" s="142">
        <v>11407533126</v>
      </c>
      <c r="BD85" s="142">
        <v>11407533126</v>
      </c>
      <c r="BE85" s="146">
        <v>12603082747</v>
      </c>
      <c r="BF85" s="141"/>
      <c r="BG85" s="146">
        <v>12391607747</v>
      </c>
      <c r="BH85" s="156">
        <v>0</v>
      </c>
      <c r="BI85" s="146">
        <v>0</v>
      </c>
      <c r="BJ85" s="142"/>
      <c r="CP85" s="157"/>
      <c r="CQ85" s="157"/>
    </row>
    <row r="86" spans="1:95">
      <c r="A86" s="121">
        <f t="shared" ref="A86:A97" si="6">A73+1</f>
        <v>2008</v>
      </c>
      <c r="B86" s="121">
        <v>1</v>
      </c>
      <c r="C86" s="142">
        <v>506935742</v>
      </c>
      <c r="D86" s="142">
        <v>8448638</v>
      </c>
      <c r="E86" s="142">
        <v>515384380</v>
      </c>
      <c r="F86" s="142">
        <v>274847988</v>
      </c>
      <c r="G86" s="142">
        <v>-31015946</v>
      </c>
      <c r="H86" s="142">
        <v>243832042</v>
      </c>
      <c r="I86" s="142">
        <v>167769963</v>
      </c>
      <c r="J86" s="142">
        <v>-5897784</v>
      </c>
      <c r="K86" s="142">
        <v>161872179</v>
      </c>
      <c r="L86" s="142">
        <v>2130872</v>
      </c>
      <c r="M86" s="142">
        <v>31276034</v>
      </c>
      <c r="N86" s="142">
        <v>3653778</v>
      </c>
      <c r="O86" s="142">
        <v>34929812</v>
      </c>
      <c r="P86" s="142">
        <v>958149285</v>
      </c>
      <c r="Q86" s="142">
        <v>0</v>
      </c>
      <c r="R86" s="142">
        <v>958149285</v>
      </c>
      <c r="S86" s="141"/>
      <c r="T86" s="142">
        <v>951684565</v>
      </c>
      <c r="U86" s="142">
        <v>951684565</v>
      </c>
      <c r="V86" s="142">
        <v>923219473</v>
      </c>
      <c r="W86" s="142">
        <v>923219473</v>
      </c>
      <c r="X86" s="142">
        <v>986614377</v>
      </c>
      <c r="Y86" s="142">
        <v>986614377</v>
      </c>
      <c r="Z86" s="147">
        <v>2548065</v>
      </c>
      <c r="AA86" s="152">
        <v>-251749</v>
      </c>
      <c r="AB86" s="142">
        <v>2296316</v>
      </c>
      <c r="AC86" s="142">
        <v>57732322</v>
      </c>
      <c r="AD86" s="146">
        <v>0</v>
      </c>
      <c r="AE86" s="153">
        <v>1018177923</v>
      </c>
      <c r="AF86" s="142"/>
      <c r="AG86" s="142">
        <v>0</v>
      </c>
      <c r="AH86" s="149">
        <v>13159000</v>
      </c>
      <c r="AI86" s="149">
        <v>14326000</v>
      </c>
      <c r="AJ86" s="142">
        <v>0</v>
      </c>
      <c r="AK86" s="142"/>
      <c r="AL86" s="154">
        <v>520094742</v>
      </c>
      <c r="AM86" s="154">
        <v>8448638</v>
      </c>
      <c r="AN86" s="155">
        <v>528543380</v>
      </c>
      <c r="AO86" s="154">
        <v>289173988</v>
      </c>
      <c r="AP86" s="154">
        <v>-31015946</v>
      </c>
      <c r="AQ86" s="155">
        <v>258158042</v>
      </c>
      <c r="AR86" s="154">
        <v>167769963</v>
      </c>
      <c r="AS86" s="154">
        <v>-5897784</v>
      </c>
      <c r="AT86" s="155">
        <v>161872179</v>
      </c>
      <c r="AU86" s="147">
        <v>2130872</v>
      </c>
      <c r="AV86" s="142">
        <v>31276034</v>
      </c>
      <c r="AW86" s="142">
        <v>3653778</v>
      </c>
      <c r="AX86" s="142">
        <v>34929812</v>
      </c>
      <c r="AY86" s="155">
        <v>985634285</v>
      </c>
      <c r="AZ86" s="147">
        <v>0</v>
      </c>
      <c r="BA86" s="155">
        <v>985634285</v>
      </c>
      <c r="BB86" s="142"/>
      <c r="BC86" s="142">
        <v>979169565</v>
      </c>
      <c r="BD86" s="142">
        <v>979169565</v>
      </c>
      <c r="BE86" s="152">
        <v>1045662923</v>
      </c>
      <c r="BF86" s="142"/>
      <c r="BG86" s="142">
        <v>1018177923</v>
      </c>
      <c r="BH86" s="156">
        <v>0</v>
      </c>
      <c r="BI86" s="145">
        <v>0</v>
      </c>
      <c r="BJ86" s="141"/>
      <c r="CQ86" s="157"/>
    </row>
    <row r="87" spans="1:95">
      <c r="A87" s="121">
        <f t="shared" si="6"/>
        <v>2008</v>
      </c>
      <c r="B87" s="121">
        <v>2</v>
      </c>
      <c r="C87" s="142">
        <v>433789328</v>
      </c>
      <c r="D87" s="142">
        <v>-57120272</v>
      </c>
      <c r="E87" s="142">
        <v>376669056</v>
      </c>
      <c r="F87" s="142">
        <v>265245912</v>
      </c>
      <c r="G87" s="142">
        <v>-16222931</v>
      </c>
      <c r="H87" s="142">
        <v>249022981</v>
      </c>
      <c r="I87" s="142">
        <v>163032482</v>
      </c>
      <c r="J87" s="142">
        <v>-1742082</v>
      </c>
      <c r="K87" s="142">
        <v>161290400</v>
      </c>
      <c r="L87" s="142">
        <v>2136147</v>
      </c>
      <c r="M87" s="142">
        <v>26658880</v>
      </c>
      <c r="N87" s="142">
        <v>3238096</v>
      </c>
      <c r="O87" s="142">
        <v>29896976</v>
      </c>
      <c r="P87" s="142">
        <v>819015560</v>
      </c>
      <c r="Q87" s="142">
        <v>0</v>
      </c>
      <c r="R87" s="142">
        <v>819015560</v>
      </c>
      <c r="S87" s="141"/>
      <c r="T87" s="142">
        <v>864203869</v>
      </c>
      <c r="U87" s="142">
        <v>864203869</v>
      </c>
      <c r="V87" s="142">
        <v>789118584</v>
      </c>
      <c r="W87" s="142">
        <v>789118584</v>
      </c>
      <c r="X87" s="142">
        <v>894100845</v>
      </c>
      <c r="Y87" s="142">
        <v>894100845</v>
      </c>
      <c r="Z87" s="147">
        <v>2445514</v>
      </c>
      <c r="AA87" s="152">
        <v>-136108</v>
      </c>
      <c r="AB87" s="142">
        <v>2309406</v>
      </c>
      <c r="AC87" s="142">
        <v>41102076</v>
      </c>
      <c r="AD87" s="146">
        <v>0</v>
      </c>
      <c r="AE87" s="153">
        <v>862427042</v>
      </c>
      <c r="AF87" s="142"/>
      <c r="AG87" s="142">
        <v>0</v>
      </c>
      <c r="AH87" s="149">
        <v>10120000</v>
      </c>
      <c r="AI87" s="149">
        <v>9229000</v>
      </c>
      <c r="AJ87" s="142">
        <v>0</v>
      </c>
      <c r="AK87" s="142"/>
      <c r="AL87" s="154">
        <v>443909328</v>
      </c>
      <c r="AM87" s="154">
        <v>-57120272</v>
      </c>
      <c r="AN87" s="155">
        <v>386789056</v>
      </c>
      <c r="AO87" s="154">
        <v>274474912</v>
      </c>
      <c r="AP87" s="154">
        <v>-16222931</v>
      </c>
      <c r="AQ87" s="155">
        <v>258251981</v>
      </c>
      <c r="AR87" s="154">
        <v>163032482</v>
      </c>
      <c r="AS87" s="154">
        <v>-1742082</v>
      </c>
      <c r="AT87" s="155">
        <v>161290400</v>
      </c>
      <c r="AU87" s="147">
        <v>2136147</v>
      </c>
      <c r="AV87" s="142">
        <v>26658880</v>
      </c>
      <c r="AW87" s="142">
        <v>3238096</v>
      </c>
      <c r="AX87" s="142">
        <v>29896976</v>
      </c>
      <c r="AY87" s="155">
        <v>838364560</v>
      </c>
      <c r="AZ87" s="147">
        <v>0</v>
      </c>
      <c r="BA87" s="155">
        <v>838364560</v>
      </c>
      <c r="BB87" s="142"/>
      <c r="BC87" s="142">
        <v>883552869</v>
      </c>
      <c r="BD87" s="142">
        <v>883552869</v>
      </c>
      <c r="BE87" s="152">
        <v>881776042</v>
      </c>
      <c r="BF87" s="142"/>
      <c r="BG87" s="142">
        <v>862427042</v>
      </c>
      <c r="BH87" s="156">
        <v>0</v>
      </c>
      <c r="BI87" s="145">
        <v>0</v>
      </c>
      <c r="BJ87" s="141"/>
      <c r="CQ87" s="157"/>
    </row>
    <row r="88" spans="1:95">
      <c r="A88" s="121">
        <f t="shared" si="6"/>
        <v>2008</v>
      </c>
      <c r="B88" s="121">
        <v>3</v>
      </c>
      <c r="C88" s="142">
        <v>386190016</v>
      </c>
      <c r="D88" s="142">
        <v>3329054</v>
      </c>
      <c r="E88" s="142">
        <v>389519070</v>
      </c>
      <c r="F88" s="142">
        <v>259626339</v>
      </c>
      <c r="G88" s="142">
        <v>14691466</v>
      </c>
      <c r="H88" s="142">
        <v>274317805</v>
      </c>
      <c r="I88" s="142">
        <v>178748515</v>
      </c>
      <c r="J88" s="142">
        <v>2713249</v>
      </c>
      <c r="K88" s="142">
        <v>181461764</v>
      </c>
      <c r="L88" s="142">
        <v>2141094</v>
      </c>
      <c r="M88" s="142">
        <v>25428776</v>
      </c>
      <c r="N88" s="142">
        <v>3190862</v>
      </c>
      <c r="O88" s="142">
        <v>28619638</v>
      </c>
      <c r="P88" s="142">
        <v>876059371</v>
      </c>
      <c r="Q88" s="142">
        <v>0</v>
      </c>
      <c r="R88" s="142">
        <v>876059371</v>
      </c>
      <c r="S88" s="141"/>
      <c r="T88" s="142">
        <v>826705964</v>
      </c>
      <c r="U88" s="142">
        <v>826705964</v>
      </c>
      <c r="V88" s="142">
        <v>847439733</v>
      </c>
      <c r="W88" s="142">
        <v>847439733</v>
      </c>
      <c r="X88" s="142">
        <v>855325602</v>
      </c>
      <c r="Y88" s="142">
        <v>855325602</v>
      </c>
      <c r="Z88" s="147">
        <v>2313568</v>
      </c>
      <c r="AA88" s="152">
        <v>113848</v>
      </c>
      <c r="AB88" s="142">
        <v>2427416</v>
      </c>
      <c r="AC88" s="142">
        <v>46558819</v>
      </c>
      <c r="AD88" s="146">
        <v>0</v>
      </c>
      <c r="AE88" s="153">
        <v>925045606</v>
      </c>
      <c r="AF88" s="142"/>
      <c r="AG88" s="142">
        <v>0</v>
      </c>
      <c r="AH88" s="149">
        <v>6009000</v>
      </c>
      <c r="AI88" s="149">
        <v>6371000</v>
      </c>
      <c r="AJ88" s="142">
        <v>0</v>
      </c>
      <c r="AK88" s="142"/>
      <c r="AL88" s="154">
        <v>392199016</v>
      </c>
      <c r="AM88" s="154">
        <v>3329054</v>
      </c>
      <c r="AN88" s="155">
        <v>395528070</v>
      </c>
      <c r="AO88" s="154">
        <v>265997339</v>
      </c>
      <c r="AP88" s="154">
        <v>14691466</v>
      </c>
      <c r="AQ88" s="155">
        <v>280688805</v>
      </c>
      <c r="AR88" s="154">
        <v>178748515</v>
      </c>
      <c r="AS88" s="154">
        <v>2713249</v>
      </c>
      <c r="AT88" s="155">
        <v>181461764</v>
      </c>
      <c r="AU88" s="147">
        <v>2141094</v>
      </c>
      <c r="AV88" s="142">
        <v>25428776</v>
      </c>
      <c r="AW88" s="142">
        <v>3190862</v>
      </c>
      <c r="AX88" s="142">
        <v>28619638</v>
      </c>
      <c r="AY88" s="155">
        <v>888439371</v>
      </c>
      <c r="AZ88" s="147">
        <v>0</v>
      </c>
      <c r="BA88" s="155">
        <v>888439371</v>
      </c>
      <c r="BB88" s="142"/>
      <c r="BC88" s="142">
        <v>839085964</v>
      </c>
      <c r="BD88" s="142">
        <v>839085964</v>
      </c>
      <c r="BE88" s="152">
        <v>937425606</v>
      </c>
      <c r="BF88" s="142"/>
      <c r="BG88" s="142">
        <v>925045606</v>
      </c>
      <c r="BH88" s="156">
        <v>0</v>
      </c>
      <c r="BI88" s="145">
        <v>0</v>
      </c>
      <c r="BJ88" s="141"/>
      <c r="CQ88" s="157"/>
    </row>
    <row r="89" spans="1:95">
      <c r="A89" s="121">
        <f t="shared" si="6"/>
        <v>2008</v>
      </c>
      <c r="B89" s="121">
        <v>4</v>
      </c>
      <c r="C89" s="142">
        <v>328161333</v>
      </c>
      <c r="D89" s="142">
        <v>-18833063</v>
      </c>
      <c r="E89" s="142">
        <v>309328270</v>
      </c>
      <c r="F89" s="142">
        <v>274164333</v>
      </c>
      <c r="G89" s="142">
        <v>24823173</v>
      </c>
      <c r="H89" s="142">
        <v>298987506</v>
      </c>
      <c r="I89" s="142">
        <v>188941274</v>
      </c>
      <c r="J89" s="142">
        <v>7453329</v>
      </c>
      <c r="K89" s="142">
        <v>196394603</v>
      </c>
      <c r="L89" s="142">
        <v>2145617</v>
      </c>
      <c r="M89" s="142">
        <v>24968525</v>
      </c>
      <c r="N89" s="142">
        <v>3257615</v>
      </c>
      <c r="O89" s="142">
        <v>28226140</v>
      </c>
      <c r="P89" s="142">
        <v>835082136</v>
      </c>
      <c r="Q89" s="142">
        <v>0</v>
      </c>
      <c r="R89" s="142">
        <v>835082136</v>
      </c>
      <c r="S89" s="141"/>
      <c r="T89" s="142">
        <v>793412557</v>
      </c>
      <c r="U89" s="142">
        <v>793412557</v>
      </c>
      <c r="V89" s="142">
        <v>806855996</v>
      </c>
      <c r="W89" s="142">
        <v>806855996</v>
      </c>
      <c r="X89" s="142">
        <v>821638697</v>
      </c>
      <c r="Y89" s="142">
        <v>821638697</v>
      </c>
      <c r="Z89" s="147">
        <v>2199828</v>
      </c>
      <c r="AA89" s="152">
        <v>55503</v>
      </c>
      <c r="AB89" s="142">
        <v>2255331</v>
      </c>
      <c r="AC89" s="142">
        <v>42009455</v>
      </c>
      <c r="AD89" s="146">
        <v>0</v>
      </c>
      <c r="AE89" s="153">
        <v>879346922</v>
      </c>
      <c r="AF89" s="142"/>
      <c r="AG89" s="142">
        <v>0</v>
      </c>
      <c r="AH89" s="149">
        <v>2940000</v>
      </c>
      <c r="AI89" s="149">
        <v>7303000</v>
      </c>
      <c r="AJ89" s="142">
        <v>0</v>
      </c>
      <c r="AK89" s="142"/>
      <c r="AL89" s="154">
        <v>331101333</v>
      </c>
      <c r="AM89" s="154">
        <v>-18833063</v>
      </c>
      <c r="AN89" s="155">
        <v>312268270</v>
      </c>
      <c r="AO89" s="154">
        <v>281467333</v>
      </c>
      <c r="AP89" s="154">
        <v>24823173</v>
      </c>
      <c r="AQ89" s="155">
        <v>306290506</v>
      </c>
      <c r="AR89" s="154">
        <v>188941274</v>
      </c>
      <c r="AS89" s="154">
        <v>7453329</v>
      </c>
      <c r="AT89" s="155">
        <v>196394603</v>
      </c>
      <c r="AU89" s="147">
        <v>2145617</v>
      </c>
      <c r="AV89" s="142">
        <v>24968525</v>
      </c>
      <c r="AW89" s="142">
        <v>3257615</v>
      </c>
      <c r="AX89" s="142">
        <v>28226140</v>
      </c>
      <c r="AY89" s="155">
        <v>845325136</v>
      </c>
      <c r="AZ89" s="147">
        <v>0</v>
      </c>
      <c r="BA89" s="155">
        <v>845325136</v>
      </c>
      <c r="BB89" s="142"/>
      <c r="BC89" s="142">
        <v>803655557</v>
      </c>
      <c r="BD89" s="142">
        <v>803655557</v>
      </c>
      <c r="BE89" s="152">
        <v>889589922</v>
      </c>
      <c r="BF89" s="142"/>
      <c r="BG89" s="142">
        <v>879346922</v>
      </c>
      <c r="BH89" s="156">
        <v>0</v>
      </c>
      <c r="BI89" s="145">
        <v>0</v>
      </c>
      <c r="BJ89" s="141"/>
      <c r="CQ89" s="157"/>
    </row>
    <row r="90" spans="1:95">
      <c r="A90" s="121">
        <f t="shared" si="6"/>
        <v>2008</v>
      </c>
      <c r="B90" s="121">
        <v>5</v>
      </c>
      <c r="C90" s="142">
        <v>353844193</v>
      </c>
      <c r="D90" s="142">
        <v>68949802</v>
      </c>
      <c r="E90" s="142">
        <v>422793995</v>
      </c>
      <c r="F90" s="142">
        <v>301997962</v>
      </c>
      <c r="G90" s="142">
        <v>66123067</v>
      </c>
      <c r="H90" s="142">
        <v>368121029</v>
      </c>
      <c r="I90" s="142">
        <v>199769291</v>
      </c>
      <c r="J90" s="142">
        <v>8663333</v>
      </c>
      <c r="K90" s="142">
        <v>208432624</v>
      </c>
      <c r="L90" s="142">
        <v>2150742</v>
      </c>
      <c r="M90" s="142">
        <v>30148792</v>
      </c>
      <c r="N90" s="142">
        <v>3982884</v>
      </c>
      <c r="O90" s="142">
        <v>34131676</v>
      </c>
      <c r="P90" s="142">
        <v>1035630066</v>
      </c>
      <c r="Q90" s="142">
        <v>0</v>
      </c>
      <c r="R90" s="142">
        <v>1035630066</v>
      </c>
      <c r="S90" s="141"/>
      <c r="T90" s="142">
        <v>857762188</v>
      </c>
      <c r="U90" s="142">
        <v>857762188</v>
      </c>
      <c r="V90" s="142">
        <v>1001498390</v>
      </c>
      <c r="W90" s="142">
        <v>1001498390</v>
      </c>
      <c r="X90" s="142">
        <v>891893864</v>
      </c>
      <c r="Y90" s="142">
        <v>891893864</v>
      </c>
      <c r="Z90" s="147">
        <v>2234038</v>
      </c>
      <c r="AA90" s="152">
        <v>340157</v>
      </c>
      <c r="AB90" s="142">
        <v>2574195</v>
      </c>
      <c r="AC90" s="142">
        <v>66912877</v>
      </c>
      <c r="AD90" s="146">
        <v>0</v>
      </c>
      <c r="AE90" s="153">
        <v>1105117138</v>
      </c>
      <c r="AF90" s="142"/>
      <c r="AG90" s="142">
        <v>0</v>
      </c>
      <c r="AH90" s="149">
        <v>4962000</v>
      </c>
      <c r="AI90" s="149">
        <v>12771000</v>
      </c>
      <c r="AJ90" s="142">
        <v>0</v>
      </c>
      <c r="AK90" s="142"/>
      <c r="AL90" s="154">
        <v>358806193</v>
      </c>
      <c r="AM90" s="154">
        <v>68949802</v>
      </c>
      <c r="AN90" s="155">
        <v>427755995</v>
      </c>
      <c r="AO90" s="154">
        <v>314768962</v>
      </c>
      <c r="AP90" s="154">
        <v>66123067</v>
      </c>
      <c r="AQ90" s="155">
        <v>380892029</v>
      </c>
      <c r="AR90" s="154">
        <v>199769291</v>
      </c>
      <c r="AS90" s="154">
        <v>8663333</v>
      </c>
      <c r="AT90" s="155">
        <v>208432624</v>
      </c>
      <c r="AU90" s="147">
        <v>2150742</v>
      </c>
      <c r="AV90" s="142">
        <v>30148792</v>
      </c>
      <c r="AW90" s="142">
        <v>3982884</v>
      </c>
      <c r="AX90" s="142">
        <v>34131676</v>
      </c>
      <c r="AY90" s="155">
        <v>1053363066</v>
      </c>
      <c r="AZ90" s="147">
        <v>0</v>
      </c>
      <c r="BA90" s="155">
        <v>1053363066</v>
      </c>
      <c r="BB90" s="142"/>
      <c r="BC90" s="142">
        <v>875495188</v>
      </c>
      <c r="BD90" s="142">
        <v>875495188</v>
      </c>
      <c r="BE90" s="152">
        <v>1122850138</v>
      </c>
      <c r="BF90" s="142"/>
      <c r="BG90" s="142">
        <v>1105117138</v>
      </c>
      <c r="BH90" s="156">
        <v>0</v>
      </c>
      <c r="BI90" s="145">
        <v>0</v>
      </c>
      <c r="BJ90" s="141"/>
      <c r="CQ90" s="157"/>
    </row>
    <row r="91" spans="1:95">
      <c r="A91" s="121">
        <f t="shared" si="6"/>
        <v>2008</v>
      </c>
      <c r="B91" s="121">
        <v>6</v>
      </c>
      <c r="C91" s="142">
        <v>512368435</v>
      </c>
      <c r="D91" s="142">
        <v>67925986</v>
      </c>
      <c r="E91" s="142">
        <v>580294421</v>
      </c>
      <c r="F91" s="142">
        <v>352998644</v>
      </c>
      <c r="G91" s="142">
        <v>1377535</v>
      </c>
      <c r="H91" s="142">
        <v>354376179</v>
      </c>
      <c r="I91" s="142">
        <v>195941534</v>
      </c>
      <c r="J91" s="142">
        <v>-4985954</v>
      </c>
      <c r="K91" s="142">
        <v>190955580</v>
      </c>
      <c r="L91" s="142">
        <v>2156279</v>
      </c>
      <c r="M91" s="142">
        <v>32256855</v>
      </c>
      <c r="N91" s="142">
        <v>4249756</v>
      </c>
      <c r="O91" s="142">
        <v>36506611</v>
      </c>
      <c r="P91" s="142">
        <v>1164289070</v>
      </c>
      <c r="Q91" s="142">
        <v>0</v>
      </c>
      <c r="R91" s="142">
        <v>1164289070</v>
      </c>
      <c r="S91" s="141"/>
      <c r="T91" s="142">
        <v>1063464892</v>
      </c>
      <c r="U91" s="142">
        <v>1063464892</v>
      </c>
      <c r="V91" s="142">
        <v>1127782459</v>
      </c>
      <c r="W91" s="142">
        <v>1127782459</v>
      </c>
      <c r="X91" s="142">
        <v>1099971503</v>
      </c>
      <c r="Y91" s="142">
        <v>1099971503</v>
      </c>
      <c r="Z91" s="147">
        <v>2384503</v>
      </c>
      <c r="AA91" s="152">
        <v>-170246</v>
      </c>
      <c r="AB91" s="142">
        <v>2214257</v>
      </c>
      <c r="AC91" s="142">
        <v>86261265</v>
      </c>
      <c r="AD91" s="146">
        <v>0</v>
      </c>
      <c r="AE91" s="153">
        <v>1252764592</v>
      </c>
      <c r="AF91" s="142"/>
      <c r="AG91" s="142">
        <v>0</v>
      </c>
      <c r="AH91" s="149">
        <v>7992000</v>
      </c>
      <c r="AI91" s="149">
        <v>16749000</v>
      </c>
      <c r="AJ91" s="142">
        <v>0</v>
      </c>
      <c r="AK91" s="142"/>
      <c r="AL91" s="154">
        <v>520360435</v>
      </c>
      <c r="AM91" s="154">
        <v>67925986</v>
      </c>
      <c r="AN91" s="155">
        <v>588286421</v>
      </c>
      <c r="AO91" s="154">
        <v>369747644</v>
      </c>
      <c r="AP91" s="154">
        <v>1377535</v>
      </c>
      <c r="AQ91" s="155">
        <v>371125179</v>
      </c>
      <c r="AR91" s="154">
        <v>195941534</v>
      </c>
      <c r="AS91" s="154">
        <v>-4985954</v>
      </c>
      <c r="AT91" s="155">
        <v>190955580</v>
      </c>
      <c r="AU91" s="147">
        <v>2156279</v>
      </c>
      <c r="AV91" s="142">
        <v>32256855</v>
      </c>
      <c r="AW91" s="142">
        <v>4249756</v>
      </c>
      <c r="AX91" s="142">
        <v>36506611</v>
      </c>
      <c r="AY91" s="155">
        <v>1189030070</v>
      </c>
      <c r="AZ91" s="147">
        <v>0</v>
      </c>
      <c r="BA91" s="155">
        <v>1189030070</v>
      </c>
      <c r="BB91" s="142"/>
      <c r="BC91" s="142">
        <v>1088205892</v>
      </c>
      <c r="BD91" s="142">
        <v>1088205892</v>
      </c>
      <c r="BE91" s="152">
        <v>1277505592</v>
      </c>
      <c r="BF91" s="142"/>
      <c r="BG91" s="142">
        <v>1252764592</v>
      </c>
      <c r="BH91" s="156">
        <v>0</v>
      </c>
      <c r="BI91" s="145">
        <v>0</v>
      </c>
      <c r="BJ91" s="141"/>
      <c r="CQ91" s="157"/>
    </row>
    <row r="92" spans="1:95">
      <c r="A92" s="121">
        <f t="shared" si="6"/>
        <v>2008</v>
      </c>
      <c r="B92" s="121">
        <v>7</v>
      </c>
      <c r="C92" s="142">
        <v>578412070</v>
      </c>
      <c r="D92" s="142">
        <v>28230682</v>
      </c>
      <c r="E92" s="142">
        <v>606642752</v>
      </c>
      <c r="F92" s="142">
        <v>367156176</v>
      </c>
      <c r="G92" s="142">
        <v>-976508</v>
      </c>
      <c r="H92" s="142">
        <v>366179668</v>
      </c>
      <c r="I92" s="142">
        <v>199986163</v>
      </c>
      <c r="J92" s="142">
        <v>-981101</v>
      </c>
      <c r="K92" s="142">
        <v>199005062</v>
      </c>
      <c r="L92" s="142">
        <v>2160700</v>
      </c>
      <c r="M92" s="142">
        <v>36822385</v>
      </c>
      <c r="N92" s="142">
        <v>4738347</v>
      </c>
      <c r="O92" s="142">
        <v>41560732</v>
      </c>
      <c r="P92" s="142">
        <v>1215548914</v>
      </c>
      <c r="Q92" s="142">
        <v>0</v>
      </c>
      <c r="R92" s="142">
        <v>1215548914</v>
      </c>
      <c r="S92" s="141"/>
      <c r="T92" s="142">
        <v>1147715109</v>
      </c>
      <c r="U92" s="142">
        <v>1147715109</v>
      </c>
      <c r="V92" s="142">
        <v>1173988182</v>
      </c>
      <c r="W92" s="142">
        <v>1173988182</v>
      </c>
      <c r="X92" s="142">
        <v>1189275841</v>
      </c>
      <c r="Y92" s="142">
        <v>1189275841</v>
      </c>
      <c r="Z92" s="147">
        <v>2484273</v>
      </c>
      <c r="AA92" s="152">
        <v>-11307</v>
      </c>
      <c r="AB92" s="142">
        <v>2472966</v>
      </c>
      <c r="AC92" s="142">
        <v>95239035</v>
      </c>
      <c r="AD92" s="146">
        <v>0</v>
      </c>
      <c r="AE92" s="153">
        <v>1313260915</v>
      </c>
      <c r="AF92" s="142"/>
      <c r="AG92" s="142">
        <v>0</v>
      </c>
      <c r="AH92" s="149">
        <v>10270000</v>
      </c>
      <c r="AI92" s="149">
        <v>19671000</v>
      </c>
      <c r="AJ92" s="142">
        <v>0</v>
      </c>
      <c r="AK92" s="142"/>
      <c r="AL92" s="154">
        <v>588682070</v>
      </c>
      <c r="AM92" s="154">
        <v>28230682</v>
      </c>
      <c r="AN92" s="155">
        <v>616912752</v>
      </c>
      <c r="AO92" s="154">
        <v>386827176</v>
      </c>
      <c r="AP92" s="154">
        <v>-976508</v>
      </c>
      <c r="AQ92" s="155">
        <v>385850668</v>
      </c>
      <c r="AR92" s="154">
        <v>199986163</v>
      </c>
      <c r="AS92" s="154">
        <v>-981101</v>
      </c>
      <c r="AT92" s="155">
        <v>199005062</v>
      </c>
      <c r="AU92" s="147">
        <v>2160700</v>
      </c>
      <c r="AV92" s="142">
        <v>36822385</v>
      </c>
      <c r="AW92" s="142">
        <v>4738347</v>
      </c>
      <c r="AX92" s="142">
        <v>41560732</v>
      </c>
      <c r="AY92" s="155">
        <v>1245489914</v>
      </c>
      <c r="AZ92" s="147">
        <v>0</v>
      </c>
      <c r="BA92" s="155">
        <v>1245489914</v>
      </c>
      <c r="BB92" s="142"/>
      <c r="BC92" s="142">
        <v>1177656109</v>
      </c>
      <c r="BD92" s="142">
        <v>1177656109</v>
      </c>
      <c r="BE92" s="152">
        <v>1343201915</v>
      </c>
      <c r="BF92" s="142"/>
      <c r="BG92" s="142">
        <v>1313260915</v>
      </c>
      <c r="BH92" s="156">
        <v>0</v>
      </c>
      <c r="BI92" s="145">
        <v>0</v>
      </c>
      <c r="BJ92" s="142"/>
      <c r="CQ92" s="157"/>
    </row>
    <row r="93" spans="1:95">
      <c r="A93" s="121">
        <f t="shared" si="6"/>
        <v>2008</v>
      </c>
      <c r="B93" s="121">
        <v>8</v>
      </c>
      <c r="C93" s="142">
        <v>615698617</v>
      </c>
      <c r="D93" s="142">
        <v>11863916</v>
      </c>
      <c r="E93" s="142">
        <v>627562533</v>
      </c>
      <c r="F93" s="142">
        <v>376260141</v>
      </c>
      <c r="G93" s="142">
        <v>-2133996</v>
      </c>
      <c r="H93" s="142">
        <v>374126145</v>
      </c>
      <c r="I93" s="142">
        <v>205816228</v>
      </c>
      <c r="J93" s="142">
        <v>2592680</v>
      </c>
      <c r="K93" s="142">
        <v>208408908</v>
      </c>
      <c r="L93" s="142">
        <v>2165321</v>
      </c>
      <c r="M93" s="142">
        <v>35838007</v>
      </c>
      <c r="N93" s="142">
        <v>4756329</v>
      </c>
      <c r="O93" s="142">
        <v>40594336</v>
      </c>
      <c r="P93" s="142">
        <v>1252857243</v>
      </c>
      <c r="Q93" s="142">
        <v>0</v>
      </c>
      <c r="R93" s="142">
        <v>1252857243</v>
      </c>
      <c r="S93" s="141"/>
      <c r="T93" s="142">
        <v>1199940307</v>
      </c>
      <c r="U93" s="142">
        <v>1199940307</v>
      </c>
      <c r="V93" s="142">
        <v>1212262907</v>
      </c>
      <c r="W93" s="142">
        <v>1212262907</v>
      </c>
      <c r="X93" s="142">
        <v>1240534643</v>
      </c>
      <c r="Y93" s="142">
        <v>1240534643</v>
      </c>
      <c r="Z93" s="147">
        <v>2420977</v>
      </c>
      <c r="AA93" s="152">
        <v>-89588</v>
      </c>
      <c r="AB93" s="142">
        <v>2331389</v>
      </c>
      <c r="AC93" s="142">
        <v>101133361</v>
      </c>
      <c r="AD93" s="146">
        <v>0</v>
      </c>
      <c r="AE93" s="153">
        <v>1356321993</v>
      </c>
      <c r="AF93" s="142"/>
      <c r="AG93" s="142">
        <v>0</v>
      </c>
      <c r="AH93" s="149">
        <v>9339000</v>
      </c>
      <c r="AI93" s="149">
        <v>18617000</v>
      </c>
      <c r="AJ93" s="142">
        <v>0</v>
      </c>
      <c r="AK93" s="142"/>
      <c r="AL93" s="154">
        <v>625037617</v>
      </c>
      <c r="AM93" s="154">
        <v>11863916</v>
      </c>
      <c r="AN93" s="155">
        <v>636901533</v>
      </c>
      <c r="AO93" s="154">
        <v>394877141</v>
      </c>
      <c r="AP93" s="154">
        <v>-2133996</v>
      </c>
      <c r="AQ93" s="155">
        <v>392743145</v>
      </c>
      <c r="AR93" s="154">
        <v>205816228</v>
      </c>
      <c r="AS93" s="154">
        <v>2592680</v>
      </c>
      <c r="AT93" s="155">
        <v>208408908</v>
      </c>
      <c r="AU93" s="147">
        <v>2165321</v>
      </c>
      <c r="AV93" s="142">
        <v>35838007</v>
      </c>
      <c r="AW93" s="142">
        <v>4756329</v>
      </c>
      <c r="AX93" s="142">
        <v>40594336</v>
      </c>
      <c r="AY93" s="155">
        <v>1280813243</v>
      </c>
      <c r="AZ93" s="147">
        <v>0</v>
      </c>
      <c r="BA93" s="155">
        <v>1280813243</v>
      </c>
      <c r="BB93" s="142"/>
      <c r="BC93" s="142">
        <v>1227896307</v>
      </c>
      <c r="BD93" s="142">
        <v>1227896307</v>
      </c>
      <c r="BE93" s="152">
        <v>1384277993</v>
      </c>
      <c r="BF93" s="142"/>
      <c r="BG93" s="142">
        <v>1356321993</v>
      </c>
      <c r="BH93" s="156">
        <v>0</v>
      </c>
      <c r="BI93" s="145">
        <v>0</v>
      </c>
      <c r="BJ93" s="142"/>
      <c r="CQ93" s="157"/>
    </row>
    <row r="94" spans="1:95">
      <c r="A94" s="121">
        <f t="shared" si="6"/>
        <v>2008</v>
      </c>
      <c r="B94" s="121">
        <v>9</v>
      </c>
      <c r="C94" s="142">
        <v>553757634</v>
      </c>
      <c r="D94" s="142">
        <v>-76565345</v>
      </c>
      <c r="E94" s="142">
        <v>477192289</v>
      </c>
      <c r="F94" s="142">
        <v>372400348</v>
      </c>
      <c r="G94" s="142">
        <v>-28849299</v>
      </c>
      <c r="H94" s="142">
        <v>343551049</v>
      </c>
      <c r="I94" s="142">
        <v>193395012</v>
      </c>
      <c r="J94" s="142">
        <v>-6387702</v>
      </c>
      <c r="K94" s="142">
        <v>187007310</v>
      </c>
      <c r="L94" s="142">
        <v>2170786</v>
      </c>
      <c r="M94" s="142">
        <v>31076366</v>
      </c>
      <c r="N94" s="142">
        <v>4114743</v>
      </c>
      <c r="O94" s="142">
        <v>35191109</v>
      </c>
      <c r="P94" s="142">
        <v>1045112543</v>
      </c>
      <c r="Q94" s="142">
        <v>0</v>
      </c>
      <c r="R94" s="142">
        <v>1045112543</v>
      </c>
      <c r="S94" s="141"/>
      <c r="T94" s="142">
        <v>1121723780</v>
      </c>
      <c r="U94" s="142">
        <v>1121723780</v>
      </c>
      <c r="V94" s="142">
        <v>1009921434</v>
      </c>
      <c r="W94" s="142">
        <v>1009921434</v>
      </c>
      <c r="X94" s="142">
        <v>1156914889</v>
      </c>
      <c r="Y94" s="142">
        <v>1156914889</v>
      </c>
      <c r="Z94" s="147">
        <v>2394059</v>
      </c>
      <c r="AA94" s="152">
        <v>-168514</v>
      </c>
      <c r="AB94" s="142">
        <v>2225545</v>
      </c>
      <c r="AC94" s="142">
        <v>68135721</v>
      </c>
      <c r="AD94" s="146">
        <v>0</v>
      </c>
      <c r="AE94" s="153">
        <v>1115473809</v>
      </c>
      <c r="AF94" s="142"/>
      <c r="AG94" s="142">
        <v>0</v>
      </c>
      <c r="AH94" s="149">
        <v>6183000</v>
      </c>
      <c r="AI94" s="149">
        <v>14184000</v>
      </c>
      <c r="AJ94" s="142">
        <v>0</v>
      </c>
      <c r="AK94" s="142"/>
      <c r="AL94" s="154">
        <v>559940634</v>
      </c>
      <c r="AM94" s="154">
        <v>-76565345</v>
      </c>
      <c r="AN94" s="155">
        <v>483375289</v>
      </c>
      <c r="AO94" s="154">
        <v>386584348</v>
      </c>
      <c r="AP94" s="154">
        <v>-28849299</v>
      </c>
      <c r="AQ94" s="155">
        <v>357735049</v>
      </c>
      <c r="AR94" s="154">
        <v>193395012</v>
      </c>
      <c r="AS94" s="154">
        <v>-6387702</v>
      </c>
      <c r="AT94" s="155">
        <v>187007310</v>
      </c>
      <c r="AU94" s="147">
        <v>2170786</v>
      </c>
      <c r="AV94" s="142">
        <v>31076366</v>
      </c>
      <c r="AW94" s="142">
        <v>4114743</v>
      </c>
      <c r="AX94" s="142">
        <v>35191109</v>
      </c>
      <c r="AY94" s="155">
        <v>1065479543</v>
      </c>
      <c r="AZ94" s="147">
        <v>0</v>
      </c>
      <c r="BA94" s="155">
        <v>1065479543</v>
      </c>
      <c r="BB94" s="142"/>
      <c r="BC94" s="142">
        <v>1142090780</v>
      </c>
      <c r="BD94" s="142">
        <v>1142090780</v>
      </c>
      <c r="BE94" s="152">
        <v>1135840809</v>
      </c>
      <c r="BF94" s="142"/>
      <c r="BG94" s="142">
        <v>1115473809</v>
      </c>
      <c r="BH94" s="156">
        <v>0</v>
      </c>
      <c r="BI94" s="145">
        <v>0</v>
      </c>
      <c r="BJ94" s="142"/>
      <c r="CQ94" s="157"/>
    </row>
    <row r="95" spans="1:95">
      <c r="A95" s="121">
        <f t="shared" si="6"/>
        <v>2008</v>
      </c>
      <c r="B95" s="121">
        <v>10</v>
      </c>
      <c r="C95" s="142">
        <v>413021067</v>
      </c>
      <c r="D95" s="142">
        <v>-60941651</v>
      </c>
      <c r="E95" s="142">
        <v>352079416</v>
      </c>
      <c r="F95" s="142">
        <v>323756925</v>
      </c>
      <c r="G95" s="142">
        <v>-15109073</v>
      </c>
      <c r="H95" s="142">
        <v>308647852</v>
      </c>
      <c r="I95" s="142">
        <v>179867378</v>
      </c>
      <c r="J95" s="142">
        <v>-879470</v>
      </c>
      <c r="K95" s="142">
        <v>178987908</v>
      </c>
      <c r="L95" s="142">
        <v>2175389</v>
      </c>
      <c r="M95" s="142">
        <v>26772664</v>
      </c>
      <c r="N95" s="142">
        <v>3490381</v>
      </c>
      <c r="O95" s="142">
        <v>30263045</v>
      </c>
      <c r="P95" s="142">
        <v>872153610</v>
      </c>
      <c r="Q95" s="142">
        <v>0</v>
      </c>
      <c r="R95" s="142">
        <v>872153610</v>
      </c>
      <c r="S95" s="141"/>
      <c r="T95" s="142">
        <v>918820759</v>
      </c>
      <c r="U95" s="142">
        <v>918820759</v>
      </c>
      <c r="V95" s="142">
        <v>841890565</v>
      </c>
      <c r="W95" s="142">
        <v>841890565</v>
      </c>
      <c r="X95" s="142">
        <v>949083804</v>
      </c>
      <c r="Y95" s="142">
        <v>949083804</v>
      </c>
      <c r="Z95" s="147">
        <v>2228820</v>
      </c>
      <c r="AA95" s="152">
        <v>20739</v>
      </c>
      <c r="AB95" s="142">
        <v>2249559</v>
      </c>
      <c r="AC95" s="142">
        <v>45999072</v>
      </c>
      <c r="AD95" s="146">
        <v>0</v>
      </c>
      <c r="AE95" s="153">
        <v>920402241</v>
      </c>
      <c r="AF95" s="142"/>
      <c r="AG95" s="142">
        <v>0</v>
      </c>
      <c r="AH95" s="149">
        <v>3789000</v>
      </c>
      <c r="AI95" s="149">
        <v>7992000</v>
      </c>
      <c r="AJ95" s="142">
        <v>0</v>
      </c>
      <c r="AK95" s="142"/>
      <c r="AL95" s="154">
        <v>416810067</v>
      </c>
      <c r="AM95" s="154">
        <v>-60941651</v>
      </c>
      <c r="AN95" s="155">
        <v>355868416</v>
      </c>
      <c r="AO95" s="154">
        <v>331748925</v>
      </c>
      <c r="AP95" s="154">
        <v>-15109073</v>
      </c>
      <c r="AQ95" s="155">
        <v>316639852</v>
      </c>
      <c r="AR95" s="154">
        <v>179867378</v>
      </c>
      <c r="AS95" s="154">
        <v>-879470</v>
      </c>
      <c r="AT95" s="155">
        <v>178987908</v>
      </c>
      <c r="AU95" s="147">
        <v>2175389</v>
      </c>
      <c r="AV95" s="142">
        <v>26772664</v>
      </c>
      <c r="AW95" s="142">
        <v>3490381</v>
      </c>
      <c r="AX95" s="142">
        <v>30263045</v>
      </c>
      <c r="AY95" s="155">
        <v>883934610</v>
      </c>
      <c r="AZ95" s="147">
        <v>0</v>
      </c>
      <c r="BA95" s="155">
        <v>883934610</v>
      </c>
      <c r="BB95" s="142"/>
      <c r="BC95" s="142">
        <v>930601759</v>
      </c>
      <c r="BD95" s="142">
        <v>930601759</v>
      </c>
      <c r="BE95" s="152">
        <v>932183241</v>
      </c>
      <c r="BF95" s="142"/>
      <c r="BG95" s="142">
        <v>920402241</v>
      </c>
      <c r="BH95" s="156">
        <v>0</v>
      </c>
      <c r="BI95" s="145">
        <v>0</v>
      </c>
      <c r="BJ95" s="142"/>
      <c r="CQ95" s="157"/>
    </row>
    <row r="96" spans="1:95">
      <c r="A96" s="121">
        <f t="shared" si="6"/>
        <v>2008</v>
      </c>
      <c r="B96" s="121">
        <v>11</v>
      </c>
      <c r="C96" s="142">
        <v>311008498</v>
      </c>
      <c r="D96" s="142">
        <v>-9204432</v>
      </c>
      <c r="E96" s="142">
        <v>301804066</v>
      </c>
      <c r="F96" s="142">
        <v>260059751</v>
      </c>
      <c r="G96" s="142">
        <v>2133530</v>
      </c>
      <c r="H96" s="142">
        <v>262193281</v>
      </c>
      <c r="I96" s="142">
        <v>173974554</v>
      </c>
      <c r="J96" s="142">
        <v>3847345</v>
      </c>
      <c r="K96" s="142">
        <v>177821899</v>
      </c>
      <c r="L96" s="142">
        <v>2180570</v>
      </c>
      <c r="M96" s="142">
        <v>25343486</v>
      </c>
      <c r="N96" s="142">
        <v>3175270</v>
      </c>
      <c r="O96" s="142">
        <v>28518756</v>
      </c>
      <c r="P96" s="142">
        <v>772518572</v>
      </c>
      <c r="Q96" s="142">
        <v>0</v>
      </c>
      <c r="R96" s="142">
        <v>772518572</v>
      </c>
      <c r="S96" s="141"/>
      <c r="T96" s="142">
        <v>747223373</v>
      </c>
      <c r="U96" s="142">
        <v>747223373</v>
      </c>
      <c r="V96" s="142">
        <v>743999816</v>
      </c>
      <c r="W96" s="142">
        <v>743999816</v>
      </c>
      <c r="X96" s="142">
        <v>775742129</v>
      </c>
      <c r="Y96" s="142">
        <v>775742129</v>
      </c>
      <c r="Z96" s="147">
        <v>2253216</v>
      </c>
      <c r="AA96" s="152">
        <v>398311</v>
      </c>
      <c r="AB96" s="142">
        <v>2651527</v>
      </c>
      <c r="AC96" s="142">
        <v>36085775</v>
      </c>
      <c r="AD96" s="146">
        <v>0</v>
      </c>
      <c r="AE96" s="153">
        <v>811255874</v>
      </c>
      <c r="AF96" s="142"/>
      <c r="AG96" s="142">
        <v>0</v>
      </c>
      <c r="AH96" s="149">
        <v>6442000</v>
      </c>
      <c r="AI96" s="149">
        <v>6769000</v>
      </c>
      <c r="AJ96" s="142">
        <v>0</v>
      </c>
      <c r="AK96" s="142"/>
      <c r="AL96" s="154">
        <v>317450498</v>
      </c>
      <c r="AM96" s="154">
        <v>-9204432</v>
      </c>
      <c r="AN96" s="155">
        <v>308246066</v>
      </c>
      <c r="AO96" s="154">
        <v>266828751</v>
      </c>
      <c r="AP96" s="154">
        <v>2133530</v>
      </c>
      <c r="AQ96" s="155">
        <v>268962281</v>
      </c>
      <c r="AR96" s="154">
        <v>173974554</v>
      </c>
      <c r="AS96" s="154">
        <v>3847345</v>
      </c>
      <c r="AT96" s="155">
        <v>177821899</v>
      </c>
      <c r="AU96" s="147">
        <v>2180570</v>
      </c>
      <c r="AV96" s="142">
        <v>25343486</v>
      </c>
      <c r="AW96" s="142">
        <v>3175270</v>
      </c>
      <c r="AX96" s="142">
        <v>28518756</v>
      </c>
      <c r="AY96" s="155">
        <v>785729572</v>
      </c>
      <c r="AZ96" s="147">
        <v>0</v>
      </c>
      <c r="BA96" s="155">
        <v>785729572</v>
      </c>
      <c r="BB96" s="142"/>
      <c r="BC96" s="142">
        <v>760434373</v>
      </c>
      <c r="BD96" s="142">
        <v>760434373</v>
      </c>
      <c r="BE96" s="152">
        <v>824466874</v>
      </c>
      <c r="BF96" s="142"/>
      <c r="BG96" s="142">
        <v>811255874</v>
      </c>
      <c r="BH96" s="156">
        <v>0</v>
      </c>
      <c r="BI96" s="145">
        <v>0</v>
      </c>
      <c r="BJ96" s="142"/>
      <c r="CQ96" s="157"/>
    </row>
    <row r="97" spans="1:95">
      <c r="A97" s="121">
        <f t="shared" si="6"/>
        <v>2008</v>
      </c>
      <c r="B97" s="121">
        <v>12</v>
      </c>
      <c r="C97" s="142">
        <v>406502169</v>
      </c>
      <c r="D97" s="142">
        <v>57822487</v>
      </c>
      <c r="E97" s="142">
        <v>464324656</v>
      </c>
      <c r="F97" s="142">
        <v>275016736</v>
      </c>
      <c r="G97" s="142">
        <v>1157420</v>
      </c>
      <c r="H97" s="142">
        <v>276174156</v>
      </c>
      <c r="I97" s="142">
        <v>166899868</v>
      </c>
      <c r="J97" s="142">
        <v>-1681687</v>
      </c>
      <c r="K97" s="142">
        <v>165218181</v>
      </c>
      <c r="L97" s="142">
        <v>2185150</v>
      </c>
      <c r="M97" s="142">
        <v>29606832</v>
      </c>
      <c r="N97" s="142">
        <v>3592426</v>
      </c>
      <c r="O97" s="142">
        <v>33199258</v>
      </c>
      <c r="P97" s="142">
        <v>941101401</v>
      </c>
      <c r="Q97" s="142">
        <v>0</v>
      </c>
      <c r="R97" s="142">
        <v>941101401</v>
      </c>
      <c r="S97" s="141"/>
      <c r="T97" s="142">
        <v>850603923</v>
      </c>
      <c r="U97" s="142">
        <v>850603923</v>
      </c>
      <c r="V97" s="142">
        <v>907902143</v>
      </c>
      <c r="W97" s="142">
        <v>907902143</v>
      </c>
      <c r="X97" s="142">
        <v>883803181</v>
      </c>
      <c r="Y97" s="142">
        <v>883803181</v>
      </c>
      <c r="Z97" s="147">
        <v>2472055</v>
      </c>
      <c r="AA97" s="152">
        <v>41897</v>
      </c>
      <c r="AB97" s="142">
        <v>2513952</v>
      </c>
      <c r="AC97" s="142">
        <v>55155801</v>
      </c>
      <c r="AD97" s="146">
        <v>0</v>
      </c>
      <c r="AE97" s="153">
        <v>998771154</v>
      </c>
      <c r="AF97" s="142"/>
      <c r="AG97" s="142">
        <v>0</v>
      </c>
      <c r="AH97" s="149">
        <v>11733000</v>
      </c>
      <c r="AI97" s="149">
        <v>10424000</v>
      </c>
      <c r="AJ97" s="142">
        <v>0</v>
      </c>
      <c r="AK97" s="142"/>
      <c r="AL97" s="154">
        <v>418235169</v>
      </c>
      <c r="AM97" s="154">
        <v>57822487</v>
      </c>
      <c r="AN97" s="155">
        <v>476057656</v>
      </c>
      <c r="AO97" s="154">
        <v>285440736</v>
      </c>
      <c r="AP97" s="154">
        <v>1157420</v>
      </c>
      <c r="AQ97" s="155">
        <v>286598156</v>
      </c>
      <c r="AR97" s="154">
        <v>166899868</v>
      </c>
      <c r="AS97" s="154">
        <v>-1681687</v>
      </c>
      <c r="AT97" s="155">
        <v>165218181</v>
      </c>
      <c r="AU97" s="147">
        <v>2185150</v>
      </c>
      <c r="AV97" s="142">
        <v>29606832</v>
      </c>
      <c r="AW97" s="142">
        <v>3592426</v>
      </c>
      <c r="AX97" s="142">
        <v>33199258</v>
      </c>
      <c r="AY97" s="155">
        <v>963258401</v>
      </c>
      <c r="AZ97" s="147">
        <v>0</v>
      </c>
      <c r="BA97" s="155">
        <v>963258401</v>
      </c>
      <c r="BB97" s="142"/>
      <c r="BC97" s="142">
        <v>872760923</v>
      </c>
      <c r="BD97" s="142">
        <v>872760923</v>
      </c>
      <c r="BE97" s="152">
        <v>1020928155</v>
      </c>
      <c r="BF97" s="142"/>
      <c r="BG97" s="142">
        <v>998771155</v>
      </c>
      <c r="BH97" s="156">
        <v>1</v>
      </c>
      <c r="BI97" s="145">
        <v>1</v>
      </c>
      <c r="BJ97" s="142"/>
      <c r="CQ97" s="157"/>
    </row>
    <row r="98" spans="1:95">
      <c r="B98" s="128" t="s">
        <v>112</v>
      </c>
      <c r="C98" s="142">
        <v>5399689102</v>
      </c>
      <c r="D98" s="142">
        <v>23905802</v>
      </c>
      <c r="E98" s="142">
        <v>5423594904</v>
      </c>
      <c r="F98" s="142">
        <v>3703531255</v>
      </c>
      <c r="G98" s="142">
        <v>15998438</v>
      </c>
      <c r="H98" s="142">
        <v>3719529693</v>
      </c>
      <c r="I98" s="142">
        <v>2214142262</v>
      </c>
      <c r="J98" s="142">
        <v>2714156</v>
      </c>
      <c r="K98" s="142">
        <v>2216856418</v>
      </c>
      <c r="L98" s="142">
        <v>25898667</v>
      </c>
      <c r="M98" s="142">
        <v>356197602</v>
      </c>
      <c r="N98" s="142">
        <v>45440487</v>
      </c>
      <c r="O98" s="142">
        <v>401638089</v>
      </c>
      <c r="P98" s="142">
        <v>11787517771</v>
      </c>
      <c r="Q98" s="142">
        <v>0</v>
      </c>
      <c r="R98" s="142">
        <v>11787517771</v>
      </c>
      <c r="S98" s="141"/>
      <c r="T98" s="142">
        <v>11343261286</v>
      </c>
      <c r="U98" s="142">
        <v>11343261286</v>
      </c>
      <c r="V98" s="142">
        <v>11385879682</v>
      </c>
      <c r="W98" s="142">
        <v>11385879682</v>
      </c>
      <c r="X98" s="142">
        <v>11744899375</v>
      </c>
      <c r="Y98" s="142">
        <v>11744899375</v>
      </c>
      <c r="Z98" s="146">
        <v>28378916</v>
      </c>
      <c r="AA98" s="146">
        <v>142943</v>
      </c>
      <c r="AB98" s="142">
        <v>28521859</v>
      </c>
      <c r="AC98" s="146">
        <v>742325579</v>
      </c>
      <c r="AD98" s="146">
        <v>0</v>
      </c>
      <c r="AE98" s="146">
        <v>12558365209</v>
      </c>
      <c r="AF98" s="142"/>
      <c r="AG98" s="142">
        <v>0</v>
      </c>
      <c r="AH98" s="142">
        <v>92938000</v>
      </c>
      <c r="AI98" s="142">
        <v>144406000</v>
      </c>
      <c r="AJ98" s="142">
        <v>0</v>
      </c>
      <c r="AK98" s="142"/>
      <c r="AL98" s="152">
        <v>5492627102</v>
      </c>
      <c r="AM98" s="152">
        <v>23905802</v>
      </c>
      <c r="AN98" s="142">
        <v>5516532904</v>
      </c>
      <c r="AO98" s="152">
        <v>3847937255</v>
      </c>
      <c r="AP98" s="152">
        <v>15998438</v>
      </c>
      <c r="AQ98" s="142">
        <v>3863935693</v>
      </c>
      <c r="AR98" s="152">
        <v>2214142262</v>
      </c>
      <c r="AS98" s="152">
        <v>2714156</v>
      </c>
      <c r="AT98" s="142">
        <v>2216856418</v>
      </c>
      <c r="AU98" s="146">
        <v>25898667</v>
      </c>
      <c r="AV98" s="142">
        <v>356197602</v>
      </c>
      <c r="AW98" s="142">
        <v>45440487</v>
      </c>
      <c r="AX98" s="142">
        <v>401638089</v>
      </c>
      <c r="AY98" s="142">
        <v>12024861771</v>
      </c>
      <c r="AZ98" s="147">
        <v>0</v>
      </c>
      <c r="BA98" s="142">
        <v>12024861771</v>
      </c>
      <c r="BB98" s="142"/>
      <c r="BC98" s="142">
        <v>11580605286</v>
      </c>
      <c r="BD98" s="142">
        <v>11580605286</v>
      </c>
      <c r="BE98" s="146">
        <v>12795709210</v>
      </c>
      <c r="BF98" s="141"/>
      <c r="BG98" s="146">
        <v>12558365210</v>
      </c>
      <c r="BH98" s="156">
        <v>1</v>
      </c>
      <c r="BI98" s="146">
        <v>1</v>
      </c>
      <c r="BJ98" s="142"/>
      <c r="CP98" s="157"/>
      <c r="CQ98" s="157"/>
    </row>
    <row r="99" spans="1:95">
      <c r="A99" s="121">
        <f t="shared" ref="A99:A110" si="7">A86+1</f>
        <v>2009</v>
      </c>
      <c r="B99" s="121">
        <v>1</v>
      </c>
      <c r="C99" s="142">
        <v>516540798</v>
      </c>
      <c r="D99" s="142">
        <v>10377673</v>
      </c>
      <c r="E99" s="142">
        <v>526918471</v>
      </c>
      <c r="F99" s="142">
        <v>276696750</v>
      </c>
      <c r="G99" s="142">
        <v>-32931138</v>
      </c>
      <c r="H99" s="142">
        <v>243765612</v>
      </c>
      <c r="I99" s="142">
        <v>166541854</v>
      </c>
      <c r="J99" s="142">
        <v>-6278296</v>
      </c>
      <c r="K99" s="142">
        <v>160263558</v>
      </c>
      <c r="L99" s="142">
        <v>2188688</v>
      </c>
      <c r="M99" s="142">
        <v>31838123</v>
      </c>
      <c r="N99" s="142">
        <v>3728629</v>
      </c>
      <c r="O99" s="142">
        <v>35566752</v>
      </c>
      <c r="P99" s="142">
        <v>968703081</v>
      </c>
      <c r="Q99" s="142">
        <v>0</v>
      </c>
      <c r="R99" s="142">
        <v>968703081</v>
      </c>
      <c r="S99" s="141"/>
      <c r="T99" s="142">
        <v>961968090</v>
      </c>
      <c r="U99" s="142">
        <v>961968090</v>
      </c>
      <c r="V99" s="142">
        <v>933136329</v>
      </c>
      <c r="W99" s="142">
        <v>933136329</v>
      </c>
      <c r="X99" s="142">
        <v>997534842</v>
      </c>
      <c r="Y99" s="142">
        <v>997534842</v>
      </c>
      <c r="Z99" s="147">
        <v>2604198</v>
      </c>
      <c r="AA99" s="152">
        <v>-266643</v>
      </c>
      <c r="AB99" s="142">
        <v>2337555</v>
      </c>
      <c r="AC99" s="142">
        <v>58511240</v>
      </c>
      <c r="AD99" s="146">
        <v>0</v>
      </c>
      <c r="AE99" s="153">
        <v>1029551876</v>
      </c>
      <c r="AF99" s="142"/>
      <c r="AG99" s="142">
        <v>0</v>
      </c>
      <c r="AH99" s="149">
        <v>14763000</v>
      </c>
      <c r="AI99" s="149">
        <v>15456000</v>
      </c>
      <c r="AJ99" s="142">
        <v>0</v>
      </c>
      <c r="AK99" s="142"/>
      <c r="AL99" s="154">
        <v>531303798</v>
      </c>
      <c r="AM99" s="154">
        <v>10377673</v>
      </c>
      <c r="AN99" s="155">
        <v>541681471</v>
      </c>
      <c r="AO99" s="154">
        <v>292152750</v>
      </c>
      <c r="AP99" s="154">
        <v>-32931138</v>
      </c>
      <c r="AQ99" s="155">
        <v>259221612</v>
      </c>
      <c r="AR99" s="154">
        <v>166541854</v>
      </c>
      <c r="AS99" s="154">
        <v>-6278296</v>
      </c>
      <c r="AT99" s="155">
        <v>160263558</v>
      </c>
      <c r="AU99" s="147">
        <v>2188688</v>
      </c>
      <c r="AV99" s="142">
        <v>31838123</v>
      </c>
      <c r="AW99" s="142">
        <v>3728629</v>
      </c>
      <c r="AX99" s="142">
        <v>35566752</v>
      </c>
      <c r="AY99" s="155">
        <v>998922081</v>
      </c>
      <c r="AZ99" s="147">
        <v>0</v>
      </c>
      <c r="BA99" s="155">
        <v>998922081</v>
      </c>
      <c r="BB99" s="142"/>
      <c r="BC99" s="142">
        <v>992187090</v>
      </c>
      <c r="BD99" s="142">
        <v>992187090</v>
      </c>
      <c r="BE99" s="152">
        <v>1059770876</v>
      </c>
      <c r="BF99" s="142"/>
      <c r="BG99" s="142">
        <v>1029551876</v>
      </c>
      <c r="BH99" s="156">
        <v>0</v>
      </c>
      <c r="BI99" s="145">
        <v>0</v>
      </c>
      <c r="BJ99" s="141"/>
      <c r="CQ99" s="157"/>
    </row>
    <row r="100" spans="1:95">
      <c r="A100" s="121">
        <f t="shared" si="7"/>
        <v>2009</v>
      </c>
      <c r="B100" s="121">
        <v>2</v>
      </c>
      <c r="C100" s="142">
        <v>442857966</v>
      </c>
      <c r="D100" s="142">
        <v>-58829525</v>
      </c>
      <c r="E100" s="142">
        <v>384028441</v>
      </c>
      <c r="F100" s="142">
        <v>268256345</v>
      </c>
      <c r="G100" s="142">
        <v>-15645103</v>
      </c>
      <c r="H100" s="142">
        <v>252611242</v>
      </c>
      <c r="I100" s="142">
        <v>161550398</v>
      </c>
      <c r="J100" s="142">
        <v>-1550574</v>
      </c>
      <c r="K100" s="142">
        <v>159999824</v>
      </c>
      <c r="L100" s="142">
        <v>2194021</v>
      </c>
      <c r="M100" s="142">
        <v>27137990</v>
      </c>
      <c r="N100" s="142">
        <v>3304431</v>
      </c>
      <c r="O100" s="142">
        <v>30442421</v>
      </c>
      <c r="P100" s="142">
        <v>829275949</v>
      </c>
      <c r="Q100" s="142">
        <v>0</v>
      </c>
      <c r="R100" s="142">
        <v>829275949</v>
      </c>
      <c r="S100" s="141"/>
      <c r="T100" s="142">
        <v>874858730</v>
      </c>
      <c r="U100" s="142">
        <v>874858730</v>
      </c>
      <c r="V100" s="142">
        <v>798833528</v>
      </c>
      <c r="W100" s="142">
        <v>798833528</v>
      </c>
      <c r="X100" s="142">
        <v>905301151</v>
      </c>
      <c r="Y100" s="142">
        <v>905301151</v>
      </c>
      <c r="Z100" s="147">
        <v>2499388</v>
      </c>
      <c r="AA100" s="152">
        <v>-129700</v>
      </c>
      <c r="AB100" s="142">
        <v>2369688</v>
      </c>
      <c r="AC100" s="142">
        <v>41622220</v>
      </c>
      <c r="AD100" s="146">
        <v>0</v>
      </c>
      <c r="AE100" s="153">
        <v>873267857</v>
      </c>
      <c r="AF100" s="142"/>
      <c r="AG100" s="142">
        <v>0</v>
      </c>
      <c r="AH100" s="149">
        <v>10616000</v>
      </c>
      <c r="AI100" s="149">
        <v>9051000</v>
      </c>
      <c r="AJ100" s="142">
        <v>0</v>
      </c>
      <c r="AK100" s="142"/>
      <c r="AL100" s="154">
        <v>453473966</v>
      </c>
      <c r="AM100" s="154">
        <v>-58829525</v>
      </c>
      <c r="AN100" s="155">
        <v>394644441</v>
      </c>
      <c r="AO100" s="154">
        <v>277307345</v>
      </c>
      <c r="AP100" s="154">
        <v>-15645103</v>
      </c>
      <c r="AQ100" s="155">
        <v>261662242</v>
      </c>
      <c r="AR100" s="154">
        <v>161550398</v>
      </c>
      <c r="AS100" s="154">
        <v>-1550574</v>
      </c>
      <c r="AT100" s="155">
        <v>159999824</v>
      </c>
      <c r="AU100" s="147">
        <v>2194021</v>
      </c>
      <c r="AV100" s="142">
        <v>27137990</v>
      </c>
      <c r="AW100" s="142">
        <v>3304431</v>
      </c>
      <c r="AX100" s="142">
        <v>30442421</v>
      </c>
      <c r="AY100" s="155">
        <v>848942949</v>
      </c>
      <c r="AZ100" s="147">
        <v>0</v>
      </c>
      <c r="BA100" s="155">
        <v>848942949</v>
      </c>
      <c r="BB100" s="142"/>
      <c r="BC100" s="142">
        <v>894525730</v>
      </c>
      <c r="BD100" s="142">
        <v>894525730</v>
      </c>
      <c r="BE100" s="152">
        <v>892934857</v>
      </c>
      <c r="BF100" s="142"/>
      <c r="BG100" s="142">
        <v>873267857</v>
      </c>
      <c r="BH100" s="156">
        <v>0</v>
      </c>
      <c r="BI100" s="145">
        <v>0</v>
      </c>
      <c r="BJ100" s="141"/>
      <c r="CQ100" s="157"/>
    </row>
    <row r="101" spans="1:95">
      <c r="A101" s="121">
        <f t="shared" si="7"/>
        <v>2009</v>
      </c>
      <c r="B101" s="121">
        <v>3</v>
      </c>
      <c r="C101" s="142">
        <v>393227496</v>
      </c>
      <c r="D101" s="142">
        <v>2623625</v>
      </c>
      <c r="E101" s="142">
        <v>395851121</v>
      </c>
      <c r="F101" s="142">
        <v>261177477</v>
      </c>
      <c r="G101" s="142">
        <v>15490360</v>
      </c>
      <c r="H101" s="142">
        <v>276667837</v>
      </c>
      <c r="I101" s="142">
        <v>177729649</v>
      </c>
      <c r="J101" s="142">
        <v>2868566</v>
      </c>
      <c r="K101" s="142">
        <v>180598215</v>
      </c>
      <c r="L101" s="142">
        <v>2198997</v>
      </c>
      <c r="M101" s="142">
        <v>25885779</v>
      </c>
      <c r="N101" s="142">
        <v>3256230</v>
      </c>
      <c r="O101" s="142">
        <v>29142009</v>
      </c>
      <c r="P101" s="142">
        <v>884458179</v>
      </c>
      <c r="Q101" s="142">
        <v>0</v>
      </c>
      <c r="R101" s="142">
        <v>884458179</v>
      </c>
      <c r="S101" s="141"/>
      <c r="T101" s="142">
        <v>834333619</v>
      </c>
      <c r="U101" s="142">
        <v>834333619</v>
      </c>
      <c r="V101" s="142">
        <v>855316170</v>
      </c>
      <c r="W101" s="142">
        <v>855316170</v>
      </c>
      <c r="X101" s="142">
        <v>863475628</v>
      </c>
      <c r="Y101" s="142">
        <v>863475628</v>
      </c>
      <c r="Z101" s="147">
        <v>2364535</v>
      </c>
      <c r="AA101" s="152">
        <v>119152</v>
      </c>
      <c r="AB101" s="142">
        <v>2483687</v>
      </c>
      <c r="AC101" s="142">
        <v>47137002</v>
      </c>
      <c r="AD101" s="146">
        <v>0</v>
      </c>
      <c r="AE101" s="153">
        <v>934078868</v>
      </c>
      <c r="AF101" s="142"/>
      <c r="AG101" s="142">
        <v>0</v>
      </c>
      <c r="AH101" s="149">
        <v>7420000</v>
      </c>
      <c r="AI101" s="149">
        <v>7568000</v>
      </c>
      <c r="AJ101" s="142">
        <v>0</v>
      </c>
      <c r="AK101" s="142"/>
      <c r="AL101" s="154">
        <v>400647496</v>
      </c>
      <c r="AM101" s="154">
        <v>2623625</v>
      </c>
      <c r="AN101" s="155">
        <v>403271121</v>
      </c>
      <c r="AO101" s="154">
        <v>268745477</v>
      </c>
      <c r="AP101" s="154">
        <v>15490360</v>
      </c>
      <c r="AQ101" s="155">
        <v>284235837</v>
      </c>
      <c r="AR101" s="154">
        <v>177729649</v>
      </c>
      <c r="AS101" s="154">
        <v>2868566</v>
      </c>
      <c r="AT101" s="155">
        <v>180598215</v>
      </c>
      <c r="AU101" s="147">
        <v>2198997</v>
      </c>
      <c r="AV101" s="142">
        <v>25885779</v>
      </c>
      <c r="AW101" s="142">
        <v>3256230</v>
      </c>
      <c r="AX101" s="142">
        <v>29142009</v>
      </c>
      <c r="AY101" s="155">
        <v>899446179</v>
      </c>
      <c r="AZ101" s="147">
        <v>0</v>
      </c>
      <c r="BA101" s="155">
        <v>899446179</v>
      </c>
      <c r="BB101" s="142"/>
      <c r="BC101" s="142">
        <v>849321619</v>
      </c>
      <c r="BD101" s="142">
        <v>849321619</v>
      </c>
      <c r="BE101" s="152">
        <v>949066868</v>
      </c>
      <c r="BF101" s="142"/>
      <c r="BG101" s="142">
        <v>934078868</v>
      </c>
      <c r="BH101" s="156">
        <v>0</v>
      </c>
      <c r="BI101" s="145">
        <v>0</v>
      </c>
      <c r="BJ101" s="141"/>
      <c r="CQ101" s="157"/>
    </row>
    <row r="102" spans="1:95">
      <c r="A102" s="121">
        <f t="shared" si="7"/>
        <v>2009</v>
      </c>
      <c r="B102" s="121">
        <v>4</v>
      </c>
      <c r="C102" s="142">
        <v>334856057</v>
      </c>
      <c r="D102" s="142">
        <v>-21233479</v>
      </c>
      <c r="E102" s="142">
        <v>313622578</v>
      </c>
      <c r="F102" s="142">
        <v>276191455</v>
      </c>
      <c r="G102" s="142">
        <v>26752486</v>
      </c>
      <c r="H102" s="142">
        <v>302943941</v>
      </c>
      <c r="I102" s="142">
        <v>188504226</v>
      </c>
      <c r="J102" s="142">
        <v>8084889</v>
      </c>
      <c r="K102" s="142">
        <v>196589115</v>
      </c>
      <c r="L102" s="142">
        <v>2203578</v>
      </c>
      <c r="M102" s="142">
        <v>25417256</v>
      </c>
      <c r="N102" s="142">
        <v>3324350</v>
      </c>
      <c r="O102" s="142">
        <v>28741606</v>
      </c>
      <c r="P102" s="142">
        <v>844100818</v>
      </c>
      <c r="Q102" s="142">
        <v>0</v>
      </c>
      <c r="R102" s="142">
        <v>844100818</v>
      </c>
      <c r="S102" s="141"/>
      <c r="T102" s="142">
        <v>801755316</v>
      </c>
      <c r="U102" s="142">
        <v>801755316</v>
      </c>
      <c r="V102" s="142">
        <v>815359212</v>
      </c>
      <c r="W102" s="142">
        <v>815359212</v>
      </c>
      <c r="X102" s="142">
        <v>830496922</v>
      </c>
      <c r="Y102" s="142">
        <v>830496922</v>
      </c>
      <c r="Z102" s="147">
        <v>2248289</v>
      </c>
      <c r="AA102" s="152">
        <v>57012</v>
      </c>
      <c r="AB102" s="142">
        <v>2305301</v>
      </c>
      <c r="AC102" s="142">
        <v>42523862</v>
      </c>
      <c r="AD102" s="146">
        <v>0</v>
      </c>
      <c r="AE102" s="153">
        <v>888929981</v>
      </c>
      <c r="AF102" s="142"/>
      <c r="AG102" s="142">
        <v>0</v>
      </c>
      <c r="AH102" s="149">
        <v>3375000</v>
      </c>
      <c r="AI102" s="149">
        <v>8178000</v>
      </c>
      <c r="AJ102" s="142">
        <v>0</v>
      </c>
      <c r="AK102" s="142"/>
      <c r="AL102" s="154">
        <v>338231057</v>
      </c>
      <c r="AM102" s="154">
        <v>-21233479</v>
      </c>
      <c r="AN102" s="155">
        <v>316997578</v>
      </c>
      <c r="AO102" s="154">
        <v>284369455</v>
      </c>
      <c r="AP102" s="154">
        <v>26752486</v>
      </c>
      <c r="AQ102" s="155">
        <v>311121941</v>
      </c>
      <c r="AR102" s="154">
        <v>188504226</v>
      </c>
      <c r="AS102" s="154">
        <v>8084889</v>
      </c>
      <c r="AT102" s="155">
        <v>196589115</v>
      </c>
      <c r="AU102" s="147">
        <v>2203578</v>
      </c>
      <c r="AV102" s="142">
        <v>25417256</v>
      </c>
      <c r="AW102" s="142">
        <v>3324350</v>
      </c>
      <c r="AX102" s="142">
        <v>28741606</v>
      </c>
      <c r="AY102" s="155">
        <v>855653818</v>
      </c>
      <c r="AZ102" s="147">
        <v>0</v>
      </c>
      <c r="BA102" s="155">
        <v>855653818</v>
      </c>
      <c r="BB102" s="142"/>
      <c r="BC102" s="142">
        <v>813308316</v>
      </c>
      <c r="BD102" s="142">
        <v>813308316</v>
      </c>
      <c r="BE102" s="152">
        <v>900482981</v>
      </c>
      <c r="BF102" s="142"/>
      <c r="BG102" s="142">
        <v>888929981</v>
      </c>
      <c r="BH102" s="156">
        <v>0</v>
      </c>
      <c r="BI102" s="145">
        <v>0</v>
      </c>
      <c r="BJ102" s="141"/>
      <c r="CQ102" s="157"/>
    </row>
    <row r="103" spans="1:95">
      <c r="A103" s="121">
        <f t="shared" si="7"/>
        <v>2009</v>
      </c>
      <c r="B103" s="121">
        <v>5</v>
      </c>
      <c r="C103" s="142">
        <v>361084853</v>
      </c>
      <c r="D103" s="142">
        <v>69538399</v>
      </c>
      <c r="E103" s="142">
        <v>430623252</v>
      </c>
      <c r="F103" s="142">
        <v>304090506</v>
      </c>
      <c r="G103" s="142">
        <v>67282528</v>
      </c>
      <c r="H103" s="142">
        <v>371373034</v>
      </c>
      <c r="I103" s="142">
        <v>198923899</v>
      </c>
      <c r="J103" s="142">
        <v>8593099</v>
      </c>
      <c r="K103" s="142">
        <v>207516998</v>
      </c>
      <c r="L103" s="142">
        <v>2208761</v>
      </c>
      <c r="M103" s="142">
        <v>30690623</v>
      </c>
      <c r="N103" s="142">
        <v>4064477</v>
      </c>
      <c r="O103" s="142">
        <v>34755100</v>
      </c>
      <c r="P103" s="142">
        <v>1046477145</v>
      </c>
      <c r="Q103" s="142">
        <v>0</v>
      </c>
      <c r="R103" s="142">
        <v>1046477145</v>
      </c>
      <c r="S103" s="141"/>
      <c r="T103" s="142">
        <v>866308019</v>
      </c>
      <c r="U103" s="142">
        <v>866308019</v>
      </c>
      <c r="V103" s="142">
        <v>1011722045</v>
      </c>
      <c r="W103" s="142">
        <v>1011722045</v>
      </c>
      <c r="X103" s="142">
        <v>901063119</v>
      </c>
      <c r="Y103" s="142">
        <v>901063119</v>
      </c>
      <c r="Z103" s="147">
        <v>2283253</v>
      </c>
      <c r="AA103" s="152">
        <v>334987</v>
      </c>
      <c r="AB103" s="142">
        <v>2618240</v>
      </c>
      <c r="AC103" s="142">
        <v>67706191</v>
      </c>
      <c r="AD103" s="146">
        <v>0</v>
      </c>
      <c r="AE103" s="153">
        <v>1116801576</v>
      </c>
      <c r="AF103" s="142"/>
      <c r="AG103" s="142">
        <v>0</v>
      </c>
      <c r="AH103" s="149">
        <v>5449000</v>
      </c>
      <c r="AI103" s="149">
        <v>13912000</v>
      </c>
      <c r="AJ103" s="142">
        <v>0</v>
      </c>
      <c r="AK103" s="142"/>
      <c r="AL103" s="154">
        <v>366533853</v>
      </c>
      <c r="AM103" s="154">
        <v>69538399</v>
      </c>
      <c r="AN103" s="155">
        <v>436072252</v>
      </c>
      <c r="AO103" s="154">
        <v>318002506</v>
      </c>
      <c r="AP103" s="154">
        <v>67282528</v>
      </c>
      <c r="AQ103" s="155">
        <v>385285034</v>
      </c>
      <c r="AR103" s="154">
        <v>198923899</v>
      </c>
      <c r="AS103" s="154">
        <v>8593099</v>
      </c>
      <c r="AT103" s="155">
        <v>207516998</v>
      </c>
      <c r="AU103" s="147">
        <v>2208761</v>
      </c>
      <c r="AV103" s="142">
        <v>30690623</v>
      </c>
      <c r="AW103" s="142">
        <v>4064477</v>
      </c>
      <c r="AX103" s="142">
        <v>34755100</v>
      </c>
      <c r="AY103" s="155">
        <v>1065838145</v>
      </c>
      <c r="AZ103" s="147">
        <v>0</v>
      </c>
      <c r="BA103" s="155">
        <v>1065838145</v>
      </c>
      <c r="BB103" s="142"/>
      <c r="BC103" s="142">
        <v>885669019</v>
      </c>
      <c r="BD103" s="142">
        <v>885669019</v>
      </c>
      <c r="BE103" s="152">
        <v>1136162576</v>
      </c>
      <c r="BF103" s="142"/>
      <c r="BG103" s="142">
        <v>1116801576</v>
      </c>
      <c r="BH103" s="156">
        <v>0</v>
      </c>
      <c r="BI103" s="145">
        <v>0</v>
      </c>
      <c r="BJ103" s="141"/>
      <c r="CQ103" s="157"/>
    </row>
    <row r="104" spans="1:95">
      <c r="A104" s="121">
        <f t="shared" si="7"/>
        <v>2009</v>
      </c>
      <c r="B104" s="121">
        <v>6</v>
      </c>
      <c r="C104" s="142">
        <v>522349984</v>
      </c>
      <c r="D104" s="142">
        <v>70788520</v>
      </c>
      <c r="E104" s="142">
        <v>593138504</v>
      </c>
      <c r="F104" s="142">
        <v>354797147</v>
      </c>
      <c r="G104" s="142">
        <v>-37943</v>
      </c>
      <c r="H104" s="142">
        <v>354759204</v>
      </c>
      <c r="I104" s="142">
        <v>194833440</v>
      </c>
      <c r="J104" s="142">
        <v>-5588885</v>
      </c>
      <c r="K104" s="142">
        <v>189244555</v>
      </c>
      <c r="L104" s="142">
        <v>2214356</v>
      </c>
      <c r="M104" s="142">
        <v>32836571</v>
      </c>
      <c r="N104" s="142">
        <v>4336816</v>
      </c>
      <c r="O104" s="142">
        <v>37173387</v>
      </c>
      <c r="P104" s="142">
        <v>1176530006</v>
      </c>
      <c r="Q104" s="142">
        <v>0</v>
      </c>
      <c r="R104" s="142">
        <v>1176530006</v>
      </c>
      <c r="S104" s="141"/>
      <c r="T104" s="142">
        <v>1074194927</v>
      </c>
      <c r="U104" s="142">
        <v>1074194927</v>
      </c>
      <c r="V104" s="142">
        <v>1139356619</v>
      </c>
      <c r="W104" s="142">
        <v>1139356619</v>
      </c>
      <c r="X104" s="142">
        <v>1111368314</v>
      </c>
      <c r="Y104" s="142">
        <v>1111368314</v>
      </c>
      <c r="Z104" s="147">
        <v>2437033</v>
      </c>
      <c r="AA104" s="152">
        <v>-192900</v>
      </c>
      <c r="AB104" s="142">
        <v>2244133</v>
      </c>
      <c r="AC104" s="142">
        <v>87382563</v>
      </c>
      <c r="AD104" s="146">
        <v>0</v>
      </c>
      <c r="AE104" s="153">
        <v>1266156702</v>
      </c>
      <c r="AF104" s="142"/>
      <c r="AG104" s="142">
        <v>0</v>
      </c>
      <c r="AH104" s="149">
        <v>9225000</v>
      </c>
      <c r="AI104" s="149">
        <v>18730000</v>
      </c>
      <c r="AJ104" s="142">
        <v>0</v>
      </c>
      <c r="AK104" s="142"/>
      <c r="AL104" s="154">
        <v>531574984</v>
      </c>
      <c r="AM104" s="154">
        <v>70788520</v>
      </c>
      <c r="AN104" s="155">
        <v>602363504</v>
      </c>
      <c r="AO104" s="154">
        <v>373527147</v>
      </c>
      <c r="AP104" s="154">
        <v>-37943</v>
      </c>
      <c r="AQ104" s="155">
        <v>373489204</v>
      </c>
      <c r="AR104" s="154">
        <v>194833440</v>
      </c>
      <c r="AS104" s="154">
        <v>-5588885</v>
      </c>
      <c r="AT104" s="155">
        <v>189244555</v>
      </c>
      <c r="AU104" s="147">
        <v>2214356</v>
      </c>
      <c r="AV104" s="142">
        <v>32836571</v>
      </c>
      <c r="AW104" s="142">
        <v>4336816</v>
      </c>
      <c r="AX104" s="142">
        <v>37173387</v>
      </c>
      <c r="AY104" s="155">
        <v>1204485006</v>
      </c>
      <c r="AZ104" s="147">
        <v>0</v>
      </c>
      <c r="BA104" s="155">
        <v>1204485006</v>
      </c>
      <c r="BB104" s="142"/>
      <c r="BC104" s="142">
        <v>1102149927</v>
      </c>
      <c r="BD104" s="142">
        <v>1102149927</v>
      </c>
      <c r="BE104" s="152">
        <v>1294111702</v>
      </c>
      <c r="BF104" s="142"/>
      <c r="BG104" s="142">
        <v>1266156702</v>
      </c>
      <c r="BH104" s="156">
        <v>0</v>
      </c>
      <c r="BI104" s="145">
        <v>0</v>
      </c>
      <c r="BJ104" s="141"/>
      <c r="CQ104" s="157"/>
    </row>
    <row r="105" spans="1:95">
      <c r="A105" s="121">
        <f t="shared" si="7"/>
        <v>2009</v>
      </c>
      <c r="B105" s="121">
        <v>7</v>
      </c>
      <c r="C105" s="142">
        <v>589805229</v>
      </c>
      <c r="D105" s="142">
        <v>29333327</v>
      </c>
      <c r="E105" s="142">
        <v>619138556</v>
      </c>
      <c r="F105" s="142">
        <v>369092410</v>
      </c>
      <c r="G105" s="142">
        <v>-1571758</v>
      </c>
      <c r="H105" s="142">
        <v>367520652</v>
      </c>
      <c r="I105" s="142">
        <v>199292734</v>
      </c>
      <c r="J105" s="142">
        <v>-1127539</v>
      </c>
      <c r="K105" s="142">
        <v>198165195</v>
      </c>
      <c r="L105" s="142">
        <v>2218999</v>
      </c>
      <c r="M105" s="142">
        <v>37484153</v>
      </c>
      <c r="N105" s="142">
        <v>4835416</v>
      </c>
      <c r="O105" s="142">
        <v>42319569</v>
      </c>
      <c r="P105" s="142">
        <v>1229362971</v>
      </c>
      <c r="Q105" s="142">
        <v>0</v>
      </c>
      <c r="R105" s="142">
        <v>1229362971</v>
      </c>
      <c r="S105" s="141"/>
      <c r="T105" s="142">
        <v>1160409372</v>
      </c>
      <c r="U105" s="142">
        <v>1160409372</v>
      </c>
      <c r="V105" s="142">
        <v>1187043402</v>
      </c>
      <c r="W105" s="142">
        <v>1187043402</v>
      </c>
      <c r="X105" s="142">
        <v>1202728941</v>
      </c>
      <c r="Y105" s="142">
        <v>1202728941</v>
      </c>
      <c r="Z105" s="147">
        <v>2539001</v>
      </c>
      <c r="AA105" s="152">
        <v>-15568</v>
      </c>
      <c r="AB105" s="142">
        <v>2523433</v>
      </c>
      <c r="AC105" s="142">
        <v>96549643</v>
      </c>
      <c r="AD105" s="146">
        <v>0</v>
      </c>
      <c r="AE105" s="153">
        <v>1328436047</v>
      </c>
      <c r="AF105" s="142"/>
      <c r="AG105" s="142">
        <v>0</v>
      </c>
      <c r="AH105" s="149">
        <v>11566000</v>
      </c>
      <c r="AI105" s="149">
        <v>21684000</v>
      </c>
      <c r="AJ105" s="142">
        <v>0</v>
      </c>
      <c r="AK105" s="142"/>
      <c r="AL105" s="154">
        <v>601371229</v>
      </c>
      <c r="AM105" s="154">
        <v>29333327</v>
      </c>
      <c r="AN105" s="155">
        <v>630704556</v>
      </c>
      <c r="AO105" s="154">
        <v>390776410</v>
      </c>
      <c r="AP105" s="154">
        <v>-1571758</v>
      </c>
      <c r="AQ105" s="155">
        <v>389204652</v>
      </c>
      <c r="AR105" s="154">
        <v>199292734</v>
      </c>
      <c r="AS105" s="154">
        <v>-1127539</v>
      </c>
      <c r="AT105" s="155">
        <v>198165195</v>
      </c>
      <c r="AU105" s="147">
        <v>2218999</v>
      </c>
      <c r="AV105" s="142">
        <v>37484153</v>
      </c>
      <c r="AW105" s="142">
        <v>4835416</v>
      </c>
      <c r="AX105" s="142">
        <v>42319569</v>
      </c>
      <c r="AY105" s="155">
        <v>1262612971</v>
      </c>
      <c r="AZ105" s="147">
        <v>0</v>
      </c>
      <c r="BA105" s="155">
        <v>1262612971</v>
      </c>
      <c r="BB105" s="142"/>
      <c r="BC105" s="142">
        <v>1193659372</v>
      </c>
      <c r="BD105" s="142">
        <v>1193659372</v>
      </c>
      <c r="BE105" s="152">
        <v>1361686047</v>
      </c>
      <c r="BF105" s="142"/>
      <c r="BG105" s="142">
        <v>1328436047</v>
      </c>
      <c r="BH105" s="156">
        <v>0</v>
      </c>
      <c r="BI105" s="145">
        <v>0</v>
      </c>
      <c r="BJ105" s="142"/>
      <c r="CQ105" s="157"/>
    </row>
    <row r="106" spans="1:95">
      <c r="A106" s="121">
        <f t="shared" si="7"/>
        <v>2009</v>
      </c>
      <c r="B106" s="121">
        <v>8</v>
      </c>
      <c r="C106" s="142">
        <v>627806430</v>
      </c>
      <c r="D106" s="142">
        <v>12273869</v>
      </c>
      <c r="E106" s="142">
        <v>640080299</v>
      </c>
      <c r="F106" s="142">
        <v>378166593</v>
      </c>
      <c r="G106" s="142">
        <v>-2506157</v>
      </c>
      <c r="H106" s="142">
        <v>375660436</v>
      </c>
      <c r="I106" s="142">
        <v>204697677</v>
      </c>
      <c r="J106" s="142">
        <v>2725981</v>
      </c>
      <c r="K106" s="142">
        <v>207423658</v>
      </c>
      <c r="L106" s="142">
        <v>2223678</v>
      </c>
      <c r="M106" s="142">
        <v>36482083</v>
      </c>
      <c r="N106" s="142">
        <v>4853767</v>
      </c>
      <c r="O106" s="142">
        <v>41335850</v>
      </c>
      <c r="P106" s="142">
        <v>1266723921</v>
      </c>
      <c r="Q106" s="142">
        <v>0</v>
      </c>
      <c r="R106" s="142">
        <v>1266723921</v>
      </c>
      <c r="S106" s="141"/>
      <c r="T106" s="142">
        <v>1212894378</v>
      </c>
      <c r="U106" s="142">
        <v>1212894378</v>
      </c>
      <c r="V106" s="142">
        <v>1225388071</v>
      </c>
      <c r="W106" s="142">
        <v>1225388071</v>
      </c>
      <c r="X106" s="142">
        <v>1254230228</v>
      </c>
      <c r="Y106" s="142">
        <v>1254230228</v>
      </c>
      <c r="Z106" s="147">
        <v>2474310</v>
      </c>
      <c r="AA106" s="152">
        <v>-96950</v>
      </c>
      <c r="AB106" s="142">
        <v>2377360</v>
      </c>
      <c r="AC106" s="142">
        <v>102504904</v>
      </c>
      <c r="AD106" s="146">
        <v>0</v>
      </c>
      <c r="AE106" s="153">
        <v>1371606185</v>
      </c>
      <c r="AF106" s="142"/>
      <c r="AG106" s="142">
        <v>0</v>
      </c>
      <c r="AH106" s="149">
        <v>10705000</v>
      </c>
      <c r="AI106" s="149">
        <v>20740000</v>
      </c>
      <c r="AJ106" s="142">
        <v>0</v>
      </c>
      <c r="AK106" s="142"/>
      <c r="AL106" s="154">
        <v>638511430</v>
      </c>
      <c r="AM106" s="154">
        <v>12273869</v>
      </c>
      <c r="AN106" s="155">
        <v>650785299</v>
      </c>
      <c r="AO106" s="154">
        <v>398906593</v>
      </c>
      <c r="AP106" s="154">
        <v>-2506157</v>
      </c>
      <c r="AQ106" s="155">
        <v>396400436</v>
      </c>
      <c r="AR106" s="154">
        <v>204697677</v>
      </c>
      <c r="AS106" s="154">
        <v>2725981</v>
      </c>
      <c r="AT106" s="155">
        <v>207423658</v>
      </c>
      <c r="AU106" s="147">
        <v>2223678</v>
      </c>
      <c r="AV106" s="142">
        <v>36482083</v>
      </c>
      <c r="AW106" s="142">
        <v>4853767</v>
      </c>
      <c r="AX106" s="142">
        <v>41335850</v>
      </c>
      <c r="AY106" s="155">
        <v>1298168921</v>
      </c>
      <c r="AZ106" s="147">
        <v>0</v>
      </c>
      <c r="BA106" s="155">
        <v>1298168921</v>
      </c>
      <c r="BB106" s="142"/>
      <c r="BC106" s="142">
        <v>1244339378</v>
      </c>
      <c r="BD106" s="142">
        <v>1244339378</v>
      </c>
      <c r="BE106" s="152">
        <v>1403051185</v>
      </c>
      <c r="BF106" s="142"/>
      <c r="BG106" s="142">
        <v>1371606185</v>
      </c>
      <c r="BH106" s="156">
        <v>0</v>
      </c>
      <c r="BI106" s="145">
        <v>0</v>
      </c>
      <c r="BJ106" s="142"/>
      <c r="CQ106" s="157"/>
    </row>
    <row r="107" spans="1:95">
      <c r="A107" s="121">
        <f t="shared" si="7"/>
        <v>2009</v>
      </c>
      <c r="B107" s="121">
        <v>9</v>
      </c>
      <c r="C107" s="142">
        <v>564697355</v>
      </c>
      <c r="D107" s="142">
        <v>-78305917</v>
      </c>
      <c r="E107" s="142">
        <v>486391438</v>
      </c>
      <c r="F107" s="142">
        <v>374287143</v>
      </c>
      <c r="G107" s="142">
        <v>-28523331</v>
      </c>
      <c r="H107" s="142">
        <v>345763812</v>
      </c>
      <c r="I107" s="142">
        <v>192489276</v>
      </c>
      <c r="J107" s="142">
        <v>-6462387</v>
      </c>
      <c r="K107" s="142">
        <v>186026889</v>
      </c>
      <c r="L107" s="142">
        <v>2229172</v>
      </c>
      <c r="M107" s="142">
        <v>31634867</v>
      </c>
      <c r="N107" s="142">
        <v>4199037</v>
      </c>
      <c r="O107" s="142">
        <v>35833904</v>
      </c>
      <c r="P107" s="142">
        <v>1056245215</v>
      </c>
      <c r="Q107" s="142">
        <v>0</v>
      </c>
      <c r="R107" s="142">
        <v>1056245215</v>
      </c>
      <c r="S107" s="141"/>
      <c r="T107" s="142">
        <v>1133702946</v>
      </c>
      <c r="U107" s="142">
        <v>1133702946</v>
      </c>
      <c r="V107" s="142">
        <v>1020411311</v>
      </c>
      <c r="W107" s="142">
        <v>1020411311</v>
      </c>
      <c r="X107" s="142">
        <v>1169536850</v>
      </c>
      <c r="Y107" s="142">
        <v>1169536850</v>
      </c>
      <c r="Z107" s="147">
        <v>2446799</v>
      </c>
      <c r="AA107" s="152">
        <v>-165472</v>
      </c>
      <c r="AB107" s="142">
        <v>2281327</v>
      </c>
      <c r="AC107" s="142">
        <v>69053220</v>
      </c>
      <c r="AD107" s="146">
        <v>0</v>
      </c>
      <c r="AE107" s="153">
        <v>1127579762</v>
      </c>
      <c r="AF107" s="142"/>
      <c r="AG107" s="142">
        <v>0</v>
      </c>
      <c r="AH107" s="149">
        <v>7312000</v>
      </c>
      <c r="AI107" s="149">
        <v>16244000</v>
      </c>
      <c r="AJ107" s="142">
        <v>0</v>
      </c>
      <c r="AK107" s="142"/>
      <c r="AL107" s="154">
        <v>572009355</v>
      </c>
      <c r="AM107" s="154">
        <v>-78305917</v>
      </c>
      <c r="AN107" s="155">
        <v>493703438</v>
      </c>
      <c r="AO107" s="154">
        <v>390531143</v>
      </c>
      <c r="AP107" s="154">
        <v>-28523331</v>
      </c>
      <c r="AQ107" s="155">
        <v>362007812</v>
      </c>
      <c r="AR107" s="154">
        <v>192489276</v>
      </c>
      <c r="AS107" s="154">
        <v>-6462387</v>
      </c>
      <c r="AT107" s="155">
        <v>186026889</v>
      </c>
      <c r="AU107" s="147">
        <v>2229172</v>
      </c>
      <c r="AV107" s="142">
        <v>31634867</v>
      </c>
      <c r="AW107" s="142">
        <v>4199037</v>
      </c>
      <c r="AX107" s="142">
        <v>35833904</v>
      </c>
      <c r="AY107" s="155">
        <v>1079801215</v>
      </c>
      <c r="AZ107" s="147">
        <v>0</v>
      </c>
      <c r="BA107" s="155">
        <v>1079801215</v>
      </c>
      <c r="BB107" s="142"/>
      <c r="BC107" s="142">
        <v>1157258946</v>
      </c>
      <c r="BD107" s="142">
        <v>1157258946</v>
      </c>
      <c r="BE107" s="152">
        <v>1151135762</v>
      </c>
      <c r="BF107" s="142"/>
      <c r="BG107" s="142">
        <v>1127579762</v>
      </c>
      <c r="BH107" s="156">
        <v>0</v>
      </c>
      <c r="BI107" s="145">
        <v>0</v>
      </c>
      <c r="BJ107" s="142"/>
      <c r="CQ107" s="157"/>
    </row>
    <row r="108" spans="1:95">
      <c r="A108" s="121">
        <f t="shared" si="7"/>
        <v>2009</v>
      </c>
      <c r="B108" s="121">
        <v>10</v>
      </c>
      <c r="C108" s="142">
        <v>421424435</v>
      </c>
      <c r="D108" s="142">
        <v>-62988140</v>
      </c>
      <c r="E108" s="142">
        <v>358436295</v>
      </c>
      <c r="F108" s="142">
        <v>326225557</v>
      </c>
      <c r="G108" s="142">
        <v>-14271808</v>
      </c>
      <c r="H108" s="142">
        <v>311953749</v>
      </c>
      <c r="I108" s="142">
        <v>178826959</v>
      </c>
      <c r="J108" s="142">
        <v>-626615</v>
      </c>
      <c r="K108" s="142">
        <v>178200344</v>
      </c>
      <c r="L108" s="142">
        <v>2233833</v>
      </c>
      <c r="M108" s="142">
        <v>27253819</v>
      </c>
      <c r="N108" s="142">
        <v>3561885</v>
      </c>
      <c r="O108" s="142">
        <v>30815704</v>
      </c>
      <c r="P108" s="142">
        <v>881639925</v>
      </c>
      <c r="Q108" s="142">
        <v>0</v>
      </c>
      <c r="R108" s="142">
        <v>881639925</v>
      </c>
      <c r="S108" s="141"/>
      <c r="T108" s="142">
        <v>928710784</v>
      </c>
      <c r="U108" s="142">
        <v>928710784</v>
      </c>
      <c r="V108" s="142">
        <v>850824221</v>
      </c>
      <c r="W108" s="142">
        <v>850824221</v>
      </c>
      <c r="X108" s="142">
        <v>959526488</v>
      </c>
      <c r="Y108" s="142">
        <v>959526488</v>
      </c>
      <c r="Z108" s="147">
        <v>2277920</v>
      </c>
      <c r="AA108" s="152">
        <v>35946</v>
      </c>
      <c r="AB108" s="142">
        <v>2313866</v>
      </c>
      <c r="AC108" s="142">
        <v>46573091</v>
      </c>
      <c r="AD108" s="146">
        <v>0</v>
      </c>
      <c r="AE108" s="153">
        <v>930526882</v>
      </c>
      <c r="AF108" s="142"/>
      <c r="AG108" s="142">
        <v>0</v>
      </c>
      <c r="AH108" s="149">
        <v>4365000</v>
      </c>
      <c r="AI108" s="149">
        <v>8924000</v>
      </c>
      <c r="AJ108" s="142">
        <v>0</v>
      </c>
      <c r="AK108" s="142"/>
      <c r="AL108" s="154">
        <v>425789435</v>
      </c>
      <c r="AM108" s="154">
        <v>-62988140</v>
      </c>
      <c r="AN108" s="155">
        <v>362801295</v>
      </c>
      <c r="AO108" s="154">
        <v>335149557</v>
      </c>
      <c r="AP108" s="154">
        <v>-14271808</v>
      </c>
      <c r="AQ108" s="155">
        <v>320877749</v>
      </c>
      <c r="AR108" s="154">
        <v>178826959</v>
      </c>
      <c r="AS108" s="154">
        <v>-626615</v>
      </c>
      <c r="AT108" s="155">
        <v>178200344</v>
      </c>
      <c r="AU108" s="147">
        <v>2233833</v>
      </c>
      <c r="AV108" s="142">
        <v>27253819</v>
      </c>
      <c r="AW108" s="142">
        <v>3561885</v>
      </c>
      <c r="AX108" s="142">
        <v>30815704</v>
      </c>
      <c r="AY108" s="155">
        <v>894928925</v>
      </c>
      <c r="AZ108" s="147">
        <v>0</v>
      </c>
      <c r="BA108" s="155">
        <v>894928925</v>
      </c>
      <c r="BB108" s="142"/>
      <c r="BC108" s="142">
        <v>941999784</v>
      </c>
      <c r="BD108" s="142">
        <v>941999784</v>
      </c>
      <c r="BE108" s="152">
        <v>943815882</v>
      </c>
      <c r="BF108" s="142"/>
      <c r="BG108" s="142">
        <v>930526882</v>
      </c>
      <c r="BH108" s="156">
        <v>0</v>
      </c>
      <c r="BI108" s="145">
        <v>0</v>
      </c>
      <c r="BJ108" s="142"/>
      <c r="CQ108" s="157"/>
    </row>
    <row r="109" spans="1:95">
      <c r="A109" s="121">
        <f t="shared" si="7"/>
        <v>2009</v>
      </c>
      <c r="B109" s="121">
        <v>11</v>
      </c>
      <c r="C109" s="142">
        <v>317114274</v>
      </c>
      <c r="D109" s="142">
        <v>-9879502</v>
      </c>
      <c r="E109" s="142">
        <v>307234772</v>
      </c>
      <c r="F109" s="142">
        <v>261969065</v>
      </c>
      <c r="G109" s="142">
        <v>2398892</v>
      </c>
      <c r="H109" s="142">
        <v>264367957</v>
      </c>
      <c r="I109" s="142">
        <v>173637110</v>
      </c>
      <c r="J109" s="142">
        <v>4188050</v>
      </c>
      <c r="K109" s="142">
        <v>177825160</v>
      </c>
      <c r="L109" s="142">
        <v>2239072</v>
      </c>
      <c r="M109" s="142">
        <v>25798956</v>
      </c>
      <c r="N109" s="142">
        <v>3240318</v>
      </c>
      <c r="O109" s="142">
        <v>29039274</v>
      </c>
      <c r="P109" s="142">
        <v>780706235</v>
      </c>
      <c r="Q109" s="142">
        <v>0</v>
      </c>
      <c r="R109" s="142">
        <v>780706235</v>
      </c>
      <c r="S109" s="141"/>
      <c r="T109" s="142">
        <v>754959521</v>
      </c>
      <c r="U109" s="142">
        <v>754959521</v>
      </c>
      <c r="V109" s="142">
        <v>751666961</v>
      </c>
      <c r="W109" s="142">
        <v>751666961</v>
      </c>
      <c r="X109" s="142">
        <v>783998795</v>
      </c>
      <c r="Y109" s="142">
        <v>783998795</v>
      </c>
      <c r="Z109" s="147">
        <v>2302854</v>
      </c>
      <c r="AA109" s="152">
        <v>432760</v>
      </c>
      <c r="AB109" s="142">
        <v>2735614</v>
      </c>
      <c r="AC109" s="142">
        <v>36536434</v>
      </c>
      <c r="AD109" s="146">
        <v>0</v>
      </c>
      <c r="AE109" s="153">
        <v>819978283</v>
      </c>
      <c r="AF109" s="142"/>
      <c r="AG109" s="142">
        <v>0</v>
      </c>
      <c r="AH109" s="149">
        <v>7171000</v>
      </c>
      <c r="AI109" s="149">
        <v>7614000</v>
      </c>
      <c r="AJ109" s="142">
        <v>0</v>
      </c>
      <c r="AK109" s="142"/>
      <c r="AL109" s="154">
        <v>324285274</v>
      </c>
      <c r="AM109" s="154">
        <v>-9879502</v>
      </c>
      <c r="AN109" s="155">
        <v>314405772</v>
      </c>
      <c r="AO109" s="154">
        <v>269583065</v>
      </c>
      <c r="AP109" s="154">
        <v>2398892</v>
      </c>
      <c r="AQ109" s="155">
        <v>271981957</v>
      </c>
      <c r="AR109" s="154">
        <v>173637110</v>
      </c>
      <c r="AS109" s="154">
        <v>4188050</v>
      </c>
      <c r="AT109" s="155">
        <v>177825160</v>
      </c>
      <c r="AU109" s="147">
        <v>2239072</v>
      </c>
      <c r="AV109" s="142">
        <v>25798956</v>
      </c>
      <c r="AW109" s="142">
        <v>3240318</v>
      </c>
      <c r="AX109" s="142">
        <v>29039274</v>
      </c>
      <c r="AY109" s="155">
        <v>795491235</v>
      </c>
      <c r="AZ109" s="147">
        <v>0</v>
      </c>
      <c r="BA109" s="155">
        <v>795491235</v>
      </c>
      <c r="BB109" s="142"/>
      <c r="BC109" s="142">
        <v>769744521</v>
      </c>
      <c r="BD109" s="142">
        <v>769744521</v>
      </c>
      <c r="BE109" s="152">
        <v>834763283</v>
      </c>
      <c r="BF109" s="142"/>
      <c r="BG109" s="142">
        <v>819978283</v>
      </c>
      <c r="BH109" s="156">
        <v>0</v>
      </c>
      <c r="BI109" s="145">
        <v>0</v>
      </c>
      <c r="BJ109" s="142"/>
      <c r="CQ109" s="157"/>
    </row>
    <row r="110" spans="1:95">
      <c r="A110" s="121">
        <f t="shared" si="7"/>
        <v>2009</v>
      </c>
      <c r="B110" s="121">
        <v>12</v>
      </c>
      <c r="C110" s="142">
        <v>414521221</v>
      </c>
      <c r="D110" s="142">
        <v>60393090</v>
      </c>
      <c r="E110" s="142">
        <v>474914311</v>
      </c>
      <c r="F110" s="142">
        <v>277737510</v>
      </c>
      <c r="G110" s="142">
        <v>-314021</v>
      </c>
      <c r="H110" s="142">
        <v>277423489</v>
      </c>
      <c r="I110" s="142">
        <v>165239737</v>
      </c>
      <c r="J110" s="142">
        <v>-2091000</v>
      </c>
      <c r="K110" s="142">
        <v>163148737</v>
      </c>
      <c r="L110" s="142">
        <v>2243710</v>
      </c>
      <c r="M110" s="142">
        <v>30138923</v>
      </c>
      <c r="N110" s="142">
        <v>3666020</v>
      </c>
      <c r="O110" s="142">
        <v>33804943</v>
      </c>
      <c r="P110" s="142">
        <v>951535190</v>
      </c>
      <c r="Q110" s="142">
        <v>0</v>
      </c>
      <c r="R110" s="142">
        <v>951535190</v>
      </c>
      <c r="S110" s="141"/>
      <c r="T110" s="142">
        <v>859742178</v>
      </c>
      <c r="U110" s="142">
        <v>859742178</v>
      </c>
      <c r="V110" s="142">
        <v>917730247</v>
      </c>
      <c r="W110" s="142">
        <v>917730247</v>
      </c>
      <c r="X110" s="142">
        <v>893547121</v>
      </c>
      <c r="Y110" s="142">
        <v>893547121</v>
      </c>
      <c r="Z110" s="147">
        <v>2526514</v>
      </c>
      <c r="AA110" s="152">
        <v>31432</v>
      </c>
      <c r="AB110" s="142">
        <v>2557946</v>
      </c>
      <c r="AC110" s="142">
        <v>55823297</v>
      </c>
      <c r="AD110" s="146">
        <v>0</v>
      </c>
      <c r="AE110" s="153">
        <v>1009916433</v>
      </c>
      <c r="AF110" s="142"/>
      <c r="AG110" s="142">
        <v>0</v>
      </c>
      <c r="AH110" s="149">
        <v>12724000</v>
      </c>
      <c r="AI110" s="149">
        <v>10643000</v>
      </c>
      <c r="AJ110" s="142">
        <v>0</v>
      </c>
      <c r="AK110" s="142"/>
      <c r="AL110" s="154">
        <v>427245221</v>
      </c>
      <c r="AM110" s="154">
        <v>60393090</v>
      </c>
      <c r="AN110" s="155">
        <v>487638311</v>
      </c>
      <c r="AO110" s="154">
        <v>288380510</v>
      </c>
      <c r="AP110" s="154">
        <v>-314021</v>
      </c>
      <c r="AQ110" s="155">
        <v>288066489</v>
      </c>
      <c r="AR110" s="154">
        <v>165239737</v>
      </c>
      <c r="AS110" s="154">
        <v>-2091000</v>
      </c>
      <c r="AT110" s="155">
        <v>163148737</v>
      </c>
      <c r="AU110" s="147">
        <v>2243710</v>
      </c>
      <c r="AV110" s="142">
        <v>30138923</v>
      </c>
      <c r="AW110" s="142">
        <v>3666020</v>
      </c>
      <c r="AX110" s="142">
        <v>33804943</v>
      </c>
      <c r="AY110" s="155">
        <v>974902190</v>
      </c>
      <c r="AZ110" s="147">
        <v>0</v>
      </c>
      <c r="BA110" s="155">
        <v>974902190</v>
      </c>
      <c r="BB110" s="142"/>
      <c r="BC110" s="142">
        <v>883109178</v>
      </c>
      <c r="BD110" s="142">
        <v>883109178</v>
      </c>
      <c r="BE110" s="152">
        <v>1033283432</v>
      </c>
      <c r="BF110" s="142"/>
      <c r="BG110" s="142">
        <v>1009916432</v>
      </c>
      <c r="BH110" s="156">
        <v>-1</v>
      </c>
      <c r="BI110" s="145">
        <v>-1</v>
      </c>
      <c r="BJ110" s="142"/>
      <c r="CQ110" s="157"/>
    </row>
    <row r="111" spans="1:95">
      <c r="B111" s="128" t="s">
        <v>112</v>
      </c>
      <c r="C111" s="142">
        <v>5506286098</v>
      </c>
      <c r="D111" s="142">
        <v>24091940</v>
      </c>
      <c r="E111" s="142">
        <v>5530378038</v>
      </c>
      <c r="F111" s="142">
        <v>3728687958</v>
      </c>
      <c r="G111" s="142">
        <v>16123007</v>
      </c>
      <c r="H111" s="142">
        <v>3744810965</v>
      </c>
      <c r="I111" s="142">
        <v>2202266959</v>
      </c>
      <c r="J111" s="142">
        <v>2735289</v>
      </c>
      <c r="K111" s="142">
        <v>2205002248</v>
      </c>
      <c r="L111" s="142">
        <v>26596865</v>
      </c>
      <c r="M111" s="142">
        <v>362599143</v>
      </c>
      <c r="N111" s="142">
        <v>46371376</v>
      </c>
      <c r="O111" s="142">
        <v>408970519</v>
      </c>
      <c r="P111" s="142">
        <v>11915758635</v>
      </c>
      <c r="Q111" s="142">
        <v>0</v>
      </c>
      <c r="R111" s="142">
        <v>11915758635</v>
      </c>
      <c r="S111" s="141"/>
      <c r="T111" s="142">
        <v>11463837880</v>
      </c>
      <c r="U111" s="142">
        <v>11463837880</v>
      </c>
      <c r="V111" s="142">
        <v>11506788116</v>
      </c>
      <c r="W111" s="142">
        <v>11506788116</v>
      </c>
      <c r="X111" s="142">
        <v>11872808399</v>
      </c>
      <c r="Y111" s="142">
        <v>11872808399</v>
      </c>
      <c r="Z111" s="146">
        <v>29004094</v>
      </c>
      <c r="AA111" s="146">
        <v>144056</v>
      </c>
      <c r="AB111" s="142">
        <v>29148150</v>
      </c>
      <c r="AC111" s="146">
        <v>751923667</v>
      </c>
      <c r="AD111" s="146">
        <v>0</v>
      </c>
      <c r="AE111" s="146">
        <v>12696830452</v>
      </c>
      <c r="AF111" s="142"/>
      <c r="AG111" s="142">
        <v>0</v>
      </c>
      <c r="AH111" s="142">
        <v>104691000</v>
      </c>
      <c r="AI111" s="142">
        <v>158744000</v>
      </c>
      <c r="AJ111" s="142">
        <v>0</v>
      </c>
      <c r="AK111" s="142"/>
      <c r="AL111" s="152">
        <v>5610977098</v>
      </c>
      <c r="AM111" s="152">
        <v>24091940</v>
      </c>
      <c r="AN111" s="142">
        <v>5635069038</v>
      </c>
      <c r="AO111" s="152">
        <v>3887431958</v>
      </c>
      <c r="AP111" s="152">
        <v>16123007</v>
      </c>
      <c r="AQ111" s="142">
        <v>3903554965</v>
      </c>
      <c r="AR111" s="152">
        <v>2202266959</v>
      </c>
      <c r="AS111" s="152">
        <v>2735289</v>
      </c>
      <c r="AT111" s="142">
        <v>2205002248</v>
      </c>
      <c r="AU111" s="146">
        <v>26596865</v>
      </c>
      <c r="AV111" s="142">
        <v>362599143</v>
      </c>
      <c r="AW111" s="142">
        <v>46371376</v>
      </c>
      <c r="AX111" s="142">
        <v>408970519</v>
      </c>
      <c r="AY111" s="142">
        <v>12179193635</v>
      </c>
      <c r="AZ111" s="147">
        <v>0</v>
      </c>
      <c r="BA111" s="142">
        <v>12179193635</v>
      </c>
      <c r="BB111" s="142"/>
      <c r="BC111" s="142">
        <v>11727272880</v>
      </c>
      <c r="BD111" s="142">
        <v>11727272880</v>
      </c>
      <c r="BE111" s="146">
        <v>12960265451</v>
      </c>
      <c r="BF111" s="141"/>
      <c r="BG111" s="146">
        <v>12696830451</v>
      </c>
      <c r="BH111" s="156">
        <v>-1</v>
      </c>
      <c r="BI111" s="146">
        <v>-1</v>
      </c>
      <c r="BJ111" s="142"/>
      <c r="CP111" s="157"/>
      <c r="CQ111" s="157"/>
    </row>
    <row r="112" spans="1:95">
      <c r="A112" s="121">
        <f t="shared" ref="A112:A123" si="8">A99+1</f>
        <v>2010</v>
      </c>
      <c r="B112" s="121">
        <v>1</v>
      </c>
      <c r="C112" s="142">
        <v>529586025</v>
      </c>
      <c r="D112" s="142">
        <v>12238703</v>
      </c>
      <c r="E112" s="142">
        <v>541824728</v>
      </c>
      <c r="F112" s="142">
        <v>280066384</v>
      </c>
      <c r="G112" s="142">
        <v>-34906503</v>
      </c>
      <c r="H112" s="142">
        <v>245159881</v>
      </c>
      <c r="I112" s="142">
        <v>165044941</v>
      </c>
      <c r="J112" s="142">
        <v>-6669270</v>
      </c>
      <c r="K112" s="142">
        <v>158375671</v>
      </c>
      <c r="L112" s="142">
        <v>2246504</v>
      </c>
      <c r="M112" s="142">
        <v>32410314</v>
      </c>
      <c r="N112" s="142">
        <v>3804863</v>
      </c>
      <c r="O112" s="142">
        <v>36215177</v>
      </c>
      <c r="P112" s="142">
        <v>983821961</v>
      </c>
      <c r="Q112" s="142">
        <v>0</v>
      </c>
      <c r="R112" s="142">
        <v>983821961</v>
      </c>
      <c r="S112" s="141"/>
      <c r="T112" s="142">
        <v>976943854</v>
      </c>
      <c r="U112" s="142">
        <v>976943854</v>
      </c>
      <c r="V112" s="142">
        <v>947606784</v>
      </c>
      <c r="W112" s="142">
        <v>947606784</v>
      </c>
      <c r="X112" s="142">
        <v>1013159031</v>
      </c>
      <c r="Y112" s="142">
        <v>1013159031</v>
      </c>
      <c r="Z112" s="147">
        <v>2660331</v>
      </c>
      <c r="AA112" s="152">
        <v>-282063</v>
      </c>
      <c r="AB112" s="142">
        <v>2378268</v>
      </c>
      <c r="AC112" s="142">
        <v>59560113</v>
      </c>
      <c r="AD112" s="146">
        <v>0</v>
      </c>
      <c r="AE112" s="153">
        <v>1045760342</v>
      </c>
      <c r="AF112" s="142"/>
      <c r="AG112" s="142">
        <v>0</v>
      </c>
      <c r="AH112" s="149">
        <v>16395000</v>
      </c>
      <c r="AI112" s="149">
        <v>16613000</v>
      </c>
      <c r="AJ112" s="142">
        <v>0</v>
      </c>
      <c r="AK112" s="142"/>
      <c r="AL112" s="154">
        <v>545981025</v>
      </c>
      <c r="AM112" s="154">
        <v>12238703</v>
      </c>
      <c r="AN112" s="155">
        <v>558219728</v>
      </c>
      <c r="AO112" s="154">
        <v>296679384</v>
      </c>
      <c r="AP112" s="154">
        <v>-34906503</v>
      </c>
      <c r="AQ112" s="155">
        <v>261772881</v>
      </c>
      <c r="AR112" s="154">
        <v>165044941</v>
      </c>
      <c r="AS112" s="154">
        <v>-6669270</v>
      </c>
      <c r="AT112" s="155">
        <v>158375671</v>
      </c>
      <c r="AU112" s="147">
        <v>2246504</v>
      </c>
      <c r="AV112" s="142">
        <v>32410314</v>
      </c>
      <c r="AW112" s="142">
        <v>3804863</v>
      </c>
      <c r="AX112" s="142">
        <v>36215177</v>
      </c>
      <c r="AY112" s="155">
        <v>1016829961</v>
      </c>
      <c r="AZ112" s="147">
        <v>0</v>
      </c>
      <c r="BA112" s="155">
        <v>1016829961</v>
      </c>
      <c r="BB112" s="142"/>
      <c r="BC112" s="142">
        <v>1009951854</v>
      </c>
      <c r="BD112" s="142">
        <v>1009951854</v>
      </c>
      <c r="BE112" s="152">
        <v>1078768342</v>
      </c>
      <c r="BF112" s="142"/>
      <c r="BG112" s="142">
        <v>1045760342</v>
      </c>
      <c r="BH112" s="156">
        <v>0</v>
      </c>
      <c r="BI112" s="145">
        <v>0</v>
      </c>
      <c r="BJ112" s="141"/>
      <c r="CQ112" s="157"/>
    </row>
    <row r="113" spans="1:95">
      <c r="A113" s="121">
        <f t="shared" si="8"/>
        <v>2010</v>
      </c>
      <c r="B113" s="121">
        <v>2</v>
      </c>
      <c r="C113" s="142">
        <v>454207859</v>
      </c>
      <c r="D113" s="142">
        <v>-60799748</v>
      </c>
      <c r="E113" s="142">
        <v>393408111</v>
      </c>
      <c r="F113" s="142">
        <v>271865322</v>
      </c>
      <c r="G113" s="142">
        <v>-15218473</v>
      </c>
      <c r="H113" s="142">
        <v>256646849</v>
      </c>
      <c r="I113" s="142">
        <v>160802862</v>
      </c>
      <c r="J113" s="142">
        <v>-1384687</v>
      </c>
      <c r="K113" s="142">
        <v>159418175</v>
      </c>
      <c r="L113" s="142">
        <v>2251895</v>
      </c>
      <c r="M113" s="142">
        <v>27625711</v>
      </c>
      <c r="N113" s="142">
        <v>3371992</v>
      </c>
      <c r="O113" s="142">
        <v>30997703</v>
      </c>
      <c r="P113" s="142">
        <v>842722733</v>
      </c>
      <c r="Q113" s="142">
        <v>0</v>
      </c>
      <c r="R113" s="142">
        <v>842722733</v>
      </c>
      <c r="S113" s="141"/>
      <c r="T113" s="142">
        <v>889127938</v>
      </c>
      <c r="U113" s="142">
        <v>889127938</v>
      </c>
      <c r="V113" s="142">
        <v>811725030</v>
      </c>
      <c r="W113" s="142">
        <v>811725030</v>
      </c>
      <c r="X113" s="142">
        <v>920125641</v>
      </c>
      <c r="Y113" s="142">
        <v>920125641</v>
      </c>
      <c r="Z113" s="147">
        <v>2553261</v>
      </c>
      <c r="AA113" s="152">
        <v>-124675</v>
      </c>
      <c r="AB113" s="142">
        <v>2428586</v>
      </c>
      <c r="AC113" s="142">
        <v>42373671</v>
      </c>
      <c r="AD113" s="146">
        <v>0</v>
      </c>
      <c r="AE113" s="153">
        <v>887524990</v>
      </c>
      <c r="AF113" s="142"/>
      <c r="AG113" s="142">
        <v>0</v>
      </c>
      <c r="AH113" s="149">
        <v>11789000</v>
      </c>
      <c r="AI113" s="149">
        <v>9742000</v>
      </c>
      <c r="AJ113" s="142">
        <v>0</v>
      </c>
      <c r="AK113" s="142"/>
      <c r="AL113" s="154">
        <v>465996859</v>
      </c>
      <c r="AM113" s="154">
        <v>-60799748</v>
      </c>
      <c r="AN113" s="155">
        <v>405197111</v>
      </c>
      <c r="AO113" s="154">
        <v>281607322</v>
      </c>
      <c r="AP113" s="154">
        <v>-15218473</v>
      </c>
      <c r="AQ113" s="155">
        <v>266388849</v>
      </c>
      <c r="AR113" s="154">
        <v>160802862</v>
      </c>
      <c r="AS113" s="154">
        <v>-1384687</v>
      </c>
      <c r="AT113" s="155">
        <v>159418175</v>
      </c>
      <c r="AU113" s="147">
        <v>2251895</v>
      </c>
      <c r="AV113" s="142">
        <v>27625711</v>
      </c>
      <c r="AW113" s="142">
        <v>3371992</v>
      </c>
      <c r="AX113" s="142">
        <v>30997703</v>
      </c>
      <c r="AY113" s="155">
        <v>864253733</v>
      </c>
      <c r="AZ113" s="147">
        <v>0</v>
      </c>
      <c r="BA113" s="155">
        <v>864253733</v>
      </c>
      <c r="BB113" s="142"/>
      <c r="BC113" s="142">
        <v>910658938</v>
      </c>
      <c r="BD113" s="142">
        <v>910658938</v>
      </c>
      <c r="BE113" s="152">
        <v>909055990</v>
      </c>
      <c r="BF113" s="142"/>
      <c r="BG113" s="142">
        <v>887524990</v>
      </c>
      <c r="BH113" s="156">
        <v>0</v>
      </c>
      <c r="BI113" s="145">
        <v>0</v>
      </c>
      <c r="BJ113" s="141"/>
      <c r="CQ113" s="157"/>
    </row>
    <row r="114" spans="1:95">
      <c r="A114" s="121">
        <f t="shared" si="8"/>
        <v>2010</v>
      </c>
      <c r="B114" s="121">
        <v>3</v>
      </c>
      <c r="C114" s="142">
        <v>403466124</v>
      </c>
      <c r="D114" s="142">
        <v>1981268</v>
      </c>
      <c r="E114" s="142">
        <v>405447392</v>
      </c>
      <c r="F114" s="142">
        <v>264726793</v>
      </c>
      <c r="G114" s="142">
        <v>16323402</v>
      </c>
      <c r="H114" s="142">
        <v>281050195</v>
      </c>
      <c r="I114" s="142">
        <v>176838307</v>
      </c>
      <c r="J114" s="142">
        <v>3029704</v>
      </c>
      <c r="K114" s="142">
        <v>179868011</v>
      </c>
      <c r="L114" s="142">
        <v>2256900</v>
      </c>
      <c r="M114" s="142">
        <v>26350995</v>
      </c>
      <c r="N114" s="142">
        <v>3322806</v>
      </c>
      <c r="O114" s="142">
        <v>29673801</v>
      </c>
      <c r="P114" s="142">
        <v>898296299</v>
      </c>
      <c r="Q114" s="142">
        <v>0</v>
      </c>
      <c r="R114" s="142">
        <v>898296299</v>
      </c>
      <c r="S114" s="141"/>
      <c r="T114" s="142">
        <v>847288124</v>
      </c>
      <c r="U114" s="142">
        <v>847288124</v>
      </c>
      <c r="V114" s="142">
        <v>868622498</v>
      </c>
      <c r="W114" s="142">
        <v>868622498</v>
      </c>
      <c r="X114" s="142">
        <v>876961925</v>
      </c>
      <c r="Y114" s="142">
        <v>876961925</v>
      </c>
      <c r="Z114" s="147">
        <v>2415503</v>
      </c>
      <c r="AA114" s="152">
        <v>124774</v>
      </c>
      <c r="AB114" s="142">
        <v>2540277</v>
      </c>
      <c r="AC114" s="142">
        <v>47938534</v>
      </c>
      <c r="AD114" s="146">
        <v>0</v>
      </c>
      <c r="AE114" s="153">
        <v>948775110</v>
      </c>
      <c r="AF114" s="142"/>
      <c r="AG114" s="142">
        <v>0</v>
      </c>
      <c r="AH114" s="149">
        <v>8242000</v>
      </c>
      <c r="AI114" s="149">
        <v>8188000</v>
      </c>
      <c r="AJ114" s="142">
        <v>0</v>
      </c>
      <c r="AK114" s="142"/>
      <c r="AL114" s="154">
        <v>411708124</v>
      </c>
      <c r="AM114" s="154">
        <v>1981268</v>
      </c>
      <c r="AN114" s="155">
        <v>413689392</v>
      </c>
      <c r="AO114" s="154">
        <v>272914793</v>
      </c>
      <c r="AP114" s="154">
        <v>16323402</v>
      </c>
      <c r="AQ114" s="155">
        <v>289238195</v>
      </c>
      <c r="AR114" s="154">
        <v>176838307</v>
      </c>
      <c r="AS114" s="154">
        <v>3029704</v>
      </c>
      <c r="AT114" s="155">
        <v>179868011</v>
      </c>
      <c r="AU114" s="147">
        <v>2256900</v>
      </c>
      <c r="AV114" s="142">
        <v>26350995</v>
      </c>
      <c r="AW114" s="142">
        <v>3322806</v>
      </c>
      <c r="AX114" s="142">
        <v>29673801</v>
      </c>
      <c r="AY114" s="155">
        <v>914726299</v>
      </c>
      <c r="AZ114" s="147">
        <v>0</v>
      </c>
      <c r="BA114" s="155">
        <v>914726299</v>
      </c>
      <c r="BB114" s="142"/>
      <c r="BC114" s="142">
        <v>863718124</v>
      </c>
      <c r="BD114" s="142">
        <v>863718124</v>
      </c>
      <c r="BE114" s="152">
        <v>965205110</v>
      </c>
      <c r="BF114" s="142"/>
      <c r="BG114" s="142">
        <v>948775110</v>
      </c>
      <c r="BH114" s="156">
        <v>0</v>
      </c>
      <c r="BI114" s="145">
        <v>0</v>
      </c>
      <c r="BJ114" s="141"/>
      <c r="CQ114" s="157"/>
    </row>
    <row r="115" spans="1:95">
      <c r="A115" s="121">
        <f t="shared" si="8"/>
        <v>2010</v>
      </c>
      <c r="B115" s="121">
        <v>4</v>
      </c>
      <c r="C115" s="142">
        <v>343808997</v>
      </c>
      <c r="D115" s="142">
        <v>-23599275</v>
      </c>
      <c r="E115" s="142">
        <v>320209722</v>
      </c>
      <c r="F115" s="142">
        <v>279815093</v>
      </c>
      <c r="G115" s="142">
        <v>28697104</v>
      </c>
      <c r="H115" s="142">
        <v>308512197</v>
      </c>
      <c r="I115" s="142">
        <v>187461378</v>
      </c>
      <c r="J115" s="142">
        <v>8718464</v>
      </c>
      <c r="K115" s="142">
        <v>196179842</v>
      </c>
      <c r="L115" s="142">
        <v>2261539</v>
      </c>
      <c r="M115" s="142">
        <v>25874052</v>
      </c>
      <c r="N115" s="142">
        <v>3392319</v>
      </c>
      <c r="O115" s="142">
        <v>29266371</v>
      </c>
      <c r="P115" s="142">
        <v>856429671</v>
      </c>
      <c r="Q115" s="142">
        <v>0</v>
      </c>
      <c r="R115" s="142">
        <v>856429671</v>
      </c>
      <c r="S115" s="141"/>
      <c r="T115" s="142">
        <v>813347007</v>
      </c>
      <c r="U115" s="142">
        <v>813347007</v>
      </c>
      <c r="V115" s="142">
        <v>827163300</v>
      </c>
      <c r="W115" s="142">
        <v>827163300</v>
      </c>
      <c r="X115" s="142">
        <v>842613378</v>
      </c>
      <c r="Y115" s="142">
        <v>842613378</v>
      </c>
      <c r="Z115" s="147">
        <v>2296751</v>
      </c>
      <c r="AA115" s="152">
        <v>58697</v>
      </c>
      <c r="AB115" s="142">
        <v>2355448</v>
      </c>
      <c r="AC115" s="142">
        <v>43195107</v>
      </c>
      <c r="AD115" s="146">
        <v>0</v>
      </c>
      <c r="AE115" s="153">
        <v>901980226</v>
      </c>
      <c r="AF115" s="142"/>
      <c r="AG115" s="142">
        <v>0</v>
      </c>
      <c r="AH115" s="149">
        <v>3755000</v>
      </c>
      <c r="AI115" s="149">
        <v>8962000</v>
      </c>
      <c r="AJ115" s="142">
        <v>0</v>
      </c>
      <c r="AK115" s="142"/>
      <c r="AL115" s="154">
        <v>347563997</v>
      </c>
      <c r="AM115" s="154">
        <v>-23599275</v>
      </c>
      <c r="AN115" s="155">
        <v>323964722</v>
      </c>
      <c r="AO115" s="154">
        <v>288777093</v>
      </c>
      <c r="AP115" s="154">
        <v>28697104</v>
      </c>
      <c r="AQ115" s="155">
        <v>317474197</v>
      </c>
      <c r="AR115" s="154">
        <v>187461378</v>
      </c>
      <c r="AS115" s="154">
        <v>8718464</v>
      </c>
      <c r="AT115" s="155">
        <v>196179842</v>
      </c>
      <c r="AU115" s="147">
        <v>2261539</v>
      </c>
      <c r="AV115" s="142">
        <v>25874052</v>
      </c>
      <c r="AW115" s="142">
        <v>3392319</v>
      </c>
      <c r="AX115" s="142">
        <v>29266371</v>
      </c>
      <c r="AY115" s="155">
        <v>869146671</v>
      </c>
      <c r="AZ115" s="147">
        <v>0</v>
      </c>
      <c r="BA115" s="155">
        <v>869146671</v>
      </c>
      <c r="BB115" s="142"/>
      <c r="BC115" s="142">
        <v>826064007</v>
      </c>
      <c r="BD115" s="142">
        <v>826064007</v>
      </c>
      <c r="BE115" s="152">
        <v>914697226</v>
      </c>
      <c r="BF115" s="142"/>
      <c r="BG115" s="142">
        <v>901980226</v>
      </c>
      <c r="BH115" s="156">
        <v>0</v>
      </c>
      <c r="BI115" s="145">
        <v>0</v>
      </c>
      <c r="BJ115" s="141"/>
      <c r="CQ115" s="157"/>
    </row>
    <row r="116" spans="1:95">
      <c r="A116" s="121">
        <f t="shared" si="8"/>
        <v>2010</v>
      </c>
      <c r="B116" s="121">
        <v>5</v>
      </c>
      <c r="C116" s="142">
        <v>370579143</v>
      </c>
      <c r="D116" s="142">
        <v>70496838</v>
      </c>
      <c r="E116" s="142">
        <v>441075981</v>
      </c>
      <c r="F116" s="142">
        <v>307670193</v>
      </c>
      <c r="G116" s="142">
        <v>68758058</v>
      </c>
      <c r="H116" s="142">
        <v>376428251</v>
      </c>
      <c r="I116" s="142">
        <v>198524675</v>
      </c>
      <c r="J116" s="142">
        <v>8578692</v>
      </c>
      <c r="K116" s="142">
        <v>207103367</v>
      </c>
      <c r="L116" s="142">
        <v>2266780</v>
      </c>
      <c r="M116" s="142">
        <v>31242191</v>
      </c>
      <c r="N116" s="142">
        <v>4147578</v>
      </c>
      <c r="O116" s="142">
        <v>35389769</v>
      </c>
      <c r="P116" s="142">
        <v>1062264148</v>
      </c>
      <c r="Q116" s="142">
        <v>0</v>
      </c>
      <c r="R116" s="142">
        <v>1062264148</v>
      </c>
      <c r="S116" s="141"/>
      <c r="T116" s="142">
        <v>879040791</v>
      </c>
      <c r="U116" s="142">
        <v>879040791</v>
      </c>
      <c r="V116" s="142">
        <v>1026874379</v>
      </c>
      <c r="W116" s="142">
        <v>1026874379</v>
      </c>
      <c r="X116" s="142">
        <v>914430560</v>
      </c>
      <c r="Y116" s="142">
        <v>914430560</v>
      </c>
      <c r="Z116" s="147">
        <v>2332468</v>
      </c>
      <c r="AA116" s="152">
        <v>332165</v>
      </c>
      <c r="AB116" s="142">
        <v>2664633</v>
      </c>
      <c r="AC116" s="142">
        <v>68833918</v>
      </c>
      <c r="AD116" s="146">
        <v>0</v>
      </c>
      <c r="AE116" s="153">
        <v>1133762699</v>
      </c>
      <c r="AF116" s="142"/>
      <c r="AG116" s="142">
        <v>0</v>
      </c>
      <c r="AH116" s="149">
        <v>6071000</v>
      </c>
      <c r="AI116" s="149">
        <v>15253000</v>
      </c>
      <c r="AJ116" s="142">
        <v>0</v>
      </c>
      <c r="AK116" s="142"/>
      <c r="AL116" s="154">
        <v>376650143</v>
      </c>
      <c r="AM116" s="154">
        <v>70496838</v>
      </c>
      <c r="AN116" s="155">
        <v>447146981</v>
      </c>
      <c r="AO116" s="154">
        <v>322923193</v>
      </c>
      <c r="AP116" s="154">
        <v>68758058</v>
      </c>
      <c r="AQ116" s="155">
        <v>391681251</v>
      </c>
      <c r="AR116" s="154">
        <v>198524675</v>
      </c>
      <c r="AS116" s="154">
        <v>8578692</v>
      </c>
      <c r="AT116" s="155">
        <v>207103367</v>
      </c>
      <c r="AU116" s="147">
        <v>2266780</v>
      </c>
      <c r="AV116" s="142">
        <v>31242191</v>
      </c>
      <c r="AW116" s="142">
        <v>4147578</v>
      </c>
      <c r="AX116" s="142">
        <v>35389769</v>
      </c>
      <c r="AY116" s="155">
        <v>1083588148</v>
      </c>
      <c r="AZ116" s="147">
        <v>0</v>
      </c>
      <c r="BA116" s="155">
        <v>1083588148</v>
      </c>
      <c r="BB116" s="142"/>
      <c r="BC116" s="142">
        <v>900364791</v>
      </c>
      <c r="BD116" s="142">
        <v>900364791</v>
      </c>
      <c r="BE116" s="152">
        <v>1155086699</v>
      </c>
      <c r="BF116" s="142"/>
      <c r="BG116" s="142">
        <v>1133762699</v>
      </c>
      <c r="BH116" s="156">
        <v>0</v>
      </c>
      <c r="BI116" s="145">
        <v>0</v>
      </c>
      <c r="BJ116" s="141"/>
      <c r="CQ116" s="157"/>
    </row>
    <row r="117" spans="1:95">
      <c r="A117" s="121">
        <f t="shared" si="8"/>
        <v>2010</v>
      </c>
      <c r="B117" s="121">
        <v>6</v>
      </c>
      <c r="C117" s="142">
        <v>535980406</v>
      </c>
      <c r="D117" s="142">
        <v>73879504</v>
      </c>
      <c r="E117" s="142">
        <v>609859910</v>
      </c>
      <c r="F117" s="142">
        <v>358759030</v>
      </c>
      <c r="G117" s="142">
        <v>-1344856</v>
      </c>
      <c r="H117" s="142">
        <v>357414174</v>
      </c>
      <c r="I117" s="142">
        <v>194179836</v>
      </c>
      <c r="J117" s="142">
        <v>-6180880</v>
      </c>
      <c r="K117" s="142">
        <v>187998956</v>
      </c>
      <c r="L117" s="142">
        <v>2272433</v>
      </c>
      <c r="M117" s="142">
        <v>33426706</v>
      </c>
      <c r="N117" s="142">
        <v>4425485</v>
      </c>
      <c r="O117" s="142">
        <v>37852191</v>
      </c>
      <c r="P117" s="142">
        <v>1195397664</v>
      </c>
      <c r="Q117" s="142">
        <v>0</v>
      </c>
      <c r="R117" s="142">
        <v>1195397664</v>
      </c>
      <c r="S117" s="141"/>
      <c r="T117" s="142">
        <v>1091191705</v>
      </c>
      <c r="U117" s="142">
        <v>1091191705</v>
      </c>
      <c r="V117" s="142">
        <v>1157545473</v>
      </c>
      <c r="W117" s="142">
        <v>1157545473</v>
      </c>
      <c r="X117" s="142">
        <v>1129043896</v>
      </c>
      <c r="Y117" s="142">
        <v>1129043896</v>
      </c>
      <c r="Z117" s="147">
        <v>2489563</v>
      </c>
      <c r="AA117" s="152">
        <v>-215036</v>
      </c>
      <c r="AB117" s="142">
        <v>2274527</v>
      </c>
      <c r="AC117" s="142">
        <v>88958123</v>
      </c>
      <c r="AD117" s="146">
        <v>0</v>
      </c>
      <c r="AE117" s="153">
        <v>1286630314</v>
      </c>
      <c r="AF117" s="142"/>
      <c r="AG117" s="142">
        <v>0</v>
      </c>
      <c r="AH117" s="149">
        <v>10279000</v>
      </c>
      <c r="AI117" s="149">
        <v>20536000</v>
      </c>
      <c r="AJ117" s="142">
        <v>0</v>
      </c>
      <c r="AK117" s="142"/>
      <c r="AL117" s="154">
        <v>546259406</v>
      </c>
      <c r="AM117" s="154">
        <v>73879504</v>
      </c>
      <c r="AN117" s="155">
        <v>620138910</v>
      </c>
      <c r="AO117" s="154">
        <v>379295030</v>
      </c>
      <c r="AP117" s="154">
        <v>-1344856</v>
      </c>
      <c r="AQ117" s="155">
        <v>377950174</v>
      </c>
      <c r="AR117" s="154">
        <v>194179836</v>
      </c>
      <c r="AS117" s="154">
        <v>-6180880</v>
      </c>
      <c r="AT117" s="155">
        <v>187998956</v>
      </c>
      <c r="AU117" s="147">
        <v>2272433</v>
      </c>
      <c r="AV117" s="142">
        <v>33426706</v>
      </c>
      <c r="AW117" s="142">
        <v>4425485</v>
      </c>
      <c r="AX117" s="142">
        <v>37852191</v>
      </c>
      <c r="AY117" s="155">
        <v>1226212664</v>
      </c>
      <c r="AZ117" s="147">
        <v>0</v>
      </c>
      <c r="BA117" s="155">
        <v>1226212664</v>
      </c>
      <c r="BB117" s="142"/>
      <c r="BC117" s="142">
        <v>1122006705</v>
      </c>
      <c r="BD117" s="142">
        <v>1122006705</v>
      </c>
      <c r="BE117" s="152">
        <v>1317445314</v>
      </c>
      <c r="BF117" s="142"/>
      <c r="BG117" s="142">
        <v>1286630314</v>
      </c>
      <c r="BH117" s="156">
        <v>0</v>
      </c>
      <c r="BI117" s="145">
        <v>0</v>
      </c>
      <c r="BJ117" s="141"/>
      <c r="CQ117" s="157"/>
    </row>
    <row r="118" spans="1:95">
      <c r="A118" s="121">
        <f t="shared" si="8"/>
        <v>2010</v>
      </c>
      <c r="B118" s="121">
        <v>7</v>
      </c>
      <c r="C118" s="142">
        <v>605100522</v>
      </c>
      <c r="D118" s="142">
        <v>30532529</v>
      </c>
      <c r="E118" s="142">
        <v>635633051</v>
      </c>
      <c r="F118" s="142">
        <v>373034141</v>
      </c>
      <c r="G118" s="142">
        <v>-2134139</v>
      </c>
      <c r="H118" s="142">
        <v>370900002</v>
      </c>
      <c r="I118" s="142">
        <v>198570292</v>
      </c>
      <c r="J118" s="142">
        <v>-1270305</v>
      </c>
      <c r="K118" s="142">
        <v>197299987</v>
      </c>
      <c r="L118" s="142">
        <v>2277298</v>
      </c>
      <c r="M118" s="142">
        <v>38157814</v>
      </c>
      <c r="N118" s="142">
        <v>4934279</v>
      </c>
      <c r="O118" s="142">
        <v>43092093</v>
      </c>
      <c r="P118" s="142">
        <v>1249202431</v>
      </c>
      <c r="Q118" s="142">
        <v>0</v>
      </c>
      <c r="R118" s="142">
        <v>1249202431</v>
      </c>
      <c r="S118" s="141"/>
      <c r="T118" s="142">
        <v>1178982253</v>
      </c>
      <c r="U118" s="142">
        <v>1178982253</v>
      </c>
      <c r="V118" s="142">
        <v>1206110338</v>
      </c>
      <c r="W118" s="142">
        <v>1206110338</v>
      </c>
      <c r="X118" s="142">
        <v>1222074346</v>
      </c>
      <c r="Y118" s="142">
        <v>1222074346</v>
      </c>
      <c r="Z118" s="147">
        <v>2593729</v>
      </c>
      <c r="AA118" s="152">
        <v>-19619</v>
      </c>
      <c r="AB118" s="142">
        <v>2574110</v>
      </c>
      <c r="AC118" s="142">
        <v>98327807</v>
      </c>
      <c r="AD118" s="146">
        <v>0</v>
      </c>
      <c r="AE118" s="153">
        <v>1350104348</v>
      </c>
      <c r="AF118" s="142"/>
      <c r="AG118" s="142">
        <v>0</v>
      </c>
      <c r="AH118" s="149">
        <v>12887000</v>
      </c>
      <c r="AI118" s="149">
        <v>23773000</v>
      </c>
      <c r="AJ118" s="142">
        <v>0</v>
      </c>
      <c r="AK118" s="142"/>
      <c r="AL118" s="154">
        <v>617987522</v>
      </c>
      <c r="AM118" s="154">
        <v>30532529</v>
      </c>
      <c r="AN118" s="155">
        <v>648520051</v>
      </c>
      <c r="AO118" s="154">
        <v>396807141</v>
      </c>
      <c r="AP118" s="154">
        <v>-2134139</v>
      </c>
      <c r="AQ118" s="155">
        <v>394673002</v>
      </c>
      <c r="AR118" s="154">
        <v>198570292</v>
      </c>
      <c r="AS118" s="154">
        <v>-1270305</v>
      </c>
      <c r="AT118" s="155">
        <v>197299987</v>
      </c>
      <c r="AU118" s="147">
        <v>2277298</v>
      </c>
      <c r="AV118" s="142">
        <v>38157814</v>
      </c>
      <c r="AW118" s="142">
        <v>4934279</v>
      </c>
      <c r="AX118" s="142">
        <v>43092093</v>
      </c>
      <c r="AY118" s="155">
        <v>1285862431</v>
      </c>
      <c r="AZ118" s="147">
        <v>0</v>
      </c>
      <c r="BA118" s="155">
        <v>1285862431</v>
      </c>
      <c r="BB118" s="142"/>
      <c r="BC118" s="142">
        <v>1215642253</v>
      </c>
      <c r="BD118" s="142">
        <v>1215642253</v>
      </c>
      <c r="BE118" s="152">
        <v>1386764348</v>
      </c>
      <c r="BF118" s="142"/>
      <c r="BG118" s="142">
        <v>1350104348</v>
      </c>
      <c r="BH118" s="156">
        <v>0</v>
      </c>
      <c r="BI118" s="145">
        <v>0</v>
      </c>
      <c r="BJ118" s="142"/>
      <c r="CQ118" s="157"/>
    </row>
    <row r="119" spans="1:95">
      <c r="A119" s="121">
        <f t="shared" si="8"/>
        <v>2010</v>
      </c>
      <c r="B119" s="121">
        <v>8</v>
      </c>
      <c r="C119" s="142">
        <v>644228688</v>
      </c>
      <c r="D119" s="142">
        <v>12729317</v>
      </c>
      <c r="E119" s="142">
        <v>656958005</v>
      </c>
      <c r="F119" s="142">
        <v>382321364</v>
      </c>
      <c r="G119" s="142">
        <v>-2865948</v>
      </c>
      <c r="H119" s="142">
        <v>379455416</v>
      </c>
      <c r="I119" s="142">
        <v>203783647</v>
      </c>
      <c r="J119" s="142">
        <v>2866214</v>
      </c>
      <c r="K119" s="142">
        <v>206649861</v>
      </c>
      <c r="L119" s="142">
        <v>2282035</v>
      </c>
      <c r="M119" s="142">
        <v>37137735</v>
      </c>
      <c r="N119" s="142">
        <v>4953006</v>
      </c>
      <c r="O119" s="142">
        <v>42090741</v>
      </c>
      <c r="P119" s="142">
        <v>1287436058</v>
      </c>
      <c r="Q119" s="142">
        <v>0</v>
      </c>
      <c r="R119" s="142">
        <v>1287436058</v>
      </c>
      <c r="S119" s="141"/>
      <c r="T119" s="142">
        <v>1232615734</v>
      </c>
      <c r="U119" s="142">
        <v>1232615734</v>
      </c>
      <c r="V119" s="142">
        <v>1245345317</v>
      </c>
      <c r="W119" s="142">
        <v>1245345317</v>
      </c>
      <c r="X119" s="142">
        <v>1274706475</v>
      </c>
      <c r="Y119" s="142">
        <v>1274706475</v>
      </c>
      <c r="Z119" s="147">
        <v>2527643</v>
      </c>
      <c r="AA119" s="152">
        <v>-104362</v>
      </c>
      <c r="AB119" s="142">
        <v>2423281</v>
      </c>
      <c r="AC119" s="142">
        <v>104394935</v>
      </c>
      <c r="AD119" s="146">
        <v>0</v>
      </c>
      <c r="AE119" s="153">
        <v>1394254274</v>
      </c>
      <c r="AF119" s="142"/>
      <c r="AG119" s="142">
        <v>0</v>
      </c>
      <c r="AH119" s="149">
        <v>11927000</v>
      </c>
      <c r="AI119" s="149">
        <v>22740000</v>
      </c>
      <c r="AJ119" s="142">
        <v>0</v>
      </c>
      <c r="AK119" s="142"/>
      <c r="AL119" s="154">
        <v>656155688</v>
      </c>
      <c r="AM119" s="154">
        <v>12729317</v>
      </c>
      <c r="AN119" s="155">
        <v>668885005</v>
      </c>
      <c r="AO119" s="154">
        <v>405061364</v>
      </c>
      <c r="AP119" s="154">
        <v>-2865948</v>
      </c>
      <c r="AQ119" s="155">
        <v>402195416</v>
      </c>
      <c r="AR119" s="154">
        <v>203783647</v>
      </c>
      <c r="AS119" s="154">
        <v>2866214</v>
      </c>
      <c r="AT119" s="155">
        <v>206649861</v>
      </c>
      <c r="AU119" s="147">
        <v>2282035</v>
      </c>
      <c r="AV119" s="142">
        <v>37137735</v>
      </c>
      <c r="AW119" s="142">
        <v>4953006</v>
      </c>
      <c r="AX119" s="142">
        <v>42090741</v>
      </c>
      <c r="AY119" s="155">
        <v>1322103058</v>
      </c>
      <c r="AZ119" s="147">
        <v>0</v>
      </c>
      <c r="BA119" s="155">
        <v>1322103058</v>
      </c>
      <c r="BB119" s="142"/>
      <c r="BC119" s="142">
        <v>1267282734</v>
      </c>
      <c r="BD119" s="142">
        <v>1267282734</v>
      </c>
      <c r="BE119" s="152">
        <v>1428921274</v>
      </c>
      <c r="BF119" s="142"/>
      <c r="BG119" s="142">
        <v>1394254274</v>
      </c>
      <c r="BH119" s="156">
        <v>0</v>
      </c>
      <c r="BI119" s="145">
        <v>0</v>
      </c>
      <c r="BJ119" s="142"/>
      <c r="CQ119" s="157"/>
    </row>
    <row r="120" spans="1:95">
      <c r="A120" s="121">
        <f t="shared" si="8"/>
        <v>2010</v>
      </c>
      <c r="B120" s="121">
        <v>9</v>
      </c>
      <c r="C120" s="142">
        <v>579666819</v>
      </c>
      <c r="D120" s="142">
        <v>-80386265</v>
      </c>
      <c r="E120" s="142">
        <v>499280554</v>
      </c>
      <c r="F120" s="142">
        <v>378748879</v>
      </c>
      <c r="G120" s="142">
        <v>-28388100</v>
      </c>
      <c r="H120" s="142">
        <v>350360779</v>
      </c>
      <c r="I120" s="142">
        <v>191528367</v>
      </c>
      <c r="J120" s="142">
        <v>-6569925</v>
      </c>
      <c r="K120" s="142">
        <v>184958442</v>
      </c>
      <c r="L120" s="142">
        <v>2287558</v>
      </c>
      <c r="M120" s="142">
        <v>32203405</v>
      </c>
      <c r="N120" s="142">
        <v>4284889</v>
      </c>
      <c r="O120" s="142">
        <v>36488294</v>
      </c>
      <c r="P120" s="142">
        <v>1073375627</v>
      </c>
      <c r="Q120" s="142">
        <v>0</v>
      </c>
      <c r="R120" s="142">
        <v>1073375627</v>
      </c>
      <c r="S120" s="141"/>
      <c r="T120" s="142">
        <v>1152231623</v>
      </c>
      <c r="U120" s="142">
        <v>1152231623</v>
      </c>
      <c r="V120" s="142">
        <v>1036887333</v>
      </c>
      <c r="W120" s="142">
        <v>1036887333</v>
      </c>
      <c r="X120" s="142">
        <v>1188719917</v>
      </c>
      <c r="Y120" s="142">
        <v>1188719917</v>
      </c>
      <c r="Z120" s="147">
        <v>2499540</v>
      </c>
      <c r="AA120" s="152">
        <v>-163617</v>
      </c>
      <c r="AB120" s="142">
        <v>2335923</v>
      </c>
      <c r="AC120" s="142">
        <v>70302976</v>
      </c>
      <c r="AD120" s="146">
        <v>0</v>
      </c>
      <c r="AE120" s="153">
        <v>1146014526</v>
      </c>
      <c r="AF120" s="142"/>
      <c r="AG120" s="142">
        <v>0</v>
      </c>
      <c r="AH120" s="149">
        <v>8146000</v>
      </c>
      <c r="AI120" s="149">
        <v>17809000</v>
      </c>
      <c r="AJ120" s="142">
        <v>0</v>
      </c>
      <c r="AK120" s="142"/>
      <c r="AL120" s="154">
        <v>587812819</v>
      </c>
      <c r="AM120" s="154">
        <v>-80386265</v>
      </c>
      <c r="AN120" s="155">
        <v>507426554</v>
      </c>
      <c r="AO120" s="154">
        <v>396557879</v>
      </c>
      <c r="AP120" s="154">
        <v>-28388100</v>
      </c>
      <c r="AQ120" s="155">
        <v>368169779</v>
      </c>
      <c r="AR120" s="154">
        <v>191528367</v>
      </c>
      <c r="AS120" s="154">
        <v>-6569925</v>
      </c>
      <c r="AT120" s="155">
        <v>184958442</v>
      </c>
      <c r="AU120" s="147">
        <v>2287558</v>
      </c>
      <c r="AV120" s="142">
        <v>32203405</v>
      </c>
      <c r="AW120" s="142">
        <v>4284889</v>
      </c>
      <c r="AX120" s="142">
        <v>36488294</v>
      </c>
      <c r="AY120" s="155">
        <v>1099330627</v>
      </c>
      <c r="AZ120" s="147">
        <v>0</v>
      </c>
      <c r="BA120" s="155">
        <v>1099330627</v>
      </c>
      <c r="BB120" s="142"/>
      <c r="BC120" s="142">
        <v>1178186623</v>
      </c>
      <c r="BD120" s="142">
        <v>1178186623</v>
      </c>
      <c r="BE120" s="152">
        <v>1171969526</v>
      </c>
      <c r="BF120" s="142"/>
      <c r="BG120" s="142">
        <v>1146014526</v>
      </c>
      <c r="BH120" s="156">
        <v>0</v>
      </c>
      <c r="BI120" s="145">
        <v>0</v>
      </c>
      <c r="BJ120" s="142"/>
      <c r="CQ120" s="157"/>
    </row>
    <row r="121" spans="1:95">
      <c r="A121" s="121">
        <f t="shared" si="8"/>
        <v>2010</v>
      </c>
      <c r="B121" s="121">
        <v>10</v>
      </c>
      <c r="C121" s="142">
        <v>432688573</v>
      </c>
      <c r="D121" s="142">
        <v>-65257252</v>
      </c>
      <c r="E121" s="142">
        <v>367431321</v>
      </c>
      <c r="F121" s="142">
        <v>330554792</v>
      </c>
      <c r="G121" s="142">
        <v>-13572651</v>
      </c>
      <c r="H121" s="142">
        <v>316982141</v>
      </c>
      <c r="I121" s="142">
        <v>177853733</v>
      </c>
      <c r="J121" s="142">
        <v>-394385</v>
      </c>
      <c r="K121" s="142">
        <v>177459348</v>
      </c>
      <c r="L121" s="142">
        <v>2292277</v>
      </c>
      <c r="M121" s="142">
        <v>27743621</v>
      </c>
      <c r="N121" s="142">
        <v>3634710</v>
      </c>
      <c r="O121" s="142">
        <v>31378331</v>
      </c>
      <c r="P121" s="142">
        <v>895543418</v>
      </c>
      <c r="Q121" s="142">
        <v>0</v>
      </c>
      <c r="R121" s="142">
        <v>895543418</v>
      </c>
      <c r="S121" s="141"/>
      <c r="T121" s="142">
        <v>943389375</v>
      </c>
      <c r="U121" s="142">
        <v>943389375</v>
      </c>
      <c r="V121" s="142">
        <v>864165087</v>
      </c>
      <c r="W121" s="142">
        <v>864165087</v>
      </c>
      <c r="X121" s="142">
        <v>974767706</v>
      </c>
      <c r="Y121" s="142">
        <v>974767706</v>
      </c>
      <c r="Z121" s="147">
        <v>2327020</v>
      </c>
      <c r="AA121" s="152">
        <v>50335</v>
      </c>
      <c r="AB121" s="142">
        <v>2377355</v>
      </c>
      <c r="AC121" s="142">
        <v>47367837</v>
      </c>
      <c r="AD121" s="146">
        <v>0</v>
      </c>
      <c r="AE121" s="153">
        <v>945288610</v>
      </c>
      <c r="AF121" s="142"/>
      <c r="AG121" s="142">
        <v>0</v>
      </c>
      <c r="AH121" s="149">
        <v>4857000</v>
      </c>
      <c r="AI121" s="149">
        <v>9776000</v>
      </c>
      <c r="AJ121" s="142">
        <v>0</v>
      </c>
      <c r="AK121" s="142"/>
      <c r="AL121" s="154">
        <v>437545573</v>
      </c>
      <c r="AM121" s="154">
        <v>-65257252</v>
      </c>
      <c r="AN121" s="155">
        <v>372288321</v>
      </c>
      <c r="AO121" s="154">
        <v>340330792</v>
      </c>
      <c r="AP121" s="154">
        <v>-13572651</v>
      </c>
      <c r="AQ121" s="155">
        <v>326758141</v>
      </c>
      <c r="AR121" s="154">
        <v>177853733</v>
      </c>
      <c r="AS121" s="154">
        <v>-394385</v>
      </c>
      <c r="AT121" s="155">
        <v>177459348</v>
      </c>
      <c r="AU121" s="147">
        <v>2292277</v>
      </c>
      <c r="AV121" s="142">
        <v>27743621</v>
      </c>
      <c r="AW121" s="142">
        <v>3634710</v>
      </c>
      <c r="AX121" s="142">
        <v>31378331</v>
      </c>
      <c r="AY121" s="155">
        <v>910176418</v>
      </c>
      <c r="AZ121" s="147">
        <v>0</v>
      </c>
      <c r="BA121" s="155">
        <v>910176418</v>
      </c>
      <c r="BB121" s="142"/>
      <c r="BC121" s="142">
        <v>958022375</v>
      </c>
      <c r="BD121" s="142">
        <v>958022375</v>
      </c>
      <c r="BE121" s="152">
        <v>959921610</v>
      </c>
      <c r="BF121" s="142"/>
      <c r="BG121" s="142">
        <v>945288610</v>
      </c>
      <c r="BH121" s="156">
        <v>0</v>
      </c>
      <c r="BI121" s="145">
        <v>0</v>
      </c>
      <c r="BJ121" s="142"/>
      <c r="CQ121" s="157"/>
    </row>
    <row r="122" spans="1:95">
      <c r="A122" s="121">
        <f t="shared" si="8"/>
        <v>2010</v>
      </c>
      <c r="B122" s="121">
        <v>11</v>
      </c>
      <c r="C122" s="142">
        <v>325266805</v>
      </c>
      <c r="D122" s="142">
        <v>-10563584</v>
      </c>
      <c r="E122" s="142">
        <v>314703221</v>
      </c>
      <c r="F122" s="142">
        <v>265520596</v>
      </c>
      <c r="G122" s="142">
        <v>2661774</v>
      </c>
      <c r="H122" s="142">
        <v>268182370</v>
      </c>
      <c r="I122" s="142">
        <v>172456245</v>
      </c>
      <c r="J122" s="142">
        <v>4530067</v>
      </c>
      <c r="K122" s="142">
        <v>176986312</v>
      </c>
      <c r="L122" s="142">
        <v>2297574</v>
      </c>
      <c r="M122" s="142">
        <v>26262612</v>
      </c>
      <c r="N122" s="142">
        <v>3306569</v>
      </c>
      <c r="O122" s="142">
        <v>29569181</v>
      </c>
      <c r="P122" s="142">
        <v>791738658</v>
      </c>
      <c r="Q122" s="142">
        <v>0</v>
      </c>
      <c r="R122" s="142">
        <v>791738658</v>
      </c>
      <c r="S122" s="141"/>
      <c r="T122" s="142">
        <v>765541220</v>
      </c>
      <c r="U122" s="142">
        <v>765541220</v>
      </c>
      <c r="V122" s="142">
        <v>762169477</v>
      </c>
      <c r="W122" s="142">
        <v>762169477</v>
      </c>
      <c r="X122" s="142">
        <v>795110401</v>
      </c>
      <c r="Y122" s="142">
        <v>795110401</v>
      </c>
      <c r="Z122" s="147">
        <v>2352492</v>
      </c>
      <c r="AA122" s="152">
        <v>467379</v>
      </c>
      <c r="AB122" s="142">
        <v>2819871</v>
      </c>
      <c r="AC122" s="142">
        <v>37110400</v>
      </c>
      <c r="AD122" s="146">
        <v>0</v>
      </c>
      <c r="AE122" s="153">
        <v>831668929</v>
      </c>
      <c r="AF122" s="142"/>
      <c r="AG122" s="142">
        <v>0</v>
      </c>
      <c r="AH122" s="149">
        <v>7965000</v>
      </c>
      <c r="AI122" s="149">
        <v>8243000</v>
      </c>
      <c r="AJ122" s="142">
        <v>0</v>
      </c>
      <c r="AK122" s="142"/>
      <c r="AL122" s="154">
        <v>333231805</v>
      </c>
      <c r="AM122" s="154">
        <v>-10563584</v>
      </c>
      <c r="AN122" s="155">
        <v>322668221</v>
      </c>
      <c r="AO122" s="154">
        <v>273763596</v>
      </c>
      <c r="AP122" s="154">
        <v>2661774</v>
      </c>
      <c r="AQ122" s="155">
        <v>276425370</v>
      </c>
      <c r="AR122" s="154">
        <v>172456245</v>
      </c>
      <c r="AS122" s="154">
        <v>4530067</v>
      </c>
      <c r="AT122" s="155">
        <v>176986312</v>
      </c>
      <c r="AU122" s="147">
        <v>2297574</v>
      </c>
      <c r="AV122" s="142">
        <v>26262612</v>
      </c>
      <c r="AW122" s="142">
        <v>3306569</v>
      </c>
      <c r="AX122" s="142">
        <v>29569181</v>
      </c>
      <c r="AY122" s="155">
        <v>807946658</v>
      </c>
      <c r="AZ122" s="147">
        <v>0</v>
      </c>
      <c r="BA122" s="155">
        <v>807946658</v>
      </c>
      <c r="BB122" s="142"/>
      <c r="BC122" s="142">
        <v>781749220</v>
      </c>
      <c r="BD122" s="142">
        <v>781749220</v>
      </c>
      <c r="BE122" s="152">
        <v>847876929</v>
      </c>
      <c r="BF122" s="142"/>
      <c r="BG122" s="142">
        <v>831668929</v>
      </c>
      <c r="BH122" s="156">
        <v>0</v>
      </c>
      <c r="BI122" s="145">
        <v>0</v>
      </c>
      <c r="BJ122" s="142"/>
      <c r="CQ122" s="157"/>
    </row>
    <row r="123" spans="1:95">
      <c r="A123" s="121">
        <f t="shared" si="8"/>
        <v>2010</v>
      </c>
      <c r="B123" s="121">
        <v>12</v>
      </c>
      <c r="C123" s="142">
        <v>424911554</v>
      </c>
      <c r="D123" s="142">
        <v>63158417</v>
      </c>
      <c r="E123" s="142">
        <v>488069971</v>
      </c>
      <c r="F123" s="142">
        <v>281400958</v>
      </c>
      <c r="G123" s="142">
        <v>-1673504</v>
      </c>
      <c r="H123" s="142">
        <v>279727454</v>
      </c>
      <c r="I123" s="142">
        <v>164225807</v>
      </c>
      <c r="J123" s="142">
        <v>-2482237</v>
      </c>
      <c r="K123" s="142">
        <v>161743570</v>
      </c>
      <c r="L123" s="142">
        <v>2302270</v>
      </c>
      <c r="M123" s="142">
        <v>30680576</v>
      </c>
      <c r="N123" s="142">
        <v>3740975</v>
      </c>
      <c r="O123" s="142">
        <v>34421551</v>
      </c>
      <c r="P123" s="142">
        <v>966264816</v>
      </c>
      <c r="Q123" s="142">
        <v>0</v>
      </c>
      <c r="R123" s="142">
        <v>966264816</v>
      </c>
      <c r="S123" s="141"/>
      <c r="T123" s="142">
        <v>872840589</v>
      </c>
      <c r="U123" s="142">
        <v>872840589</v>
      </c>
      <c r="V123" s="142">
        <v>931843265</v>
      </c>
      <c r="W123" s="142">
        <v>931843265</v>
      </c>
      <c r="X123" s="142">
        <v>907262140</v>
      </c>
      <c r="Y123" s="142">
        <v>907262140</v>
      </c>
      <c r="Z123" s="147">
        <v>2580971</v>
      </c>
      <c r="AA123" s="152">
        <v>21983</v>
      </c>
      <c r="AB123" s="142">
        <v>2602954</v>
      </c>
      <c r="AC123" s="142">
        <v>56793299</v>
      </c>
      <c r="AD123" s="146">
        <v>0</v>
      </c>
      <c r="AE123" s="153">
        <v>1025661069</v>
      </c>
      <c r="AF123" s="142"/>
      <c r="AG123" s="142">
        <v>0</v>
      </c>
      <c r="AH123" s="149">
        <v>14130000</v>
      </c>
      <c r="AI123" s="149">
        <v>11447000</v>
      </c>
      <c r="AJ123" s="142">
        <v>0</v>
      </c>
      <c r="AK123" s="142"/>
      <c r="AL123" s="154">
        <v>439041554</v>
      </c>
      <c r="AM123" s="154">
        <v>63158417</v>
      </c>
      <c r="AN123" s="155">
        <v>502199971</v>
      </c>
      <c r="AO123" s="154">
        <v>292847958</v>
      </c>
      <c r="AP123" s="154">
        <v>-1673504</v>
      </c>
      <c r="AQ123" s="155">
        <v>291174454</v>
      </c>
      <c r="AR123" s="154">
        <v>164225807</v>
      </c>
      <c r="AS123" s="154">
        <v>-2482237</v>
      </c>
      <c r="AT123" s="155">
        <v>161743570</v>
      </c>
      <c r="AU123" s="147">
        <v>2302270</v>
      </c>
      <c r="AV123" s="142">
        <v>30680576</v>
      </c>
      <c r="AW123" s="142">
        <v>3740975</v>
      </c>
      <c r="AX123" s="142">
        <v>34421551</v>
      </c>
      <c r="AY123" s="155">
        <v>991841816</v>
      </c>
      <c r="AZ123" s="147">
        <v>0</v>
      </c>
      <c r="BA123" s="155">
        <v>991841816</v>
      </c>
      <c r="BB123" s="142"/>
      <c r="BC123" s="142">
        <v>898417589</v>
      </c>
      <c r="BD123" s="142">
        <v>898417589</v>
      </c>
      <c r="BE123" s="152">
        <v>1051238069</v>
      </c>
      <c r="BF123" s="142"/>
      <c r="BG123" s="142">
        <v>1025661069</v>
      </c>
      <c r="BH123" s="156">
        <v>0</v>
      </c>
      <c r="BI123" s="145">
        <v>0</v>
      </c>
      <c r="BJ123" s="142"/>
      <c r="CQ123" s="157"/>
    </row>
    <row r="124" spans="1:95">
      <c r="B124" s="128" t="s">
        <v>112</v>
      </c>
      <c r="C124" s="142">
        <v>5649491515</v>
      </c>
      <c r="D124" s="142">
        <v>24410452</v>
      </c>
      <c r="E124" s="142">
        <v>5673901967</v>
      </c>
      <c r="F124" s="142">
        <v>3774483545</v>
      </c>
      <c r="G124" s="142">
        <v>16336164</v>
      </c>
      <c r="H124" s="142">
        <v>3790819709</v>
      </c>
      <c r="I124" s="142">
        <v>2191270090</v>
      </c>
      <c r="J124" s="142">
        <v>2771452</v>
      </c>
      <c r="K124" s="142">
        <v>2194041542</v>
      </c>
      <c r="L124" s="142">
        <v>27295063</v>
      </c>
      <c r="M124" s="142">
        <v>369115732</v>
      </c>
      <c r="N124" s="142">
        <v>47319471</v>
      </c>
      <c r="O124" s="142">
        <v>416435203</v>
      </c>
      <c r="P124" s="142">
        <v>12102493484</v>
      </c>
      <c r="Q124" s="142">
        <v>0</v>
      </c>
      <c r="R124" s="142">
        <v>12102493484</v>
      </c>
      <c r="S124" s="141"/>
      <c r="T124" s="142">
        <v>11642540213</v>
      </c>
      <c r="U124" s="142">
        <v>11642540213</v>
      </c>
      <c r="V124" s="142">
        <v>11686058281</v>
      </c>
      <c r="W124" s="142">
        <v>11686058281</v>
      </c>
      <c r="X124" s="142">
        <v>12058975416</v>
      </c>
      <c r="Y124" s="142">
        <v>12058975416</v>
      </c>
      <c r="Z124" s="146">
        <v>29629272</v>
      </c>
      <c r="AA124" s="146">
        <v>145961</v>
      </c>
      <c r="AB124" s="142">
        <v>29775233</v>
      </c>
      <c r="AC124" s="146">
        <v>765156720</v>
      </c>
      <c r="AD124" s="146">
        <v>0</v>
      </c>
      <c r="AE124" s="146">
        <v>12897425437</v>
      </c>
      <c r="AF124" s="142"/>
      <c r="AG124" s="142">
        <v>0</v>
      </c>
      <c r="AH124" s="142">
        <v>116443000</v>
      </c>
      <c r="AI124" s="142">
        <v>173082000</v>
      </c>
      <c r="AJ124" s="142">
        <v>0</v>
      </c>
      <c r="AK124" s="142"/>
      <c r="AL124" s="152">
        <v>5765934515</v>
      </c>
      <c r="AM124" s="152">
        <v>24410452</v>
      </c>
      <c r="AN124" s="142">
        <v>5790344967</v>
      </c>
      <c r="AO124" s="152">
        <v>3947565545</v>
      </c>
      <c r="AP124" s="152">
        <v>16336164</v>
      </c>
      <c r="AQ124" s="142">
        <v>3963901709</v>
      </c>
      <c r="AR124" s="152">
        <v>2191270090</v>
      </c>
      <c r="AS124" s="152">
        <v>2771452</v>
      </c>
      <c r="AT124" s="142">
        <v>2194041542</v>
      </c>
      <c r="AU124" s="146">
        <v>27295063</v>
      </c>
      <c r="AV124" s="142">
        <v>369115732</v>
      </c>
      <c r="AW124" s="142">
        <v>47319471</v>
      </c>
      <c r="AX124" s="142">
        <v>416435203</v>
      </c>
      <c r="AY124" s="142">
        <v>12392018484</v>
      </c>
      <c r="AZ124" s="147">
        <v>0</v>
      </c>
      <c r="BA124" s="142">
        <v>12392018484</v>
      </c>
      <c r="BB124" s="142"/>
      <c r="BC124" s="142">
        <v>11932065213</v>
      </c>
      <c r="BD124" s="142">
        <v>11932065213</v>
      </c>
      <c r="BE124" s="146">
        <v>13186950437</v>
      </c>
      <c r="BF124" s="141"/>
      <c r="BG124" s="146">
        <v>12897425437</v>
      </c>
      <c r="BH124" s="156">
        <v>0</v>
      </c>
      <c r="BI124" s="146">
        <v>0</v>
      </c>
      <c r="BJ124" s="142"/>
      <c r="CP124" s="157"/>
      <c r="CQ124" s="157"/>
    </row>
    <row r="125" spans="1:95">
      <c r="A125" s="121">
        <f t="shared" ref="A125:A136" si="9">A112+1</f>
        <v>2011</v>
      </c>
      <c r="B125" s="121">
        <v>1</v>
      </c>
      <c r="C125" s="142">
        <v>539196019</v>
      </c>
      <c r="D125" s="142">
        <v>14175250</v>
      </c>
      <c r="E125" s="142">
        <v>553371269</v>
      </c>
      <c r="F125" s="142">
        <v>284108299</v>
      </c>
      <c r="G125" s="142">
        <v>-36880228</v>
      </c>
      <c r="H125" s="142">
        <v>247228071</v>
      </c>
      <c r="I125" s="142">
        <v>163708879</v>
      </c>
      <c r="J125" s="142">
        <v>-7060815</v>
      </c>
      <c r="K125" s="142">
        <v>156648064</v>
      </c>
      <c r="L125" s="142">
        <v>2304320</v>
      </c>
      <c r="M125" s="142">
        <v>32992788</v>
      </c>
      <c r="N125" s="142">
        <v>3882580</v>
      </c>
      <c r="O125" s="142">
        <v>36875368</v>
      </c>
      <c r="P125" s="142">
        <v>996427092</v>
      </c>
      <c r="Q125" s="142">
        <v>0</v>
      </c>
      <c r="R125" s="142">
        <v>996427092</v>
      </c>
      <c r="S125" s="141"/>
      <c r="T125" s="142">
        <v>989317517</v>
      </c>
      <c r="U125" s="142">
        <v>989317517</v>
      </c>
      <c r="V125" s="142">
        <v>959551724</v>
      </c>
      <c r="W125" s="142">
        <v>959551724</v>
      </c>
      <c r="X125" s="142">
        <v>1026192885</v>
      </c>
      <c r="Y125" s="142">
        <v>1026192885</v>
      </c>
      <c r="Z125" s="147">
        <v>2716464</v>
      </c>
      <c r="AA125" s="152">
        <v>-297436</v>
      </c>
      <c r="AB125" s="142">
        <v>2419028</v>
      </c>
      <c r="AC125" s="142">
        <v>60461390</v>
      </c>
      <c r="AD125" s="146">
        <v>0</v>
      </c>
      <c r="AE125" s="153">
        <v>1059307510</v>
      </c>
      <c r="AF125" s="142"/>
      <c r="AG125" s="142">
        <v>0</v>
      </c>
      <c r="AH125" s="149">
        <v>18027000</v>
      </c>
      <c r="AI125" s="149">
        <v>17758000</v>
      </c>
      <c r="AJ125" s="142">
        <v>0</v>
      </c>
      <c r="AK125" s="142"/>
      <c r="AL125" s="154">
        <v>557223019</v>
      </c>
      <c r="AM125" s="154">
        <v>14175250</v>
      </c>
      <c r="AN125" s="155">
        <v>571398269</v>
      </c>
      <c r="AO125" s="154">
        <v>301866299</v>
      </c>
      <c r="AP125" s="154">
        <v>-36880228</v>
      </c>
      <c r="AQ125" s="155">
        <v>264986071</v>
      </c>
      <c r="AR125" s="154">
        <v>163708879</v>
      </c>
      <c r="AS125" s="154">
        <v>-7060815</v>
      </c>
      <c r="AT125" s="155">
        <v>156648064</v>
      </c>
      <c r="AU125" s="147">
        <v>2304320</v>
      </c>
      <c r="AV125" s="142">
        <v>32992788</v>
      </c>
      <c r="AW125" s="142">
        <v>3882580</v>
      </c>
      <c r="AX125" s="142">
        <v>36875368</v>
      </c>
      <c r="AY125" s="155">
        <v>1032212092</v>
      </c>
      <c r="AZ125" s="147">
        <v>0</v>
      </c>
      <c r="BA125" s="155">
        <v>1032212092</v>
      </c>
      <c r="BB125" s="142"/>
      <c r="BC125" s="142">
        <v>1025102517</v>
      </c>
      <c r="BD125" s="142">
        <v>1025102517</v>
      </c>
      <c r="BE125" s="152">
        <v>1095092510</v>
      </c>
      <c r="BF125" s="142"/>
      <c r="BG125" s="142">
        <v>1059307510</v>
      </c>
      <c r="BH125" s="156">
        <v>0</v>
      </c>
      <c r="BI125" s="145">
        <v>0</v>
      </c>
      <c r="BJ125" s="141"/>
      <c r="CQ125" s="157"/>
    </row>
    <row r="126" spans="1:95">
      <c r="A126" s="121">
        <f t="shared" si="9"/>
        <v>2011</v>
      </c>
      <c r="B126" s="121">
        <v>2</v>
      </c>
      <c r="C126" s="142">
        <v>462626591</v>
      </c>
      <c r="D126" s="142">
        <v>-62656799</v>
      </c>
      <c r="E126" s="142">
        <v>399969792</v>
      </c>
      <c r="F126" s="142">
        <v>276108345</v>
      </c>
      <c r="G126" s="142">
        <v>-14698414</v>
      </c>
      <c r="H126" s="142">
        <v>261409931</v>
      </c>
      <c r="I126" s="142">
        <v>159715983</v>
      </c>
      <c r="J126" s="142">
        <v>-1201306</v>
      </c>
      <c r="K126" s="142">
        <v>158514677</v>
      </c>
      <c r="L126" s="142">
        <v>2309769</v>
      </c>
      <c r="M126" s="142">
        <v>28122197</v>
      </c>
      <c r="N126" s="142">
        <v>3440867</v>
      </c>
      <c r="O126" s="142">
        <v>31563064</v>
      </c>
      <c r="P126" s="142">
        <v>853767233</v>
      </c>
      <c r="Q126" s="142">
        <v>0</v>
      </c>
      <c r="R126" s="142">
        <v>853767233</v>
      </c>
      <c r="S126" s="141"/>
      <c r="T126" s="142">
        <v>900760688</v>
      </c>
      <c r="U126" s="142">
        <v>900760688</v>
      </c>
      <c r="V126" s="142">
        <v>822204169</v>
      </c>
      <c r="W126" s="142">
        <v>822204169</v>
      </c>
      <c r="X126" s="142">
        <v>932323752</v>
      </c>
      <c r="Y126" s="142">
        <v>932323752</v>
      </c>
      <c r="Z126" s="147">
        <v>2607135</v>
      </c>
      <c r="AA126" s="152">
        <v>-118774</v>
      </c>
      <c r="AB126" s="142">
        <v>2488361</v>
      </c>
      <c r="AC126" s="142">
        <v>43007372</v>
      </c>
      <c r="AD126" s="146">
        <v>0</v>
      </c>
      <c r="AE126" s="153">
        <v>899262966</v>
      </c>
      <c r="AF126" s="142"/>
      <c r="AG126" s="142">
        <v>0</v>
      </c>
      <c r="AH126" s="149">
        <v>12963000</v>
      </c>
      <c r="AI126" s="149">
        <v>10425000</v>
      </c>
      <c r="AJ126" s="142">
        <v>0</v>
      </c>
      <c r="AK126" s="142"/>
      <c r="AL126" s="154">
        <v>475589591</v>
      </c>
      <c r="AM126" s="154">
        <v>-62656799</v>
      </c>
      <c r="AN126" s="155">
        <v>412932792</v>
      </c>
      <c r="AO126" s="154">
        <v>286533345</v>
      </c>
      <c r="AP126" s="154">
        <v>-14698414</v>
      </c>
      <c r="AQ126" s="155">
        <v>271834931</v>
      </c>
      <c r="AR126" s="154">
        <v>159715983</v>
      </c>
      <c r="AS126" s="154">
        <v>-1201306</v>
      </c>
      <c r="AT126" s="155">
        <v>158514677</v>
      </c>
      <c r="AU126" s="147">
        <v>2309769</v>
      </c>
      <c r="AV126" s="142">
        <v>28122197</v>
      </c>
      <c r="AW126" s="142">
        <v>3440867</v>
      </c>
      <c r="AX126" s="142">
        <v>31563064</v>
      </c>
      <c r="AY126" s="155">
        <v>877155233</v>
      </c>
      <c r="AZ126" s="147">
        <v>0</v>
      </c>
      <c r="BA126" s="155">
        <v>877155233</v>
      </c>
      <c r="BB126" s="142"/>
      <c r="BC126" s="142">
        <v>924148688</v>
      </c>
      <c r="BD126" s="142">
        <v>924148688</v>
      </c>
      <c r="BE126" s="152">
        <v>922650966</v>
      </c>
      <c r="BF126" s="142"/>
      <c r="BG126" s="142">
        <v>899262966</v>
      </c>
      <c r="BH126" s="156">
        <v>0</v>
      </c>
      <c r="BI126" s="145">
        <v>0</v>
      </c>
      <c r="BJ126" s="141"/>
      <c r="CQ126" s="157"/>
    </row>
    <row r="127" spans="1:95">
      <c r="A127" s="121">
        <f t="shared" si="9"/>
        <v>2011</v>
      </c>
      <c r="B127" s="121">
        <v>3</v>
      </c>
      <c r="C127" s="142">
        <v>411117412</v>
      </c>
      <c r="D127" s="142">
        <v>1290944</v>
      </c>
      <c r="E127" s="142">
        <v>412408356</v>
      </c>
      <c r="F127" s="142">
        <v>268887393</v>
      </c>
      <c r="G127" s="142">
        <v>17151365</v>
      </c>
      <c r="H127" s="142">
        <v>286038758</v>
      </c>
      <c r="I127" s="142">
        <v>175767962</v>
      </c>
      <c r="J127" s="142">
        <v>3190316</v>
      </c>
      <c r="K127" s="142">
        <v>178958278</v>
      </c>
      <c r="L127" s="142">
        <v>2314803</v>
      </c>
      <c r="M127" s="142">
        <v>26824572</v>
      </c>
      <c r="N127" s="142">
        <v>3390676</v>
      </c>
      <c r="O127" s="142">
        <v>30215248</v>
      </c>
      <c r="P127" s="142">
        <v>909935443</v>
      </c>
      <c r="Q127" s="142">
        <v>0</v>
      </c>
      <c r="R127" s="142">
        <v>909935443</v>
      </c>
      <c r="S127" s="141"/>
      <c r="T127" s="142">
        <v>858087570</v>
      </c>
      <c r="U127" s="142">
        <v>858087570</v>
      </c>
      <c r="V127" s="142">
        <v>879720195</v>
      </c>
      <c r="W127" s="142">
        <v>879720195</v>
      </c>
      <c r="X127" s="142">
        <v>888302818</v>
      </c>
      <c r="Y127" s="142">
        <v>888302818</v>
      </c>
      <c r="Z127" s="147">
        <v>2466470</v>
      </c>
      <c r="AA127" s="152">
        <v>130310</v>
      </c>
      <c r="AB127" s="142">
        <v>2596780</v>
      </c>
      <c r="AC127" s="142">
        <v>48624878</v>
      </c>
      <c r="AD127" s="146">
        <v>0</v>
      </c>
      <c r="AE127" s="153">
        <v>961157101</v>
      </c>
      <c r="AF127" s="142"/>
      <c r="AG127" s="142">
        <v>0</v>
      </c>
      <c r="AH127" s="149">
        <v>9064000</v>
      </c>
      <c r="AI127" s="149">
        <v>8803000</v>
      </c>
      <c r="AJ127" s="142">
        <v>0</v>
      </c>
      <c r="AK127" s="142"/>
      <c r="AL127" s="154">
        <v>420181412</v>
      </c>
      <c r="AM127" s="154">
        <v>1290944</v>
      </c>
      <c r="AN127" s="155">
        <v>421472356</v>
      </c>
      <c r="AO127" s="154">
        <v>277690393</v>
      </c>
      <c r="AP127" s="154">
        <v>17151365</v>
      </c>
      <c r="AQ127" s="155">
        <v>294841758</v>
      </c>
      <c r="AR127" s="154">
        <v>175767962</v>
      </c>
      <c r="AS127" s="154">
        <v>3190316</v>
      </c>
      <c r="AT127" s="155">
        <v>178958278</v>
      </c>
      <c r="AU127" s="147">
        <v>2314803</v>
      </c>
      <c r="AV127" s="142">
        <v>26824572</v>
      </c>
      <c r="AW127" s="142">
        <v>3390676</v>
      </c>
      <c r="AX127" s="142">
        <v>30215248</v>
      </c>
      <c r="AY127" s="155">
        <v>927802443</v>
      </c>
      <c r="AZ127" s="147">
        <v>0</v>
      </c>
      <c r="BA127" s="155">
        <v>927802443</v>
      </c>
      <c r="BB127" s="142"/>
      <c r="BC127" s="142">
        <v>875954570</v>
      </c>
      <c r="BD127" s="142">
        <v>875954570</v>
      </c>
      <c r="BE127" s="152">
        <v>979024101</v>
      </c>
      <c r="BF127" s="142"/>
      <c r="BG127" s="142">
        <v>961157101</v>
      </c>
      <c r="BH127" s="156">
        <v>0</v>
      </c>
      <c r="BI127" s="145">
        <v>0</v>
      </c>
      <c r="BJ127" s="141"/>
      <c r="CQ127" s="157"/>
    </row>
    <row r="128" spans="1:95">
      <c r="A128" s="121">
        <f t="shared" si="9"/>
        <v>2011</v>
      </c>
      <c r="B128" s="121">
        <v>4</v>
      </c>
      <c r="C128" s="142">
        <v>350579645</v>
      </c>
      <c r="D128" s="142">
        <v>-26021056</v>
      </c>
      <c r="E128" s="142">
        <v>324558589</v>
      </c>
      <c r="F128" s="142">
        <v>284079961</v>
      </c>
      <c r="G128" s="142">
        <v>30672178</v>
      </c>
      <c r="H128" s="142">
        <v>314752139</v>
      </c>
      <c r="I128" s="142">
        <v>187090383</v>
      </c>
      <c r="J128" s="142">
        <v>9363019</v>
      </c>
      <c r="K128" s="142">
        <v>196453402</v>
      </c>
      <c r="L128" s="142">
        <v>2319500</v>
      </c>
      <c r="M128" s="142">
        <v>26339057</v>
      </c>
      <c r="N128" s="142">
        <v>3461609</v>
      </c>
      <c r="O128" s="142">
        <v>29800666</v>
      </c>
      <c r="P128" s="142">
        <v>867884296</v>
      </c>
      <c r="Q128" s="142">
        <v>0</v>
      </c>
      <c r="R128" s="142">
        <v>867884296</v>
      </c>
      <c r="S128" s="141"/>
      <c r="T128" s="142">
        <v>824069489</v>
      </c>
      <c r="U128" s="142">
        <v>824069489</v>
      </c>
      <c r="V128" s="142">
        <v>838083630</v>
      </c>
      <c r="W128" s="142">
        <v>838083630</v>
      </c>
      <c r="X128" s="142">
        <v>853870155</v>
      </c>
      <c r="Y128" s="142">
        <v>853870155</v>
      </c>
      <c r="Z128" s="147">
        <v>2345212</v>
      </c>
      <c r="AA128" s="152">
        <v>60349</v>
      </c>
      <c r="AB128" s="142">
        <v>2405561</v>
      </c>
      <c r="AC128" s="142">
        <v>43823069</v>
      </c>
      <c r="AD128" s="146">
        <v>0</v>
      </c>
      <c r="AE128" s="153">
        <v>914112926</v>
      </c>
      <c r="AF128" s="142"/>
      <c r="AG128" s="142">
        <v>0</v>
      </c>
      <c r="AH128" s="149">
        <v>4135000</v>
      </c>
      <c r="AI128" s="149">
        <v>9747000</v>
      </c>
      <c r="AJ128" s="142">
        <v>0</v>
      </c>
      <c r="AK128" s="142"/>
      <c r="AL128" s="154">
        <v>354714645</v>
      </c>
      <c r="AM128" s="154">
        <v>-26021056</v>
      </c>
      <c r="AN128" s="155">
        <v>328693589</v>
      </c>
      <c r="AO128" s="154">
        <v>293826961</v>
      </c>
      <c r="AP128" s="154">
        <v>30672178</v>
      </c>
      <c r="AQ128" s="155">
        <v>324499139</v>
      </c>
      <c r="AR128" s="154">
        <v>187090383</v>
      </c>
      <c r="AS128" s="154">
        <v>9363019</v>
      </c>
      <c r="AT128" s="155">
        <v>196453402</v>
      </c>
      <c r="AU128" s="147">
        <v>2319500</v>
      </c>
      <c r="AV128" s="142">
        <v>26339057</v>
      </c>
      <c r="AW128" s="142">
        <v>3461609</v>
      </c>
      <c r="AX128" s="142">
        <v>29800666</v>
      </c>
      <c r="AY128" s="155">
        <v>881766296</v>
      </c>
      <c r="AZ128" s="147">
        <v>0</v>
      </c>
      <c r="BA128" s="155">
        <v>881766296</v>
      </c>
      <c r="BB128" s="142"/>
      <c r="BC128" s="142">
        <v>837951489</v>
      </c>
      <c r="BD128" s="142">
        <v>837951489</v>
      </c>
      <c r="BE128" s="152">
        <v>927994926</v>
      </c>
      <c r="BF128" s="142"/>
      <c r="BG128" s="142">
        <v>914112926</v>
      </c>
      <c r="BH128" s="156">
        <v>0</v>
      </c>
      <c r="BI128" s="145">
        <v>0</v>
      </c>
      <c r="BJ128" s="141"/>
      <c r="CQ128" s="157"/>
    </row>
    <row r="129" spans="1:95">
      <c r="A129" s="121">
        <f t="shared" si="9"/>
        <v>2011</v>
      </c>
      <c r="B129" s="121">
        <v>5</v>
      </c>
      <c r="C129" s="142">
        <v>377707488</v>
      </c>
      <c r="D129" s="142">
        <v>71287326</v>
      </c>
      <c r="E129" s="142">
        <v>448994814</v>
      </c>
      <c r="F129" s="142">
        <v>311964524</v>
      </c>
      <c r="G129" s="142">
        <v>70101967</v>
      </c>
      <c r="H129" s="142">
        <v>382066491</v>
      </c>
      <c r="I129" s="142">
        <v>197772125</v>
      </c>
      <c r="J129" s="142">
        <v>8536045</v>
      </c>
      <c r="K129" s="142">
        <v>206308170</v>
      </c>
      <c r="L129" s="142">
        <v>2324799</v>
      </c>
      <c r="M129" s="142">
        <v>31803672</v>
      </c>
      <c r="N129" s="142">
        <v>4232295</v>
      </c>
      <c r="O129" s="142">
        <v>36035967</v>
      </c>
      <c r="P129" s="142">
        <v>1075730241</v>
      </c>
      <c r="Q129" s="142">
        <v>0</v>
      </c>
      <c r="R129" s="142">
        <v>1075730241</v>
      </c>
      <c r="S129" s="141"/>
      <c r="T129" s="142">
        <v>889768936</v>
      </c>
      <c r="U129" s="142">
        <v>889768936</v>
      </c>
      <c r="V129" s="142">
        <v>1039694274</v>
      </c>
      <c r="W129" s="142">
        <v>1039694274</v>
      </c>
      <c r="X129" s="142">
        <v>925804903</v>
      </c>
      <c r="Y129" s="142">
        <v>925804903</v>
      </c>
      <c r="Z129" s="147">
        <v>2381683</v>
      </c>
      <c r="AA129" s="152">
        <v>328115</v>
      </c>
      <c r="AB129" s="142">
        <v>2709798</v>
      </c>
      <c r="AC129" s="142">
        <v>69814811</v>
      </c>
      <c r="AD129" s="146">
        <v>0</v>
      </c>
      <c r="AE129" s="153">
        <v>1148254850</v>
      </c>
      <c r="AF129" s="142"/>
      <c r="AG129" s="142">
        <v>0</v>
      </c>
      <c r="AH129" s="149">
        <v>6693000</v>
      </c>
      <c r="AI129" s="149">
        <v>16599000</v>
      </c>
      <c r="AJ129" s="142">
        <v>0</v>
      </c>
      <c r="AK129" s="142"/>
      <c r="AL129" s="154">
        <v>384400488</v>
      </c>
      <c r="AM129" s="154">
        <v>71287326</v>
      </c>
      <c r="AN129" s="155">
        <v>455687814</v>
      </c>
      <c r="AO129" s="154">
        <v>328563524</v>
      </c>
      <c r="AP129" s="154">
        <v>70101967</v>
      </c>
      <c r="AQ129" s="155">
        <v>398665491</v>
      </c>
      <c r="AR129" s="154">
        <v>197772125</v>
      </c>
      <c r="AS129" s="154">
        <v>8536045</v>
      </c>
      <c r="AT129" s="155">
        <v>206308170</v>
      </c>
      <c r="AU129" s="147">
        <v>2324799</v>
      </c>
      <c r="AV129" s="142">
        <v>31803672</v>
      </c>
      <c r="AW129" s="142">
        <v>4232295</v>
      </c>
      <c r="AX129" s="142">
        <v>36035967</v>
      </c>
      <c r="AY129" s="155">
        <v>1099022241</v>
      </c>
      <c r="AZ129" s="147">
        <v>0</v>
      </c>
      <c r="BA129" s="155">
        <v>1099022241</v>
      </c>
      <c r="BB129" s="142"/>
      <c r="BC129" s="142">
        <v>913060936</v>
      </c>
      <c r="BD129" s="142">
        <v>913060936</v>
      </c>
      <c r="BE129" s="152">
        <v>1171546850</v>
      </c>
      <c r="BF129" s="142"/>
      <c r="BG129" s="142">
        <v>1148254850</v>
      </c>
      <c r="BH129" s="156">
        <v>0</v>
      </c>
      <c r="BI129" s="145">
        <v>0</v>
      </c>
      <c r="BJ129" s="141"/>
      <c r="CQ129" s="157"/>
    </row>
    <row r="130" spans="1:95">
      <c r="A130" s="121">
        <f t="shared" si="9"/>
        <v>2011</v>
      </c>
      <c r="B130" s="121">
        <v>6</v>
      </c>
      <c r="C130" s="142">
        <v>546174907</v>
      </c>
      <c r="D130" s="142">
        <v>76892101</v>
      </c>
      <c r="E130" s="142">
        <v>623067008</v>
      </c>
      <c r="F130" s="142">
        <v>363562380</v>
      </c>
      <c r="G130" s="142">
        <v>-2743890</v>
      </c>
      <c r="H130" s="142">
        <v>360818490</v>
      </c>
      <c r="I130" s="142">
        <v>192897886</v>
      </c>
      <c r="J130" s="142">
        <v>-6791254</v>
      </c>
      <c r="K130" s="142">
        <v>186106632</v>
      </c>
      <c r="L130" s="142">
        <v>2330510</v>
      </c>
      <c r="M130" s="142">
        <v>34027447</v>
      </c>
      <c r="N130" s="142">
        <v>4515878</v>
      </c>
      <c r="O130" s="142">
        <v>38543325</v>
      </c>
      <c r="P130" s="142">
        <v>1210865965</v>
      </c>
      <c r="Q130" s="142">
        <v>0</v>
      </c>
      <c r="R130" s="142">
        <v>1210865965</v>
      </c>
      <c r="S130" s="141"/>
      <c r="T130" s="142">
        <v>1104965683</v>
      </c>
      <c r="U130" s="142">
        <v>1104965683</v>
      </c>
      <c r="V130" s="142">
        <v>1172322640</v>
      </c>
      <c r="W130" s="142">
        <v>1172322640</v>
      </c>
      <c r="X130" s="142">
        <v>1143509008</v>
      </c>
      <c r="Y130" s="142">
        <v>1143509008</v>
      </c>
      <c r="Z130" s="147">
        <v>2542093</v>
      </c>
      <c r="AA130" s="152">
        <v>-237926</v>
      </c>
      <c r="AB130" s="142">
        <v>2304167</v>
      </c>
      <c r="AC130" s="142">
        <v>90287834</v>
      </c>
      <c r="AD130" s="146">
        <v>0</v>
      </c>
      <c r="AE130" s="153">
        <v>1303457966</v>
      </c>
      <c r="AF130" s="142"/>
      <c r="AG130" s="142">
        <v>0</v>
      </c>
      <c r="AH130" s="149">
        <v>11332000</v>
      </c>
      <c r="AI130" s="149">
        <v>22348000</v>
      </c>
      <c r="AJ130" s="142">
        <v>0</v>
      </c>
      <c r="AK130" s="142"/>
      <c r="AL130" s="154">
        <v>557506907</v>
      </c>
      <c r="AM130" s="154">
        <v>76892101</v>
      </c>
      <c r="AN130" s="155">
        <v>634399008</v>
      </c>
      <c r="AO130" s="154">
        <v>385910380</v>
      </c>
      <c r="AP130" s="154">
        <v>-2743890</v>
      </c>
      <c r="AQ130" s="155">
        <v>383166490</v>
      </c>
      <c r="AR130" s="154">
        <v>192897886</v>
      </c>
      <c r="AS130" s="154">
        <v>-6791254</v>
      </c>
      <c r="AT130" s="155">
        <v>186106632</v>
      </c>
      <c r="AU130" s="147">
        <v>2330510</v>
      </c>
      <c r="AV130" s="142">
        <v>34027447</v>
      </c>
      <c r="AW130" s="142">
        <v>4515878</v>
      </c>
      <c r="AX130" s="142">
        <v>38543325</v>
      </c>
      <c r="AY130" s="155">
        <v>1244545965</v>
      </c>
      <c r="AZ130" s="147">
        <v>0</v>
      </c>
      <c r="BA130" s="155">
        <v>1244545965</v>
      </c>
      <c r="BB130" s="142"/>
      <c r="BC130" s="142">
        <v>1138645683</v>
      </c>
      <c r="BD130" s="142">
        <v>1138645683</v>
      </c>
      <c r="BE130" s="152">
        <v>1337137966</v>
      </c>
      <c r="BF130" s="142"/>
      <c r="BG130" s="142">
        <v>1303457966</v>
      </c>
      <c r="BH130" s="156">
        <v>0</v>
      </c>
      <c r="BI130" s="145">
        <v>0</v>
      </c>
      <c r="BJ130" s="141"/>
      <c r="CQ130" s="157"/>
    </row>
    <row r="131" spans="1:95">
      <c r="A131" s="121">
        <f t="shared" si="9"/>
        <v>2011</v>
      </c>
      <c r="B131" s="121">
        <v>7</v>
      </c>
      <c r="C131" s="142">
        <v>616507977</v>
      </c>
      <c r="D131" s="142">
        <v>31698986</v>
      </c>
      <c r="E131" s="142">
        <v>648206963</v>
      </c>
      <c r="F131" s="142">
        <v>377853025</v>
      </c>
      <c r="G131" s="142">
        <v>-2726085</v>
      </c>
      <c r="H131" s="142">
        <v>375126940</v>
      </c>
      <c r="I131" s="142">
        <v>197830532</v>
      </c>
      <c r="J131" s="142">
        <v>-1417890</v>
      </c>
      <c r="K131" s="142">
        <v>196412642</v>
      </c>
      <c r="L131" s="142">
        <v>2335597</v>
      </c>
      <c r="M131" s="142">
        <v>38843582</v>
      </c>
      <c r="N131" s="142">
        <v>5035065</v>
      </c>
      <c r="O131" s="142">
        <v>43878647</v>
      </c>
      <c r="P131" s="142">
        <v>1265960789</v>
      </c>
      <c r="Q131" s="142">
        <v>0</v>
      </c>
      <c r="R131" s="142">
        <v>1265960789</v>
      </c>
      <c r="S131" s="141"/>
      <c r="T131" s="142">
        <v>1194527131</v>
      </c>
      <c r="U131" s="142">
        <v>1194527131</v>
      </c>
      <c r="V131" s="142">
        <v>1222082142</v>
      </c>
      <c r="W131" s="142">
        <v>1222082142</v>
      </c>
      <c r="X131" s="142">
        <v>1238405778</v>
      </c>
      <c r="Y131" s="142">
        <v>1238405778</v>
      </c>
      <c r="Z131" s="147">
        <v>2648457</v>
      </c>
      <c r="AA131" s="152">
        <v>-23868</v>
      </c>
      <c r="AB131" s="142">
        <v>2624589</v>
      </c>
      <c r="AC131" s="142">
        <v>99871430</v>
      </c>
      <c r="AD131" s="146">
        <v>0</v>
      </c>
      <c r="AE131" s="153">
        <v>1368456808</v>
      </c>
      <c r="AF131" s="142"/>
      <c r="AG131" s="142">
        <v>0</v>
      </c>
      <c r="AH131" s="149">
        <v>14206000</v>
      </c>
      <c r="AI131" s="149">
        <v>25872000</v>
      </c>
      <c r="AJ131" s="142">
        <v>0</v>
      </c>
      <c r="AK131" s="142"/>
      <c r="AL131" s="154">
        <v>630713977</v>
      </c>
      <c r="AM131" s="154">
        <v>31698986</v>
      </c>
      <c r="AN131" s="155">
        <v>662412963</v>
      </c>
      <c r="AO131" s="154">
        <v>403725025</v>
      </c>
      <c r="AP131" s="154">
        <v>-2726085</v>
      </c>
      <c r="AQ131" s="155">
        <v>400998940</v>
      </c>
      <c r="AR131" s="154">
        <v>197830532</v>
      </c>
      <c r="AS131" s="154">
        <v>-1417890</v>
      </c>
      <c r="AT131" s="155">
        <v>196412642</v>
      </c>
      <c r="AU131" s="147">
        <v>2335597</v>
      </c>
      <c r="AV131" s="142">
        <v>38843582</v>
      </c>
      <c r="AW131" s="142">
        <v>5035065</v>
      </c>
      <c r="AX131" s="142">
        <v>43878647</v>
      </c>
      <c r="AY131" s="155">
        <v>1306038789</v>
      </c>
      <c r="AZ131" s="147">
        <v>0</v>
      </c>
      <c r="BA131" s="155">
        <v>1306038789</v>
      </c>
      <c r="BB131" s="142"/>
      <c r="BC131" s="142">
        <v>1234605131</v>
      </c>
      <c r="BD131" s="142">
        <v>1234605131</v>
      </c>
      <c r="BE131" s="152">
        <v>1408534808</v>
      </c>
      <c r="BF131" s="142"/>
      <c r="BG131" s="142">
        <v>1368456808</v>
      </c>
      <c r="BH131" s="156">
        <v>0</v>
      </c>
      <c r="BI131" s="145">
        <v>0</v>
      </c>
      <c r="BJ131" s="142"/>
      <c r="CQ131" s="157"/>
    </row>
    <row r="132" spans="1:95">
      <c r="A132" s="121">
        <f t="shared" si="9"/>
        <v>2011</v>
      </c>
      <c r="B132" s="121">
        <v>8</v>
      </c>
      <c r="C132" s="142">
        <v>656519107</v>
      </c>
      <c r="D132" s="142">
        <v>13167775</v>
      </c>
      <c r="E132" s="142">
        <v>669686882</v>
      </c>
      <c r="F132" s="142">
        <v>387376965</v>
      </c>
      <c r="G132" s="142">
        <v>-3239354</v>
      </c>
      <c r="H132" s="142">
        <v>384137611</v>
      </c>
      <c r="I132" s="142">
        <v>202883415</v>
      </c>
      <c r="J132" s="142">
        <v>3005176</v>
      </c>
      <c r="K132" s="142">
        <v>205888591</v>
      </c>
      <c r="L132" s="142">
        <v>2340392</v>
      </c>
      <c r="M132" s="142">
        <v>37805170</v>
      </c>
      <c r="N132" s="142">
        <v>5054174</v>
      </c>
      <c r="O132" s="142">
        <v>42859344</v>
      </c>
      <c r="P132" s="142">
        <v>1304912820</v>
      </c>
      <c r="Q132" s="142">
        <v>0</v>
      </c>
      <c r="R132" s="142">
        <v>1304912820</v>
      </c>
      <c r="S132" s="141"/>
      <c r="T132" s="142">
        <v>1249119879</v>
      </c>
      <c r="U132" s="142">
        <v>1249119879</v>
      </c>
      <c r="V132" s="142">
        <v>1262053476</v>
      </c>
      <c r="W132" s="142">
        <v>1262053476</v>
      </c>
      <c r="X132" s="142">
        <v>1291979223</v>
      </c>
      <c r="Y132" s="142">
        <v>1291979223</v>
      </c>
      <c r="Z132" s="147">
        <v>2580977</v>
      </c>
      <c r="AA132" s="152">
        <v>-111884</v>
      </c>
      <c r="AB132" s="142">
        <v>2469093</v>
      </c>
      <c r="AC132" s="142">
        <v>106030429</v>
      </c>
      <c r="AD132" s="146">
        <v>0</v>
      </c>
      <c r="AE132" s="153">
        <v>1413412342</v>
      </c>
      <c r="AF132" s="142"/>
      <c r="AG132" s="142">
        <v>0</v>
      </c>
      <c r="AH132" s="149">
        <v>13150000</v>
      </c>
      <c r="AI132" s="149">
        <v>24745000</v>
      </c>
      <c r="AJ132" s="142">
        <v>0</v>
      </c>
      <c r="AK132" s="142"/>
      <c r="AL132" s="154">
        <v>669669107</v>
      </c>
      <c r="AM132" s="154">
        <v>13167775</v>
      </c>
      <c r="AN132" s="155">
        <v>682836882</v>
      </c>
      <c r="AO132" s="154">
        <v>412121965</v>
      </c>
      <c r="AP132" s="154">
        <v>-3239354</v>
      </c>
      <c r="AQ132" s="155">
        <v>408882611</v>
      </c>
      <c r="AR132" s="154">
        <v>202883415</v>
      </c>
      <c r="AS132" s="154">
        <v>3005176</v>
      </c>
      <c r="AT132" s="155">
        <v>205888591</v>
      </c>
      <c r="AU132" s="147">
        <v>2340392</v>
      </c>
      <c r="AV132" s="142">
        <v>37805170</v>
      </c>
      <c r="AW132" s="142">
        <v>5054174</v>
      </c>
      <c r="AX132" s="142">
        <v>42859344</v>
      </c>
      <c r="AY132" s="155">
        <v>1342807820</v>
      </c>
      <c r="AZ132" s="147">
        <v>0</v>
      </c>
      <c r="BA132" s="155">
        <v>1342807820</v>
      </c>
      <c r="BB132" s="142"/>
      <c r="BC132" s="142">
        <v>1287014879</v>
      </c>
      <c r="BD132" s="142">
        <v>1287014879</v>
      </c>
      <c r="BE132" s="152">
        <v>1451307342</v>
      </c>
      <c r="BF132" s="142"/>
      <c r="BG132" s="142">
        <v>1413412342</v>
      </c>
      <c r="BH132" s="156">
        <v>0</v>
      </c>
      <c r="BI132" s="145">
        <v>0</v>
      </c>
      <c r="BJ132" s="142"/>
      <c r="CQ132" s="157"/>
    </row>
    <row r="133" spans="1:95">
      <c r="A133" s="121">
        <f t="shared" si="9"/>
        <v>2011</v>
      </c>
      <c r="B133" s="121">
        <v>9</v>
      </c>
      <c r="C133" s="142">
        <v>590936008</v>
      </c>
      <c r="D133" s="142">
        <v>-82303849</v>
      </c>
      <c r="E133" s="142">
        <v>508632159</v>
      </c>
      <c r="F133" s="142">
        <v>384091106</v>
      </c>
      <c r="G133" s="142">
        <v>-28135918</v>
      </c>
      <c r="H133" s="142">
        <v>355955188</v>
      </c>
      <c r="I133" s="142">
        <v>190339676</v>
      </c>
      <c r="J133" s="142">
        <v>-6659888</v>
      </c>
      <c r="K133" s="142">
        <v>183679788</v>
      </c>
      <c r="L133" s="142">
        <v>2345944</v>
      </c>
      <c r="M133" s="142">
        <v>32782161</v>
      </c>
      <c r="N133" s="142">
        <v>4372411</v>
      </c>
      <c r="O133" s="142">
        <v>37154572</v>
      </c>
      <c r="P133" s="142">
        <v>1087767651</v>
      </c>
      <c r="Q133" s="142">
        <v>0</v>
      </c>
      <c r="R133" s="142">
        <v>1087767651</v>
      </c>
      <c r="S133" s="141"/>
      <c r="T133" s="142">
        <v>1167712734</v>
      </c>
      <c r="U133" s="142">
        <v>1167712734</v>
      </c>
      <c r="V133" s="142">
        <v>1050613079</v>
      </c>
      <c r="W133" s="142">
        <v>1050613079</v>
      </c>
      <c r="X133" s="142">
        <v>1204867306</v>
      </c>
      <c r="Y133" s="142">
        <v>1204867306</v>
      </c>
      <c r="Z133" s="147">
        <v>2552280</v>
      </c>
      <c r="AA133" s="152">
        <v>-161013</v>
      </c>
      <c r="AB133" s="142">
        <v>2391267</v>
      </c>
      <c r="AC133" s="142">
        <v>71378475</v>
      </c>
      <c r="AD133" s="146">
        <v>0</v>
      </c>
      <c r="AE133" s="153">
        <v>1161537393</v>
      </c>
      <c r="AF133" s="142"/>
      <c r="AG133" s="142">
        <v>0</v>
      </c>
      <c r="AH133" s="149">
        <v>8981000</v>
      </c>
      <c r="AI133" s="149">
        <v>19380000</v>
      </c>
      <c r="AJ133" s="142">
        <v>0</v>
      </c>
      <c r="AK133" s="142"/>
      <c r="AL133" s="154">
        <v>599917008</v>
      </c>
      <c r="AM133" s="154">
        <v>-82303849</v>
      </c>
      <c r="AN133" s="155">
        <v>517613159</v>
      </c>
      <c r="AO133" s="154">
        <v>403471106</v>
      </c>
      <c r="AP133" s="154">
        <v>-28135918</v>
      </c>
      <c r="AQ133" s="155">
        <v>375335188</v>
      </c>
      <c r="AR133" s="154">
        <v>190339676</v>
      </c>
      <c r="AS133" s="154">
        <v>-6659888</v>
      </c>
      <c r="AT133" s="155">
        <v>183679788</v>
      </c>
      <c r="AU133" s="147">
        <v>2345944</v>
      </c>
      <c r="AV133" s="142">
        <v>32782161</v>
      </c>
      <c r="AW133" s="142">
        <v>4372411</v>
      </c>
      <c r="AX133" s="142">
        <v>37154572</v>
      </c>
      <c r="AY133" s="155">
        <v>1116128651</v>
      </c>
      <c r="AZ133" s="147">
        <v>0</v>
      </c>
      <c r="BA133" s="155">
        <v>1116128651</v>
      </c>
      <c r="BB133" s="142"/>
      <c r="BC133" s="142">
        <v>1196073734</v>
      </c>
      <c r="BD133" s="142">
        <v>1196073734</v>
      </c>
      <c r="BE133" s="152">
        <v>1189898393</v>
      </c>
      <c r="BF133" s="142"/>
      <c r="BG133" s="142">
        <v>1161537393</v>
      </c>
      <c r="BH133" s="156">
        <v>0</v>
      </c>
      <c r="BI133" s="145">
        <v>0</v>
      </c>
      <c r="BJ133" s="142"/>
      <c r="CQ133" s="157"/>
    </row>
    <row r="134" spans="1:95">
      <c r="A134" s="121">
        <f t="shared" si="9"/>
        <v>2011</v>
      </c>
      <c r="B134" s="121">
        <v>10</v>
      </c>
      <c r="C134" s="142">
        <v>441202312</v>
      </c>
      <c r="D134" s="142">
        <v>-67457912</v>
      </c>
      <c r="E134" s="142">
        <v>373744400</v>
      </c>
      <c r="F134" s="142">
        <v>335639938</v>
      </c>
      <c r="G134" s="142">
        <v>-12792937</v>
      </c>
      <c r="H134" s="142">
        <v>322847001</v>
      </c>
      <c r="I134" s="142">
        <v>176887340</v>
      </c>
      <c r="J134" s="142">
        <v>-147815</v>
      </c>
      <c r="K134" s="142">
        <v>176739525</v>
      </c>
      <c r="L134" s="142">
        <v>2350721</v>
      </c>
      <c r="M134" s="142">
        <v>28242226</v>
      </c>
      <c r="N134" s="142">
        <v>3708951</v>
      </c>
      <c r="O134" s="142">
        <v>31951177</v>
      </c>
      <c r="P134" s="142">
        <v>907632824</v>
      </c>
      <c r="Q134" s="142">
        <v>0</v>
      </c>
      <c r="R134" s="142">
        <v>907632824</v>
      </c>
      <c r="S134" s="141"/>
      <c r="T134" s="142">
        <v>956080311</v>
      </c>
      <c r="U134" s="142">
        <v>956080311</v>
      </c>
      <c r="V134" s="142">
        <v>875681647</v>
      </c>
      <c r="W134" s="142">
        <v>875681647</v>
      </c>
      <c r="X134" s="142">
        <v>988031488</v>
      </c>
      <c r="Y134" s="142">
        <v>988031488</v>
      </c>
      <c r="Z134" s="147">
        <v>2376120</v>
      </c>
      <c r="AA134" s="152">
        <v>65386</v>
      </c>
      <c r="AB134" s="142">
        <v>2441506</v>
      </c>
      <c r="AC134" s="142">
        <v>48068609</v>
      </c>
      <c r="AD134" s="146">
        <v>0</v>
      </c>
      <c r="AE134" s="153">
        <v>958142939</v>
      </c>
      <c r="AF134" s="142"/>
      <c r="AG134" s="142">
        <v>0</v>
      </c>
      <c r="AH134" s="149">
        <v>5349000</v>
      </c>
      <c r="AI134" s="149">
        <v>10631000</v>
      </c>
      <c r="AJ134" s="142">
        <v>0</v>
      </c>
      <c r="AK134" s="142"/>
      <c r="AL134" s="154">
        <v>446551312</v>
      </c>
      <c r="AM134" s="154">
        <v>-67457912</v>
      </c>
      <c r="AN134" s="155">
        <v>379093400</v>
      </c>
      <c r="AO134" s="154">
        <v>346270938</v>
      </c>
      <c r="AP134" s="154">
        <v>-12792937</v>
      </c>
      <c r="AQ134" s="155">
        <v>333478001</v>
      </c>
      <c r="AR134" s="154">
        <v>176887340</v>
      </c>
      <c r="AS134" s="154">
        <v>-147815</v>
      </c>
      <c r="AT134" s="155">
        <v>176739525</v>
      </c>
      <c r="AU134" s="147">
        <v>2350721</v>
      </c>
      <c r="AV134" s="142">
        <v>28242226</v>
      </c>
      <c r="AW134" s="142">
        <v>3708951</v>
      </c>
      <c r="AX134" s="142">
        <v>31951177</v>
      </c>
      <c r="AY134" s="155">
        <v>923612824</v>
      </c>
      <c r="AZ134" s="147">
        <v>0</v>
      </c>
      <c r="BA134" s="155">
        <v>923612824</v>
      </c>
      <c r="BB134" s="142"/>
      <c r="BC134" s="142">
        <v>972060311</v>
      </c>
      <c r="BD134" s="142">
        <v>972060311</v>
      </c>
      <c r="BE134" s="152">
        <v>974122939</v>
      </c>
      <c r="BF134" s="142"/>
      <c r="BG134" s="142">
        <v>958142939</v>
      </c>
      <c r="BH134" s="156">
        <v>0</v>
      </c>
      <c r="BI134" s="145">
        <v>0</v>
      </c>
      <c r="BJ134" s="142"/>
      <c r="CQ134" s="157"/>
    </row>
    <row r="135" spans="1:95">
      <c r="A135" s="121">
        <f t="shared" si="9"/>
        <v>2011</v>
      </c>
      <c r="B135" s="121">
        <v>11</v>
      </c>
      <c r="C135" s="142">
        <v>331327635</v>
      </c>
      <c r="D135" s="142">
        <v>-11254282</v>
      </c>
      <c r="E135" s="142">
        <v>320073353</v>
      </c>
      <c r="F135" s="142">
        <v>269683995</v>
      </c>
      <c r="G135" s="142">
        <v>2931707</v>
      </c>
      <c r="H135" s="142">
        <v>272615702</v>
      </c>
      <c r="I135" s="142">
        <v>170951011</v>
      </c>
      <c r="J135" s="142">
        <v>4877816</v>
      </c>
      <c r="K135" s="142">
        <v>175828827</v>
      </c>
      <c r="L135" s="142">
        <v>2356076</v>
      </c>
      <c r="M135" s="142">
        <v>26734601</v>
      </c>
      <c r="N135" s="142">
        <v>3374108</v>
      </c>
      <c r="O135" s="142">
        <v>30108709</v>
      </c>
      <c r="P135" s="142">
        <v>800982667</v>
      </c>
      <c r="Q135" s="142">
        <v>0</v>
      </c>
      <c r="R135" s="142">
        <v>800982667</v>
      </c>
      <c r="S135" s="141"/>
      <c r="T135" s="142">
        <v>774318717</v>
      </c>
      <c r="U135" s="142">
        <v>774318717</v>
      </c>
      <c r="V135" s="142">
        <v>770873958</v>
      </c>
      <c r="W135" s="142">
        <v>770873958</v>
      </c>
      <c r="X135" s="142">
        <v>804427426</v>
      </c>
      <c r="Y135" s="142">
        <v>804427426</v>
      </c>
      <c r="Z135" s="147">
        <v>2402129</v>
      </c>
      <c r="AA135" s="152">
        <v>502549</v>
      </c>
      <c r="AB135" s="142">
        <v>2904678</v>
      </c>
      <c r="AC135" s="142">
        <v>37602349</v>
      </c>
      <c r="AD135" s="146">
        <v>0</v>
      </c>
      <c r="AE135" s="153">
        <v>841489694</v>
      </c>
      <c r="AF135" s="142"/>
      <c r="AG135" s="142">
        <v>0</v>
      </c>
      <c r="AH135" s="149">
        <v>8759000</v>
      </c>
      <c r="AI135" s="149">
        <v>8868000</v>
      </c>
      <c r="AJ135" s="142">
        <v>0</v>
      </c>
      <c r="AK135" s="142"/>
      <c r="AL135" s="154">
        <v>340086635</v>
      </c>
      <c r="AM135" s="154">
        <v>-11254282</v>
      </c>
      <c r="AN135" s="155">
        <v>328832353</v>
      </c>
      <c r="AO135" s="154">
        <v>278551995</v>
      </c>
      <c r="AP135" s="154">
        <v>2931707</v>
      </c>
      <c r="AQ135" s="155">
        <v>281483702</v>
      </c>
      <c r="AR135" s="154">
        <v>170951011</v>
      </c>
      <c r="AS135" s="154">
        <v>4877816</v>
      </c>
      <c r="AT135" s="155">
        <v>175828827</v>
      </c>
      <c r="AU135" s="147">
        <v>2356076</v>
      </c>
      <c r="AV135" s="142">
        <v>26734601</v>
      </c>
      <c r="AW135" s="142">
        <v>3374108</v>
      </c>
      <c r="AX135" s="142">
        <v>30108709</v>
      </c>
      <c r="AY135" s="155">
        <v>818609667</v>
      </c>
      <c r="AZ135" s="147">
        <v>0</v>
      </c>
      <c r="BA135" s="155">
        <v>818609667</v>
      </c>
      <c r="BB135" s="142"/>
      <c r="BC135" s="142">
        <v>791945717</v>
      </c>
      <c r="BD135" s="142">
        <v>791945717</v>
      </c>
      <c r="BE135" s="152">
        <v>859116694</v>
      </c>
      <c r="BF135" s="142"/>
      <c r="BG135" s="142">
        <v>841489694</v>
      </c>
      <c r="BH135" s="156">
        <v>0</v>
      </c>
      <c r="BI135" s="145">
        <v>0</v>
      </c>
      <c r="BJ135" s="142"/>
      <c r="CQ135" s="157"/>
    </row>
    <row r="136" spans="1:95">
      <c r="A136" s="121">
        <f t="shared" si="9"/>
        <v>2011</v>
      </c>
      <c r="B136" s="121">
        <v>12</v>
      </c>
      <c r="C136" s="142">
        <v>432541066</v>
      </c>
      <c r="D136" s="142">
        <v>65860056</v>
      </c>
      <c r="E136" s="142">
        <v>498401122</v>
      </c>
      <c r="F136" s="142">
        <v>285722518</v>
      </c>
      <c r="G136" s="142">
        <v>-3124815</v>
      </c>
      <c r="H136" s="142">
        <v>282597703</v>
      </c>
      <c r="I136" s="142">
        <v>162666198</v>
      </c>
      <c r="J136" s="142">
        <v>-2891515</v>
      </c>
      <c r="K136" s="142">
        <v>159774683</v>
      </c>
      <c r="L136" s="142">
        <v>2360830</v>
      </c>
      <c r="M136" s="142">
        <v>31231963</v>
      </c>
      <c r="N136" s="142">
        <v>3817387</v>
      </c>
      <c r="O136" s="142">
        <v>35049350</v>
      </c>
      <c r="P136" s="142">
        <v>978183688</v>
      </c>
      <c r="Q136" s="142">
        <v>0</v>
      </c>
      <c r="R136" s="142">
        <v>978183688</v>
      </c>
      <c r="S136" s="141"/>
      <c r="T136" s="142">
        <v>883290612</v>
      </c>
      <c r="U136" s="142">
        <v>883290612</v>
      </c>
      <c r="V136" s="142">
        <v>943134338</v>
      </c>
      <c r="W136" s="142">
        <v>943134338</v>
      </c>
      <c r="X136" s="142">
        <v>918339962</v>
      </c>
      <c r="Y136" s="142">
        <v>918339962</v>
      </c>
      <c r="Z136" s="147">
        <v>2635430</v>
      </c>
      <c r="AA136" s="152">
        <v>11756</v>
      </c>
      <c r="AB136" s="142">
        <v>2647186</v>
      </c>
      <c r="AC136" s="142">
        <v>57602390</v>
      </c>
      <c r="AD136" s="146">
        <v>0</v>
      </c>
      <c r="AE136" s="153">
        <v>1038433264</v>
      </c>
      <c r="AF136" s="142"/>
      <c r="AG136" s="142">
        <v>0</v>
      </c>
      <c r="AH136" s="149">
        <v>15537000</v>
      </c>
      <c r="AI136" s="149">
        <v>12244000</v>
      </c>
      <c r="AJ136" s="142">
        <v>0</v>
      </c>
      <c r="AK136" s="142"/>
      <c r="AL136" s="154">
        <v>448078066</v>
      </c>
      <c r="AM136" s="154">
        <v>65860056</v>
      </c>
      <c r="AN136" s="155">
        <v>513938122</v>
      </c>
      <c r="AO136" s="154">
        <v>297966518</v>
      </c>
      <c r="AP136" s="154">
        <v>-3124815</v>
      </c>
      <c r="AQ136" s="155">
        <v>294841703</v>
      </c>
      <c r="AR136" s="154">
        <v>162666198</v>
      </c>
      <c r="AS136" s="154">
        <v>-2891515</v>
      </c>
      <c r="AT136" s="155">
        <v>159774683</v>
      </c>
      <c r="AU136" s="147">
        <v>2360830</v>
      </c>
      <c r="AV136" s="142">
        <v>31231963</v>
      </c>
      <c r="AW136" s="142">
        <v>3817387</v>
      </c>
      <c r="AX136" s="142">
        <v>35049350</v>
      </c>
      <c r="AY136" s="155">
        <v>1005964688</v>
      </c>
      <c r="AZ136" s="147">
        <v>0</v>
      </c>
      <c r="BA136" s="155">
        <v>1005964688</v>
      </c>
      <c r="BB136" s="142"/>
      <c r="BC136" s="142">
        <v>911071612</v>
      </c>
      <c r="BD136" s="142">
        <v>911071612</v>
      </c>
      <c r="BE136" s="152">
        <v>1066214263</v>
      </c>
      <c r="BF136" s="142"/>
      <c r="BG136" s="142">
        <v>1038433263</v>
      </c>
      <c r="BH136" s="156">
        <v>-1</v>
      </c>
      <c r="BI136" s="145">
        <v>-1</v>
      </c>
      <c r="BJ136" s="142"/>
      <c r="CQ136" s="157"/>
    </row>
    <row r="137" spans="1:95">
      <c r="B137" s="128" t="s">
        <v>112</v>
      </c>
      <c r="C137" s="142">
        <v>5756436167</v>
      </c>
      <c r="D137" s="142">
        <v>24678540</v>
      </c>
      <c r="E137" s="142">
        <v>5781114707</v>
      </c>
      <c r="F137" s="142">
        <v>3829078449</v>
      </c>
      <c r="G137" s="142">
        <v>16515576</v>
      </c>
      <c r="H137" s="142">
        <v>3845594025</v>
      </c>
      <c r="I137" s="142">
        <v>2178511390</v>
      </c>
      <c r="J137" s="142">
        <v>2801889</v>
      </c>
      <c r="K137" s="142">
        <v>2181313279</v>
      </c>
      <c r="L137" s="142">
        <v>27993261</v>
      </c>
      <c r="M137" s="142">
        <v>375749436</v>
      </c>
      <c r="N137" s="142">
        <v>48286001</v>
      </c>
      <c r="O137" s="142">
        <v>424035437</v>
      </c>
      <c r="P137" s="142">
        <v>12260050709</v>
      </c>
      <c r="Q137" s="142">
        <v>0</v>
      </c>
      <c r="R137" s="142">
        <v>12260050709</v>
      </c>
      <c r="S137" s="141"/>
      <c r="T137" s="142">
        <v>11792019267</v>
      </c>
      <c r="U137" s="142">
        <v>11792019267</v>
      </c>
      <c r="V137" s="142">
        <v>11836015272</v>
      </c>
      <c r="W137" s="142">
        <v>11836015272</v>
      </c>
      <c r="X137" s="142">
        <v>12216054704</v>
      </c>
      <c r="Y137" s="142">
        <v>12216054704</v>
      </c>
      <c r="Z137" s="146">
        <v>30254450</v>
      </c>
      <c r="AA137" s="146">
        <v>147564</v>
      </c>
      <c r="AB137" s="142">
        <v>30402014</v>
      </c>
      <c r="AC137" s="146">
        <v>776573036</v>
      </c>
      <c r="AD137" s="146">
        <v>0</v>
      </c>
      <c r="AE137" s="146">
        <v>13067025759</v>
      </c>
      <c r="AF137" s="142"/>
      <c r="AG137" s="142">
        <v>0</v>
      </c>
      <c r="AH137" s="142">
        <v>128196000</v>
      </c>
      <c r="AI137" s="142">
        <v>187420000</v>
      </c>
      <c r="AJ137" s="142">
        <v>0</v>
      </c>
      <c r="AK137" s="142"/>
      <c r="AL137" s="152">
        <v>5884632167</v>
      </c>
      <c r="AM137" s="152">
        <v>24678540</v>
      </c>
      <c r="AN137" s="142">
        <v>5909310707</v>
      </c>
      <c r="AO137" s="152">
        <v>4016498449</v>
      </c>
      <c r="AP137" s="152">
        <v>16515576</v>
      </c>
      <c r="AQ137" s="142">
        <v>4033014025</v>
      </c>
      <c r="AR137" s="152">
        <v>2178511390</v>
      </c>
      <c r="AS137" s="152">
        <v>2801889</v>
      </c>
      <c r="AT137" s="142">
        <v>2181313279</v>
      </c>
      <c r="AU137" s="146">
        <v>27993261</v>
      </c>
      <c r="AV137" s="142">
        <v>375749436</v>
      </c>
      <c r="AW137" s="142">
        <v>48286001</v>
      </c>
      <c r="AX137" s="142">
        <v>424035437</v>
      </c>
      <c r="AY137" s="142">
        <v>12575666709</v>
      </c>
      <c r="AZ137" s="147">
        <v>0</v>
      </c>
      <c r="BA137" s="142">
        <v>12575666709</v>
      </c>
      <c r="BB137" s="142"/>
      <c r="BC137" s="142">
        <v>12107635267</v>
      </c>
      <c r="BD137" s="142">
        <v>12107635267</v>
      </c>
      <c r="BE137" s="146">
        <v>13382641758</v>
      </c>
      <c r="BF137" s="141"/>
      <c r="BG137" s="146">
        <v>13067025758</v>
      </c>
      <c r="BH137" s="156">
        <v>-1</v>
      </c>
      <c r="BI137" s="146">
        <v>-1</v>
      </c>
      <c r="BJ137" s="142"/>
      <c r="CP137" s="157"/>
      <c r="CQ137" s="157"/>
    </row>
    <row r="138" spans="1:95">
      <c r="A138" s="121">
        <f t="shared" ref="A138:A149" si="10">A125+1</f>
        <v>2012</v>
      </c>
      <c r="B138" s="121">
        <v>1</v>
      </c>
      <c r="C138" s="142">
        <v>551657546</v>
      </c>
      <c r="D138" s="142">
        <v>16096237</v>
      </c>
      <c r="E138" s="142">
        <v>567753783</v>
      </c>
      <c r="F138" s="142">
        <v>287372906</v>
      </c>
      <c r="G138" s="142">
        <v>-38895706</v>
      </c>
      <c r="H138" s="142">
        <v>248477200</v>
      </c>
      <c r="I138" s="142">
        <v>162430745</v>
      </c>
      <c r="J138" s="142">
        <v>-7459987</v>
      </c>
      <c r="K138" s="142">
        <v>154970758</v>
      </c>
      <c r="L138" s="142">
        <v>2362136</v>
      </c>
      <c r="M138" s="142">
        <v>33585730</v>
      </c>
      <c r="N138" s="142">
        <v>3961845</v>
      </c>
      <c r="O138" s="142">
        <v>37547575</v>
      </c>
      <c r="P138" s="142">
        <v>1011111452</v>
      </c>
      <c r="Q138" s="142">
        <v>0</v>
      </c>
      <c r="R138" s="142">
        <v>1011111452</v>
      </c>
      <c r="S138" s="141"/>
      <c r="T138" s="142">
        <v>1003823333</v>
      </c>
      <c r="U138" s="142">
        <v>1003823333</v>
      </c>
      <c r="V138" s="142">
        <v>973563877</v>
      </c>
      <c r="W138" s="142">
        <v>973563877</v>
      </c>
      <c r="X138" s="142">
        <v>1041370908</v>
      </c>
      <c r="Y138" s="142">
        <v>1041370908</v>
      </c>
      <c r="Z138" s="147">
        <v>2772597</v>
      </c>
      <c r="AA138" s="152">
        <v>-313159</v>
      </c>
      <c r="AB138" s="142">
        <v>2459438</v>
      </c>
      <c r="AC138" s="142">
        <v>61489704</v>
      </c>
      <c r="AD138" s="146">
        <v>0</v>
      </c>
      <c r="AE138" s="153">
        <v>1075060594</v>
      </c>
      <c r="AF138" s="142"/>
      <c r="AG138" s="142">
        <v>0</v>
      </c>
      <c r="AH138" s="149">
        <v>19701000</v>
      </c>
      <c r="AI138" s="149">
        <v>18956000</v>
      </c>
      <c r="AJ138" s="142">
        <v>0</v>
      </c>
      <c r="AK138" s="142"/>
      <c r="AL138" s="154">
        <v>571358546</v>
      </c>
      <c r="AM138" s="154">
        <v>16096237</v>
      </c>
      <c r="AN138" s="155">
        <v>587454783</v>
      </c>
      <c r="AO138" s="154">
        <v>306328906</v>
      </c>
      <c r="AP138" s="154">
        <v>-38895706</v>
      </c>
      <c r="AQ138" s="155">
        <v>267433200</v>
      </c>
      <c r="AR138" s="154">
        <v>162430745</v>
      </c>
      <c r="AS138" s="154">
        <v>-7459987</v>
      </c>
      <c r="AT138" s="155">
        <v>154970758</v>
      </c>
      <c r="AU138" s="147">
        <v>2362136</v>
      </c>
      <c r="AV138" s="142">
        <v>33585730</v>
      </c>
      <c r="AW138" s="142">
        <v>3961845</v>
      </c>
      <c r="AX138" s="142">
        <v>37547575</v>
      </c>
      <c r="AY138" s="155">
        <v>1049768452</v>
      </c>
      <c r="AZ138" s="147">
        <v>0</v>
      </c>
      <c r="BA138" s="155">
        <v>1049768452</v>
      </c>
      <c r="BB138" s="142"/>
      <c r="BC138" s="142">
        <v>1042480333</v>
      </c>
      <c r="BD138" s="142">
        <v>1042480333</v>
      </c>
      <c r="BE138" s="152">
        <v>1113717594</v>
      </c>
      <c r="BF138" s="142"/>
      <c r="BG138" s="142">
        <v>1075060594</v>
      </c>
      <c r="BH138" s="156">
        <v>0</v>
      </c>
      <c r="BI138" s="145">
        <v>0</v>
      </c>
      <c r="BJ138" s="141"/>
      <c r="CQ138" s="157"/>
    </row>
    <row r="139" spans="1:95">
      <c r="A139" s="121">
        <f t="shared" si="10"/>
        <v>2012</v>
      </c>
      <c r="B139" s="121">
        <v>2</v>
      </c>
      <c r="C139" s="142">
        <v>472497429</v>
      </c>
      <c r="D139" s="142">
        <v>-64612287</v>
      </c>
      <c r="E139" s="142">
        <v>407885142</v>
      </c>
      <c r="F139" s="142">
        <v>278511938</v>
      </c>
      <c r="G139" s="142">
        <v>-14222374</v>
      </c>
      <c r="H139" s="142">
        <v>264289564</v>
      </c>
      <c r="I139" s="142">
        <v>158603461</v>
      </c>
      <c r="J139" s="142">
        <v>-1024605</v>
      </c>
      <c r="K139" s="142">
        <v>157578856</v>
      </c>
      <c r="L139" s="142">
        <v>2367643</v>
      </c>
      <c r="M139" s="142">
        <v>28627606</v>
      </c>
      <c r="N139" s="142">
        <v>3511114</v>
      </c>
      <c r="O139" s="142">
        <v>32138720</v>
      </c>
      <c r="P139" s="142">
        <v>864259925</v>
      </c>
      <c r="Q139" s="142">
        <v>0</v>
      </c>
      <c r="R139" s="142">
        <v>864259925</v>
      </c>
      <c r="S139" s="141"/>
      <c r="T139" s="142">
        <v>911980471</v>
      </c>
      <c r="U139" s="142">
        <v>911980471</v>
      </c>
      <c r="V139" s="142">
        <v>832121205</v>
      </c>
      <c r="W139" s="142">
        <v>832121205</v>
      </c>
      <c r="X139" s="142">
        <v>944119191</v>
      </c>
      <c r="Y139" s="142">
        <v>944119191</v>
      </c>
      <c r="Z139" s="147">
        <v>2661009</v>
      </c>
      <c r="AA139" s="152">
        <v>-113269</v>
      </c>
      <c r="AB139" s="142">
        <v>2547740</v>
      </c>
      <c r="AC139" s="142">
        <v>43720169</v>
      </c>
      <c r="AD139" s="146">
        <v>0</v>
      </c>
      <c r="AE139" s="153">
        <v>910527834</v>
      </c>
      <c r="AF139" s="142"/>
      <c r="AG139" s="142">
        <v>0</v>
      </c>
      <c r="AH139" s="149">
        <v>15153000</v>
      </c>
      <c r="AI139" s="149">
        <v>12262000</v>
      </c>
      <c r="AJ139" s="142">
        <v>0</v>
      </c>
      <c r="AK139" s="142"/>
      <c r="AL139" s="154">
        <v>487650429</v>
      </c>
      <c r="AM139" s="154">
        <v>-64612287</v>
      </c>
      <c r="AN139" s="155">
        <v>423038142</v>
      </c>
      <c r="AO139" s="154">
        <v>290773938</v>
      </c>
      <c r="AP139" s="154">
        <v>-14222374</v>
      </c>
      <c r="AQ139" s="155">
        <v>276551564</v>
      </c>
      <c r="AR139" s="154">
        <v>158603461</v>
      </c>
      <c r="AS139" s="154">
        <v>-1024605</v>
      </c>
      <c r="AT139" s="155">
        <v>157578856</v>
      </c>
      <c r="AU139" s="147">
        <v>2367643</v>
      </c>
      <c r="AV139" s="142">
        <v>28627606</v>
      </c>
      <c r="AW139" s="142">
        <v>3511114</v>
      </c>
      <c r="AX139" s="142">
        <v>32138720</v>
      </c>
      <c r="AY139" s="155">
        <v>891674925</v>
      </c>
      <c r="AZ139" s="147">
        <v>0</v>
      </c>
      <c r="BA139" s="155">
        <v>891674925</v>
      </c>
      <c r="BB139" s="142"/>
      <c r="BC139" s="142">
        <v>939395471</v>
      </c>
      <c r="BD139" s="142">
        <v>939395471</v>
      </c>
      <c r="BE139" s="152">
        <v>937942834</v>
      </c>
      <c r="BF139" s="142"/>
      <c r="BG139" s="142">
        <v>910527834</v>
      </c>
      <c r="BH139" s="156">
        <v>0</v>
      </c>
      <c r="BI139" s="145">
        <v>0</v>
      </c>
      <c r="BJ139" s="141"/>
      <c r="CQ139" s="157"/>
    </row>
    <row r="140" spans="1:95">
      <c r="A140" s="121">
        <f t="shared" si="10"/>
        <v>2012</v>
      </c>
      <c r="B140" s="121">
        <v>3</v>
      </c>
      <c r="C140" s="142">
        <v>421830044</v>
      </c>
      <c r="D140" s="142">
        <v>617309</v>
      </c>
      <c r="E140" s="142">
        <v>422447353</v>
      </c>
      <c r="F140" s="142">
        <v>273111569</v>
      </c>
      <c r="G140" s="142">
        <v>17998422</v>
      </c>
      <c r="H140" s="142">
        <v>291109991</v>
      </c>
      <c r="I140" s="142">
        <v>174765181</v>
      </c>
      <c r="J140" s="142">
        <v>3354344</v>
      </c>
      <c r="K140" s="142">
        <v>178119525</v>
      </c>
      <c r="L140" s="142">
        <v>2372706</v>
      </c>
      <c r="M140" s="142">
        <v>27306660</v>
      </c>
      <c r="N140" s="142">
        <v>3459899</v>
      </c>
      <c r="O140" s="142">
        <v>30766559</v>
      </c>
      <c r="P140" s="142">
        <v>924816134</v>
      </c>
      <c r="Q140" s="142">
        <v>0</v>
      </c>
      <c r="R140" s="142">
        <v>924816134</v>
      </c>
      <c r="S140" s="141"/>
      <c r="T140" s="142">
        <v>872079500</v>
      </c>
      <c r="U140" s="142">
        <v>872079500</v>
      </c>
      <c r="V140" s="142">
        <v>894049575</v>
      </c>
      <c r="W140" s="142">
        <v>894049575</v>
      </c>
      <c r="X140" s="142">
        <v>902846059</v>
      </c>
      <c r="Y140" s="142">
        <v>902846059</v>
      </c>
      <c r="Z140" s="147">
        <v>2517437</v>
      </c>
      <c r="AA140" s="152">
        <v>136007</v>
      </c>
      <c r="AB140" s="142">
        <v>2653444</v>
      </c>
      <c r="AC140" s="142">
        <v>49396603</v>
      </c>
      <c r="AD140" s="146">
        <v>0</v>
      </c>
      <c r="AE140" s="153">
        <v>976866181</v>
      </c>
      <c r="AF140" s="142"/>
      <c r="AG140" s="142">
        <v>0</v>
      </c>
      <c r="AH140" s="149">
        <v>9004000</v>
      </c>
      <c r="AI140" s="149">
        <v>8692000</v>
      </c>
      <c r="AJ140" s="142">
        <v>0</v>
      </c>
      <c r="AK140" s="142"/>
      <c r="AL140" s="154">
        <v>430834044</v>
      </c>
      <c r="AM140" s="154">
        <v>617309</v>
      </c>
      <c r="AN140" s="155">
        <v>431451353</v>
      </c>
      <c r="AO140" s="154">
        <v>281803569</v>
      </c>
      <c r="AP140" s="154">
        <v>17998422</v>
      </c>
      <c r="AQ140" s="155">
        <v>299801991</v>
      </c>
      <c r="AR140" s="154">
        <v>174765181</v>
      </c>
      <c r="AS140" s="154">
        <v>3354344</v>
      </c>
      <c r="AT140" s="155">
        <v>178119525</v>
      </c>
      <c r="AU140" s="147">
        <v>2372706</v>
      </c>
      <c r="AV140" s="142">
        <v>27306660</v>
      </c>
      <c r="AW140" s="142">
        <v>3459899</v>
      </c>
      <c r="AX140" s="142">
        <v>30766559</v>
      </c>
      <c r="AY140" s="155">
        <v>942512134</v>
      </c>
      <c r="AZ140" s="147">
        <v>0</v>
      </c>
      <c r="BA140" s="155">
        <v>942512134</v>
      </c>
      <c r="BB140" s="142"/>
      <c r="BC140" s="142">
        <v>889775500</v>
      </c>
      <c r="BD140" s="142">
        <v>889775500</v>
      </c>
      <c r="BE140" s="152">
        <v>994562181</v>
      </c>
      <c r="BF140" s="142"/>
      <c r="BG140" s="142">
        <v>976866181</v>
      </c>
      <c r="BH140" s="156">
        <v>0</v>
      </c>
      <c r="BI140" s="145">
        <v>0</v>
      </c>
      <c r="BJ140" s="141"/>
      <c r="CQ140" s="157"/>
    </row>
    <row r="141" spans="1:95">
      <c r="A141" s="121">
        <f t="shared" si="10"/>
        <v>2012</v>
      </c>
      <c r="B141" s="121">
        <v>4</v>
      </c>
      <c r="C141" s="142">
        <v>359268461</v>
      </c>
      <c r="D141" s="142">
        <v>-28454250</v>
      </c>
      <c r="E141" s="142">
        <v>330814211</v>
      </c>
      <c r="F141" s="142">
        <v>287776954</v>
      </c>
      <c r="G141" s="142">
        <v>32666359</v>
      </c>
      <c r="H141" s="142">
        <v>320443313</v>
      </c>
      <c r="I141" s="142">
        <v>186371613</v>
      </c>
      <c r="J141" s="142">
        <v>10013138</v>
      </c>
      <c r="K141" s="142">
        <v>196384751</v>
      </c>
      <c r="L141" s="142">
        <v>2377461</v>
      </c>
      <c r="M141" s="142">
        <v>26812419</v>
      </c>
      <c r="N141" s="142">
        <v>3532280</v>
      </c>
      <c r="O141" s="142">
        <v>30344699</v>
      </c>
      <c r="P141" s="142">
        <v>880364435</v>
      </c>
      <c r="Q141" s="142">
        <v>0</v>
      </c>
      <c r="R141" s="142">
        <v>880364435</v>
      </c>
      <c r="S141" s="141"/>
      <c r="T141" s="142">
        <v>835794489</v>
      </c>
      <c r="U141" s="142">
        <v>835794489</v>
      </c>
      <c r="V141" s="142">
        <v>850019736</v>
      </c>
      <c r="W141" s="142">
        <v>850019736</v>
      </c>
      <c r="X141" s="142">
        <v>866139188</v>
      </c>
      <c r="Y141" s="142">
        <v>866139188</v>
      </c>
      <c r="Z141" s="147">
        <v>2393674</v>
      </c>
      <c r="AA141" s="152">
        <v>62054</v>
      </c>
      <c r="AB141" s="142">
        <v>2455728</v>
      </c>
      <c r="AC141" s="142">
        <v>44491455</v>
      </c>
      <c r="AD141" s="146">
        <v>0</v>
      </c>
      <c r="AE141" s="153">
        <v>927311618</v>
      </c>
      <c r="AF141" s="142"/>
      <c r="AG141" s="142">
        <v>0</v>
      </c>
      <c r="AH141" s="149">
        <v>4435000</v>
      </c>
      <c r="AI141" s="149">
        <v>10402000</v>
      </c>
      <c r="AJ141" s="142">
        <v>0</v>
      </c>
      <c r="AK141" s="142"/>
      <c r="AL141" s="154">
        <v>363703461</v>
      </c>
      <c r="AM141" s="154">
        <v>-28454250</v>
      </c>
      <c r="AN141" s="155">
        <v>335249211</v>
      </c>
      <c r="AO141" s="154">
        <v>298178954</v>
      </c>
      <c r="AP141" s="154">
        <v>32666359</v>
      </c>
      <c r="AQ141" s="155">
        <v>330845313</v>
      </c>
      <c r="AR141" s="154">
        <v>186371613</v>
      </c>
      <c r="AS141" s="154">
        <v>10013138</v>
      </c>
      <c r="AT141" s="155">
        <v>196384751</v>
      </c>
      <c r="AU141" s="147">
        <v>2377461</v>
      </c>
      <c r="AV141" s="142">
        <v>26812419</v>
      </c>
      <c r="AW141" s="142">
        <v>3532280</v>
      </c>
      <c r="AX141" s="142">
        <v>30344699</v>
      </c>
      <c r="AY141" s="155">
        <v>895201435</v>
      </c>
      <c r="AZ141" s="147">
        <v>0</v>
      </c>
      <c r="BA141" s="155">
        <v>895201435</v>
      </c>
      <c r="BB141" s="142"/>
      <c r="BC141" s="142">
        <v>850631489</v>
      </c>
      <c r="BD141" s="142">
        <v>850631489</v>
      </c>
      <c r="BE141" s="152">
        <v>942148618</v>
      </c>
      <c r="BF141" s="142"/>
      <c r="BG141" s="142">
        <v>927311618</v>
      </c>
      <c r="BH141" s="156">
        <v>0</v>
      </c>
      <c r="BI141" s="145">
        <v>0</v>
      </c>
      <c r="BJ141" s="141"/>
      <c r="CQ141" s="157"/>
    </row>
    <row r="142" spans="1:95">
      <c r="A142" s="121">
        <f t="shared" si="10"/>
        <v>2012</v>
      </c>
      <c r="B142" s="121">
        <v>5</v>
      </c>
      <c r="C142" s="142">
        <v>386624694</v>
      </c>
      <c r="D142" s="142">
        <v>72171708</v>
      </c>
      <c r="E142" s="142">
        <v>458796402</v>
      </c>
      <c r="F142" s="142">
        <v>315192366</v>
      </c>
      <c r="G142" s="142">
        <v>71531436</v>
      </c>
      <c r="H142" s="142">
        <v>386723802</v>
      </c>
      <c r="I142" s="142">
        <v>196976265</v>
      </c>
      <c r="J142" s="142">
        <v>8506284</v>
      </c>
      <c r="K142" s="142">
        <v>205482549</v>
      </c>
      <c r="L142" s="142">
        <v>2382818</v>
      </c>
      <c r="M142" s="142">
        <v>32375244</v>
      </c>
      <c r="N142" s="142">
        <v>4318700</v>
      </c>
      <c r="O142" s="142">
        <v>36693944</v>
      </c>
      <c r="P142" s="142">
        <v>1090079515</v>
      </c>
      <c r="Q142" s="142">
        <v>0</v>
      </c>
      <c r="R142" s="142">
        <v>1090079515</v>
      </c>
      <c r="S142" s="141"/>
      <c r="T142" s="142">
        <v>901176143</v>
      </c>
      <c r="U142" s="142">
        <v>901176143</v>
      </c>
      <c r="V142" s="142">
        <v>1053385571</v>
      </c>
      <c r="W142" s="142">
        <v>1053385571</v>
      </c>
      <c r="X142" s="142">
        <v>937870087</v>
      </c>
      <c r="Y142" s="142">
        <v>937870087</v>
      </c>
      <c r="Z142" s="147">
        <v>2430898</v>
      </c>
      <c r="AA142" s="152">
        <v>324589</v>
      </c>
      <c r="AB142" s="142">
        <v>2755487</v>
      </c>
      <c r="AC142" s="142">
        <v>70882943</v>
      </c>
      <c r="AD142" s="146">
        <v>0</v>
      </c>
      <c r="AE142" s="153">
        <v>1163717945</v>
      </c>
      <c r="AF142" s="142"/>
      <c r="AG142" s="142">
        <v>0</v>
      </c>
      <c r="AH142" s="149">
        <v>7519000</v>
      </c>
      <c r="AI142" s="149">
        <v>18234000</v>
      </c>
      <c r="AJ142" s="142">
        <v>0</v>
      </c>
      <c r="AK142" s="142"/>
      <c r="AL142" s="154">
        <v>394143694</v>
      </c>
      <c r="AM142" s="154">
        <v>72171708</v>
      </c>
      <c r="AN142" s="155">
        <v>466315402</v>
      </c>
      <c r="AO142" s="154">
        <v>333426366</v>
      </c>
      <c r="AP142" s="154">
        <v>71531436</v>
      </c>
      <c r="AQ142" s="155">
        <v>404957802</v>
      </c>
      <c r="AR142" s="154">
        <v>196976265</v>
      </c>
      <c r="AS142" s="154">
        <v>8506284</v>
      </c>
      <c r="AT142" s="155">
        <v>205482549</v>
      </c>
      <c r="AU142" s="147">
        <v>2382818</v>
      </c>
      <c r="AV142" s="142">
        <v>32375244</v>
      </c>
      <c r="AW142" s="142">
        <v>4318700</v>
      </c>
      <c r="AX142" s="142">
        <v>36693944</v>
      </c>
      <c r="AY142" s="155">
        <v>1115832515</v>
      </c>
      <c r="AZ142" s="147">
        <v>0</v>
      </c>
      <c r="BA142" s="155">
        <v>1115832515</v>
      </c>
      <c r="BB142" s="142"/>
      <c r="BC142" s="142">
        <v>926929143</v>
      </c>
      <c r="BD142" s="142">
        <v>926929143</v>
      </c>
      <c r="BE142" s="152">
        <v>1189470945</v>
      </c>
      <c r="BF142" s="142"/>
      <c r="BG142" s="142">
        <v>1163717945</v>
      </c>
      <c r="BH142" s="156">
        <v>0</v>
      </c>
      <c r="BI142" s="145">
        <v>0</v>
      </c>
      <c r="BJ142" s="141"/>
      <c r="CQ142" s="157"/>
    </row>
    <row r="143" spans="1:95">
      <c r="A143" s="121">
        <f t="shared" si="10"/>
        <v>2012</v>
      </c>
      <c r="B143" s="121">
        <v>6</v>
      </c>
      <c r="C143" s="142">
        <v>559534364</v>
      </c>
      <c r="D143" s="142">
        <v>80013811</v>
      </c>
      <c r="E143" s="142">
        <v>639548175</v>
      </c>
      <c r="F143" s="142">
        <v>367700331</v>
      </c>
      <c r="G143" s="142">
        <v>-4106609</v>
      </c>
      <c r="H143" s="142">
        <v>363593722</v>
      </c>
      <c r="I143" s="142">
        <v>192120776</v>
      </c>
      <c r="J143" s="142">
        <v>-7400546</v>
      </c>
      <c r="K143" s="142">
        <v>184720230</v>
      </c>
      <c r="L143" s="142">
        <v>2388587</v>
      </c>
      <c r="M143" s="142">
        <v>34638984</v>
      </c>
      <c r="N143" s="142">
        <v>4608072</v>
      </c>
      <c r="O143" s="142">
        <v>39247056</v>
      </c>
      <c r="P143" s="142">
        <v>1229497770</v>
      </c>
      <c r="Q143" s="142">
        <v>0</v>
      </c>
      <c r="R143" s="142">
        <v>1229497770</v>
      </c>
      <c r="S143" s="141"/>
      <c r="T143" s="142">
        <v>1121744058</v>
      </c>
      <c r="U143" s="142">
        <v>1121744058</v>
      </c>
      <c r="V143" s="142">
        <v>1190250714</v>
      </c>
      <c r="W143" s="142">
        <v>1190250714</v>
      </c>
      <c r="X143" s="142">
        <v>1160991114</v>
      </c>
      <c r="Y143" s="142">
        <v>1160991114</v>
      </c>
      <c r="Z143" s="147">
        <v>2594622</v>
      </c>
      <c r="AA143" s="152">
        <v>-260731</v>
      </c>
      <c r="AB143" s="142">
        <v>2333891</v>
      </c>
      <c r="AC143" s="142">
        <v>91809191</v>
      </c>
      <c r="AD143" s="146">
        <v>0</v>
      </c>
      <c r="AE143" s="153">
        <v>1323640852</v>
      </c>
      <c r="AF143" s="142"/>
      <c r="AG143" s="142">
        <v>0</v>
      </c>
      <c r="AH143" s="149">
        <v>12115000</v>
      </c>
      <c r="AI143" s="149">
        <v>23913000</v>
      </c>
      <c r="AJ143" s="142">
        <v>0</v>
      </c>
      <c r="AK143" s="142"/>
      <c r="AL143" s="154">
        <v>571649364</v>
      </c>
      <c r="AM143" s="154">
        <v>80013811</v>
      </c>
      <c r="AN143" s="155">
        <v>651663175</v>
      </c>
      <c r="AO143" s="154">
        <v>391613331</v>
      </c>
      <c r="AP143" s="154">
        <v>-4106609</v>
      </c>
      <c r="AQ143" s="155">
        <v>387506722</v>
      </c>
      <c r="AR143" s="154">
        <v>192120776</v>
      </c>
      <c r="AS143" s="154">
        <v>-7400546</v>
      </c>
      <c r="AT143" s="155">
        <v>184720230</v>
      </c>
      <c r="AU143" s="147">
        <v>2388587</v>
      </c>
      <c r="AV143" s="142">
        <v>34638984</v>
      </c>
      <c r="AW143" s="142">
        <v>4608072</v>
      </c>
      <c r="AX143" s="142">
        <v>39247056</v>
      </c>
      <c r="AY143" s="155">
        <v>1265525770</v>
      </c>
      <c r="AZ143" s="147">
        <v>0</v>
      </c>
      <c r="BA143" s="155">
        <v>1265525770</v>
      </c>
      <c r="BB143" s="142"/>
      <c r="BC143" s="142">
        <v>1157772058</v>
      </c>
      <c r="BD143" s="142">
        <v>1157772058</v>
      </c>
      <c r="BE143" s="152">
        <v>1359668852</v>
      </c>
      <c r="BF143" s="142"/>
      <c r="BG143" s="142">
        <v>1323640852</v>
      </c>
      <c r="BH143" s="156">
        <v>0</v>
      </c>
      <c r="BI143" s="145">
        <v>0</v>
      </c>
      <c r="BJ143" s="141"/>
      <c r="CQ143" s="157"/>
    </row>
    <row r="144" spans="1:95">
      <c r="A144" s="121">
        <f t="shared" si="10"/>
        <v>2012</v>
      </c>
      <c r="B144" s="121">
        <v>7</v>
      </c>
      <c r="C144" s="142">
        <v>631151884</v>
      </c>
      <c r="D144" s="142">
        <v>32908696</v>
      </c>
      <c r="E144" s="142">
        <v>664060580</v>
      </c>
      <c r="F144" s="142">
        <v>381611583</v>
      </c>
      <c r="G144" s="142">
        <v>-3309434</v>
      </c>
      <c r="H144" s="142">
        <v>378302149</v>
      </c>
      <c r="I144" s="142">
        <v>197112173</v>
      </c>
      <c r="J144" s="142">
        <v>-1565021</v>
      </c>
      <c r="K144" s="142">
        <v>195547152</v>
      </c>
      <c r="L144" s="142">
        <v>2393896</v>
      </c>
      <c r="M144" s="142">
        <v>39541674</v>
      </c>
      <c r="N144" s="142">
        <v>5137859</v>
      </c>
      <c r="O144" s="142">
        <v>44679533</v>
      </c>
      <c r="P144" s="142">
        <v>1284983310</v>
      </c>
      <c r="Q144" s="142">
        <v>0</v>
      </c>
      <c r="R144" s="142">
        <v>1284983310</v>
      </c>
      <c r="S144" s="141"/>
      <c r="T144" s="142">
        <v>1212269536</v>
      </c>
      <c r="U144" s="142">
        <v>1212269536</v>
      </c>
      <c r="V144" s="142">
        <v>1240303777</v>
      </c>
      <c r="W144" s="142">
        <v>1240303777</v>
      </c>
      <c r="X144" s="142">
        <v>1256949069</v>
      </c>
      <c r="Y144" s="142">
        <v>1256949069</v>
      </c>
      <c r="Z144" s="147">
        <v>2703184</v>
      </c>
      <c r="AA144" s="152">
        <v>-28063</v>
      </c>
      <c r="AB144" s="142">
        <v>2675121</v>
      </c>
      <c r="AC144" s="142">
        <v>101599372</v>
      </c>
      <c r="AD144" s="146">
        <v>0</v>
      </c>
      <c r="AE144" s="153">
        <v>1389257803</v>
      </c>
      <c r="AF144" s="142"/>
      <c r="AG144" s="142">
        <v>0</v>
      </c>
      <c r="AH144" s="149">
        <v>15565000</v>
      </c>
      <c r="AI144" s="149">
        <v>28082000</v>
      </c>
      <c r="AJ144" s="142">
        <v>0</v>
      </c>
      <c r="AK144" s="142"/>
      <c r="AL144" s="154">
        <v>646716884</v>
      </c>
      <c r="AM144" s="154">
        <v>32908696</v>
      </c>
      <c r="AN144" s="155">
        <v>679625580</v>
      </c>
      <c r="AO144" s="154">
        <v>409693583</v>
      </c>
      <c r="AP144" s="154">
        <v>-3309434</v>
      </c>
      <c r="AQ144" s="155">
        <v>406384149</v>
      </c>
      <c r="AR144" s="154">
        <v>197112173</v>
      </c>
      <c r="AS144" s="154">
        <v>-1565021</v>
      </c>
      <c r="AT144" s="155">
        <v>195547152</v>
      </c>
      <c r="AU144" s="147">
        <v>2393896</v>
      </c>
      <c r="AV144" s="142">
        <v>39541674</v>
      </c>
      <c r="AW144" s="142">
        <v>5137859</v>
      </c>
      <c r="AX144" s="142">
        <v>44679533</v>
      </c>
      <c r="AY144" s="155">
        <v>1328630310</v>
      </c>
      <c r="AZ144" s="147">
        <v>0</v>
      </c>
      <c r="BA144" s="155">
        <v>1328630310</v>
      </c>
      <c r="BB144" s="142"/>
      <c r="BC144" s="142">
        <v>1255916536</v>
      </c>
      <c r="BD144" s="142">
        <v>1255916536</v>
      </c>
      <c r="BE144" s="152">
        <v>1432904803</v>
      </c>
      <c r="BF144" s="142"/>
      <c r="BG144" s="142">
        <v>1389257803</v>
      </c>
      <c r="BH144" s="156">
        <v>0</v>
      </c>
      <c r="BI144" s="145">
        <v>0</v>
      </c>
      <c r="BJ144" s="142"/>
      <c r="CQ144" s="157"/>
    </row>
    <row r="145" spans="1:95">
      <c r="A145" s="121">
        <f t="shared" si="10"/>
        <v>2012</v>
      </c>
      <c r="B145" s="121">
        <v>8</v>
      </c>
      <c r="C145" s="142">
        <v>672505976</v>
      </c>
      <c r="D145" s="142">
        <v>13625075</v>
      </c>
      <c r="E145" s="142">
        <v>686131051</v>
      </c>
      <c r="F145" s="142">
        <v>391633119</v>
      </c>
      <c r="G145" s="142">
        <v>-3610986</v>
      </c>
      <c r="H145" s="142">
        <v>388022133</v>
      </c>
      <c r="I145" s="142">
        <v>201872400</v>
      </c>
      <c r="J145" s="142">
        <v>3147500</v>
      </c>
      <c r="K145" s="142">
        <v>205019900</v>
      </c>
      <c r="L145" s="142">
        <v>2398749</v>
      </c>
      <c r="M145" s="142">
        <v>38484600</v>
      </c>
      <c r="N145" s="142">
        <v>5157358</v>
      </c>
      <c r="O145" s="142">
        <v>43641958</v>
      </c>
      <c r="P145" s="142">
        <v>1325213791</v>
      </c>
      <c r="Q145" s="142">
        <v>0</v>
      </c>
      <c r="R145" s="142">
        <v>1325213791</v>
      </c>
      <c r="S145" s="141"/>
      <c r="T145" s="142">
        <v>1268410244</v>
      </c>
      <c r="U145" s="142">
        <v>1268410244</v>
      </c>
      <c r="V145" s="142">
        <v>1281571833</v>
      </c>
      <c r="W145" s="142">
        <v>1281571833</v>
      </c>
      <c r="X145" s="142">
        <v>1312052202</v>
      </c>
      <c r="Y145" s="142">
        <v>1312052202</v>
      </c>
      <c r="Z145" s="147">
        <v>2634310</v>
      </c>
      <c r="AA145" s="152">
        <v>-119477</v>
      </c>
      <c r="AB145" s="142">
        <v>2514833</v>
      </c>
      <c r="AC145" s="142">
        <v>107858090</v>
      </c>
      <c r="AD145" s="146">
        <v>0</v>
      </c>
      <c r="AE145" s="153">
        <v>1435586714</v>
      </c>
      <c r="AF145" s="142"/>
      <c r="AG145" s="142">
        <v>0</v>
      </c>
      <c r="AH145" s="149">
        <v>14156000</v>
      </c>
      <c r="AI145" s="149">
        <v>26581000</v>
      </c>
      <c r="AJ145" s="142">
        <v>0</v>
      </c>
      <c r="AK145" s="142"/>
      <c r="AL145" s="154">
        <v>686661976</v>
      </c>
      <c r="AM145" s="154">
        <v>13625075</v>
      </c>
      <c r="AN145" s="155">
        <v>700287051</v>
      </c>
      <c r="AO145" s="154">
        <v>418214119</v>
      </c>
      <c r="AP145" s="154">
        <v>-3610986</v>
      </c>
      <c r="AQ145" s="155">
        <v>414603133</v>
      </c>
      <c r="AR145" s="154">
        <v>201872400</v>
      </c>
      <c r="AS145" s="154">
        <v>3147500</v>
      </c>
      <c r="AT145" s="155">
        <v>205019900</v>
      </c>
      <c r="AU145" s="147">
        <v>2398749</v>
      </c>
      <c r="AV145" s="142">
        <v>38484600</v>
      </c>
      <c r="AW145" s="142">
        <v>5157358</v>
      </c>
      <c r="AX145" s="142">
        <v>43641958</v>
      </c>
      <c r="AY145" s="155">
        <v>1365950791</v>
      </c>
      <c r="AZ145" s="147">
        <v>0</v>
      </c>
      <c r="BA145" s="155">
        <v>1365950791</v>
      </c>
      <c r="BB145" s="142"/>
      <c r="BC145" s="142">
        <v>1309147244</v>
      </c>
      <c r="BD145" s="142">
        <v>1309147244</v>
      </c>
      <c r="BE145" s="152">
        <v>1476323714</v>
      </c>
      <c r="BF145" s="142"/>
      <c r="BG145" s="142">
        <v>1435586714</v>
      </c>
      <c r="BH145" s="156">
        <v>0</v>
      </c>
      <c r="BI145" s="145">
        <v>0</v>
      </c>
      <c r="BJ145" s="142"/>
      <c r="CQ145" s="157"/>
    </row>
    <row r="146" spans="1:95">
      <c r="A146" s="121">
        <f t="shared" si="10"/>
        <v>2012</v>
      </c>
      <c r="B146" s="121">
        <v>9</v>
      </c>
      <c r="C146" s="142">
        <v>605768136</v>
      </c>
      <c r="D146" s="142">
        <v>-84354904</v>
      </c>
      <c r="E146" s="142">
        <v>521413232</v>
      </c>
      <c r="F146" s="142">
        <v>389187782</v>
      </c>
      <c r="G146" s="142">
        <v>-27949864</v>
      </c>
      <c r="H146" s="142">
        <v>361237918</v>
      </c>
      <c r="I146" s="142">
        <v>189145219</v>
      </c>
      <c r="J146" s="142">
        <v>-6762123</v>
      </c>
      <c r="K146" s="142">
        <v>182383096</v>
      </c>
      <c r="L146" s="142">
        <v>2404330</v>
      </c>
      <c r="M146" s="142">
        <v>33371318</v>
      </c>
      <c r="N146" s="142">
        <v>4461676</v>
      </c>
      <c r="O146" s="142">
        <v>37832994</v>
      </c>
      <c r="P146" s="142">
        <v>1105271570</v>
      </c>
      <c r="Q146" s="142">
        <v>0</v>
      </c>
      <c r="R146" s="142">
        <v>1105271570</v>
      </c>
      <c r="S146" s="141"/>
      <c r="T146" s="142">
        <v>1186505467</v>
      </c>
      <c r="U146" s="142">
        <v>1186505467</v>
      </c>
      <c r="V146" s="142">
        <v>1067438576</v>
      </c>
      <c r="W146" s="142">
        <v>1067438576</v>
      </c>
      <c r="X146" s="142">
        <v>1224338461</v>
      </c>
      <c r="Y146" s="142">
        <v>1224338461</v>
      </c>
      <c r="Z146" s="147">
        <v>2605020</v>
      </c>
      <c r="AA146" s="152">
        <v>-158814</v>
      </c>
      <c r="AB146" s="142">
        <v>2446206</v>
      </c>
      <c r="AC146" s="142">
        <v>72579403</v>
      </c>
      <c r="AD146" s="146">
        <v>0</v>
      </c>
      <c r="AE146" s="153">
        <v>1180297179</v>
      </c>
      <c r="AF146" s="142"/>
      <c r="AG146" s="142">
        <v>0</v>
      </c>
      <c r="AH146" s="149">
        <v>9369000</v>
      </c>
      <c r="AI146" s="149">
        <v>20252000</v>
      </c>
      <c r="AJ146" s="142">
        <v>0</v>
      </c>
      <c r="AK146" s="142"/>
      <c r="AL146" s="154">
        <v>615137136</v>
      </c>
      <c r="AM146" s="154">
        <v>-84354904</v>
      </c>
      <c r="AN146" s="155">
        <v>530782232</v>
      </c>
      <c r="AO146" s="154">
        <v>409439782</v>
      </c>
      <c r="AP146" s="154">
        <v>-27949864</v>
      </c>
      <c r="AQ146" s="155">
        <v>381489918</v>
      </c>
      <c r="AR146" s="154">
        <v>189145219</v>
      </c>
      <c r="AS146" s="154">
        <v>-6762123</v>
      </c>
      <c r="AT146" s="155">
        <v>182383096</v>
      </c>
      <c r="AU146" s="147">
        <v>2404330</v>
      </c>
      <c r="AV146" s="142">
        <v>33371318</v>
      </c>
      <c r="AW146" s="142">
        <v>4461676</v>
      </c>
      <c r="AX146" s="142">
        <v>37832994</v>
      </c>
      <c r="AY146" s="155">
        <v>1134892570</v>
      </c>
      <c r="AZ146" s="147">
        <v>0</v>
      </c>
      <c r="BA146" s="155">
        <v>1134892570</v>
      </c>
      <c r="BB146" s="142"/>
      <c r="BC146" s="142">
        <v>1216126467</v>
      </c>
      <c r="BD146" s="142">
        <v>1216126467</v>
      </c>
      <c r="BE146" s="152">
        <v>1209918179</v>
      </c>
      <c r="BF146" s="142"/>
      <c r="BG146" s="142">
        <v>1180297179</v>
      </c>
      <c r="BH146" s="156">
        <v>0</v>
      </c>
      <c r="BI146" s="145">
        <v>0</v>
      </c>
      <c r="BJ146" s="142"/>
      <c r="CQ146" s="157"/>
    </row>
    <row r="147" spans="1:95">
      <c r="A147" s="121">
        <f t="shared" si="10"/>
        <v>2012</v>
      </c>
      <c r="B147" s="121">
        <v>10</v>
      </c>
      <c r="C147" s="142">
        <v>452159741</v>
      </c>
      <c r="D147" s="142">
        <v>-69750253</v>
      </c>
      <c r="E147" s="142">
        <v>382409488</v>
      </c>
      <c r="F147" s="142">
        <v>340035480</v>
      </c>
      <c r="G147" s="142">
        <v>-12055573</v>
      </c>
      <c r="H147" s="142">
        <v>327979907</v>
      </c>
      <c r="I147" s="142">
        <v>176094769</v>
      </c>
      <c r="J147" s="142">
        <v>93312</v>
      </c>
      <c r="K147" s="142">
        <v>176188081</v>
      </c>
      <c r="L147" s="142">
        <v>2409165</v>
      </c>
      <c r="M147" s="142">
        <v>28749792</v>
      </c>
      <c r="N147" s="142">
        <v>3784671</v>
      </c>
      <c r="O147" s="142">
        <v>32534463</v>
      </c>
      <c r="P147" s="142">
        <v>921521104</v>
      </c>
      <c r="Q147" s="142">
        <v>0</v>
      </c>
      <c r="R147" s="142">
        <v>921521104</v>
      </c>
      <c r="S147" s="141"/>
      <c r="T147" s="142">
        <v>970699155</v>
      </c>
      <c r="U147" s="142">
        <v>970699155</v>
      </c>
      <c r="V147" s="142">
        <v>888986641</v>
      </c>
      <c r="W147" s="142">
        <v>888986641</v>
      </c>
      <c r="X147" s="142">
        <v>1003233618</v>
      </c>
      <c r="Y147" s="142">
        <v>1003233618</v>
      </c>
      <c r="Z147" s="147">
        <v>2425220</v>
      </c>
      <c r="AA147" s="152">
        <v>80257</v>
      </c>
      <c r="AB147" s="142">
        <v>2505477</v>
      </c>
      <c r="AC147" s="142">
        <v>48850392</v>
      </c>
      <c r="AD147" s="146">
        <v>0</v>
      </c>
      <c r="AE147" s="153">
        <v>972876973</v>
      </c>
      <c r="AF147" s="142"/>
      <c r="AG147" s="142">
        <v>0</v>
      </c>
      <c r="AH147" s="149">
        <v>5714000</v>
      </c>
      <c r="AI147" s="149">
        <v>11375000</v>
      </c>
      <c r="AJ147" s="142">
        <v>0</v>
      </c>
      <c r="AK147" s="142"/>
      <c r="AL147" s="154">
        <v>457873741</v>
      </c>
      <c r="AM147" s="154">
        <v>-69750253</v>
      </c>
      <c r="AN147" s="155">
        <v>388123488</v>
      </c>
      <c r="AO147" s="154">
        <v>351410480</v>
      </c>
      <c r="AP147" s="154">
        <v>-12055573</v>
      </c>
      <c r="AQ147" s="155">
        <v>339354907</v>
      </c>
      <c r="AR147" s="154">
        <v>176094769</v>
      </c>
      <c r="AS147" s="154">
        <v>93312</v>
      </c>
      <c r="AT147" s="155">
        <v>176188081</v>
      </c>
      <c r="AU147" s="147">
        <v>2409165</v>
      </c>
      <c r="AV147" s="142">
        <v>28749792</v>
      </c>
      <c r="AW147" s="142">
        <v>3784671</v>
      </c>
      <c r="AX147" s="142">
        <v>32534463</v>
      </c>
      <c r="AY147" s="155">
        <v>938610104</v>
      </c>
      <c r="AZ147" s="147">
        <v>0</v>
      </c>
      <c r="BA147" s="155">
        <v>938610104</v>
      </c>
      <c r="BB147" s="142"/>
      <c r="BC147" s="142">
        <v>987788155</v>
      </c>
      <c r="BD147" s="142">
        <v>987788155</v>
      </c>
      <c r="BE147" s="152">
        <v>989965973</v>
      </c>
      <c r="BF147" s="142"/>
      <c r="BG147" s="142">
        <v>972876973</v>
      </c>
      <c r="BH147" s="156">
        <v>0</v>
      </c>
      <c r="BI147" s="145">
        <v>0</v>
      </c>
      <c r="BJ147" s="142"/>
      <c r="CQ147" s="157"/>
    </row>
    <row r="148" spans="1:95">
      <c r="A148" s="121">
        <f t="shared" si="10"/>
        <v>2012</v>
      </c>
      <c r="B148" s="121">
        <v>11</v>
      </c>
      <c r="C148" s="142">
        <v>339053328</v>
      </c>
      <c r="D148" s="142">
        <v>-11953939</v>
      </c>
      <c r="E148" s="142">
        <v>327099389</v>
      </c>
      <c r="F148" s="142">
        <v>273520885</v>
      </c>
      <c r="G148" s="142">
        <v>3201654</v>
      </c>
      <c r="H148" s="142">
        <v>276722539</v>
      </c>
      <c r="I148" s="142">
        <v>169937625</v>
      </c>
      <c r="J148" s="142">
        <v>5228201</v>
      </c>
      <c r="K148" s="142">
        <v>175165826</v>
      </c>
      <c r="L148" s="142">
        <v>2414578</v>
      </c>
      <c r="M148" s="142">
        <v>27215072</v>
      </c>
      <c r="N148" s="142">
        <v>3442992</v>
      </c>
      <c r="O148" s="142">
        <v>30658064</v>
      </c>
      <c r="P148" s="142">
        <v>812060396</v>
      </c>
      <c r="Q148" s="142">
        <v>0</v>
      </c>
      <c r="R148" s="142">
        <v>812060396</v>
      </c>
      <c r="S148" s="141"/>
      <c r="T148" s="142">
        <v>784926416</v>
      </c>
      <c r="U148" s="142">
        <v>784926416</v>
      </c>
      <c r="V148" s="142">
        <v>781402332</v>
      </c>
      <c r="W148" s="142">
        <v>781402332</v>
      </c>
      <c r="X148" s="142">
        <v>815584480</v>
      </c>
      <c r="Y148" s="142">
        <v>815584480</v>
      </c>
      <c r="Z148" s="147">
        <v>2451767</v>
      </c>
      <c r="AA148" s="152">
        <v>538008</v>
      </c>
      <c r="AB148" s="142">
        <v>2989775</v>
      </c>
      <c r="AC148" s="142">
        <v>38168632</v>
      </c>
      <c r="AD148" s="146">
        <v>0</v>
      </c>
      <c r="AE148" s="153">
        <v>853218803</v>
      </c>
      <c r="AF148" s="142"/>
      <c r="AG148" s="142">
        <v>0</v>
      </c>
      <c r="AH148" s="149">
        <v>9650000</v>
      </c>
      <c r="AI148" s="149">
        <v>9186000</v>
      </c>
      <c r="AJ148" s="142">
        <v>0</v>
      </c>
      <c r="AK148" s="142"/>
      <c r="AL148" s="154">
        <v>348703328</v>
      </c>
      <c r="AM148" s="154">
        <v>-11953939</v>
      </c>
      <c r="AN148" s="155">
        <v>336749389</v>
      </c>
      <c r="AO148" s="154">
        <v>282706885</v>
      </c>
      <c r="AP148" s="154">
        <v>3201654</v>
      </c>
      <c r="AQ148" s="155">
        <v>285908539</v>
      </c>
      <c r="AR148" s="154">
        <v>169937625</v>
      </c>
      <c r="AS148" s="154">
        <v>5228201</v>
      </c>
      <c r="AT148" s="155">
        <v>175165826</v>
      </c>
      <c r="AU148" s="147">
        <v>2414578</v>
      </c>
      <c r="AV148" s="142">
        <v>27215072</v>
      </c>
      <c r="AW148" s="142">
        <v>3442992</v>
      </c>
      <c r="AX148" s="142">
        <v>30658064</v>
      </c>
      <c r="AY148" s="155">
        <v>830896396</v>
      </c>
      <c r="AZ148" s="147">
        <v>0</v>
      </c>
      <c r="BA148" s="155">
        <v>830896396</v>
      </c>
      <c r="BB148" s="142"/>
      <c r="BC148" s="142">
        <v>803762416</v>
      </c>
      <c r="BD148" s="142">
        <v>803762416</v>
      </c>
      <c r="BE148" s="152">
        <v>872054803</v>
      </c>
      <c r="BF148" s="142"/>
      <c r="BG148" s="142">
        <v>853218803</v>
      </c>
      <c r="BH148" s="156">
        <v>0</v>
      </c>
      <c r="BI148" s="145">
        <v>0</v>
      </c>
      <c r="BJ148" s="142"/>
      <c r="CQ148" s="157"/>
    </row>
    <row r="149" spans="1:95">
      <c r="A149" s="121">
        <f t="shared" si="10"/>
        <v>2012</v>
      </c>
      <c r="B149" s="121">
        <v>12</v>
      </c>
      <c r="C149" s="142">
        <v>441871208</v>
      </c>
      <c r="D149" s="142">
        <v>68668790</v>
      </c>
      <c r="E149" s="142">
        <v>510539998</v>
      </c>
      <c r="F149" s="142">
        <v>288581201</v>
      </c>
      <c r="G149" s="142">
        <v>-4532686</v>
      </c>
      <c r="H149" s="142">
        <v>284048515</v>
      </c>
      <c r="I149" s="142">
        <v>161851814</v>
      </c>
      <c r="J149" s="142">
        <v>-3294837</v>
      </c>
      <c r="K149" s="142">
        <v>158556977</v>
      </c>
      <c r="L149" s="142">
        <v>2419390</v>
      </c>
      <c r="M149" s="142">
        <v>31793261</v>
      </c>
      <c r="N149" s="142">
        <v>3895323</v>
      </c>
      <c r="O149" s="142">
        <v>35688584</v>
      </c>
      <c r="P149" s="142">
        <v>991253464</v>
      </c>
      <c r="Q149" s="142">
        <v>0</v>
      </c>
      <c r="R149" s="142">
        <v>991253464</v>
      </c>
      <c r="S149" s="141"/>
      <c r="T149" s="142">
        <v>894723613</v>
      </c>
      <c r="U149" s="142">
        <v>894723613</v>
      </c>
      <c r="V149" s="142">
        <v>955564880</v>
      </c>
      <c r="W149" s="142">
        <v>955564880</v>
      </c>
      <c r="X149" s="142">
        <v>930412197</v>
      </c>
      <c r="Y149" s="142">
        <v>930412197</v>
      </c>
      <c r="Z149" s="147">
        <v>2689890</v>
      </c>
      <c r="AA149" s="152">
        <v>1941</v>
      </c>
      <c r="AB149" s="142">
        <v>2691831</v>
      </c>
      <c r="AC149" s="142">
        <v>58557532</v>
      </c>
      <c r="AD149" s="146">
        <v>0</v>
      </c>
      <c r="AE149" s="153">
        <v>1052502827</v>
      </c>
      <c r="AF149" s="142"/>
      <c r="AG149" s="142">
        <v>0</v>
      </c>
      <c r="AH149" s="149">
        <v>17568000</v>
      </c>
      <c r="AI149" s="149">
        <v>13823000</v>
      </c>
      <c r="AJ149" s="142">
        <v>0</v>
      </c>
      <c r="AK149" s="142"/>
      <c r="AL149" s="154">
        <v>459439208</v>
      </c>
      <c r="AM149" s="154">
        <v>68668790</v>
      </c>
      <c r="AN149" s="155">
        <v>528107998</v>
      </c>
      <c r="AO149" s="154">
        <v>302404201</v>
      </c>
      <c r="AP149" s="154">
        <v>-4532686</v>
      </c>
      <c r="AQ149" s="155">
        <v>297871515</v>
      </c>
      <c r="AR149" s="154">
        <v>161851814</v>
      </c>
      <c r="AS149" s="154">
        <v>-3294837</v>
      </c>
      <c r="AT149" s="155">
        <v>158556977</v>
      </c>
      <c r="AU149" s="147">
        <v>2419390</v>
      </c>
      <c r="AV149" s="142">
        <v>31793261</v>
      </c>
      <c r="AW149" s="142">
        <v>3895323</v>
      </c>
      <c r="AX149" s="142">
        <v>35688584</v>
      </c>
      <c r="AY149" s="155">
        <v>1022644464</v>
      </c>
      <c r="AZ149" s="147">
        <v>0</v>
      </c>
      <c r="BA149" s="155">
        <v>1022644464</v>
      </c>
      <c r="BB149" s="142"/>
      <c r="BC149" s="142">
        <v>926114613</v>
      </c>
      <c r="BD149" s="142">
        <v>926114613</v>
      </c>
      <c r="BE149" s="152">
        <v>1083893828</v>
      </c>
      <c r="BF149" s="142"/>
      <c r="BG149" s="142">
        <v>1052502828</v>
      </c>
      <c r="BH149" s="156">
        <v>1</v>
      </c>
      <c r="BI149" s="145">
        <v>1</v>
      </c>
      <c r="BJ149" s="142"/>
      <c r="CQ149" s="157"/>
    </row>
    <row r="150" spans="1:95">
      <c r="B150" s="128" t="s">
        <v>112</v>
      </c>
      <c r="C150" s="142">
        <v>5893922811</v>
      </c>
      <c r="D150" s="142">
        <v>24975993</v>
      </c>
      <c r="E150" s="142">
        <v>5918898804</v>
      </c>
      <c r="F150" s="142">
        <v>3874236114</v>
      </c>
      <c r="G150" s="142">
        <v>16714639</v>
      </c>
      <c r="H150" s="142">
        <v>3890950753</v>
      </c>
      <c r="I150" s="142">
        <v>2167282041</v>
      </c>
      <c r="J150" s="142">
        <v>2835660</v>
      </c>
      <c r="K150" s="142">
        <v>2170117701</v>
      </c>
      <c r="L150" s="142">
        <v>28691459</v>
      </c>
      <c r="M150" s="142">
        <v>382502360</v>
      </c>
      <c r="N150" s="142">
        <v>49271789</v>
      </c>
      <c r="O150" s="142">
        <v>431774149</v>
      </c>
      <c r="P150" s="142">
        <v>12440432866</v>
      </c>
      <c r="Q150" s="142">
        <v>0</v>
      </c>
      <c r="R150" s="142">
        <v>12440432866</v>
      </c>
      <c r="S150" s="141"/>
      <c r="T150" s="142">
        <v>11964132425</v>
      </c>
      <c r="U150" s="142">
        <v>11964132425</v>
      </c>
      <c r="V150" s="142">
        <v>12008658717</v>
      </c>
      <c r="W150" s="142">
        <v>12008658717</v>
      </c>
      <c r="X150" s="142">
        <v>12395906574</v>
      </c>
      <c r="Y150" s="142">
        <v>12395906574</v>
      </c>
      <c r="Z150" s="146">
        <v>30879628</v>
      </c>
      <c r="AA150" s="146">
        <v>149343</v>
      </c>
      <c r="AB150" s="142">
        <v>31028971</v>
      </c>
      <c r="AC150" s="146">
        <v>789403486</v>
      </c>
      <c r="AD150" s="146">
        <v>0</v>
      </c>
      <c r="AE150" s="146">
        <v>13260865323</v>
      </c>
      <c r="AF150" s="142"/>
      <c r="AG150" s="142">
        <v>0</v>
      </c>
      <c r="AH150" s="142">
        <v>139949000</v>
      </c>
      <c r="AI150" s="142">
        <v>201758000</v>
      </c>
      <c r="AJ150" s="142">
        <v>0</v>
      </c>
      <c r="AK150" s="142"/>
      <c r="AL150" s="152">
        <v>6033871811</v>
      </c>
      <c r="AM150" s="152">
        <v>24975993</v>
      </c>
      <c r="AN150" s="142">
        <v>6058847804</v>
      </c>
      <c r="AO150" s="152">
        <v>4075994114</v>
      </c>
      <c r="AP150" s="152">
        <v>16714639</v>
      </c>
      <c r="AQ150" s="142">
        <v>4092708753</v>
      </c>
      <c r="AR150" s="152">
        <v>2167282041</v>
      </c>
      <c r="AS150" s="152">
        <v>2835660</v>
      </c>
      <c r="AT150" s="142">
        <v>2170117701</v>
      </c>
      <c r="AU150" s="146">
        <v>28691459</v>
      </c>
      <c r="AV150" s="142">
        <v>382502360</v>
      </c>
      <c r="AW150" s="142">
        <v>49271789</v>
      </c>
      <c r="AX150" s="142">
        <v>431774149</v>
      </c>
      <c r="AY150" s="142">
        <v>12782139866</v>
      </c>
      <c r="AZ150" s="147">
        <v>0</v>
      </c>
      <c r="BA150" s="142">
        <v>12782139866</v>
      </c>
      <c r="BB150" s="142"/>
      <c r="BC150" s="142">
        <v>12305839425</v>
      </c>
      <c r="BD150" s="142">
        <v>12305839425</v>
      </c>
      <c r="BE150" s="146">
        <v>13602572324</v>
      </c>
      <c r="BF150" s="141"/>
      <c r="BG150" s="146">
        <v>13260865324</v>
      </c>
      <c r="BH150" s="156">
        <v>1</v>
      </c>
      <c r="BI150" s="146">
        <v>1</v>
      </c>
      <c r="BJ150" s="142"/>
      <c r="CQ150" s="157"/>
    </row>
    <row r="151" spans="1:95">
      <c r="CJ151" s="157"/>
    </row>
    <row r="152" spans="1:95">
      <c r="A152" s="121">
        <f>A19</f>
        <v>2002</v>
      </c>
      <c r="B152" s="121" t="str">
        <f t="shared" ref="B152" si="11">B20</f>
        <v>Annual</v>
      </c>
      <c r="C152" s="142">
        <v>4935195737</v>
      </c>
      <c r="D152" s="142">
        <v>7452044</v>
      </c>
      <c r="E152" s="142">
        <v>4942647781</v>
      </c>
      <c r="F152" s="142">
        <v>3476024497</v>
      </c>
      <c r="G152" s="142">
        <v>-8652535</v>
      </c>
      <c r="H152" s="142">
        <v>3467371962</v>
      </c>
      <c r="I152" s="142">
        <v>2026692926</v>
      </c>
      <c r="J152" s="142">
        <v>26184320</v>
      </c>
      <c r="K152" s="142">
        <v>2052877246</v>
      </c>
      <c r="L152" s="142">
        <v>21659273</v>
      </c>
      <c r="M152" s="142">
        <v>322794326</v>
      </c>
      <c r="N152" s="142">
        <v>39870324</v>
      </c>
      <c r="O152" s="142">
        <v>362664650</v>
      </c>
      <c r="P152" s="142">
        <v>10847220912</v>
      </c>
      <c r="Q152" s="142">
        <v>31816</v>
      </c>
      <c r="R152" s="142">
        <v>10847252728</v>
      </c>
      <c r="S152" s="142"/>
      <c r="T152" s="142">
        <v>10459572433</v>
      </c>
      <c r="U152" s="142">
        <v>10459604249</v>
      </c>
      <c r="V152" s="142">
        <v>10484588078</v>
      </c>
      <c r="W152" s="142">
        <v>10484556262</v>
      </c>
      <c r="X152" s="142">
        <v>10822237083</v>
      </c>
      <c r="Y152" s="142">
        <v>10822268899</v>
      </c>
      <c r="Z152" s="142">
        <v>24200629</v>
      </c>
      <c r="AA152" s="142">
        <v>13798</v>
      </c>
      <c r="AB152" s="142">
        <v>24214427</v>
      </c>
      <c r="AC152" s="142">
        <v>664573024</v>
      </c>
      <c r="AD152" s="142">
        <v>7458440</v>
      </c>
      <c r="AE152" s="142">
        <v>11543498619</v>
      </c>
      <c r="AF152" s="142"/>
      <c r="AG152" s="142"/>
      <c r="AH152" s="142">
        <v>13946000</v>
      </c>
      <c r="AI152" s="142">
        <v>31292000</v>
      </c>
      <c r="AJ152" s="142">
        <v>0</v>
      </c>
      <c r="AK152" s="142"/>
      <c r="AL152" s="142">
        <v>4931633968</v>
      </c>
      <c r="AM152" s="142">
        <v>5330450</v>
      </c>
      <c r="AN152" s="142">
        <v>4936964418</v>
      </c>
      <c r="AO152" s="142">
        <v>3482795646</v>
      </c>
      <c r="AP152" s="142">
        <v>-16250102</v>
      </c>
      <c r="AQ152" s="142">
        <v>3466545544</v>
      </c>
      <c r="AR152" s="142">
        <v>2065359109</v>
      </c>
      <c r="AS152" s="142">
        <v>-1021214</v>
      </c>
      <c r="AT152" s="142">
        <v>2064337895</v>
      </c>
      <c r="AU152" s="142">
        <v>21728785</v>
      </c>
      <c r="AV152" s="142">
        <v>322997818</v>
      </c>
      <c r="AW152" s="142">
        <v>40063857</v>
      </c>
      <c r="AX152" s="142">
        <v>363061675</v>
      </c>
      <c r="AY152" s="142">
        <v>10852638317</v>
      </c>
      <c r="AZ152" s="142">
        <v>31816</v>
      </c>
      <c r="BA152" s="142">
        <v>10852670133</v>
      </c>
      <c r="BB152" s="142"/>
      <c r="BC152" s="142">
        <v>10501517508</v>
      </c>
      <c r="BD152" s="142">
        <v>10501549324</v>
      </c>
      <c r="BE152" s="142">
        <v>11543211866</v>
      </c>
      <c r="BF152" s="142"/>
      <c r="BG152" s="142">
        <v>11489148866</v>
      </c>
      <c r="BH152" s="142">
        <v>0</v>
      </c>
      <c r="BI152" s="142">
        <v>-54349753</v>
      </c>
      <c r="BJ152" s="111">
        <v>-4.7305290960967519E-3</v>
      </c>
      <c r="BL152" s="111">
        <v>5.7571196214824101E-2</v>
      </c>
    </row>
    <row r="153" spans="1:95"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  <c r="AX153" s="142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  <c r="BI153" s="142"/>
    </row>
    <row r="154" spans="1:95">
      <c r="A154" s="121">
        <f>A152+1</f>
        <v>2003</v>
      </c>
      <c r="B154" s="121" t="str">
        <f t="shared" ref="B154" si="12">B33</f>
        <v>Annual</v>
      </c>
      <c r="C154" s="142">
        <v>4805679215</v>
      </c>
      <c r="D154" s="142">
        <v>22101678</v>
      </c>
      <c r="E154" s="142">
        <v>4827780893</v>
      </c>
      <c r="F154" s="142">
        <v>3378521679</v>
      </c>
      <c r="G154" s="142">
        <v>16606362</v>
      </c>
      <c r="H154" s="142">
        <v>3395128041</v>
      </c>
      <c r="I154" s="142">
        <v>2148557094</v>
      </c>
      <c r="J154" s="142">
        <v>3673023</v>
      </c>
      <c r="K154" s="142">
        <v>2152230117</v>
      </c>
      <c r="L154" s="142">
        <v>22460087</v>
      </c>
      <c r="M154" s="142">
        <v>325185862</v>
      </c>
      <c r="N154" s="142">
        <v>40863714</v>
      </c>
      <c r="O154" s="142">
        <v>366049576</v>
      </c>
      <c r="P154" s="142">
        <v>10763648714</v>
      </c>
      <c r="Q154" s="142">
        <v>0</v>
      </c>
      <c r="R154" s="142">
        <v>10763648714</v>
      </c>
      <c r="S154" s="142"/>
      <c r="T154" s="142">
        <v>10355218075</v>
      </c>
      <c r="U154" s="142">
        <v>10355218075</v>
      </c>
      <c r="V154" s="142">
        <v>10397599138</v>
      </c>
      <c r="W154" s="142">
        <v>10397599138</v>
      </c>
      <c r="X154" s="142">
        <v>10721267651</v>
      </c>
      <c r="Y154" s="142">
        <v>10721267651</v>
      </c>
      <c r="Z154" s="142">
        <v>25253026</v>
      </c>
      <c r="AA154" s="142">
        <v>23664</v>
      </c>
      <c r="AB154" s="142">
        <v>25276690</v>
      </c>
      <c r="AC154" s="142">
        <v>671125291</v>
      </c>
      <c r="AD154" s="142">
        <v>0</v>
      </c>
      <c r="AE154" s="142">
        <v>11460050695</v>
      </c>
      <c r="AF154" s="142"/>
      <c r="AG154" s="142">
        <v>223650</v>
      </c>
      <c r="AH154" s="142">
        <v>37423000</v>
      </c>
      <c r="AI154" s="142">
        <v>73652000</v>
      </c>
      <c r="AJ154" s="142">
        <v>0</v>
      </c>
      <c r="AK154" s="142"/>
      <c r="AL154" s="142">
        <v>4843102215</v>
      </c>
      <c r="AM154" s="142">
        <v>22101678</v>
      </c>
      <c r="AN154" s="142">
        <v>4865203893</v>
      </c>
      <c r="AO154" s="142">
        <v>3452173679</v>
      </c>
      <c r="AP154" s="142">
        <v>16606362</v>
      </c>
      <c r="AQ154" s="142">
        <v>3468780041</v>
      </c>
      <c r="AR154" s="142">
        <v>2148557094</v>
      </c>
      <c r="AS154" s="142">
        <v>3673023</v>
      </c>
      <c r="AT154" s="142">
        <v>2152230117</v>
      </c>
      <c r="AU154" s="142">
        <v>22460087</v>
      </c>
      <c r="AV154" s="142">
        <v>325185862</v>
      </c>
      <c r="AW154" s="142">
        <v>40863714</v>
      </c>
      <c r="AX154" s="142">
        <v>366049576</v>
      </c>
      <c r="AY154" s="142">
        <v>10874723714</v>
      </c>
      <c r="AZ154" s="142">
        <v>0</v>
      </c>
      <c r="BA154" s="142">
        <v>10874723714</v>
      </c>
      <c r="BB154" s="142"/>
      <c r="BC154" s="142">
        <v>10466293075</v>
      </c>
      <c r="BD154" s="142">
        <v>10466293075</v>
      </c>
      <c r="BE154" s="142">
        <v>11571125695</v>
      </c>
      <c r="BF154" s="142"/>
      <c r="BG154" s="142">
        <v>11460050695</v>
      </c>
      <c r="BH154" s="142">
        <v>0</v>
      </c>
      <c r="BI154" s="142">
        <v>0</v>
      </c>
      <c r="BJ154" s="111">
        <v>0</v>
      </c>
      <c r="BL154" s="111">
        <v>5.8562157259287762E-2</v>
      </c>
    </row>
    <row r="155" spans="1:95">
      <c r="A155" s="121">
        <f>A154+1</f>
        <v>2004</v>
      </c>
      <c r="B155" s="121" t="str">
        <f t="shared" ref="B155" si="13">B46</f>
        <v>Annual</v>
      </c>
      <c r="C155" s="142">
        <v>4902818321</v>
      </c>
      <c r="D155" s="142">
        <v>22715412</v>
      </c>
      <c r="E155" s="142">
        <v>4925533733</v>
      </c>
      <c r="F155" s="142">
        <v>3465976258</v>
      </c>
      <c r="G155" s="142">
        <v>15438591</v>
      </c>
      <c r="H155" s="142">
        <v>3481414849</v>
      </c>
      <c r="I155" s="142">
        <v>2173400893</v>
      </c>
      <c r="J155" s="142">
        <v>1893291</v>
      </c>
      <c r="K155" s="142">
        <v>2175294184</v>
      </c>
      <c r="L155" s="142">
        <v>23135857</v>
      </c>
      <c r="M155" s="142">
        <v>331701827</v>
      </c>
      <c r="N155" s="142">
        <v>41811738</v>
      </c>
      <c r="O155" s="142">
        <v>373513565</v>
      </c>
      <c r="P155" s="142">
        <v>10978892188</v>
      </c>
      <c r="Q155" s="142">
        <v>0</v>
      </c>
      <c r="R155" s="142">
        <v>10978892188</v>
      </c>
      <c r="S155" s="142"/>
      <c r="T155" s="142">
        <v>10565331329</v>
      </c>
      <c r="U155" s="142">
        <v>10565331329</v>
      </c>
      <c r="V155" s="142">
        <v>10605378623</v>
      </c>
      <c r="W155" s="142">
        <v>10605378623</v>
      </c>
      <c r="X155" s="142">
        <v>10938844894</v>
      </c>
      <c r="Y155" s="142">
        <v>10938844894</v>
      </c>
      <c r="Z155" s="142">
        <v>25878204</v>
      </c>
      <c r="AA155" s="142">
        <v>101270</v>
      </c>
      <c r="AB155" s="142">
        <v>25979474</v>
      </c>
      <c r="AC155" s="142">
        <v>685942889</v>
      </c>
      <c r="AD155" s="142">
        <v>0</v>
      </c>
      <c r="AE155" s="142">
        <v>11690814551</v>
      </c>
      <c r="AF155" s="142"/>
      <c r="AG155" s="142"/>
      <c r="AH155" s="142">
        <v>48093000</v>
      </c>
      <c r="AI155" s="142">
        <v>87694000</v>
      </c>
      <c r="AJ155" s="142">
        <v>0</v>
      </c>
      <c r="AK155" s="142"/>
      <c r="AL155" s="142">
        <v>4950911321</v>
      </c>
      <c r="AM155" s="142">
        <v>22715412</v>
      </c>
      <c r="AN155" s="142">
        <v>4973626733</v>
      </c>
      <c r="AO155" s="142">
        <v>3553670258</v>
      </c>
      <c r="AP155" s="142">
        <v>15438591</v>
      </c>
      <c r="AQ155" s="142">
        <v>3569108849</v>
      </c>
      <c r="AR155" s="142">
        <v>2173400893</v>
      </c>
      <c r="AS155" s="142">
        <v>1893291</v>
      </c>
      <c r="AT155" s="142">
        <v>2175294184</v>
      </c>
      <c r="AU155" s="142">
        <v>23135857</v>
      </c>
      <c r="AV155" s="142">
        <v>331701827</v>
      </c>
      <c r="AW155" s="142">
        <v>41811738</v>
      </c>
      <c r="AX155" s="142">
        <v>373513565</v>
      </c>
      <c r="AY155" s="142">
        <v>11114679188</v>
      </c>
      <c r="AZ155" s="142">
        <v>0</v>
      </c>
      <c r="BA155" s="142">
        <v>11114679188</v>
      </c>
      <c r="BB155" s="142"/>
      <c r="BC155" s="142">
        <v>10701118329</v>
      </c>
      <c r="BD155" s="142">
        <v>10701118329</v>
      </c>
      <c r="BE155" s="142">
        <v>11826601551</v>
      </c>
      <c r="BF155" s="142"/>
      <c r="BG155" s="142">
        <v>11690814551</v>
      </c>
      <c r="BH155" s="142">
        <v>0</v>
      </c>
      <c r="BI155" s="142">
        <v>0</v>
      </c>
      <c r="BJ155" s="111">
        <v>0</v>
      </c>
      <c r="BL155" s="111">
        <v>5.8673660933345861E-2</v>
      </c>
    </row>
    <row r="156" spans="1:95">
      <c r="A156" s="121">
        <f>A155+1</f>
        <v>2005</v>
      </c>
      <c r="B156" s="121" t="str">
        <f t="shared" ref="B156" si="14">B59</f>
        <v>Annual</v>
      </c>
      <c r="C156" s="142">
        <v>5034377009</v>
      </c>
      <c r="D156" s="142">
        <v>22920939</v>
      </c>
      <c r="E156" s="142">
        <v>5057297948</v>
      </c>
      <c r="F156" s="142">
        <v>3563853204</v>
      </c>
      <c r="G156" s="142">
        <v>15339340</v>
      </c>
      <c r="H156" s="142">
        <v>3579192544</v>
      </c>
      <c r="I156" s="142">
        <v>2192378383</v>
      </c>
      <c r="J156" s="142">
        <v>2602339</v>
      </c>
      <c r="K156" s="142">
        <v>2194980722</v>
      </c>
      <c r="L156" s="142">
        <v>23815381</v>
      </c>
      <c r="M156" s="142">
        <v>337663133</v>
      </c>
      <c r="N156" s="142">
        <v>42720838</v>
      </c>
      <c r="O156" s="142">
        <v>380383971</v>
      </c>
      <c r="P156" s="142">
        <v>11235670566</v>
      </c>
      <c r="Q156" s="142">
        <v>0</v>
      </c>
      <c r="R156" s="142">
        <v>11235670566</v>
      </c>
      <c r="S156" s="142"/>
      <c r="T156" s="142">
        <v>10814423977</v>
      </c>
      <c r="U156" s="142">
        <v>10814423977</v>
      </c>
      <c r="V156" s="142">
        <v>10855286595</v>
      </c>
      <c r="W156" s="142">
        <v>10855286595</v>
      </c>
      <c r="X156" s="142">
        <v>11194807948</v>
      </c>
      <c r="Y156" s="142">
        <v>11194807948</v>
      </c>
      <c r="Z156" s="142">
        <v>26503382</v>
      </c>
      <c r="AA156" s="142">
        <v>137054</v>
      </c>
      <c r="AB156" s="142">
        <v>26640436</v>
      </c>
      <c r="AC156" s="142">
        <v>703357981</v>
      </c>
      <c r="AD156" s="142">
        <v>0</v>
      </c>
      <c r="AE156" s="142">
        <v>11965668983</v>
      </c>
      <c r="AF156" s="142"/>
      <c r="AG156" s="142"/>
      <c r="AH156" s="142">
        <v>58979000</v>
      </c>
      <c r="AI156" s="142">
        <v>101722000</v>
      </c>
      <c r="AJ156" s="142">
        <v>0</v>
      </c>
      <c r="AK156" s="142"/>
      <c r="AL156" s="142">
        <v>5093356009</v>
      </c>
      <c r="AM156" s="142">
        <v>22920939</v>
      </c>
      <c r="AN156" s="142">
        <v>5116276948</v>
      </c>
      <c r="AO156" s="142">
        <v>3665575204</v>
      </c>
      <c r="AP156" s="142">
        <v>15339340</v>
      </c>
      <c r="AQ156" s="142">
        <v>3680914544</v>
      </c>
      <c r="AR156" s="142">
        <v>2192378383</v>
      </c>
      <c r="AS156" s="142">
        <v>2602339</v>
      </c>
      <c r="AT156" s="142">
        <v>2194980722</v>
      </c>
      <c r="AU156" s="142">
        <v>23815381</v>
      </c>
      <c r="AV156" s="142">
        <v>337663133</v>
      </c>
      <c r="AW156" s="142">
        <v>42720838</v>
      </c>
      <c r="AX156" s="142">
        <v>380383971</v>
      </c>
      <c r="AY156" s="142">
        <v>11396371566</v>
      </c>
      <c r="AZ156" s="142">
        <v>0</v>
      </c>
      <c r="BA156" s="142">
        <v>11396371566</v>
      </c>
      <c r="BB156" s="142"/>
      <c r="BC156" s="142">
        <v>10975124977</v>
      </c>
      <c r="BD156" s="142">
        <v>10975124977</v>
      </c>
      <c r="BE156" s="142">
        <v>12126369983</v>
      </c>
      <c r="BF156" s="142"/>
      <c r="BG156" s="142">
        <v>11965668983</v>
      </c>
      <c r="BH156" s="142">
        <v>0</v>
      </c>
      <c r="BI156" s="142">
        <v>0</v>
      </c>
      <c r="BJ156" s="111">
        <v>0</v>
      </c>
      <c r="BL156" s="111">
        <v>5.8781333663774478E-2</v>
      </c>
    </row>
    <row r="157" spans="1:95">
      <c r="A157" s="121">
        <f>A156+1</f>
        <v>2006</v>
      </c>
      <c r="B157" s="121" t="str">
        <f t="shared" ref="B157" si="15">B72</f>
        <v>Annual</v>
      </c>
      <c r="C157" s="142">
        <v>5148370014</v>
      </c>
      <c r="D157" s="142">
        <v>23335795</v>
      </c>
      <c r="E157" s="142">
        <v>5171705809</v>
      </c>
      <c r="F157" s="142">
        <v>3630715500</v>
      </c>
      <c r="G157" s="142">
        <v>15616973</v>
      </c>
      <c r="H157" s="142">
        <v>3646332473</v>
      </c>
      <c r="I157" s="142">
        <v>2210029897</v>
      </c>
      <c r="J157" s="142">
        <v>2649440</v>
      </c>
      <c r="K157" s="142">
        <v>2212679337</v>
      </c>
      <c r="L157" s="142">
        <v>24502271</v>
      </c>
      <c r="M157" s="142">
        <v>343731575</v>
      </c>
      <c r="N157" s="142">
        <v>43620538</v>
      </c>
      <c r="O157" s="142">
        <v>387352113</v>
      </c>
      <c r="P157" s="142">
        <v>11442572003</v>
      </c>
      <c r="Q157" s="142">
        <v>0</v>
      </c>
      <c r="R157" s="142">
        <v>11442572003</v>
      </c>
      <c r="S157" s="142"/>
      <c r="T157" s="142">
        <v>11013617682</v>
      </c>
      <c r="U157" s="142">
        <v>11013617682</v>
      </c>
      <c r="V157" s="142">
        <v>11055219890</v>
      </c>
      <c r="W157" s="142">
        <v>11055219890</v>
      </c>
      <c r="X157" s="142">
        <v>11400969795</v>
      </c>
      <c r="Y157" s="142">
        <v>11400969795</v>
      </c>
      <c r="Z157" s="142">
        <v>27128560</v>
      </c>
      <c r="AA157" s="142">
        <v>139535</v>
      </c>
      <c r="AB157" s="142">
        <v>27268095</v>
      </c>
      <c r="AC157" s="142">
        <v>717723443</v>
      </c>
      <c r="AD157" s="142">
        <v>0</v>
      </c>
      <c r="AE157" s="142">
        <v>12187563541</v>
      </c>
      <c r="AF157" s="142"/>
      <c r="AG157" s="142"/>
      <c r="AH157" s="142">
        <v>70082000</v>
      </c>
      <c r="AI157" s="142">
        <v>115741000</v>
      </c>
      <c r="AJ157" s="142">
        <v>0</v>
      </c>
      <c r="AK157" s="142"/>
      <c r="AL157" s="142">
        <v>5218452014</v>
      </c>
      <c r="AM157" s="142">
        <v>23335795</v>
      </c>
      <c r="AN157" s="142">
        <v>5241787809</v>
      </c>
      <c r="AO157" s="142">
        <v>3746456500</v>
      </c>
      <c r="AP157" s="142">
        <v>15616973</v>
      </c>
      <c r="AQ157" s="142">
        <v>3762073473</v>
      </c>
      <c r="AR157" s="142">
        <v>2210029897</v>
      </c>
      <c r="AS157" s="142">
        <v>2649440</v>
      </c>
      <c r="AT157" s="142">
        <v>2212679337</v>
      </c>
      <c r="AU157" s="142">
        <v>24502271</v>
      </c>
      <c r="AV157" s="142">
        <v>343731575</v>
      </c>
      <c r="AW157" s="142">
        <v>43620538</v>
      </c>
      <c r="AX157" s="142">
        <v>387352113</v>
      </c>
      <c r="AY157" s="142">
        <v>11628395003</v>
      </c>
      <c r="AZ157" s="142">
        <v>0</v>
      </c>
      <c r="BA157" s="142">
        <v>11628395003</v>
      </c>
      <c r="BB157" s="142"/>
      <c r="BC157" s="142">
        <v>11199440682</v>
      </c>
      <c r="BD157" s="142">
        <v>11199440682</v>
      </c>
      <c r="BE157" s="142">
        <v>12373386540</v>
      </c>
      <c r="BF157" s="142"/>
      <c r="BG157" s="142">
        <v>12187563540</v>
      </c>
      <c r="BH157" s="142">
        <v>-1</v>
      </c>
      <c r="BI157" s="142">
        <v>-1</v>
      </c>
      <c r="BJ157" s="111">
        <v>-8.2050854275997476E-11</v>
      </c>
      <c r="BL157" s="111">
        <v>5.8889821627228223E-2</v>
      </c>
    </row>
    <row r="158" spans="1:95">
      <c r="A158" s="121">
        <f>A157+1</f>
        <v>2007</v>
      </c>
      <c r="B158" s="121" t="str">
        <f t="shared" ref="B158" si="16">B85</f>
        <v>Annual</v>
      </c>
      <c r="C158" s="142">
        <v>5282904892</v>
      </c>
      <c r="D158" s="142">
        <v>23633186</v>
      </c>
      <c r="E158" s="142">
        <v>5306538078</v>
      </c>
      <c r="F158" s="142">
        <v>3662324440</v>
      </c>
      <c r="G158" s="142">
        <v>15815995</v>
      </c>
      <c r="H158" s="142">
        <v>3678140435</v>
      </c>
      <c r="I158" s="142">
        <v>2225628325</v>
      </c>
      <c r="J158" s="142">
        <v>2683205</v>
      </c>
      <c r="K158" s="142">
        <v>2228311530</v>
      </c>
      <c r="L158" s="142">
        <v>25200469</v>
      </c>
      <c r="M158" s="142">
        <v>349909078</v>
      </c>
      <c r="N158" s="142">
        <v>44524763</v>
      </c>
      <c r="O158" s="142">
        <v>394433841</v>
      </c>
      <c r="P158" s="142">
        <v>11632624353</v>
      </c>
      <c r="Q158" s="142">
        <v>0</v>
      </c>
      <c r="R158" s="142">
        <v>11632624353</v>
      </c>
      <c r="S158" s="142"/>
      <c r="T158" s="142">
        <v>11196058126</v>
      </c>
      <c r="U158" s="142">
        <v>11196058126</v>
      </c>
      <c r="V158" s="142">
        <v>11238190512</v>
      </c>
      <c r="W158" s="142">
        <v>11238190512</v>
      </c>
      <c r="X158" s="142">
        <v>11590491967</v>
      </c>
      <c r="Y158" s="142">
        <v>11590491967</v>
      </c>
      <c r="Z158" s="142">
        <v>27753738</v>
      </c>
      <c r="AA158" s="142">
        <v>141314</v>
      </c>
      <c r="AB158" s="142">
        <v>27895052</v>
      </c>
      <c r="AC158" s="142">
        <v>731088342</v>
      </c>
      <c r="AD158" s="142">
        <v>0</v>
      </c>
      <c r="AE158" s="142">
        <v>12391607747</v>
      </c>
      <c r="AF158" s="142"/>
      <c r="AG158" s="142"/>
      <c r="AH158" s="142">
        <v>81402000</v>
      </c>
      <c r="AI158" s="142">
        <v>130073000</v>
      </c>
      <c r="AJ158" s="142">
        <v>0</v>
      </c>
      <c r="AK158" s="142"/>
      <c r="AL158" s="142">
        <v>5364306892</v>
      </c>
      <c r="AM158" s="142">
        <v>23633186</v>
      </c>
      <c r="AN158" s="142">
        <v>5387940078</v>
      </c>
      <c r="AO158" s="142">
        <v>3792397440</v>
      </c>
      <c r="AP158" s="142">
        <v>15815995</v>
      </c>
      <c r="AQ158" s="142">
        <v>3808213435</v>
      </c>
      <c r="AR158" s="142">
        <v>2225628325</v>
      </c>
      <c r="AS158" s="142">
        <v>2683205</v>
      </c>
      <c r="AT158" s="142">
        <v>2228311530</v>
      </c>
      <c r="AU158" s="142">
        <v>25200469</v>
      </c>
      <c r="AV158" s="142">
        <v>349909078</v>
      </c>
      <c r="AW158" s="142">
        <v>44524763</v>
      </c>
      <c r="AX158" s="142">
        <v>394433841</v>
      </c>
      <c r="AY158" s="142">
        <v>11844099353</v>
      </c>
      <c r="AZ158" s="142">
        <v>0</v>
      </c>
      <c r="BA158" s="142">
        <v>11844099353</v>
      </c>
      <c r="BB158" s="142"/>
      <c r="BC158" s="142">
        <v>11407533126</v>
      </c>
      <c r="BD158" s="142">
        <v>11407533126</v>
      </c>
      <c r="BE158" s="142">
        <v>12603082747</v>
      </c>
      <c r="BF158" s="142"/>
      <c r="BG158" s="142">
        <v>12391607747</v>
      </c>
      <c r="BH158" s="142">
        <v>0</v>
      </c>
      <c r="BI158" s="142">
        <v>0</v>
      </c>
      <c r="BJ158" s="111">
        <v>0</v>
      </c>
      <c r="BL158" s="111">
        <v>5.8998667237267578E-2</v>
      </c>
    </row>
    <row r="159" spans="1:95"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W159" s="142"/>
      <c r="AX159" s="142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  <c r="BI159" s="142"/>
    </row>
    <row r="160" spans="1:95">
      <c r="A160" s="121">
        <f>A158+1</f>
        <v>2008</v>
      </c>
      <c r="B160" s="121" t="str">
        <f t="shared" ref="B160" si="17">B98</f>
        <v>Annual</v>
      </c>
      <c r="C160" s="142">
        <v>5399689102</v>
      </c>
      <c r="D160" s="142">
        <v>23905802</v>
      </c>
      <c r="E160" s="142">
        <v>5423594904</v>
      </c>
      <c r="F160" s="142">
        <v>3703531255</v>
      </c>
      <c r="G160" s="142">
        <v>15998438</v>
      </c>
      <c r="H160" s="142">
        <v>3719529693</v>
      </c>
      <c r="I160" s="142">
        <v>2214142262</v>
      </c>
      <c r="J160" s="142">
        <v>2714156</v>
      </c>
      <c r="K160" s="142">
        <v>2216856418</v>
      </c>
      <c r="L160" s="142">
        <v>25898667</v>
      </c>
      <c r="M160" s="142">
        <v>356197602</v>
      </c>
      <c r="N160" s="142">
        <v>45440487</v>
      </c>
      <c r="O160" s="142">
        <v>401638089</v>
      </c>
      <c r="P160" s="142">
        <v>11787517771</v>
      </c>
      <c r="Q160" s="142">
        <v>0</v>
      </c>
      <c r="R160" s="142">
        <v>11787517771</v>
      </c>
      <c r="S160" s="142"/>
      <c r="T160" s="142">
        <v>11343261286</v>
      </c>
      <c r="U160" s="142">
        <v>11343261286</v>
      </c>
      <c r="V160" s="142">
        <v>11385879682</v>
      </c>
      <c r="W160" s="142">
        <v>11385879682</v>
      </c>
      <c r="X160" s="142">
        <v>11744899375</v>
      </c>
      <c r="Y160" s="142">
        <v>11744899375</v>
      </c>
      <c r="Z160" s="142">
        <v>28378916</v>
      </c>
      <c r="AA160" s="142">
        <v>142943</v>
      </c>
      <c r="AB160" s="142">
        <v>28521859</v>
      </c>
      <c r="AC160" s="142">
        <v>742325579</v>
      </c>
      <c r="AD160" s="142">
        <v>0</v>
      </c>
      <c r="AE160" s="142">
        <v>12558365209</v>
      </c>
      <c r="AF160" s="142"/>
      <c r="AG160" s="142"/>
      <c r="AH160" s="142">
        <v>92938000</v>
      </c>
      <c r="AI160" s="142">
        <v>144406000</v>
      </c>
      <c r="AJ160" s="142">
        <v>0</v>
      </c>
      <c r="AK160" s="142"/>
      <c r="AL160" s="142">
        <v>5492627102</v>
      </c>
      <c r="AM160" s="142">
        <v>23905802</v>
      </c>
      <c r="AN160" s="142">
        <v>5516532904</v>
      </c>
      <c r="AO160" s="142">
        <v>3847937255</v>
      </c>
      <c r="AP160" s="142">
        <v>15998438</v>
      </c>
      <c r="AQ160" s="142">
        <v>3863935693</v>
      </c>
      <c r="AR160" s="142">
        <v>2214142262</v>
      </c>
      <c r="AS160" s="142">
        <v>2714156</v>
      </c>
      <c r="AT160" s="142">
        <v>2216856418</v>
      </c>
      <c r="AU160" s="142">
        <v>25898667</v>
      </c>
      <c r="AV160" s="142">
        <v>356197602</v>
      </c>
      <c r="AW160" s="142">
        <v>45440487</v>
      </c>
      <c r="AX160" s="142">
        <v>401638089</v>
      </c>
      <c r="AY160" s="142">
        <v>12024861771</v>
      </c>
      <c r="AZ160" s="142">
        <v>0</v>
      </c>
      <c r="BA160" s="142">
        <v>12024861771</v>
      </c>
      <c r="BB160" s="142"/>
      <c r="BC160" s="142">
        <v>11580605286</v>
      </c>
      <c r="BD160" s="142">
        <v>11580605286</v>
      </c>
      <c r="BE160" s="142">
        <v>12795709210</v>
      </c>
      <c r="BF160" s="142"/>
      <c r="BG160" s="142">
        <v>12558365210</v>
      </c>
      <c r="BH160" s="142">
        <v>1</v>
      </c>
      <c r="BI160" s="142">
        <v>1</v>
      </c>
      <c r="BJ160" s="111">
        <v>7.9628198676983684E-11</v>
      </c>
      <c r="BL160" s="111">
        <v>5.9110048692325778E-2</v>
      </c>
    </row>
    <row r="161" spans="1:64">
      <c r="A161" s="121">
        <f>A160+1</f>
        <v>2009</v>
      </c>
      <c r="B161" s="121" t="str">
        <f t="shared" ref="B161" si="18">B111</f>
        <v>Annual</v>
      </c>
      <c r="C161" s="142">
        <v>5506286098</v>
      </c>
      <c r="D161" s="142">
        <v>24091940</v>
      </c>
      <c r="E161" s="142">
        <v>5530378038</v>
      </c>
      <c r="F161" s="142">
        <v>3728687958</v>
      </c>
      <c r="G161" s="142">
        <v>16123007</v>
      </c>
      <c r="H161" s="142">
        <v>3744810965</v>
      </c>
      <c r="I161" s="142">
        <v>2202266959</v>
      </c>
      <c r="J161" s="142">
        <v>2735289</v>
      </c>
      <c r="K161" s="142">
        <v>2205002248</v>
      </c>
      <c r="L161" s="142">
        <v>26596865</v>
      </c>
      <c r="M161" s="142">
        <v>362599143</v>
      </c>
      <c r="N161" s="142">
        <v>46371376</v>
      </c>
      <c r="O161" s="142">
        <v>408970519</v>
      </c>
      <c r="P161" s="142">
        <v>11915758635</v>
      </c>
      <c r="Q161" s="142">
        <v>0</v>
      </c>
      <c r="R161" s="142">
        <v>11915758635</v>
      </c>
      <c r="S161" s="142"/>
      <c r="T161" s="142">
        <v>11463837880</v>
      </c>
      <c r="U161" s="142">
        <v>11463837880</v>
      </c>
      <c r="V161" s="142">
        <v>11506788116</v>
      </c>
      <c r="W161" s="142">
        <v>11506788116</v>
      </c>
      <c r="X161" s="142">
        <v>11872808399</v>
      </c>
      <c r="Y161" s="142">
        <v>11872808399</v>
      </c>
      <c r="Z161" s="142">
        <v>29004094</v>
      </c>
      <c r="AA161" s="142">
        <v>144056</v>
      </c>
      <c r="AB161" s="142">
        <v>29148150</v>
      </c>
      <c r="AC161" s="142">
        <v>751923667</v>
      </c>
      <c r="AD161" s="142">
        <v>0</v>
      </c>
      <c r="AE161" s="142">
        <v>12696830452</v>
      </c>
      <c r="AF161" s="142"/>
      <c r="AG161" s="142"/>
      <c r="AH161" s="142">
        <v>104691000</v>
      </c>
      <c r="AI161" s="142">
        <v>158744000</v>
      </c>
      <c r="AJ161" s="142">
        <v>0</v>
      </c>
      <c r="AK161" s="142"/>
      <c r="AL161" s="142">
        <v>5610977098</v>
      </c>
      <c r="AM161" s="142">
        <v>24091940</v>
      </c>
      <c r="AN161" s="142">
        <v>5635069038</v>
      </c>
      <c r="AO161" s="142">
        <v>3887431958</v>
      </c>
      <c r="AP161" s="142">
        <v>16123007</v>
      </c>
      <c r="AQ161" s="142">
        <v>3903554965</v>
      </c>
      <c r="AR161" s="142">
        <v>2202266959</v>
      </c>
      <c r="AS161" s="142">
        <v>2735289</v>
      </c>
      <c r="AT161" s="142">
        <v>2205002248</v>
      </c>
      <c r="AU161" s="142">
        <v>26596865</v>
      </c>
      <c r="AV161" s="142">
        <v>362599143</v>
      </c>
      <c r="AW161" s="142">
        <v>46371376</v>
      </c>
      <c r="AX161" s="142">
        <v>408970519</v>
      </c>
      <c r="AY161" s="142">
        <v>12179193635</v>
      </c>
      <c r="AZ161" s="142">
        <v>0</v>
      </c>
      <c r="BA161" s="142">
        <v>12179193635</v>
      </c>
      <c r="BB161" s="142"/>
      <c r="BC161" s="142">
        <v>11727272880</v>
      </c>
      <c r="BD161" s="142">
        <v>11727272880</v>
      </c>
      <c r="BE161" s="142">
        <v>12960265451</v>
      </c>
      <c r="BF161" s="142"/>
      <c r="BG161" s="142">
        <v>12696830451</v>
      </c>
      <c r="BH161" s="142">
        <v>-1</v>
      </c>
      <c r="BI161" s="142">
        <v>-1</v>
      </c>
      <c r="BJ161" s="111">
        <v>-7.8759813629017952E-11</v>
      </c>
      <c r="BL161" s="111">
        <v>5.9221367871503498E-2</v>
      </c>
    </row>
    <row r="162" spans="1:64">
      <c r="A162" s="121">
        <f>A161+1</f>
        <v>2010</v>
      </c>
      <c r="B162" s="121" t="str">
        <f t="shared" ref="B162" si="19">B124</f>
        <v>Annual</v>
      </c>
      <c r="C162" s="142">
        <v>5649491515</v>
      </c>
      <c r="D162" s="142">
        <v>24410452</v>
      </c>
      <c r="E162" s="142">
        <v>5673901967</v>
      </c>
      <c r="F162" s="142">
        <v>3774483545</v>
      </c>
      <c r="G162" s="142">
        <v>16336164</v>
      </c>
      <c r="H162" s="142">
        <v>3790819709</v>
      </c>
      <c r="I162" s="142">
        <v>2191270090</v>
      </c>
      <c r="J162" s="142">
        <v>2771452</v>
      </c>
      <c r="K162" s="142">
        <v>2194041542</v>
      </c>
      <c r="L162" s="142">
        <v>27295063</v>
      </c>
      <c r="M162" s="142">
        <v>369115732</v>
      </c>
      <c r="N162" s="142">
        <v>47319471</v>
      </c>
      <c r="O162" s="142">
        <v>416435203</v>
      </c>
      <c r="P162" s="142">
        <v>12102493484</v>
      </c>
      <c r="Q162" s="142">
        <v>0</v>
      </c>
      <c r="R162" s="142">
        <v>12102493484</v>
      </c>
      <c r="S162" s="142"/>
      <c r="T162" s="142">
        <v>11642540213</v>
      </c>
      <c r="U162" s="142">
        <v>11642540213</v>
      </c>
      <c r="V162" s="142">
        <v>11686058281</v>
      </c>
      <c r="W162" s="142">
        <v>11686058281</v>
      </c>
      <c r="X162" s="142">
        <v>12058975416</v>
      </c>
      <c r="Y162" s="142">
        <v>12058975416</v>
      </c>
      <c r="Z162" s="142">
        <v>29629272</v>
      </c>
      <c r="AA162" s="142">
        <v>145961</v>
      </c>
      <c r="AB162" s="142">
        <v>29775233</v>
      </c>
      <c r="AC162" s="142">
        <v>765156720</v>
      </c>
      <c r="AD162" s="142">
        <v>0</v>
      </c>
      <c r="AE162" s="142">
        <v>12897425437</v>
      </c>
      <c r="AF162" s="142"/>
      <c r="AG162" s="142"/>
      <c r="AH162" s="142">
        <v>116443000</v>
      </c>
      <c r="AI162" s="142">
        <v>173082000</v>
      </c>
      <c r="AJ162" s="142">
        <v>0</v>
      </c>
      <c r="AK162" s="142"/>
      <c r="AL162" s="142">
        <v>5765934515</v>
      </c>
      <c r="AM162" s="142">
        <v>24410452</v>
      </c>
      <c r="AN162" s="142">
        <v>5790344967</v>
      </c>
      <c r="AO162" s="142">
        <v>3947565545</v>
      </c>
      <c r="AP162" s="142">
        <v>16336164</v>
      </c>
      <c r="AQ162" s="142">
        <v>3963901709</v>
      </c>
      <c r="AR162" s="142">
        <v>2191270090</v>
      </c>
      <c r="AS162" s="142">
        <v>2771452</v>
      </c>
      <c r="AT162" s="142">
        <v>2194041542</v>
      </c>
      <c r="AU162" s="142">
        <v>27295063</v>
      </c>
      <c r="AV162" s="142">
        <v>369115732</v>
      </c>
      <c r="AW162" s="142">
        <v>47319471</v>
      </c>
      <c r="AX162" s="142">
        <v>416435203</v>
      </c>
      <c r="AY162" s="142">
        <v>12392018484</v>
      </c>
      <c r="AZ162" s="142">
        <v>0</v>
      </c>
      <c r="BA162" s="142">
        <v>12392018484</v>
      </c>
      <c r="BB162" s="142"/>
      <c r="BC162" s="142">
        <v>11932065213</v>
      </c>
      <c r="BD162" s="142">
        <v>11932065213</v>
      </c>
      <c r="BE162" s="142">
        <v>13186950437</v>
      </c>
      <c r="BF162" s="142"/>
      <c r="BG162" s="142">
        <v>12897425437</v>
      </c>
      <c r="BH162" s="142">
        <v>0</v>
      </c>
      <c r="BI162" s="142">
        <v>0</v>
      </c>
      <c r="BJ162" s="111">
        <v>0</v>
      </c>
      <c r="BL162" s="111">
        <v>5.9326314677108062E-2</v>
      </c>
    </row>
    <row r="163" spans="1:64">
      <c r="A163" s="121">
        <f>A162+1</f>
        <v>2011</v>
      </c>
      <c r="B163" s="121" t="str">
        <f t="shared" ref="B163" si="20">B137</f>
        <v>Annual</v>
      </c>
      <c r="C163" s="142">
        <v>5756436167</v>
      </c>
      <c r="D163" s="142">
        <v>24678540</v>
      </c>
      <c r="E163" s="142">
        <v>5781114707</v>
      </c>
      <c r="F163" s="142">
        <v>3829078449</v>
      </c>
      <c r="G163" s="142">
        <v>16515576</v>
      </c>
      <c r="H163" s="142">
        <v>3845594025</v>
      </c>
      <c r="I163" s="142">
        <v>2178511390</v>
      </c>
      <c r="J163" s="142">
        <v>2801889</v>
      </c>
      <c r="K163" s="142">
        <v>2181313279</v>
      </c>
      <c r="L163" s="142">
        <v>27993261</v>
      </c>
      <c r="M163" s="142">
        <v>375749436</v>
      </c>
      <c r="N163" s="142">
        <v>48286001</v>
      </c>
      <c r="O163" s="142">
        <v>424035437</v>
      </c>
      <c r="P163" s="142">
        <v>12260050709</v>
      </c>
      <c r="Q163" s="142">
        <v>0</v>
      </c>
      <c r="R163" s="142">
        <v>12260050709</v>
      </c>
      <c r="S163" s="142"/>
      <c r="T163" s="142">
        <v>11792019267</v>
      </c>
      <c r="U163" s="142">
        <v>11792019267</v>
      </c>
      <c r="V163" s="142">
        <v>11836015272</v>
      </c>
      <c r="W163" s="142">
        <v>11836015272</v>
      </c>
      <c r="X163" s="142">
        <v>12216054704</v>
      </c>
      <c r="Y163" s="142">
        <v>12216054704</v>
      </c>
      <c r="Z163" s="142">
        <v>30254450</v>
      </c>
      <c r="AA163" s="142">
        <v>147564</v>
      </c>
      <c r="AB163" s="142">
        <v>30402014</v>
      </c>
      <c r="AC163" s="142">
        <v>776573036</v>
      </c>
      <c r="AD163" s="142">
        <v>0</v>
      </c>
      <c r="AE163" s="142">
        <v>13067025759</v>
      </c>
      <c r="AF163" s="142"/>
      <c r="AG163" s="142"/>
      <c r="AH163" s="142">
        <v>128196000</v>
      </c>
      <c r="AI163" s="142">
        <v>187420000</v>
      </c>
      <c r="AJ163" s="142">
        <v>0</v>
      </c>
      <c r="AK163" s="142"/>
      <c r="AL163" s="142">
        <v>5884632167</v>
      </c>
      <c r="AM163" s="142">
        <v>24678540</v>
      </c>
      <c r="AN163" s="142">
        <v>5909310707</v>
      </c>
      <c r="AO163" s="142">
        <v>4016498449</v>
      </c>
      <c r="AP163" s="142">
        <v>16515576</v>
      </c>
      <c r="AQ163" s="142">
        <v>4033014025</v>
      </c>
      <c r="AR163" s="142">
        <v>2178511390</v>
      </c>
      <c r="AS163" s="142">
        <v>2801889</v>
      </c>
      <c r="AT163" s="142">
        <v>2181313279</v>
      </c>
      <c r="AU163" s="142">
        <v>27993261</v>
      </c>
      <c r="AV163" s="142">
        <v>375749436</v>
      </c>
      <c r="AW163" s="142">
        <v>48286001</v>
      </c>
      <c r="AX163" s="142">
        <v>424035437</v>
      </c>
      <c r="AY163" s="142">
        <v>12575666709</v>
      </c>
      <c r="AZ163" s="142">
        <v>0</v>
      </c>
      <c r="BA163" s="142">
        <v>12575666709</v>
      </c>
      <c r="BB163" s="142"/>
      <c r="BC163" s="142">
        <v>12107635267</v>
      </c>
      <c r="BD163" s="142">
        <v>12107635267</v>
      </c>
      <c r="BE163" s="142">
        <v>13382641758</v>
      </c>
      <c r="BF163" s="142"/>
      <c r="BG163" s="142">
        <v>13067025758</v>
      </c>
      <c r="BH163" s="142">
        <v>-1</v>
      </c>
      <c r="BI163" s="142">
        <v>-1</v>
      </c>
      <c r="BJ163" s="111">
        <v>-7.6528509128236161E-11</v>
      </c>
      <c r="BL163" s="111">
        <v>5.9429976669719976E-2</v>
      </c>
    </row>
    <row r="164" spans="1:64">
      <c r="A164" s="121">
        <f>A163+1</f>
        <v>2012</v>
      </c>
      <c r="B164" s="121" t="str">
        <f t="shared" ref="B164" si="21">B150</f>
        <v>Annual</v>
      </c>
      <c r="C164" s="142">
        <v>5893922811</v>
      </c>
      <c r="D164" s="142">
        <v>24975993</v>
      </c>
      <c r="E164" s="142">
        <v>5918898804</v>
      </c>
      <c r="F164" s="142">
        <v>3874236114</v>
      </c>
      <c r="G164" s="142">
        <v>16714639</v>
      </c>
      <c r="H164" s="142">
        <v>3890950753</v>
      </c>
      <c r="I164" s="142">
        <v>2167282041</v>
      </c>
      <c r="J164" s="142">
        <v>2835660</v>
      </c>
      <c r="K164" s="142">
        <v>2170117701</v>
      </c>
      <c r="L164" s="142">
        <v>28691459</v>
      </c>
      <c r="M164" s="142">
        <v>382502360</v>
      </c>
      <c r="N164" s="142">
        <v>49271789</v>
      </c>
      <c r="O164" s="142">
        <v>431774149</v>
      </c>
      <c r="P164" s="142">
        <v>12440432866</v>
      </c>
      <c r="Q164" s="142">
        <v>0</v>
      </c>
      <c r="R164" s="142">
        <v>12440432866</v>
      </c>
      <c r="S164" s="142"/>
      <c r="T164" s="142">
        <v>11964132425</v>
      </c>
      <c r="U164" s="142">
        <v>11964132425</v>
      </c>
      <c r="V164" s="142">
        <v>12008658717</v>
      </c>
      <c r="W164" s="142">
        <v>12008658717</v>
      </c>
      <c r="X164" s="142">
        <v>12395906574</v>
      </c>
      <c r="Y164" s="142">
        <v>12395906574</v>
      </c>
      <c r="Z164" s="142">
        <v>30879628</v>
      </c>
      <c r="AA164" s="142">
        <v>149343</v>
      </c>
      <c r="AB164" s="142">
        <v>31028971</v>
      </c>
      <c r="AC164" s="142">
        <v>789403486</v>
      </c>
      <c r="AD164" s="142">
        <v>0</v>
      </c>
      <c r="AE164" s="142">
        <v>13260865323</v>
      </c>
      <c r="AF164" s="142"/>
      <c r="AG164" s="142"/>
      <c r="AH164" s="142">
        <v>139949000</v>
      </c>
      <c r="AI164" s="142">
        <v>201758000</v>
      </c>
      <c r="AJ164" s="142">
        <v>0</v>
      </c>
      <c r="AK164" s="142"/>
      <c r="AL164" s="142">
        <v>6033871811</v>
      </c>
      <c r="AM164" s="142">
        <v>24975993</v>
      </c>
      <c r="AN164" s="142">
        <v>6058847804</v>
      </c>
      <c r="AO164" s="142">
        <v>4075994114</v>
      </c>
      <c r="AP164" s="142">
        <v>16714639</v>
      </c>
      <c r="AQ164" s="142">
        <v>4092708753</v>
      </c>
      <c r="AR164" s="142">
        <v>2167282041</v>
      </c>
      <c r="AS164" s="142">
        <v>2835660</v>
      </c>
      <c r="AT164" s="142">
        <v>2170117701</v>
      </c>
      <c r="AU164" s="142">
        <v>28691459</v>
      </c>
      <c r="AV164" s="142">
        <v>382502360</v>
      </c>
      <c r="AW164" s="142">
        <v>49271789</v>
      </c>
      <c r="AX164" s="142">
        <v>431774149</v>
      </c>
      <c r="AY164" s="142">
        <v>12782139866</v>
      </c>
      <c r="AZ164" s="142">
        <v>0</v>
      </c>
      <c r="BA164" s="142">
        <v>12782139866</v>
      </c>
      <c r="BB164" s="142"/>
      <c r="BC164" s="142">
        <v>12305839425</v>
      </c>
      <c r="BD164" s="142">
        <v>12305839425</v>
      </c>
      <c r="BE164" s="142">
        <v>13602572324</v>
      </c>
      <c r="BF164" s="142"/>
      <c r="BG164" s="142">
        <v>13260865324</v>
      </c>
      <c r="BH164" s="142">
        <v>1</v>
      </c>
      <c r="BI164" s="142">
        <v>1</v>
      </c>
      <c r="BJ164" s="111">
        <v>7.540986018387227E-11</v>
      </c>
      <c r="BK164" s="158">
        <v>-1.0000000159411049</v>
      </c>
      <c r="BL164" s="111">
        <v>5.952880651241043E-2</v>
      </c>
    </row>
    <row r="165" spans="1:64">
      <c r="B165" s="142"/>
      <c r="C165" s="159">
        <v>1.7911465501913248E-2</v>
      </c>
      <c r="D165" s="159">
        <v>0.12856021312697252</v>
      </c>
      <c r="E165" s="159">
        <v>1.818835371461569E-2</v>
      </c>
      <c r="F165" s="159">
        <v>1.0904955936851479E-2</v>
      </c>
      <c r="G165" s="159" t="e">
        <v>#NUM!</v>
      </c>
      <c r="H165" s="159">
        <v>1.1592335315818492E-2</v>
      </c>
      <c r="I165" s="159">
        <v>6.729391555458264E-3</v>
      </c>
      <c r="J165" s="159">
        <v>-0.19931575001241697</v>
      </c>
      <c r="K165" s="159">
        <v>5.5693577718007869E-3</v>
      </c>
      <c r="L165" s="159">
        <v>2.8515582377630633E-2</v>
      </c>
      <c r="M165" s="159">
        <v>1.7116788176958497E-2</v>
      </c>
      <c r="N165" s="159">
        <v>2.139765547494088E-2</v>
      </c>
      <c r="O165" s="159">
        <v>1.759541411313581E-2</v>
      </c>
      <c r="P165" s="159">
        <v>1.3798631615441481E-2</v>
      </c>
      <c r="Q165" s="159">
        <v>-1</v>
      </c>
      <c r="R165" s="159">
        <v>1.3798334258491973E-2</v>
      </c>
      <c r="S165" s="159"/>
      <c r="T165" s="159">
        <v>1.353027965818554E-2</v>
      </c>
      <c r="U165" s="159">
        <v>1.3529971362357562E-2</v>
      </c>
      <c r="V165" s="159">
        <v>1.3664677071689502E-2</v>
      </c>
      <c r="W165" s="159">
        <v>1.3664984673752212E-2</v>
      </c>
      <c r="X165" s="159">
        <v>1.3668906503099487E-2</v>
      </c>
      <c r="Y165" s="159">
        <v>1.3668608497820811E-2</v>
      </c>
      <c r="Z165" s="159">
        <v>2.4671225358203097E-2</v>
      </c>
      <c r="AA165" s="159">
        <v>0.26892768585549032</v>
      </c>
      <c r="AB165" s="159">
        <v>2.5107279858086695E-2</v>
      </c>
      <c r="AC165" s="159">
        <v>1.7362283635901532E-2</v>
      </c>
      <c r="AD165" s="159">
        <v>-1</v>
      </c>
      <c r="AE165" s="159">
        <v>1.3966112760033234E-2</v>
      </c>
      <c r="AF165" s="159"/>
      <c r="AG165" s="159"/>
      <c r="AH165" s="159">
        <v>0.2593661441311903</v>
      </c>
      <c r="AI165" s="159">
        <v>0.20486876049350067</v>
      </c>
      <c r="AJ165" s="159" t="e">
        <v>#DIV/0!</v>
      </c>
      <c r="AK165" s="159"/>
      <c r="AL165" s="159">
        <v>2.0376679676919141E-2</v>
      </c>
      <c r="AM165" s="159">
        <v>0.16701352421712623</v>
      </c>
      <c r="AN165" s="159">
        <v>2.068798993651555E-2</v>
      </c>
      <c r="AO165" s="159">
        <v>1.585227031085279E-2</v>
      </c>
      <c r="AP165" s="159" t="e">
        <v>#NUM!</v>
      </c>
      <c r="AQ165" s="159">
        <v>1.6743472683875771E-2</v>
      </c>
      <c r="AR165" s="159">
        <v>4.8285955635318789E-3</v>
      </c>
      <c r="AS165" s="159" t="e">
        <v>#NUM!</v>
      </c>
      <c r="AT165" s="159">
        <v>5.0096930732446143E-3</v>
      </c>
      <c r="AU165" s="159">
        <v>2.8186077962134126E-2</v>
      </c>
      <c r="AV165" s="159">
        <v>1.7052690582557428E-2</v>
      </c>
      <c r="AW165" s="159">
        <v>2.0903181937308002E-2</v>
      </c>
      <c r="AX165" s="159">
        <v>1.7484080475605346E-2</v>
      </c>
      <c r="AY165" s="159">
        <v>1.649869069194887E-2</v>
      </c>
      <c r="AZ165" s="159">
        <v>-1</v>
      </c>
      <c r="BA165" s="159">
        <v>1.6498392691874919E-2</v>
      </c>
      <c r="BB165" s="159"/>
      <c r="BC165" s="159">
        <v>1.5981776868923214E-2</v>
      </c>
      <c r="BD165" s="159">
        <v>1.5981469061767672E-2</v>
      </c>
      <c r="BE165" s="159">
        <v>1.6551622077778383E-2</v>
      </c>
      <c r="BF165" s="159"/>
      <c r="BG165" s="159">
        <v>1.4444754366538914E-2</v>
      </c>
    </row>
    <row r="166" spans="1:64">
      <c r="A166" s="121">
        <f>A152</f>
        <v>2002</v>
      </c>
      <c r="B166" s="121" t="str">
        <f>B152</f>
        <v>Annual</v>
      </c>
      <c r="C166" s="160">
        <v>4935.195737</v>
      </c>
      <c r="D166" s="160">
        <v>7.4520439999999999</v>
      </c>
      <c r="E166" s="160">
        <v>4942.6477809999997</v>
      </c>
      <c r="F166" s="160">
        <v>3476.0244969999999</v>
      </c>
      <c r="G166" s="160">
        <v>-8.6525350000000003</v>
      </c>
      <c r="H166" s="160">
        <v>3467.3719620000002</v>
      </c>
      <c r="I166" s="160">
        <v>2026.6929259999999</v>
      </c>
      <c r="J166" s="160">
        <v>26.18432</v>
      </c>
      <c r="K166" s="160">
        <v>2052.877246</v>
      </c>
      <c r="L166" s="160">
        <v>21.659272999999999</v>
      </c>
      <c r="M166" s="160">
        <v>322.79432600000001</v>
      </c>
      <c r="N166" s="160">
        <v>39.870323999999997</v>
      </c>
      <c r="O166" s="160">
        <v>362.66464999999999</v>
      </c>
      <c r="P166" s="160">
        <v>10847.220912000001</v>
      </c>
      <c r="Q166" s="160">
        <v>3.1815999999999997E-2</v>
      </c>
      <c r="R166" s="160">
        <v>10847.252727999999</v>
      </c>
      <c r="S166" s="160"/>
      <c r="T166" s="160">
        <v>10459.572432999999</v>
      </c>
      <c r="U166" s="160">
        <v>10459.604249</v>
      </c>
      <c r="V166" s="160">
        <v>10484.588078000001</v>
      </c>
      <c r="W166" s="160">
        <v>10484.556262</v>
      </c>
      <c r="X166" s="160">
        <v>10822.237083</v>
      </c>
      <c r="Y166" s="160">
        <v>10822.268899000001</v>
      </c>
      <c r="Z166" s="160">
        <v>24.200628999999999</v>
      </c>
      <c r="AA166" s="160">
        <v>1.3798E-2</v>
      </c>
      <c r="AB166" s="160">
        <v>24.214427000000001</v>
      </c>
      <c r="AC166" s="160">
        <v>664.57302400000003</v>
      </c>
      <c r="AD166" s="160">
        <v>7.4584400000000004</v>
      </c>
      <c r="AE166" s="160">
        <v>11543.498619</v>
      </c>
      <c r="AF166" s="160"/>
      <c r="AG166" s="160"/>
      <c r="AH166" s="160">
        <v>13.946</v>
      </c>
      <c r="AI166" s="160">
        <v>31.292000000000002</v>
      </c>
      <c r="AJ166" s="160">
        <v>0</v>
      </c>
      <c r="AK166" s="160"/>
      <c r="AL166" s="160">
        <v>4931.6339680000001</v>
      </c>
      <c r="AM166" s="160">
        <v>5.3304499999999999</v>
      </c>
      <c r="AN166" s="160">
        <v>4936.9644179999996</v>
      </c>
      <c r="AO166" s="160">
        <v>3482.795646</v>
      </c>
      <c r="AP166" s="160">
        <v>-16.250101999999998</v>
      </c>
      <c r="AQ166" s="160">
        <v>3466.5455440000001</v>
      </c>
      <c r="AR166" s="160">
        <v>2065.359109</v>
      </c>
      <c r="AS166" s="160">
        <v>-1.0212140000000001</v>
      </c>
      <c r="AT166" s="160">
        <v>2064.3378950000001</v>
      </c>
      <c r="AU166" s="160">
        <v>21.728784999999998</v>
      </c>
      <c r="AV166" s="160">
        <v>322.997818</v>
      </c>
      <c r="AW166" s="160">
        <v>40.063856999999999</v>
      </c>
      <c r="AX166" s="160">
        <v>363.06167499999998</v>
      </c>
      <c r="AY166" s="160">
        <v>10852.638317000001</v>
      </c>
      <c r="AZ166" s="160">
        <v>3.1815999999999997E-2</v>
      </c>
      <c r="BA166" s="160">
        <v>10852.670133</v>
      </c>
      <c r="BB166" s="160"/>
      <c r="BC166" s="160">
        <v>10501.517508000001</v>
      </c>
      <c r="BD166" s="160">
        <v>10501.549324</v>
      </c>
      <c r="BE166" s="160">
        <v>11543.211866</v>
      </c>
      <c r="BF166" s="160"/>
      <c r="BG166" s="160">
        <v>11489.148866</v>
      </c>
    </row>
    <row r="167" spans="1:64"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</row>
    <row r="168" spans="1:64">
      <c r="A168" s="121">
        <f>A166+1</f>
        <v>2003</v>
      </c>
      <c r="B168" s="121" t="str">
        <f>B154</f>
        <v>Annual</v>
      </c>
      <c r="C168" s="160">
        <v>4805.6792150000001</v>
      </c>
      <c r="D168" s="160">
        <v>22.101678</v>
      </c>
      <c r="E168" s="160">
        <v>4827.7808930000001</v>
      </c>
      <c r="F168" s="160">
        <v>3378.5216789999999</v>
      </c>
      <c r="G168" s="160">
        <v>16.606362000000001</v>
      </c>
      <c r="H168" s="160">
        <v>3395.1280409999999</v>
      </c>
      <c r="I168" s="160">
        <v>2148.5570939999998</v>
      </c>
      <c r="J168" s="160">
        <v>3.6730230000000001</v>
      </c>
      <c r="K168" s="160">
        <v>2152.2301170000001</v>
      </c>
      <c r="L168" s="160">
        <v>22.460087000000001</v>
      </c>
      <c r="M168" s="160">
        <v>325.18586199999999</v>
      </c>
      <c r="N168" s="160">
        <v>40.863714000000002</v>
      </c>
      <c r="O168" s="160">
        <v>366.049576</v>
      </c>
      <c r="P168" s="160">
        <v>10763.648714000001</v>
      </c>
      <c r="Q168" s="160">
        <v>0</v>
      </c>
      <c r="R168" s="160">
        <v>10763.648714000001</v>
      </c>
      <c r="S168" s="160"/>
      <c r="T168" s="160">
        <v>10355.218075000001</v>
      </c>
      <c r="U168" s="160">
        <v>10355.218075000001</v>
      </c>
      <c r="V168" s="160">
        <v>10397.599138</v>
      </c>
      <c r="W168" s="160">
        <v>10397.599138</v>
      </c>
      <c r="X168" s="160">
        <v>10721.267651</v>
      </c>
      <c r="Y168" s="160">
        <v>10721.267651</v>
      </c>
      <c r="Z168" s="160">
        <v>25.253025999999998</v>
      </c>
      <c r="AA168" s="160">
        <v>2.3664000000000001E-2</v>
      </c>
      <c r="AB168" s="160">
        <v>25.276689999999999</v>
      </c>
      <c r="AC168" s="160">
        <v>671.12529099999995</v>
      </c>
      <c r="AD168" s="160">
        <v>0</v>
      </c>
      <c r="AE168" s="160">
        <v>11460.050695</v>
      </c>
      <c r="AF168" s="160"/>
      <c r="AG168" s="160"/>
      <c r="AH168" s="160">
        <v>37.423000000000002</v>
      </c>
      <c r="AI168" s="160">
        <v>73.652000000000001</v>
      </c>
      <c r="AJ168" s="160">
        <v>0</v>
      </c>
      <c r="AK168" s="160"/>
      <c r="AL168" s="160">
        <v>4843.1022149999999</v>
      </c>
      <c r="AM168" s="160">
        <v>22.101678</v>
      </c>
      <c r="AN168" s="160">
        <v>4865.2038929999999</v>
      </c>
      <c r="AO168" s="160">
        <v>3452.173679</v>
      </c>
      <c r="AP168" s="160">
        <v>16.606362000000001</v>
      </c>
      <c r="AQ168" s="160">
        <v>3468.780041</v>
      </c>
      <c r="AR168" s="160">
        <v>2148.5570939999998</v>
      </c>
      <c r="AS168" s="160">
        <v>3.6730230000000001</v>
      </c>
      <c r="AT168" s="160">
        <v>2152.2301170000001</v>
      </c>
      <c r="AU168" s="160">
        <v>22.460087000000001</v>
      </c>
      <c r="AV168" s="160">
        <v>325.18586199999999</v>
      </c>
      <c r="AW168" s="160">
        <v>40.863714000000002</v>
      </c>
      <c r="AX168" s="160">
        <v>366.049576</v>
      </c>
      <c r="AY168" s="160">
        <v>10874.723714</v>
      </c>
      <c r="AZ168" s="160">
        <v>0</v>
      </c>
      <c r="BA168" s="160">
        <v>10874.723714</v>
      </c>
      <c r="BB168" s="160"/>
      <c r="BC168" s="160">
        <v>10466.293075</v>
      </c>
      <c r="BD168" s="160">
        <v>10466.293075</v>
      </c>
      <c r="BE168" s="160">
        <v>11571.125695000001</v>
      </c>
      <c r="BF168" s="160"/>
      <c r="BG168" s="160">
        <v>11460.050695</v>
      </c>
    </row>
    <row r="169" spans="1:64">
      <c r="A169" s="121">
        <f>A168+1</f>
        <v>2004</v>
      </c>
      <c r="B169" s="121" t="str">
        <f>B155</f>
        <v>Annual</v>
      </c>
      <c r="C169" s="160">
        <v>4902.8183209999997</v>
      </c>
      <c r="D169" s="160">
        <v>22.715412000000001</v>
      </c>
      <c r="E169" s="160">
        <v>4925.5337330000002</v>
      </c>
      <c r="F169" s="160">
        <v>3465.9762580000001</v>
      </c>
      <c r="G169" s="160">
        <v>15.438591000000001</v>
      </c>
      <c r="H169" s="160">
        <v>3481.4148489999998</v>
      </c>
      <c r="I169" s="160">
        <v>2173.400893</v>
      </c>
      <c r="J169" s="160">
        <v>1.8932910000000001</v>
      </c>
      <c r="K169" s="160">
        <v>2175.2941839999999</v>
      </c>
      <c r="L169" s="160">
        <v>23.135857000000001</v>
      </c>
      <c r="M169" s="160">
        <v>331.70182699999998</v>
      </c>
      <c r="N169" s="160">
        <v>41.811737999999998</v>
      </c>
      <c r="O169" s="160">
        <v>373.51356500000003</v>
      </c>
      <c r="P169" s="160">
        <v>10978.892188</v>
      </c>
      <c r="Q169" s="160">
        <v>0</v>
      </c>
      <c r="R169" s="160">
        <v>10978.892188</v>
      </c>
      <c r="S169" s="160"/>
      <c r="T169" s="160">
        <v>10565.331329000001</v>
      </c>
      <c r="U169" s="160">
        <v>10565.331329000001</v>
      </c>
      <c r="V169" s="160">
        <v>10605.378623000001</v>
      </c>
      <c r="W169" s="160">
        <v>10605.378623000001</v>
      </c>
      <c r="X169" s="160">
        <v>10938.844894</v>
      </c>
      <c r="Y169" s="160">
        <v>10938.844894</v>
      </c>
      <c r="Z169" s="160">
        <v>25.878204</v>
      </c>
      <c r="AA169" s="160">
        <v>0.10127</v>
      </c>
      <c r="AB169" s="160">
        <v>25.979474</v>
      </c>
      <c r="AC169" s="160">
        <v>685.94288900000004</v>
      </c>
      <c r="AD169" s="160">
        <v>0</v>
      </c>
      <c r="AE169" s="160">
        <v>11690.814550999999</v>
      </c>
      <c r="AF169" s="160"/>
      <c r="AG169" s="160"/>
      <c r="AH169" s="160">
        <v>48.093000000000004</v>
      </c>
      <c r="AI169" s="160">
        <v>87.694000000000003</v>
      </c>
      <c r="AJ169" s="160">
        <v>0</v>
      </c>
      <c r="AK169" s="160"/>
      <c r="AL169" s="160">
        <v>4950.9113209999996</v>
      </c>
      <c r="AM169" s="160">
        <v>22.715412000000001</v>
      </c>
      <c r="AN169" s="160">
        <v>4973.6267330000001</v>
      </c>
      <c r="AO169" s="160">
        <v>3553.6702580000001</v>
      </c>
      <c r="AP169" s="160">
        <v>15.438591000000001</v>
      </c>
      <c r="AQ169" s="160">
        <v>3569.1088490000002</v>
      </c>
      <c r="AR169" s="160">
        <v>2173.400893</v>
      </c>
      <c r="AS169" s="160">
        <v>1.8932910000000001</v>
      </c>
      <c r="AT169" s="160">
        <v>2175.2941839999999</v>
      </c>
      <c r="AU169" s="160">
        <v>23.135857000000001</v>
      </c>
      <c r="AV169" s="160">
        <v>331.70182699999998</v>
      </c>
      <c r="AW169" s="160">
        <v>41.811737999999998</v>
      </c>
      <c r="AX169" s="160">
        <v>373.51356500000003</v>
      </c>
      <c r="AY169" s="160">
        <v>11114.679188</v>
      </c>
      <c r="AZ169" s="160">
        <v>0</v>
      </c>
      <c r="BA169" s="160">
        <v>11114.679188</v>
      </c>
      <c r="BB169" s="160"/>
      <c r="BC169" s="160">
        <v>10701.118329000001</v>
      </c>
      <c r="BD169" s="160">
        <v>10701.118329000001</v>
      </c>
      <c r="BE169" s="160">
        <v>11826.601551</v>
      </c>
      <c r="BF169" s="160"/>
      <c r="BG169" s="160">
        <v>11690.814550999999</v>
      </c>
    </row>
    <row r="170" spans="1:64">
      <c r="A170" s="121">
        <f>A169+1</f>
        <v>2005</v>
      </c>
      <c r="B170" s="121" t="str">
        <f>B156</f>
        <v>Annual</v>
      </c>
      <c r="C170" s="160">
        <v>5034.3770089999998</v>
      </c>
      <c r="D170" s="160">
        <v>22.920939000000001</v>
      </c>
      <c r="E170" s="160">
        <v>5057.2979480000004</v>
      </c>
      <c r="F170" s="160">
        <v>3563.853204</v>
      </c>
      <c r="G170" s="160">
        <v>15.33934</v>
      </c>
      <c r="H170" s="160">
        <v>3579.192544</v>
      </c>
      <c r="I170" s="160">
        <v>2192.3783830000002</v>
      </c>
      <c r="J170" s="160">
        <v>2.6023390000000002</v>
      </c>
      <c r="K170" s="160">
        <v>2194.9807219999998</v>
      </c>
      <c r="L170" s="160">
        <v>23.815380999999999</v>
      </c>
      <c r="M170" s="160">
        <v>337.66313300000002</v>
      </c>
      <c r="N170" s="160">
        <v>42.720838000000001</v>
      </c>
      <c r="O170" s="160">
        <v>380.38397099999997</v>
      </c>
      <c r="P170" s="160">
        <v>11235.670566000001</v>
      </c>
      <c r="Q170" s="160">
        <v>0</v>
      </c>
      <c r="R170" s="160">
        <v>11235.670566000001</v>
      </c>
      <c r="S170" s="160"/>
      <c r="T170" s="160">
        <v>10814.423977</v>
      </c>
      <c r="U170" s="160">
        <v>10814.423977</v>
      </c>
      <c r="V170" s="160">
        <v>10855.286595</v>
      </c>
      <c r="W170" s="160">
        <v>10855.286595</v>
      </c>
      <c r="X170" s="160">
        <v>11194.807948</v>
      </c>
      <c r="Y170" s="160">
        <v>11194.807948</v>
      </c>
      <c r="Z170" s="160">
        <v>26.503381999999998</v>
      </c>
      <c r="AA170" s="160">
        <v>0.13705400000000001</v>
      </c>
      <c r="AB170" s="160">
        <v>26.640436000000001</v>
      </c>
      <c r="AC170" s="160">
        <v>703.357981</v>
      </c>
      <c r="AD170" s="160">
        <v>0</v>
      </c>
      <c r="AE170" s="160">
        <v>11965.668983</v>
      </c>
      <c r="AF170" s="160"/>
      <c r="AG170" s="160"/>
      <c r="AH170" s="160">
        <v>58.978999999999999</v>
      </c>
      <c r="AI170" s="160">
        <v>101.72199999999999</v>
      </c>
      <c r="AJ170" s="160">
        <v>0</v>
      </c>
      <c r="AK170" s="160"/>
      <c r="AL170" s="160">
        <v>5093.3560090000001</v>
      </c>
      <c r="AM170" s="160">
        <v>22.920939000000001</v>
      </c>
      <c r="AN170" s="160">
        <v>5116.2769479999997</v>
      </c>
      <c r="AO170" s="160">
        <v>3665.5752040000002</v>
      </c>
      <c r="AP170" s="160">
        <v>15.33934</v>
      </c>
      <c r="AQ170" s="160">
        <v>3680.9145440000002</v>
      </c>
      <c r="AR170" s="160">
        <v>2192.3783830000002</v>
      </c>
      <c r="AS170" s="160">
        <v>2.6023390000000002</v>
      </c>
      <c r="AT170" s="160">
        <v>2194.9807219999998</v>
      </c>
      <c r="AU170" s="160">
        <v>23.815380999999999</v>
      </c>
      <c r="AV170" s="160">
        <v>337.66313300000002</v>
      </c>
      <c r="AW170" s="160">
        <v>42.720838000000001</v>
      </c>
      <c r="AX170" s="160">
        <v>380.38397099999997</v>
      </c>
      <c r="AY170" s="160">
        <v>11396.371566</v>
      </c>
      <c r="AZ170" s="160">
        <v>0</v>
      </c>
      <c r="BA170" s="160">
        <v>11396.371566</v>
      </c>
      <c r="BB170" s="160"/>
      <c r="BC170" s="160">
        <v>10975.124976999999</v>
      </c>
      <c r="BD170" s="160">
        <v>10975.124976999999</v>
      </c>
      <c r="BE170" s="160">
        <v>12126.369983000001</v>
      </c>
      <c r="BF170" s="160"/>
      <c r="BG170" s="160">
        <v>11965.668983</v>
      </c>
    </row>
    <row r="171" spans="1:64">
      <c r="A171" s="121">
        <f>A170+1</f>
        <v>2006</v>
      </c>
      <c r="B171" s="121" t="str">
        <f>B157</f>
        <v>Annual</v>
      </c>
      <c r="C171" s="160">
        <v>5148.3700140000001</v>
      </c>
      <c r="D171" s="160">
        <v>23.335795000000001</v>
      </c>
      <c r="E171" s="160">
        <v>5171.705809</v>
      </c>
      <c r="F171" s="160">
        <v>3630.7154999999998</v>
      </c>
      <c r="G171" s="160">
        <v>15.616973</v>
      </c>
      <c r="H171" s="160">
        <v>3646.3324729999999</v>
      </c>
      <c r="I171" s="160">
        <v>2210.0298969999999</v>
      </c>
      <c r="J171" s="160">
        <v>2.6494399999999998</v>
      </c>
      <c r="K171" s="160">
        <v>2212.679337</v>
      </c>
      <c r="L171" s="160">
        <v>24.502271</v>
      </c>
      <c r="M171" s="160">
        <v>343.73157500000002</v>
      </c>
      <c r="N171" s="160">
        <v>43.620538000000003</v>
      </c>
      <c r="O171" s="160">
        <v>387.35211299999997</v>
      </c>
      <c r="P171" s="160">
        <v>11442.572002999999</v>
      </c>
      <c r="Q171" s="160">
        <v>0</v>
      </c>
      <c r="R171" s="160">
        <v>11442.572002999999</v>
      </c>
      <c r="S171" s="160"/>
      <c r="T171" s="160">
        <v>11013.617682</v>
      </c>
      <c r="U171" s="160">
        <v>11013.617682</v>
      </c>
      <c r="V171" s="160">
        <v>11055.21989</v>
      </c>
      <c r="W171" s="160">
        <v>11055.21989</v>
      </c>
      <c r="X171" s="160">
        <v>11400.969795000001</v>
      </c>
      <c r="Y171" s="160">
        <v>11400.969795000001</v>
      </c>
      <c r="Z171" s="160">
        <v>27.12856</v>
      </c>
      <c r="AA171" s="160">
        <v>0.13953499999999999</v>
      </c>
      <c r="AB171" s="160">
        <v>27.268094999999999</v>
      </c>
      <c r="AC171" s="160">
        <v>717.72344299999997</v>
      </c>
      <c r="AD171" s="160">
        <v>0</v>
      </c>
      <c r="AE171" s="160">
        <v>12187.563541</v>
      </c>
      <c r="AF171" s="160"/>
      <c r="AG171" s="160"/>
      <c r="AH171" s="160">
        <v>70.081999999999994</v>
      </c>
      <c r="AI171" s="160">
        <v>115.741</v>
      </c>
      <c r="AJ171" s="160">
        <v>0</v>
      </c>
      <c r="AK171" s="160"/>
      <c r="AL171" s="160">
        <v>5218.4520140000004</v>
      </c>
      <c r="AM171" s="160">
        <v>23.335795000000001</v>
      </c>
      <c r="AN171" s="160">
        <v>5241.7878090000004</v>
      </c>
      <c r="AO171" s="160">
        <v>3746.4564999999998</v>
      </c>
      <c r="AP171" s="160">
        <v>15.616973</v>
      </c>
      <c r="AQ171" s="160">
        <v>3762.0734729999999</v>
      </c>
      <c r="AR171" s="160">
        <v>2210.0298969999999</v>
      </c>
      <c r="AS171" s="160">
        <v>2.6494399999999998</v>
      </c>
      <c r="AT171" s="160">
        <v>2212.679337</v>
      </c>
      <c r="AU171" s="160">
        <v>24.502271</v>
      </c>
      <c r="AV171" s="160">
        <v>343.73157500000002</v>
      </c>
      <c r="AW171" s="160">
        <v>43.620538000000003</v>
      </c>
      <c r="AX171" s="160">
        <v>387.35211299999997</v>
      </c>
      <c r="AY171" s="160">
        <v>11628.395003</v>
      </c>
      <c r="AZ171" s="160">
        <v>0</v>
      </c>
      <c r="BA171" s="160">
        <v>11628.395003</v>
      </c>
      <c r="BB171" s="160"/>
      <c r="BC171" s="160">
        <v>11199.440682</v>
      </c>
      <c r="BD171" s="160">
        <v>11199.440682</v>
      </c>
      <c r="BE171" s="160">
        <v>12373.38654</v>
      </c>
      <c r="BF171" s="160"/>
      <c r="BG171" s="160">
        <v>12187.563539999999</v>
      </c>
    </row>
    <row r="172" spans="1:64">
      <c r="A172" s="121">
        <f>A171+1</f>
        <v>2007</v>
      </c>
      <c r="B172" s="121" t="str">
        <f>B158</f>
        <v>Annual</v>
      </c>
      <c r="C172" s="160">
        <v>5282.9048919999996</v>
      </c>
      <c r="D172" s="160">
        <v>23.633185999999998</v>
      </c>
      <c r="E172" s="160">
        <v>5306.5380779999996</v>
      </c>
      <c r="F172" s="160">
        <v>3662.3244399999999</v>
      </c>
      <c r="G172" s="160">
        <v>15.815994999999999</v>
      </c>
      <c r="H172" s="160">
        <v>3678.1404349999998</v>
      </c>
      <c r="I172" s="160">
        <v>2225.6283250000001</v>
      </c>
      <c r="J172" s="160">
        <v>2.6832050000000001</v>
      </c>
      <c r="K172" s="160">
        <v>2228.3115299999999</v>
      </c>
      <c r="L172" s="160">
        <v>25.200468999999998</v>
      </c>
      <c r="M172" s="160">
        <v>349.90907800000002</v>
      </c>
      <c r="N172" s="160">
        <v>44.524763</v>
      </c>
      <c r="O172" s="160">
        <v>394.43384099999997</v>
      </c>
      <c r="P172" s="160">
        <v>11632.624352999999</v>
      </c>
      <c r="Q172" s="160">
        <v>0</v>
      </c>
      <c r="R172" s="160">
        <v>11632.624352999999</v>
      </c>
      <c r="S172" s="160"/>
      <c r="T172" s="160">
        <v>11196.058126</v>
      </c>
      <c r="U172" s="160">
        <v>11196.058126</v>
      </c>
      <c r="V172" s="160">
        <v>11238.190511999999</v>
      </c>
      <c r="W172" s="160">
        <v>11238.190511999999</v>
      </c>
      <c r="X172" s="160">
        <v>11590.491967</v>
      </c>
      <c r="Y172" s="160">
        <v>11590.491967</v>
      </c>
      <c r="Z172" s="160">
        <v>27.753737999999998</v>
      </c>
      <c r="AA172" s="160">
        <v>0.141314</v>
      </c>
      <c r="AB172" s="160">
        <v>27.895052</v>
      </c>
      <c r="AC172" s="160">
        <v>731.08834200000001</v>
      </c>
      <c r="AD172" s="160">
        <v>0</v>
      </c>
      <c r="AE172" s="160">
        <v>12391.607747</v>
      </c>
      <c r="AF172" s="160"/>
      <c r="AG172" s="160"/>
      <c r="AH172" s="160">
        <v>81.402000000000001</v>
      </c>
      <c r="AI172" s="160">
        <v>130.07300000000001</v>
      </c>
      <c r="AJ172" s="160">
        <v>0</v>
      </c>
      <c r="AK172" s="160"/>
      <c r="AL172" s="160">
        <v>5364.3068919999996</v>
      </c>
      <c r="AM172" s="160">
        <v>23.633185999999998</v>
      </c>
      <c r="AN172" s="160">
        <v>5387.9400779999996</v>
      </c>
      <c r="AO172" s="160">
        <v>3792.3974400000002</v>
      </c>
      <c r="AP172" s="160">
        <v>15.815994999999999</v>
      </c>
      <c r="AQ172" s="160">
        <v>3808.2134350000001</v>
      </c>
      <c r="AR172" s="160">
        <v>2225.6283250000001</v>
      </c>
      <c r="AS172" s="160">
        <v>2.6832050000000001</v>
      </c>
      <c r="AT172" s="160">
        <v>2228.3115299999999</v>
      </c>
      <c r="AU172" s="160">
        <v>25.200468999999998</v>
      </c>
      <c r="AV172" s="160">
        <v>349.90907800000002</v>
      </c>
      <c r="AW172" s="160">
        <v>44.524763</v>
      </c>
      <c r="AX172" s="160">
        <v>394.43384099999997</v>
      </c>
      <c r="AY172" s="160">
        <v>11844.099353</v>
      </c>
      <c r="AZ172" s="160">
        <v>0</v>
      </c>
      <c r="BA172" s="160">
        <v>11844.099353</v>
      </c>
      <c r="BB172" s="160"/>
      <c r="BC172" s="160">
        <v>11407.533126</v>
      </c>
      <c r="BD172" s="160">
        <v>11407.533126</v>
      </c>
      <c r="BE172" s="160">
        <v>12603.082747</v>
      </c>
      <c r="BF172" s="160"/>
      <c r="BG172" s="160">
        <v>12391.607747</v>
      </c>
    </row>
    <row r="173" spans="1:64"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 s="160"/>
      <c r="BD173" s="160"/>
      <c r="BE173" s="160"/>
      <c r="BF173" s="160"/>
      <c r="BG173" s="160"/>
    </row>
    <row r="174" spans="1:64">
      <c r="A174" s="121">
        <f>A172+1</f>
        <v>2008</v>
      </c>
      <c r="B174" s="121" t="str">
        <f>B160</f>
        <v>Annual</v>
      </c>
      <c r="C174" s="160">
        <v>5399.6891020000003</v>
      </c>
      <c r="D174" s="160">
        <v>23.905802000000001</v>
      </c>
      <c r="E174" s="160">
        <v>5423.5949039999996</v>
      </c>
      <c r="F174" s="160">
        <v>3703.5312549999999</v>
      </c>
      <c r="G174" s="160">
        <v>15.998438</v>
      </c>
      <c r="H174" s="160">
        <v>3719.529693</v>
      </c>
      <c r="I174" s="160">
        <v>2214.1422619999998</v>
      </c>
      <c r="J174" s="160">
        <v>2.714156</v>
      </c>
      <c r="K174" s="160">
        <v>2216.8564179999998</v>
      </c>
      <c r="L174" s="160">
        <v>25.898667</v>
      </c>
      <c r="M174" s="160">
        <v>356.19760200000002</v>
      </c>
      <c r="N174" s="160">
        <v>45.440486999999997</v>
      </c>
      <c r="O174" s="160">
        <v>401.63808899999998</v>
      </c>
      <c r="P174" s="160">
        <v>11787.517771000001</v>
      </c>
      <c r="Q174" s="160">
        <v>0</v>
      </c>
      <c r="R174" s="160">
        <v>11787.517771000001</v>
      </c>
      <c r="S174" s="160"/>
      <c r="T174" s="160">
        <v>11343.261286000001</v>
      </c>
      <c r="U174" s="160">
        <v>11343.261286000001</v>
      </c>
      <c r="V174" s="160">
        <v>11385.879682000001</v>
      </c>
      <c r="W174" s="160">
        <v>11385.879682000001</v>
      </c>
      <c r="X174" s="160">
        <v>11744.899375000001</v>
      </c>
      <c r="Y174" s="160">
        <v>11744.899375000001</v>
      </c>
      <c r="Z174" s="160">
        <v>28.378916</v>
      </c>
      <c r="AA174" s="160">
        <v>0.14294299999999999</v>
      </c>
      <c r="AB174" s="160">
        <v>28.521858999999999</v>
      </c>
      <c r="AC174" s="160">
        <v>742.32557899999995</v>
      </c>
      <c r="AD174" s="160">
        <v>0</v>
      </c>
      <c r="AE174" s="160">
        <v>12558.365209</v>
      </c>
      <c r="AF174" s="160"/>
      <c r="AG174" s="160"/>
      <c r="AH174" s="160">
        <v>92.938000000000002</v>
      </c>
      <c r="AI174" s="160">
        <v>144.40600000000001</v>
      </c>
      <c r="AJ174" s="160">
        <v>0</v>
      </c>
      <c r="AK174" s="160"/>
      <c r="AL174" s="160">
        <v>5492.6271020000004</v>
      </c>
      <c r="AM174" s="160">
        <v>23.905802000000001</v>
      </c>
      <c r="AN174" s="160">
        <v>5516.5329039999997</v>
      </c>
      <c r="AO174" s="160">
        <v>3847.9372549999998</v>
      </c>
      <c r="AP174" s="160">
        <v>15.998438</v>
      </c>
      <c r="AQ174" s="160">
        <v>3863.9356929999999</v>
      </c>
      <c r="AR174" s="160">
        <v>2214.1422619999998</v>
      </c>
      <c r="AS174" s="160">
        <v>2.714156</v>
      </c>
      <c r="AT174" s="160">
        <v>2216.8564179999998</v>
      </c>
      <c r="AU174" s="160">
        <v>25.898667</v>
      </c>
      <c r="AV174" s="160">
        <v>356.19760200000002</v>
      </c>
      <c r="AW174" s="160">
        <v>45.440486999999997</v>
      </c>
      <c r="AX174" s="160">
        <v>401.63808899999998</v>
      </c>
      <c r="AY174" s="160">
        <v>12024.861771</v>
      </c>
      <c r="AZ174" s="160">
        <v>0</v>
      </c>
      <c r="BA174" s="160">
        <v>12024.861771</v>
      </c>
      <c r="BB174" s="160"/>
      <c r="BC174" s="160">
        <v>11580.605286</v>
      </c>
      <c r="BD174" s="160">
        <v>11580.605286</v>
      </c>
      <c r="BE174" s="160">
        <v>12795.709210000001</v>
      </c>
      <c r="BF174" s="160"/>
      <c r="BG174" s="160">
        <v>12558.36521</v>
      </c>
    </row>
    <row r="175" spans="1:64">
      <c r="A175" s="121">
        <f>A174+1</f>
        <v>2009</v>
      </c>
      <c r="B175" s="121" t="str">
        <f>B161</f>
        <v>Annual</v>
      </c>
      <c r="C175" s="160">
        <v>5506.2860979999996</v>
      </c>
      <c r="D175" s="160">
        <v>24.091940000000001</v>
      </c>
      <c r="E175" s="160">
        <v>5530.3780379999998</v>
      </c>
      <c r="F175" s="160">
        <v>3728.687958</v>
      </c>
      <c r="G175" s="160">
        <v>16.123007000000001</v>
      </c>
      <c r="H175" s="160">
        <v>3744.8109650000001</v>
      </c>
      <c r="I175" s="160">
        <v>2202.266959</v>
      </c>
      <c r="J175" s="160">
        <v>2.7352889999999999</v>
      </c>
      <c r="K175" s="160">
        <v>2205.0022479999998</v>
      </c>
      <c r="L175" s="160">
        <v>26.596865000000001</v>
      </c>
      <c r="M175" s="160">
        <v>362.59914300000003</v>
      </c>
      <c r="N175" s="160">
        <v>46.371375999999998</v>
      </c>
      <c r="O175" s="160">
        <v>408.97051900000002</v>
      </c>
      <c r="P175" s="160">
        <v>11915.758635</v>
      </c>
      <c r="Q175" s="160">
        <v>0</v>
      </c>
      <c r="R175" s="160">
        <v>11915.758635</v>
      </c>
      <c r="S175" s="160"/>
      <c r="T175" s="160">
        <v>11463.837879999999</v>
      </c>
      <c r="U175" s="160">
        <v>11463.837879999999</v>
      </c>
      <c r="V175" s="160">
        <v>11506.788116</v>
      </c>
      <c r="W175" s="160">
        <v>11506.788116</v>
      </c>
      <c r="X175" s="160">
        <v>11872.808399</v>
      </c>
      <c r="Y175" s="160">
        <v>11872.808399</v>
      </c>
      <c r="Z175" s="160">
        <v>29.004093999999998</v>
      </c>
      <c r="AA175" s="160">
        <v>0.14405599999999999</v>
      </c>
      <c r="AB175" s="160">
        <v>29.148150000000001</v>
      </c>
      <c r="AC175" s="160">
        <v>751.92366700000002</v>
      </c>
      <c r="AD175" s="160">
        <v>0</v>
      </c>
      <c r="AE175" s="160">
        <v>12696.830452</v>
      </c>
      <c r="AF175" s="160"/>
      <c r="AG175" s="160"/>
      <c r="AH175" s="160">
        <v>104.691</v>
      </c>
      <c r="AI175" s="160">
        <v>158.744</v>
      </c>
      <c r="AJ175" s="160">
        <v>0</v>
      </c>
      <c r="AK175" s="160"/>
      <c r="AL175" s="160">
        <v>5610.9770980000003</v>
      </c>
      <c r="AM175" s="160">
        <v>24.091940000000001</v>
      </c>
      <c r="AN175" s="160">
        <v>5635.0690379999996</v>
      </c>
      <c r="AO175" s="160">
        <v>3887.4319580000001</v>
      </c>
      <c r="AP175" s="160">
        <v>16.123007000000001</v>
      </c>
      <c r="AQ175" s="160">
        <v>3903.5549649999998</v>
      </c>
      <c r="AR175" s="160">
        <v>2202.266959</v>
      </c>
      <c r="AS175" s="160">
        <v>2.7352889999999999</v>
      </c>
      <c r="AT175" s="160">
        <v>2205.0022479999998</v>
      </c>
      <c r="AU175" s="160">
        <v>26.596865000000001</v>
      </c>
      <c r="AV175" s="160">
        <v>362.59914300000003</v>
      </c>
      <c r="AW175" s="160">
        <v>46.371375999999998</v>
      </c>
      <c r="AX175" s="160">
        <v>408.97051900000002</v>
      </c>
      <c r="AY175" s="160">
        <v>12179.193635</v>
      </c>
      <c r="AZ175" s="160">
        <v>0</v>
      </c>
      <c r="BA175" s="160">
        <v>12179.193635</v>
      </c>
      <c r="BB175" s="160"/>
      <c r="BC175" s="160">
        <v>11727.27288</v>
      </c>
      <c r="BD175" s="160">
        <v>11727.27288</v>
      </c>
      <c r="BE175" s="160">
        <v>12960.265450999999</v>
      </c>
      <c r="BF175" s="160"/>
      <c r="BG175" s="160">
        <v>12696.830451</v>
      </c>
    </row>
    <row r="176" spans="1:64">
      <c r="A176" s="121">
        <f>A175+1</f>
        <v>2010</v>
      </c>
      <c r="B176" s="121" t="str">
        <f>B162</f>
        <v>Annual</v>
      </c>
      <c r="C176" s="160">
        <v>5649.4915149999997</v>
      </c>
      <c r="D176" s="160">
        <v>24.410451999999999</v>
      </c>
      <c r="E176" s="160">
        <v>5673.9019669999998</v>
      </c>
      <c r="F176" s="160">
        <v>3774.483545</v>
      </c>
      <c r="G176" s="160">
        <v>16.336164</v>
      </c>
      <c r="H176" s="160">
        <v>3790.8197089999999</v>
      </c>
      <c r="I176" s="160">
        <v>2191.27009</v>
      </c>
      <c r="J176" s="160">
        <v>2.771452</v>
      </c>
      <c r="K176" s="160">
        <v>2194.0415419999999</v>
      </c>
      <c r="L176" s="160">
        <v>27.295062999999999</v>
      </c>
      <c r="M176" s="160">
        <v>369.11573199999998</v>
      </c>
      <c r="N176" s="160">
        <v>47.319471</v>
      </c>
      <c r="O176" s="160">
        <v>416.435203</v>
      </c>
      <c r="P176" s="160">
        <v>12102.493484000001</v>
      </c>
      <c r="Q176" s="160">
        <v>0</v>
      </c>
      <c r="R176" s="160">
        <v>12102.493484000001</v>
      </c>
      <c r="S176" s="160"/>
      <c r="T176" s="160">
        <v>11642.540213</v>
      </c>
      <c r="U176" s="160">
        <v>11642.540213</v>
      </c>
      <c r="V176" s="160">
        <v>11686.058281</v>
      </c>
      <c r="W176" s="160">
        <v>11686.058281</v>
      </c>
      <c r="X176" s="160">
        <v>12058.975415999999</v>
      </c>
      <c r="Y176" s="160">
        <v>12058.975415999999</v>
      </c>
      <c r="Z176" s="160">
        <v>29.629272</v>
      </c>
      <c r="AA176" s="160">
        <v>0.14596100000000001</v>
      </c>
      <c r="AB176" s="160">
        <v>29.775233</v>
      </c>
      <c r="AC176" s="160">
        <v>765.15671999999995</v>
      </c>
      <c r="AD176" s="160">
        <v>0</v>
      </c>
      <c r="AE176" s="160">
        <v>12897.425437</v>
      </c>
      <c r="AF176" s="160"/>
      <c r="AG176" s="160"/>
      <c r="AH176" s="160">
        <v>116.443</v>
      </c>
      <c r="AI176" s="160">
        <v>173.08199999999999</v>
      </c>
      <c r="AJ176" s="160">
        <v>0</v>
      </c>
      <c r="AK176" s="160"/>
      <c r="AL176" s="160">
        <v>5765.9345149999999</v>
      </c>
      <c r="AM176" s="160">
        <v>24.410451999999999</v>
      </c>
      <c r="AN176" s="160">
        <v>5790.344967</v>
      </c>
      <c r="AO176" s="160">
        <v>3947.5655449999999</v>
      </c>
      <c r="AP176" s="160">
        <v>16.336164</v>
      </c>
      <c r="AQ176" s="160">
        <v>3963.9017090000002</v>
      </c>
      <c r="AR176" s="160">
        <v>2191.27009</v>
      </c>
      <c r="AS176" s="160">
        <v>2.771452</v>
      </c>
      <c r="AT176" s="160">
        <v>2194.0415419999999</v>
      </c>
      <c r="AU176" s="160">
        <v>27.295062999999999</v>
      </c>
      <c r="AV176" s="160">
        <v>369.11573199999998</v>
      </c>
      <c r="AW176" s="160">
        <v>47.319471</v>
      </c>
      <c r="AX176" s="160">
        <v>416.435203</v>
      </c>
      <c r="AY176" s="160">
        <v>12392.018484</v>
      </c>
      <c r="AZ176" s="160">
        <v>0</v>
      </c>
      <c r="BA176" s="160">
        <v>12392.018484</v>
      </c>
      <c r="BB176" s="160"/>
      <c r="BC176" s="160">
        <v>11932.065213</v>
      </c>
      <c r="BD176" s="160">
        <v>11932.065213</v>
      </c>
      <c r="BE176" s="160">
        <v>13186.950437</v>
      </c>
      <c r="BF176" s="160"/>
      <c r="BG176" s="160">
        <v>12897.425437</v>
      </c>
    </row>
    <row r="177" spans="1:59">
      <c r="A177" s="121">
        <f>A176+1</f>
        <v>2011</v>
      </c>
      <c r="B177" s="121" t="str">
        <f>B163</f>
        <v>Annual</v>
      </c>
      <c r="C177" s="160">
        <v>5756.4361669999998</v>
      </c>
      <c r="D177" s="160">
        <v>24.678540000000002</v>
      </c>
      <c r="E177" s="160">
        <v>5781.1147069999997</v>
      </c>
      <c r="F177" s="160">
        <v>3829.0784490000001</v>
      </c>
      <c r="G177" s="160">
        <v>16.515575999999999</v>
      </c>
      <c r="H177" s="160">
        <v>3845.5940249999999</v>
      </c>
      <c r="I177" s="160">
        <v>2178.5113900000001</v>
      </c>
      <c r="J177" s="160">
        <v>2.8018890000000001</v>
      </c>
      <c r="K177" s="160">
        <v>2181.313279</v>
      </c>
      <c r="L177" s="160">
        <v>27.993261</v>
      </c>
      <c r="M177" s="160">
        <v>375.749436</v>
      </c>
      <c r="N177" s="160">
        <v>48.286000999999999</v>
      </c>
      <c r="O177" s="160">
        <v>424.035437</v>
      </c>
      <c r="P177" s="160">
        <v>12260.050708999999</v>
      </c>
      <c r="Q177" s="160">
        <v>0</v>
      </c>
      <c r="R177" s="160">
        <v>12260.050708999999</v>
      </c>
      <c r="S177" s="160"/>
      <c r="T177" s="160">
        <v>11792.019267</v>
      </c>
      <c r="U177" s="160">
        <v>11792.019267</v>
      </c>
      <c r="V177" s="160">
        <v>11836.015272000001</v>
      </c>
      <c r="W177" s="160">
        <v>11836.015272000001</v>
      </c>
      <c r="X177" s="160">
        <v>12216.054704</v>
      </c>
      <c r="Y177" s="160">
        <v>12216.054704</v>
      </c>
      <c r="Z177" s="160">
        <v>30.254449999999999</v>
      </c>
      <c r="AA177" s="160">
        <v>0.147564</v>
      </c>
      <c r="AB177" s="160">
        <v>30.402014000000001</v>
      </c>
      <c r="AC177" s="160">
        <v>776.573036</v>
      </c>
      <c r="AD177" s="160">
        <v>0</v>
      </c>
      <c r="AE177" s="160">
        <v>13067.025759</v>
      </c>
      <c r="AF177" s="160"/>
      <c r="AG177" s="160"/>
      <c r="AH177" s="160">
        <v>128.196</v>
      </c>
      <c r="AI177" s="160">
        <v>187.42</v>
      </c>
      <c r="AJ177" s="160">
        <v>0</v>
      </c>
      <c r="AK177" s="160"/>
      <c r="AL177" s="160">
        <v>5884.6321669999998</v>
      </c>
      <c r="AM177" s="160">
        <v>24.678540000000002</v>
      </c>
      <c r="AN177" s="160">
        <v>5909.3107069999996</v>
      </c>
      <c r="AO177" s="160">
        <v>4016.4984490000002</v>
      </c>
      <c r="AP177" s="160">
        <v>16.515575999999999</v>
      </c>
      <c r="AQ177" s="160">
        <v>4033.0140249999999</v>
      </c>
      <c r="AR177" s="160">
        <v>2178.5113900000001</v>
      </c>
      <c r="AS177" s="160">
        <v>2.8018890000000001</v>
      </c>
      <c r="AT177" s="160">
        <v>2181.313279</v>
      </c>
      <c r="AU177" s="160">
        <v>27.993261</v>
      </c>
      <c r="AV177" s="160">
        <v>375.749436</v>
      </c>
      <c r="AW177" s="160">
        <v>48.286000999999999</v>
      </c>
      <c r="AX177" s="160">
        <v>424.035437</v>
      </c>
      <c r="AY177" s="160">
        <v>12575.666708999999</v>
      </c>
      <c r="AZ177" s="160">
        <v>0</v>
      </c>
      <c r="BA177" s="160">
        <v>12575.666708999999</v>
      </c>
      <c r="BB177" s="160"/>
      <c r="BC177" s="160">
        <v>12107.635267</v>
      </c>
      <c r="BD177" s="160">
        <v>12107.635267</v>
      </c>
      <c r="BE177" s="160">
        <v>13382.641758</v>
      </c>
      <c r="BF177" s="160"/>
      <c r="BG177" s="160">
        <v>13067.025758</v>
      </c>
    </row>
    <row r="178" spans="1:59">
      <c r="A178" s="121">
        <f>A177+1</f>
        <v>2012</v>
      </c>
      <c r="B178" s="121" t="str">
        <f>B164</f>
        <v>Annual</v>
      </c>
      <c r="C178" s="160">
        <v>5893.9228110000004</v>
      </c>
      <c r="D178" s="160">
        <v>24.975992999999999</v>
      </c>
      <c r="E178" s="160">
        <v>5918.8988040000004</v>
      </c>
      <c r="F178" s="160">
        <v>3874.2361139999998</v>
      </c>
      <c r="G178" s="160">
        <v>16.714638999999998</v>
      </c>
      <c r="H178" s="160">
        <v>3890.9507530000001</v>
      </c>
      <c r="I178" s="160">
        <v>2167.2820409999999</v>
      </c>
      <c r="J178" s="160">
        <v>2.8356599999999998</v>
      </c>
      <c r="K178" s="160">
        <v>2170.1177010000001</v>
      </c>
      <c r="L178" s="160">
        <v>28.691458999999998</v>
      </c>
      <c r="M178" s="160">
        <v>382.50236000000001</v>
      </c>
      <c r="N178" s="160">
        <v>49.271788999999998</v>
      </c>
      <c r="O178" s="160">
        <v>431.77414900000002</v>
      </c>
      <c r="P178" s="160">
        <v>12440.432865999999</v>
      </c>
      <c r="Q178" s="160">
        <v>0</v>
      </c>
      <c r="R178" s="160">
        <v>12440.432865999999</v>
      </c>
      <c r="S178" s="160"/>
      <c r="T178" s="160">
        <v>11964.132425</v>
      </c>
      <c r="U178" s="160">
        <v>11964.132425</v>
      </c>
      <c r="V178" s="160">
        <v>12008.658717</v>
      </c>
      <c r="W178" s="160">
        <v>12008.658717</v>
      </c>
      <c r="X178" s="160">
        <v>12395.906574000001</v>
      </c>
      <c r="Y178" s="160">
        <v>12395.906574000001</v>
      </c>
      <c r="Z178" s="160">
        <v>30.879628</v>
      </c>
      <c r="AA178" s="160">
        <v>0.149343</v>
      </c>
      <c r="AB178" s="160">
        <v>31.028970999999999</v>
      </c>
      <c r="AC178" s="160">
        <v>789.40348600000004</v>
      </c>
      <c r="AD178" s="160">
        <v>0</v>
      </c>
      <c r="AE178" s="160">
        <v>13260.865323</v>
      </c>
      <c r="AF178" s="160"/>
      <c r="AG178" s="160"/>
      <c r="AH178" s="160">
        <v>139.94900000000001</v>
      </c>
      <c r="AI178" s="160">
        <v>201.75800000000001</v>
      </c>
      <c r="AJ178" s="160">
        <v>0</v>
      </c>
      <c r="AK178" s="160"/>
      <c r="AL178" s="160">
        <v>6033.871811</v>
      </c>
      <c r="AM178" s="160">
        <v>24.975992999999999</v>
      </c>
      <c r="AN178" s="160">
        <v>6058.847804</v>
      </c>
      <c r="AO178" s="160">
        <v>4075.9941140000001</v>
      </c>
      <c r="AP178" s="160">
        <v>16.714638999999998</v>
      </c>
      <c r="AQ178" s="160">
        <v>4092.7087529999999</v>
      </c>
      <c r="AR178" s="160">
        <v>2167.2820409999999</v>
      </c>
      <c r="AS178" s="160">
        <v>2.8356599999999998</v>
      </c>
      <c r="AT178" s="160">
        <v>2170.1177010000001</v>
      </c>
      <c r="AU178" s="160">
        <v>28.691458999999998</v>
      </c>
      <c r="AV178" s="160">
        <v>382.50236000000001</v>
      </c>
      <c r="AW178" s="160">
        <v>49.271788999999998</v>
      </c>
      <c r="AX178" s="160">
        <v>431.77414900000002</v>
      </c>
      <c r="AY178" s="160">
        <v>12782.139866</v>
      </c>
      <c r="AZ178" s="160">
        <v>0</v>
      </c>
      <c r="BA178" s="160">
        <v>12782.139866</v>
      </c>
      <c r="BB178" s="160"/>
      <c r="BC178" s="160">
        <v>12305.839425</v>
      </c>
      <c r="BD178" s="160">
        <v>12305.839425</v>
      </c>
      <c r="BE178" s="160">
        <v>13602.572324000001</v>
      </c>
      <c r="BF178" s="160"/>
      <c r="BG178" s="160">
        <v>13260.865324</v>
      </c>
    </row>
    <row r="179" spans="1:59">
      <c r="B179" s="142"/>
      <c r="C179" s="142"/>
      <c r="D179" s="142"/>
      <c r="E179" s="142"/>
      <c r="F179" s="142"/>
      <c r="G179" s="142"/>
      <c r="H179" s="142"/>
      <c r="I179" s="161"/>
      <c r="J179" s="157"/>
      <c r="K179" s="157"/>
      <c r="L179" s="157"/>
      <c r="M179" s="157"/>
      <c r="N179" s="157"/>
      <c r="O179" s="157"/>
      <c r="P179" s="157"/>
      <c r="Q179" s="157"/>
      <c r="R179" s="161"/>
      <c r="S179" s="161"/>
      <c r="T179" s="161"/>
      <c r="U179" s="161"/>
      <c r="V179" s="161"/>
      <c r="W179" s="161"/>
      <c r="X179" s="161"/>
      <c r="Y179" s="161"/>
    </row>
    <row r="180" spans="1:59">
      <c r="A180" s="121">
        <f>A166</f>
        <v>2002</v>
      </c>
      <c r="B180" s="121" t="str">
        <f>B166</f>
        <v>Annual</v>
      </c>
      <c r="C180" s="162">
        <v>4935195.7369999997</v>
      </c>
      <c r="D180" s="162">
        <v>7452.0439999999999</v>
      </c>
      <c r="E180" s="162">
        <v>4942647.7809999995</v>
      </c>
      <c r="F180" s="162">
        <v>3476024.497</v>
      </c>
      <c r="G180" s="162">
        <v>-8652.5349999999999</v>
      </c>
      <c r="H180" s="162">
        <v>3467371.9620000003</v>
      </c>
      <c r="I180" s="162">
        <v>2026692.926</v>
      </c>
      <c r="J180" s="162">
        <v>26184.32</v>
      </c>
      <c r="K180" s="162">
        <v>2052877.246</v>
      </c>
      <c r="L180" s="162">
        <v>21659.272999999997</v>
      </c>
      <c r="M180" s="162">
        <v>322794.326</v>
      </c>
      <c r="N180" s="162">
        <v>39870.323999999993</v>
      </c>
      <c r="O180" s="162">
        <v>362664.65</v>
      </c>
      <c r="P180" s="162">
        <v>10847220.912</v>
      </c>
      <c r="Q180" s="162">
        <v>31.815999999999995</v>
      </c>
      <c r="R180" s="162">
        <v>10847252.728</v>
      </c>
      <c r="S180" s="160"/>
      <c r="T180" s="162">
        <v>10459572.433</v>
      </c>
      <c r="U180" s="162">
        <v>10459604.249</v>
      </c>
      <c r="V180" s="162">
        <v>10484588.078000002</v>
      </c>
      <c r="W180" s="162">
        <v>10484556.262</v>
      </c>
      <c r="X180" s="162">
        <v>10822237.083000001</v>
      </c>
      <c r="Y180" s="162">
        <v>10822268.899</v>
      </c>
      <c r="Z180" s="162">
        <v>24200.629000000001</v>
      </c>
      <c r="AA180" s="162">
        <v>13.798</v>
      </c>
      <c r="AB180" s="162">
        <v>24214.427</v>
      </c>
      <c r="AC180" s="162">
        <v>664573.02399999998</v>
      </c>
      <c r="AD180" s="162">
        <v>7458.4400000000005</v>
      </c>
      <c r="AE180" s="162">
        <v>11543498.619000001</v>
      </c>
      <c r="AF180" s="160"/>
      <c r="AG180" s="160"/>
      <c r="AH180" s="162">
        <v>13946</v>
      </c>
      <c r="AI180" s="162">
        <v>31292</v>
      </c>
      <c r="AJ180" s="162">
        <v>0</v>
      </c>
      <c r="AK180" s="160"/>
      <c r="AL180" s="162">
        <v>4931633.9680000003</v>
      </c>
      <c r="AM180" s="162">
        <v>5330.45</v>
      </c>
      <c r="AN180" s="162">
        <v>4936964.4179999996</v>
      </c>
      <c r="AO180" s="162">
        <v>3482795.6460000002</v>
      </c>
      <c r="AP180" s="162">
        <v>-16250.101999999999</v>
      </c>
      <c r="AQ180" s="162">
        <v>3466545.5440000002</v>
      </c>
      <c r="AR180" s="162">
        <v>2065359.1089999999</v>
      </c>
      <c r="AS180" s="162">
        <v>-1021.2140000000001</v>
      </c>
      <c r="AT180" s="162">
        <v>2064337.895</v>
      </c>
      <c r="AU180" s="162">
        <v>21728.785</v>
      </c>
      <c r="AV180" s="162">
        <v>322997.81799999997</v>
      </c>
      <c r="AW180" s="162">
        <v>40063.856999999996</v>
      </c>
      <c r="AX180" s="162">
        <v>363061.67499999999</v>
      </c>
      <c r="AY180" s="162">
        <v>10852638.317000002</v>
      </c>
      <c r="AZ180" s="162">
        <v>31.815999999999995</v>
      </c>
      <c r="BA180" s="162">
        <v>10852670.132999999</v>
      </c>
      <c r="BB180" s="160"/>
      <c r="BC180" s="162">
        <v>10501517.508000001</v>
      </c>
      <c r="BD180" s="162">
        <v>10501549.323999999</v>
      </c>
      <c r="BE180" s="162">
        <v>11543211.866</v>
      </c>
      <c r="BF180" s="160"/>
      <c r="BG180" s="162">
        <v>11489148.866</v>
      </c>
    </row>
    <row r="181" spans="1:59"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</row>
    <row r="182" spans="1:59">
      <c r="A182" s="121">
        <f>A180+1</f>
        <v>2003</v>
      </c>
      <c r="B182" s="121" t="str">
        <f>B168</f>
        <v>Annual</v>
      </c>
      <c r="C182" s="162">
        <v>4805679.2149999999</v>
      </c>
      <c r="D182" s="162">
        <v>22101.678</v>
      </c>
      <c r="E182" s="162">
        <v>4827780.8930000002</v>
      </c>
      <c r="F182" s="162">
        <v>3378521.679</v>
      </c>
      <c r="G182" s="162">
        <v>16606.362000000001</v>
      </c>
      <c r="H182" s="162">
        <v>3395128.0409999997</v>
      </c>
      <c r="I182" s="162">
        <v>2148557.0939999996</v>
      </c>
      <c r="J182" s="162">
        <v>3673.0230000000001</v>
      </c>
      <c r="K182" s="162">
        <v>2152230.1170000001</v>
      </c>
      <c r="L182" s="162">
        <v>22460.087000000003</v>
      </c>
      <c r="M182" s="162">
        <v>325185.86199999996</v>
      </c>
      <c r="N182" s="162">
        <v>40863.714</v>
      </c>
      <c r="O182" s="162">
        <v>366049.576</v>
      </c>
      <c r="P182" s="162">
        <v>10763648.714000002</v>
      </c>
      <c r="Q182" s="162">
        <v>0</v>
      </c>
      <c r="R182" s="162">
        <v>10763648.714000002</v>
      </c>
      <c r="S182" s="160"/>
      <c r="T182" s="162">
        <v>10355218.075000001</v>
      </c>
      <c r="U182" s="162">
        <v>10355218.075000001</v>
      </c>
      <c r="V182" s="162">
        <v>10397599.138</v>
      </c>
      <c r="W182" s="162">
        <v>10397599.138</v>
      </c>
      <c r="X182" s="162">
        <v>10721267.651000001</v>
      </c>
      <c r="Y182" s="162">
        <v>10721267.651000001</v>
      </c>
      <c r="Z182" s="162">
        <v>25253.025999999998</v>
      </c>
      <c r="AA182" s="162">
        <v>23.664000000000001</v>
      </c>
      <c r="AB182" s="162">
        <v>25276.69</v>
      </c>
      <c r="AC182" s="162">
        <v>671125.29099999997</v>
      </c>
      <c r="AD182" s="162">
        <v>0</v>
      </c>
      <c r="AE182" s="162">
        <v>11460050.695</v>
      </c>
      <c r="AF182" s="160"/>
      <c r="AG182" s="160"/>
      <c r="AH182" s="162">
        <v>37423</v>
      </c>
      <c r="AI182" s="162">
        <v>73652</v>
      </c>
      <c r="AJ182" s="162">
        <v>0</v>
      </c>
      <c r="AK182" s="160"/>
      <c r="AL182" s="162">
        <v>4843102.2149999999</v>
      </c>
      <c r="AM182" s="162">
        <v>22101.678</v>
      </c>
      <c r="AN182" s="162">
        <v>4865203.8930000002</v>
      </c>
      <c r="AO182" s="162">
        <v>3452173.679</v>
      </c>
      <c r="AP182" s="162">
        <v>16606.362000000001</v>
      </c>
      <c r="AQ182" s="162">
        <v>3468780.0410000002</v>
      </c>
      <c r="AR182" s="162">
        <v>2148557.0939999996</v>
      </c>
      <c r="AS182" s="162">
        <v>3673.0230000000001</v>
      </c>
      <c r="AT182" s="162">
        <v>2152230.1170000001</v>
      </c>
      <c r="AU182" s="162">
        <v>22460.087000000003</v>
      </c>
      <c r="AV182" s="162">
        <v>325185.86199999996</v>
      </c>
      <c r="AW182" s="162">
        <v>40863.714</v>
      </c>
      <c r="AX182" s="162">
        <v>366049.576</v>
      </c>
      <c r="AY182" s="162">
        <v>10874723.714</v>
      </c>
      <c r="AZ182" s="162">
        <v>0</v>
      </c>
      <c r="BA182" s="162">
        <v>10874723.714</v>
      </c>
      <c r="BB182" s="160"/>
      <c r="BC182" s="162">
        <v>10466293.074999999</v>
      </c>
      <c r="BD182" s="162">
        <v>10466293.074999999</v>
      </c>
      <c r="BE182" s="162">
        <v>11571125.695</v>
      </c>
      <c r="BF182" s="160"/>
      <c r="BG182" s="162">
        <v>11460050.695</v>
      </c>
    </row>
    <row r="183" spans="1:59">
      <c r="A183" s="121">
        <f>A182+1</f>
        <v>2004</v>
      </c>
      <c r="B183" s="121" t="str">
        <f>B169</f>
        <v>Annual</v>
      </c>
      <c r="C183" s="162">
        <v>4902818.3209999995</v>
      </c>
      <c r="D183" s="162">
        <v>22715.412</v>
      </c>
      <c r="E183" s="162">
        <v>4925533.733</v>
      </c>
      <c r="F183" s="162">
        <v>3465976.2579999999</v>
      </c>
      <c r="G183" s="162">
        <v>15438.591</v>
      </c>
      <c r="H183" s="162">
        <v>3481414.8489999999</v>
      </c>
      <c r="I183" s="162">
        <v>2173400.8930000002</v>
      </c>
      <c r="J183" s="162">
        <v>1893.2910000000002</v>
      </c>
      <c r="K183" s="162">
        <v>2175294.1839999999</v>
      </c>
      <c r="L183" s="162">
        <v>23135.857</v>
      </c>
      <c r="M183" s="162">
        <v>331701.82699999999</v>
      </c>
      <c r="N183" s="162">
        <v>41811.737999999998</v>
      </c>
      <c r="O183" s="162">
        <v>373513.565</v>
      </c>
      <c r="P183" s="162">
        <v>10978892.187999999</v>
      </c>
      <c r="Q183" s="162">
        <v>0</v>
      </c>
      <c r="R183" s="162">
        <v>10978892.187999999</v>
      </c>
      <c r="S183" s="160"/>
      <c r="T183" s="162">
        <v>10565331.329</v>
      </c>
      <c r="U183" s="162">
        <v>10565331.329</v>
      </c>
      <c r="V183" s="162">
        <v>10605378.623</v>
      </c>
      <c r="W183" s="162">
        <v>10605378.623</v>
      </c>
      <c r="X183" s="162">
        <v>10938844.893999999</v>
      </c>
      <c r="Y183" s="162">
        <v>10938844.893999999</v>
      </c>
      <c r="Z183" s="162">
        <v>25878.204000000002</v>
      </c>
      <c r="AA183" s="162">
        <v>101.27</v>
      </c>
      <c r="AB183" s="162">
        <v>25979.473999999998</v>
      </c>
      <c r="AC183" s="162">
        <v>685942.88900000008</v>
      </c>
      <c r="AD183" s="162">
        <v>0</v>
      </c>
      <c r="AE183" s="162">
        <v>11690814.550999999</v>
      </c>
      <c r="AF183" s="160"/>
      <c r="AG183" s="160"/>
      <c r="AH183" s="162">
        <v>48093</v>
      </c>
      <c r="AI183" s="162">
        <v>87694</v>
      </c>
      <c r="AJ183" s="162">
        <v>0</v>
      </c>
      <c r="AK183" s="160"/>
      <c r="AL183" s="162">
        <v>4950911.3209999995</v>
      </c>
      <c r="AM183" s="162">
        <v>22715.412</v>
      </c>
      <c r="AN183" s="162">
        <v>4973626.733</v>
      </c>
      <c r="AO183" s="162">
        <v>3553670.2579999999</v>
      </c>
      <c r="AP183" s="162">
        <v>15438.591</v>
      </c>
      <c r="AQ183" s="162">
        <v>3569108.8490000004</v>
      </c>
      <c r="AR183" s="162">
        <v>2173400.8930000002</v>
      </c>
      <c r="AS183" s="162">
        <v>1893.2910000000002</v>
      </c>
      <c r="AT183" s="162">
        <v>2175294.1839999999</v>
      </c>
      <c r="AU183" s="162">
        <v>23135.857</v>
      </c>
      <c r="AV183" s="162">
        <v>331701.82699999999</v>
      </c>
      <c r="AW183" s="162">
        <v>41811.737999999998</v>
      </c>
      <c r="AX183" s="162">
        <v>373513.565</v>
      </c>
      <c r="AY183" s="162">
        <v>11114679.187999999</v>
      </c>
      <c r="AZ183" s="162">
        <v>0</v>
      </c>
      <c r="BA183" s="162">
        <v>11114679.187999999</v>
      </c>
      <c r="BB183" s="160"/>
      <c r="BC183" s="162">
        <v>10701118.329</v>
      </c>
      <c r="BD183" s="162">
        <v>10701118.329</v>
      </c>
      <c r="BE183" s="162">
        <v>11826601.550999999</v>
      </c>
      <c r="BF183" s="160"/>
      <c r="BG183" s="162">
        <v>11690814.550999999</v>
      </c>
    </row>
    <row r="184" spans="1:59">
      <c r="A184" s="121">
        <f>A183+1</f>
        <v>2005</v>
      </c>
      <c r="B184" s="121" t="str">
        <f>B170</f>
        <v>Annual</v>
      </c>
      <c r="C184" s="162">
        <v>5034377.0089999996</v>
      </c>
      <c r="D184" s="162">
        <v>22920.939000000002</v>
      </c>
      <c r="E184" s="162">
        <v>5057297.9480000008</v>
      </c>
      <c r="F184" s="162">
        <v>3563853.2039999999</v>
      </c>
      <c r="G184" s="162">
        <v>15339.34</v>
      </c>
      <c r="H184" s="162">
        <v>3579192.5440000002</v>
      </c>
      <c r="I184" s="162">
        <v>2192378.3830000004</v>
      </c>
      <c r="J184" s="162">
        <v>2602.3390000000004</v>
      </c>
      <c r="K184" s="162">
        <v>2194980.7219999996</v>
      </c>
      <c r="L184" s="162">
        <v>23815.380999999998</v>
      </c>
      <c r="M184" s="162">
        <v>337663.13300000003</v>
      </c>
      <c r="N184" s="162">
        <v>42720.838000000003</v>
      </c>
      <c r="O184" s="162">
        <v>380383.97099999996</v>
      </c>
      <c r="P184" s="162">
        <v>11235670.566000002</v>
      </c>
      <c r="Q184" s="162">
        <v>0</v>
      </c>
      <c r="R184" s="162">
        <v>11235670.566000002</v>
      </c>
      <c r="S184" s="160"/>
      <c r="T184" s="162">
        <v>10814423.977</v>
      </c>
      <c r="U184" s="162">
        <v>10814423.977</v>
      </c>
      <c r="V184" s="162">
        <v>10855286.594999999</v>
      </c>
      <c r="W184" s="162">
        <v>10855286.594999999</v>
      </c>
      <c r="X184" s="162">
        <v>11194807.947999999</v>
      </c>
      <c r="Y184" s="162">
        <v>11194807.947999999</v>
      </c>
      <c r="Z184" s="162">
        <v>26503.381999999998</v>
      </c>
      <c r="AA184" s="162">
        <v>137.054</v>
      </c>
      <c r="AB184" s="162">
        <v>26640.436000000002</v>
      </c>
      <c r="AC184" s="162">
        <v>703357.98100000003</v>
      </c>
      <c r="AD184" s="162">
        <v>0</v>
      </c>
      <c r="AE184" s="162">
        <v>11965668.982999999</v>
      </c>
      <c r="AF184" s="160"/>
      <c r="AG184" s="160"/>
      <c r="AH184" s="162">
        <v>58979</v>
      </c>
      <c r="AI184" s="162">
        <v>101722</v>
      </c>
      <c r="AJ184" s="162">
        <v>0</v>
      </c>
      <c r="AK184" s="160"/>
      <c r="AL184" s="162">
        <v>5093356.0090000005</v>
      </c>
      <c r="AM184" s="162">
        <v>22920.939000000002</v>
      </c>
      <c r="AN184" s="162">
        <v>5116276.9479999999</v>
      </c>
      <c r="AO184" s="162">
        <v>3665575.2040000004</v>
      </c>
      <c r="AP184" s="162">
        <v>15339.34</v>
      </c>
      <c r="AQ184" s="162">
        <v>3680914.5440000002</v>
      </c>
      <c r="AR184" s="162">
        <v>2192378.3830000004</v>
      </c>
      <c r="AS184" s="162">
        <v>2602.3390000000004</v>
      </c>
      <c r="AT184" s="162">
        <v>2194980.7219999996</v>
      </c>
      <c r="AU184" s="162">
        <v>23815.380999999998</v>
      </c>
      <c r="AV184" s="162">
        <v>337663.13300000003</v>
      </c>
      <c r="AW184" s="162">
        <v>42720.838000000003</v>
      </c>
      <c r="AX184" s="162">
        <v>380383.97099999996</v>
      </c>
      <c r="AY184" s="162">
        <v>11396371.566</v>
      </c>
      <c r="AZ184" s="162">
        <v>0</v>
      </c>
      <c r="BA184" s="162">
        <v>11396371.566</v>
      </c>
      <c r="BB184" s="160"/>
      <c r="BC184" s="162">
        <v>10975124.977</v>
      </c>
      <c r="BD184" s="162">
        <v>10975124.977</v>
      </c>
      <c r="BE184" s="162">
        <v>12126369.983000001</v>
      </c>
      <c r="BF184" s="160"/>
      <c r="BG184" s="162">
        <v>11965668.982999999</v>
      </c>
    </row>
    <row r="185" spans="1:59">
      <c r="A185" s="121">
        <f>A184+1</f>
        <v>2006</v>
      </c>
      <c r="B185" s="121" t="str">
        <f>B171</f>
        <v>Annual</v>
      </c>
      <c r="C185" s="162">
        <v>5148370.0140000004</v>
      </c>
      <c r="D185" s="162">
        <v>23335.795000000002</v>
      </c>
      <c r="E185" s="162">
        <v>5171705.8090000004</v>
      </c>
      <c r="F185" s="162">
        <v>3630715.5</v>
      </c>
      <c r="G185" s="162">
        <v>15616.973</v>
      </c>
      <c r="H185" s="162">
        <v>3646332.4729999998</v>
      </c>
      <c r="I185" s="162">
        <v>2210029.8969999999</v>
      </c>
      <c r="J185" s="162">
        <v>2649.4399999999996</v>
      </c>
      <c r="K185" s="162">
        <v>2212679.3369999998</v>
      </c>
      <c r="L185" s="162">
        <v>24502.271000000001</v>
      </c>
      <c r="M185" s="162">
        <v>343731.57500000001</v>
      </c>
      <c r="N185" s="162">
        <v>43620.538</v>
      </c>
      <c r="O185" s="162">
        <v>387352.11299999995</v>
      </c>
      <c r="P185" s="162">
        <v>11442572.002999999</v>
      </c>
      <c r="Q185" s="162">
        <v>0</v>
      </c>
      <c r="R185" s="162">
        <v>11442572.002999999</v>
      </c>
      <c r="S185" s="160"/>
      <c r="T185" s="162">
        <v>11013617.682</v>
      </c>
      <c r="U185" s="162">
        <v>11013617.682</v>
      </c>
      <c r="V185" s="162">
        <v>11055219.890000001</v>
      </c>
      <c r="W185" s="162">
        <v>11055219.890000001</v>
      </c>
      <c r="X185" s="162">
        <v>11400969.795000002</v>
      </c>
      <c r="Y185" s="162">
        <v>11400969.795000002</v>
      </c>
      <c r="Z185" s="162">
        <v>27128.560000000001</v>
      </c>
      <c r="AA185" s="162">
        <v>139.535</v>
      </c>
      <c r="AB185" s="162">
        <v>27268.094999999998</v>
      </c>
      <c r="AC185" s="162">
        <v>717723.44299999997</v>
      </c>
      <c r="AD185" s="162">
        <v>0</v>
      </c>
      <c r="AE185" s="162">
        <v>12187563.540999999</v>
      </c>
      <c r="AF185" s="160"/>
      <c r="AG185" s="160"/>
      <c r="AH185" s="162">
        <v>70082</v>
      </c>
      <c r="AI185" s="162">
        <v>115741</v>
      </c>
      <c r="AJ185" s="162">
        <v>0</v>
      </c>
      <c r="AK185" s="160"/>
      <c r="AL185" s="162">
        <v>5218452.0140000004</v>
      </c>
      <c r="AM185" s="162">
        <v>23335.795000000002</v>
      </c>
      <c r="AN185" s="162">
        <v>5241787.8090000004</v>
      </c>
      <c r="AO185" s="162">
        <v>3746456.5</v>
      </c>
      <c r="AP185" s="162">
        <v>15616.973</v>
      </c>
      <c r="AQ185" s="162">
        <v>3762073.4729999998</v>
      </c>
      <c r="AR185" s="162">
        <v>2210029.8969999999</v>
      </c>
      <c r="AS185" s="162">
        <v>2649.4399999999996</v>
      </c>
      <c r="AT185" s="162">
        <v>2212679.3369999998</v>
      </c>
      <c r="AU185" s="162">
        <v>24502.271000000001</v>
      </c>
      <c r="AV185" s="162">
        <v>343731.57500000001</v>
      </c>
      <c r="AW185" s="162">
        <v>43620.538</v>
      </c>
      <c r="AX185" s="162">
        <v>387352.11299999995</v>
      </c>
      <c r="AY185" s="162">
        <v>11628395.003</v>
      </c>
      <c r="AZ185" s="162">
        <v>0</v>
      </c>
      <c r="BA185" s="162">
        <v>11628395.003</v>
      </c>
      <c r="BB185" s="160"/>
      <c r="BC185" s="162">
        <v>11199440.682</v>
      </c>
      <c r="BD185" s="162">
        <v>11199440.682</v>
      </c>
      <c r="BE185" s="162">
        <v>12373386.539999999</v>
      </c>
      <c r="BF185" s="160"/>
      <c r="BG185" s="162">
        <v>12187563.539999999</v>
      </c>
    </row>
    <row r="186" spans="1:59">
      <c r="A186" s="121">
        <f>A185+1</f>
        <v>2007</v>
      </c>
      <c r="B186" s="121" t="str">
        <f>B172</f>
        <v>Annual</v>
      </c>
      <c r="C186" s="162">
        <v>5282904.892</v>
      </c>
      <c r="D186" s="162">
        <v>23633.185999999998</v>
      </c>
      <c r="E186" s="162">
        <v>5306538.0779999997</v>
      </c>
      <c r="F186" s="162">
        <v>3662324.44</v>
      </c>
      <c r="G186" s="162">
        <v>15815.994999999999</v>
      </c>
      <c r="H186" s="162">
        <v>3678140.4349999996</v>
      </c>
      <c r="I186" s="162">
        <v>2225628.3250000002</v>
      </c>
      <c r="J186" s="162">
        <v>2683.2049999999999</v>
      </c>
      <c r="K186" s="162">
        <v>2228311.5299999998</v>
      </c>
      <c r="L186" s="162">
        <v>25200.468999999997</v>
      </c>
      <c r="M186" s="162">
        <v>349909.07800000004</v>
      </c>
      <c r="N186" s="162">
        <v>44524.762999999999</v>
      </c>
      <c r="O186" s="162">
        <v>394433.84099999996</v>
      </c>
      <c r="P186" s="162">
        <v>11632624.353</v>
      </c>
      <c r="Q186" s="162">
        <v>0</v>
      </c>
      <c r="R186" s="162">
        <v>11632624.353</v>
      </c>
      <c r="S186" s="160"/>
      <c r="T186" s="162">
        <v>11196058.126</v>
      </c>
      <c r="U186" s="162">
        <v>11196058.126</v>
      </c>
      <c r="V186" s="162">
        <v>11238190.512</v>
      </c>
      <c r="W186" s="162">
        <v>11238190.512</v>
      </c>
      <c r="X186" s="162">
        <v>11590491.967</v>
      </c>
      <c r="Y186" s="162">
        <v>11590491.967</v>
      </c>
      <c r="Z186" s="162">
        <v>27753.737999999998</v>
      </c>
      <c r="AA186" s="162">
        <v>141.31399999999999</v>
      </c>
      <c r="AB186" s="162">
        <v>27895.052</v>
      </c>
      <c r="AC186" s="162">
        <v>731088.34200000006</v>
      </c>
      <c r="AD186" s="162">
        <v>0</v>
      </c>
      <c r="AE186" s="162">
        <v>12391607.747</v>
      </c>
      <c r="AF186" s="160"/>
      <c r="AG186" s="160"/>
      <c r="AH186" s="162">
        <v>81402</v>
      </c>
      <c r="AI186" s="162">
        <v>130073.00000000001</v>
      </c>
      <c r="AJ186" s="162">
        <v>0</v>
      </c>
      <c r="AK186" s="160"/>
      <c r="AL186" s="162">
        <v>5364306.892</v>
      </c>
      <c r="AM186" s="162">
        <v>23633.185999999998</v>
      </c>
      <c r="AN186" s="162">
        <v>5387940.0779999997</v>
      </c>
      <c r="AO186" s="162">
        <v>3792397.4400000004</v>
      </c>
      <c r="AP186" s="162">
        <v>15815.994999999999</v>
      </c>
      <c r="AQ186" s="162">
        <v>3808213.4350000001</v>
      </c>
      <c r="AR186" s="162">
        <v>2225628.3250000002</v>
      </c>
      <c r="AS186" s="162">
        <v>2683.2049999999999</v>
      </c>
      <c r="AT186" s="162">
        <v>2228311.5299999998</v>
      </c>
      <c r="AU186" s="162">
        <v>25200.468999999997</v>
      </c>
      <c r="AV186" s="162">
        <v>349909.07800000004</v>
      </c>
      <c r="AW186" s="162">
        <v>44524.762999999999</v>
      </c>
      <c r="AX186" s="162">
        <v>394433.84099999996</v>
      </c>
      <c r="AY186" s="162">
        <v>11844099.353</v>
      </c>
      <c r="AZ186" s="162">
        <v>0</v>
      </c>
      <c r="BA186" s="162">
        <v>11844099.353</v>
      </c>
      <c r="BB186" s="160"/>
      <c r="BC186" s="162">
        <v>11407533.126</v>
      </c>
      <c r="BD186" s="162">
        <v>11407533.126</v>
      </c>
      <c r="BE186" s="162">
        <v>12603082.747</v>
      </c>
      <c r="BF186" s="160"/>
      <c r="BG186" s="162">
        <v>12391607.747</v>
      </c>
    </row>
    <row r="187" spans="1:59"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  <c r="BC187" s="160"/>
      <c r="BD187" s="160"/>
      <c r="BE187" s="160"/>
      <c r="BF187" s="160"/>
      <c r="BG187" s="160"/>
    </row>
    <row r="188" spans="1:59">
      <c r="A188" s="121">
        <f>A186+1</f>
        <v>2008</v>
      </c>
      <c r="B188" s="121" t="str">
        <f>B174</f>
        <v>Annual</v>
      </c>
      <c r="C188" s="162">
        <v>5399689.102</v>
      </c>
      <c r="D188" s="162">
        <v>23905.802</v>
      </c>
      <c r="E188" s="162">
        <v>5423594.9039999992</v>
      </c>
      <c r="F188" s="162">
        <v>3703531.2549999999</v>
      </c>
      <c r="G188" s="162">
        <v>15998.438</v>
      </c>
      <c r="H188" s="162">
        <v>3719529.693</v>
      </c>
      <c r="I188" s="162">
        <v>2214142.2619999996</v>
      </c>
      <c r="J188" s="162">
        <v>2714.1559999999999</v>
      </c>
      <c r="K188" s="162">
        <v>2216856.4180000001</v>
      </c>
      <c r="L188" s="162">
        <v>25898.667000000001</v>
      </c>
      <c r="M188" s="162">
        <v>356197.60200000001</v>
      </c>
      <c r="N188" s="162">
        <v>45440.487000000001</v>
      </c>
      <c r="O188" s="162">
        <v>401638.08899999998</v>
      </c>
      <c r="P188" s="162">
        <v>11787517.771000002</v>
      </c>
      <c r="Q188" s="162">
        <v>0</v>
      </c>
      <c r="R188" s="162">
        <v>11787517.771000002</v>
      </c>
      <c r="S188" s="160"/>
      <c r="T188" s="162">
        <v>11343261.286</v>
      </c>
      <c r="U188" s="162">
        <v>11343261.286</v>
      </c>
      <c r="V188" s="162">
        <v>11385879.682</v>
      </c>
      <c r="W188" s="162">
        <v>11385879.682</v>
      </c>
      <c r="X188" s="162">
        <v>11744899.375</v>
      </c>
      <c r="Y188" s="162">
        <v>11744899.375</v>
      </c>
      <c r="Z188" s="162">
        <v>28378.916000000001</v>
      </c>
      <c r="AA188" s="162">
        <v>142.94299999999998</v>
      </c>
      <c r="AB188" s="162">
        <v>28521.859</v>
      </c>
      <c r="AC188" s="162">
        <v>742325.57899999991</v>
      </c>
      <c r="AD188" s="162">
        <v>0</v>
      </c>
      <c r="AE188" s="162">
        <v>12558365.208999999</v>
      </c>
      <c r="AF188" s="160"/>
      <c r="AG188" s="160"/>
      <c r="AH188" s="162">
        <v>92938</v>
      </c>
      <c r="AI188" s="162">
        <v>144406</v>
      </c>
      <c r="AJ188" s="162">
        <v>0</v>
      </c>
      <c r="AK188" s="160"/>
      <c r="AL188" s="162">
        <v>5492627.102</v>
      </c>
      <c r="AM188" s="162">
        <v>23905.802</v>
      </c>
      <c r="AN188" s="162">
        <v>5516532.9040000001</v>
      </c>
      <c r="AO188" s="162">
        <v>3847937.2549999999</v>
      </c>
      <c r="AP188" s="162">
        <v>15998.438</v>
      </c>
      <c r="AQ188" s="162">
        <v>3863935.693</v>
      </c>
      <c r="AR188" s="162">
        <v>2214142.2619999996</v>
      </c>
      <c r="AS188" s="162">
        <v>2714.1559999999999</v>
      </c>
      <c r="AT188" s="162">
        <v>2216856.4180000001</v>
      </c>
      <c r="AU188" s="162">
        <v>25898.667000000001</v>
      </c>
      <c r="AV188" s="162">
        <v>356197.60200000001</v>
      </c>
      <c r="AW188" s="162">
        <v>45440.487000000001</v>
      </c>
      <c r="AX188" s="162">
        <v>401638.08899999998</v>
      </c>
      <c r="AY188" s="162">
        <v>12024861.771</v>
      </c>
      <c r="AZ188" s="162">
        <v>0</v>
      </c>
      <c r="BA188" s="162">
        <v>12024861.771</v>
      </c>
      <c r="BB188" s="160"/>
      <c r="BC188" s="162">
        <v>11580605.286</v>
      </c>
      <c r="BD188" s="162">
        <v>11580605.286</v>
      </c>
      <c r="BE188" s="162">
        <v>12795709.210000001</v>
      </c>
      <c r="BF188" s="160"/>
      <c r="BG188" s="162">
        <v>12558365.209999999</v>
      </c>
    </row>
    <row r="189" spans="1:59">
      <c r="A189" s="121">
        <f>A188+1</f>
        <v>2009</v>
      </c>
      <c r="B189" s="121" t="str">
        <f>B175</f>
        <v>Annual</v>
      </c>
      <c r="C189" s="162">
        <v>5506286.0979999993</v>
      </c>
      <c r="D189" s="162">
        <v>24091.940000000002</v>
      </c>
      <c r="E189" s="162">
        <v>5530378.0379999997</v>
      </c>
      <c r="F189" s="162">
        <v>3728687.9580000001</v>
      </c>
      <c r="G189" s="162">
        <v>16123.007000000001</v>
      </c>
      <c r="H189" s="162">
        <v>3744810.9650000003</v>
      </c>
      <c r="I189" s="162">
        <v>2202266.9590000003</v>
      </c>
      <c r="J189" s="162">
        <v>2735.2889999999998</v>
      </c>
      <c r="K189" s="162">
        <v>2205002.2479999997</v>
      </c>
      <c r="L189" s="162">
        <v>26596.865000000002</v>
      </c>
      <c r="M189" s="162">
        <v>362599.14300000004</v>
      </c>
      <c r="N189" s="162">
        <v>46371.375999999997</v>
      </c>
      <c r="O189" s="162">
        <v>408970.51900000003</v>
      </c>
      <c r="P189" s="162">
        <v>11915758.635</v>
      </c>
      <c r="Q189" s="162">
        <v>0</v>
      </c>
      <c r="R189" s="162">
        <v>11915758.635</v>
      </c>
      <c r="S189" s="160"/>
      <c r="T189" s="162">
        <v>11463837.879999999</v>
      </c>
      <c r="U189" s="162">
        <v>11463837.879999999</v>
      </c>
      <c r="V189" s="162">
        <v>11506788.116</v>
      </c>
      <c r="W189" s="162">
        <v>11506788.116</v>
      </c>
      <c r="X189" s="162">
        <v>11872808.399</v>
      </c>
      <c r="Y189" s="162">
        <v>11872808.399</v>
      </c>
      <c r="Z189" s="162">
        <v>29004.093999999997</v>
      </c>
      <c r="AA189" s="162">
        <v>144.05599999999998</v>
      </c>
      <c r="AB189" s="162">
        <v>29148.15</v>
      </c>
      <c r="AC189" s="162">
        <v>751923.66700000002</v>
      </c>
      <c r="AD189" s="162">
        <v>0</v>
      </c>
      <c r="AE189" s="162">
        <v>12696830.452</v>
      </c>
      <c r="AF189" s="160"/>
      <c r="AG189" s="160"/>
      <c r="AH189" s="162">
        <v>104691</v>
      </c>
      <c r="AI189" s="162">
        <v>158744</v>
      </c>
      <c r="AJ189" s="162">
        <v>0</v>
      </c>
      <c r="AK189" s="160"/>
      <c r="AL189" s="162">
        <v>5610977.0980000002</v>
      </c>
      <c r="AM189" s="162">
        <v>24091.940000000002</v>
      </c>
      <c r="AN189" s="162">
        <v>5635069.0379999997</v>
      </c>
      <c r="AO189" s="162">
        <v>3887431.9580000001</v>
      </c>
      <c r="AP189" s="162">
        <v>16123.007000000001</v>
      </c>
      <c r="AQ189" s="162">
        <v>3903554.9649999999</v>
      </c>
      <c r="AR189" s="162">
        <v>2202266.9590000003</v>
      </c>
      <c r="AS189" s="162">
        <v>2735.2889999999998</v>
      </c>
      <c r="AT189" s="162">
        <v>2205002.2479999997</v>
      </c>
      <c r="AU189" s="162">
        <v>26596.865000000002</v>
      </c>
      <c r="AV189" s="162">
        <v>362599.14300000004</v>
      </c>
      <c r="AW189" s="162">
        <v>46371.375999999997</v>
      </c>
      <c r="AX189" s="162">
        <v>408970.51900000003</v>
      </c>
      <c r="AY189" s="162">
        <v>12179193.635</v>
      </c>
      <c r="AZ189" s="162">
        <v>0</v>
      </c>
      <c r="BA189" s="162">
        <v>12179193.635</v>
      </c>
      <c r="BB189" s="160"/>
      <c r="BC189" s="162">
        <v>11727272.880000001</v>
      </c>
      <c r="BD189" s="162">
        <v>11727272.880000001</v>
      </c>
      <c r="BE189" s="162">
        <v>12960265.450999999</v>
      </c>
      <c r="BF189" s="160"/>
      <c r="BG189" s="162">
        <v>12696830.450999999</v>
      </c>
    </row>
    <row r="190" spans="1:59">
      <c r="A190" s="121">
        <f>A189+1</f>
        <v>2010</v>
      </c>
      <c r="B190" s="121" t="str">
        <f>B176</f>
        <v>Annual</v>
      </c>
      <c r="C190" s="162">
        <v>5649491.5149999997</v>
      </c>
      <c r="D190" s="162">
        <v>24410.452000000001</v>
      </c>
      <c r="E190" s="162">
        <v>5673901.9670000002</v>
      </c>
      <c r="F190" s="162">
        <v>3774483.5449999999</v>
      </c>
      <c r="G190" s="162">
        <v>16336.164000000001</v>
      </c>
      <c r="H190" s="162">
        <v>3790819.7089999998</v>
      </c>
      <c r="I190" s="162">
        <v>2191270.09</v>
      </c>
      <c r="J190" s="162">
        <v>2771.4520000000002</v>
      </c>
      <c r="K190" s="162">
        <v>2194041.5419999999</v>
      </c>
      <c r="L190" s="162">
        <v>27295.062999999998</v>
      </c>
      <c r="M190" s="162">
        <v>369115.73199999996</v>
      </c>
      <c r="N190" s="162">
        <v>47319.470999999998</v>
      </c>
      <c r="O190" s="162">
        <v>416435.20299999998</v>
      </c>
      <c r="P190" s="162">
        <v>12102493.484000001</v>
      </c>
      <c r="Q190" s="162">
        <v>0</v>
      </c>
      <c r="R190" s="162">
        <v>12102493.484000001</v>
      </c>
      <c r="S190" s="160"/>
      <c r="T190" s="162">
        <v>11642540.213</v>
      </c>
      <c r="U190" s="162">
        <v>11642540.213</v>
      </c>
      <c r="V190" s="162">
        <v>11686058.280999999</v>
      </c>
      <c r="W190" s="162">
        <v>11686058.280999999</v>
      </c>
      <c r="X190" s="162">
        <v>12058975.415999999</v>
      </c>
      <c r="Y190" s="162">
        <v>12058975.415999999</v>
      </c>
      <c r="Z190" s="162">
        <v>29629.272000000001</v>
      </c>
      <c r="AA190" s="162">
        <v>145.96100000000001</v>
      </c>
      <c r="AB190" s="162">
        <v>29775.233</v>
      </c>
      <c r="AC190" s="162">
        <v>765156.72</v>
      </c>
      <c r="AD190" s="162">
        <v>0</v>
      </c>
      <c r="AE190" s="162">
        <v>12897425.436999999</v>
      </c>
      <c r="AF190" s="160"/>
      <c r="AG190" s="160"/>
      <c r="AH190" s="162">
        <v>116443</v>
      </c>
      <c r="AI190" s="162">
        <v>173082</v>
      </c>
      <c r="AJ190" s="162">
        <v>0</v>
      </c>
      <c r="AK190" s="160"/>
      <c r="AL190" s="162">
        <v>5765934.5149999997</v>
      </c>
      <c r="AM190" s="162">
        <v>24410.452000000001</v>
      </c>
      <c r="AN190" s="162">
        <v>5790344.9670000002</v>
      </c>
      <c r="AO190" s="162">
        <v>3947565.5449999999</v>
      </c>
      <c r="AP190" s="162">
        <v>16336.164000000001</v>
      </c>
      <c r="AQ190" s="162">
        <v>3963901.7090000003</v>
      </c>
      <c r="AR190" s="162">
        <v>2191270.09</v>
      </c>
      <c r="AS190" s="162">
        <v>2771.4520000000002</v>
      </c>
      <c r="AT190" s="162">
        <v>2194041.5419999999</v>
      </c>
      <c r="AU190" s="162">
        <v>27295.062999999998</v>
      </c>
      <c r="AV190" s="162">
        <v>369115.73199999996</v>
      </c>
      <c r="AW190" s="162">
        <v>47319.470999999998</v>
      </c>
      <c r="AX190" s="162">
        <v>416435.20299999998</v>
      </c>
      <c r="AY190" s="162">
        <v>12392018.484000001</v>
      </c>
      <c r="AZ190" s="162">
        <v>0</v>
      </c>
      <c r="BA190" s="162">
        <v>12392018.484000001</v>
      </c>
      <c r="BB190" s="160"/>
      <c r="BC190" s="162">
        <v>11932065.213</v>
      </c>
      <c r="BD190" s="162">
        <v>11932065.213</v>
      </c>
      <c r="BE190" s="162">
        <v>13186950.436999999</v>
      </c>
      <c r="BF190" s="160"/>
      <c r="BG190" s="162">
        <v>12897425.436999999</v>
      </c>
    </row>
    <row r="191" spans="1:59">
      <c r="A191" s="121">
        <f>A190+1</f>
        <v>2011</v>
      </c>
      <c r="B191" s="121" t="str">
        <f>B177</f>
        <v>Annual</v>
      </c>
      <c r="C191" s="162">
        <v>5756436.1669999994</v>
      </c>
      <c r="D191" s="162">
        <v>24678.54</v>
      </c>
      <c r="E191" s="162">
        <v>5781114.7069999995</v>
      </c>
      <c r="F191" s="162">
        <v>3829078.449</v>
      </c>
      <c r="G191" s="162">
        <v>16515.576000000001</v>
      </c>
      <c r="H191" s="162">
        <v>3845594.0249999999</v>
      </c>
      <c r="I191" s="162">
        <v>2178511.39</v>
      </c>
      <c r="J191" s="162">
        <v>2801.8890000000001</v>
      </c>
      <c r="K191" s="162">
        <v>2181313.2790000001</v>
      </c>
      <c r="L191" s="162">
        <v>27993.260999999999</v>
      </c>
      <c r="M191" s="162">
        <v>375749.43599999999</v>
      </c>
      <c r="N191" s="162">
        <v>48286.000999999997</v>
      </c>
      <c r="O191" s="162">
        <v>424035.43699999998</v>
      </c>
      <c r="P191" s="162">
        <v>12260050.708999999</v>
      </c>
      <c r="Q191" s="162">
        <v>0</v>
      </c>
      <c r="R191" s="162">
        <v>12260050.708999999</v>
      </c>
      <c r="S191" s="160"/>
      <c r="T191" s="162">
        <v>11792019.266999999</v>
      </c>
      <c r="U191" s="162">
        <v>11792019.266999999</v>
      </c>
      <c r="V191" s="162">
        <v>11836015.272</v>
      </c>
      <c r="W191" s="162">
        <v>11836015.272</v>
      </c>
      <c r="X191" s="162">
        <v>12216054.704</v>
      </c>
      <c r="Y191" s="162">
        <v>12216054.704</v>
      </c>
      <c r="Z191" s="162">
        <v>30254.449999999997</v>
      </c>
      <c r="AA191" s="162">
        <v>147.56399999999999</v>
      </c>
      <c r="AB191" s="162">
        <v>30402.014000000003</v>
      </c>
      <c r="AC191" s="162">
        <v>776573.03599999996</v>
      </c>
      <c r="AD191" s="162">
        <v>0</v>
      </c>
      <c r="AE191" s="162">
        <v>13067025.759</v>
      </c>
      <c r="AF191" s="160"/>
      <c r="AG191" s="160"/>
      <c r="AH191" s="162">
        <v>128196</v>
      </c>
      <c r="AI191" s="162">
        <v>187420</v>
      </c>
      <c r="AJ191" s="162">
        <v>0</v>
      </c>
      <c r="AK191" s="160"/>
      <c r="AL191" s="162">
        <v>5884632.1669999994</v>
      </c>
      <c r="AM191" s="162">
        <v>24678.54</v>
      </c>
      <c r="AN191" s="162">
        <v>5909310.7069999995</v>
      </c>
      <c r="AO191" s="162">
        <v>4016498.449</v>
      </c>
      <c r="AP191" s="162">
        <v>16515.576000000001</v>
      </c>
      <c r="AQ191" s="162">
        <v>4033014.0249999999</v>
      </c>
      <c r="AR191" s="162">
        <v>2178511.39</v>
      </c>
      <c r="AS191" s="162">
        <v>2801.8890000000001</v>
      </c>
      <c r="AT191" s="162">
        <v>2181313.2790000001</v>
      </c>
      <c r="AU191" s="162">
        <v>27993.260999999999</v>
      </c>
      <c r="AV191" s="162">
        <v>375749.43599999999</v>
      </c>
      <c r="AW191" s="162">
        <v>48286.000999999997</v>
      </c>
      <c r="AX191" s="162">
        <v>424035.43699999998</v>
      </c>
      <c r="AY191" s="162">
        <v>12575666.708999999</v>
      </c>
      <c r="AZ191" s="162">
        <v>0</v>
      </c>
      <c r="BA191" s="162">
        <v>12575666.708999999</v>
      </c>
      <c r="BB191" s="160"/>
      <c r="BC191" s="162">
        <v>12107635.266999999</v>
      </c>
      <c r="BD191" s="162">
        <v>12107635.266999999</v>
      </c>
      <c r="BE191" s="162">
        <v>13382641.757999999</v>
      </c>
      <c r="BF191" s="160"/>
      <c r="BG191" s="162">
        <v>13067025.757999999</v>
      </c>
    </row>
    <row r="192" spans="1:59">
      <c r="A192" s="121">
        <f>A191+1</f>
        <v>2012</v>
      </c>
      <c r="B192" s="121" t="str">
        <f>B178</f>
        <v>Annual</v>
      </c>
      <c r="C192" s="162">
        <v>5893922.8110000007</v>
      </c>
      <c r="D192" s="162">
        <v>24975.992999999999</v>
      </c>
      <c r="E192" s="162">
        <v>5918898.8040000005</v>
      </c>
      <c r="F192" s="162">
        <v>3874236.1139999996</v>
      </c>
      <c r="G192" s="162">
        <v>16714.638999999999</v>
      </c>
      <c r="H192" s="162">
        <v>3890950.753</v>
      </c>
      <c r="I192" s="162">
        <v>2167282.0409999997</v>
      </c>
      <c r="J192" s="162">
        <v>2835.66</v>
      </c>
      <c r="K192" s="162">
        <v>2170117.7010000004</v>
      </c>
      <c r="L192" s="162">
        <v>28691.458999999999</v>
      </c>
      <c r="M192" s="162">
        <v>382502.36</v>
      </c>
      <c r="N192" s="162">
        <v>49271.788999999997</v>
      </c>
      <c r="O192" s="162">
        <v>431774.14900000003</v>
      </c>
      <c r="P192" s="162">
        <v>12440432.865999999</v>
      </c>
      <c r="Q192" s="162">
        <v>0</v>
      </c>
      <c r="R192" s="162">
        <v>12440432.865999999</v>
      </c>
      <c r="S192" s="160"/>
      <c r="T192" s="162">
        <v>11964132.424999999</v>
      </c>
      <c r="U192" s="162">
        <v>11964132.424999999</v>
      </c>
      <c r="V192" s="162">
        <v>12008658.717</v>
      </c>
      <c r="W192" s="162">
        <v>12008658.717</v>
      </c>
      <c r="X192" s="162">
        <v>12395906.574000001</v>
      </c>
      <c r="Y192" s="162">
        <v>12395906.574000001</v>
      </c>
      <c r="Z192" s="162">
        <v>30879.628000000001</v>
      </c>
      <c r="AA192" s="162">
        <v>149.34300000000002</v>
      </c>
      <c r="AB192" s="162">
        <v>31028.970999999998</v>
      </c>
      <c r="AC192" s="162">
        <v>789403.48600000003</v>
      </c>
      <c r="AD192" s="162">
        <v>0</v>
      </c>
      <c r="AE192" s="162">
        <v>13260865.323000001</v>
      </c>
      <c r="AF192" s="160"/>
      <c r="AG192" s="160"/>
      <c r="AH192" s="162">
        <v>139949</v>
      </c>
      <c r="AI192" s="162">
        <v>201758</v>
      </c>
      <c r="AJ192" s="162">
        <v>0</v>
      </c>
      <c r="AK192" s="160"/>
      <c r="AL192" s="162">
        <v>6033871.8109999998</v>
      </c>
      <c r="AM192" s="162">
        <v>24975.992999999999</v>
      </c>
      <c r="AN192" s="162">
        <v>6058847.8039999995</v>
      </c>
      <c r="AO192" s="162">
        <v>4075994.1140000001</v>
      </c>
      <c r="AP192" s="162">
        <v>16714.638999999999</v>
      </c>
      <c r="AQ192" s="162">
        <v>4092708.753</v>
      </c>
      <c r="AR192" s="162">
        <v>2167282.0409999997</v>
      </c>
      <c r="AS192" s="162">
        <v>2835.66</v>
      </c>
      <c r="AT192" s="162">
        <v>2170117.7010000004</v>
      </c>
      <c r="AU192" s="162">
        <v>28691.458999999999</v>
      </c>
      <c r="AV192" s="162">
        <v>382502.36</v>
      </c>
      <c r="AW192" s="162">
        <v>49271.788999999997</v>
      </c>
      <c r="AX192" s="162">
        <v>431774.14900000003</v>
      </c>
      <c r="AY192" s="162">
        <v>12782139.866</v>
      </c>
      <c r="AZ192" s="162">
        <v>0</v>
      </c>
      <c r="BA192" s="162">
        <v>12782139.866</v>
      </c>
      <c r="BB192" s="160"/>
      <c r="BC192" s="162">
        <v>12305839.425000001</v>
      </c>
      <c r="BD192" s="162">
        <v>12305839.425000001</v>
      </c>
      <c r="BE192" s="162">
        <v>13602572.324000001</v>
      </c>
      <c r="BF192" s="160"/>
      <c r="BG192" s="162">
        <v>13260865.324000001</v>
      </c>
    </row>
    <row r="193" spans="2:25">
      <c r="B193" s="142"/>
      <c r="C193" s="142"/>
      <c r="D193" s="142"/>
      <c r="E193" s="142"/>
      <c r="F193" s="142"/>
      <c r="G193" s="142"/>
      <c r="H193" s="142"/>
      <c r="I193" s="161"/>
      <c r="J193" s="157"/>
      <c r="K193" s="157"/>
      <c r="L193" s="157"/>
      <c r="M193" s="157"/>
      <c r="N193" s="157"/>
      <c r="O193" s="157"/>
      <c r="P193" s="157"/>
      <c r="Q193" s="157"/>
      <c r="R193" s="161"/>
      <c r="S193" s="161"/>
      <c r="T193" s="161"/>
      <c r="U193" s="161"/>
      <c r="V193" s="161"/>
      <c r="W193" s="161"/>
      <c r="X193" s="161"/>
      <c r="Y193" s="161"/>
    </row>
    <row r="194" spans="2:25">
      <c r="B194" s="142"/>
      <c r="C194" s="142"/>
      <c r="D194" s="142"/>
    </row>
    <row r="195" spans="2:25">
      <c r="E195" s="121">
        <v>2001</v>
      </c>
      <c r="F195" s="121">
        <v>2003</v>
      </c>
      <c r="G195" s="121">
        <v>2004</v>
      </c>
      <c r="H195" s="121">
        <v>2005</v>
      </c>
      <c r="I195" s="121">
        <v>2006</v>
      </c>
      <c r="J195" s="121">
        <v>2007</v>
      </c>
    </row>
    <row r="196" spans="2:25">
      <c r="D196" s="128" t="s">
        <v>115</v>
      </c>
      <c r="E196" s="156">
        <v>4942647.7809999995</v>
      </c>
      <c r="F196" s="162">
        <v>4827780.8930000002</v>
      </c>
      <c r="G196" s="162">
        <v>4925533.733</v>
      </c>
      <c r="H196" s="162">
        <v>5057297.9480000008</v>
      </c>
      <c r="I196" s="162">
        <v>5171705.8090000004</v>
      </c>
      <c r="J196" s="163">
        <v>5306538.0779999997</v>
      </c>
    </row>
    <row r="197" spans="2:25">
      <c r="D197" s="128" t="s">
        <v>116</v>
      </c>
      <c r="E197" s="156">
        <v>3467371.9620000003</v>
      </c>
      <c r="F197" s="162">
        <v>3395128.0409999997</v>
      </c>
      <c r="G197" s="162">
        <v>3481414.8489999999</v>
      </c>
      <c r="H197" s="162">
        <v>3579192.5440000002</v>
      </c>
      <c r="I197" s="162">
        <v>3646332.4729999998</v>
      </c>
      <c r="J197" s="163">
        <v>3678140.4349999996</v>
      </c>
    </row>
    <row r="198" spans="2:25">
      <c r="D198" s="128" t="s">
        <v>117</v>
      </c>
      <c r="E198" s="156">
        <v>2052877.246</v>
      </c>
      <c r="F198" s="162">
        <v>2152230.1170000001</v>
      </c>
      <c r="G198" s="162">
        <v>2175294.1839999999</v>
      </c>
      <c r="H198" s="162">
        <v>2194980.7219999996</v>
      </c>
      <c r="I198" s="162">
        <v>2212679.3369999998</v>
      </c>
      <c r="J198" s="163">
        <v>2228311.5299999998</v>
      </c>
    </row>
    <row r="199" spans="2:25">
      <c r="D199" s="128" t="s">
        <v>118</v>
      </c>
      <c r="E199" s="156">
        <v>21691.088999999996</v>
      </c>
      <c r="F199" s="162">
        <v>22460.087000000003</v>
      </c>
      <c r="G199" s="162">
        <v>23135.857</v>
      </c>
      <c r="H199" s="162">
        <v>23815.380999999998</v>
      </c>
      <c r="I199" s="162">
        <v>24502.271000000001</v>
      </c>
      <c r="J199" s="163">
        <v>25200.468999999997</v>
      </c>
    </row>
    <row r="200" spans="2:25">
      <c r="D200" s="128" t="s">
        <v>119</v>
      </c>
      <c r="E200" s="156">
        <v>362664.65</v>
      </c>
      <c r="F200" s="162">
        <v>366049.576</v>
      </c>
      <c r="G200" s="162">
        <v>373513.565</v>
      </c>
      <c r="H200" s="162">
        <v>380383.97099999996</v>
      </c>
      <c r="I200" s="162">
        <v>387352.11299999995</v>
      </c>
      <c r="J200" s="163">
        <v>394433.84099999996</v>
      </c>
    </row>
    <row r="201" spans="2:25">
      <c r="D201" s="128" t="s">
        <v>120</v>
      </c>
      <c r="E201" s="156">
        <v>10847252.728</v>
      </c>
      <c r="F201" s="162">
        <v>10763648.714000002</v>
      </c>
      <c r="G201" s="162">
        <v>10978892.187999999</v>
      </c>
      <c r="H201" s="162">
        <v>11235670.566000002</v>
      </c>
      <c r="I201" s="162">
        <v>11442572.002999999</v>
      </c>
      <c r="J201" s="163">
        <v>11632624.353</v>
      </c>
    </row>
    <row r="205" spans="2:25">
      <c r="E205" s="164">
        <v>4838765243</v>
      </c>
      <c r="F205" s="128"/>
      <c r="G205" s="128"/>
      <c r="H205" s="164">
        <v>3420073933</v>
      </c>
    </row>
    <row r="206" spans="2:25">
      <c r="E206" s="164">
        <v>81291256.082399994</v>
      </c>
      <c r="F206" s="128"/>
      <c r="G206" s="128"/>
      <c r="H206" s="164">
        <v>66349434.3002</v>
      </c>
      <c r="R206" s="156">
        <v>10813601756</v>
      </c>
    </row>
    <row r="207" spans="2:25">
      <c r="E207" s="119">
        <v>7.5175004514379303E-3</v>
      </c>
      <c r="H207" s="119">
        <v>6.1357386555673339E-3</v>
      </c>
    </row>
    <row r="208" spans="2:25">
      <c r="E208" s="165">
        <v>2774470.5700923121</v>
      </c>
      <c r="H208" s="165">
        <v>74464.727199999994</v>
      </c>
    </row>
    <row r="209" spans="1:16">
      <c r="E209" s="119">
        <v>0.21054932519096764</v>
      </c>
      <c r="H209" s="119">
        <v>5.6509873384484443E-3</v>
      </c>
    </row>
    <row r="210" spans="1:16">
      <c r="E210" s="771">
        <v>0.2162003125294161</v>
      </c>
    </row>
    <row r="216" spans="1:16">
      <c r="A216" s="166" t="s">
        <v>137</v>
      </c>
      <c r="B216" s="166"/>
    </row>
    <row r="217" spans="1:16">
      <c r="A217" s="166" t="s">
        <v>138</v>
      </c>
      <c r="B217" s="166"/>
    </row>
    <row r="218" spans="1:16">
      <c r="A218" s="166" t="s">
        <v>139</v>
      </c>
      <c r="B218" s="166"/>
    </row>
    <row r="220" spans="1:16">
      <c r="A220" s="121">
        <f t="shared" ref="A220:B231" si="22">+A21</f>
        <v>2003</v>
      </c>
      <c r="B220" s="121">
        <f t="shared" si="22"/>
        <v>1</v>
      </c>
      <c r="C220" s="124">
        <v>-1349735</v>
      </c>
      <c r="D220" s="124">
        <v>-2140355</v>
      </c>
      <c r="E220" s="124">
        <v>-3490090</v>
      </c>
      <c r="F220" s="124">
        <v>3461825</v>
      </c>
      <c r="G220" s="124">
        <v>-304300</v>
      </c>
      <c r="H220" s="124">
        <v>3157525</v>
      </c>
      <c r="I220" s="124">
        <v>-21946886</v>
      </c>
      <c r="J220" s="124">
        <v>720072</v>
      </c>
      <c r="K220" s="124">
        <v>-21226814</v>
      </c>
      <c r="L220" s="124">
        <v>66402</v>
      </c>
      <c r="M220" s="124">
        <v>725146</v>
      </c>
      <c r="N220" s="124">
        <v>41218</v>
      </c>
      <c r="O220" s="124">
        <v>766364</v>
      </c>
      <c r="P220" s="124">
        <v>-20726613</v>
      </c>
    </row>
    <row r="221" spans="1:16">
      <c r="A221" s="121">
        <f t="shared" si="22"/>
        <v>2003</v>
      </c>
      <c r="B221" s="121">
        <f t="shared" si="22"/>
        <v>2</v>
      </c>
      <c r="C221" s="124">
        <v>15123917</v>
      </c>
      <c r="D221" s="124">
        <v>-2117936</v>
      </c>
      <c r="E221" s="124">
        <v>13005981</v>
      </c>
      <c r="F221" s="124">
        <v>15501534</v>
      </c>
      <c r="G221" s="124">
        <v>-1497721</v>
      </c>
      <c r="H221" s="124">
        <v>14003813</v>
      </c>
      <c r="I221" s="124">
        <v>-12131319</v>
      </c>
      <c r="J221" s="124">
        <v>-1026237</v>
      </c>
      <c r="K221" s="124">
        <v>-13157556</v>
      </c>
      <c r="L221" s="124">
        <v>68982</v>
      </c>
      <c r="M221" s="124">
        <v>115952</v>
      </c>
      <c r="N221" s="124">
        <v>34663</v>
      </c>
      <c r="O221" s="124">
        <v>150615</v>
      </c>
      <c r="P221" s="124">
        <v>14071835</v>
      </c>
    </row>
    <row r="222" spans="1:16">
      <c r="A222" s="121">
        <f t="shared" si="22"/>
        <v>2003</v>
      </c>
      <c r="B222" s="121">
        <f t="shared" si="22"/>
        <v>3</v>
      </c>
      <c r="C222" s="124">
        <v>1099269</v>
      </c>
      <c r="D222" s="124">
        <v>3825217</v>
      </c>
      <c r="E222" s="124">
        <v>4924486</v>
      </c>
      <c r="F222" s="124">
        <v>1780261</v>
      </c>
      <c r="G222" s="124">
        <v>-1595465</v>
      </c>
      <c r="H222" s="124">
        <v>184796</v>
      </c>
      <c r="I222" s="124">
        <v>13582022</v>
      </c>
      <c r="J222" s="124">
        <v>320950</v>
      </c>
      <c r="K222" s="124">
        <v>13902972</v>
      </c>
      <c r="L222" s="124">
        <v>71500</v>
      </c>
      <c r="M222" s="124">
        <v>377569</v>
      </c>
      <c r="N222" s="124">
        <v>32885</v>
      </c>
      <c r="O222" s="124">
        <v>410454</v>
      </c>
      <c r="P222" s="124">
        <v>19494208</v>
      </c>
    </row>
    <row r="223" spans="1:16">
      <c r="A223" s="121">
        <f t="shared" si="22"/>
        <v>2003</v>
      </c>
      <c r="B223" s="121">
        <f t="shared" si="22"/>
        <v>4</v>
      </c>
      <c r="C223" s="124">
        <v>16192802</v>
      </c>
      <c r="D223" s="124">
        <v>2612068</v>
      </c>
      <c r="E223" s="124">
        <v>18804870</v>
      </c>
      <c r="F223" s="124">
        <v>11082474</v>
      </c>
      <c r="G223" s="124">
        <v>-4306179</v>
      </c>
      <c r="H223" s="124">
        <v>6776295</v>
      </c>
      <c r="I223" s="124">
        <v>22179147</v>
      </c>
      <c r="J223" s="124">
        <v>643120</v>
      </c>
      <c r="K223" s="124">
        <v>22822267</v>
      </c>
      <c r="L223" s="124">
        <v>73825</v>
      </c>
      <c r="M223" s="124">
        <v>547011</v>
      </c>
      <c r="N223" s="124">
        <v>21919</v>
      </c>
      <c r="O223" s="124">
        <v>568930</v>
      </c>
      <c r="P223" s="124">
        <v>49046187</v>
      </c>
    </row>
    <row r="224" spans="1:16">
      <c r="A224" s="121">
        <f t="shared" si="22"/>
        <v>2003</v>
      </c>
      <c r="B224" s="121">
        <f t="shared" si="22"/>
        <v>5</v>
      </c>
      <c r="C224" s="124">
        <v>20715706</v>
      </c>
      <c r="D224" s="124">
        <v>3536261</v>
      </c>
      <c r="E224" s="124">
        <v>24251967</v>
      </c>
      <c r="F224" s="124">
        <v>12309523</v>
      </c>
      <c r="G224" s="124">
        <v>623105</v>
      </c>
      <c r="H224" s="124">
        <v>12932628</v>
      </c>
      <c r="I224" s="124">
        <v>7205515</v>
      </c>
      <c r="J224" s="124">
        <v>-2672864</v>
      </c>
      <c r="K224" s="124">
        <v>4532651</v>
      </c>
      <c r="L224" s="124">
        <v>76429</v>
      </c>
      <c r="M224" s="124">
        <v>452599</v>
      </c>
      <c r="N224" s="124">
        <v>16852</v>
      </c>
      <c r="O224" s="124">
        <v>469451</v>
      </c>
      <c r="P224" s="124">
        <v>42263126</v>
      </c>
    </row>
    <row r="225" spans="1:16">
      <c r="A225" s="121">
        <f t="shared" si="22"/>
        <v>2003</v>
      </c>
      <c r="B225" s="121">
        <f t="shared" si="22"/>
        <v>6</v>
      </c>
      <c r="C225" s="124">
        <v>1140444</v>
      </c>
      <c r="D225" s="124">
        <v>-5332311</v>
      </c>
      <c r="E225" s="124">
        <v>-4191867</v>
      </c>
      <c r="F225" s="124">
        <v>-87338</v>
      </c>
      <c r="G225" s="124">
        <v>2095877</v>
      </c>
      <c r="H225" s="124">
        <v>2008539</v>
      </c>
      <c r="I225" s="124">
        <v>2516232</v>
      </c>
      <c r="J225" s="124">
        <v>1777069</v>
      </c>
      <c r="K225" s="124">
        <v>4293301</v>
      </c>
      <c r="L225" s="124">
        <v>79266</v>
      </c>
      <c r="M225" s="124">
        <v>-758980</v>
      </c>
      <c r="N225" s="124">
        <v>-56689</v>
      </c>
      <c r="O225" s="124">
        <v>-815669</v>
      </c>
      <c r="P225" s="124">
        <v>1373570</v>
      </c>
    </row>
    <row r="226" spans="1:16">
      <c r="A226" s="121">
        <f t="shared" si="22"/>
        <v>2003</v>
      </c>
      <c r="B226" s="121">
        <f t="shared" si="22"/>
        <v>7</v>
      </c>
      <c r="C226" s="124">
        <v>5865125</v>
      </c>
      <c r="D226" s="124">
        <v>-2614958</v>
      </c>
      <c r="E226" s="124">
        <v>3250167</v>
      </c>
      <c r="F226" s="124">
        <v>7973739</v>
      </c>
      <c r="G226" s="124">
        <v>2432892</v>
      </c>
      <c r="H226" s="124">
        <v>10406631</v>
      </c>
      <c r="I226" s="124">
        <v>-3372839</v>
      </c>
      <c r="J226" s="124">
        <v>585385</v>
      </c>
      <c r="K226" s="124">
        <v>-2787454</v>
      </c>
      <c r="L226" s="124">
        <v>80861</v>
      </c>
      <c r="M226" s="124">
        <v>206127</v>
      </c>
      <c r="N226" s="124">
        <v>5673</v>
      </c>
      <c r="O226" s="124">
        <v>211800</v>
      </c>
      <c r="P226" s="124">
        <v>11162005</v>
      </c>
    </row>
    <row r="227" spans="1:16">
      <c r="A227" s="121">
        <f t="shared" si="22"/>
        <v>2003</v>
      </c>
      <c r="B227" s="121">
        <f t="shared" si="22"/>
        <v>8</v>
      </c>
      <c r="C227" s="124">
        <v>5688353</v>
      </c>
      <c r="D227" s="124">
        <v>-3530745</v>
      </c>
      <c r="E227" s="124">
        <v>2157608</v>
      </c>
      <c r="F227" s="124">
        <v>9859734</v>
      </c>
      <c r="G227" s="124">
        <v>-146908</v>
      </c>
      <c r="H227" s="124">
        <v>9712826</v>
      </c>
      <c r="I227" s="124">
        <v>-5344420</v>
      </c>
      <c r="J227" s="124">
        <v>431709</v>
      </c>
      <c r="K227" s="124">
        <v>-4912711</v>
      </c>
      <c r="L227" s="124">
        <v>83041</v>
      </c>
      <c r="M227" s="124">
        <v>242976</v>
      </c>
      <c r="N227" s="124">
        <v>12306</v>
      </c>
      <c r="O227" s="124">
        <v>255282</v>
      </c>
      <c r="P227" s="124">
        <v>7296046</v>
      </c>
    </row>
    <row r="228" spans="1:16">
      <c r="A228" s="121">
        <f t="shared" si="22"/>
        <v>2003</v>
      </c>
      <c r="B228" s="121">
        <f t="shared" si="22"/>
        <v>9</v>
      </c>
      <c r="C228" s="124">
        <v>-7679574</v>
      </c>
      <c r="D228" s="124">
        <v>1539178</v>
      </c>
      <c r="E228" s="124">
        <v>-6140396</v>
      </c>
      <c r="F228" s="124">
        <v>3287266</v>
      </c>
      <c r="G228" s="124">
        <v>-457227</v>
      </c>
      <c r="H228" s="124">
        <v>2830039</v>
      </c>
      <c r="I228" s="124">
        <v>-3527942</v>
      </c>
      <c r="J228" s="124">
        <v>5638</v>
      </c>
      <c r="K228" s="124">
        <v>-3522304</v>
      </c>
      <c r="L228" s="124">
        <v>86105</v>
      </c>
      <c r="M228" s="124">
        <v>367070</v>
      </c>
      <c r="N228" s="124">
        <v>16066</v>
      </c>
      <c r="O228" s="124">
        <v>383136</v>
      </c>
      <c r="P228" s="124">
        <v>-6363420</v>
      </c>
    </row>
    <row r="229" spans="1:16">
      <c r="A229" s="121">
        <f t="shared" si="22"/>
        <v>2003</v>
      </c>
      <c r="B229" s="121">
        <f t="shared" si="22"/>
        <v>10</v>
      </c>
      <c r="C229" s="124">
        <v>-7834313</v>
      </c>
      <c r="D229" s="124">
        <v>3205278</v>
      </c>
      <c r="E229" s="124">
        <v>-4629035</v>
      </c>
      <c r="F229" s="124">
        <v>6351075</v>
      </c>
      <c r="G229" s="124">
        <v>1823617</v>
      </c>
      <c r="H229" s="124">
        <v>8174692</v>
      </c>
      <c r="I229" s="124">
        <v>-7349514</v>
      </c>
      <c r="J229" s="124">
        <v>-727599</v>
      </c>
      <c r="K229" s="124">
        <v>-8077113</v>
      </c>
      <c r="L229" s="124">
        <v>88200</v>
      </c>
      <c r="M229" s="124">
        <v>548987</v>
      </c>
      <c r="N229" s="124">
        <v>26521</v>
      </c>
      <c r="O229" s="124">
        <v>575508</v>
      </c>
      <c r="P229" s="124">
        <v>-3867748</v>
      </c>
    </row>
    <row r="230" spans="1:16">
      <c r="A230" s="121">
        <f t="shared" si="22"/>
        <v>2003</v>
      </c>
      <c r="B230" s="121">
        <f t="shared" si="22"/>
        <v>11</v>
      </c>
      <c r="C230" s="124">
        <v>-16856371</v>
      </c>
      <c r="D230" s="124">
        <v>1928541</v>
      </c>
      <c r="E230" s="124">
        <v>-14927830</v>
      </c>
      <c r="F230" s="124">
        <v>-4056153</v>
      </c>
      <c r="G230" s="124">
        <v>-168097</v>
      </c>
      <c r="H230" s="124">
        <v>-4224250</v>
      </c>
      <c r="I230" s="124">
        <v>-5576161</v>
      </c>
      <c r="J230" s="124">
        <v>302478</v>
      </c>
      <c r="K230" s="124">
        <v>-5273683</v>
      </c>
      <c r="L230" s="124">
        <v>90888</v>
      </c>
      <c r="M230" s="124">
        <v>398256</v>
      </c>
      <c r="N230" s="124">
        <v>36191</v>
      </c>
      <c r="O230" s="124">
        <v>434447</v>
      </c>
      <c r="P230" s="124">
        <v>-23900428</v>
      </c>
    </row>
    <row r="231" spans="1:16">
      <c r="A231" s="121">
        <f t="shared" si="22"/>
        <v>2003</v>
      </c>
      <c r="B231" s="121">
        <f t="shared" si="22"/>
        <v>12</v>
      </c>
      <c r="C231" s="124">
        <v>-7905540</v>
      </c>
      <c r="D231" s="124">
        <v>-2351022</v>
      </c>
      <c r="E231" s="124">
        <v>-10256562</v>
      </c>
      <c r="F231" s="124">
        <v>4897380</v>
      </c>
      <c r="G231" s="124">
        <v>2043447</v>
      </c>
      <c r="H231" s="124">
        <v>6940827</v>
      </c>
      <c r="I231" s="124">
        <v>-22929215</v>
      </c>
      <c r="J231" s="124">
        <v>222009</v>
      </c>
      <c r="K231" s="124">
        <v>-22707206</v>
      </c>
      <c r="L231" s="124">
        <v>93090</v>
      </c>
      <c r="M231" s="124">
        <v>117747</v>
      </c>
      <c r="N231" s="124">
        <v>45816</v>
      </c>
      <c r="O231" s="124">
        <v>163563</v>
      </c>
      <c r="P231" s="124">
        <v>-25766288</v>
      </c>
    </row>
    <row r="232" spans="1:16">
      <c r="B232" s="121" t="str">
        <f>+B33</f>
        <v>Annual</v>
      </c>
      <c r="C232" s="142">
        <v>24200083</v>
      </c>
      <c r="D232" s="142">
        <v>-1440784</v>
      </c>
      <c r="E232" s="142">
        <v>22759299</v>
      </c>
      <c r="F232" s="142">
        <v>72361320</v>
      </c>
      <c r="G232" s="142">
        <v>543041</v>
      </c>
      <c r="H232" s="142">
        <v>72904361</v>
      </c>
      <c r="I232" s="142">
        <v>-36695380</v>
      </c>
      <c r="J232" s="142">
        <v>581730</v>
      </c>
      <c r="K232" s="142">
        <v>-36113650</v>
      </c>
      <c r="L232" s="142">
        <v>958589</v>
      </c>
      <c r="M232" s="142">
        <v>3340460</v>
      </c>
      <c r="N232" s="142">
        <v>233421</v>
      </c>
      <c r="O232" s="142">
        <v>3573881</v>
      </c>
      <c r="P232" s="142">
        <v>64082480</v>
      </c>
    </row>
  </sheetData>
  <phoneticPr fontId="12" type="noConversion"/>
  <pageMargins left="0.5" right="0.5" top="0.67" bottom="0.5" header="0.25" footer="0.5"/>
  <pageSetup scale="56" orientation="landscape" verticalDpi="355" r:id="rId1"/>
  <headerFooter alignWithMargins="0">
    <oddHeader>&amp;C&amp;"Arial,Bold Italic"&amp;14 2003 Budget vs. 2002 Budget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transitionEvaluation="1">
    <tabColor theme="7" tint="0.39997558519241921"/>
    <pageSetUpPr fitToPage="1"/>
  </sheetPr>
  <dimension ref="A1:CQ239"/>
  <sheetViews>
    <sheetView defaultGridColor="0" colorId="22" zoomScaleNormal="100" workbookViewId="0">
      <pane xSplit="2" ySplit="7" topLeftCell="C8" activePane="bottomRight" state="frozenSplit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ColWidth="20.28515625" defaultRowHeight="12.75"/>
  <cols>
    <col min="1" max="2" width="10" style="168" customWidth="1"/>
    <col min="3" max="3" width="17" style="168" bestFit="1" customWidth="1"/>
    <col min="4" max="4" width="11.85546875" style="168" bestFit="1" customWidth="1"/>
    <col min="5" max="6" width="16.85546875" style="168" bestFit="1" customWidth="1"/>
    <col min="7" max="7" width="11.85546875" style="168" bestFit="1" customWidth="1"/>
    <col min="8" max="9" width="16.85546875" style="168" bestFit="1" customWidth="1"/>
    <col min="10" max="10" width="11.85546875" style="168" bestFit="1" customWidth="1"/>
    <col min="11" max="11" width="16.85546875" style="168" bestFit="1" customWidth="1"/>
    <col min="12" max="12" width="12" style="168" bestFit="1" customWidth="1"/>
    <col min="13" max="13" width="12.28515625" style="168" bestFit="1" customWidth="1"/>
    <col min="14" max="14" width="11.28515625" style="168" bestFit="1" customWidth="1"/>
    <col min="15" max="15" width="12.28515625" style="168" bestFit="1" customWidth="1"/>
    <col min="16" max="16" width="17.42578125" style="168" bestFit="1" customWidth="1"/>
    <col min="17" max="17" width="12" style="168" bestFit="1" customWidth="1"/>
    <col min="18" max="18" width="16.85546875" style="168" bestFit="1" customWidth="1"/>
    <col min="19" max="19" width="3.85546875" style="168" customWidth="1"/>
    <col min="20" max="25" width="16.85546875" style="168" bestFit="1" customWidth="1"/>
    <col min="26" max="28" width="12.85546875" style="168" bestFit="1" customWidth="1"/>
    <col min="29" max="29" width="12.28515625" style="168" bestFit="1" customWidth="1"/>
    <col min="30" max="30" width="11.28515625" style="168" bestFit="1" customWidth="1"/>
    <col min="31" max="31" width="16.42578125" style="168" bestFit="1" customWidth="1"/>
    <col min="32" max="32" width="16.85546875" style="168" customWidth="1"/>
    <col min="33" max="33" width="12.85546875" style="168" bestFit="1" customWidth="1"/>
    <col min="34" max="36" width="16.140625" style="168" bestFit="1" customWidth="1"/>
    <col min="37" max="37" width="4.85546875" style="168" customWidth="1"/>
    <col min="38" max="53" width="15.140625" style="168" customWidth="1"/>
    <col min="54" max="54" width="15.5703125" style="168" bestFit="1" customWidth="1"/>
    <col min="55" max="57" width="15.140625" style="168" customWidth="1"/>
    <col min="58" max="58" width="3" style="168" customWidth="1"/>
    <col min="59" max="59" width="20.42578125" style="168" bestFit="1" customWidth="1"/>
    <col min="60" max="60" width="12.85546875" style="168" bestFit="1" customWidth="1"/>
    <col min="61" max="61" width="20.28515625" style="168"/>
    <col min="62" max="63" width="7.5703125" style="168" bestFit="1" customWidth="1"/>
    <col min="64" max="16384" width="20.28515625" style="168"/>
  </cols>
  <sheetData>
    <row r="1" spans="1:77">
      <c r="A1" s="167"/>
      <c r="B1" s="167"/>
      <c r="P1" s="169" t="s">
        <v>54</v>
      </c>
      <c r="R1" s="169" t="s">
        <v>54</v>
      </c>
      <c r="S1" s="170"/>
      <c r="T1" s="169" t="s">
        <v>54</v>
      </c>
      <c r="U1" s="169" t="s">
        <v>54</v>
      </c>
      <c r="V1" s="169" t="s">
        <v>54</v>
      </c>
      <c r="W1" s="169" t="s">
        <v>54</v>
      </c>
      <c r="X1" s="169" t="s">
        <v>54</v>
      </c>
      <c r="Y1" s="169" t="s">
        <v>54</v>
      </c>
      <c r="AE1" s="169"/>
      <c r="AF1" s="170"/>
      <c r="AL1" s="170"/>
      <c r="AM1" s="170"/>
      <c r="AN1" s="170"/>
      <c r="AO1" s="170"/>
      <c r="AP1" s="170"/>
      <c r="AR1" s="170"/>
      <c r="AT1" s="170"/>
      <c r="AU1" s="170"/>
      <c r="AY1" s="169" t="s">
        <v>56</v>
      </c>
      <c r="AZ1" s="170"/>
      <c r="BA1" s="169" t="s">
        <v>56</v>
      </c>
      <c r="BC1" s="169" t="s">
        <v>56</v>
      </c>
      <c r="BD1" s="169" t="s">
        <v>56</v>
      </c>
      <c r="BE1" s="169" t="s">
        <v>56</v>
      </c>
      <c r="BF1" s="169"/>
      <c r="BJ1" s="170"/>
    </row>
    <row r="2" spans="1:77">
      <c r="A2" s="167"/>
      <c r="B2" s="167"/>
      <c r="C2" s="169" t="s">
        <v>54</v>
      </c>
      <c r="D2" s="170"/>
      <c r="E2" s="169" t="s">
        <v>54</v>
      </c>
      <c r="F2" s="169" t="s">
        <v>54</v>
      </c>
      <c r="G2" s="170"/>
      <c r="H2" s="169" t="s">
        <v>54</v>
      </c>
      <c r="I2" s="169" t="s">
        <v>54</v>
      </c>
      <c r="J2" s="170"/>
      <c r="K2" s="169" t="s">
        <v>54</v>
      </c>
      <c r="P2" s="169" t="s">
        <v>57</v>
      </c>
      <c r="R2" s="169" t="s">
        <v>57</v>
      </c>
      <c r="S2" s="170"/>
      <c r="T2" s="169" t="s">
        <v>57</v>
      </c>
      <c r="U2" s="169" t="s">
        <v>57</v>
      </c>
      <c r="V2" s="169" t="s">
        <v>57</v>
      </c>
      <c r="W2" s="169" t="s">
        <v>57</v>
      </c>
      <c r="X2" s="169" t="s">
        <v>57</v>
      </c>
      <c r="Y2" s="169" t="s">
        <v>57</v>
      </c>
      <c r="AC2" s="171"/>
      <c r="AE2" s="169" t="s">
        <v>58</v>
      </c>
      <c r="AF2" s="170"/>
      <c r="AL2" s="169" t="s">
        <v>56</v>
      </c>
      <c r="AM2" s="169" t="s">
        <v>56</v>
      </c>
      <c r="AN2" s="169" t="s">
        <v>56</v>
      </c>
      <c r="AO2" s="169" t="s">
        <v>56</v>
      </c>
      <c r="AP2" s="169" t="s">
        <v>56</v>
      </c>
      <c r="AQ2" s="169" t="s">
        <v>56</v>
      </c>
      <c r="AR2" s="169" t="s">
        <v>56</v>
      </c>
      <c r="AS2" s="169" t="s">
        <v>56</v>
      </c>
      <c r="AT2" s="169" t="s">
        <v>56</v>
      </c>
      <c r="AU2" s="170"/>
      <c r="AY2" s="169" t="s">
        <v>57</v>
      </c>
      <c r="AZ2" s="170"/>
      <c r="BA2" s="169" t="s">
        <v>57</v>
      </c>
      <c r="BC2" s="169" t="s">
        <v>57</v>
      </c>
      <c r="BD2" s="169" t="s">
        <v>57</v>
      </c>
      <c r="BE2" s="169" t="s">
        <v>57</v>
      </c>
      <c r="BF2" s="169"/>
      <c r="BG2" s="172"/>
      <c r="BJ2" s="170"/>
    </row>
    <row r="3" spans="1:77">
      <c r="A3" s="173" t="s">
        <v>140</v>
      </c>
      <c r="B3" s="167"/>
      <c r="C3" s="169" t="s">
        <v>57</v>
      </c>
      <c r="D3" s="170"/>
      <c r="E3" s="169" t="s">
        <v>57</v>
      </c>
      <c r="F3" s="169" t="s">
        <v>57</v>
      </c>
      <c r="G3" s="170"/>
      <c r="H3" s="169" t="s">
        <v>57</v>
      </c>
      <c r="I3" s="169" t="s">
        <v>57</v>
      </c>
      <c r="J3" s="170"/>
      <c r="K3" s="169" t="s">
        <v>57</v>
      </c>
      <c r="O3" s="174" t="s">
        <v>60</v>
      </c>
      <c r="P3" s="174" t="s">
        <v>53</v>
      </c>
      <c r="R3" s="174" t="s">
        <v>53</v>
      </c>
      <c r="T3" s="174" t="s">
        <v>53</v>
      </c>
      <c r="U3" s="174" t="s">
        <v>53</v>
      </c>
      <c r="V3" s="174" t="s">
        <v>53</v>
      </c>
      <c r="W3" s="174" t="s">
        <v>53</v>
      </c>
      <c r="X3" s="174" t="s">
        <v>53</v>
      </c>
      <c r="Y3" s="174" t="s">
        <v>53</v>
      </c>
      <c r="Z3" s="175"/>
      <c r="AA3" s="175"/>
      <c r="AB3" s="175"/>
      <c r="AC3" s="176"/>
      <c r="AE3" s="174" t="s">
        <v>61</v>
      </c>
      <c r="AH3" s="174" t="s">
        <v>0</v>
      </c>
      <c r="AI3" s="174" t="s">
        <v>1</v>
      </c>
      <c r="AJ3" s="174" t="s">
        <v>2</v>
      </c>
      <c r="AL3" s="169" t="s">
        <v>57</v>
      </c>
      <c r="AM3" s="169" t="s">
        <v>57</v>
      </c>
      <c r="AN3" s="169" t="s">
        <v>57</v>
      </c>
      <c r="AO3" s="169" t="s">
        <v>57</v>
      </c>
      <c r="AP3" s="169" t="s">
        <v>57</v>
      </c>
      <c r="AQ3" s="169" t="s">
        <v>57</v>
      </c>
      <c r="AR3" s="169" t="s">
        <v>57</v>
      </c>
      <c r="AS3" s="169" t="s">
        <v>57</v>
      </c>
      <c r="AT3" s="169" t="s">
        <v>57</v>
      </c>
      <c r="AV3" s="170"/>
      <c r="AW3" s="170"/>
      <c r="AX3" s="170"/>
      <c r="AY3" s="174" t="s">
        <v>53</v>
      </c>
      <c r="BA3" s="174" t="s">
        <v>53</v>
      </c>
      <c r="BC3" s="174" t="s">
        <v>53</v>
      </c>
      <c r="BD3" s="174" t="s">
        <v>53</v>
      </c>
      <c r="BE3" s="177" t="s">
        <v>61</v>
      </c>
      <c r="BF3" s="177"/>
      <c r="BG3" s="177" t="s">
        <v>62</v>
      </c>
    </row>
    <row r="4" spans="1:77">
      <c r="A4" s="173" t="s">
        <v>63</v>
      </c>
      <c r="B4" s="167"/>
      <c r="C4" s="174" t="s">
        <v>0</v>
      </c>
      <c r="D4" s="174" t="s">
        <v>0</v>
      </c>
      <c r="E4" s="174" t="s">
        <v>0</v>
      </c>
      <c r="F4" s="174" t="s">
        <v>1</v>
      </c>
      <c r="G4" s="174" t="s">
        <v>1</v>
      </c>
      <c r="H4" s="174" t="s">
        <v>1</v>
      </c>
      <c r="I4" s="174" t="s">
        <v>2</v>
      </c>
      <c r="J4" s="174" t="s">
        <v>2</v>
      </c>
      <c r="K4" s="174" t="s">
        <v>2</v>
      </c>
      <c r="L4" s="174" t="s">
        <v>53</v>
      </c>
      <c r="M4" s="174" t="s">
        <v>60</v>
      </c>
      <c r="N4" s="174" t="s">
        <v>60</v>
      </c>
      <c r="O4" s="174" t="s">
        <v>64</v>
      </c>
      <c r="P4" s="174" t="s">
        <v>65</v>
      </c>
      <c r="Q4" s="174" t="s">
        <v>66</v>
      </c>
      <c r="R4" s="174" t="s">
        <v>65</v>
      </c>
      <c r="T4" s="174" t="s">
        <v>34</v>
      </c>
      <c r="U4" s="174" t="s">
        <v>34</v>
      </c>
      <c r="V4" s="174" t="s">
        <v>34</v>
      </c>
      <c r="W4" s="174" t="s">
        <v>34</v>
      </c>
      <c r="X4" s="174" t="s">
        <v>61</v>
      </c>
      <c r="Y4" s="174" t="s">
        <v>61</v>
      </c>
      <c r="Z4" s="174" t="s">
        <v>67</v>
      </c>
      <c r="AA4" s="174" t="s">
        <v>67</v>
      </c>
      <c r="AB4" s="174" t="s">
        <v>67</v>
      </c>
      <c r="AD4" s="174" t="s">
        <v>68</v>
      </c>
      <c r="AE4" s="174" t="s">
        <v>69</v>
      </c>
      <c r="AH4" s="174" t="s">
        <v>70</v>
      </c>
      <c r="AI4" s="174" t="s">
        <v>70</v>
      </c>
      <c r="AJ4" s="174" t="s">
        <v>70</v>
      </c>
      <c r="AL4" s="174" t="s">
        <v>0</v>
      </c>
      <c r="AM4" s="174" t="s">
        <v>0</v>
      </c>
      <c r="AN4" s="174" t="s">
        <v>0</v>
      </c>
      <c r="AO4" s="174" t="s">
        <v>1</v>
      </c>
      <c r="AP4" s="174" t="s">
        <v>1</v>
      </c>
      <c r="AQ4" s="174" t="s">
        <v>1</v>
      </c>
      <c r="AR4" s="174" t="s">
        <v>2</v>
      </c>
      <c r="AS4" s="174" t="s">
        <v>2</v>
      </c>
      <c r="AT4" s="174" t="s">
        <v>2</v>
      </c>
      <c r="AU4" s="174" t="s">
        <v>53</v>
      </c>
      <c r="AX4" s="174" t="s">
        <v>64</v>
      </c>
      <c r="AY4" s="169" t="s">
        <v>61</v>
      </c>
      <c r="AZ4" s="169" t="s">
        <v>66</v>
      </c>
      <c r="BA4" s="169" t="s">
        <v>61</v>
      </c>
      <c r="BC4" s="174" t="s">
        <v>34</v>
      </c>
      <c r="BD4" s="174" t="s">
        <v>34</v>
      </c>
      <c r="BE4" s="177" t="s">
        <v>69</v>
      </c>
      <c r="BF4" s="177"/>
      <c r="BG4" s="177" t="s">
        <v>71</v>
      </c>
    </row>
    <row r="5" spans="1:77">
      <c r="A5" s="173" t="s">
        <v>72</v>
      </c>
      <c r="B5" s="167"/>
      <c r="C5" s="174" t="s">
        <v>73</v>
      </c>
      <c r="D5" s="174" t="s">
        <v>74</v>
      </c>
      <c r="E5" s="174" t="s">
        <v>60</v>
      </c>
      <c r="F5" s="174" t="s">
        <v>73</v>
      </c>
      <c r="G5" s="174" t="s">
        <v>74</v>
      </c>
      <c r="H5" s="174" t="s">
        <v>60</v>
      </c>
      <c r="I5" s="174" t="s">
        <v>73</v>
      </c>
      <c r="J5" s="174" t="s">
        <v>74</v>
      </c>
      <c r="K5" s="174" t="s">
        <v>60</v>
      </c>
      <c r="L5" s="174" t="s">
        <v>75</v>
      </c>
      <c r="M5" s="169" t="s">
        <v>76</v>
      </c>
      <c r="N5" s="169" t="s">
        <v>77</v>
      </c>
      <c r="O5" s="174" t="s">
        <v>78</v>
      </c>
      <c r="P5" s="169" t="s">
        <v>79</v>
      </c>
      <c r="Q5" s="174" t="s">
        <v>80</v>
      </c>
      <c r="R5" s="169" t="s">
        <v>81</v>
      </c>
      <c r="S5" s="170"/>
      <c r="T5" s="174" t="s">
        <v>35</v>
      </c>
      <c r="U5" s="174" t="s">
        <v>35</v>
      </c>
      <c r="V5" s="174" t="s">
        <v>82</v>
      </c>
      <c r="W5" s="174" t="s">
        <v>82</v>
      </c>
      <c r="X5" s="174" t="s">
        <v>35</v>
      </c>
      <c r="Y5" s="174" t="s">
        <v>35</v>
      </c>
      <c r="Z5" s="174" t="s">
        <v>73</v>
      </c>
      <c r="AA5" s="174" t="s">
        <v>74</v>
      </c>
      <c r="AB5" s="174" t="s">
        <v>60</v>
      </c>
      <c r="AC5" s="174" t="s">
        <v>83</v>
      </c>
      <c r="AD5" s="174" t="s">
        <v>84</v>
      </c>
      <c r="AE5" s="169" t="s">
        <v>85</v>
      </c>
      <c r="AF5" s="170"/>
      <c r="AH5" s="174" t="s">
        <v>86</v>
      </c>
      <c r="AI5" s="174" t="s">
        <v>86</v>
      </c>
      <c r="AJ5" s="174" t="s">
        <v>86</v>
      </c>
      <c r="AL5" s="174" t="s">
        <v>73</v>
      </c>
      <c r="AM5" s="174" t="s">
        <v>74</v>
      </c>
      <c r="AN5" s="174" t="s">
        <v>60</v>
      </c>
      <c r="AO5" s="178" t="s">
        <v>127</v>
      </c>
      <c r="AP5" s="174" t="s">
        <v>74</v>
      </c>
      <c r="AQ5" s="174" t="s">
        <v>60</v>
      </c>
      <c r="AR5" s="178" t="s">
        <v>127</v>
      </c>
      <c r="AS5" s="174" t="s">
        <v>74</v>
      </c>
      <c r="AT5" s="174" t="s">
        <v>60</v>
      </c>
      <c r="AU5" s="174" t="s">
        <v>75</v>
      </c>
      <c r="AV5" s="174" t="s">
        <v>76</v>
      </c>
      <c r="AW5" s="174" t="s">
        <v>77</v>
      </c>
      <c r="AX5" s="174" t="s">
        <v>78</v>
      </c>
      <c r="AY5" s="169" t="s">
        <v>88</v>
      </c>
      <c r="AZ5" s="169" t="s">
        <v>80</v>
      </c>
      <c r="BA5" s="169" t="s">
        <v>89</v>
      </c>
      <c r="BC5" s="174" t="s">
        <v>35</v>
      </c>
      <c r="BD5" s="174" t="s">
        <v>35</v>
      </c>
      <c r="BE5" s="177" t="s">
        <v>90</v>
      </c>
      <c r="BF5" s="177"/>
      <c r="BG5" s="179" t="s">
        <v>91</v>
      </c>
    </row>
    <row r="6" spans="1:77">
      <c r="A6" s="173" t="s">
        <v>141</v>
      </c>
      <c r="B6" s="167"/>
      <c r="C6" s="174" t="s">
        <v>84</v>
      </c>
      <c r="D6" s="174" t="s">
        <v>84</v>
      </c>
      <c r="E6" s="174" t="s">
        <v>84</v>
      </c>
      <c r="F6" s="174" t="s">
        <v>84</v>
      </c>
      <c r="G6" s="174" t="s">
        <v>84</v>
      </c>
      <c r="H6" s="174" t="s">
        <v>84</v>
      </c>
      <c r="I6" s="174" t="s">
        <v>84</v>
      </c>
      <c r="J6" s="174" t="s">
        <v>84</v>
      </c>
      <c r="K6" s="174" t="s">
        <v>84</v>
      </c>
      <c r="L6" s="174" t="s">
        <v>84</v>
      </c>
      <c r="M6" s="169" t="s">
        <v>84</v>
      </c>
      <c r="N6" s="169" t="s">
        <v>84</v>
      </c>
      <c r="O6" s="174" t="s">
        <v>84</v>
      </c>
      <c r="P6" s="174" t="s">
        <v>84</v>
      </c>
      <c r="Q6" s="174" t="s">
        <v>84</v>
      </c>
      <c r="R6" s="174" t="s">
        <v>84</v>
      </c>
      <c r="T6" s="169" t="s">
        <v>88</v>
      </c>
      <c r="U6" s="169" t="s">
        <v>89</v>
      </c>
      <c r="V6" s="169" t="s">
        <v>89</v>
      </c>
      <c r="W6" s="169" t="s">
        <v>88</v>
      </c>
      <c r="X6" s="169" t="s">
        <v>88</v>
      </c>
      <c r="Y6" s="169" t="s">
        <v>89</v>
      </c>
      <c r="Z6" s="174" t="s">
        <v>84</v>
      </c>
      <c r="AA6" s="174" t="s">
        <v>84</v>
      </c>
      <c r="AB6" s="174" t="s">
        <v>84</v>
      </c>
      <c r="AC6" s="174" t="s">
        <v>84</v>
      </c>
      <c r="AD6" s="169" t="s">
        <v>96</v>
      </c>
      <c r="AE6" s="174" t="s">
        <v>84</v>
      </c>
      <c r="AG6" s="174" t="s">
        <v>97</v>
      </c>
      <c r="AH6" s="174" t="s">
        <v>84</v>
      </c>
      <c r="AI6" s="174" t="s">
        <v>84</v>
      </c>
      <c r="AJ6" s="174" t="s">
        <v>84</v>
      </c>
      <c r="AL6" s="174" t="s">
        <v>84</v>
      </c>
      <c r="AM6" s="174" t="s">
        <v>84</v>
      </c>
      <c r="AN6" s="174" t="s">
        <v>84</v>
      </c>
      <c r="AO6" s="174" t="s">
        <v>84</v>
      </c>
      <c r="AP6" s="174" t="s">
        <v>84</v>
      </c>
      <c r="AQ6" s="174" t="s">
        <v>84</v>
      </c>
      <c r="AR6" s="174" t="s">
        <v>84</v>
      </c>
      <c r="AS6" s="174" t="s">
        <v>84</v>
      </c>
      <c r="AT6" s="174" t="s">
        <v>84</v>
      </c>
      <c r="AU6" s="174" t="s">
        <v>84</v>
      </c>
      <c r="AV6" s="174" t="s">
        <v>84</v>
      </c>
      <c r="AW6" s="174" t="s">
        <v>84</v>
      </c>
      <c r="AX6" s="174" t="s">
        <v>84</v>
      </c>
      <c r="AY6" s="174" t="s">
        <v>84</v>
      </c>
      <c r="AZ6" s="174" t="s">
        <v>84</v>
      </c>
      <c r="BA6" s="174" t="s">
        <v>84</v>
      </c>
      <c r="BB6" s="775"/>
      <c r="BC6" s="174" t="s">
        <v>88</v>
      </c>
      <c r="BD6" s="174" t="s">
        <v>89</v>
      </c>
      <c r="BE6" s="177" t="s">
        <v>84</v>
      </c>
      <c r="BF6" s="177"/>
      <c r="BG6" s="177" t="s">
        <v>84</v>
      </c>
      <c r="BH6" s="174" t="s">
        <v>97</v>
      </c>
      <c r="BI6" s="180"/>
    </row>
    <row r="7" spans="1:77">
      <c r="A7" s="167" t="s">
        <v>142</v>
      </c>
      <c r="B7" s="167"/>
      <c r="C7" s="174" t="str">
        <f>IF(AH7=AL7,AL7,"not ok")</f>
        <v>ok 2004b</v>
      </c>
      <c r="D7" s="174" t="str">
        <f>+AM7</f>
        <v>ok 2004b</v>
      </c>
      <c r="E7" s="174" t="str">
        <f>IF(C7=D7,D7,"not ok")</f>
        <v>ok 2004b</v>
      </c>
      <c r="F7" s="174" t="str">
        <f>IF(AI7=AI7,AI7,"not ok")</f>
        <v>ok 2004b</v>
      </c>
      <c r="G7" s="174" t="str">
        <f>+AP7</f>
        <v>ok 2004b</v>
      </c>
      <c r="H7" s="174" t="str">
        <f>IF(G7=F7,G7,"not ok")</f>
        <v>ok 2004b</v>
      </c>
      <c r="I7" s="174" t="str">
        <f>IF(AJ7=AR7,AR7,"not ok")</f>
        <v>ok 2004b</v>
      </c>
      <c r="J7" s="174" t="str">
        <f>+AS7</f>
        <v>ok 2004b</v>
      </c>
      <c r="K7" s="174" t="str">
        <f>IF(I7=J7,J7,"not ok")</f>
        <v>ok 2004b</v>
      </c>
      <c r="L7" s="174" t="str">
        <f>+AU7</f>
        <v>ok 2004b</v>
      </c>
      <c r="M7" s="181" t="str">
        <f>+AV7</f>
        <v>ok 2004b</v>
      </c>
      <c r="N7" s="181" t="str">
        <f>+AW7</f>
        <v>ok 2004b</v>
      </c>
      <c r="O7" s="181" t="str">
        <f>+AX7</f>
        <v>ok 2004b</v>
      </c>
      <c r="P7" s="174" t="str">
        <f>IF(AND(E7=H7,H7=K7,K7=L7,L7=O7),O7,"not ok")</f>
        <v>ok 2004b</v>
      </c>
      <c r="Q7" s="181" t="str">
        <f>+AZ7</f>
        <v>ok 2004b</v>
      </c>
      <c r="R7" s="174" t="str">
        <f>IF(Q7=P7,Q7,"not ok")</f>
        <v>ok 2004b</v>
      </c>
      <c r="Z7" s="181" t="str">
        <f>+[23]A!C7</f>
        <v>ok 2004b</v>
      </c>
      <c r="AA7" s="181" t="str">
        <f>+[24]SupplyLossesUnbilled!$AP$75</f>
        <v>ok 2004b</v>
      </c>
      <c r="AB7" s="182" t="str">
        <f>IF(Z7=AA7,AA7,"not ok")</f>
        <v>ok 2004b</v>
      </c>
      <c r="AC7" s="181" t="str">
        <f>[24]SupplyLossesUnbilled!N75</f>
        <v>ok 2004b</v>
      </c>
      <c r="AD7" s="181" t="str">
        <f>[24]SupplyLossesUnbilled!AI75</f>
        <v>ok 2004b</v>
      </c>
      <c r="AE7" s="181" t="str">
        <f>+[24]SupplyLossesUnbilled!$AT$75</f>
        <v>ok 2004b</v>
      </c>
      <c r="AF7" s="183"/>
      <c r="AG7" s="170">
        <f>SUM(AG8:AG150)</f>
        <v>0</v>
      </c>
      <c r="AH7" s="184" t="s">
        <v>143</v>
      </c>
      <c r="AI7" s="184" t="s">
        <v>143</v>
      </c>
      <c r="AJ7" s="184" t="s">
        <v>143</v>
      </c>
      <c r="AL7" s="181" t="str">
        <f>+[24]SupplyLossesUnbilled!$H$75</f>
        <v>ok 2004b</v>
      </c>
      <c r="AM7" s="181" t="str">
        <f>+[24]SupplyLossesUnbilled!$AL$75</f>
        <v>ok 2004b</v>
      </c>
      <c r="AN7" s="169" t="str">
        <f>IF(AL7=AM7,AM7,"not ok")</f>
        <v>ok 2004b</v>
      </c>
      <c r="AO7" s="181" t="str">
        <f>+[24]SupplyLossesUnbilled!K75</f>
        <v>ok 2004B</v>
      </c>
      <c r="AP7" s="181" t="str">
        <f>[24]SupplyLossesUnbilled!AM75</f>
        <v>ok 2004b</v>
      </c>
      <c r="AQ7" s="169" t="str">
        <f>IF(AO7=AP7,AP7,"not ok")</f>
        <v>ok 2004b</v>
      </c>
      <c r="AR7" s="181" t="str">
        <f>+[24]SupplyLossesUnbilled!$N$75</f>
        <v>ok 2004b</v>
      </c>
      <c r="AS7" s="181" t="str">
        <f>+[24]SupplyLossesUnbilled!$AN$75</f>
        <v>ok 2004b</v>
      </c>
      <c r="AT7" s="169" t="str">
        <f>IF(AR7=AS7,AS7,"not ok")</f>
        <v>ok 2004b</v>
      </c>
      <c r="AU7" s="181" t="str">
        <f>+[25]KWH!$C$9</f>
        <v>ok 2004b</v>
      </c>
      <c r="AV7" s="185" t="str">
        <f>[26]Forecast!G9</f>
        <v>ok 2004b</v>
      </c>
      <c r="AW7" s="185" t="str">
        <f>[26]Forecast!O9</f>
        <v>ok 2004b</v>
      </c>
      <c r="AX7" s="181" t="str">
        <f>IF(AV7=AW7,AW7,"not ok")</f>
        <v>ok 2004b</v>
      </c>
      <c r="AY7" s="186" t="s">
        <v>143</v>
      </c>
      <c r="AZ7" s="185" t="s">
        <v>143</v>
      </c>
      <c r="BA7" s="169" t="str">
        <f>IF(AY7=AZ7,AZ7,"not ok")</f>
        <v>ok 2004b</v>
      </c>
      <c r="BB7" s="169"/>
      <c r="BC7" s="169"/>
      <c r="BD7" s="169"/>
      <c r="BE7" s="181" t="str">
        <f>+[24]SupplyLossesUnbilled!G75</f>
        <v>ok 2004b</v>
      </c>
      <c r="BF7" s="169"/>
      <c r="BG7" s="178" t="s">
        <v>136</v>
      </c>
      <c r="BH7" s="170">
        <f>SUM(BH8:BH150)</f>
        <v>0</v>
      </c>
      <c r="BJ7" s="170"/>
    </row>
    <row r="8" spans="1:77">
      <c r="A8" s="170">
        <v>2003</v>
      </c>
      <c r="B8" s="170">
        <v>1</v>
      </c>
      <c r="C8" s="187">
        <v>481082353</v>
      </c>
      <c r="D8" s="187">
        <v>24710183</v>
      </c>
      <c r="E8" s="187">
        <v>505792536</v>
      </c>
      <c r="F8" s="187">
        <v>268990268</v>
      </c>
      <c r="G8" s="187">
        <v>-2616292</v>
      </c>
      <c r="H8" s="187">
        <v>266373976</v>
      </c>
      <c r="I8" s="187">
        <v>153426622</v>
      </c>
      <c r="J8" s="187">
        <v>-3835045</v>
      </c>
      <c r="K8" s="187">
        <v>149591577</v>
      </c>
      <c r="L8" s="187">
        <v>1788994</v>
      </c>
      <c r="M8" s="187">
        <v>31260827</v>
      </c>
      <c r="N8" s="187">
        <v>3475088</v>
      </c>
      <c r="O8" s="187">
        <v>34735915</v>
      </c>
      <c r="P8" s="187">
        <v>958282998</v>
      </c>
      <c r="Q8" s="187">
        <v>0</v>
      </c>
      <c r="R8" s="187">
        <v>958282998</v>
      </c>
      <c r="S8" s="187"/>
      <c r="T8" s="187">
        <v>905288237</v>
      </c>
      <c r="U8" s="187">
        <v>905288237</v>
      </c>
      <c r="V8" s="187">
        <v>923547083</v>
      </c>
      <c r="W8" s="187">
        <v>923547083</v>
      </c>
      <c r="X8" s="187">
        <v>940024152</v>
      </c>
      <c r="Y8" s="187">
        <v>940024152</v>
      </c>
      <c r="Z8" s="187">
        <v>2160587</v>
      </c>
      <c r="AA8" s="187">
        <v>7622</v>
      </c>
      <c r="AB8" s="187">
        <v>2168209</v>
      </c>
      <c r="AC8" s="187">
        <v>56232792</v>
      </c>
      <c r="AD8" s="187">
        <v>1167408</v>
      </c>
      <c r="AE8" s="187">
        <v>1017851407</v>
      </c>
      <c r="AF8" s="187"/>
      <c r="AG8" s="188">
        <v>0</v>
      </c>
      <c r="AH8" s="187">
        <v>0</v>
      </c>
      <c r="AI8" s="187">
        <v>0</v>
      </c>
      <c r="AJ8" s="187">
        <v>0</v>
      </c>
      <c r="AK8" s="188"/>
      <c r="AL8" s="187">
        <v>481082353</v>
      </c>
      <c r="AM8" s="187">
        <v>24710183</v>
      </c>
      <c r="AN8" s="187">
        <v>505792536</v>
      </c>
      <c r="AO8" s="187">
        <v>269845947</v>
      </c>
      <c r="AP8" s="187">
        <v>-3471971</v>
      </c>
      <c r="AQ8" s="187">
        <v>266373976</v>
      </c>
      <c r="AR8" s="187">
        <v>150869188</v>
      </c>
      <c r="AS8" s="187">
        <v>-1277611</v>
      </c>
      <c r="AT8" s="187">
        <v>149591577</v>
      </c>
      <c r="AU8" s="187">
        <v>1788994</v>
      </c>
      <c r="AV8" s="187">
        <v>31260827</v>
      </c>
      <c r="AW8" s="187">
        <v>3475088</v>
      </c>
      <c r="AX8" s="187">
        <v>34735915</v>
      </c>
      <c r="AY8" s="187">
        <v>958282998</v>
      </c>
      <c r="AZ8" s="187">
        <v>0</v>
      </c>
      <c r="BA8" s="187">
        <v>958282998</v>
      </c>
      <c r="BB8" s="188"/>
      <c r="BC8" s="187">
        <v>903586482</v>
      </c>
      <c r="BD8" s="187">
        <v>903586482</v>
      </c>
      <c r="BE8" s="187">
        <v>1017851407</v>
      </c>
      <c r="BF8" s="187"/>
      <c r="BG8" s="189">
        <v>1017851407</v>
      </c>
      <c r="BH8" s="190">
        <v>0</v>
      </c>
      <c r="BI8" s="191">
        <v>0</v>
      </c>
      <c r="BJ8" s="187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</row>
    <row r="9" spans="1:77">
      <c r="A9" s="170">
        <f t="shared" ref="A9:A19" si="0">A8</f>
        <v>2003</v>
      </c>
      <c r="B9" s="170">
        <v>2</v>
      </c>
      <c r="C9" s="187">
        <v>422062178</v>
      </c>
      <c r="D9" s="187">
        <v>-73610960</v>
      </c>
      <c r="E9" s="187">
        <v>348451218</v>
      </c>
      <c r="F9" s="187">
        <v>258346175</v>
      </c>
      <c r="G9" s="187">
        <v>-33643107</v>
      </c>
      <c r="H9" s="187">
        <v>224703068</v>
      </c>
      <c r="I9" s="187">
        <v>151682285</v>
      </c>
      <c r="J9" s="187">
        <v>-5921338</v>
      </c>
      <c r="K9" s="187">
        <v>145760947</v>
      </c>
      <c r="L9" s="187">
        <v>1791575</v>
      </c>
      <c r="M9" s="187">
        <v>22332595</v>
      </c>
      <c r="N9" s="187">
        <v>2619909</v>
      </c>
      <c r="O9" s="187">
        <v>24952504</v>
      </c>
      <c r="P9" s="187">
        <v>745659312</v>
      </c>
      <c r="Q9" s="187">
        <v>0</v>
      </c>
      <c r="R9" s="187">
        <v>745659312</v>
      </c>
      <c r="S9" s="187"/>
      <c r="T9" s="187">
        <v>833882213</v>
      </c>
      <c r="U9" s="187">
        <v>833882213</v>
      </c>
      <c r="V9" s="187">
        <v>720706808</v>
      </c>
      <c r="W9" s="187">
        <v>720706808</v>
      </c>
      <c r="X9" s="187">
        <v>858834717</v>
      </c>
      <c r="Y9" s="187">
        <v>858834717</v>
      </c>
      <c r="Z9" s="187">
        <v>2046205</v>
      </c>
      <c r="AA9" s="187">
        <v>-284710</v>
      </c>
      <c r="AB9" s="187">
        <v>1761495</v>
      </c>
      <c r="AC9" s="187">
        <v>36614446</v>
      </c>
      <c r="AD9" s="187">
        <v>1311640</v>
      </c>
      <c r="AE9" s="187">
        <v>785346893</v>
      </c>
      <c r="AF9" s="187"/>
      <c r="AG9" s="188">
        <v>0</v>
      </c>
      <c r="AH9" s="187">
        <v>0</v>
      </c>
      <c r="AI9" s="187">
        <v>0</v>
      </c>
      <c r="AJ9" s="187">
        <v>0</v>
      </c>
      <c r="AK9" s="188"/>
      <c r="AL9" s="187">
        <v>422062178</v>
      </c>
      <c r="AM9" s="187">
        <v>-73610960</v>
      </c>
      <c r="AN9" s="187">
        <v>348451218</v>
      </c>
      <c r="AO9" s="187">
        <v>257661768</v>
      </c>
      <c r="AP9" s="187">
        <v>-32958700</v>
      </c>
      <c r="AQ9" s="187">
        <v>224703068</v>
      </c>
      <c r="AR9" s="187">
        <v>149717243</v>
      </c>
      <c r="AS9" s="187">
        <v>-3956296</v>
      </c>
      <c r="AT9" s="187">
        <v>145760947</v>
      </c>
      <c r="AU9" s="187">
        <v>1791575</v>
      </c>
      <c r="AV9" s="187">
        <v>22332595</v>
      </c>
      <c r="AW9" s="187">
        <v>2619909</v>
      </c>
      <c r="AX9" s="187">
        <v>24952504</v>
      </c>
      <c r="AY9" s="187">
        <v>745659312</v>
      </c>
      <c r="AZ9" s="187">
        <v>0</v>
      </c>
      <c r="BA9" s="187">
        <v>745659312</v>
      </c>
      <c r="BB9" s="188"/>
      <c r="BC9" s="187">
        <v>831232764</v>
      </c>
      <c r="BD9" s="187">
        <v>831232764</v>
      </c>
      <c r="BE9" s="187">
        <v>785346893</v>
      </c>
      <c r="BF9" s="187"/>
      <c r="BG9" s="189">
        <v>785346893</v>
      </c>
      <c r="BH9" s="190">
        <v>0</v>
      </c>
      <c r="BI9" s="191">
        <v>0</v>
      </c>
      <c r="BJ9" s="187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</row>
    <row r="10" spans="1:77">
      <c r="A10" s="170">
        <f t="shared" si="0"/>
        <v>2003</v>
      </c>
      <c r="B10" s="170">
        <v>3</v>
      </c>
      <c r="C10" s="187">
        <v>310546865</v>
      </c>
      <c r="D10" s="187">
        <v>-5806512</v>
      </c>
      <c r="E10" s="187">
        <v>304740353</v>
      </c>
      <c r="F10" s="187">
        <v>246383254</v>
      </c>
      <c r="G10" s="187">
        <v>19863652</v>
      </c>
      <c r="H10" s="187">
        <v>266246906</v>
      </c>
      <c r="I10" s="187">
        <v>150084971</v>
      </c>
      <c r="J10" s="187">
        <v>35405654</v>
      </c>
      <c r="K10" s="187">
        <v>185490625</v>
      </c>
      <c r="L10" s="187">
        <v>1789274</v>
      </c>
      <c r="M10" s="187">
        <v>21940443</v>
      </c>
      <c r="N10" s="187">
        <v>2771721</v>
      </c>
      <c r="O10" s="187">
        <v>24712164</v>
      </c>
      <c r="P10" s="187">
        <v>782979322</v>
      </c>
      <c r="Q10" s="187">
        <v>0</v>
      </c>
      <c r="R10" s="187">
        <v>782979322</v>
      </c>
      <c r="S10" s="187"/>
      <c r="T10" s="187">
        <v>708804364</v>
      </c>
      <c r="U10" s="187">
        <v>708804364</v>
      </c>
      <c r="V10" s="187">
        <v>758267158</v>
      </c>
      <c r="W10" s="187">
        <v>758267158</v>
      </c>
      <c r="X10" s="187">
        <v>733516528</v>
      </c>
      <c r="Y10" s="187">
        <v>733516528</v>
      </c>
      <c r="Z10" s="187">
        <v>1762842</v>
      </c>
      <c r="AA10" s="187">
        <v>73439</v>
      </c>
      <c r="AB10" s="187">
        <v>1836281</v>
      </c>
      <c r="AC10" s="187">
        <v>40862825</v>
      </c>
      <c r="AD10" s="187">
        <v>1672704</v>
      </c>
      <c r="AE10" s="187">
        <v>827351132</v>
      </c>
      <c r="AF10" s="187"/>
      <c r="AG10" s="188">
        <v>0</v>
      </c>
      <c r="AH10" s="187">
        <v>0</v>
      </c>
      <c r="AI10" s="187">
        <v>0</v>
      </c>
      <c r="AJ10" s="187">
        <v>0</v>
      </c>
      <c r="AK10" s="188"/>
      <c r="AL10" s="187">
        <v>310546865</v>
      </c>
      <c r="AM10" s="187">
        <v>-5806512</v>
      </c>
      <c r="AN10" s="187">
        <v>304740353</v>
      </c>
      <c r="AO10" s="187">
        <v>248671648</v>
      </c>
      <c r="AP10" s="187">
        <v>17575258</v>
      </c>
      <c r="AQ10" s="187">
        <v>266246906</v>
      </c>
      <c r="AR10" s="187">
        <v>181977385</v>
      </c>
      <c r="AS10" s="187">
        <v>3513240</v>
      </c>
      <c r="AT10" s="187">
        <v>185490625</v>
      </c>
      <c r="AU10" s="187">
        <v>1789274</v>
      </c>
      <c r="AV10" s="187">
        <v>21940443</v>
      </c>
      <c r="AW10" s="187">
        <v>2771721</v>
      </c>
      <c r="AX10" s="187">
        <v>24712164</v>
      </c>
      <c r="AY10" s="187">
        <v>782979322</v>
      </c>
      <c r="AZ10" s="187">
        <v>0</v>
      </c>
      <c r="BA10" s="187">
        <v>782979322</v>
      </c>
      <c r="BB10" s="188"/>
      <c r="BC10" s="187">
        <v>742985172</v>
      </c>
      <c r="BD10" s="187">
        <v>742985172</v>
      </c>
      <c r="BE10" s="187">
        <v>827351132</v>
      </c>
      <c r="BF10" s="187"/>
      <c r="BG10" s="189">
        <v>827351132</v>
      </c>
      <c r="BH10" s="190">
        <v>0</v>
      </c>
      <c r="BI10" s="191">
        <v>0</v>
      </c>
      <c r="BJ10" s="187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</row>
    <row r="11" spans="1:77">
      <c r="A11" s="170">
        <f t="shared" si="0"/>
        <v>2003</v>
      </c>
      <c r="B11" s="170">
        <v>4</v>
      </c>
      <c r="C11" s="187">
        <v>304851910</v>
      </c>
      <c r="D11" s="187">
        <v>20307052</v>
      </c>
      <c r="E11" s="187">
        <v>325158962</v>
      </c>
      <c r="F11" s="187">
        <v>260487360</v>
      </c>
      <c r="G11" s="187">
        <v>22635301</v>
      </c>
      <c r="H11" s="187">
        <v>283122661</v>
      </c>
      <c r="I11" s="187">
        <v>180436512</v>
      </c>
      <c r="J11" s="187">
        <v>5936804</v>
      </c>
      <c r="K11" s="187">
        <v>186373316</v>
      </c>
      <c r="L11" s="187">
        <v>1810482</v>
      </c>
      <c r="M11" s="187">
        <v>22156036</v>
      </c>
      <c r="N11" s="187">
        <v>2883269</v>
      </c>
      <c r="O11" s="187">
        <v>25039305</v>
      </c>
      <c r="P11" s="187">
        <v>821504726</v>
      </c>
      <c r="Q11" s="187">
        <v>0</v>
      </c>
      <c r="R11" s="187">
        <v>821504726</v>
      </c>
      <c r="S11" s="187"/>
      <c r="T11" s="187">
        <v>747586264</v>
      </c>
      <c r="U11" s="187">
        <v>747586264</v>
      </c>
      <c r="V11" s="187">
        <v>796465421</v>
      </c>
      <c r="W11" s="187">
        <v>796465421</v>
      </c>
      <c r="X11" s="187">
        <v>772625569</v>
      </c>
      <c r="Y11" s="187">
        <v>772625569</v>
      </c>
      <c r="Z11" s="187">
        <v>1841987</v>
      </c>
      <c r="AA11" s="187">
        <v>167568</v>
      </c>
      <c r="AB11" s="187">
        <v>2009555</v>
      </c>
      <c r="AC11" s="187">
        <v>41258300</v>
      </c>
      <c r="AD11" s="187">
        <v>1416184</v>
      </c>
      <c r="AE11" s="187">
        <v>866188765</v>
      </c>
      <c r="AF11" s="187"/>
      <c r="AG11" s="192">
        <v>0</v>
      </c>
      <c r="AH11" s="187">
        <v>0</v>
      </c>
      <c r="AI11" s="187">
        <v>0</v>
      </c>
      <c r="AJ11" s="192">
        <v>0</v>
      </c>
      <c r="AK11" s="192"/>
      <c r="AL11" s="187">
        <v>304851910</v>
      </c>
      <c r="AM11" s="187">
        <v>20307052</v>
      </c>
      <c r="AN11" s="187">
        <v>325158962</v>
      </c>
      <c r="AO11" s="187">
        <v>260420556</v>
      </c>
      <c r="AP11" s="187">
        <v>22702105</v>
      </c>
      <c r="AQ11" s="187">
        <v>283122661</v>
      </c>
      <c r="AR11" s="187">
        <v>184317536</v>
      </c>
      <c r="AS11" s="187">
        <v>2055780</v>
      </c>
      <c r="AT11" s="187">
        <v>186373316</v>
      </c>
      <c r="AU11" s="187">
        <v>1810482</v>
      </c>
      <c r="AV11" s="187">
        <v>22156036</v>
      </c>
      <c r="AW11" s="187">
        <v>2883269</v>
      </c>
      <c r="AX11" s="187">
        <v>25039305</v>
      </c>
      <c r="AY11" s="187">
        <v>821504726</v>
      </c>
      <c r="AZ11" s="187">
        <v>0</v>
      </c>
      <c r="BA11" s="193">
        <v>821504726</v>
      </c>
      <c r="BB11" s="192"/>
      <c r="BC11" s="193">
        <v>751400484</v>
      </c>
      <c r="BD11" s="193">
        <v>751400484</v>
      </c>
      <c r="BE11" s="193">
        <v>866188765</v>
      </c>
      <c r="BF11" s="193"/>
      <c r="BG11" s="194">
        <v>866188765</v>
      </c>
      <c r="BH11" s="190">
        <v>0</v>
      </c>
      <c r="BI11" s="191">
        <v>0</v>
      </c>
      <c r="BJ11" s="193"/>
      <c r="BK11" s="190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195"/>
    </row>
    <row r="12" spans="1:77">
      <c r="A12" s="170">
        <f t="shared" si="0"/>
        <v>2003</v>
      </c>
      <c r="B12" s="170">
        <v>5</v>
      </c>
      <c r="C12" s="187">
        <v>398705636</v>
      </c>
      <c r="D12" s="187">
        <v>50883350</v>
      </c>
      <c r="E12" s="187">
        <v>449588986</v>
      </c>
      <c r="F12" s="187">
        <v>308022097</v>
      </c>
      <c r="G12" s="187">
        <v>28678348</v>
      </c>
      <c r="H12" s="187">
        <v>336700445</v>
      </c>
      <c r="I12" s="187">
        <v>190206586</v>
      </c>
      <c r="J12" s="187">
        <v>13609503</v>
      </c>
      <c r="K12" s="187">
        <v>203816089</v>
      </c>
      <c r="L12" s="187">
        <v>2325947</v>
      </c>
      <c r="M12" s="187">
        <v>28083006</v>
      </c>
      <c r="N12" s="187">
        <v>3698142</v>
      </c>
      <c r="O12" s="187">
        <v>31781148</v>
      </c>
      <c r="P12" s="187">
        <v>1024212615</v>
      </c>
      <c r="Q12" s="187">
        <v>0</v>
      </c>
      <c r="R12" s="187">
        <v>1024212615</v>
      </c>
      <c r="S12" s="187"/>
      <c r="T12" s="187">
        <v>899260266</v>
      </c>
      <c r="U12" s="187">
        <v>899260266</v>
      </c>
      <c r="V12" s="187">
        <v>992431467</v>
      </c>
      <c r="W12" s="187">
        <v>992431467</v>
      </c>
      <c r="X12" s="187">
        <v>931041414</v>
      </c>
      <c r="Y12" s="187">
        <v>931041414</v>
      </c>
      <c r="Z12" s="187">
        <v>1763092</v>
      </c>
      <c r="AA12" s="187">
        <v>-6645</v>
      </c>
      <c r="AB12" s="187">
        <v>1756447</v>
      </c>
      <c r="AC12" s="187">
        <v>66789397</v>
      </c>
      <c r="AD12" s="187">
        <v>2205104</v>
      </c>
      <c r="AE12" s="187">
        <v>1094963563</v>
      </c>
      <c r="AF12" s="187"/>
      <c r="AG12" s="192">
        <v>0</v>
      </c>
      <c r="AH12" s="187">
        <v>0</v>
      </c>
      <c r="AI12" s="187">
        <v>0</v>
      </c>
      <c r="AJ12" s="192">
        <v>0</v>
      </c>
      <c r="AK12" s="192"/>
      <c r="AL12" s="187">
        <v>398705636</v>
      </c>
      <c r="AM12" s="187">
        <v>50883350</v>
      </c>
      <c r="AN12" s="187">
        <v>449588986</v>
      </c>
      <c r="AO12" s="187">
        <v>309358401</v>
      </c>
      <c r="AP12" s="187">
        <v>27342044</v>
      </c>
      <c r="AQ12" s="187">
        <v>336700445</v>
      </c>
      <c r="AR12" s="187">
        <v>200333065</v>
      </c>
      <c r="AS12" s="187">
        <v>3483024</v>
      </c>
      <c r="AT12" s="187">
        <v>203816089</v>
      </c>
      <c r="AU12" s="187">
        <v>2325947</v>
      </c>
      <c r="AV12" s="187">
        <v>28083006</v>
      </c>
      <c r="AW12" s="187">
        <v>3698142</v>
      </c>
      <c r="AX12" s="187">
        <v>31781148</v>
      </c>
      <c r="AY12" s="187">
        <v>1024212615</v>
      </c>
      <c r="AZ12" s="187">
        <v>0</v>
      </c>
      <c r="BA12" s="193">
        <v>1024212615</v>
      </c>
      <c r="BB12" s="192"/>
      <c r="BC12" s="193">
        <v>910723049</v>
      </c>
      <c r="BD12" s="193">
        <v>910723049</v>
      </c>
      <c r="BE12" s="193">
        <v>1094963563</v>
      </c>
      <c r="BF12" s="193"/>
      <c r="BG12" s="194">
        <v>1094963563</v>
      </c>
      <c r="BH12" s="190">
        <v>0</v>
      </c>
      <c r="BI12" s="191">
        <v>0</v>
      </c>
      <c r="BJ12" s="193"/>
      <c r="BK12" s="190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</row>
    <row r="13" spans="1:77">
      <c r="A13" s="170">
        <f t="shared" si="0"/>
        <v>2003</v>
      </c>
      <c r="B13" s="170">
        <v>6</v>
      </c>
      <c r="C13" s="187">
        <v>495494895</v>
      </c>
      <c r="D13" s="187">
        <v>5824077</v>
      </c>
      <c r="E13" s="187">
        <v>501318972</v>
      </c>
      <c r="F13" s="187">
        <v>341636526</v>
      </c>
      <c r="G13" s="187">
        <v>-11339432</v>
      </c>
      <c r="H13" s="187">
        <v>330297094</v>
      </c>
      <c r="I13" s="187">
        <v>207907972</v>
      </c>
      <c r="J13" s="187">
        <v>-3645228</v>
      </c>
      <c r="K13" s="187">
        <v>204262744</v>
      </c>
      <c r="L13" s="187">
        <v>1850341</v>
      </c>
      <c r="M13" s="187">
        <v>29700478</v>
      </c>
      <c r="N13" s="187">
        <v>3762693</v>
      </c>
      <c r="O13" s="187">
        <v>33463171</v>
      </c>
      <c r="P13" s="187">
        <v>1071192322</v>
      </c>
      <c r="Q13" s="187">
        <v>0</v>
      </c>
      <c r="R13" s="187">
        <v>1071192322</v>
      </c>
      <c r="S13" s="187"/>
      <c r="T13" s="187">
        <v>1046889734</v>
      </c>
      <c r="U13" s="187">
        <v>1046889734</v>
      </c>
      <c r="V13" s="187">
        <v>1037729151</v>
      </c>
      <c r="W13" s="187">
        <v>1037729151</v>
      </c>
      <c r="X13" s="187">
        <v>1080352905</v>
      </c>
      <c r="Y13" s="187">
        <v>1080352905</v>
      </c>
      <c r="Z13" s="187">
        <v>1820497</v>
      </c>
      <c r="AA13" s="187">
        <v>-123568</v>
      </c>
      <c r="AB13" s="187">
        <v>1696929</v>
      </c>
      <c r="AC13" s="187">
        <v>77341517</v>
      </c>
      <c r="AD13" s="187">
        <v>2035704</v>
      </c>
      <c r="AE13" s="187">
        <v>1152266472</v>
      </c>
      <c r="AF13" s="187"/>
      <c r="AG13" s="192">
        <v>0</v>
      </c>
      <c r="AH13" s="187">
        <v>0</v>
      </c>
      <c r="AI13" s="187">
        <v>0</v>
      </c>
      <c r="AJ13" s="192">
        <v>0</v>
      </c>
      <c r="AK13" s="192"/>
      <c r="AL13" s="187">
        <v>495494895</v>
      </c>
      <c r="AM13" s="187">
        <v>5824077</v>
      </c>
      <c r="AN13" s="187">
        <v>501318972</v>
      </c>
      <c r="AO13" s="187">
        <v>341527648</v>
      </c>
      <c r="AP13" s="187">
        <v>-11230554</v>
      </c>
      <c r="AQ13" s="187">
        <v>330297094</v>
      </c>
      <c r="AR13" s="187">
        <v>204696766</v>
      </c>
      <c r="AS13" s="187">
        <v>-434022</v>
      </c>
      <c r="AT13" s="187">
        <v>204262744</v>
      </c>
      <c r="AU13" s="187">
        <v>1850341</v>
      </c>
      <c r="AV13" s="187">
        <v>29700478</v>
      </c>
      <c r="AW13" s="187">
        <v>3762693</v>
      </c>
      <c r="AX13" s="187">
        <v>33463171</v>
      </c>
      <c r="AY13" s="187">
        <v>1071192322</v>
      </c>
      <c r="AZ13" s="187">
        <v>0</v>
      </c>
      <c r="BA13" s="193">
        <v>1071192322</v>
      </c>
      <c r="BB13" s="192"/>
      <c r="BC13" s="193">
        <v>1043569650</v>
      </c>
      <c r="BD13" s="193">
        <v>1043569650</v>
      </c>
      <c r="BE13" s="193">
        <v>1152266472</v>
      </c>
      <c r="BF13" s="193"/>
      <c r="BG13" s="194">
        <v>1152266472</v>
      </c>
      <c r="BH13" s="190">
        <v>0</v>
      </c>
      <c r="BI13" s="191">
        <v>0</v>
      </c>
      <c r="BJ13" s="193"/>
      <c r="BK13" s="190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</row>
    <row r="14" spans="1:77">
      <c r="A14" s="196">
        <f t="shared" si="0"/>
        <v>2003</v>
      </c>
      <c r="B14" s="196">
        <v>7</v>
      </c>
      <c r="C14" s="197">
        <v>521388593</v>
      </c>
      <c r="D14" s="197">
        <v>10758940</v>
      </c>
      <c r="E14" s="197">
        <v>532147533</v>
      </c>
      <c r="F14" s="197">
        <v>349691352</v>
      </c>
      <c r="G14" s="197">
        <v>4376250</v>
      </c>
      <c r="H14" s="197">
        <v>354067602</v>
      </c>
      <c r="I14" s="197">
        <v>201470464</v>
      </c>
      <c r="J14" s="197">
        <v>1734893</v>
      </c>
      <c r="K14" s="197">
        <v>203205357</v>
      </c>
      <c r="L14" s="197">
        <v>1850139</v>
      </c>
      <c r="M14" s="197">
        <v>30482132</v>
      </c>
      <c r="N14" s="197">
        <v>3892910</v>
      </c>
      <c r="O14" s="197">
        <v>34375042</v>
      </c>
      <c r="P14" s="197">
        <v>1125645673</v>
      </c>
      <c r="Q14" s="197">
        <v>0</v>
      </c>
      <c r="R14" s="197">
        <v>1125645673</v>
      </c>
      <c r="S14" s="197"/>
      <c r="T14" s="197">
        <v>1074400548</v>
      </c>
      <c r="U14" s="197">
        <v>1074400548</v>
      </c>
      <c r="V14" s="197">
        <v>1091270631</v>
      </c>
      <c r="W14" s="197">
        <v>1091270631</v>
      </c>
      <c r="X14" s="197">
        <v>1108775590</v>
      </c>
      <c r="Y14" s="197">
        <v>1108775590</v>
      </c>
      <c r="Z14" s="197">
        <v>1770153</v>
      </c>
      <c r="AA14" s="197">
        <v>105414</v>
      </c>
      <c r="AB14" s="197">
        <v>1875567</v>
      </c>
      <c r="AC14" s="197">
        <v>86184289</v>
      </c>
      <c r="AD14" s="197">
        <v>2225432</v>
      </c>
      <c r="AE14" s="197">
        <v>1215930961</v>
      </c>
      <c r="AF14" s="188"/>
      <c r="AG14" s="192">
        <v>0</v>
      </c>
      <c r="AH14" s="187">
        <v>0</v>
      </c>
      <c r="AI14" s="187">
        <v>0</v>
      </c>
      <c r="AJ14" s="192">
        <v>0</v>
      </c>
      <c r="AK14" s="192"/>
      <c r="AL14" s="193">
        <v>521388593</v>
      </c>
      <c r="AM14" s="193">
        <v>16051809</v>
      </c>
      <c r="AN14" s="193">
        <v>537440402</v>
      </c>
      <c r="AO14" s="193">
        <v>349691352</v>
      </c>
      <c r="AP14" s="193">
        <v>8961226</v>
      </c>
      <c r="AQ14" s="193">
        <v>358652578</v>
      </c>
      <c r="AR14" s="193">
        <v>201470464</v>
      </c>
      <c r="AS14" s="193">
        <v>-342296</v>
      </c>
      <c r="AT14" s="193">
        <v>201128168</v>
      </c>
      <c r="AU14" s="193">
        <v>1851955</v>
      </c>
      <c r="AV14" s="193">
        <v>30482132</v>
      </c>
      <c r="AW14" s="193">
        <v>3892910</v>
      </c>
      <c r="AX14" s="193">
        <v>34375042</v>
      </c>
      <c r="AY14" s="193">
        <v>1133448145</v>
      </c>
      <c r="AZ14" s="187">
        <v>0</v>
      </c>
      <c r="BA14" s="193">
        <v>1133448145</v>
      </c>
      <c r="BB14" s="192"/>
      <c r="BC14" s="192">
        <v>1074402364</v>
      </c>
      <c r="BD14" s="192">
        <v>1074402364</v>
      </c>
      <c r="BE14" s="193">
        <v>1222009884</v>
      </c>
      <c r="BF14" s="193"/>
      <c r="BG14" s="774">
        <v>1215930961</v>
      </c>
      <c r="BH14" s="190">
        <v>0</v>
      </c>
      <c r="BI14" s="191">
        <v>0</v>
      </c>
      <c r="BJ14" s="192"/>
      <c r="BK14" s="190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</row>
    <row r="15" spans="1:77">
      <c r="A15" s="190">
        <f t="shared" si="0"/>
        <v>2003</v>
      </c>
      <c r="B15" s="190">
        <v>8</v>
      </c>
      <c r="C15" s="192">
        <v>545745848</v>
      </c>
      <c r="D15" s="192">
        <v>9455182</v>
      </c>
      <c r="E15" s="192">
        <v>555201030</v>
      </c>
      <c r="F15" s="192">
        <v>356860091</v>
      </c>
      <c r="G15" s="192">
        <v>3069571</v>
      </c>
      <c r="H15" s="192">
        <v>359929662</v>
      </c>
      <c r="I15" s="192">
        <v>186088935</v>
      </c>
      <c r="J15" s="192">
        <v>-769511</v>
      </c>
      <c r="K15" s="192">
        <v>185319424</v>
      </c>
      <c r="L15" s="192">
        <v>1854344</v>
      </c>
      <c r="M15" s="192">
        <v>33298960</v>
      </c>
      <c r="N15" s="192">
        <v>4320777</v>
      </c>
      <c r="O15" s="192">
        <v>37619737</v>
      </c>
      <c r="P15" s="192">
        <v>1139924197</v>
      </c>
      <c r="Q15" s="187">
        <v>0</v>
      </c>
      <c r="R15" s="192">
        <v>1139924197</v>
      </c>
      <c r="S15" s="187"/>
      <c r="T15" s="188">
        <v>1090549218</v>
      </c>
      <c r="U15" s="188">
        <v>1090549218</v>
      </c>
      <c r="V15" s="188">
        <v>1102304460</v>
      </c>
      <c r="W15" s="188">
        <v>1102304460</v>
      </c>
      <c r="X15" s="188">
        <v>1128168955</v>
      </c>
      <c r="Y15" s="188">
        <v>1128168955</v>
      </c>
      <c r="Z15" s="193">
        <v>1978520</v>
      </c>
      <c r="AA15" s="193">
        <v>-23357</v>
      </c>
      <c r="AB15" s="193">
        <v>1955163</v>
      </c>
      <c r="AC15" s="193">
        <v>87829709</v>
      </c>
      <c r="AD15" s="193">
        <v>0</v>
      </c>
      <c r="AE15" s="193">
        <v>1229709069</v>
      </c>
      <c r="AF15" s="188"/>
      <c r="AG15" s="192">
        <v>0</v>
      </c>
      <c r="AH15" s="195">
        <v>421000</v>
      </c>
      <c r="AI15" s="195">
        <v>1747000</v>
      </c>
      <c r="AJ15" s="192">
        <v>0</v>
      </c>
      <c r="AK15" s="192"/>
      <c r="AL15" s="193">
        <v>546166848</v>
      </c>
      <c r="AM15" s="193">
        <v>9455182</v>
      </c>
      <c r="AN15" s="192">
        <v>555622030</v>
      </c>
      <c r="AO15" s="193">
        <v>358607091</v>
      </c>
      <c r="AP15" s="193">
        <v>3069571</v>
      </c>
      <c r="AQ15" s="192">
        <v>361676662</v>
      </c>
      <c r="AR15" s="193">
        <v>186088935</v>
      </c>
      <c r="AS15" s="193">
        <v>-769511</v>
      </c>
      <c r="AT15" s="192">
        <v>185319424</v>
      </c>
      <c r="AU15" s="193">
        <v>1854344</v>
      </c>
      <c r="AV15" s="192">
        <v>33298960</v>
      </c>
      <c r="AW15" s="192">
        <v>4320777</v>
      </c>
      <c r="AX15" s="192">
        <v>37619737</v>
      </c>
      <c r="AY15" s="192">
        <v>1142092197</v>
      </c>
      <c r="AZ15" s="187">
        <v>0</v>
      </c>
      <c r="BA15" s="192">
        <v>1142092197</v>
      </c>
      <c r="BB15" s="192"/>
      <c r="BC15" s="192">
        <v>1092717218</v>
      </c>
      <c r="BD15" s="192">
        <v>1092717218</v>
      </c>
      <c r="BE15" s="193">
        <v>1231877069</v>
      </c>
      <c r="BF15" s="193"/>
      <c r="BG15" s="194">
        <v>1229709069</v>
      </c>
      <c r="BH15" s="190">
        <v>0</v>
      </c>
      <c r="BI15" s="191">
        <v>0</v>
      </c>
      <c r="BJ15" s="192"/>
      <c r="BK15" s="190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</row>
    <row r="16" spans="1:77">
      <c r="A16" s="190">
        <f t="shared" si="0"/>
        <v>2003</v>
      </c>
      <c r="B16" s="190">
        <v>9</v>
      </c>
      <c r="C16" s="192">
        <v>490381948</v>
      </c>
      <c r="D16" s="192">
        <v>-63402542</v>
      </c>
      <c r="E16" s="192">
        <v>426979406</v>
      </c>
      <c r="F16" s="192">
        <v>348489346</v>
      </c>
      <c r="G16" s="192">
        <v>-31545904</v>
      </c>
      <c r="H16" s="192">
        <v>316943442</v>
      </c>
      <c r="I16" s="192">
        <v>184020490</v>
      </c>
      <c r="J16" s="192">
        <v>-2586760</v>
      </c>
      <c r="K16" s="192">
        <v>181433730</v>
      </c>
      <c r="L16" s="192">
        <v>1857003</v>
      </c>
      <c r="M16" s="192">
        <v>28972585</v>
      </c>
      <c r="N16" s="192">
        <v>3731971</v>
      </c>
      <c r="O16" s="192">
        <v>32704556</v>
      </c>
      <c r="P16" s="192">
        <v>959918137</v>
      </c>
      <c r="Q16" s="187">
        <v>0</v>
      </c>
      <c r="R16" s="192">
        <v>959918137</v>
      </c>
      <c r="S16" s="187"/>
      <c r="T16" s="188">
        <v>1024748787</v>
      </c>
      <c r="U16" s="188">
        <v>1024748787</v>
      </c>
      <c r="V16" s="188">
        <v>927213581</v>
      </c>
      <c r="W16" s="188">
        <v>927213581</v>
      </c>
      <c r="X16" s="188">
        <v>1057453343</v>
      </c>
      <c r="Y16" s="188">
        <v>1057453343</v>
      </c>
      <c r="Z16" s="193">
        <v>1973878</v>
      </c>
      <c r="AA16" s="193">
        <v>-164925</v>
      </c>
      <c r="AB16" s="193">
        <v>1808953</v>
      </c>
      <c r="AC16" s="193">
        <v>60697892</v>
      </c>
      <c r="AD16" s="193">
        <v>0</v>
      </c>
      <c r="AE16" s="193">
        <v>1022424982</v>
      </c>
      <c r="AF16" s="198"/>
      <c r="AG16" s="192">
        <v>0</v>
      </c>
      <c r="AH16" s="195">
        <v>290000</v>
      </c>
      <c r="AI16" s="195">
        <v>1364000</v>
      </c>
      <c r="AJ16" s="192">
        <v>0</v>
      </c>
      <c r="AK16" s="192"/>
      <c r="AL16" s="193">
        <v>490671948</v>
      </c>
      <c r="AM16" s="193">
        <v>-63402542</v>
      </c>
      <c r="AN16" s="192">
        <v>427269406</v>
      </c>
      <c r="AO16" s="193">
        <v>349853346</v>
      </c>
      <c r="AP16" s="193">
        <v>-31545904</v>
      </c>
      <c r="AQ16" s="192">
        <v>318307442</v>
      </c>
      <c r="AR16" s="193">
        <v>184020490</v>
      </c>
      <c r="AS16" s="193">
        <v>-2586760</v>
      </c>
      <c r="AT16" s="192">
        <v>181433730</v>
      </c>
      <c r="AU16" s="193">
        <v>1857003</v>
      </c>
      <c r="AV16" s="192">
        <v>28972585</v>
      </c>
      <c r="AW16" s="192">
        <v>3731971</v>
      </c>
      <c r="AX16" s="192">
        <v>32704556</v>
      </c>
      <c r="AY16" s="192">
        <v>961572137</v>
      </c>
      <c r="AZ16" s="187">
        <v>0</v>
      </c>
      <c r="BA16" s="192">
        <v>961572137</v>
      </c>
      <c r="BB16" s="192"/>
      <c r="BC16" s="192">
        <v>1026402787</v>
      </c>
      <c r="BD16" s="192">
        <v>1026402787</v>
      </c>
      <c r="BE16" s="193">
        <v>1024078982</v>
      </c>
      <c r="BF16" s="193"/>
      <c r="BG16" s="194">
        <v>1022424982</v>
      </c>
      <c r="BH16" s="190">
        <v>0</v>
      </c>
      <c r="BI16" s="191">
        <v>0</v>
      </c>
      <c r="BJ16" s="192"/>
      <c r="BK16" s="190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</row>
    <row r="17" spans="1:77">
      <c r="A17" s="190">
        <f t="shared" si="0"/>
        <v>2003</v>
      </c>
      <c r="B17" s="190">
        <v>10</v>
      </c>
      <c r="C17" s="192">
        <v>377972953</v>
      </c>
      <c r="D17" s="192">
        <v>-45829504</v>
      </c>
      <c r="E17" s="192">
        <v>332143449</v>
      </c>
      <c r="F17" s="192">
        <v>303443489</v>
      </c>
      <c r="G17" s="192">
        <v>-21671868</v>
      </c>
      <c r="H17" s="192">
        <v>281771621</v>
      </c>
      <c r="I17" s="192">
        <v>180801527</v>
      </c>
      <c r="J17" s="192">
        <v>-3070254</v>
      </c>
      <c r="K17" s="192">
        <v>177731273</v>
      </c>
      <c r="L17" s="192">
        <v>1859421</v>
      </c>
      <c r="M17" s="192">
        <v>25488118</v>
      </c>
      <c r="N17" s="192">
        <v>3256544</v>
      </c>
      <c r="O17" s="192">
        <v>28744662</v>
      </c>
      <c r="P17" s="192">
        <v>822250426</v>
      </c>
      <c r="Q17" s="187">
        <v>0</v>
      </c>
      <c r="R17" s="192">
        <v>822250426</v>
      </c>
      <c r="S17" s="187"/>
      <c r="T17" s="188">
        <v>864077390</v>
      </c>
      <c r="U17" s="188">
        <v>864077390</v>
      </c>
      <c r="V17" s="188">
        <v>793505764</v>
      </c>
      <c r="W17" s="188">
        <v>793505764</v>
      </c>
      <c r="X17" s="188">
        <v>892822052</v>
      </c>
      <c r="Y17" s="188">
        <v>892822052</v>
      </c>
      <c r="Z17" s="193">
        <v>1831952</v>
      </c>
      <c r="AA17" s="193">
        <v>-89170</v>
      </c>
      <c r="AB17" s="193">
        <v>1742782</v>
      </c>
      <c r="AC17" s="193">
        <v>43685581</v>
      </c>
      <c r="AD17" s="193">
        <v>0</v>
      </c>
      <c r="AE17" s="193">
        <v>867678789</v>
      </c>
      <c r="AF17" s="188"/>
      <c r="AG17" s="192">
        <v>0</v>
      </c>
      <c r="AH17" s="195">
        <v>237000</v>
      </c>
      <c r="AI17" s="195">
        <v>876000</v>
      </c>
      <c r="AJ17" s="192">
        <v>0</v>
      </c>
      <c r="AK17" s="192"/>
      <c r="AL17" s="193">
        <v>378209953</v>
      </c>
      <c r="AM17" s="193">
        <v>-45829504</v>
      </c>
      <c r="AN17" s="192">
        <v>332380449</v>
      </c>
      <c r="AO17" s="193">
        <v>304319489</v>
      </c>
      <c r="AP17" s="193">
        <v>-21671868</v>
      </c>
      <c r="AQ17" s="192">
        <v>282647621</v>
      </c>
      <c r="AR17" s="193">
        <v>180801527</v>
      </c>
      <c r="AS17" s="193">
        <v>-3070254</v>
      </c>
      <c r="AT17" s="192">
        <v>177731273</v>
      </c>
      <c r="AU17" s="193">
        <v>1859421</v>
      </c>
      <c r="AV17" s="192">
        <v>25488118</v>
      </c>
      <c r="AW17" s="192">
        <v>3256544</v>
      </c>
      <c r="AX17" s="192">
        <v>28744662</v>
      </c>
      <c r="AY17" s="192">
        <v>823363426</v>
      </c>
      <c r="AZ17" s="187">
        <v>0</v>
      </c>
      <c r="BA17" s="192">
        <v>823363426</v>
      </c>
      <c r="BB17" s="192"/>
      <c r="BC17" s="192">
        <v>865190390</v>
      </c>
      <c r="BD17" s="192">
        <v>865190390</v>
      </c>
      <c r="BE17" s="193">
        <v>868791789</v>
      </c>
      <c r="BF17" s="193"/>
      <c r="BG17" s="194">
        <v>867678789</v>
      </c>
      <c r="BH17" s="190">
        <v>0</v>
      </c>
      <c r="BI17" s="191">
        <v>0</v>
      </c>
      <c r="BJ17" s="192"/>
      <c r="BK17" s="190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95"/>
    </row>
    <row r="18" spans="1:77">
      <c r="A18" s="190">
        <f t="shared" si="0"/>
        <v>2003</v>
      </c>
      <c r="B18" s="190">
        <v>11</v>
      </c>
      <c r="C18" s="192">
        <v>281828476</v>
      </c>
      <c r="D18" s="192">
        <v>-6615547</v>
      </c>
      <c r="E18" s="192">
        <v>275212929</v>
      </c>
      <c r="F18" s="192">
        <v>245470757</v>
      </c>
      <c r="G18" s="192">
        <v>1956082</v>
      </c>
      <c r="H18" s="192">
        <v>247426839</v>
      </c>
      <c r="I18" s="192">
        <v>148758935</v>
      </c>
      <c r="J18" s="192">
        <v>1657135</v>
      </c>
      <c r="K18" s="192">
        <v>150416070</v>
      </c>
      <c r="L18" s="192">
        <v>1862131</v>
      </c>
      <c r="M18" s="192">
        <v>23959690</v>
      </c>
      <c r="N18" s="192">
        <v>2926080</v>
      </c>
      <c r="O18" s="192">
        <v>26885770</v>
      </c>
      <c r="P18" s="192">
        <v>701803739</v>
      </c>
      <c r="Q18" s="187">
        <v>0</v>
      </c>
      <c r="R18" s="192">
        <v>701803739</v>
      </c>
      <c r="S18" s="187"/>
      <c r="T18" s="188">
        <v>677920299</v>
      </c>
      <c r="U18" s="188">
        <v>677920299</v>
      </c>
      <c r="V18" s="188">
        <v>674917969</v>
      </c>
      <c r="W18" s="188">
        <v>674917969</v>
      </c>
      <c r="X18" s="188">
        <v>704806069</v>
      </c>
      <c r="Y18" s="188">
        <v>704806069</v>
      </c>
      <c r="Z18" s="193">
        <v>1853733</v>
      </c>
      <c r="AA18" s="193">
        <v>156589</v>
      </c>
      <c r="AB18" s="192">
        <v>2010322</v>
      </c>
      <c r="AC18" s="193">
        <v>31377857</v>
      </c>
      <c r="AD18" s="193">
        <v>0</v>
      </c>
      <c r="AE18" s="193">
        <v>735191918</v>
      </c>
      <c r="AF18" s="188"/>
      <c r="AG18" s="192">
        <v>0</v>
      </c>
      <c r="AH18" s="195">
        <v>368000</v>
      </c>
      <c r="AI18" s="195">
        <v>746000</v>
      </c>
      <c r="AJ18" s="192">
        <v>0</v>
      </c>
      <c r="AK18" s="192"/>
      <c r="AL18" s="193">
        <v>282196476</v>
      </c>
      <c r="AM18" s="193">
        <v>-6615547</v>
      </c>
      <c r="AN18" s="192">
        <v>275580929</v>
      </c>
      <c r="AO18" s="193">
        <v>246216757</v>
      </c>
      <c r="AP18" s="193">
        <v>1956082</v>
      </c>
      <c r="AQ18" s="192">
        <v>248172839</v>
      </c>
      <c r="AR18" s="193">
        <v>148758935</v>
      </c>
      <c r="AS18" s="193">
        <v>1657135</v>
      </c>
      <c r="AT18" s="192">
        <v>150416070</v>
      </c>
      <c r="AU18" s="193">
        <v>1862131</v>
      </c>
      <c r="AV18" s="192">
        <v>23959690</v>
      </c>
      <c r="AW18" s="192">
        <v>2926080</v>
      </c>
      <c r="AX18" s="192">
        <v>26885770</v>
      </c>
      <c r="AY18" s="192">
        <v>702917739</v>
      </c>
      <c r="AZ18" s="187">
        <v>0</v>
      </c>
      <c r="BA18" s="192">
        <v>702917739</v>
      </c>
      <c r="BB18" s="192"/>
      <c r="BC18" s="192">
        <v>679034299</v>
      </c>
      <c r="BD18" s="192">
        <v>679034299</v>
      </c>
      <c r="BE18" s="193">
        <v>736305918</v>
      </c>
      <c r="BF18" s="193"/>
      <c r="BG18" s="194">
        <v>735191918</v>
      </c>
      <c r="BH18" s="190">
        <v>0</v>
      </c>
      <c r="BI18" s="191">
        <v>0</v>
      </c>
      <c r="BJ18" s="192"/>
      <c r="BK18" s="190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195"/>
    </row>
    <row r="19" spans="1:77">
      <c r="A19" s="190">
        <f t="shared" si="0"/>
        <v>2003</v>
      </c>
      <c r="B19" s="190">
        <v>12</v>
      </c>
      <c r="C19" s="192">
        <v>344521828</v>
      </c>
      <c r="D19" s="192">
        <v>38273671</v>
      </c>
      <c r="E19" s="192">
        <v>382795499</v>
      </c>
      <c r="F19" s="192">
        <v>250266553</v>
      </c>
      <c r="G19" s="192">
        <v>12232198</v>
      </c>
      <c r="H19" s="192">
        <v>262498751</v>
      </c>
      <c r="I19" s="192">
        <v>148485682</v>
      </c>
      <c r="J19" s="192">
        <v>462985</v>
      </c>
      <c r="K19" s="192">
        <v>148948667</v>
      </c>
      <c r="L19" s="192">
        <v>1864246</v>
      </c>
      <c r="M19" s="192">
        <v>26956231</v>
      </c>
      <c r="N19" s="192">
        <v>3158576</v>
      </c>
      <c r="O19" s="192">
        <v>30114807</v>
      </c>
      <c r="P19" s="192">
        <v>826221970</v>
      </c>
      <c r="Q19" s="187">
        <v>0</v>
      </c>
      <c r="R19" s="192">
        <v>826221970</v>
      </c>
      <c r="S19" s="187"/>
      <c r="T19" s="188">
        <v>745138309</v>
      </c>
      <c r="U19" s="188">
        <v>745138309</v>
      </c>
      <c r="V19" s="188">
        <v>796107163</v>
      </c>
      <c r="W19" s="188">
        <v>796107163</v>
      </c>
      <c r="X19" s="188">
        <v>775253116</v>
      </c>
      <c r="Y19" s="188">
        <v>775253116</v>
      </c>
      <c r="Z19" s="193">
        <v>2247586</v>
      </c>
      <c r="AA19" s="193">
        <v>242965</v>
      </c>
      <c r="AB19" s="188">
        <v>2490551</v>
      </c>
      <c r="AC19" s="193">
        <v>44289011</v>
      </c>
      <c r="AD19" s="193">
        <v>0</v>
      </c>
      <c r="AE19" s="193">
        <v>873001532</v>
      </c>
      <c r="AF19" s="188"/>
      <c r="AG19" s="188">
        <v>0</v>
      </c>
      <c r="AH19" s="195">
        <v>640000</v>
      </c>
      <c r="AI19" s="195">
        <v>1130000</v>
      </c>
      <c r="AJ19" s="188">
        <v>0</v>
      </c>
      <c r="AK19" s="188"/>
      <c r="AL19" s="193">
        <v>345161828</v>
      </c>
      <c r="AM19" s="193">
        <v>38273671</v>
      </c>
      <c r="AN19" s="192">
        <v>383435499</v>
      </c>
      <c r="AO19" s="193">
        <v>251396553</v>
      </c>
      <c r="AP19" s="193">
        <v>12232198</v>
      </c>
      <c r="AQ19" s="192">
        <v>263628751</v>
      </c>
      <c r="AR19" s="193">
        <v>148485682</v>
      </c>
      <c r="AS19" s="193">
        <v>462985</v>
      </c>
      <c r="AT19" s="192">
        <v>148948667</v>
      </c>
      <c r="AU19" s="193">
        <v>1864246</v>
      </c>
      <c r="AV19" s="188">
        <v>26956231</v>
      </c>
      <c r="AW19" s="188">
        <v>3158576</v>
      </c>
      <c r="AX19" s="188">
        <v>30114807</v>
      </c>
      <c r="AY19" s="188">
        <v>827991970</v>
      </c>
      <c r="AZ19" s="187">
        <v>0</v>
      </c>
      <c r="BA19" s="188">
        <v>827991970</v>
      </c>
      <c r="BB19" s="188"/>
      <c r="BC19" s="188">
        <v>746908309</v>
      </c>
      <c r="BD19" s="188">
        <v>746908309</v>
      </c>
      <c r="BE19" s="193">
        <v>874771532</v>
      </c>
      <c r="BF19" s="193"/>
      <c r="BG19" s="194">
        <v>873001532</v>
      </c>
      <c r="BH19" s="190">
        <v>0</v>
      </c>
      <c r="BI19" s="191">
        <v>0</v>
      </c>
      <c r="BJ19" s="188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</row>
    <row r="20" spans="1:77">
      <c r="B20" s="174" t="s">
        <v>112</v>
      </c>
      <c r="C20" s="188">
        <v>4974583483</v>
      </c>
      <c r="D20" s="188">
        <v>-35052610</v>
      </c>
      <c r="E20" s="188">
        <v>4939530873</v>
      </c>
      <c r="F20" s="188">
        <v>3538087268</v>
      </c>
      <c r="G20" s="188">
        <v>-8005201</v>
      </c>
      <c r="H20" s="188">
        <v>3530082067</v>
      </c>
      <c r="I20" s="188">
        <v>2083370981</v>
      </c>
      <c r="J20" s="188">
        <v>38978838</v>
      </c>
      <c r="K20" s="188">
        <v>2122349819</v>
      </c>
      <c r="L20" s="188">
        <v>22503897</v>
      </c>
      <c r="M20" s="188">
        <v>324631101</v>
      </c>
      <c r="N20" s="188">
        <v>40497680</v>
      </c>
      <c r="O20" s="188">
        <v>365128781</v>
      </c>
      <c r="P20" s="188">
        <v>10979595437</v>
      </c>
      <c r="Q20" s="187">
        <v>0</v>
      </c>
      <c r="R20" s="188">
        <v>10979595437</v>
      </c>
      <c r="S20" s="187"/>
      <c r="T20" s="188">
        <v>10618545629</v>
      </c>
      <c r="U20" s="188">
        <v>10618545629</v>
      </c>
      <c r="V20" s="188">
        <v>10614466656</v>
      </c>
      <c r="W20" s="188">
        <v>10614466656</v>
      </c>
      <c r="X20" s="188">
        <v>10983674410</v>
      </c>
      <c r="Y20" s="188">
        <v>10983674410</v>
      </c>
      <c r="Z20" s="192">
        <v>23051032</v>
      </c>
      <c r="AA20" s="192">
        <v>61222</v>
      </c>
      <c r="AB20" s="188">
        <v>23112254</v>
      </c>
      <c r="AC20" s="192">
        <v>673163616</v>
      </c>
      <c r="AD20" s="192">
        <v>12034176</v>
      </c>
      <c r="AE20" s="192">
        <v>11687905483</v>
      </c>
      <c r="AF20" s="188"/>
      <c r="AG20" s="188">
        <v>0</v>
      </c>
      <c r="AH20" s="188">
        <v>1956000</v>
      </c>
      <c r="AI20" s="188">
        <v>5863000</v>
      </c>
      <c r="AJ20" s="188">
        <v>0</v>
      </c>
      <c r="AK20" s="188"/>
      <c r="AL20" s="192">
        <v>4976539483</v>
      </c>
      <c r="AM20" s="192">
        <v>-29759741</v>
      </c>
      <c r="AN20" s="192">
        <v>4946779742</v>
      </c>
      <c r="AO20" s="192">
        <v>3547570556</v>
      </c>
      <c r="AP20" s="192">
        <v>-7040513</v>
      </c>
      <c r="AQ20" s="192">
        <v>3540530043</v>
      </c>
      <c r="AR20" s="192">
        <v>2121537216</v>
      </c>
      <c r="AS20" s="192">
        <v>-1264586</v>
      </c>
      <c r="AT20" s="192">
        <v>2120272630</v>
      </c>
      <c r="AU20" s="192">
        <v>22505713</v>
      </c>
      <c r="AV20" s="188">
        <v>324631101</v>
      </c>
      <c r="AW20" s="188">
        <v>40497680</v>
      </c>
      <c r="AX20" s="188">
        <v>365128781</v>
      </c>
      <c r="AY20" s="188">
        <v>10995216909</v>
      </c>
      <c r="AZ20" s="192">
        <v>0</v>
      </c>
      <c r="BA20" s="188">
        <v>10995216909</v>
      </c>
      <c r="BB20" s="188"/>
      <c r="BC20" s="188">
        <v>10668152968</v>
      </c>
      <c r="BD20" s="188">
        <v>10668152968</v>
      </c>
      <c r="BE20" s="192">
        <v>11701803406</v>
      </c>
      <c r="BF20" s="193"/>
      <c r="BG20" s="192">
        <v>11687905483</v>
      </c>
      <c r="BI20" s="192">
        <v>0</v>
      </c>
      <c r="BJ20" s="188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</row>
    <row r="21" spans="1:77">
      <c r="A21" s="168">
        <f t="shared" ref="A21:A32" si="1">A8+1</f>
        <v>2004</v>
      </c>
      <c r="B21" s="168">
        <v>1</v>
      </c>
      <c r="C21" s="188">
        <v>449669884</v>
      </c>
      <c r="D21" s="188">
        <v>-160459</v>
      </c>
      <c r="E21" s="188">
        <v>449509425</v>
      </c>
      <c r="F21" s="188">
        <v>258531812</v>
      </c>
      <c r="G21" s="188">
        <v>-21276120</v>
      </c>
      <c r="H21" s="188">
        <v>237255692</v>
      </c>
      <c r="I21" s="188">
        <v>150038626</v>
      </c>
      <c r="J21" s="188">
        <v>-2682891</v>
      </c>
      <c r="K21" s="188">
        <v>147355735</v>
      </c>
      <c r="L21" s="188">
        <v>1866400</v>
      </c>
      <c r="M21" s="188">
        <v>28332469</v>
      </c>
      <c r="N21" s="188">
        <v>3267957</v>
      </c>
      <c r="O21" s="188">
        <v>31600426</v>
      </c>
      <c r="P21" s="188">
        <v>867587678</v>
      </c>
      <c r="Q21" s="187">
        <v>0</v>
      </c>
      <c r="R21" s="188">
        <v>867587678</v>
      </c>
      <c r="S21" s="187"/>
      <c r="T21" s="188">
        <v>860106722</v>
      </c>
      <c r="U21" s="188">
        <v>860106722</v>
      </c>
      <c r="V21" s="188">
        <v>835987252</v>
      </c>
      <c r="W21" s="188">
        <v>835987252</v>
      </c>
      <c r="X21" s="188">
        <v>891707148</v>
      </c>
      <c r="Y21" s="188">
        <v>891707148</v>
      </c>
      <c r="Z21" s="193">
        <v>2153477</v>
      </c>
      <c r="AA21" s="193">
        <v>-257545</v>
      </c>
      <c r="AB21" s="188">
        <v>1895932</v>
      </c>
      <c r="AC21" s="193">
        <v>48919599</v>
      </c>
      <c r="AD21" s="193">
        <v>0</v>
      </c>
      <c r="AE21" s="193">
        <v>918403209</v>
      </c>
      <c r="AF21" s="188">
        <v>918.40320899999995</v>
      </c>
      <c r="AG21" s="188">
        <v>0</v>
      </c>
      <c r="AH21" s="195">
        <v>1589000</v>
      </c>
      <c r="AI21" s="195">
        <v>2700000</v>
      </c>
      <c r="AJ21" s="188">
        <v>0</v>
      </c>
      <c r="AK21" s="188"/>
      <c r="AL21" s="193">
        <v>451258884</v>
      </c>
      <c r="AM21" s="193">
        <v>-160459</v>
      </c>
      <c r="AN21" s="192">
        <v>451098425</v>
      </c>
      <c r="AO21" s="193">
        <v>261231812</v>
      </c>
      <c r="AP21" s="193">
        <v>-21276120</v>
      </c>
      <c r="AQ21" s="192">
        <v>239955692</v>
      </c>
      <c r="AR21" s="193">
        <v>150038626</v>
      </c>
      <c r="AS21" s="193">
        <v>-2682891</v>
      </c>
      <c r="AT21" s="192">
        <v>147355735</v>
      </c>
      <c r="AU21" s="193">
        <v>1866400</v>
      </c>
      <c r="AV21" s="188">
        <v>28332469</v>
      </c>
      <c r="AW21" s="188">
        <v>3267957</v>
      </c>
      <c r="AX21" s="188">
        <v>31600426</v>
      </c>
      <c r="AY21" s="188">
        <v>871876678</v>
      </c>
      <c r="AZ21" s="193">
        <v>0</v>
      </c>
      <c r="BA21" s="188">
        <v>871876678</v>
      </c>
      <c r="BB21" s="188"/>
      <c r="BC21" s="188">
        <v>864395722</v>
      </c>
      <c r="BD21" s="188">
        <v>864395722</v>
      </c>
      <c r="BE21" s="193">
        <v>922692209</v>
      </c>
      <c r="BF21" s="193"/>
      <c r="BG21" s="194">
        <v>918403209</v>
      </c>
      <c r="BH21" s="168">
        <v>0</v>
      </c>
      <c r="BI21" s="191">
        <v>0</v>
      </c>
      <c r="BJ21" s="187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</row>
    <row r="22" spans="1:77">
      <c r="A22" s="168">
        <f t="shared" si="1"/>
        <v>2004</v>
      </c>
      <c r="B22" s="168">
        <v>2</v>
      </c>
      <c r="C22" s="188">
        <v>386454172</v>
      </c>
      <c r="D22" s="188">
        <v>-42183817</v>
      </c>
      <c r="E22" s="188">
        <v>344270355</v>
      </c>
      <c r="F22" s="188">
        <v>245508251</v>
      </c>
      <c r="G22" s="188">
        <v>-17765362</v>
      </c>
      <c r="H22" s="188">
        <v>227742889</v>
      </c>
      <c r="I22" s="188">
        <v>145949443</v>
      </c>
      <c r="J22" s="188">
        <v>-2450133</v>
      </c>
      <c r="K22" s="188">
        <v>143499310</v>
      </c>
      <c r="L22" s="188">
        <v>1869836</v>
      </c>
      <c r="M22" s="188">
        <v>23627690</v>
      </c>
      <c r="N22" s="188">
        <v>2814079</v>
      </c>
      <c r="O22" s="188">
        <v>26441769</v>
      </c>
      <c r="P22" s="188">
        <v>743824159</v>
      </c>
      <c r="Q22" s="187">
        <v>0</v>
      </c>
      <c r="R22" s="188">
        <v>743824159</v>
      </c>
      <c r="S22" s="187"/>
      <c r="T22" s="188">
        <v>779781702</v>
      </c>
      <c r="U22" s="188">
        <v>779781702</v>
      </c>
      <c r="V22" s="188">
        <v>717382390</v>
      </c>
      <c r="W22" s="188">
        <v>717382390</v>
      </c>
      <c r="X22" s="188">
        <v>806223471</v>
      </c>
      <c r="Y22" s="188">
        <v>806223471</v>
      </c>
      <c r="Z22" s="193">
        <v>2063798</v>
      </c>
      <c r="AA22" s="193">
        <v>-143129</v>
      </c>
      <c r="AB22" s="188">
        <v>1920669</v>
      </c>
      <c r="AC22" s="193">
        <v>35258371</v>
      </c>
      <c r="AD22" s="193">
        <v>0</v>
      </c>
      <c r="AE22" s="193">
        <v>781003199</v>
      </c>
      <c r="AF22" s="188">
        <v>781.003199</v>
      </c>
      <c r="AG22" s="188">
        <v>0</v>
      </c>
      <c r="AH22" s="195">
        <v>1127000</v>
      </c>
      <c r="AI22" s="195">
        <v>1203000</v>
      </c>
      <c r="AJ22" s="188">
        <v>0</v>
      </c>
      <c r="AK22" s="188"/>
      <c r="AL22" s="193">
        <v>387581172</v>
      </c>
      <c r="AM22" s="193">
        <v>-42183817</v>
      </c>
      <c r="AN22" s="192">
        <v>345397355</v>
      </c>
      <c r="AO22" s="193">
        <v>246711251</v>
      </c>
      <c r="AP22" s="193">
        <v>-17765362</v>
      </c>
      <c r="AQ22" s="192">
        <v>228945889</v>
      </c>
      <c r="AR22" s="193">
        <v>145949443</v>
      </c>
      <c r="AS22" s="193">
        <v>-2450133</v>
      </c>
      <c r="AT22" s="192">
        <v>143499310</v>
      </c>
      <c r="AU22" s="193">
        <v>1869836</v>
      </c>
      <c r="AV22" s="188">
        <v>23627690</v>
      </c>
      <c r="AW22" s="188">
        <v>2814079</v>
      </c>
      <c r="AX22" s="188">
        <v>26441769</v>
      </c>
      <c r="AY22" s="188">
        <v>746154159</v>
      </c>
      <c r="AZ22" s="193">
        <v>0</v>
      </c>
      <c r="BA22" s="188">
        <v>746154159</v>
      </c>
      <c r="BB22" s="188"/>
      <c r="BC22" s="188">
        <v>782111702</v>
      </c>
      <c r="BD22" s="188">
        <v>782111702</v>
      </c>
      <c r="BE22" s="193">
        <v>783333199</v>
      </c>
      <c r="BF22" s="193"/>
      <c r="BG22" s="194">
        <v>781003199</v>
      </c>
      <c r="BH22" s="168">
        <v>0</v>
      </c>
      <c r="BI22" s="191">
        <v>0</v>
      </c>
      <c r="BJ22" s="187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</row>
    <row r="23" spans="1:77">
      <c r="A23" s="168">
        <f t="shared" si="1"/>
        <v>2004</v>
      </c>
      <c r="B23" s="168">
        <v>3</v>
      </c>
      <c r="C23" s="188">
        <v>334123922</v>
      </c>
      <c r="D23" s="188">
        <v>6499761</v>
      </c>
      <c r="E23" s="188">
        <v>340623683</v>
      </c>
      <c r="F23" s="188">
        <v>238034862</v>
      </c>
      <c r="G23" s="188">
        <v>11812647</v>
      </c>
      <c r="H23" s="188">
        <v>249847509</v>
      </c>
      <c r="I23" s="188">
        <v>176439013</v>
      </c>
      <c r="J23" s="188">
        <v>2179426</v>
      </c>
      <c r="K23" s="188">
        <v>178618439</v>
      </c>
      <c r="L23" s="188">
        <v>1871931</v>
      </c>
      <c r="M23" s="188">
        <v>24521641</v>
      </c>
      <c r="N23" s="188">
        <v>2996413</v>
      </c>
      <c r="O23" s="188">
        <v>27518054</v>
      </c>
      <c r="P23" s="188">
        <v>798479616</v>
      </c>
      <c r="Q23" s="187">
        <v>0</v>
      </c>
      <c r="R23" s="188">
        <v>798479616</v>
      </c>
      <c r="S23" s="187"/>
      <c r="T23" s="188">
        <v>750469728</v>
      </c>
      <c r="U23" s="188">
        <v>750469728</v>
      </c>
      <c r="V23" s="188">
        <v>770961562</v>
      </c>
      <c r="W23" s="188">
        <v>770961562</v>
      </c>
      <c r="X23" s="188">
        <v>777987782</v>
      </c>
      <c r="Y23" s="188">
        <v>777987782</v>
      </c>
      <c r="Z23" s="193">
        <v>1938336</v>
      </c>
      <c r="AA23" s="193">
        <v>86354</v>
      </c>
      <c r="AB23" s="188">
        <v>2024690</v>
      </c>
      <c r="AC23" s="193">
        <v>40911773</v>
      </c>
      <c r="AD23" s="193">
        <v>0</v>
      </c>
      <c r="AE23" s="193">
        <v>841416079</v>
      </c>
      <c r="AF23" s="188">
        <v>841.41607899999997</v>
      </c>
      <c r="AG23" s="188">
        <v>0</v>
      </c>
      <c r="AH23" s="195">
        <v>778000</v>
      </c>
      <c r="AI23" s="195">
        <v>1606000</v>
      </c>
      <c r="AJ23" s="188">
        <v>0</v>
      </c>
      <c r="AK23" s="188"/>
      <c r="AL23" s="193">
        <v>334901922</v>
      </c>
      <c r="AM23" s="193">
        <v>6499761</v>
      </c>
      <c r="AN23" s="192">
        <v>341401683</v>
      </c>
      <c r="AO23" s="193">
        <v>239640862</v>
      </c>
      <c r="AP23" s="193">
        <v>11812647</v>
      </c>
      <c r="AQ23" s="192">
        <v>251453509</v>
      </c>
      <c r="AR23" s="193">
        <v>176439013</v>
      </c>
      <c r="AS23" s="193">
        <v>2179426</v>
      </c>
      <c r="AT23" s="192">
        <v>178618439</v>
      </c>
      <c r="AU23" s="193">
        <v>1871931</v>
      </c>
      <c r="AV23" s="188">
        <v>24521641</v>
      </c>
      <c r="AW23" s="188">
        <v>2996413</v>
      </c>
      <c r="AX23" s="188">
        <v>27518054</v>
      </c>
      <c r="AY23" s="188">
        <v>800863616</v>
      </c>
      <c r="AZ23" s="193">
        <v>0</v>
      </c>
      <c r="BA23" s="188">
        <v>800863616</v>
      </c>
      <c r="BB23" s="188"/>
      <c r="BC23" s="188">
        <v>752853728</v>
      </c>
      <c r="BD23" s="188">
        <v>752853728</v>
      </c>
      <c r="BE23" s="193">
        <v>843800079</v>
      </c>
      <c r="BF23" s="193"/>
      <c r="BG23" s="194">
        <v>841416079</v>
      </c>
      <c r="BH23" s="168">
        <v>0</v>
      </c>
      <c r="BI23" s="191">
        <v>0</v>
      </c>
      <c r="BJ23" s="187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</row>
    <row r="24" spans="1:77">
      <c r="A24" s="168">
        <f t="shared" si="1"/>
        <v>2004</v>
      </c>
      <c r="B24" s="168">
        <v>4</v>
      </c>
      <c r="C24" s="188">
        <v>305290540</v>
      </c>
      <c r="D24" s="188">
        <v>304617</v>
      </c>
      <c r="E24" s="188">
        <v>305595157</v>
      </c>
      <c r="F24" s="188">
        <v>256805065</v>
      </c>
      <c r="G24" s="188">
        <v>14246958</v>
      </c>
      <c r="H24" s="188">
        <v>271052023</v>
      </c>
      <c r="I24" s="188">
        <v>180444394</v>
      </c>
      <c r="J24" s="188">
        <v>1807085</v>
      </c>
      <c r="K24" s="188">
        <v>182251479</v>
      </c>
      <c r="L24" s="188">
        <v>1874148</v>
      </c>
      <c r="M24" s="188">
        <v>23270731</v>
      </c>
      <c r="N24" s="188">
        <v>3004878</v>
      </c>
      <c r="O24" s="188">
        <v>26275609</v>
      </c>
      <c r="P24" s="188">
        <v>787048416</v>
      </c>
      <c r="Q24" s="187">
        <v>0</v>
      </c>
      <c r="R24" s="188">
        <v>787048416</v>
      </c>
      <c r="S24" s="187"/>
      <c r="T24" s="188">
        <v>744414147</v>
      </c>
      <c r="U24" s="188">
        <v>744414147</v>
      </c>
      <c r="V24" s="188">
        <v>760772807</v>
      </c>
      <c r="W24" s="188">
        <v>760772807</v>
      </c>
      <c r="X24" s="188">
        <v>770689756</v>
      </c>
      <c r="Y24" s="188">
        <v>770689756</v>
      </c>
      <c r="Z24" s="193">
        <v>1856695</v>
      </c>
      <c r="AA24" s="193">
        <v>33791</v>
      </c>
      <c r="AB24" s="188">
        <v>1890486</v>
      </c>
      <c r="AC24" s="193">
        <v>39607764</v>
      </c>
      <c r="AD24" s="193">
        <v>0</v>
      </c>
      <c r="AE24" s="193">
        <v>828546666</v>
      </c>
      <c r="AF24" s="188">
        <v>828.54666599999996</v>
      </c>
      <c r="AG24" s="188">
        <v>0</v>
      </c>
      <c r="AH24" s="195">
        <v>412000</v>
      </c>
      <c r="AI24" s="195">
        <v>1285000</v>
      </c>
      <c r="AJ24" s="188">
        <v>0</v>
      </c>
      <c r="AK24" s="188"/>
      <c r="AL24" s="193">
        <v>305702540</v>
      </c>
      <c r="AM24" s="193">
        <v>304617</v>
      </c>
      <c r="AN24" s="192">
        <v>306007157</v>
      </c>
      <c r="AO24" s="193">
        <v>258090065</v>
      </c>
      <c r="AP24" s="193">
        <v>14246958</v>
      </c>
      <c r="AQ24" s="192">
        <v>272337023</v>
      </c>
      <c r="AR24" s="193">
        <v>180444394</v>
      </c>
      <c r="AS24" s="193">
        <v>1807085</v>
      </c>
      <c r="AT24" s="192">
        <v>182251479</v>
      </c>
      <c r="AU24" s="193">
        <v>1874148</v>
      </c>
      <c r="AV24" s="188">
        <v>23270731</v>
      </c>
      <c r="AW24" s="188">
        <v>3004878</v>
      </c>
      <c r="AX24" s="188">
        <v>26275609</v>
      </c>
      <c r="AY24" s="188">
        <v>788745416</v>
      </c>
      <c r="AZ24" s="193">
        <v>0</v>
      </c>
      <c r="BA24" s="188">
        <v>788745416</v>
      </c>
      <c r="BB24" s="188"/>
      <c r="BC24" s="188">
        <v>746111147</v>
      </c>
      <c r="BD24" s="188">
        <v>746111147</v>
      </c>
      <c r="BE24" s="193">
        <v>830243666</v>
      </c>
      <c r="BF24" s="193"/>
      <c r="BG24" s="194">
        <v>828546666</v>
      </c>
      <c r="BH24" s="168">
        <v>0</v>
      </c>
      <c r="BI24" s="191">
        <v>0</v>
      </c>
      <c r="BJ24" s="187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</row>
    <row r="25" spans="1:77">
      <c r="A25" s="168">
        <f t="shared" si="1"/>
        <v>2004</v>
      </c>
      <c r="B25" s="168">
        <v>5</v>
      </c>
      <c r="C25" s="188">
        <v>361162763</v>
      </c>
      <c r="D25" s="188">
        <v>73215582</v>
      </c>
      <c r="E25" s="188">
        <v>434378345</v>
      </c>
      <c r="F25" s="188">
        <v>280303576</v>
      </c>
      <c r="G25" s="188">
        <v>48042599</v>
      </c>
      <c r="H25" s="188">
        <v>328346175</v>
      </c>
      <c r="I25" s="188">
        <v>195743130</v>
      </c>
      <c r="J25" s="188">
        <v>7727391</v>
      </c>
      <c r="K25" s="188">
        <v>203470521</v>
      </c>
      <c r="L25" s="188">
        <v>1876576</v>
      </c>
      <c r="M25" s="188">
        <v>27916635</v>
      </c>
      <c r="N25" s="188">
        <v>3605748</v>
      </c>
      <c r="O25" s="188">
        <v>31522383</v>
      </c>
      <c r="P25" s="188">
        <v>999594000</v>
      </c>
      <c r="Q25" s="187">
        <v>0</v>
      </c>
      <c r="R25" s="188">
        <v>999594000</v>
      </c>
      <c r="S25" s="187"/>
      <c r="T25" s="188">
        <v>839086045</v>
      </c>
      <c r="U25" s="188">
        <v>839086045</v>
      </c>
      <c r="V25" s="188">
        <v>968071617</v>
      </c>
      <c r="W25" s="188">
        <v>968071617</v>
      </c>
      <c r="X25" s="188">
        <v>870608428</v>
      </c>
      <c r="Y25" s="188">
        <v>870608428</v>
      </c>
      <c r="Z25" s="193">
        <v>1876312</v>
      </c>
      <c r="AA25" s="193">
        <v>280599</v>
      </c>
      <c r="AB25" s="188">
        <v>2156911</v>
      </c>
      <c r="AC25" s="193">
        <v>65833949</v>
      </c>
      <c r="AD25" s="193">
        <v>0</v>
      </c>
      <c r="AE25" s="193">
        <v>1067584860</v>
      </c>
      <c r="AF25" s="188">
        <v>1067.5848599999999</v>
      </c>
      <c r="AG25" s="188">
        <v>0</v>
      </c>
      <c r="AH25" s="195">
        <v>500000</v>
      </c>
      <c r="AI25" s="195">
        <v>2301000</v>
      </c>
      <c r="AJ25" s="188">
        <v>0</v>
      </c>
      <c r="AK25" s="188"/>
      <c r="AL25" s="193">
        <v>361662763</v>
      </c>
      <c r="AM25" s="193">
        <v>73215582</v>
      </c>
      <c r="AN25" s="192">
        <v>434878345</v>
      </c>
      <c r="AO25" s="193">
        <v>282604576</v>
      </c>
      <c r="AP25" s="193">
        <v>48042599</v>
      </c>
      <c r="AQ25" s="192">
        <v>330647175</v>
      </c>
      <c r="AR25" s="193">
        <v>195743130</v>
      </c>
      <c r="AS25" s="193">
        <v>7727391</v>
      </c>
      <c r="AT25" s="192">
        <v>203470521</v>
      </c>
      <c r="AU25" s="193">
        <v>1876576</v>
      </c>
      <c r="AV25" s="188">
        <v>27916635</v>
      </c>
      <c r="AW25" s="188">
        <v>3605748</v>
      </c>
      <c r="AX25" s="188">
        <v>31522383</v>
      </c>
      <c r="AY25" s="188">
        <v>1002395000</v>
      </c>
      <c r="AZ25" s="193">
        <v>0</v>
      </c>
      <c r="BA25" s="188">
        <v>1002395000</v>
      </c>
      <c r="BB25" s="188"/>
      <c r="BC25" s="188">
        <v>841887045</v>
      </c>
      <c r="BD25" s="188">
        <v>841887045</v>
      </c>
      <c r="BE25" s="193">
        <v>1070385860</v>
      </c>
      <c r="BF25" s="193"/>
      <c r="BG25" s="194">
        <v>1067584860</v>
      </c>
      <c r="BH25" s="168">
        <v>0</v>
      </c>
      <c r="BI25" s="191">
        <v>0</v>
      </c>
      <c r="BJ25" s="187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</row>
    <row r="26" spans="1:77">
      <c r="A26" s="168">
        <f t="shared" si="1"/>
        <v>2004</v>
      </c>
      <c r="B26" s="168">
        <v>6</v>
      </c>
      <c r="C26" s="188">
        <v>477881796</v>
      </c>
      <c r="D26" s="188">
        <v>41446236</v>
      </c>
      <c r="E26" s="188">
        <v>519328032</v>
      </c>
      <c r="F26" s="188">
        <v>332372414</v>
      </c>
      <c r="G26" s="188">
        <v>14691637</v>
      </c>
      <c r="H26" s="188">
        <v>347064051</v>
      </c>
      <c r="I26" s="188">
        <v>200636893</v>
      </c>
      <c r="J26" s="188">
        <v>2067539</v>
      </c>
      <c r="K26" s="188">
        <v>202704432</v>
      </c>
      <c r="L26" s="188">
        <v>1880312</v>
      </c>
      <c r="M26" s="188">
        <v>30308003</v>
      </c>
      <c r="N26" s="188">
        <v>3918730</v>
      </c>
      <c r="O26" s="188">
        <v>34226733</v>
      </c>
      <c r="P26" s="188">
        <v>1105203560</v>
      </c>
      <c r="Q26" s="187">
        <v>0</v>
      </c>
      <c r="R26" s="188">
        <v>1105203560</v>
      </c>
      <c r="S26" s="187"/>
      <c r="T26" s="188">
        <v>1012771415</v>
      </c>
      <c r="U26" s="188">
        <v>1012771415</v>
      </c>
      <c r="V26" s="188">
        <v>1070976827</v>
      </c>
      <c r="W26" s="188">
        <v>1070976827</v>
      </c>
      <c r="X26" s="188">
        <v>1046998148</v>
      </c>
      <c r="Y26" s="188">
        <v>1046998148</v>
      </c>
      <c r="Z26" s="193">
        <v>1997653</v>
      </c>
      <c r="AA26" s="193">
        <v>-15029</v>
      </c>
      <c r="AB26" s="188">
        <v>1982624</v>
      </c>
      <c r="AC26" s="193">
        <v>81762405</v>
      </c>
      <c r="AD26" s="193">
        <v>0</v>
      </c>
      <c r="AE26" s="193">
        <v>1188948589</v>
      </c>
      <c r="AF26" s="188">
        <v>1188.9485890000001</v>
      </c>
      <c r="AG26" s="188">
        <v>0</v>
      </c>
      <c r="AH26" s="195">
        <v>783000</v>
      </c>
      <c r="AI26" s="195">
        <v>3136000</v>
      </c>
      <c r="AJ26" s="188">
        <v>0</v>
      </c>
      <c r="AK26" s="188"/>
      <c r="AL26" s="193">
        <v>478664796</v>
      </c>
      <c r="AM26" s="193">
        <v>41446236</v>
      </c>
      <c r="AN26" s="192">
        <v>520111032</v>
      </c>
      <c r="AO26" s="193">
        <v>335508414</v>
      </c>
      <c r="AP26" s="193">
        <v>14691637</v>
      </c>
      <c r="AQ26" s="192">
        <v>350200051</v>
      </c>
      <c r="AR26" s="193">
        <v>200636893</v>
      </c>
      <c r="AS26" s="193">
        <v>2067539</v>
      </c>
      <c r="AT26" s="192">
        <v>202704432</v>
      </c>
      <c r="AU26" s="193">
        <v>1880312</v>
      </c>
      <c r="AV26" s="188">
        <v>30308003</v>
      </c>
      <c r="AW26" s="188">
        <v>3918730</v>
      </c>
      <c r="AX26" s="188">
        <v>34226733</v>
      </c>
      <c r="AY26" s="188">
        <v>1109122560</v>
      </c>
      <c r="AZ26" s="193">
        <v>0</v>
      </c>
      <c r="BA26" s="188">
        <v>1109122560</v>
      </c>
      <c r="BB26" s="188"/>
      <c r="BC26" s="188">
        <v>1016690415</v>
      </c>
      <c r="BD26" s="188">
        <v>1016690415</v>
      </c>
      <c r="BE26" s="193">
        <v>1192867589</v>
      </c>
      <c r="BF26" s="193"/>
      <c r="BG26" s="194">
        <v>1188948589</v>
      </c>
      <c r="BH26" s="168">
        <v>0</v>
      </c>
      <c r="BI26" s="191">
        <v>0</v>
      </c>
      <c r="BJ26" s="187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</row>
    <row r="27" spans="1:77">
      <c r="A27" s="168">
        <f t="shared" si="1"/>
        <v>2004</v>
      </c>
      <c r="B27" s="168">
        <v>7</v>
      </c>
      <c r="C27" s="188">
        <v>544969461</v>
      </c>
      <c r="D27" s="188">
        <v>22805096</v>
      </c>
      <c r="E27" s="188">
        <v>567774557</v>
      </c>
      <c r="F27" s="188">
        <v>348955650</v>
      </c>
      <c r="G27" s="188">
        <v>2076809</v>
      </c>
      <c r="H27" s="188">
        <v>351032459</v>
      </c>
      <c r="I27" s="188">
        <v>201862482</v>
      </c>
      <c r="J27" s="188">
        <v>-1271211</v>
      </c>
      <c r="K27" s="188">
        <v>200591271</v>
      </c>
      <c r="L27" s="188">
        <v>1881926</v>
      </c>
      <c r="M27" s="188">
        <v>33867695</v>
      </c>
      <c r="N27" s="188">
        <v>4350210</v>
      </c>
      <c r="O27" s="188">
        <v>38217905</v>
      </c>
      <c r="P27" s="188">
        <v>1159498118</v>
      </c>
      <c r="Q27" s="187">
        <v>0</v>
      </c>
      <c r="R27" s="188">
        <v>1159498118</v>
      </c>
      <c r="S27" s="187"/>
      <c r="T27" s="188">
        <v>1097669519</v>
      </c>
      <c r="U27" s="188">
        <v>1097669519</v>
      </c>
      <c r="V27" s="188">
        <v>1121280213</v>
      </c>
      <c r="W27" s="188">
        <v>1121280213</v>
      </c>
      <c r="X27" s="188">
        <v>1135887424</v>
      </c>
      <c r="Y27" s="188">
        <v>1135887424</v>
      </c>
      <c r="Z27" s="193">
        <v>2073432</v>
      </c>
      <c r="AA27" s="193">
        <v>1456</v>
      </c>
      <c r="AB27" s="188">
        <v>2074888</v>
      </c>
      <c r="AC27" s="193">
        <v>90786875</v>
      </c>
      <c r="AD27" s="193">
        <v>0</v>
      </c>
      <c r="AE27" s="193">
        <v>1252359881</v>
      </c>
      <c r="AF27" s="188">
        <v>1252.3598810000001</v>
      </c>
      <c r="AG27" s="188">
        <v>0</v>
      </c>
      <c r="AH27" s="195">
        <v>984000</v>
      </c>
      <c r="AI27" s="195">
        <v>3632000</v>
      </c>
      <c r="AJ27" s="188">
        <v>0</v>
      </c>
      <c r="AK27" s="188"/>
      <c r="AL27" s="193">
        <v>545953461</v>
      </c>
      <c r="AM27" s="193">
        <v>22805096</v>
      </c>
      <c r="AN27" s="192">
        <v>568758557</v>
      </c>
      <c r="AO27" s="193">
        <v>352587650</v>
      </c>
      <c r="AP27" s="193">
        <v>2076809</v>
      </c>
      <c r="AQ27" s="192">
        <v>354664459</v>
      </c>
      <c r="AR27" s="193">
        <v>201862482</v>
      </c>
      <c r="AS27" s="193">
        <v>-1271211</v>
      </c>
      <c r="AT27" s="192">
        <v>200591271</v>
      </c>
      <c r="AU27" s="193">
        <v>1881926</v>
      </c>
      <c r="AV27" s="188">
        <v>33867695</v>
      </c>
      <c r="AW27" s="188">
        <v>4350210</v>
      </c>
      <c r="AX27" s="188">
        <v>38217905</v>
      </c>
      <c r="AY27" s="188">
        <v>1164114118</v>
      </c>
      <c r="AZ27" s="193">
        <v>0</v>
      </c>
      <c r="BA27" s="188">
        <v>1164114118</v>
      </c>
      <c r="BB27" s="188"/>
      <c r="BC27" s="188">
        <v>1102285519</v>
      </c>
      <c r="BD27" s="188">
        <v>1102285519</v>
      </c>
      <c r="BE27" s="193">
        <v>1256975881</v>
      </c>
      <c r="BF27" s="193"/>
      <c r="BG27" s="194">
        <v>1252359881</v>
      </c>
      <c r="BH27" s="168">
        <v>0</v>
      </c>
      <c r="BI27" s="191">
        <v>0</v>
      </c>
      <c r="BJ27" s="188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</row>
    <row r="28" spans="1:77">
      <c r="A28" s="168">
        <f t="shared" si="1"/>
        <v>2004</v>
      </c>
      <c r="B28" s="168">
        <v>8</v>
      </c>
      <c r="C28" s="188">
        <v>561612120</v>
      </c>
      <c r="D28" s="188">
        <v>6678788</v>
      </c>
      <c r="E28" s="188">
        <v>568290908</v>
      </c>
      <c r="F28" s="188">
        <v>361558955</v>
      </c>
      <c r="G28" s="188">
        <v>5003305</v>
      </c>
      <c r="H28" s="188">
        <v>366562260</v>
      </c>
      <c r="I28" s="188">
        <v>185305512</v>
      </c>
      <c r="J28" s="188">
        <v>-824529</v>
      </c>
      <c r="K28" s="188">
        <v>184480983</v>
      </c>
      <c r="L28" s="188">
        <v>1884315</v>
      </c>
      <c r="M28" s="188">
        <v>33754493</v>
      </c>
      <c r="N28" s="188">
        <v>4392622</v>
      </c>
      <c r="O28" s="188">
        <v>38147115</v>
      </c>
      <c r="P28" s="188">
        <v>1159365581</v>
      </c>
      <c r="Q28" s="187">
        <v>0</v>
      </c>
      <c r="R28" s="188">
        <v>1159365581</v>
      </c>
      <c r="S28" s="187"/>
      <c r="T28" s="188">
        <v>1110360902</v>
      </c>
      <c r="U28" s="188">
        <v>1110360902</v>
      </c>
      <c r="V28" s="188">
        <v>1121218466</v>
      </c>
      <c r="W28" s="188">
        <v>1121218466</v>
      </c>
      <c r="X28" s="188">
        <v>1148508017</v>
      </c>
      <c r="Y28" s="188">
        <v>1148508017</v>
      </c>
      <c r="Z28" s="193">
        <v>2022852</v>
      </c>
      <c r="AA28" s="193">
        <v>-26333</v>
      </c>
      <c r="AB28" s="188">
        <v>1996519</v>
      </c>
      <c r="AC28" s="193">
        <v>90712280</v>
      </c>
      <c r="AD28" s="193">
        <v>0</v>
      </c>
      <c r="AE28" s="193">
        <v>1252074380</v>
      </c>
      <c r="AF28" s="188">
        <v>1252.07438</v>
      </c>
      <c r="AG28" s="188">
        <v>0</v>
      </c>
      <c r="AH28" s="195">
        <v>909000</v>
      </c>
      <c r="AI28" s="195">
        <v>3476000</v>
      </c>
      <c r="AJ28" s="188">
        <v>0</v>
      </c>
      <c r="AK28" s="188"/>
      <c r="AL28" s="193">
        <v>562521120</v>
      </c>
      <c r="AM28" s="193">
        <v>6678788</v>
      </c>
      <c r="AN28" s="192">
        <v>569199908</v>
      </c>
      <c r="AO28" s="193">
        <v>365034955</v>
      </c>
      <c r="AP28" s="193">
        <v>5003305</v>
      </c>
      <c r="AQ28" s="192">
        <v>370038260</v>
      </c>
      <c r="AR28" s="193">
        <v>185305512</v>
      </c>
      <c r="AS28" s="193">
        <v>-824529</v>
      </c>
      <c r="AT28" s="192">
        <v>184480983</v>
      </c>
      <c r="AU28" s="193">
        <v>1884315</v>
      </c>
      <c r="AV28" s="188">
        <v>33754493</v>
      </c>
      <c r="AW28" s="188">
        <v>4392622</v>
      </c>
      <c r="AX28" s="188">
        <v>38147115</v>
      </c>
      <c r="AY28" s="188">
        <v>1163750581</v>
      </c>
      <c r="AZ28" s="193">
        <v>0</v>
      </c>
      <c r="BA28" s="188">
        <v>1163750581</v>
      </c>
      <c r="BB28" s="188"/>
      <c r="BC28" s="188">
        <v>1114745902</v>
      </c>
      <c r="BD28" s="188">
        <v>1114745902</v>
      </c>
      <c r="BE28" s="193">
        <v>1256459380</v>
      </c>
      <c r="BF28" s="193"/>
      <c r="BG28" s="194">
        <v>1252074380</v>
      </c>
      <c r="BH28" s="168">
        <v>0</v>
      </c>
      <c r="BI28" s="191">
        <v>0</v>
      </c>
      <c r="BJ28" s="188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</row>
    <row r="29" spans="1:77">
      <c r="A29" s="168">
        <f t="shared" si="1"/>
        <v>2004</v>
      </c>
      <c r="B29" s="168">
        <v>9</v>
      </c>
      <c r="C29" s="188">
        <v>494903185</v>
      </c>
      <c r="D29" s="188">
        <v>-65015664</v>
      </c>
      <c r="E29" s="188">
        <v>429887521</v>
      </c>
      <c r="F29" s="188">
        <v>346854486</v>
      </c>
      <c r="G29" s="188">
        <v>-30616862</v>
      </c>
      <c r="H29" s="188">
        <v>316237624</v>
      </c>
      <c r="I29" s="188">
        <v>182611682</v>
      </c>
      <c r="J29" s="188">
        <v>-2081463</v>
      </c>
      <c r="K29" s="188">
        <v>180530219</v>
      </c>
      <c r="L29" s="188">
        <v>1886974</v>
      </c>
      <c r="M29" s="188">
        <v>29447996</v>
      </c>
      <c r="N29" s="188">
        <v>3801498</v>
      </c>
      <c r="O29" s="188">
        <v>33249494</v>
      </c>
      <c r="P29" s="188">
        <v>961791832</v>
      </c>
      <c r="Q29" s="187">
        <v>0</v>
      </c>
      <c r="R29" s="188">
        <v>961791832</v>
      </c>
      <c r="S29" s="187"/>
      <c r="T29" s="188">
        <v>1026256327</v>
      </c>
      <c r="U29" s="188">
        <v>1026256327</v>
      </c>
      <c r="V29" s="188">
        <v>928542338</v>
      </c>
      <c r="W29" s="188">
        <v>928542338</v>
      </c>
      <c r="X29" s="188">
        <v>1059505821</v>
      </c>
      <c r="Y29" s="188">
        <v>1059505821</v>
      </c>
      <c r="Z29" s="193">
        <v>2018106</v>
      </c>
      <c r="AA29" s="193">
        <v>-142672</v>
      </c>
      <c r="AB29" s="188">
        <v>1875434</v>
      </c>
      <c r="AC29" s="193">
        <v>60686682</v>
      </c>
      <c r="AD29" s="193">
        <v>0</v>
      </c>
      <c r="AE29" s="193">
        <v>1024353948</v>
      </c>
      <c r="AF29" s="188">
        <v>1024.3539479999999</v>
      </c>
      <c r="AG29" s="188">
        <v>0</v>
      </c>
      <c r="AH29" s="195">
        <v>624000</v>
      </c>
      <c r="AI29" s="195">
        <v>2712000</v>
      </c>
      <c r="AJ29" s="188">
        <v>0</v>
      </c>
      <c r="AK29" s="188"/>
      <c r="AL29" s="193">
        <v>495527185</v>
      </c>
      <c r="AM29" s="193">
        <v>-65015664</v>
      </c>
      <c r="AN29" s="192">
        <v>430511521</v>
      </c>
      <c r="AO29" s="193">
        <v>349566486</v>
      </c>
      <c r="AP29" s="193">
        <v>-30616862</v>
      </c>
      <c r="AQ29" s="192">
        <v>318949624</v>
      </c>
      <c r="AR29" s="193">
        <v>182611682</v>
      </c>
      <c r="AS29" s="193">
        <v>-2081463</v>
      </c>
      <c r="AT29" s="192">
        <v>180530219</v>
      </c>
      <c r="AU29" s="193">
        <v>1886974</v>
      </c>
      <c r="AV29" s="188">
        <v>29447996</v>
      </c>
      <c r="AW29" s="188">
        <v>3801498</v>
      </c>
      <c r="AX29" s="188">
        <v>33249494</v>
      </c>
      <c r="AY29" s="188">
        <v>965127832</v>
      </c>
      <c r="AZ29" s="193">
        <v>0</v>
      </c>
      <c r="BA29" s="188">
        <v>965127832</v>
      </c>
      <c r="BB29" s="188"/>
      <c r="BC29" s="188">
        <v>1029592327</v>
      </c>
      <c r="BD29" s="188">
        <v>1029592327</v>
      </c>
      <c r="BE29" s="193">
        <v>1027689948</v>
      </c>
      <c r="BF29" s="193"/>
      <c r="BG29" s="194">
        <v>1024353948</v>
      </c>
      <c r="BH29" s="168">
        <v>0</v>
      </c>
      <c r="BI29" s="191">
        <v>0</v>
      </c>
      <c r="BJ29" s="188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</row>
    <row r="30" spans="1:77">
      <c r="A30" s="168">
        <f t="shared" si="1"/>
        <v>2004</v>
      </c>
      <c r="B30" s="168">
        <v>10</v>
      </c>
      <c r="C30" s="188">
        <v>395934874</v>
      </c>
      <c r="D30" s="188">
        <v>-49324896</v>
      </c>
      <c r="E30" s="188">
        <v>346609978</v>
      </c>
      <c r="F30" s="188">
        <v>313950434</v>
      </c>
      <c r="G30" s="188">
        <v>-21443396</v>
      </c>
      <c r="H30" s="188">
        <v>292507038</v>
      </c>
      <c r="I30" s="188">
        <v>183379965</v>
      </c>
      <c r="J30" s="188">
        <v>-3669952</v>
      </c>
      <c r="K30" s="188">
        <v>179710013</v>
      </c>
      <c r="L30" s="188">
        <v>1889392</v>
      </c>
      <c r="M30" s="188">
        <v>25971822</v>
      </c>
      <c r="N30" s="188">
        <v>3328390</v>
      </c>
      <c r="O30" s="188">
        <v>29300212</v>
      </c>
      <c r="P30" s="188">
        <v>850016633</v>
      </c>
      <c r="Q30" s="187">
        <v>0</v>
      </c>
      <c r="R30" s="188">
        <v>850016633</v>
      </c>
      <c r="S30" s="187"/>
      <c r="T30" s="188">
        <v>895154665</v>
      </c>
      <c r="U30" s="188">
        <v>895154665</v>
      </c>
      <c r="V30" s="188">
        <v>820716421</v>
      </c>
      <c r="W30" s="188">
        <v>820716421</v>
      </c>
      <c r="X30" s="188">
        <v>924454877</v>
      </c>
      <c r="Y30" s="188">
        <v>924454877</v>
      </c>
      <c r="Z30" s="193">
        <v>1873000</v>
      </c>
      <c r="AA30" s="193">
        <v>-108395</v>
      </c>
      <c r="AB30" s="188">
        <v>1764605</v>
      </c>
      <c r="AC30" s="193">
        <v>46608788</v>
      </c>
      <c r="AD30" s="193">
        <v>0</v>
      </c>
      <c r="AE30" s="193">
        <v>898390026</v>
      </c>
      <c r="AF30" s="188">
        <v>898.39002600000003</v>
      </c>
      <c r="AG30" s="188">
        <v>0</v>
      </c>
      <c r="AH30" s="195">
        <v>507000</v>
      </c>
      <c r="AI30" s="195">
        <v>1739000</v>
      </c>
      <c r="AJ30" s="188">
        <v>0</v>
      </c>
      <c r="AK30" s="188"/>
      <c r="AL30" s="193">
        <v>396441874</v>
      </c>
      <c r="AM30" s="193">
        <v>-49324896</v>
      </c>
      <c r="AN30" s="192">
        <v>347116978</v>
      </c>
      <c r="AO30" s="193">
        <v>315689434</v>
      </c>
      <c r="AP30" s="193">
        <v>-21443396</v>
      </c>
      <c r="AQ30" s="192">
        <v>294246038</v>
      </c>
      <c r="AR30" s="193">
        <v>183379965</v>
      </c>
      <c r="AS30" s="193">
        <v>-3669952</v>
      </c>
      <c r="AT30" s="192">
        <v>179710013</v>
      </c>
      <c r="AU30" s="193">
        <v>1889392</v>
      </c>
      <c r="AV30" s="188">
        <v>25971822</v>
      </c>
      <c r="AW30" s="188">
        <v>3328390</v>
      </c>
      <c r="AX30" s="188">
        <v>29300212</v>
      </c>
      <c r="AY30" s="188">
        <v>852262633</v>
      </c>
      <c r="AZ30" s="193">
        <v>0</v>
      </c>
      <c r="BA30" s="188">
        <v>852262633</v>
      </c>
      <c r="BB30" s="188"/>
      <c r="BC30" s="188">
        <v>897400665</v>
      </c>
      <c r="BD30" s="188">
        <v>897400665</v>
      </c>
      <c r="BE30" s="193">
        <v>900636026</v>
      </c>
      <c r="BF30" s="193"/>
      <c r="BG30" s="194">
        <v>898390026</v>
      </c>
      <c r="BH30" s="168">
        <v>0</v>
      </c>
      <c r="BI30" s="191">
        <v>0</v>
      </c>
      <c r="BJ30" s="188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</row>
    <row r="31" spans="1:77">
      <c r="A31" s="168">
        <f t="shared" si="1"/>
        <v>2004</v>
      </c>
      <c r="B31" s="168">
        <v>11</v>
      </c>
      <c r="C31" s="188">
        <v>300887400</v>
      </c>
      <c r="D31" s="188">
        <v>-9262361</v>
      </c>
      <c r="E31" s="188">
        <v>291625039</v>
      </c>
      <c r="F31" s="188">
        <v>262139665</v>
      </c>
      <c r="G31" s="188">
        <v>2873908</v>
      </c>
      <c r="H31" s="188">
        <v>265013573</v>
      </c>
      <c r="I31" s="188">
        <v>150860428</v>
      </c>
      <c r="J31" s="188">
        <v>1679035</v>
      </c>
      <c r="K31" s="188">
        <v>152539463</v>
      </c>
      <c r="L31" s="188">
        <v>1892102</v>
      </c>
      <c r="M31" s="188">
        <v>24429336</v>
      </c>
      <c r="N31" s="188">
        <v>2995608</v>
      </c>
      <c r="O31" s="188">
        <v>27424944</v>
      </c>
      <c r="P31" s="188">
        <v>738495121</v>
      </c>
      <c r="Q31" s="187">
        <v>0</v>
      </c>
      <c r="R31" s="188">
        <v>738495121</v>
      </c>
      <c r="S31" s="187"/>
      <c r="T31" s="188">
        <v>715779595</v>
      </c>
      <c r="U31" s="188">
        <v>715779595</v>
      </c>
      <c r="V31" s="188">
        <v>711070177</v>
      </c>
      <c r="W31" s="188">
        <v>711070177</v>
      </c>
      <c r="X31" s="188">
        <v>743204539</v>
      </c>
      <c r="Y31" s="188">
        <v>743204539</v>
      </c>
      <c r="Z31" s="193">
        <v>1895269</v>
      </c>
      <c r="AA31" s="193">
        <v>162855</v>
      </c>
      <c r="AB31" s="188">
        <v>2058124</v>
      </c>
      <c r="AC31" s="193">
        <v>34738791</v>
      </c>
      <c r="AD31" s="193">
        <v>0</v>
      </c>
      <c r="AE31" s="193">
        <v>775292036</v>
      </c>
      <c r="AF31" s="188">
        <v>775.29203600000005</v>
      </c>
      <c r="AG31" s="188">
        <v>0</v>
      </c>
      <c r="AH31" s="195">
        <v>786000</v>
      </c>
      <c r="AI31" s="195">
        <v>1462000</v>
      </c>
      <c r="AJ31" s="188">
        <v>0</v>
      </c>
      <c r="AK31" s="188"/>
      <c r="AL31" s="193">
        <v>301673400</v>
      </c>
      <c r="AM31" s="193">
        <v>-9262361</v>
      </c>
      <c r="AN31" s="192">
        <v>292411039</v>
      </c>
      <c r="AO31" s="193">
        <v>263601665</v>
      </c>
      <c r="AP31" s="193">
        <v>2873908</v>
      </c>
      <c r="AQ31" s="192">
        <v>266475573</v>
      </c>
      <c r="AR31" s="193">
        <v>150860428</v>
      </c>
      <c r="AS31" s="193">
        <v>1679035</v>
      </c>
      <c r="AT31" s="192">
        <v>152539463</v>
      </c>
      <c r="AU31" s="193">
        <v>1892102</v>
      </c>
      <c r="AV31" s="188">
        <v>24429336</v>
      </c>
      <c r="AW31" s="188">
        <v>2995608</v>
      </c>
      <c r="AX31" s="188">
        <v>27424944</v>
      </c>
      <c r="AY31" s="188">
        <v>740743121</v>
      </c>
      <c r="AZ31" s="193">
        <v>0</v>
      </c>
      <c r="BA31" s="188">
        <v>740743121</v>
      </c>
      <c r="BB31" s="188"/>
      <c r="BC31" s="188">
        <v>718027595</v>
      </c>
      <c r="BD31" s="188">
        <v>718027595</v>
      </c>
      <c r="BE31" s="193">
        <v>777540036</v>
      </c>
      <c r="BF31" s="193"/>
      <c r="BG31" s="194">
        <v>775292036</v>
      </c>
      <c r="BH31" s="168">
        <v>0</v>
      </c>
      <c r="BI31" s="191">
        <v>0</v>
      </c>
      <c r="BJ31" s="188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</row>
    <row r="32" spans="1:77">
      <c r="A32" s="168">
        <f t="shared" si="1"/>
        <v>2004</v>
      </c>
      <c r="B32" s="168">
        <v>12</v>
      </c>
      <c r="C32" s="188">
        <v>353083903</v>
      </c>
      <c r="D32" s="188">
        <v>40359907</v>
      </c>
      <c r="E32" s="188">
        <v>393443810</v>
      </c>
      <c r="F32" s="188">
        <v>257392903</v>
      </c>
      <c r="G32" s="188">
        <v>10915009</v>
      </c>
      <c r="H32" s="188">
        <v>268307912</v>
      </c>
      <c r="I32" s="188">
        <v>150123709</v>
      </c>
      <c r="J32" s="188">
        <v>488239</v>
      </c>
      <c r="K32" s="188">
        <v>150611948</v>
      </c>
      <c r="L32" s="188">
        <v>1894217</v>
      </c>
      <c r="M32" s="188">
        <v>27441194</v>
      </c>
      <c r="N32" s="188">
        <v>3230422</v>
      </c>
      <c r="O32" s="188">
        <v>30671616</v>
      </c>
      <c r="P32" s="188">
        <v>844929503</v>
      </c>
      <c r="Q32" s="187">
        <v>0</v>
      </c>
      <c r="R32" s="188">
        <v>844929503</v>
      </c>
      <c r="S32" s="187"/>
      <c r="T32" s="188">
        <v>762494732</v>
      </c>
      <c r="U32" s="188">
        <v>762494732</v>
      </c>
      <c r="V32" s="188">
        <v>814257887</v>
      </c>
      <c r="W32" s="188">
        <v>814257887</v>
      </c>
      <c r="X32" s="188">
        <v>793166348</v>
      </c>
      <c r="Y32" s="188">
        <v>793166348</v>
      </c>
      <c r="Z32" s="193">
        <v>2062217</v>
      </c>
      <c r="AA32" s="193">
        <v>173236</v>
      </c>
      <c r="AB32" s="188">
        <v>2235453</v>
      </c>
      <c r="AC32" s="193">
        <v>46227944</v>
      </c>
      <c r="AD32" s="193">
        <v>0</v>
      </c>
      <c r="AE32" s="193">
        <v>893392900</v>
      </c>
      <c r="AF32" s="188">
        <v>893.39290000000005</v>
      </c>
      <c r="AG32" s="188">
        <v>0</v>
      </c>
      <c r="AH32" s="195">
        <v>1362000</v>
      </c>
      <c r="AI32" s="195">
        <v>2194000</v>
      </c>
      <c r="AJ32" s="188">
        <v>0</v>
      </c>
      <c r="AK32" s="188"/>
      <c r="AL32" s="193">
        <v>354445903</v>
      </c>
      <c r="AM32" s="193">
        <v>40359907</v>
      </c>
      <c r="AN32" s="192">
        <v>394805810</v>
      </c>
      <c r="AO32" s="193">
        <v>259586903</v>
      </c>
      <c r="AP32" s="193">
        <v>10915009</v>
      </c>
      <c r="AQ32" s="192">
        <v>270501912</v>
      </c>
      <c r="AR32" s="193">
        <v>150123709</v>
      </c>
      <c r="AS32" s="193">
        <v>488239</v>
      </c>
      <c r="AT32" s="192">
        <v>150611948</v>
      </c>
      <c r="AU32" s="193">
        <v>1894217</v>
      </c>
      <c r="AV32" s="188">
        <v>27441194</v>
      </c>
      <c r="AW32" s="188">
        <v>3230422</v>
      </c>
      <c r="AX32" s="188">
        <v>30671616</v>
      </c>
      <c r="AY32" s="188">
        <v>848485503</v>
      </c>
      <c r="AZ32" s="193">
        <v>0</v>
      </c>
      <c r="BA32" s="188">
        <v>848485503</v>
      </c>
      <c r="BB32" s="188"/>
      <c r="BC32" s="188">
        <v>766050732</v>
      </c>
      <c r="BD32" s="188">
        <v>766050732</v>
      </c>
      <c r="BE32" s="193">
        <v>896948900</v>
      </c>
      <c r="BF32" s="193"/>
      <c r="BG32" s="194">
        <v>893392900</v>
      </c>
      <c r="BH32" s="168">
        <v>0</v>
      </c>
      <c r="BI32" s="191">
        <v>0</v>
      </c>
      <c r="BJ32" s="188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</row>
    <row r="33" spans="1:77">
      <c r="B33" s="174" t="s">
        <v>112</v>
      </c>
      <c r="C33" s="188">
        <v>4965974020</v>
      </c>
      <c r="D33" s="188">
        <v>25362790</v>
      </c>
      <c r="E33" s="188">
        <v>4991336810</v>
      </c>
      <c r="F33" s="188">
        <v>3502408073</v>
      </c>
      <c r="G33" s="188">
        <v>18561132</v>
      </c>
      <c r="H33" s="188">
        <v>3520969205</v>
      </c>
      <c r="I33" s="188">
        <v>2103395277</v>
      </c>
      <c r="J33" s="188">
        <v>2968536</v>
      </c>
      <c r="K33" s="188">
        <v>2106363813</v>
      </c>
      <c r="L33" s="188">
        <v>22568129</v>
      </c>
      <c r="M33" s="188">
        <v>332889705</v>
      </c>
      <c r="N33" s="188">
        <v>41706555</v>
      </c>
      <c r="O33" s="188">
        <v>374596260</v>
      </c>
      <c r="P33" s="188">
        <v>11015834217</v>
      </c>
      <c r="Q33" s="187">
        <v>0</v>
      </c>
      <c r="R33" s="188">
        <v>11015834217</v>
      </c>
      <c r="S33" s="187"/>
      <c r="T33" s="188">
        <v>10594345499</v>
      </c>
      <c r="U33" s="188">
        <v>10594345499</v>
      </c>
      <c r="V33" s="188">
        <v>10641237957</v>
      </c>
      <c r="W33" s="188">
        <v>10641237957</v>
      </c>
      <c r="X33" s="188">
        <v>10968941759</v>
      </c>
      <c r="Y33" s="188">
        <v>10968941759</v>
      </c>
      <c r="Z33" s="192">
        <v>23831147</v>
      </c>
      <c r="AA33" s="192">
        <v>45188</v>
      </c>
      <c r="AB33" s="188">
        <v>23876335</v>
      </c>
      <c r="AC33" s="192">
        <v>682055221</v>
      </c>
      <c r="AD33" s="192">
        <v>0</v>
      </c>
      <c r="AE33" s="192">
        <v>11721765773</v>
      </c>
      <c r="AF33" s="188"/>
      <c r="AG33" s="188">
        <v>0</v>
      </c>
      <c r="AH33" s="188">
        <v>10361000</v>
      </c>
      <c r="AI33" s="188">
        <v>27446000</v>
      </c>
      <c r="AJ33" s="188">
        <v>0</v>
      </c>
      <c r="AK33" s="188"/>
      <c r="AL33" s="192">
        <v>4976335020</v>
      </c>
      <c r="AM33" s="192">
        <v>25362790</v>
      </c>
      <c r="AN33" s="192">
        <v>5001697810</v>
      </c>
      <c r="AO33" s="192">
        <v>3529854073</v>
      </c>
      <c r="AP33" s="192">
        <v>18561132</v>
      </c>
      <c r="AQ33" s="192">
        <v>3548415205</v>
      </c>
      <c r="AR33" s="192">
        <v>2103395277</v>
      </c>
      <c r="AS33" s="192">
        <v>2968536</v>
      </c>
      <c r="AT33" s="192">
        <v>2106363813</v>
      </c>
      <c r="AU33" s="192">
        <v>22568129</v>
      </c>
      <c r="AV33" s="188">
        <v>332889705</v>
      </c>
      <c r="AW33" s="188">
        <v>41706555</v>
      </c>
      <c r="AX33" s="188">
        <v>374596260</v>
      </c>
      <c r="AY33" s="188">
        <v>11053641217</v>
      </c>
      <c r="AZ33" s="193">
        <v>0</v>
      </c>
      <c r="BA33" s="188">
        <v>11053641217</v>
      </c>
      <c r="BB33" s="188"/>
      <c r="BC33" s="188">
        <v>10632152499</v>
      </c>
      <c r="BD33" s="188">
        <v>10632152499</v>
      </c>
      <c r="BE33" s="192">
        <v>11759572773</v>
      </c>
      <c r="BF33" s="193"/>
      <c r="BG33" s="192">
        <v>11721765773</v>
      </c>
      <c r="BH33" s="168">
        <v>0</v>
      </c>
      <c r="BI33" s="192">
        <v>0</v>
      </c>
      <c r="BJ33" s="188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</row>
    <row r="34" spans="1:77">
      <c r="A34" s="168">
        <f t="shared" ref="A34:A45" si="2">A21+1</f>
        <v>2005</v>
      </c>
      <c r="B34" s="168">
        <v>1</v>
      </c>
      <c r="C34" s="188">
        <v>456996546</v>
      </c>
      <c r="D34" s="188">
        <v>2311191</v>
      </c>
      <c r="E34" s="188">
        <v>459307737</v>
      </c>
      <c r="F34" s="188">
        <v>263188639</v>
      </c>
      <c r="G34" s="188">
        <v>-23864391</v>
      </c>
      <c r="H34" s="188">
        <v>239324248</v>
      </c>
      <c r="I34" s="188">
        <v>152122254</v>
      </c>
      <c r="J34" s="188">
        <v>-3010409</v>
      </c>
      <c r="K34" s="188">
        <v>149111845</v>
      </c>
      <c r="L34" s="188">
        <v>1896371</v>
      </c>
      <c r="M34" s="188">
        <v>28817504</v>
      </c>
      <c r="N34" s="188">
        <v>3339803</v>
      </c>
      <c r="O34" s="188">
        <v>32157307</v>
      </c>
      <c r="P34" s="188">
        <v>881797508</v>
      </c>
      <c r="Q34" s="187">
        <v>0</v>
      </c>
      <c r="R34" s="188">
        <v>881797508</v>
      </c>
      <c r="S34" s="187"/>
      <c r="T34" s="188">
        <v>874203810</v>
      </c>
      <c r="U34" s="188">
        <v>874203810</v>
      </c>
      <c r="V34" s="188">
        <v>849640201</v>
      </c>
      <c r="W34" s="188">
        <v>849640201</v>
      </c>
      <c r="X34" s="188">
        <v>906361117</v>
      </c>
      <c r="Y34" s="188">
        <v>906361117</v>
      </c>
      <c r="Z34" s="193">
        <v>2200672</v>
      </c>
      <c r="AA34" s="193">
        <v>-166814</v>
      </c>
      <c r="AB34" s="188">
        <v>2033858</v>
      </c>
      <c r="AC34" s="193">
        <v>49726275</v>
      </c>
      <c r="AD34" s="193">
        <v>0</v>
      </c>
      <c r="AE34" s="193">
        <v>933557641</v>
      </c>
      <c r="AF34" s="188">
        <v>933.55764099999999</v>
      </c>
      <c r="AG34" s="188">
        <v>0</v>
      </c>
      <c r="AH34" s="195">
        <v>2456000</v>
      </c>
      <c r="AI34" s="195">
        <v>3976000</v>
      </c>
      <c r="AJ34" s="188">
        <v>0</v>
      </c>
      <c r="AK34" s="188"/>
      <c r="AL34" s="193">
        <v>459452546</v>
      </c>
      <c r="AM34" s="193">
        <v>2311191</v>
      </c>
      <c r="AN34" s="192">
        <v>461763737</v>
      </c>
      <c r="AO34" s="193">
        <v>267164639</v>
      </c>
      <c r="AP34" s="193">
        <v>-23864391</v>
      </c>
      <c r="AQ34" s="192">
        <v>243300248</v>
      </c>
      <c r="AR34" s="193">
        <v>152122254</v>
      </c>
      <c r="AS34" s="193">
        <v>-3010409</v>
      </c>
      <c r="AT34" s="192">
        <v>149111845</v>
      </c>
      <c r="AU34" s="193">
        <v>1896371</v>
      </c>
      <c r="AV34" s="188">
        <v>28817504</v>
      </c>
      <c r="AW34" s="188">
        <v>3339803</v>
      </c>
      <c r="AX34" s="188">
        <v>32157307</v>
      </c>
      <c r="AY34" s="188">
        <v>888229508</v>
      </c>
      <c r="AZ34" s="193">
        <v>0</v>
      </c>
      <c r="BA34" s="188">
        <v>888229508</v>
      </c>
      <c r="BB34" s="188"/>
      <c r="BC34" s="188">
        <v>880635810</v>
      </c>
      <c r="BD34" s="188">
        <v>880635810</v>
      </c>
      <c r="BE34" s="193">
        <v>939989641</v>
      </c>
      <c r="BF34" s="193"/>
      <c r="BG34" s="194">
        <v>933557641</v>
      </c>
      <c r="BH34" s="168">
        <v>0</v>
      </c>
      <c r="BI34" s="191">
        <v>0</v>
      </c>
      <c r="BJ34" s="187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</row>
    <row r="35" spans="1:77">
      <c r="A35" s="168">
        <f t="shared" si="2"/>
        <v>2005</v>
      </c>
      <c r="B35" s="168">
        <v>2</v>
      </c>
      <c r="C35" s="188">
        <v>394788464</v>
      </c>
      <c r="D35" s="188">
        <v>-44150347</v>
      </c>
      <c r="E35" s="188">
        <v>350638117</v>
      </c>
      <c r="F35" s="188">
        <v>252558419</v>
      </c>
      <c r="G35" s="188">
        <v>-17245502</v>
      </c>
      <c r="H35" s="188">
        <v>235312917</v>
      </c>
      <c r="I35" s="188">
        <v>147888547</v>
      </c>
      <c r="J35" s="188">
        <v>-2456480</v>
      </c>
      <c r="K35" s="188">
        <v>145432067</v>
      </c>
      <c r="L35" s="188">
        <v>1899807</v>
      </c>
      <c r="M35" s="188">
        <v>23377731</v>
      </c>
      <c r="N35" s="188">
        <v>2788288</v>
      </c>
      <c r="O35" s="188">
        <v>26166019</v>
      </c>
      <c r="P35" s="188">
        <v>759448927</v>
      </c>
      <c r="Q35" s="187">
        <v>0</v>
      </c>
      <c r="R35" s="188">
        <v>759448927</v>
      </c>
      <c r="S35" s="187"/>
      <c r="T35" s="188">
        <v>797135237</v>
      </c>
      <c r="U35" s="188">
        <v>797135237</v>
      </c>
      <c r="V35" s="188">
        <v>733282908</v>
      </c>
      <c r="W35" s="188">
        <v>733282908</v>
      </c>
      <c r="X35" s="188">
        <v>823301256</v>
      </c>
      <c r="Y35" s="188">
        <v>823301256</v>
      </c>
      <c r="Z35" s="193">
        <v>2109028</v>
      </c>
      <c r="AA35" s="193">
        <v>-141939</v>
      </c>
      <c r="AB35" s="188">
        <v>1967089</v>
      </c>
      <c r="AC35" s="193">
        <v>36099310</v>
      </c>
      <c r="AD35" s="193">
        <v>0</v>
      </c>
      <c r="AE35" s="193">
        <v>797515326</v>
      </c>
      <c r="AF35" s="188">
        <v>797.51532599999996</v>
      </c>
      <c r="AG35" s="188">
        <v>0</v>
      </c>
      <c r="AH35" s="195">
        <v>1646000</v>
      </c>
      <c r="AI35" s="195">
        <v>1741000</v>
      </c>
      <c r="AJ35" s="188">
        <v>0</v>
      </c>
      <c r="AK35" s="188"/>
      <c r="AL35" s="193">
        <v>396434464</v>
      </c>
      <c r="AM35" s="193">
        <v>-44150347</v>
      </c>
      <c r="AN35" s="192">
        <v>352284117</v>
      </c>
      <c r="AO35" s="193">
        <v>254299419</v>
      </c>
      <c r="AP35" s="193">
        <v>-17245502</v>
      </c>
      <c r="AQ35" s="192">
        <v>237053917</v>
      </c>
      <c r="AR35" s="193">
        <v>147888547</v>
      </c>
      <c r="AS35" s="193">
        <v>-2456480</v>
      </c>
      <c r="AT35" s="192">
        <v>145432067</v>
      </c>
      <c r="AU35" s="193">
        <v>1899807</v>
      </c>
      <c r="AV35" s="188">
        <v>23377731</v>
      </c>
      <c r="AW35" s="188">
        <v>2788288</v>
      </c>
      <c r="AX35" s="188">
        <v>26166019</v>
      </c>
      <c r="AY35" s="188">
        <v>762835927</v>
      </c>
      <c r="AZ35" s="193">
        <v>0</v>
      </c>
      <c r="BA35" s="188">
        <v>762835927</v>
      </c>
      <c r="BB35" s="188"/>
      <c r="BC35" s="188">
        <v>800522237</v>
      </c>
      <c r="BD35" s="188">
        <v>800522237</v>
      </c>
      <c r="BE35" s="193">
        <v>800902326</v>
      </c>
      <c r="BF35" s="193"/>
      <c r="BG35" s="194">
        <v>797515326</v>
      </c>
      <c r="BH35" s="168">
        <v>0</v>
      </c>
      <c r="BI35" s="191">
        <v>0</v>
      </c>
      <c r="BJ35" s="187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</row>
    <row r="36" spans="1:77">
      <c r="A36" s="168">
        <f t="shared" si="2"/>
        <v>2005</v>
      </c>
      <c r="B36" s="168">
        <v>3</v>
      </c>
      <c r="C36" s="188">
        <v>348130317</v>
      </c>
      <c r="D36" s="188">
        <v>5795701</v>
      </c>
      <c r="E36" s="188">
        <v>353926018</v>
      </c>
      <c r="F36" s="188">
        <v>247708589</v>
      </c>
      <c r="G36" s="188">
        <v>12649660</v>
      </c>
      <c r="H36" s="188">
        <v>260358249</v>
      </c>
      <c r="I36" s="188">
        <v>178539466</v>
      </c>
      <c r="J36" s="188">
        <v>2212963</v>
      </c>
      <c r="K36" s="188">
        <v>180752429</v>
      </c>
      <c r="L36" s="188">
        <v>1901902</v>
      </c>
      <c r="M36" s="188">
        <v>25005339</v>
      </c>
      <c r="N36" s="188">
        <v>3068062</v>
      </c>
      <c r="O36" s="188">
        <v>28073401</v>
      </c>
      <c r="P36" s="188">
        <v>825011999</v>
      </c>
      <c r="Q36" s="187">
        <v>0</v>
      </c>
      <c r="R36" s="188">
        <v>825011999</v>
      </c>
      <c r="S36" s="187"/>
      <c r="T36" s="188">
        <v>776280274</v>
      </c>
      <c r="U36" s="188">
        <v>776280274</v>
      </c>
      <c r="V36" s="188">
        <v>796938598</v>
      </c>
      <c r="W36" s="188">
        <v>796938598</v>
      </c>
      <c r="X36" s="188">
        <v>804353675</v>
      </c>
      <c r="Y36" s="188">
        <v>804353675</v>
      </c>
      <c r="Z36" s="193">
        <v>1980817</v>
      </c>
      <c r="AA36" s="193">
        <v>78800</v>
      </c>
      <c r="AB36" s="188">
        <v>2059617</v>
      </c>
      <c r="AC36" s="193">
        <v>42951145</v>
      </c>
      <c r="AD36" s="193">
        <v>0</v>
      </c>
      <c r="AE36" s="193">
        <v>870022761</v>
      </c>
      <c r="AF36" s="188">
        <v>870.02276099999995</v>
      </c>
      <c r="AG36" s="188">
        <v>0</v>
      </c>
      <c r="AH36" s="195">
        <v>1203000</v>
      </c>
      <c r="AI36" s="195">
        <v>2384000</v>
      </c>
      <c r="AJ36" s="188">
        <v>0</v>
      </c>
      <c r="AK36" s="188"/>
      <c r="AL36" s="193">
        <v>349333317</v>
      </c>
      <c r="AM36" s="193">
        <v>5795701</v>
      </c>
      <c r="AN36" s="192">
        <v>355129018</v>
      </c>
      <c r="AO36" s="193">
        <v>250092589</v>
      </c>
      <c r="AP36" s="193">
        <v>12649660</v>
      </c>
      <c r="AQ36" s="192">
        <v>262742249</v>
      </c>
      <c r="AR36" s="193">
        <v>178539466</v>
      </c>
      <c r="AS36" s="193">
        <v>2212963</v>
      </c>
      <c r="AT36" s="192">
        <v>180752429</v>
      </c>
      <c r="AU36" s="193">
        <v>1901902</v>
      </c>
      <c r="AV36" s="188">
        <v>25005339</v>
      </c>
      <c r="AW36" s="188">
        <v>3068062</v>
      </c>
      <c r="AX36" s="188">
        <v>28073401</v>
      </c>
      <c r="AY36" s="188">
        <v>828598999</v>
      </c>
      <c r="AZ36" s="193">
        <v>0</v>
      </c>
      <c r="BA36" s="188">
        <v>828598999</v>
      </c>
      <c r="BB36" s="188"/>
      <c r="BC36" s="188">
        <v>779867274</v>
      </c>
      <c r="BD36" s="188">
        <v>779867274</v>
      </c>
      <c r="BE36" s="193">
        <v>873609761</v>
      </c>
      <c r="BF36" s="193"/>
      <c r="BG36" s="194">
        <v>870022761</v>
      </c>
      <c r="BH36" s="168">
        <v>0</v>
      </c>
      <c r="BI36" s="191">
        <v>0</v>
      </c>
      <c r="BJ36" s="187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</row>
    <row r="37" spans="1:77">
      <c r="A37" s="168">
        <f t="shared" si="2"/>
        <v>2005</v>
      </c>
      <c r="B37" s="168">
        <v>4</v>
      </c>
      <c r="C37" s="188">
        <v>311955480</v>
      </c>
      <c r="D37" s="188">
        <v>-2354044</v>
      </c>
      <c r="E37" s="188">
        <v>309601436</v>
      </c>
      <c r="F37" s="188">
        <v>265835645</v>
      </c>
      <c r="G37" s="188">
        <v>16779070</v>
      </c>
      <c r="H37" s="188">
        <v>282614715</v>
      </c>
      <c r="I37" s="188">
        <v>182595079</v>
      </c>
      <c r="J37" s="188">
        <v>2184588</v>
      </c>
      <c r="K37" s="188">
        <v>184779667</v>
      </c>
      <c r="L37" s="188">
        <v>1904119</v>
      </c>
      <c r="M37" s="188">
        <v>23738825</v>
      </c>
      <c r="N37" s="188">
        <v>3074216</v>
      </c>
      <c r="O37" s="188">
        <v>26813041</v>
      </c>
      <c r="P37" s="188">
        <v>805712978</v>
      </c>
      <c r="Q37" s="187">
        <v>0</v>
      </c>
      <c r="R37" s="188">
        <v>805712978</v>
      </c>
      <c r="S37" s="187"/>
      <c r="T37" s="188">
        <v>762290323</v>
      </c>
      <c r="U37" s="188">
        <v>762290323</v>
      </c>
      <c r="V37" s="188">
        <v>778899937</v>
      </c>
      <c r="W37" s="188">
        <v>778899937</v>
      </c>
      <c r="X37" s="188">
        <v>789103364</v>
      </c>
      <c r="Y37" s="188">
        <v>789103364</v>
      </c>
      <c r="Z37" s="193">
        <v>1897386</v>
      </c>
      <c r="AA37" s="193">
        <v>40425</v>
      </c>
      <c r="AB37" s="188">
        <v>1937811</v>
      </c>
      <c r="AC37" s="193">
        <v>40753881</v>
      </c>
      <c r="AD37" s="193">
        <v>0</v>
      </c>
      <c r="AE37" s="193">
        <v>848404670</v>
      </c>
      <c r="AF37" s="188">
        <v>848.40467000000001</v>
      </c>
      <c r="AG37" s="188">
        <v>0</v>
      </c>
      <c r="AH37" s="195">
        <v>637000</v>
      </c>
      <c r="AI37" s="195">
        <v>1929000</v>
      </c>
      <c r="AJ37" s="188">
        <v>0</v>
      </c>
      <c r="AK37" s="188"/>
      <c r="AL37" s="193">
        <v>312592480</v>
      </c>
      <c r="AM37" s="193">
        <v>-2354044</v>
      </c>
      <c r="AN37" s="192">
        <v>310238436</v>
      </c>
      <c r="AO37" s="193">
        <v>267764645</v>
      </c>
      <c r="AP37" s="193">
        <v>16779070</v>
      </c>
      <c r="AQ37" s="192">
        <v>284543715</v>
      </c>
      <c r="AR37" s="193">
        <v>182595079</v>
      </c>
      <c r="AS37" s="193">
        <v>2184588</v>
      </c>
      <c r="AT37" s="192">
        <v>184779667</v>
      </c>
      <c r="AU37" s="193">
        <v>1904119</v>
      </c>
      <c r="AV37" s="188">
        <v>23738825</v>
      </c>
      <c r="AW37" s="188">
        <v>3074216</v>
      </c>
      <c r="AX37" s="188">
        <v>26813041</v>
      </c>
      <c r="AY37" s="188">
        <v>808278978</v>
      </c>
      <c r="AZ37" s="193">
        <v>0</v>
      </c>
      <c r="BA37" s="188">
        <v>808278978</v>
      </c>
      <c r="BB37" s="188"/>
      <c r="BC37" s="188">
        <v>764856323</v>
      </c>
      <c r="BD37" s="188">
        <v>764856323</v>
      </c>
      <c r="BE37" s="193">
        <v>850970670</v>
      </c>
      <c r="BF37" s="193"/>
      <c r="BG37" s="194">
        <v>848404670</v>
      </c>
      <c r="BH37" s="168">
        <v>0</v>
      </c>
      <c r="BI37" s="191">
        <v>0</v>
      </c>
      <c r="BJ37" s="187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</row>
    <row r="38" spans="1:77">
      <c r="A38" s="168">
        <f t="shared" si="2"/>
        <v>2005</v>
      </c>
      <c r="B38" s="168">
        <v>5</v>
      </c>
      <c r="C38" s="188">
        <v>367272976</v>
      </c>
      <c r="D38" s="188">
        <v>75542848</v>
      </c>
      <c r="E38" s="188">
        <v>442815824</v>
      </c>
      <c r="F38" s="188">
        <v>286564129</v>
      </c>
      <c r="G38" s="188">
        <v>48150238</v>
      </c>
      <c r="H38" s="188">
        <v>334714367</v>
      </c>
      <c r="I38" s="188">
        <v>197874022</v>
      </c>
      <c r="J38" s="188">
        <v>7871909</v>
      </c>
      <c r="K38" s="188">
        <v>205745931</v>
      </c>
      <c r="L38" s="188">
        <v>1906547</v>
      </c>
      <c r="M38" s="188">
        <v>28400332</v>
      </c>
      <c r="N38" s="188">
        <v>3677398</v>
      </c>
      <c r="O38" s="188">
        <v>32077730</v>
      </c>
      <c r="P38" s="188">
        <v>1017260399</v>
      </c>
      <c r="Q38" s="187">
        <v>0</v>
      </c>
      <c r="R38" s="188">
        <v>1017260399</v>
      </c>
      <c r="S38" s="187"/>
      <c r="T38" s="188">
        <v>853617674</v>
      </c>
      <c r="U38" s="188">
        <v>853617674</v>
      </c>
      <c r="V38" s="188">
        <v>985182669</v>
      </c>
      <c r="W38" s="188">
        <v>985182669</v>
      </c>
      <c r="X38" s="188">
        <v>885695404</v>
      </c>
      <c r="Y38" s="188">
        <v>885695404</v>
      </c>
      <c r="Z38" s="193">
        <v>1917433</v>
      </c>
      <c r="AA38" s="193">
        <v>277818</v>
      </c>
      <c r="AB38" s="188">
        <v>2195251</v>
      </c>
      <c r="AC38" s="193">
        <v>66940966</v>
      </c>
      <c r="AD38" s="193">
        <v>0</v>
      </c>
      <c r="AE38" s="193">
        <v>1086396616</v>
      </c>
      <c r="AF38" s="188">
        <v>1086.396616</v>
      </c>
      <c r="AG38" s="188">
        <v>0</v>
      </c>
      <c r="AH38" s="195">
        <v>771000</v>
      </c>
      <c r="AI38" s="195">
        <v>3459000</v>
      </c>
      <c r="AJ38" s="188">
        <v>0</v>
      </c>
      <c r="AK38" s="188"/>
      <c r="AL38" s="193">
        <v>368043976</v>
      </c>
      <c r="AM38" s="193">
        <v>75542848</v>
      </c>
      <c r="AN38" s="192">
        <v>443586824</v>
      </c>
      <c r="AO38" s="193">
        <v>290023129</v>
      </c>
      <c r="AP38" s="193">
        <v>48150238</v>
      </c>
      <c r="AQ38" s="192">
        <v>338173367</v>
      </c>
      <c r="AR38" s="193">
        <v>197874022</v>
      </c>
      <c r="AS38" s="193">
        <v>7871909</v>
      </c>
      <c r="AT38" s="192">
        <v>205745931</v>
      </c>
      <c r="AU38" s="193">
        <v>1906547</v>
      </c>
      <c r="AV38" s="188">
        <v>28400332</v>
      </c>
      <c r="AW38" s="188">
        <v>3677398</v>
      </c>
      <c r="AX38" s="188">
        <v>32077730</v>
      </c>
      <c r="AY38" s="188">
        <v>1021490399</v>
      </c>
      <c r="AZ38" s="193">
        <v>0</v>
      </c>
      <c r="BA38" s="188">
        <v>1021490399</v>
      </c>
      <c r="BB38" s="188"/>
      <c r="BC38" s="188">
        <v>857847674</v>
      </c>
      <c r="BD38" s="188">
        <v>857847674</v>
      </c>
      <c r="BE38" s="193">
        <v>1090626616</v>
      </c>
      <c r="BF38" s="193"/>
      <c r="BG38" s="194">
        <v>1086396616</v>
      </c>
      <c r="BH38" s="168">
        <v>0</v>
      </c>
      <c r="BI38" s="191">
        <v>0</v>
      </c>
      <c r="BJ38" s="187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</row>
    <row r="39" spans="1:77">
      <c r="A39" s="168">
        <f t="shared" si="2"/>
        <v>2005</v>
      </c>
      <c r="B39" s="168">
        <v>6</v>
      </c>
      <c r="C39" s="188">
        <v>486694492</v>
      </c>
      <c r="D39" s="188">
        <v>43671186</v>
      </c>
      <c r="E39" s="188">
        <v>530365678</v>
      </c>
      <c r="F39" s="188">
        <v>339199644</v>
      </c>
      <c r="G39" s="188">
        <v>14036482</v>
      </c>
      <c r="H39" s="188">
        <v>353236126</v>
      </c>
      <c r="I39" s="188">
        <v>202558883</v>
      </c>
      <c r="J39" s="188">
        <v>1775830</v>
      </c>
      <c r="K39" s="188">
        <v>204334713</v>
      </c>
      <c r="L39" s="188">
        <v>1910283</v>
      </c>
      <c r="M39" s="188">
        <v>30776097</v>
      </c>
      <c r="N39" s="188">
        <v>3988067</v>
      </c>
      <c r="O39" s="188">
        <v>34764164</v>
      </c>
      <c r="P39" s="188">
        <v>1124610964</v>
      </c>
      <c r="Q39" s="187">
        <v>0</v>
      </c>
      <c r="R39" s="188">
        <v>1124610964</v>
      </c>
      <c r="S39" s="187"/>
      <c r="T39" s="188">
        <v>1030363302</v>
      </c>
      <c r="U39" s="188">
        <v>1030363302</v>
      </c>
      <c r="V39" s="188">
        <v>1089846800</v>
      </c>
      <c r="W39" s="188">
        <v>1089846800</v>
      </c>
      <c r="X39" s="188">
        <v>1065127466</v>
      </c>
      <c r="Y39" s="188">
        <v>1065127466</v>
      </c>
      <c r="Z39" s="193">
        <v>2041433</v>
      </c>
      <c r="AA39" s="193">
        <v>-32797</v>
      </c>
      <c r="AB39" s="188">
        <v>2008636</v>
      </c>
      <c r="AC39" s="193">
        <v>83177908</v>
      </c>
      <c r="AD39" s="193">
        <v>0</v>
      </c>
      <c r="AE39" s="193">
        <v>1209797508</v>
      </c>
      <c r="AF39" s="188">
        <v>1209.7975080000001</v>
      </c>
      <c r="AG39" s="188">
        <v>0</v>
      </c>
      <c r="AH39" s="195">
        <v>1208000</v>
      </c>
      <c r="AI39" s="195">
        <v>4716000</v>
      </c>
      <c r="AJ39" s="188">
        <v>0</v>
      </c>
      <c r="AK39" s="188"/>
      <c r="AL39" s="193">
        <v>487902492</v>
      </c>
      <c r="AM39" s="193">
        <v>43671186</v>
      </c>
      <c r="AN39" s="192">
        <v>531573678</v>
      </c>
      <c r="AO39" s="193">
        <v>343915644</v>
      </c>
      <c r="AP39" s="193">
        <v>14036482</v>
      </c>
      <c r="AQ39" s="192">
        <v>357952126</v>
      </c>
      <c r="AR39" s="193">
        <v>202558883</v>
      </c>
      <c r="AS39" s="193">
        <v>1775830</v>
      </c>
      <c r="AT39" s="192">
        <v>204334713</v>
      </c>
      <c r="AU39" s="193">
        <v>1910283</v>
      </c>
      <c r="AV39" s="188">
        <v>30776097</v>
      </c>
      <c r="AW39" s="188">
        <v>3988067</v>
      </c>
      <c r="AX39" s="188">
        <v>34764164</v>
      </c>
      <c r="AY39" s="188">
        <v>1130534964</v>
      </c>
      <c r="AZ39" s="193">
        <v>0</v>
      </c>
      <c r="BA39" s="188">
        <v>1130534964</v>
      </c>
      <c r="BB39" s="188"/>
      <c r="BC39" s="188">
        <v>1036287302</v>
      </c>
      <c r="BD39" s="188">
        <v>1036287302</v>
      </c>
      <c r="BE39" s="193">
        <v>1215721508</v>
      </c>
      <c r="BF39" s="193"/>
      <c r="BG39" s="194">
        <v>1209797508</v>
      </c>
      <c r="BH39" s="168">
        <v>0</v>
      </c>
      <c r="BI39" s="191">
        <v>0</v>
      </c>
      <c r="BJ39" s="187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</row>
    <row r="40" spans="1:77">
      <c r="A40" s="168">
        <f t="shared" si="2"/>
        <v>2005</v>
      </c>
      <c r="B40" s="168">
        <v>7</v>
      </c>
      <c r="C40" s="188">
        <v>557212072</v>
      </c>
      <c r="D40" s="188">
        <v>24093165</v>
      </c>
      <c r="E40" s="188">
        <v>581305237</v>
      </c>
      <c r="F40" s="188">
        <v>357490493</v>
      </c>
      <c r="G40" s="188">
        <v>1505885</v>
      </c>
      <c r="H40" s="188">
        <v>358996378</v>
      </c>
      <c r="I40" s="188">
        <v>203915919</v>
      </c>
      <c r="J40" s="188">
        <v>-1588707</v>
      </c>
      <c r="K40" s="188">
        <v>202327212</v>
      </c>
      <c r="L40" s="188">
        <v>1911897</v>
      </c>
      <c r="M40" s="188">
        <v>34351393</v>
      </c>
      <c r="N40" s="188">
        <v>4421859</v>
      </c>
      <c r="O40" s="188">
        <v>38773252</v>
      </c>
      <c r="P40" s="188">
        <v>1183313976</v>
      </c>
      <c r="Q40" s="187">
        <v>0</v>
      </c>
      <c r="R40" s="188">
        <v>1183313976</v>
      </c>
      <c r="S40" s="187"/>
      <c r="T40" s="188">
        <v>1120530381</v>
      </c>
      <c r="U40" s="188">
        <v>1120530381</v>
      </c>
      <c r="V40" s="188">
        <v>1144540724</v>
      </c>
      <c r="W40" s="188">
        <v>1144540724</v>
      </c>
      <c r="X40" s="188">
        <v>1159303633</v>
      </c>
      <c r="Y40" s="188">
        <v>1159303633</v>
      </c>
      <c r="Z40" s="193">
        <v>2118872</v>
      </c>
      <c r="AA40" s="193">
        <v>-8065</v>
      </c>
      <c r="AB40" s="188">
        <v>2110807</v>
      </c>
      <c r="AC40" s="193">
        <v>92983976</v>
      </c>
      <c r="AD40" s="193">
        <v>0</v>
      </c>
      <c r="AE40" s="193">
        <v>1278408759</v>
      </c>
      <c r="AF40" s="188">
        <v>1278.4087589999999</v>
      </c>
      <c r="AG40" s="188">
        <v>0</v>
      </c>
      <c r="AH40" s="195">
        <v>1517000</v>
      </c>
      <c r="AI40" s="195">
        <v>5462000</v>
      </c>
      <c r="AJ40" s="188">
        <v>0</v>
      </c>
      <c r="AK40" s="188"/>
      <c r="AL40" s="193">
        <v>558729072</v>
      </c>
      <c r="AM40" s="193">
        <v>24093165</v>
      </c>
      <c r="AN40" s="192">
        <v>582822237</v>
      </c>
      <c r="AO40" s="193">
        <v>362952493</v>
      </c>
      <c r="AP40" s="193">
        <v>1505885</v>
      </c>
      <c r="AQ40" s="192">
        <v>364458378</v>
      </c>
      <c r="AR40" s="193">
        <v>203915919</v>
      </c>
      <c r="AS40" s="193">
        <v>-1588707</v>
      </c>
      <c r="AT40" s="192">
        <v>202327212</v>
      </c>
      <c r="AU40" s="193">
        <v>1911897</v>
      </c>
      <c r="AV40" s="188">
        <v>34351393</v>
      </c>
      <c r="AW40" s="188">
        <v>4421859</v>
      </c>
      <c r="AX40" s="188">
        <v>38773252</v>
      </c>
      <c r="AY40" s="188">
        <v>1190292976</v>
      </c>
      <c r="AZ40" s="193">
        <v>0</v>
      </c>
      <c r="BA40" s="188">
        <v>1190292976</v>
      </c>
      <c r="BB40" s="188"/>
      <c r="BC40" s="188">
        <v>1127509381</v>
      </c>
      <c r="BD40" s="188">
        <v>1127509381</v>
      </c>
      <c r="BE40" s="193">
        <v>1285387759</v>
      </c>
      <c r="BF40" s="193"/>
      <c r="BG40" s="194">
        <v>1278408759</v>
      </c>
      <c r="BH40" s="168">
        <v>0</v>
      </c>
      <c r="BI40" s="191">
        <v>0</v>
      </c>
      <c r="BJ40" s="188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</row>
    <row r="41" spans="1:77">
      <c r="A41" s="168">
        <f t="shared" si="2"/>
        <v>2005</v>
      </c>
      <c r="B41" s="168">
        <v>8</v>
      </c>
      <c r="C41" s="188">
        <v>574164054</v>
      </c>
      <c r="D41" s="188">
        <v>6670288</v>
      </c>
      <c r="E41" s="188">
        <v>580834342</v>
      </c>
      <c r="F41" s="188">
        <v>370712878</v>
      </c>
      <c r="G41" s="188">
        <v>5248255</v>
      </c>
      <c r="H41" s="188">
        <v>375961133</v>
      </c>
      <c r="I41" s="188">
        <v>187431842</v>
      </c>
      <c r="J41" s="188">
        <v>-995141</v>
      </c>
      <c r="K41" s="188">
        <v>186436701</v>
      </c>
      <c r="L41" s="188">
        <v>1914286</v>
      </c>
      <c r="M41" s="188">
        <v>34238190</v>
      </c>
      <c r="N41" s="188">
        <v>4464271</v>
      </c>
      <c r="O41" s="188">
        <v>38702461</v>
      </c>
      <c r="P41" s="188">
        <v>1183848923</v>
      </c>
      <c r="Q41" s="187">
        <v>0</v>
      </c>
      <c r="R41" s="188">
        <v>1183848923</v>
      </c>
      <c r="S41" s="187"/>
      <c r="T41" s="188">
        <v>1134223060</v>
      </c>
      <c r="U41" s="188">
        <v>1134223060</v>
      </c>
      <c r="V41" s="188">
        <v>1145146462</v>
      </c>
      <c r="W41" s="188">
        <v>1145146462</v>
      </c>
      <c r="X41" s="188">
        <v>1172925521</v>
      </c>
      <c r="Y41" s="188">
        <v>1172925521</v>
      </c>
      <c r="Z41" s="193">
        <v>2067184</v>
      </c>
      <c r="AA41" s="193">
        <v>-31830</v>
      </c>
      <c r="AB41" s="188">
        <v>2035354</v>
      </c>
      <c r="AC41" s="193">
        <v>93002836</v>
      </c>
      <c r="AD41" s="193">
        <v>0</v>
      </c>
      <c r="AE41" s="193">
        <v>1278887113</v>
      </c>
      <c r="AF41" s="188">
        <v>1278.887113</v>
      </c>
      <c r="AG41" s="188">
        <v>0</v>
      </c>
      <c r="AH41" s="195">
        <v>1404000</v>
      </c>
      <c r="AI41" s="195">
        <v>5227000</v>
      </c>
      <c r="AJ41" s="188">
        <v>0</v>
      </c>
      <c r="AK41" s="188"/>
      <c r="AL41" s="193">
        <v>575568054</v>
      </c>
      <c r="AM41" s="193">
        <v>6670288</v>
      </c>
      <c r="AN41" s="192">
        <v>582238342</v>
      </c>
      <c r="AO41" s="193">
        <v>375939878</v>
      </c>
      <c r="AP41" s="193">
        <v>5248255</v>
      </c>
      <c r="AQ41" s="192">
        <v>381188133</v>
      </c>
      <c r="AR41" s="193">
        <v>187431842</v>
      </c>
      <c r="AS41" s="193">
        <v>-995141</v>
      </c>
      <c r="AT41" s="192">
        <v>186436701</v>
      </c>
      <c r="AU41" s="193">
        <v>1914286</v>
      </c>
      <c r="AV41" s="188">
        <v>34238190</v>
      </c>
      <c r="AW41" s="188">
        <v>4464271</v>
      </c>
      <c r="AX41" s="188">
        <v>38702461</v>
      </c>
      <c r="AY41" s="188">
        <v>1190479923</v>
      </c>
      <c r="AZ41" s="193">
        <v>0</v>
      </c>
      <c r="BA41" s="188">
        <v>1190479923</v>
      </c>
      <c r="BB41" s="188"/>
      <c r="BC41" s="188">
        <v>1140854060</v>
      </c>
      <c r="BD41" s="188">
        <v>1140854060</v>
      </c>
      <c r="BE41" s="193">
        <v>1285518113</v>
      </c>
      <c r="BF41" s="193"/>
      <c r="BG41" s="194">
        <v>1278887113</v>
      </c>
      <c r="BH41" s="168">
        <v>0</v>
      </c>
      <c r="BI41" s="191">
        <v>0</v>
      </c>
      <c r="BJ41" s="188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</row>
    <row r="42" spans="1:77">
      <c r="A42" s="168">
        <f t="shared" si="2"/>
        <v>2005</v>
      </c>
      <c r="B42" s="168">
        <v>9</v>
      </c>
      <c r="C42" s="188">
        <v>501411077</v>
      </c>
      <c r="D42" s="188">
        <v>-66750922</v>
      </c>
      <c r="E42" s="188">
        <v>434660155</v>
      </c>
      <c r="F42" s="188">
        <v>352936913</v>
      </c>
      <c r="G42" s="188">
        <v>-30434993</v>
      </c>
      <c r="H42" s="188">
        <v>322501920</v>
      </c>
      <c r="I42" s="188">
        <v>184225895</v>
      </c>
      <c r="J42" s="188">
        <v>-1740971</v>
      </c>
      <c r="K42" s="188">
        <v>182484924</v>
      </c>
      <c r="L42" s="188">
        <v>1916945</v>
      </c>
      <c r="M42" s="188">
        <v>29916091</v>
      </c>
      <c r="N42" s="188">
        <v>3870836</v>
      </c>
      <c r="O42" s="188">
        <v>33786927</v>
      </c>
      <c r="P42" s="188">
        <v>975350871</v>
      </c>
      <c r="Q42" s="187">
        <v>0</v>
      </c>
      <c r="R42" s="188">
        <v>975350871</v>
      </c>
      <c r="S42" s="187"/>
      <c r="T42" s="188">
        <v>1040490830</v>
      </c>
      <c r="U42" s="188">
        <v>1040490830</v>
      </c>
      <c r="V42" s="188">
        <v>941563944</v>
      </c>
      <c r="W42" s="188">
        <v>941563944</v>
      </c>
      <c r="X42" s="188">
        <v>1074277757</v>
      </c>
      <c r="Y42" s="188">
        <v>1074277757</v>
      </c>
      <c r="Z42" s="193">
        <v>2062335</v>
      </c>
      <c r="AA42" s="193">
        <v>-127872</v>
      </c>
      <c r="AB42" s="188">
        <v>1934463</v>
      </c>
      <c r="AC42" s="193">
        <v>61295501</v>
      </c>
      <c r="AD42" s="193">
        <v>0</v>
      </c>
      <c r="AE42" s="193">
        <v>1038580835</v>
      </c>
      <c r="AF42" s="188">
        <v>1038.580835</v>
      </c>
      <c r="AG42" s="188">
        <v>0</v>
      </c>
      <c r="AH42" s="195">
        <v>965000</v>
      </c>
      <c r="AI42" s="195">
        <v>4079000</v>
      </c>
      <c r="AJ42" s="188">
        <v>0</v>
      </c>
      <c r="AK42" s="188"/>
      <c r="AL42" s="193">
        <v>502376077</v>
      </c>
      <c r="AM42" s="193">
        <v>-66750922</v>
      </c>
      <c r="AN42" s="192">
        <v>435625155</v>
      </c>
      <c r="AO42" s="193">
        <v>357015913</v>
      </c>
      <c r="AP42" s="193">
        <v>-30434993</v>
      </c>
      <c r="AQ42" s="192">
        <v>326580920</v>
      </c>
      <c r="AR42" s="193">
        <v>184225895</v>
      </c>
      <c r="AS42" s="193">
        <v>-1740971</v>
      </c>
      <c r="AT42" s="192">
        <v>182484924</v>
      </c>
      <c r="AU42" s="193">
        <v>1916945</v>
      </c>
      <c r="AV42" s="188">
        <v>29916091</v>
      </c>
      <c r="AW42" s="188">
        <v>3870836</v>
      </c>
      <c r="AX42" s="188">
        <v>33786927</v>
      </c>
      <c r="AY42" s="188">
        <v>980394871</v>
      </c>
      <c r="AZ42" s="193">
        <v>0</v>
      </c>
      <c r="BA42" s="188">
        <v>980394871</v>
      </c>
      <c r="BB42" s="188"/>
      <c r="BC42" s="188">
        <v>1045534830</v>
      </c>
      <c r="BD42" s="188">
        <v>1045534830</v>
      </c>
      <c r="BE42" s="193">
        <v>1043624835</v>
      </c>
      <c r="BF42" s="193"/>
      <c r="BG42" s="194">
        <v>1038580835</v>
      </c>
      <c r="BH42" s="168">
        <v>0</v>
      </c>
      <c r="BI42" s="191">
        <v>0</v>
      </c>
      <c r="BJ42" s="188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</row>
    <row r="43" spans="1:77">
      <c r="A43" s="168">
        <f t="shared" si="2"/>
        <v>2005</v>
      </c>
      <c r="B43" s="168">
        <v>10</v>
      </c>
      <c r="C43" s="188">
        <v>401964122</v>
      </c>
      <c r="D43" s="188">
        <v>-50981030</v>
      </c>
      <c r="E43" s="188">
        <v>350983092</v>
      </c>
      <c r="F43" s="188">
        <v>319924398</v>
      </c>
      <c r="G43" s="188">
        <v>-20826138</v>
      </c>
      <c r="H43" s="188">
        <v>299098260</v>
      </c>
      <c r="I43" s="188">
        <v>184809030</v>
      </c>
      <c r="J43" s="188">
        <v>-3652965</v>
      </c>
      <c r="K43" s="188">
        <v>181156065</v>
      </c>
      <c r="L43" s="188">
        <v>1919363</v>
      </c>
      <c r="M43" s="188">
        <v>26455519</v>
      </c>
      <c r="N43" s="188">
        <v>3400039</v>
      </c>
      <c r="O43" s="188">
        <v>29855558</v>
      </c>
      <c r="P43" s="188">
        <v>863012338</v>
      </c>
      <c r="Q43" s="187">
        <v>0</v>
      </c>
      <c r="R43" s="188">
        <v>863012338</v>
      </c>
      <c r="S43" s="187"/>
      <c r="T43" s="188">
        <v>908616913</v>
      </c>
      <c r="U43" s="188">
        <v>908616913</v>
      </c>
      <c r="V43" s="188">
        <v>833156780</v>
      </c>
      <c r="W43" s="188">
        <v>833156780</v>
      </c>
      <c r="X43" s="188">
        <v>938472471</v>
      </c>
      <c r="Y43" s="188">
        <v>938472471</v>
      </c>
      <c r="Z43" s="193">
        <v>1914048</v>
      </c>
      <c r="AA43" s="193">
        <v>-101300</v>
      </c>
      <c r="AB43" s="188">
        <v>1812748</v>
      </c>
      <c r="AC43" s="193">
        <v>47156007</v>
      </c>
      <c r="AD43" s="193">
        <v>0</v>
      </c>
      <c r="AE43" s="193">
        <v>911981093</v>
      </c>
      <c r="AF43" s="188">
        <v>911.98109299999999</v>
      </c>
      <c r="AG43" s="188">
        <v>0</v>
      </c>
      <c r="AH43" s="195">
        <v>784000</v>
      </c>
      <c r="AI43" s="195">
        <v>2609000</v>
      </c>
      <c r="AJ43" s="188">
        <v>0</v>
      </c>
      <c r="AK43" s="188"/>
      <c r="AL43" s="193">
        <v>402748122</v>
      </c>
      <c r="AM43" s="193">
        <v>-50981030</v>
      </c>
      <c r="AN43" s="192">
        <v>351767092</v>
      </c>
      <c r="AO43" s="193">
        <v>322533398</v>
      </c>
      <c r="AP43" s="193">
        <v>-20826138</v>
      </c>
      <c r="AQ43" s="192">
        <v>301707260</v>
      </c>
      <c r="AR43" s="193">
        <v>184809030</v>
      </c>
      <c r="AS43" s="193">
        <v>-3652965</v>
      </c>
      <c r="AT43" s="192">
        <v>181156065</v>
      </c>
      <c r="AU43" s="193">
        <v>1919363</v>
      </c>
      <c r="AV43" s="188">
        <v>26455519</v>
      </c>
      <c r="AW43" s="188">
        <v>3400039</v>
      </c>
      <c r="AX43" s="188">
        <v>29855558</v>
      </c>
      <c r="AY43" s="188">
        <v>866405338</v>
      </c>
      <c r="AZ43" s="193">
        <v>0</v>
      </c>
      <c r="BA43" s="188">
        <v>866405338</v>
      </c>
      <c r="BB43" s="188"/>
      <c r="BC43" s="188">
        <v>912009913</v>
      </c>
      <c r="BD43" s="188">
        <v>912009913</v>
      </c>
      <c r="BE43" s="193">
        <v>915374093</v>
      </c>
      <c r="BF43" s="193"/>
      <c r="BG43" s="194">
        <v>911981093</v>
      </c>
      <c r="BH43" s="168">
        <v>0</v>
      </c>
      <c r="BI43" s="191">
        <v>0</v>
      </c>
      <c r="BJ43" s="188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</row>
    <row r="44" spans="1:77">
      <c r="A44" s="168">
        <f t="shared" si="2"/>
        <v>2005</v>
      </c>
      <c r="B44" s="168">
        <v>11</v>
      </c>
      <c r="C44" s="188">
        <v>307295856</v>
      </c>
      <c r="D44" s="188">
        <v>-10435783</v>
      </c>
      <c r="E44" s="188">
        <v>296860073</v>
      </c>
      <c r="F44" s="188">
        <v>268610271</v>
      </c>
      <c r="G44" s="188">
        <v>3651875</v>
      </c>
      <c r="H44" s="188">
        <v>272262146</v>
      </c>
      <c r="I44" s="188">
        <v>152093711</v>
      </c>
      <c r="J44" s="188">
        <v>1943175</v>
      </c>
      <c r="K44" s="188">
        <v>154036886</v>
      </c>
      <c r="L44" s="188">
        <v>1922073</v>
      </c>
      <c r="M44" s="188">
        <v>24897431</v>
      </c>
      <c r="N44" s="188">
        <v>3064946</v>
      </c>
      <c r="O44" s="188">
        <v>27962377</v>
      </c>
      <c r="P44" s="188">
        <v>753043555</v>
      </c>
      <c r="Q44" s="187">
        <v>0</v>
      </c>
      <c r="R44" s="188">
        <v>753043555</v>
      </c>
      <c r="S44" s="187"/>
      <c r="T44" s="188">
        <v>729921911</v>
      </c>
      <c r="U44" s="188">
        <v>729921911</v>
      </c>
      <c r="V44" s="188">
        <v>725081178</v>
      </c>
      <c r="W44" s="188">
        <v>725081178</v>
      </c>
      <c r="X44" s="188">
        <v>757884288</v>
      </c>
      <c r="Y44" s="188">
        <v>757884288</v>
      </c>
      <c r="Z44" s="193">
        <v>1936805</v>
      </c>
      <c r="AA44" s="193">
        <v>188965</v>
      </c>
      <c r="AB44" s="188">
        <v>2125770</v>
      </c>
      <c r="AC44" s="193">
        <v>35483411</v>
      </c>
      <c r="AD44" s="193">
        <v>0</v>
      </c>
      <c r="AE44" s="193">
        <v>790652736</v>
      </c>
      <c r="AF44" s="188">
        <v>790.652736</v>
      </c>
      <c r="AG44" s="188">
        <v>0</v>
      </c>
      <c r="AH44" s="195">
        <v>1216000</v>
      </c>
      <c r="AI44" s="195">
        <v>2172000</v>
      </c>
      <c r="AJ44" s="188">
        <v>0</v>
      </c>
      <c r="AK44" s="188"/>
      <c r="AL44" s="193">
        <v>308511856</v>
      </c>
      <c r="AM44" s="193">
        <v>-10435783</v>
      </c>
      <c r="AN44" s="192">
        <v>298076073</v>
      </c>
      <c r="AO44" s="193">
        <v>270782271</v>
      </c>
      <c r="AP44" s="193">
        <v>3651875</v>
      </c>
      <c r="AQ44" s="192">
        <v>274434146</v>
      </c>
      <c r="AR44" s="193">
        <v>152093711</v>
      </c>
      <c r="AS44" s="193">
        <v>1943175</v>
      </c>
      <c r="AT44" s="192">
        <v>154036886</v>
      </c>
      <c r="AU44" s="193">
        <v>1922073</v>
      </c>
      <c r="AV44" s="188">
        <v>24897431</v>
      </c>
      <c r="AW44" s="188">
        <v>3064946</v>
      </c>
      <c r="AX44" s="188">
        <v>27962377</v>
      </c>
      <c r="AY44" s="188">
        <v>756431555</v>
      </c>
      <c r="AZ44" s="193">
        <v>0</v>
      </c>
      <c r="BA44" s="188">
        <v>756431555</v>
      </c>
      <c r="BB44" s="188"/>
      <c r="BC44" s="188">
        <v>733309911</v>
      </c>
      <c r="BD44" s="188">
        <v>733309911</v>
      </c>
      <c r="BE44" s="193">
        <v>794040736</v>
      </c>
      <c r="BF44" s="193"/>
      <c r="BG44" s="194">
        <v>790652736</v>
      </c>
      <c r="BH44" s="168">
        <v>0</v>
      </c>
      <c r="BI44" s="191">
        <v>0</v>
      </c>
      <c r="BJ44" s="188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</row>
    <row r="45" spans="1:77">
      <c r="A45" s="168">
        <f t="shared" si="2"/>
        <v>2005</v>
      </c>
      <c r="B45" s="168">
        <v>12</v>
      </c>
      <c r="C45" s="188">
        <v>360045207</v>
      </c>
      <c r="D45" s="188">
        <v>43517759</v>
      </c>
      <c r="E45" s="188">
        <v>403562966</v>
      </c>
      <c r="F45" s="188">
        <v>261689316</v>
      </c>
      <c r="G45" s="188">
        <v>9206354</v>
      </c>
      <c r="H45" s="188">
        <v>270895670</v>
      </c>
      <c r="I45" s="188">
        <v>151259762</v>
      </c>
      <c r="J45" s="188">
        <v>100483</v>
      </c>
      <c r="K45" s="188">
        <v>151360245</v>
      </c>
      <c r="L45" s="188">
        <v>1924188</v>
      </c>
      <c r="M45" s="188">
        <v>27924892</v>
      </c>
      <c r="N45" s="188">
        <v>3302071</v>
      </c>
      <c r="O45" s="188">
        <v>31226963</v>
      </c>
      <c r="P45" s="188">
        <v>858970032</v>
      </c>
      <c r="Q45" s="187">
        <v>0</v>
      </c>
      <c r="R45" s="188">
        <v>858970032</v>
      </c>
      <c r="S45" s="187"/>
      <c r="T45" s="188">
        <v>774918473</v>
      </c>
      <c r="U45" s="188">
        <v>774918473</v>
      </c>
      <c r="V45" s="188">
        <v>827743069</v>
      </c>
      <c r="W45" s="188">
        <v>827743069</v>
      </c>
      <c r="X45" s="188">
        <v>806145436</v>
      </c>
      <c r="Y45" s="188">
        <v>806145436</v>
      </c>
      <c r="Z45" s="193">
        <v>2107411</v>
      </c>
      <c r="AA45" s="193">
        <v>181493</v>
      </c>
      <c r="AB45" s="188">
        <v>2288904</v>
      </c>
      <c r="AC45" s="193">
        <v>46970227</v>
      </c>
      <c r="AD45" s="193">
        <v>0</v>
      </c>
      <c r="AE45" s="193">
        <v>908229163</v>
      </c>
      <c r="AF45" s="188">
        <v>908.22916299999997</v>
      </c>
      <c r="AG45" s="188">
        <v>0</v>
      </c>
      <c r="AH45" s="195">
        <v>2106000</v>
      </c>
      <c r="AI45" s="195">
        <v>3234000</v>
      </c>
      <c r="AJ45" s="188">
        <v>0</v>
      </c>
      <c r="AK45" s="188"/>
      <c r="AL45" s="193">
        <v>362151207</v>
      </c>
      <c r="AM45" s="193">
        <v>43517759</v>
      </c>
      <c r="AN45" s="192">
        <v>405668966</v>
      </c>
      <c r="AO45" s="193">
        <v>264923316</v>
      </c>
      <c r="AP45" s="193">
        <v>9206354</v>
      </c>
      <c r="AQ45" s="192">
        <v>274129670</v>
      </c>
      <c r="AR45" s="193">
        <v>151259762</v>
      </c>
      <c r="AS45" s="193">
        <v>100483</v>
      </c>
      <c r="AT45" s="192">
        <v>151360245</v>
      </c>
      <c r="AU45" s="193">
        <v>1924188</v>
      </c>
      <c r="AV45" s="188">
        <v>27924892</v>
      </c>
      <c r="AW45" s="188">
        <v>3302071</v>
      </c>
      <c r="AX45" s="188">
        <v>31226963</v>
      </c>
      <c r="AY45" s="188">
        <v>864310032</v>
      </c>
      <c r="AZ45" s="193">
        <v>0</v>
      </c>
      <c r="BA45" s="188">
        <v>864310032</v>
      </c>
      <c r="BB45" s="188"/>
      <c r="BC45" s="188">
        <v>780258473</v>
      </c>
      <c r="BD45" s="188">
        <v>780258473</v>
      </c>
      <c r="BE45" s="193">
        <v>913569163</v>
      </c>
      <c r="BF45" s="193"/>
      <c r="BG45" s="194">
        <v>908229163</v>
      </c>
      <c r="BH45" s="168">
        <v>0</v>
      </c>
      <c r="BI45" s="191">
        <v>0</v>
      </c>
      <c r="BJ45" s="188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</row>
    <row r="46" spans="1:77">
      <c r="B46" s="174" t="s">
        <v>112</v>
      </c>
      <c r="C46" s="188">
        <v>5067930663</v>
      </c>
      <c r="D46" s="188">
        <v>26930012</v>
      </c>
      <c r="E46" s="188">
        <v>5094860675</v>
      </c>
      <c r="F46" s="188">
        <v>3586419334</v>
      </c>
      <c r="G46" s="188">
        <v>18856795</v>
      </c>
      <c r="H46" s="188">
        <v>3605276129</v>
      </c>
      <c r="I46" s="188">
        <v>2125314410</v>
      </c>
      <c r="J46" s="188">
        <v>2644275</v>
      </c>
      <c r="K46" s="188">
        <v>2127958685</v>
      </c>
      <c r="L46" s="188">
        <v>22927781</v>
      </c>
      <c r="M46" s="188">
        <v>337899344</v>
      </c>
      <c r="N46" s="188">
        <v>42459856</v>
      </c>
      <c r="O46" s="188">
        <v>380359200</v>
      </c>
      <c r="P46" s="188">
        <v>11231382470</v>
      </c>
      <c r="Q46" s="187">
        <v>0</v>
      </c>
      <c r="R46" s="188">
        <v>11231382470</v>
      </c>
      <c r="S46" s="187"/>
      <c r="T46" s="188">
        <v>10802592188</v>
      </c>
      <c r="U46" s="188">
        <v>10802592188</v>
      </c>
      <c r="V46" s="188">
        <v>10851023270</v>
      </c>
      <c r="W46" s="188">
        <v>10851023270</v>
      </c>
      <c r="X46" s="188">
        <v>11182951388</v>
      </c>
      <c r="Y46" s="188">
        <v>11182951388</v>
      </c>
      <c r="Z46" s="192">
        <v>24353424</v>
      </c>
      <c r="AA46" s="192">
        <v>156884</v>
      </c>
      <c r="AB46" s="188">
        <v>24510308</v>
      </c>
      <c r="AC46" s="192">
        <v>696541443</v>
      </c>
      <c r="AD46" s="192">
        <v>0</v>
      </c>
      <c r="AE46" s="192">
        <v>11952434221</v>
      </c>
      <c r="AF46" s="188"/>
      <c r="AG46" s="188">
        <v>0</v>
      </c>
      <c r="AH46" s="188">
        <v>15913000</v>
      </c>
      <c r="AI46" s="188">
        <v>40988000</v>
      </c>
      <c r="AJ46" s="188">
        <v>0</v>
      </c>
      <c r="AK46" s="188"/>
      <c r="AL46" s="192">
        <v>5083843663</v>
      </c>
      <c r="AM46" s="192">
        <v>26930012</v>
      </c>
      <c r="AN46" s="192">
        <v>5110773675</v>
      </c>
      <c r="AO46" s="192">
        <v>3627407334</v>
      </c>
      <c r="AP46" s="192">
        <v>18856795</v>
      </c>
      <c r="AQ46" s="192">
        <v>3646264129</v>
      </c>
      <c r="AR46" s="192">
        <v>2125314410</v>
      </c>
      <c r="AS46" s="192">
        <v>2644275</v>
      </c>
      <c r="AT46" s="192">
        <v>2127958685</v>
      </c>
      <c r="AU46" s="192">
        <v>22927781</v>
      </c>
      <c r="AV46" s="188">
        <v>337899344</v>
      </c>
      <c r="AW46" s="188">
        <v>42459856</v>
      </c>
      <c r="AX46" s="188">
        <v>380359200</v>
      </c>
      <c r="AY46" s="188">
        <v>11288283470</v>
      </c>
      <c r="AZ46" s="193">
        <v>0</v>
      </c>
      <c r="BA46" s="188">
        <v>11288283470</v>
      </c>
      <c r="BB46" s="188"/>
      <c r="BC46" s="188">
        <v>10859493188</v>
      </c>
      <c r="BD46" s="188">
        <v>10859493188</v>
      </c>
      <c r="BE46" s="192">
        <v>12009335221</v>
      </c>
      <c r="BF46" s="193"/>
      <c r="BG46" s="192">
        <v>11952434221</v>
      </c>
      <c r="BH46" s="168">
        <v>0</v>
      </c>
      <c r="BI46" s="192">
        <v>0</v>
      </c>
      <c r="BJ46" s="188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</row>
    <row r="47" spans="1:77">
      <c r="A47" s="168">
        <f t="shared" ref="A47:A58" si="3">A34+1</f>
        <v>2006</v>
      </c>
      <c r="B47" s="168">
        <v>1</v>
      </c>
      <c r="C47" s="188">
        <v>464600200</v>
      </c>
      <c r="D47" s="188">
        <v>4340548</v>
      </c>
      <c r="E47" s="188">
        <v>468940748</v>
      </c>
      <c r="F47" s="188">
        <v>267477370</v>
      </c>
      <c r="G47" s="188">
        <v>-26212717</v>
      </c>
      <c r="H47" s="188">
        <v>241264653</v>
      </c>
      <c r="I47" s="188">
        <v>152870451</v>
      </c>
      <c r="J47" s="188">
        <v>-3318499</v>
      </c>
      <c r="K47" s="188">
        <v>149551952</v>
      </c>
      <c r="L47" s="188">
        <v>1926342</v>
      </c>
      <c r="M47" s="188">
        <v>29301201</v>
      </c>
      <c r="N47" s="188">
        <v>3411452</v>
      </c>
      <c r="O47" s="188">
        <v>32712653</v>
      </c>
      <c r="P47" s="188">
        <v>894396348</v>
      </c>
      <c r="Q47" s="187">
        <v>0</v>
      </c>
      <c r="R47" s="188">
        <v>894396348</v>
      </c>
      <c r="S47" s="187"/>
      <c r="T47" s="188">
        <v>886874363</v>
      </c>
      <c r="U47" s="188">
        <v>886874363</v>
      </c>
      <c r="V47" s="188">
        <v>861683695</v>
      </c>
      <c r="W47" s="188">
        <v>861683695</v>
      </c>
      <c r="X47" s="188">
        <v>919587016</v>
      </c>
      <c r="Y47" s="188">
        <v>919587016</v>
      </c>
      <c r="Z47" s="193">
        <v>2247867</v>
      </c>
      <c r="AA47" s="193">
        <v>-182093</v>
      </c>
      <c r="AB47" s="188">
        <v>2065774</v>
      </c>
      <c r="AC47" s="193">
        <v>50778259</v>
      </c>
      <c r="AD47" s="192">
        <v>0</v>
      </c>
      <c r="AE47" s="199">
        <v>947240381</v>
      </c>
      <c r="AF47" s="188"/>
      <c r="AG47" s="188">
        <v>0</v>
      </c>
      <c r="AH47" s="195">
        <v>3320000</v>
      </c>
      <c r="AI47" s="195">
        <v>5219000</v>
      </c>
      <c r="AJ47" s="188">
        <v>0</v>
      </c>
      <c r="AK47" s="188"/>
      <c r="AL47" s="193">
        <v>467920200</v>
      </c>
      <c r="AM47" s="193">
        <v>4340548</v>
      </c>
      <c r="AN47" s="192">
        <v>472260748</v>
      </c>
      <c r="AO47" s="193">
        <v>272696370</v>
      </c>
      <c r="AP47" s="193">
        <v>-26212717</v>
      </c>
      <c r="AQ47" s="192">
        <v>246483653</v>
      </c>
      <c r="AR47" s="193">
        <v>152870451</v>
      </c>
      <c r="AS47" s="193">
        <v>-3318499</v>
      </c>
      <c r="AT47" s="192">
        <v>149551952</v>
      </c>
      <c r="AU47" s="193">
        <v>1926342</v>
      </c>
      <c r="AV47" s="188">
        <v>29301201</v>
      </c>
      <c r="AW47" s="188">
        <v>3411452</v>
      </c>
      <c r="AX47" s="188">
        <v>32712653</v>
      </c>
      <c r="AY47" s="200">
        <v>902935348</v>
      </c>
      <c r="AZ47" s="193">
        <v>0</v>
      </c>
      <c r="BA47" s="200">
        <v>902935348</v>
      </c>
      <c r="BB47" s="188"/>
      <c r="BC47" s="188">
        <v>895413363</v>
      </c>
      <c r="BD47" s="188">
        <v>895413363</v>
      </c>
      <c r="BE47" s="201">
        <v>955779381</v>
      </c>
      <c r="BF47" s="188"/>
      <c r="BG47" s="194">
        <v>947240381</v>
      </c>
      <c r="BH47" s="202">
        <v>0</v>
      </c>
      <c r="BI47" s="191">
        <v>0</v>
      </c>
      <c r="BJ47" s="187"/>
    </row>
    <row r="48" spans="1:77">
      <c r="A48" s="168">
        <f t="shared" si="3"/>
        <v>2006</v>
      </c>
      <c r="B48" s="168">
        <v>2</v>
      </c>
      <c r="C48" s="188">
        <v>399746936</v>
      </c>
      <c r="D48" s="188">
        <v>-45728804</v>
      </c>
      <c r="E48" s="188">
        <v>354018132</v>
      </c>
      <c r="F48" s="188">
        <v>255849075</v>
      </c>
      <c r="G48" s="188">
        <v>-16741884</v>
      </c>
      <c r="H48" s="188">
        <v>239107191</v>
      </c>
      <c r="I48" s="188">
        <v>148525204</v>
      </c>
      <c r="J48" s="188">
        <v>-2236957</v>
      </c>
      <c r="K48" s="188">
        <v>146288247</v>
      </c>
      <c r="L48" s="188">
        <v>1929778</v>
      </c>
      <c r="M48" s="188">
        <v>23814619</v>
      </c>
      <c r="N48" s="188">
        <v>2853003</v>
      </c>
      <c r="O48" s="188">
        <v>26667622</v>
      </c>
      <c r="P48" s="188">
        <v>768010970</v>
      </c>
      <c r="Q48" s="187">
        <v>0</v>
      </c>
      <c r="R48" s="188">
        <v>768010970</v>
      </c>
      <c r="S48" s="187"/>
      <c r="T48" s="188">
        <v>806050993</v>
      </c>
      <c r="U48" s="188">
        <v>806050993</v>
      </c>
      <c r="V48" s="188">
        <v>741343348</v>
      </c>
      <c r="W48" s="188">
        <v>741343348</v>
      </c>
      <c r="X48" s="188">
        <v>832718615</v>
      </c>
      <c r="Y48" s="188">
        <v>832718615</v>
      </c>
      <c r="Z48" s="193">
        <v>2154257</v>
      </c>
      <c r="AA48" s="193">
        <v>-131656</v>
      </c>
      <c r="AB48" s="188">
        <v>2022601</v>
      </c>
      <c r="AC48" s="193">
        <v>36570279</v>
      </c>
      <c r="AD48" s="192">
        <v>0</v>
      </c>
      <c r="AE48" s="199">
        <v>806603850</v>
      </c>
      <c r="AF48" s="188"/>
      <c r="AG48" s="188">
        <v>0</v>
      </c>
      <c r="AH48" s="195">
        <v>2224000</v>
      </c>
      <c r="AI48" s="195">
        <v>2288000</v>
      </c>
      <c r="AJ48" s="188">
        <v>0</v>
      </c>
      <c r="AK48" s="188"/>
      <c r="AL48" s="193">
        <v>401970936</v>
      </c>
      <c r="AM48" s="193">
        <v>-45728804</v>
      </c>
      <c r="AN48" s="192">
        <v>356242132</v>
      </c>
      <c r="AO48" s="193">
        <v>258137075</v>
      </c>
      <c r="AP48" s="193">
        <v>-16741884</v>
      </c>
      <c r="AQ48" s="192">
        <v>241395191</v>
      </c>
      <c r="AR48" s="193">
        <v>148525204</v>
      </c>
      <c r="AS48" s="193">
        <v>-2236957</v>
      </c>
      <c r="AT48" s="192">
        <v>146288247</v>
      </c>
      <c r="AU48" s="193">
        <v>1929778</v>
      </c>
      <c r="AV48" s="188">
        <v>23814619</v>
      </c>
      <c r="AW48" s="188">
        <v>2853003</v>
      </c>
      <c r="AX48" s="188">
        <v>26667622</v>
      </c>
      <c r="AY48" s="200">
        <v>772522970</v>
      </c>
      <c r="AZ48" s="193">
        <v>0</v>
      </c>
      <c r="BA48" s="200">
        <v>772522970</v>
      </c>
      <c r="BB48" s="188"/>
      <c r="BC48" s="188">
        <v>810562993</v>
      </c>
      <c r="BD48" s="188">
        <v>810562993</v>
      </c>
      <c r="BE48" s="201">
        <v>811115850</v>
      </c>
      <c r="BF48" s="188"/>
      <c r="BG48" s="194">
        <v>806603850</v>
      </c>
      <c r="BH48" s="202">
        <v>0</v>
      </c>
      <c r="BI48" s="191">
        <v>0</v>
      </c>
      <c r="BJ48" s="187"/>
    </row>
    <row r="49" spans="1:66">
      <c r="A49" s="168">
        <f t="shared" si="3"/>
        <v>2006</v>
      </c>
      <c r="B49" s="168">
        <v>3</v>
      </c>
      <c r="C49" s="188">
        <v>351661561</v>
      </c>
      <c r="D49" s="188">
        <v>4720461</v>
      </c>
      <c r="E49" s="188">
        <v>356382022</v>
      </c>
      <c r="F49" s="188">
        <v>250120576</v>
      </c>
      <c r="G49" s="188">
        <v>13768992</v>
      </c>
      <c r="H49" s="188">
        <v>263889568</v>
      </c>
      <c r="I49" s="188">
        <v>179224013</v>
      </c>
      <c r="J49" s="188">
        <v>2444368</v>
      </c>
      <c r="K49" s="188">
        <v>181668381</v>
      </c>
      <c r="L49" s="188">
        <v>1931873</v>
      </c>
      <c r="M49" s="188">
        <v>25489037</v>
      </c>
      <c r="N49" s="188">
        <v>3139711</v>
      </c>
      <c r="O49" s="188">
        <v>28628748</v>
      </c>
      <c r="P49" s="188">
        <v>832500592</v>
      </c>
      <c r="Q49" s="187">
        <v>0</v>
      </c>
      <c r="R49" s="188">
        <v>832500592</v>
      </c>
      <c r="S49" s="187"/>
      <c r="T49" s="188">
        <v>782938023</v>
      </c>
      <c r="U49" s="188">
        <v>782938023</v>
      </c>
      <c r="V49" s="188">
        <v>803871844</v>
      </c>
      <c r="W49" s="188">
        <v>803871844</v>
      </c>
      <c r="X49" s="188">
        <v>811566771</v>
      </c>
      <c r="Y49" s="188">
        <v>811566771</v>
      </c>
      <c r="Z49" s="193">
        <v>2023297</v>
      </c>
      <c r="AA49" s="193">
        <v>85343</v>
      </c>
      <c r="AB49" s="188">
        <v>2108640</v>
      </c>
      <c r="AC49" s="193">
        <v>43309544</v>
      </c>
      <c r="AD49" s="192">
        <v>0</v>
      </c>
      <c r="AE49" s="199">
        <v>877918776</v>
      </c>
      <c r="AF49" s="188"/>
      <c r="AG49" s="188">
        <v>0</v>
      </c>
      <c r="AH49" s="195">
        <v>1625000</v>
      </c>
      <c r="AI49" s="195">
        <v>3151000</v>
      </c>
      <c r="AJ49" s="188">
        <v>0</v>
      </c>
      <c r="AK49" s="188"/>
      <c r="AL49" s="193">
        <v>353286561</v>
      </c>
      <c r="AM49" s="193">
        <v>4720461</v>
      </c>
      <c r="AN49" s="192">
        <v>358007022</v>
      </c>
      <c r="AO49" s="193">
        <v>253271576</v>
      </c>
      <c r="AP49" s="193">
        <v>13768992</v>
      </c>
      <c r="AQ49" s="192">
        <v>267040568</v>
      </c>
      <c r="AR49" s="193">
        <v>179224013</v>
      </c>
      <c r="AS49" s="193">
        <v>2444368</v>
      </c>
      <c r="AT49" s="192">
        <v>181668381</v>
      </c>
      <c r="AU49" s="193">
        <v>1931873</v>
      </c>
      <c r="AV49" s="188">
        <v>25489037</v>
      </c>
      <c r="AW49" s="188">
        <v>3139711</v>
      </c>
      <c r="AX49" s="188">
        <v>28628748</v>
      </c>
      <c r="AY49" s="200">
        <v>837276592</v>
      </c>
      <c r="AZ49" s="193">
        <v>0</v>
      </c>
      <c r="BA49" s="200">
        <v>837276592</v>
      </c>
      <c r="BB49" s="188"/>
      <c r="BC49" s="188">
        <v>787714023</v>
      </c>
      <c r="BD49" s="188">
        <v>787714023</v>
      </c>
      <c r="BE49" s="201">
        <v>882694776</v>
      </c>
      <c r="BF49" s="188"/>
      <c r="BG49" s="194">
        <v>877918776</v>
      </c>
      <c r="BH49" s="202">
        <v>0</v>
      </c>
      <c r="BI49" s="191">
        <v>0</v>
      </c>
      <c r="BJ49" s="187"/>
    </row>
    <row r="50" spans="1:66">
      <c r="A50" s="168">
        <f t="shared" si="3"/>
        <v>2006</v>
      </c>
      <c r="B50" s="168">
        <v>4</v>
      </c>
      <c r="C50" s="188">
        <v>305730860</v>
      </c>
      <c r="D50" s="188">
        <v>-4198366</v>
      </c>
      <c r="E50" s="188">
        <v>301532494</v>
      </c>
      <c r="F50" s="188">
        <v>260368210</v>
      </c>
      <c r="G50" s="188">
        <v>18684831</v>
      </c>
      <c r="H50" s="188">
        <v>279053041</v>
      </c>
      <c r="I50" s="188">
        <v>182863121</v>
      </c>
      <c r="J50" s="188">
        <v>2814994</v>
      </c>
      <c r="K50" s="188">
        <v>185678115</v>
      </c>
      <c r="L50" s="188">
        <v>1934090</v>
      </c>
      <c r="M50" s="188">
        <v>24206919</v>
      </c>
      <c r="N50" s="188">
        <v>3143553</v>
      </c>
      <c r="O50" s="188">
        <v>27350472</v>
      </c>
      <c r="P50" s="188">
        <v>795548212</v>
      </c>
      <c r="Q50" s="187">
        <v>0</v>
      </c>
      <c r="R50" s="188">
        <v>795548212</v>
      </c>
      <c r="S50" s="187"/>
      <c r="T50" s="188">
        <v>750896281</v>
      </c>
      <c r="U50" s="188">
        <v>750896281</v>
      </c>
      <c r="V50" s="188">
        <v>768197740</v>
      </c>
      <c r="W50" s="188">
        <v>768197740</v>
      </c>
      <c r="X50" s="188">
        <v>778246753</v>
      </c>
      <c r="Y50" s="188">
        <v>778246753</v>
      </c>
      <c r="Z50" s="193">
        <v>1938076</v>
      </c>
      <c r="AA50" s="193">
        <v>70474</v>
      </c>
      <c r="AB50" s="188">
        <v>2008550</v>
      </c>
      <c r="AC50" s="193">
        <v>39243158</v>
      </c>
      <c r="AD50" s="192">
        <v>0</v>
      </c>
      <c r="AE50" s="199">
        <v>836799920</v>
      </c>
      <c r="AF50" s="188"/>
      <c r="AG50" s="188">
        <v>0</v>
      </c>
      <c r="AH50" s="195">
        <v>860000</v>
      </c>
      <c r="AI50" s="195">
        <v>2575000</v>
      </c>
      <c r="AJ50" s="188">
        <v>0</v>
      </c>
      <c r="AK50" s="188"/>
      <c r="AL50" s="193">
        <v>306590860</v>
      </c>
      <c r="AM50" s="193">
        <v>-4198366</v>
      </c>
      <c r="AN50" s="192">
        <v>302392494</v>
      </c>
      <c r="AO50" s="193">
        <v>262943210</v>
      </c>
      <c r="AP50" s="193">
        <v>18684831</v>
      </c>
      <c r="AQ50" s="192">
        <v>281628041</v>
      </c>
      <c r="AR50" s="193">
        <v>182863121</v>
      </c>
      <c r="AS50" s="193">
        <v>2814994</v>
      </c>
      <c r="AT50" s="192">
        <v>185678115</v>
      </c>
      <c r="AU50" s="193">
        <v>1934090</v>
      </c>
      <c r="AV50" s="188">
        <v>24206919</v>
      </c>
      <c r="AW50" s="188">
        <v>3143553</v>
      </c>
      <c r="AX50" s="188">
        <v>27350472</v>
      </c>
      <c r="AY50" s="200">
        <v>798983212</v>
      </c>
      <c r="AZ50" s="193">
        <v>0</v>
      </c>
      <c r="BA50" s="200">
        <v>798983212</v>
      </c>
      <c r="BB50" s="188"/>
      <c r="BC50" s="188">
        <v>754331281</v>
      </c>
      <c r="BD50" s="188">
        <v>754331281</v>
      </c>
      <c r="BE50" s="201">
        <v>840234920</v>
      </c>
      <c r="BF50" s="188"/>
      <c r="BG50" s="194">
        <v>836799920</v>
      </c>
      <c r="BH50" s="202">
        <v>0</v>
      </c>
      <c r="BI50" s="191">
        <v>0</v>
      </c>
      <c r="BJ50" s="187"/>
    </row>
    <row r="51" spans="1:66">
      <c r="A51" s="168">
        <f t="shared" si="3"/>
        <v>2006</v>
      </c>
      <c r="B51" s="168">
        <v>5</v>
      </c>
      <c r="C51" s="188">
        <v>377610960</v>
      </c>
      <c r="D51" s="188">
        <v>76039511</v>
      </c>
      <c r="E51" s="188">
        <v>453650471</v>
      </c>
      <c r="F51" s="188">
        <v>300479769</v>
      </c>
      <c r="G51" s="188">
        <v>51250239</v>
      </c>
      <c r="H51" s="188">
        <v>351730008</v>
      </c>
      <c r="I51" s="188">
        <v>199326408</v>
      </c>
      <c r="J51" s="188">
        <v>7193966</v>
      </c>
      <c r="K51" s="188">
        <v>206520374</v>
      </c>
      <c r="L51" s="188">
        <v>1936518</v>
      </c>
      <c r="M51" s="188">
        <v>28884030</v>
      </c>
      <c r="N51" s="188">
        <v>3749047</v>
      </c>
      <c r="O51" s="188">
        <v>32633077</v>
      </c>
      <c r="P51" s="188">
        <v>1046470448</v>
      </c>
      <c r="Q51" s="187">
        <v>0</v>
      </c>
      <c r="R51" s="188">
        <v>1046470448</v>
      </c>
      <c r="S51" s="187"/>
      <c r="T51" s="188">
        <v>879353655</v>
      </c>
      <c r="U51" s="188">
        <v>879353655</v>
      </c>
      <c r="V51" s="188">
        <v>1013837371</v>
      </c>
      <c r="W51" s="188">
        <v>1013837371</v>
      </c>
      <c r="X51" s="188">
        <v>911986732</v>
      </c>
      <c r="Y51" s="188">
        <v>911986732</v>
      </c>
      <c r="Z51" s="193">
        <v>1958554</v>
      </c>
      <c r="AA51" s="193">
        <v>210592</v>
      </c>
      <c r="AB51" s="188">
        <v>2169146</v>
      </c>
      <c r="AC51" s="193">
        <v>70301129</v>
      </c>
      <c r="AD51" s="192">
        <v>0</v>
      </c>
      <c r="AE51" s="199">
        <v>1118940723</v>
      </c>
      <c r="AF51" s="188"/>
      <c r="AG51" s="188">
        <v>0</v>
      </c>
      <c r="AH51" s="195">
        <v>1038000</v>
      </c>
      <c r="AI51" s="195">
        <v>4626000</v>
      </c>
      <c r="AJ51" s="188">
        <v>0</v>
      </c>
      <c r="AK51" s="188"/>
      <c r="AL51" s="193">
        <v>378648960</v>
      </c>
      <c r="AM51" s="193">
        <v>76039511</v>
      </c>
      <c r="AN51" s="192">
        <v>454688471</v>
      </c>
      <c r="AO51" s="193">
        <v>305105769</v>
      </c>
      <c r="AP51" s="193">
        <v>51250239</v>
      </c>
      <c r="AQ51" s="192">
        <v>356356008</v>
      </c>
      <c r="AR51" s="193">
        <v>199326408</v>
      </c>
      <c r="AS51" s="193">
        <v>7193966</v>
      </c>
      <c r="AT51" s="192">
        <v>206520374</v>
      </c>
      <c r="AU51" s="193">
        <v>1936518</v>
      </c>
      <c r="AV51" s="188">
        <v>28884030</v>
      </c>
      <c r="AW51" s="188">
        <v>3749047</v>
      </c>
      <c r="AX51" s="188">
        <v>32633077</v>
      </c>
      <c r="AY51" s="200">
        <v>1052134448</v>
      </c>
      <c r="AZ51" s="193">
        <v>0</v>
      </c>
      <c r="BA51" s="200">
        <v>1052134448</v>
      </c>
      <c r="BB51" s="188"/>
      <c r="BC51" s="188">
        <v>885017655</v>
      </c>
      <c r="BD51" s="188">
        <v>885017655</v>
      </c>
      <c r="BE51" s="201">
        <v>1124604723</v>
      </c>
      <c r="BF51" s="188"/>
      <c r="BG51" s="194">
        <v>1118940723</v>
      </c>
      <c r="BH51" s="202">
        <v>0</v>
      </c>
      <c r="BI51" s="191">
        <v>0</v>
      </c>
      <c r="BJ51" s="187"/>
    </row>
    <row r="52" spans="1:66">
      <c r="A52" s="168">
        <f t="shared" si="3"/>
        <v>2006</v>
      </c>
      <c r="B52" s="168">
        <v>6</v>
      </c>
      <c r="C52" s="188">
        <v>493508745</v>
      </c>
      <c r="D52" s="188">
        <v>45974135</v>
      </c>
      <c r="E52" s="188">
        <v>539482880</v>
      </c>
      <c r="F52" s="188">
        <v>347980144</v>
      </c>
      <c r="G52" s="188">
        <v>12264141</v>
      </c>
      <c r="H52" s="188">
        <v>360244285</v>
      </c>
      <c r="I52" s="188">
        <v>203781624</v>
      </c>
      <c r="J52" s="188">
        <v>1841950</v>
      </c>
      <c r="K52" s="188">
        <v>205623574</v>
      </c>
      <c r="L52" s="188">
        <v>1940254</v>
      </c>
      <c r="M52" s="188">
        <v>31244191</v>
      </c>
      <c r="N52" s="188">
        <v>4057405</v>
      </c>
      <c r="O52" s="188">
        <v>35301596</v>
      </c>
      <c r="P52" s="188">
        <v>1142592589</v>
      </c>
      <c r="Q52" s="187">
        <v>0</v>
      </c>
      <c r="R52" s="188">
        <v>1142592589</v>
      </c>
      <c r="S52" s="187"/>
      <c r="T52" s="188">
        <v>1047210767</v>
      </c>
      <c r="U52" s="188">
        <v>1047210767</v>
      </c>
      <c r="V52" s="188">
        <v>1107290993</v>
      </c>
      <c r="W52" s="188">
        <v>1107290993</v>
      </c>
      <c r="X52" s="188">
        <v>1082512363</v>
      </c>
      <c r="Y52" s="188">
        <v>1082512363</v>
      </c>
      <c r="Z52" s="193">
        <v>2085213</v>
      </c>
      <c r="AA52" s="193">
        <v>-32313</v>
      </c>
      <c r="AB52" s="188">
        <v>2052900</v>
      </c>
      <c r="AC52" s="193">
        <v>85156506</v>
      </c>
      <c r="AD52" s="192">
        <v>0</v>
      </c>
      <c r="AE52" s="199">
        <v>1229801995</v>
      </c>
      <c r="AF52" s="188"/>
      <c r="AG52" s="188">
        <v>0</v>
      </c>
      <c r="AH52" s="195">
        <v>1626000</v>
      </c>
      <c r="AI52" s="195">
        <v>6307000</v>
      </c>
      <c r="AJ52" s="188">
        <v>0</v>
      </c>
      <c r="AK52" s="188"/>
      <c r="AL52" s="193">
        <v>495134745</v>
      </c>
      <c r="AM52" s="193">
        <v>45974135</v>
      </c>
      <c r="AN52" s="192">
        <v>541108880</v>
      </c>
      <c r="AO52" s="193">
        <v>354287144</v>
      </c>
      <c r="AP52" s="193">
        <v>12264141</v>
      </c>
      <c r="AQ52" s="192">
        <v>366551285</v>
      </c>
      <c r="AR52" s="193">
        <v>203781624</v>
      </c>
      <c r="AS52" s="193">
        <v>1841950</v>
      </c>
      <c r="AT52" s="192">
        <v>205623574</v>
      </c>
      <c r="AU52" s="193">
        <v>1940254</v>
      </c>
      <c r="AV52" s="188">
        <v>31244191</v>
      </c>
      <c r="AW52" s="188">
        <v>4057405</v>
      </c>
      <c r="AX52" s="188">
        <v>35301596</v>
      </c>
      <c r="AY52" s="200">
        <v>1150525589</v>
      </c>
      <c r="AZ52" s="193">
        <v>0</v>
      </c>
      <c r="BA52" s="200">
        <v>1150525589</v>
      </c>
      <c r="BB52" s="188"/>
      <c r="BC52" s="188">
        <v>1055143767</v>
      </c>
      <c r="BD52" s="188">
        <v>1055143767</v>
      </c>
      <c r="BE52" s="201">
        <v>1237734995</v>
      </c>
      <c r="BF52" s="188"/>
      <c r="BG52" s="194">
        <v>1229801995</v>
      </c>
      <c r="BH52" s="202">
        <v>0</v>
      </c>
      <c r="BI52" s="191">
        <v>0</v>
      </c>
      <c r="BJ52" s="187"/>
    </row>
    <row r="53" spans="1:66">
      <c r="A53" s="168">
        <f t="shared" si="3"/>
        <v>2006</v>
      </c>
      <c r="B53" s="168">
        <v>7</v>
      </c>
      <c r="C53" s="188">
        <v>559677936</v>
      </c>
      <c r="D53" s="188">
        <v>25262727</v>
      </c>
      <c r="E53" s="188">
        <v>584940663</v>
      </c>
      <c r="F53" s="188">
        <v>363025965</v>
      </c>
      <c r="G53" s="188">
        <v>870322</v>
      </c>
      <c r="H53" s="188">
        <v>363896287</v>
      </c>
      <c r="I53" s="188">
        <v>204998016</v>
      </c>
      <c r="J53" s="188">
        <v>-1704798</v>
      </c>
      <c r="K53" s="188">
        <v>203293218</v>
      </c>
      <c r="L53" s="188">
        <v>1941868</v>
      </c>
      <c r="M53" s="188">
        <v>34835090</v>
      </c>
      <c r="N53" s="188">
        <v>4493508</v>
      </c>
      <c r="O53" s="188">
        <v>39328598</v>
      </c>
      <c r="P53" s="188">
        <v>1193400634</v>
      </c>
      <c r="Q53" s="187">
        <v>0</v>
      </c>
      <c r="R53" s="188">
        <v>1193400634</v>
      </c>
      <c r="S53" s="187"/>
      <c r="T53" s="188">
        <v>1129643785</v>
      </c>
      <c r="U53" s="188">
        <v>1129643785</v>
      </c>
      <c r="V53" s="188">
        <v>1154072036</v>
      </c>
      <c r="W53" s="188">
        <v>1154072036</v>
      </c>
      <c r="X53" s="188">
        <v>1168972383</v>
      </c>
      <c r="Y53" s="188">
        <v>1168972383</v>
      </c>
      <c r="Z53" s="193">
        <v>2164313</v>
      </c>
      <c r="AA53" s="193">
        <v>-3387</v>
      </c>
      <c r="AB53" s="188">
        <v>2160926</v>
      </c>
      <c r="AC53" s="193">
        <v>93745084</v>
      </c>
      <c r="AD53" s="192">
        <v>0</v>
      </c>
      <c r="AE53" s="199">
        <v>1289306644</v>
      </c>
      <c r="AF53" s="188"/>
      <c r="AG53" s="188">
        <v>0</v>
      </c>
      <c r="AH53" s="195">
        <v>2040000</v>
      </c>
      <c r="AI53" s="195">
        <v>7306000</v>
      </c>
      <c r="AJ53" s="188">
        <v>0</v>
      </c>
      <c r="AK53" s="188"/>
      <c r="AL53" s="193">
        <v>561717936</v>
      </c>
      <c r="AM53" s="193">
        <v>25262727</v>
      </c>
      <c r="AN53" s="192">
        <v>586980663</v>
      </c>
      <c r="AO53" s="193">
        <v>370331965</v>
      </c>
      <c r="AP53" s="193">
        <v>870322</v>
      </c>
      <c r="AQ53" s="192">
        <v>371202287</v>
      </c>
      <c r="AR53" s="193">
        <v>204998016</v>
      </c>
      <c r="AS53" s="193">
        <v>-1704798</v>
      </c>
      <c r="AT53" s="192">
        <v>203293218</v>
      </c>
      <c r="AU53" s="193">
        <v>1941868</v>
      </c>
      <c r="AV53" s="188">
        <v>34835090</v>
      </c>
      <c r="AW53" s="188">
        <v>4493508</v>
      </c>
      <c r="AX53" s="188">
        <v>39328598</v>
      </c>
      <c r="AY53" s="200">
        <v>1202746634</v>
      </c>
      <c r="AZ53" s="193">
        <v>0</v>
      </c>
      <c r="BA53" s="200">
        <v>1202746634</v>
      </c>
      <c r="BB53" s="188"/>
      <c r="BC53" s="188">
        <v>1138989785</v>
      </c>
      <c r="BD53" s="188">
        <v>1138989785</v>
      </c>
      <c r="BE53" s="201">
        <v>1298652644</v>
      </c>
      <c r="BF53" s="188"/>
      <c r="BG53" s="194">
        <v>1289306644</v>
      </c>
      <c r="BH53" s="202">
        <v>0</v>
      </c>
      <c r="BI53" s="191">
        <v>0</v>
      </c>
      <c r="BJ53" s="188"/>
      <c r="BN53" s="170"/>
    </row>
    <row r="54" spans="1:66">
      <c r="A54" s="168">
        <f t="shared" si="3"/>
        <v>2006</v>
      </c>
      <c r="B54" s="168">
        <v>8</v>
      </c>
      <c r="C54" s="188">
        <v>568981496</v>
      </c>
      <c r="D54" s="188">
        <v>9111617</v>
      </c>
      <c r="E54" s="188">
        <v>578093113</v>
      </c>
      <c r="F54" s="188">
        <v>366401425</v>
      </c>
      <c r="G54" s="188">
        <v>4115664</v>
      </c>
      <c r="H54" s="188">
        <v>370517089</v>
      </c>
      <c r="I54" s="188">
        <v>188018750</v>
      </c>
      <c r="J54" s="188">
        <v>-824119</v>
      </c>
      <c r="K54" s="188">
        <v>187194631</v>
      </c>
      <c r="L54" s="188">
        <v>1944257</v>
      </c>
      <c r="M54" s="188">
        <v>34721888</v>
      </c>
      <c r="N54" s="188">
        <v>4535920</v>
      </c>
      <c r="O54" s="188">
        <v>39257808</v>
      </c>
      <c r="P54" s="188">
        <v>1177006898</v>
      </c>
      <c r="Q54" s="187">
        <v>0</v>
      </c>
      <c r="R54" s="188">
        <v>1177006898</v>
      </c>
      <c r="S54" s="187"/>
      <c r="T54" s="188">
        <v>1125345928</v>
      </c>
      <c r="U54" s="188">
        <v>1125345928</v>
      </c>
      <c r="V54" s="188">
        <v>1137749090</v>
      </c>
      <c r="W54" s="188">
        <v>1137749090</v>
      </c>
      <c r="X54" s="188">
        <v>1164603736</v>
      </c>
      <c r="Y54" s="188">
        <v>1164603736</v>
      </c>
      <c r="Z54" s="193">
        <v>2111517</v>
      </c>
      <c r="AA54" s="193">
        <v>-13549</v>
      </c>
      <c r="AB54" s="188">
        <v>2097968</v>
      </c>
      <c r="AC54" s="193">
        <v>90914843</v>
      </c>
      <c r="AD54" s="192">
        <v>0</v>
      </c>
      <c r="AE54" s="199">
        <v>1270019709</v>
      </c>
      <c r="AF54" s="188"/>
      <c r="AG54" s="188">
        <v>0</v>
      </c>
      <c r="AH54" s="195">
        <v>1889000</v>
      </c>
      <c r="AI54" s="195">
        <v>6990000</v>
      </c>
      <c r="AJ54" s="188">
        <v>0</v>
      </c>
      <c r="AK54" s="188"/>
      <c r="AL54" s="193">
        <v>570870496</v>
      </c>
      <c r="AM54" s="193">
        <v>9111617</v>
      </c>
      <c r="AN54" s="192">
        <v>579982113</v>
      </c>
      <c r="AO54" s="193">
        <v>373391425</v>
      </c>
      <c r="AP54" s="193">
        <v>4115664</v>
      </c>
      <c r="AQ54" s="192">
        <v>377507089</v>
      </c>
      <c r="AR54" s="193">
        <v>188018750</v>
      </c>
      <c r="AS54" s="193">
        <v>-824119</v>
      </c>
      <c r="AT54" s="192">
        <v>187194631</v>
      </c>
      <c r="AU54" s="193">
        <v>1944257</v>
      </c>
      <c r="AV54" s="188">
        <v>34721888</v>
      </c>
      <c r="AW54" s="188">
        <v>4535920</v>
      </c>
      <c r="AX54" s="188">
        <v>39257808</v>
      </c>
      <c r="AY54" s="200">
        <v>1185885898</v>
      </c>
      <c r="AZ54" s="193">
        <v>0</v>
      </c>
      <c r="BA54" s="200">
        <v>1185885898</v>
      </c>
      <c r="BB54" s="188"/>
      <c r="BC54" s="188">
        <v>1134224928</v>
      </c>
      <c r="BD54" s="188">
        <v>1134224928</v>
      </c>
      <c r="BE54" s="201">
        <v>1278898709</v>
      </c>
      <c r="BF54" s="188"/>
      <c r="BG54" s="194">
        <v>1270019709</v>
      </c>
      <c r="BH54" s="202">
        <v>0</v>
      </c>
      <c r="BI54" s="191">
        <v>0</v>
      </c>
      <c r="BJ54" s="188"/>
    </row>
    <row r="55" spans="1:66">
      <c r="A55" s="168">
        <f t="shared" si="3"/>
        <v>2006</v>
      </c>
      <c r="B55" s="168">
        <v>9</v>
      </c>
      <c r="C55" s="188">
        <v>522803428</v>
      </c>
      <c r="D55" s="188">
        <v>-70464422</v>
      </c>
      <c r="E55" s="188">
        <v>452339006</v>
      </c>
      <c r="F55" s="188">
        <v>367350140</v>
      </c>
      <c r="G55" s="188">
        <v>-31099297</v>
      </c>
      <c r="H55" s="188">
        <v>336250843</v>
      </c>
      <c r="I55" s="188">
        <v>185669937</v>
      </c>
      <c r="J55" s="188">
        <v>-2421548</v>
      </c>
      <c r="K55" s="188">
        <v>183248389</v>
      </c>
      <c r="L55" s="188">
        <v>1946916</v>
      </c>
      <c r="M55" s="188">
        <v>30384185</v>
      </c>
      <c r="N55" s="188">
        <v>3940174</v>
      </c>
      <c r="O55" s="188">
        <v>34324359</v>
      </c>
      <c r="P55" s="188">
        <v>1008109513</v>
      </c>
      <c r="Q55" s="187">
        <v>0</v>
      </c>
      <c r="R55" s="188">
        <v>1008109513</v>
      </c>
      <c r="S55" s="187"/>
      <c r="T55" s="188">
        <v>1077770421</v>
      </c>
      <c r="U55" s="188">
        <v>1077770421</v>
      </c>
      <c r="V55" s="188">
        <v>973785154</v>
      </c>
      <c r="W55" s="188">
        <v>973785154</v>
      </c>
      <c r="X55" s="188">
        <v>1112094780</v>
      </c>
      <c r="Y55" s="188">
        <v>1112094780</v>
      </c>
      <c r="Z55" s="193">
        <v>2106563</v>
      </c>
      <c r="AA55" s="193">
        <v>-182094</v>
      </c>
      <c r="AB55" s="188">
        <v>1924469</v>
      </c>
      <c r="AC55" s="193">
        <v>65056613</v>
      </c>
      <c r="AD55" s="192">
        <v>0</v>
      </c>
      <c r="AE55" s="199">
        <v>1075090595</v>
      </c>
      <c r="AF55" s="188"/>
      <c r="AG55" s="188">
        <v>0</v>
      </c>
      <c r="AH55" s="195">
        <v>1298000</v>
      </c>
      <c r="AI55" s="195">
        <v>5455000</v>
      </c>
      <c r="AJ55" s="188">
        <v>0</v>
      </c>
      <c r="AK55" s="188"/>
      <c r="AL55" s="193">
        <v>524101428</v>
      </c>
      <c r="AM55" s="193">
        <v>-70464422</v>
      </c>
      <c r="AN55" s="192">
        <v>453637006</v>
      </c>
      <c r="AO55" s="193">
        <v>372805140</v>
      </c>
      <c r="AP55" s="193">
        <v>-31099297</v>
      </c>
      <c r="AQ55" s="192">
        <v>341705843</v>
      </c>
      <c r="AR55" s="193">
        <v>185669937</v>
      </c>
      <c r="AS55" s="193">
        <v>-2421548</v>
      </c>
      <c r="AT55" s="192">
        <v>183248389</v>
      </c>
      <c r="AU55" s="193">
        <v>1946916</v>
      </c>
      <c r="AV55" s="188">
        <v>30384185</v>
      </c>
      <c r="AW55" s="188">
        <v>3940174</v>
      </c>
      <c r="AX55" s="188">
        <v>34324359</v>
      </c>
      <c r="AY55" s="200">
        <v>1014862513</v>
      </c>
      <c r="AZ55" s="193">
        <v>0</v>
      </c>
      <c r="BA55" s="200">
        <v>1014862513</v>
      </c>
      <c r="BB55" s="188"/>
      <c r="BC55" s="188">
        <v>1084523421</v>
      </c>
      <c r="BD55" s="188">
        <v>1084523421</v>
      </c>
      <c r="BE55" s="201">
        <v>1081843595</v>
      </c>
      <c r="BF55" s="188"/>
      <c r="BG55" s="194">
        <v>1075090595</v>
      </c>
      <c r="BH55" s="202">
        <v>0</v>
      </c>
      <c r="BI55" s="191">
        <v>0</v>
      </c>
      <c r="BJ55" s="188"/>
    </row>
    <row r="56" spans="1:66">
      <c r="A56" s="168">
        <f t="shared" si="3"/>
        <v>2006</v>
      </c>
      <c r="B56" s="168">
        <v>10</v>
      </c>
      <c r="C56" s="188">
        <v>397296592</v>
      </c>
      <c r="D56" s="188">
        <v>-52556638</v>
      </c>
      <c r="E56" s="188">
        <v>344739954</v>
      </c>
      <c r="F56" s="188">
        <v>317592798</v>
      </c>
      <c r="G56" s="188">
        <v>-19274364</v>
      </c>
      <c r="H56" s="188">
        <v>298318434</v>
      </c>
      <c r="I56" s="188">
        <v>185584789</v>
      </c>
      <c r="J56" s="188">
        <v>-2581376</v>
      </c>
      <c r="K56" s="188">
        <v>183003413</v>
      </c>
      <c r="L56" s="188">
        <v>1949334</v>
      </c>
      <c r="M56" s="188">
        <v>26939216</v>
      </c>
      <c r="N56" s="188">
        <v>3471688</v>
      </c>
      <c r="O56" s="188">
        <v>30410904</v>
      </c>
      <c r="P56" s="188">
        <v>858422039</v>
      </c>
      <c r="Q56" s="187">
        <v>0</v>
      </c>
      <c r="R56" s="188">
        <v>858422039</v>
      </c>
      <c r="S56" s="187"/>
      <c r="T56" s="188">
        <v>902423513</v>
      </c>
      <c r="U56" s="188">
        <v>902423513</v>
      </c>
      <c r="V56" s="188">
        <v>828011135</v>
      </c>
      <c r="W56" s="188">
        <v>828011135</v>
      </c>
      <c r="X56" s="188">
        <v>932834417</v>
      </c>
      <c r="Y56" s="188">
        <v>932834417</v>
      </c>
      <c r="Z56" s="193">
        <v>1955096</v>
      </c>
      <c r="AA56" s="193">
        <v>-40277</v>
      </c>
      <c r="AB56" s="188">
        <v>1914819</v>
      </c>
      <c r="AC56" s="193">
        <v>46132527</v>
      </c>
      <c r="AD56" s="192">
        <v>0</v>
      </c>
      <c r="AE56" s="199">
        <v>906469385</v>
      </c>
      <c r="AF56" s="188"/>
      <c r="AG56" s="188">
        <v>0</v>
      </c>
      <c r="AH56" s="195">
        <v>1056000</v>
      </c>
      <c r="AI56" s="195">
        <v>3483000</v>
      </c>
      <c r="AJ56" s="188">
        <v>0</v>
      </c>
      <c r="AK56" s="188"/>
      <c r="AL56" s="193">
        <v>398352592</v>
      </c>
      <c r="AM56" s="193">
        <v>-52556638</v>
      </c>
      <c r="AN56" s="192">
        <v>345795954</v>
      </c>
      <c r="AO56" s="193">
        <v>321075798</v>
      </c>
      <c r="AP56" s="193">
        <v>-19274364</v>
      </c>
      <c r="AQ56" s="192">
        <v>301801434</v>
      </c>
      <c r="AR56" s="193">
        <v>185584789</v>
      </c>
      <c r="AS56" s="193">
        <v>-2581376</v>
      </c>
      <c r="AT56" s="192">
        <v>183003413</v>
      </c>
      <c r="AU56" s="193">
        <v>1949334</v>
      </c>
      <c r="AV56" s="188">
        <v>26939216</v>
      </c>
      <c r="AW56" s="188">
        <v>3471688</v>
      </c>
      <c r="AX56" s="188">
        <v>30410904</v>
      </c>
      <c r="AY56" s="200">
        <v>862961039</v>
      </c>
      <c r="AZ56" s="193">
        <v>0</v>
      </c>
      <c r="BA56" s="200">
        <v>862961039</v>
      </c>
      <c r="BB56" s="188"/>
      <c r="BC56" s="188">
        <v>906962513</v>
      </c>
      <c r="BD56" s="188">
        <v>906962513</v>
      </c>
      <c r="BE56" s="201">
        <v>911008385</v>
      </c>
      <c r="BF56" s="188"/>
      <c r="BG56" s="194">
        <v>906469385</v>
      </c>
      <c r="BH56" s="202">
        <v>0</v>
      </c>
      <c r="BI56" s="191">
        <v>0</v>
      </c>
      <c r="BJ56" s="188"/>
    </row>
    <row r="57" spans="1:66">
      <c r="A57" s="168">
        <f t="shared" si="3"/>
        <v>2006</v>
      </c>
      <c r="B57" s="168">
        <v>11</v>
      </c>
      <c r="C57" s="188">
        <v>306634612</v>
      </c>
      <c r="D57" s="188">
        <v>-11083353</v>
      </c>
      <c r="E57" s="188">
        <v>295551259</v>
      </c>
      <c r="F57" s="188">
        <v>268303420</v>
      </c>
      <c r="G57" s="188">
        <v>4435148</v>
      </c>
      <c r="H57" s="188">
        <v>272738568</v>
      </c>
      <c r="I57" s="188">
        <v>152638150</v>
      </c>
      <c r="J57" s="188">
        <v>2109826</v>
      </c>
      <c r="K57" s="188">
        <v>154747976</v>
      </c>
      <c r="L57" s="188">
        <v>1952044</v>
      </c>
      <c r="M57" s="188">
        <v>25365525</v>
      </c>
      <c r="N57" s="188">
        <v>3134284</v>
      </c>
      <c r="O57" s="188">
        <v>28499809</v>
      </c>
      <c r="P57" s="188">
        <v>753489656</v>
      </c>
      <c r="Q57" s="187">
        <v>0</v>
      </c>
      <c r="R57" s="188">
        <v>753489656</v>
      </c>
      <c r="S57" s="187"/>
      <c r="T57" s="188">
        <v>729528226</v>
      </c>
      <c r="U57" s="188">
        <v>729528226</v>
      </c>
      <c r="V57" s="188">
        <v>724989847</v>
      </c>
      <c r="W57" s="188">
        <v>724989847</v>
      </c>
      <c r="X57" s="188">
        <v>758028035</v>
      </c>
      <c r="Y57" s="188">
        <v>758028035</v>
      </c>
      <c r="Z57" s="193">
        <v>1978342</v>
      </c>
      <c r="AA57" s="193">
        <v>219307</v>
      </c>
      <c r="AB57" s="188">
        <v>2197649</v>
      </c>
      <c r="AC57" s="193">
        <v>35163876</v>
      </c>
      <c r="AD57" s="192">
        <v>0</v>
      </c>
      <c r="AE57" s="199">
        <v>790851181</v>
      </c>
      <c r="AF57" s="188"/>
      <c r="AG57" s="188">
        <v>0</v>
      </c>
      <c r="AH57" s="195">
        <v>1642000</v>
      </c>
      <c r="AI57" s="195">
        <v>2873000</v>
      </c>
      <c r="AJ57" s="188">
        <v>0</v>
      </c>
      <c r="AK57" s="188"/>
      <c r="AL57" s="193">
        <v>308276612</v>
      </c>
      <c r="AM57" s="193">
        <v>-11083353</v>
      </c>
      <c r="AN57" s="192">
        <v>297193259</v>
      </c>
      <c r="AO57" s="193">
        <v>271176420</v>
      </c>
      <c r="AP57" s="193">
        <v>4435148</v>
      </c>
      <c r="AQ57" s="192">
        <v>275611568</v>
      </c>
      <c r="AR57" s="193">
        <v>152638150</v>
      </c>
      <c r="AS57" s="193">
        <v>2109826</v>
      </c>
      <c r="AT57" s="192">
        <v>154747976</v>
      </c>
      <c r="AU57" s="193">
        <v>1952044</v>
      </c>
      <c r="AV57" s="188">
        <v>25365525</v>
      </c>
      <c r="AW57" s="188">
        <v>3134284</v>
      </c>
      <c r="AX57" s="188">
        <v>28499809</v>
      </c>
      <c r="AY57" s="200">
        <v>758004656</v>
      </c>
      <c r="AZ57" s="193">
        <v>0</v>
      </c>
      <c r="BA57" s="200">
        <v>758004656</v>
      </c>
      <c r="BB57" s="188"/>
      <c r="BC57" s="188">
        <v>734043226</v>
      </c>
      <c r="BD57" s="188">
        <v>734043226</v>
      </c>
      <c r="BE57" s="201">
        <v>795366181</v>
      </c>
      <c r="BF57" s="188"/>
      <c r="BG57" s="194">
        <v>790851181</v>
      </c>
      <c r="BH57" s="202">
        <v>0</v>
      </c>
      <c r="BI57" s="191">
        <v>0</v>
      </c>
      <c r="BJ57" s="188"/>
    </row>
    <row r="58" spans="1:66">
      <c r="A58" s="168">
        <f t="shared" si="3"/>
        <v>2006</v>
      </c>
      <c r="B58" s="168">
        <v>12</v>
      </c>
      <c r="C58" s="188">
        <v>368227427</v>
      </c>
      <c r="D58" s="188">
        <v>46450009</v>
      </c>
      <c r="E58" s="188">
        <v>414677436</v>
      </c>
      <c r="F58" s="188">
        <v>267424669</v>
      </c>
      <c r="G58" s="188">
        <v>7788962</v>
      </c>
      <c r="H58" s="188">
        <v>275213631</v>
      </c>
      <c r="I58" s="188">
        <v>152176686</v>
      </c>
      <c r="J58" s="188">
        <v>-681734</v>
      </c>
      <c r="K58" s="188">
        <v>151494952</v>
      </c>
      <c r="L58" s="188">
        <v>1954159</v>
      </c>
      <c r="M58" s="188">
        <v>28408589</v>
      </c>
      <c r="N58" s="188">
        <v>3373720</v>
      </c>
      <c r="O58" s="188">
        <v>31782309</v>
      </c>
      <c r="P58" s="188">
        <v>875122487</v>
      </c>
      <c r="Q58" s="187">
        <v>0</v>
      </c>
      <c r="R58" s="188">
        <v>875122487</v>
      </c>
      <c r="S58" s="187"/>
      <c r="T58" s="188">
        <v>789782941</v>
      </c>
      <c r="U58" s="188">
        <v>789782941</v>
      </c>
      <c r="V58" s="188">
        <v>843340178</v>
      </c>
      <c r="W58" s="188">
        <v>843340178</v>
      </c>
      <c r="X58" s="188">
        <v>821565250</v>
      </c>
      <c r="Y58" s="188">
        <v>821565250</v>
      </c>
      <c r="Z58" s="193">
        <v>2152606</v>
      </c>
      <c r="AA58" s="193">
        <v>157686</v>
      </c>
      <c r="AB58" s="188">
        <v>2310292</v>
      </c>
      <c r="AC58" s="193">
        <v>48376892</v>
      </c>
      <c r="AD58" s="192">
        <v>0</v>
      </c>
      <c r="AE58" s="199">
        <v>925809671</v>
      </c>
      <c r="AF58" s="188"/>
      <c r="AG58" s="188">
        <v>0</v>
      </c>
      <c r="AH58" s="195">
        <v>2847000</v>
      </c>
      <c r="AI58" s="195">
        <v>4249000</v>
      </c>
      <c r="AJ58" s="188">
        <v>0</v>
      </c>
      <c r="AK58" s="188"/>
      <c r="AL58" s="193">
        <v>371074427</v>
      </c>
      <c r="AM58" s="193">
        <v>46450009</v>
      </c>
      <c r="AN58" s="192">
        <v>417524436</v>
      </c>
      <c r="AO58" s="193">
        <v>271673669</v>
      </c>
      <c r="AP58" s="193">
        <v>7788962</v>
      </c>
      <c r="AQ58" s="192">
        <v>279462631</v>
      </c>
      <c r="AR58" s="193">
        <v>152176686</v>
      </c>
      <c r="AS58" s="193">
        <v>-681734</v>
      </c>
      <c r="AT58" s="192">
        <v>151494952</v>
      </c>
      <c r="AU58" s="193">
        <v>1954159</v>
      </c>
      <c r="AV58" s="188">
        <v>28408589</v>
      </c>
      <c r="AW58" s="188">
        <v>3373720</v>
      </c>
      <c r="AX58" s="188">
        <v>31782309</v>
      </c>
      <c r="AY58" s="200">
        <v>882218487</v>
      </c>
      <c r="AZ58" s="193">
        <v>0</v>
      </c>
      <c r="BA58" s="200">
        <v>882218487</v>
      </c>
      <c r="BB58" s="188"/>
      <c r="BC58" s="188">
        <v>796878941</v>
      </c>
      <c r="BD58" s="188">
        <v>796878941</v>
      </c>
      <c r="BE58" s="201">
        <v>932905671</v>
      </c>
      <c r="BF58" s="188"/>
      <c r="BG58" s="194">
        <v>925809671</v>
      </c>
      <c r="BH58" s="202">
        <v>0</v>
      </c>
      <c r="BI58" s="191">
        <v>0</v>
      </c>
      <c r="BJ58" s="188"/>
    </row>
    <row r="59" spans="1:66">
      <c r="B59" s="174" t="s">
        <v>112</v>
      </c>
      <c r="C59" s="188">
        <v>5116480753</v>
      </c>
      <c r="D59" s="188">
        <v>27867425</v>
      </c>
      <c r="E59" s="188">
        <v>5144348178</v>
      </c>
      <c r="F59" s="188">
        <v>3632373561</v>
      </c>
      <c r="G59" s="188">
        <v>19850037</v>
      </c>
      <c r="H59" s="188">
        <v>3652223598</v>
      </c>
      <c r="I59" s="188">
        <v>2135677149</v>
      </c>
      <c r="J59" s="188">
        <v>2636073</v>
      </c>
      <c r="K59" s="188">
        <v>2138313222</v>
      </c>
      <c r="L59" s="188">
        <v>23287433</v>
      </c>
      <c r="M59" s="188">
        <v>343594490</v>
      </c>
      <c r="N59" s="188">
        <v>43303465</v>
      </c>
      <c r="O59" s="188">
        <v>386897955</v>
      </c>
      <c r="P59" s="188">
        <v>11345070386</v>
      </c>
      <c r="Q59" s="187">
        <v>0</v>
      </c>
      <c r="R59" s="188">
        <v>11345070386</v>
      </c>
      <c r="S59" s="187"/>
      <c r="T59" s="188">
        <v>10907818896</v>
      </c>
      <c r="U59" s="188">
        <v>10907818896</v>
      </c>
      <c r="V59" s="188">
        <v>10958172431</v>
      </c>
      <c r="W59" s="188">
        <v>10958172431</v>
      </c>
      <c r="X59" s="188">
        <v>11294716851</v>
      </c>
      <c r="Y59" s="188">
        <v>11294716851</v>
      </c>
      <c r="Z59" s="192">
        <v>24875701</v>
      </c>
      <c r="AA59" s="192">
        <v>158033</v>
      </c>
      <c r="AB59" s="188">
        <v>25033734</v>
      </c>
      <c r="AC59" s="192">
        <v>704748710</v>
      </c>
      <c r="AD59" s="192">
        <v>0</v>
      </c>
      <c r="AE59" s="192">
        <v>12074852830</v>
      </c>
      <c r="AF59" s="188"/>
      <c r="AG59" s="188">
        <v>0</v>
      </c>
      <c r="AH59" s="188">
        <v>21465000</v>
      </c>
      <c r="AI59" s="188">
        <v>54522000</v>
      </c>
      <c r="AJ59" s="188">
        <v>0</v>
      </c>
      <c r="AK59" s="188"/>
      <c r="AL59" s="192">
        <v>5137945753</v>
      </c>
      <c r="AM59" s="192">
        <v>27867425</v>
      </c>
      <c r="AN59" s="192">
        <v>5165813178</v>
      </c>
      <c r="AO59" s="192">
        <v>3686895561</v>
      </c>
      <c r="AP59" s="192">
        <v>19850037</v>
      </c>
      <c r="AQ59" s="192">
        <v>3706745598</v>
      </c>
      <c r="AR59" s="192">
        <v>2135677149</v>
      </c>
      <c r="AS59" s="192">
        <v>2636073</v>
      </c>
      <c r="AT59" s="192">
        <v>2138313222</v>
      </c>
      <c r="AU59" s="192">
        <v>23287433</v>
      </c>
      <c r="AV59" s="188">
        <v>343594490</v>
      </c>
      <c r="AW59" s="188">
        <v>43303465</v>
      </c>
      <c r="AX59" s="188">
        <v>386897955</v>
      </c>
      <c r="AY59" s="188">
        <v>11421057386</v>
      </c>
      <c r="AZ59" s="193">
        <v>0</v>
      </c>
      <c r="BA59" s="188">
        <v>11421057386</v>
      </c>
      <c r="BB59" s="188"/>
      <c r="BC59" s="188">
        <v>10983805896</v>
      </c>
      <c r="BD59" s="188">
        <v>10983805896</v>
      </c>
      <c r="BE59" s="192">
        <v>12150839830</v>
      </c>
      <c r="BF59" s="187"/>
      <c r="BG59" s="192">
        <v>12074852830</v>
      </c>
      <c r="BH59" s="202">
        <v>0</v>
      </c>
      <c r="BI59" s="192">
        <v>0</v>
      </c>
      <c r="BJ59" s="188"/>
      <c r="BN59" s="170"/>
    </row>
    <row r="60" spans="1:66">
      <c r="A60" s="168">
        <f t="shared" ref="A60:A71" si="4">A47+1</f>
        <v>2007</v>
      </c>
      <c r="B60" s="168">
        <v>1</v>
      </c>
      <c r="C60" s="188">
        <v>471244912</v>
      </c>
      <c r="D60" s="188">
        <v>6832964</v>
      </c>
      <c r="E60" s="188">
        <v>478077876</v>
      </c>
      <c r="F60" s="188">
        <v>270312283</v>
      </c>
      <c r="G60" s="188">
        <v>-29141916</v>
      </c>
      <c r="H60" s="188">
        <v>241170367</v>
      </c>
      <c r="I60" s="188">
        <v>153602418</v>
      </c>
      <c r="J60" s="188">
        <v>-3504688</v>
      </c>
      <c r="K60" s="188">
        <v>150097730</v>
      </c>
      <c r="L60" s="188">
        <v>1956313</v>
      </c>
      <c r="M60" s="188">
        <v>29784899</v>
      </c>
      <c r="N60" s="188">
        <v>3483101</v>
      </c>
      <c r="O60" s="188">
        <v>33268000</v>
      </c>
      <c r="P60" s="188">
        <v>904570286</v>
      </c>
      <c r="Q60" s="187">
        <v>0</v>
      </c>
      <c r="R60" s="188">
        <v>904570286</v>
      </c>
      <c r="S60" s="187"/>
      <c r="T60" s="188">
        <v>897115926</v>
      </c>
      <c r="U60" s="188">
        <v>897115926</v>
      </c>
      <c r="V60" s="188">
        <v>871302286</v>
      </c>
      <c r="W60" s="188">
        <v>871302286</v>
      </c>
      <c r="X60" s="188">
        <v>930383926</v>
      </c>
      <c r="Y60" s="188">
        <v>930383926</v>
      </c>
      <c r="Z60" s="193">
        <v>2295062</v>
      </c>
      <c r="AA60" s="193">
        <v>-188794</v>
      </c>
      <c r="AB60" s="188">
        <v>2106268</v>
      </c>
      <c r="AC60" s="193">
        <v>51745743</v>
      </c>
      <c r="AD60" s="192">
        <v>0</v>
      </c>
      <c r="AE60" s="199">
        <v>958422297</v>
      </c>
      <c r="AF60" s="188"/>
      <c r="AG60" s="188">
        <v>0</v>
      </c>
      <c r="AH60" s="195">
        <v>4186000</v>
      </c>
      <c r="AI60" s="195">
        <v>6478000</v>
      </c>
      <c r="AJ60" s="188">
        <v>0</v>
      </c>
      <c r="AK60" s="188"/>
      <c r="AL60" s="193">
        <v>475430912</v>
      </c>
      <c r="AM60" s="193">
        <v>6832964</v>
      </c>
      <c r="AN60" s="192">
        <v>482263876</v>
      </c>
      <c r="AO60" s="193">
        <v>276790283</v>
      </c>
      <c r="AP60" s="193">
        <v>-29141916</v>
      </c>
      <c r="AQ60" s="192">
        <v>247648367</v>
      </c>
      <c r="AR60" s="193">
        <v>153602418</v>
      </c>
      <c r="AS60" s="193">
        <v>-3504688</v>
      </c>
      <c r="AT60" s="192">
        <v>150097730</v>
      </c>
      <c r="AU60" s="193">
        <v>1956313</v>
      </c>
      <c r="AV60" s="188">
        <v>29784899</v>
      </c>
      <c r="AW60" s="188">
        <v>3483101</v>
      </c>
      <c r="AX60" s="188">
        <v>33268000</v>
      </c>
      <c r="AY60" s="200">
        <v>915234286</v>
      </c>
      <c r="AZ60" s="193">
        <v>0</v>
      </c>
      <c r="BA60" s="200">
        <v>915234286</v>
      </c>
      <c r="BB60" s="188"/>
      <c r="BC60" s="188">
        <v>907779926</v>
      </c>
      <c r="BD60" s="188">
        <v>907779926</v>
      </c>
      <c r="BE60" s="201">
        <v>969086297</v>
      </c>
      <c r="BF60" s="188"/>
      <c r="BG60" s="194">
        <v>958422297</v>
      </c>
      <c r="BH60" s="202">
        <v>0</v>
      </c>
      <c r="BI60" s="191">
        <v>0</v>
      </c>
      <c r="BJ60" s="187"/>
    </row>
    <row r="61" spans="1:66">
      <c r="A61" s="168">
        <f t="shared" si="4"/>
        <v>2007</v>
      </c>
      <c r="B61" s="168">
        <v>2</v>
      </c>
      <c r="C61" s="188">
        <v>405996424</v>
      </c>
      <c r="D61" s="188">
        <v>-47741743</v>
      </c>
      <c r="E61" s="188">
        <v>358254681</v>
      </c>
      <c r="F61" s="188">
        <v>259772627</v>
      </c>
      <c r="G61" s="188">
        <v>-16091999</v>
      </c>
      <c r="H61" s="188">
        <v>243680628</v>
      </c>
      <c r="I61" s="188">
        <v>149239542</v>
      </c>
      <c r="J61" s="188">
        <v>-2090866</v>
      </c>
      <c r="K61" s="188">
        <v>147148676</v>
      </c>
      <c r="L61" s="188">
        <v>1959749</v>
      </c>
      <c r="M61" s="188">
        <v>24251507</v>
      </c>
      <c r="N61" s="188">
        <v>2917718</v>
      </c>
      <c r="O61" s="188">
        <v>27169225</v>
      </c>
      <c r="P61" s="188">
        <v>778212959</v>
      </c>
      <c r="Q61" s="187">
        <v>0</v>
      </c>
      <c r="R61" s="188">
        <v>778212959</v>
      </c>
      <c r="S61" s="187"/>
      <c r="T61" s="188">
        <v>816968342</v>
      </c>
      <c r="U61" s="188">
        <v>816968342</v>
      </c>
      <c r="V61" s="188">
        <v>751043734</v>
      </c>
      <c r="W61" s="188">
        <v>751043734</v>
      </c>
      <c r="X61" s="188">
        <v>844137567</v>
      </c>
      <c r="Y61" s="188">
        <v>844137567</v>
      </c>
      <c r="Z61" s="193">
        <v>2199487</v>
      </c>
      <c r="AA61" s="193">
        <v>-127129</v>
      </c>
      <c r="AB61" s="188">
        <v>2072358</v>
      </c>
      <c r="AC61" s="193">
        <v>37345904</v>
      </c>
      <c r="AD61" s="192">
        <v>0</v>
      </c>
      <c r="AE61" s="199">
        <v>817631221</v>
      </c>
      <c r="AF61" s="188"/>
      <c r="AG61" s="188">
        <v>0</v>
      </c>
      <c r="AH61" s="195">
        <v>2805000</v>
      </c>
      <c r="AI61" s="195">
        <v>2842000</v>
      </c>
      <c r="AJ61" s="188">
        <v>0</v>
      </c>
      <c r="AK61" s="188"/>
      <c r="AL61" s="193">
        <v>408801424</v>
      </c>
      <c r="AM61" s="193">
        <v>-47741743</v>
      </c>
      <c r="AN61" s="192">
        <v>361059681</v>
      </c>
      <c r="AO61" s="193">
        <v>262614627</v>
      </c>
      <c r="AP61" s="193">
        <v>-16091999</v>
      </c>
      <c r="AQ61" s="192">
        <v>246522628</v>
      </c>
      <c r="AR61" s="193">
        <v>149239542</v>
      </c>
      <c r="AS61" s="193">
        <v>-2090866</v>
      </c>
      <c r="AT61" s="192">
        <v>147148676</v>
      </c>
      <c r="AU61" s="193">
        <v>1959749</v>
      </c>
      <c r="AV61" s="188">
        <v>24251507</v>
      </c>
      <c r="AW61" s="188">
        <v>2917718</v>
      </c>
      <c r="AX61" s="188">
        <v>27169225</v>
      </c>
      <c r="AY61" s="200">
        <v>783859959</v>
      </c>
      <c r="AZ61" s="193">
        <v>0</v>
      </c>
      <c r="BA61" s="200">
        <v>783859959</v>
      </c>
      <c r="BB61" s="188"/>
      <c r="BC61" s="188">
        <v>822615342</v>
      </c>
      <c r="BD61" s="188">
        <v>822615342</v>
      </c>
      <c r="BE61" s="201">
        <v>823278221</v>
      </c>
      <c r="BF61" s="188"/>
      <c r="BG61" s="194">
        <v>817631221</v>
      </c>
      <c r="BH61" s="202">
        <v>0</v>
      </c>
      <c r="BI61" s="191">
        <v>0</v>
      </c>
      <c r="BJ61" s="187"/>
    </row>
    <row r="62" spans="1:66">
      <c r="A62" s="168">
        <f t="shared" si="4"/>
        <v>2007</v>
      </c>
      <c r="B62" s="168">
        <v>3</v>
      </c>
      <c r="C62" s="188">
        <v>355138430</v>
      </c>
      <c r="D62" s="188">
        <v>3547921</v>
      </c>
      <c r="E62" s="188">
        <v>358686351</v>
      </c>
      <c r="F62" s="188">
        <v>252169249</v>
      </c>
      <c r="G62" s="188">
        <v>14800910</v>
      </c>
      <c r="H62" s="188">
        <v>266970159</v>
      </c>
      <c r="I62" s="188">
        <v>179918594</v>
      </c>
      <c r="J62" s="188">
        <v>2715006</v>
      </c>
      <c r="K62" s="188">
        <v>182633600</v>
      </c>
      <c r="L62" s="188">
        <v>1961844</v>
      </c>
      <c r="M62" s="188">
        <v>25972734</v>
      </c>
      <c r="N62" s="188">
        <v>3211360</v>
      </c>
      <c r="O62" s="188">
        <v>29184094</v>
      </c>
      <c r="P62" s="188">
        <v>839436048</v>
      </c>
      <c r="Q62" s="187">
        <v>0</v>
      </c>
      <c r="R62" s="188">
        <v>839436048</v>
      </c>
      <c r="S62" s="187"/>
      <c r="T62" s="188">
        <v>789188117</v>
      </c>
      <c r="U62" s="188">
        <v>789188117</v>
      </c>
      <c r="V62" s="188">
        <v>810251954</v>
      </c>
      <c r="W62" s="188">
        <v>810251954</v>
      </c>
      <c r="X62" s="188">
        <v>818372211</v>
      </c>
      <c r="Y62" s="188">
        <v>818372211</v>
      </c>
      <c r="Z62" s="193">
        <v>2065777</v>
      </c>
      <c r="AA62" s="193">
        <v>95856</v>
      </c>
      <c r="AB62" s="188">
        <v>2161633</v>
      </c>
      <c r="AC62" s="193">
        <v>43777539</v>
      </c>
      <c r="AD62" s="192">
        <v>0</v>
      </c>
      <c r="AE62" s="199">
        <v>885375220</v>
      </c>
      <c r="AF62" s="188"/>
      <c r="AG62" s="188">
        <v>0</v>
      </c>
      <c r="AH62" s="195">
        <v>2047000</v>
      </c>
      <c r="AI62" s="195">
        <v>3933000</v>
      </c>
      <c r="AJ62" s="188">
        <v>0</v>
      </c>
      <c r="AK62" s="188"/>
      <c r="AL62" s="193">
        <v>357185430</v>
      </c>
      <c r="AM62" s="193">
        <v>3547921</v>
      </c>
      <c r="AN62" s="192">
        <v>360733351</v>
      </c>
      <c r="AO62" s="193">
        <v>256102249</v>
      </c>
      <c r="AP62" s="193">
        <v>14800910</v>
      </c>
      <c r="AQ62" s="192">
        <v>270903159</v>
      </c>
      <c r="AR62" s="193">
        <v>179918594</v>
      </c>
      <c r="AS62" s="193">
        <v>2715006</v>
      </c>
      <c r="AT62" s="192">
        <v>182633600</v>
      </c>
      <c r="AU62" s="193">
        <v>1961844</v>
      </c>
      <c r="AV62" s="188">
        <v>25972734</v>
      </c>
      <c r="AW62" s="188">
        <v>3211360</v>
      </c>
      <c r="AX62" s="188">
        <v>29184094</v>
      </c>
      <c r="AY62" s="200">
        <v>845416048</v>
      </c>
      <c r="AZ62" s="193">
        <v>0</v>
      </c>
      <c r="BA62" s="200">
        <v>845416048</v>
      </c>
      <c r="BB62" s="188"/>
      <c r="BC62" s="188">
        <v>795168117</v>
      </c>
      <c r="BD62" s="188">
        <v>795168117</v>
      </c>
      <c r="BE62" s="201">
        <v>891355220</v>
      </c>
      <c r="BF62" s="188"/>
      <c r="BG62" s="194">
        <v>885375220</v>
      </c>
      <c r="BH62" s="202">
        <v>0</v>
      </c>
      <c r="BI62" s="191">
        <v>0</v>
      </c>
      <c r="BJ62" s="187"/>
    </row>
    <row r="63" spans="1:66">
      <c r="A63" s="168">
        <f t="shared" si="4"/>
        <v>2007</v>
      </c>
      <c r="B63" s="168">
        <v>4</v>
      </c>
      <c r="C63" s="188">
        <v>316278750</v>
      </c>
      <c r="D63" s="188">
        <v>-6473961</v>
      </c>
      <c r="E63" s="188">
        <v>309804789</v>
      </c>
      <c r="F63" s="188">
        <v>269230410</v>
      </c>
      <c r="G63" s="188">
        <v>20815309</v>
      </c>
      <c r="H63" s="188">
        <v>290045719</v>
      </c>
      <c r="I63" s="188">
        <v>183926675</v>
      </c>
      <c r="J63" s="188">
        <v>2716804</v>
      </c>
      <c r="K63" s="188">
        <v>186643479</v>
      </c>
      <c r="L63" s="188">
        <v>1964061</v>
      </c>
      <c r="M63" s="188">
        <v>24675014</v>
      </c>
      <c r="N63" s="188">
        <v>3212891</v>
      </c>
      <c r="O63" s="188">
        <v>27887905</v>
      </c>
      <c r="P63" s="188">
        <v>816345953</v>
      </c>
      <c r="Q63" s="187">
        <v>0</v>
      </c>
      <c r="R63" s="188">
        <v>816345953</v>
      </c>
      <c r="S63" s="187"/>
      <c r="T63" s="188">
        <v>771399896</v>
      </c>
      <c r="U63" s="188">
        <v>771399896</v>
      </c>
      <c r="V63" s="188">
        <v>788458048</v>
      </c>
      <c r="W63" s="188">
        <v>788458048</v>
      </c>
      <c r="X63" s="188">
        <v>799287801</v>
      </c>
      <c r="Y63" s="188">
        <v>799287801</v>
      </c>
      <c r="Z63" s="193">
        <v>1978767</v>
      </c>
      <c r="AA63" s="193">
        <v>45622</v>
      </c>
      <c r="AB63" s="188">
        <v>2024389</v>
      </c>
      <c r="AC63" s="193">
        <v>41113033</v>
      </c>
      <c r="AD63" s="192">
        <v>0</v>
      </c>
      <c r="AE63" s="199">
        <v>859483375</v>
      </c>
      <c r="AF63" s="188"/>
      <c r="AG63" s="188">
        <v>0</v>
      </c>
      <c r="AH63" s="195">
        <v>1082000</v>
      </c>
      <c r="AI63" s="195">
        <v>3238000</v>
      </c>
      <c r="AJ63" s="188">
        <v>0</v>
      </c>
      <c r="AK63" s="188"/>
      <c r="AL63" s="193">
        <v>317360750</v>
      </c>
      <c r="AM63" s="193">
        <v>-6473961</v>
      </c>
      <c r="AN63" s="192">
        <v>310886789</v>
      </c>
      <c r="AO63" s="193">
        <v>272468410</v>
      </c>
      <c r="AP63" s="193">
        <v>20815309</v>
      </c>
      <c r="AQ63" s="192">
        <v>293283719</v>
      </c>
      <c r="AR63" s="193">
        <v>183926675</v>
      </c>
      <c r="AS63" s="193">
        <v>2716804</v>
      </c>
      <c r="AT63" s="192">
        <v>186643479</v>
      </c>
      <c r="AU63" s="193">
        <v>1964061</v>
      </c>
      <c r="AV63" s="188">
        <v>24675014</v>
      </c>
      <c r="AW63" s="188">
        <v>3212891</v>
      </c>
      <c r="AX63" s="188">
        <v>27887905</v>
      </c>
      <c r="AY63" s="200">
        <v>820665953</v>
      </c>
      <c r="AZ63" s="193">
        <v>0</v>
      </c>
      <c r="BA63" s="200">
        <v>820665953</v>
      </c>
      <c r="BB63" s="188"/>
      <c r="BC63" s="188">
        <v>775719896</v>
      </c>
      <c r="BD63" s="188">
        <v>775719896</v>
      </c>
      <c r="BE63" s="201">
        <v>863803375</v>
      </c>
      <c r="BF63" s="188"/>
      <c r="BG63" s="194">
        <v>859483375</v>
      </c>
      <c r="BH63" s="202">
        <v>0</v>
      </c>
      <c r="BI63" s="191">
        <v>0</v>
      </c>
      <c r="BJ63" s="187"/>
    </row>
    <row r="64" spans="1:66">
      <c r="A64" s="168">
        <f t="shared" si="4"/>
        <v>2007</v>
      </c>
      <c r="B64" s="168">
        <v>5</v>
      </c>
      <c r="C64" s="188">
        <v>362192000</v>
      </c>
      <c r="D64" s="188">
        <v>69988525</v>
      </c>
      <c r="E64" s="188">
        <v>432180525</v>
      </c>
      <c r="F64" s="188">
        <v>303653304</v>
      </c>
      <c r="G64" s="188">
        <v>56206750</v>
      </c>
      <c r="H64" s="188">
        <v>359860054</v>
      </c>
      <c r="I64" s="188">
        <v>200197983</v>
      </c>
      <c r="J64" s="188">
        <v>8128453</v>
      </c>
      <c r="K64" s="188">
        <v>208326436</v>
      </c>
      <c r="L64" s="188">
        <v>1966489</v>
      </c>
      <c r="M64" s="188">
        <v>29367727</v>
      </c>
      <c r="N64" s="188">
        <v>3820696</v>
      </c>
      <c r="O64" s="188">
        <v>33188423</v>
      </c>
      <c r="P64" s="188">
        <v>1035521927</v>
      </c>
      <c r="Q64" s="187">
        <v>0</v>
      </c>
      <c r="R64" s="188">
        <v>1035521927</v>
      </c>
      <c r="S64" s="187"/>
      <c r="T64" s="188">
        <v>868009776</v>
      </c>
      <c r="U64" s="188">
        <v>868009776</v>
      </c>
      <c r="V64" s="188">
        <v>1002333504</v>
      </c>
      <c r="W64" s="188">
        <v>1002333504</v>
      </c>
      <c r="X64" s="188">
        <v>901198199</v>
      </c>
      <c r="Y64" s="188">
        <v>901198199</v>
      </c>
      <c r="Z64" s="193">
        <v>1999674</v>
      </c>
      <c r="AA64" s="193">
        <v>250044</v>
      </c>
      <c r="AB64" s="188">
        <v>2249718</v>
      </c>
      <c r="AC64" s="193">
        <v>68277621</v>
      </c>
      <c r="AD64" s="192">
        <v>0</v>
      </c>
      <c r="AE64" s="199">
        <v>1106049266</v>
      </c>
      <c r="AF64" s="188"/>
      <c r="AG64" s="188">
        <v>0</v>
      </c>
      <c r="AH64" s="195">
        <v>1303000</v>
      </c>
      <c r="AI64" s="195">
        <v>5825000</v>
      </c>
      <c r="AJ64" s="188">
        <v>0</v>
      </c>
      <c r="AK64" s="188"/>
      <c r="AL64" s="193">
        <v>363495000</v>
      </c>
      <c r="AM64" s="193">
        <v>69988525</v>
      </c>
      <c r="AN64" s="192">
        <v>433483525</v>
      </c>
      <c r="AO64" s="193">
        <v>309478304</v>
      </c>
      <c r="AP64" s="193">
        <v>56206750</v>
      </c>
      <c r="AQ64" s="192">
        <v>365685054</v>
      </c>
      <c r="AR64" s="193">
        <v>200197983</v>
      </c>
      <c r="AS64" s="193">
        <v>8128453</v>
      </c>
      <c r="AT64" s="192">
        <v>208326436</v>
      </c>
      <c r="AU64" s="193">
        <v>1966489</v>
      </c>
      <c r="AV64" s="188">
        <v>29367727</v>
      </c>
      <c r="AW64" s="188">
        <v>3820696</v>
      </c>
      <c r="AX64" s="188">
        <v>33188423</v>
      </c>
      <c r="AY64" s="200">
        <v>1042649927</v>
      </c>
      <c r="AZ64" s="193">
        <v>0</v>
      </c>
      <c r="BA64" s="200">
        <v>1042649927</v>
      </c>
      <c r="BB64" s="188"/>
      <c r="BC64" s="188">
        <v>875137776</v>
      </c>
      <c r="BD64" s="188">
        <v>875137776</v>
      </c>
      <c r="BE64" s="201">
        <v>1113177266</v>
      </c>
      <c r="BF64" s="188"/>
      <c r="BG64" s="194">
        <v>1106049266</v>
      </c>
      <c r="BH64" s="202">
        <v>0</v>
      </c>
      <c r="BI64" s="191">
        <v>0</v>
      </c>
      <c r="BJ64" s="187"/>
    </row>
    <row r="65" spans="1:95">
      <c r="A65" s="168">
        <f t="shared" si="4"/>
        <v>2007</v>
      </c>
      <c r="B65" s="168">
        <v>6</v>
      </c>
      <c r="C65" s="188">
        <v>478222066</v>
      </c>
      <c r="D65" s="188">
        <v>50641796</v>
      </c>
      <c r="E65" s="188">
        <v>528863862</v>
      </c>
      <c r="F65" s="188">
        <v>345633094</v>
      </c>
      <c r="G65" s="188">
        <v>8755106</v>
      </c>
      <c r="H65" s="188">
        <v>354388200</v>
      </c>
      <c r="I65" s="188">
        <v>204442135</v>
      </c>
      <c r="J65" s="188">
        <v>1667246</v>
      </c>
      <c r="K65" s="188">
        <v>206109381</v>
      </c>
      <c r="L65" s="188">
        <v>1970225</v>
      </c>
      <c r="M65" s="188">
        <v>31712286</v>
      </c>
      <c r="N65" s="188">
        <v>4126743</v>
      </c>
      <c r="O65" s="188">
        <v>35839029</v>
      </c>
      <c r="P65" s="188">
        <v>1127170697</v>
      </c>
      <c r="Q65" s="187">
        <v>0</v>
      </c>
      <c r="R65" s="188">
        <v>1127170697</v>
      </c>
      <c r="S65" s="187"/>
      <c r="T65" s="188">
        <v>1030267520</v>
      </c>
      <c r="U65" s="188">
        <v>1030267520</v>
      </c>
      <c r="V65" s="188">
        <v>1091331668</v>
      </c>
      <c r="W65" s="188">
        <v>1091331668</v>
      </c>
      <c r="X65" s="188">
        <v>1066106549</v>
      </c>
      <c r="Y65" s="188">
        <v>1066106549</v>
      </c>
      <c r="Z65" s="193">
        <v>2128993</v>
      </c>
      <c r="AA65" s="193">
        <v>-46767</v>
      </c>
      <c r="AB65" s="188">
        <v>2082226</v>
      </c>
      <c r="AC65" s="193">
        <v>82203906</v>
      </c>
      <c r="AD65" s="192">
        <v>0</v>
      </c>
      <c r="AE65" s="199">
        <v>1211456829</v>
      </c>
      <c r="AF65" s="188"/>
      <c r="AG65" s="188">
        <v>0</v>
      </c>
      <c r="AH65" s="195">
        <v>2040000</v>
      </c>
      <c r="AI65" s="195">
        <v>7941000</v>
      </c>
      <c r="AJ65" s="188">
        <v>0</v>
      </c>
      <c r="AK65" s="188"/>
      <c r="AL65" s="193">
        <v>480262066</v>
      </c>
      <c r="AM65" s="193">
        <v>50641796</v>
      </c>
      <c r="AN65" s="192">
        <v>530903862</v>
      </c>
      <c r="AO65" s="193">
        <v>353574094</v>
      </c>
      <c r="AP65" s="193">
        <v>8755106</v>
      </c>
      <c r="AQ65" s="192">
        <v>362329200</v>
      </c>
      <c r="AR65" s="193">
        <v>204442135</v>
      </c>
      <c r="AS65" s="193">
        <v>1667246</v>
      </c>
      <c r="AT65" s="192">
        <v>206109381</v>
      </c>
      <c r="AU65" s="193">
        <v>1970225</v>
      </c>
      <c r="AV65" s="188">
        <v>31712286</v>
      </c>
      <c r="AW65" s="188">
        <v>4126743</v>
      </c>
      <c r="AX65" s="188">
        <v>35839029</v>
      </c>
      <c r="AY65" s="200">
        <v>1137151697</v>
      </c>
      <c r="AZ65" s="193">
        <v>0</v>
      </c>
      <c r="BA65" s="200">
        <v>1137151697</v>
      </c>
      <c r="BB65" s="188"/>
      <c r="BC65" s="188">
        <v>1040248520</v>
      </c>
      <c r="BD65" s="188">
        <v>1040248520</v>
      </c>
      <c r="BE65" s="201">
        <v>1221437829</v>
      </c>
      <c r="BF65" s="188"/>
      <c r="BG65" s="194">
        <v>1211456829</v>
      </c>
      <c r="BH65" s="202">
        <v>0</v>
      </c>
      <c r="BI65" s="191">
        <v>0</v>
      </c>
      <c r="BJ65" s="187"/>
    </row>
    <row r="66" spans="1:95">
      <c r="A66" s="168">
        <f t="shared" si="4"/>
        <v>2007</v>
      </c>
      <c r="B66" s="168">
        <v>7</v>
      </c>
      <c r="C66" s="188">
        <v>573272819</v>
      </c>
      <c r="D66" s="188">
        <v>26584551</v>
      </c>
      <c r="E66" s="188">
        <v>599857370</v>
      </c>
      <c r="F66" s="188">
        <v>379607666</v>
      </c>
      <c r="G66" s="188">
        <v>-145408</v>
      </c>
      <c r="H66" s="188">
        <v>379462258</v>
      </c>
      <c r="I66" s="188">
        <v>206523784</v>
      </c>
      <c r="J66" s="188">
        <v>-3171278</v>
      </c>
      <c r="K66" s="188">
        <v>203352506</v>
      </c>
      <c r="L66" s="188">
        <v>1971839</v>
      </c>
      <c r="M66" s="188">
        <v>35318787</v>
      </c>
      <c r="N66" s="188">
        <v>4565157</v>
      </c>
      <c r="O66" s="188">
        <v>39883944</v>
      </c>
      <c r="P66" s="188">
        <v>1224527917</v>
      </c>
      <c r="Q66" s="187">
        <v>0</v>
      </c>
      <c r="R66" s="188">
        <v>1224527917</v>
      </c>
      <c r="S66" s="187"/>
      <c r="T66" s="188">
        <v>1161376108</v>
      </c>
      <c r="U66" s="188">
        <v>1161376108</v>
      </c>
      <c r="V66" s="188">
        <v>1184643973</v>
      </c>
      <c r="W66" s="188">
        <v>1184643973</v>
      </c>
      <c r="X66" s="188">
        <v>1201260052</v>
      </c>
      <c r="Y66" s="188">
        <v>1201260052</v>
      </c>
      <c r="Z66" s="193">
        <v>2209754</v>
      </c>
      <c r="AA66" s="193">
        <v>-79359</v>
      </c>
      <c r="AB66" s="188">
        <v>2130395</v>
      </c>
      <c r="AC66" s="193">
        <v>98480274</v>
      </c>
      <c r="AD66" s="192">
        <v>0</v>
      </c>
      <c r="AE66" s="199">
        <v>1325138586</v>
      </c>
      <c r="AF66" s="188"/>
      <c r="AG66" s="188">
        <v>0</v>
      </c>
      <c r="AH66" s="195">
        <v>2564000</v>
      </c>
      <c r="AI66" s="195">
        <v>9200000</v>
      </c>
      <c r="AJ66" s="188">
        <v>0</v>
      </c>
      <c r="AK66" s="188"/>
      <c r="AL66" s="193">
        <v>575836819</v>
      </c>
      <c r="AM66" s="193">
        <v>26584551</v>
      </c>
      <c r="AN66" s="192">
        <v>602421370</v>
      </c>
      <c r="AO66" s="193">
        <v>388807666</v>
      </c>
      <c r="AP66" s="193">
        <v>-145408</v>
      </c>
      <c r="AQ66" s="192">
        <v>388662258</v>
      </c>
      <c r="AR66" s="193">
        <v>206523784</v>
      </c>
      <c r="AS66" s="193">
        <v>-3171278</v>
      </c>
      <c r="AT66" s="192">
        <v>203352506</v>
      </c>
      <c r="AU66" s="193">
        <v>1971839</v>
      </c>
      <c r="AV66" s="188">
        <v>35318787</v>
      </c>
      <c r="AW66" s="188">
        <v>4565157</v>
      </c>
      <c r="AX66" s="188">
        <v>39883944</v>
      </c>
      <c r="AY66" s="200">
        <v>1236291917</v>
      </c>
      <c r="AZ66" s="193">
        <v>0</v>
      </c>
      <c r="BA66" s="200">
        <v>1236291917</v>
      </c>
      <c r="BB66" s="188"/>
      <c r="BC66" s="188">
        <v>1173140108</v>
      </c>
      <c r="BD66" s="188">
        <v>1173140108</v>
      </c>
      <c r="BE66" s="201">
        <v>1336902586</v>
      </c>
      <c r="BF66" s="188"/>
      <c r="BG66" s="194">
        <v>1325138586</v>
      </c>
      <c r="BH66" s="202">
        <v>0</v>
      </c>
      <c r="BI66" s="191">
        <v>0</v>
      </c>
      <c r="BJ66" s="188"/>
      <c r="BN66" s="170"/>
    </row>
    <row r="67" spans="1:95">
      <c r="A67" s="168">
        <f t="shared" si="4"/>
        <v>2007</v>
      </c>
      <c r="B67" s="168">
        <v>8</v>
      </c>
      <c r="C67" s="188">
        <v>581779660</v>
      </c>
      <c r="D67" s="188">
        <v>11912927</v>
      </c>
      <c r="E67" s="188">
        <v>593692587</v>
      </c>
      <c r="F67" s="188">
        <v>373461940</v>
      </c>
      <c r="G67" s="188">
        <v>578397</v>
      </c>
      <c r="H67" s="188">
        <v>374040337</v>
      </c>
      <c r="I67" s="188">
        <v>189045359</v>
      </c>
      <c r="J67" s="188">
        <v>-898882</v>
      </c>
      <c r="K67" s="188">
        <v>188146477</v>
      </c>
      <c r="L67" s="188">
        <v>1974228</v>
      </c>
      <c r="M67" s="188">
        <v>35205585</v>
      </c>
      <c r="N67" s="188">
        <v>4607569</v>
      </c>
      <c r="O67" s="188">
        <v>39813154</v>
      </c>
      <c r="P67" s="188">
        <v>1197666783</v>
      </c>
      <c r="Q67" s="187">
        <v>0</v>
      </c>
      <c r="R67" s="188">
        <v>1197666783</v>
      </c>
      <c r="S67" s="187"/>
      <c r="T67" s="188">
        <v>1146261187</v>
      </c>
      <c r="U67" s="188">
        <v>1146261187</v>
      </c>
      <c r="V67" s="188">
        <v>1157853629</v>
      </c>
      <c r="W67" s="188">
        <v>1157853629</v>
      </c>
      <c r="X67" s="188">
        <v>1186074341</v>
      </c>
      <c r="Y67" s="188">
        <v>1186074341</v>
      </c>
      <c r="Z67" s="193">
        <v>2155849</v>
      </c>
      <c r="AA67" s="193">
        <v>-4679</v>
      </c>
      <c r="AB67" s="188">
        <v>2151170</v>
      </c>
      <c r="AC67" s="193">
        <v>93807087</v>
      </c>
      <c r="AD67" s="192">
        <v>0</v>
      </c>
      <c r="AE67" s="199">
        <v>1293625040</v>
      </c>
      <c r="AF67" s="188"/>
      <c r="AG67" s="188">
        <v>0</v>
      </c>
      <c r="AH67" s="195">
        <v>2371000</v>
      </c>
      <c r="AI67" s="195">
        <v>8801000</v>
      </c>
      <c r="AJ67" s="188">
        <v>0</v>
      </c>
      <c r="AK67" s="188"/>
      <c r="AL67" s="193">
        <v>584150660</v>
      </c>
      <c r="AM67" s="193">
        <v>11912927</v>
      </c>
      <c r="AN67" s="192">
        <v>596063587</v>
      </c>
      <c r="AO67" s="193">
        <v>382262940</v>
      </c>
      <c r="AP67" s="193">
        <v>578397</v>
      </c>
      <c r="AQ67" s="192">
        <v>382841337</v>
      </c>
      <c r="AR67" s="193">
        <v>189045359</v>
      </c>
      <c r="AS67" s="193">
        <v>-898882</v>
      </c>
      <c r="AT67" s="192">
        <v>188146477</v>
      </c>
      <c r="AU67" s="193">
        <v>1974228</v>
      </c>
      <c r="AV67" s="188">
        <v>35205585</v>
      </c>
      <c r="AW67" s="188">
        <v>4607569</v>
      </c>
      <c r="AX67" s="188">
        <v>39813154</v>
      </c>
      <c r="AY67" s="200">
        <v>1208838783</v>
      </c>
      <c r="AZ67" s="193">
        <v>0</v>
      </c>
      <c r="BA67" s="200">
        <v>1208838783</v>
      </c>
      <c r="BB67" s="188"/>
      <c r="BC67" s="188">
        <v>1157433187</v>
      </c>
      <c r="BD67" s="188">
        <v>1157433187</v>
      </c>
      <c r="BE67" s="201">
        <v>1304797040</v>
      </c>
      <c r="BF67" s="188"/>
      <c r="BG67" s="194">
        <v>1293625040</v>
      </c>
      <c r="BH67" s="202">
        <v>0</v>
      </c>
      <c r="BI67" s="191">
        <v>0</v>
      </c>
      <c r="BJ67" s="188"/>
    </row>
    <row r="68" spans="1:95">
      <c r="A68" s="168">
        <f t="shared" si="4"/>
        <v>2007</v>
      </c>
      <c r="B68" s="168">
        <v>9</v>
      </c>
      <c r="C68" s="188">
        <v>527980235</v>
      </c>
      <c r="D68" s="188">
        <v>-72264593</v>
      </c>
      <c r="E68" s="188">
        <v>455715642</v>
      </c>
      <c r="F68" s="188">
        <v>370099145</v>
      </c>
      <c r="G68" s="188">
        <v>-30913765</v>
      </c>
      <c r="H68" s="188">
        <v>339185380</v>
      </c>
      <c r="I68" s="188">
        <v>186473630</v>
      </c>
      <c r="J68" s="188">
        <v>-1942412</v>
      </c>
      <c r="K68" s="188">
        <v>184531218</v>
      </c>
      <c r="L68" s="188">
        <v>1976887</v>
      </c>
      <c r="M68" s="188">
        <v>30852279</v>
      </c>
      <c r="N68" s="188">
        <v>4009512</v>
      </c>
      <c r="O68" s="188">
        <v>34861791</v>
      </c>
      <c r="P68" s="188">
        <v>1016270918</v>
      </c>
      <c r="Q68" s="187">
        <v>0</v>
      </c>
      <c r="R68" s="188">
        <v>1016270918</v>
      </c>
      <c r="S68" s="187"/>
      <c r="T68" s="188">
        <v>1086529897</v>
      </c>
      <c r="U68" s="188">
        <v>1086529897</v>
      </c>
      <c r="V68" s="188">
        <v>981409127</v>
      </c>
      <c r="W68" s="188">
        <v>981409127</v>
      </c>
      <c r="X68" s="188">
        <v>1121391688</v>
      </c>
      <c r="Y68" s="188">
        <v>1121391688</v>
      </c>
      <c r="Z68" s="193">
        <v>2150791</v>
      </c>
      <c r="AA68" s="193">
        <v>-166361</v>
      </c>
      <c r="AB68" s="188">
        <v>1984430</v>
      </c>
      <c r="AC68" s="193">
        <v>65766994</v>
      </c>
      <c r="AD68" s="192">
        <v>0</v>
      </c>
      <c r="AE68" s="199">
        <v>1084022342</v>
      </c>
      <c r="AF68" s="188"/>
      <c r="AG68" s="188">
        <v>0</v>
      </c>
      <c r="AH68" s="195">
        <v>1629000</v>
      </c>
      <c r="AI68" s="195">
        <v>6868000</v>
      </c>
      <c r="AJ68" s="188">
        <v>0</v>
      </c>
      <c r="AK68" s="188"/>
      <c r="AL68" s="193">
        <v>529609235</v>
      </c>
      <c r="AM68" s="193">
        <v>-72264593</v>
      </c>
      <c r="AN68" s="192">
        <v>457344642</v>
      </c>
      <c r="AO68" s="193">
        <v>376967145</v>
      </c>
      <c r="AP68" s="193">
        <v>-30913765</v>
      </c>
      <c r="AQ68" s="192">
        <v>346053380</v>
      </c>
      <c r="AR68" s="193">
        <v>186473630</v>
      </c>
      <c r="AS68" s="193">
        <v>-1942412</v>
      </c>
      <c r="AT68" s="192">
        <v>184531218</v>
      </c>
      <c r="AU68" s="193">
        <v>1976887</v>
      </c>
      <c r="AV68" s="188">
        <v>30852279</v>
      </c>
      <c r="AW68" s="188">
        <v>4009512</v>
      </c>
      <c r="AX68" s="188">
        <v>34861791</v>
      </c>
      <c r="AY68" s="200">
        <v>1024767918</v>
      </c>
      <c r="AZ68" s="193">
        <v>0</v>
      </c>
      <c r="BA68" s="200">
        <v>1024767918</v>
      </c>
      <c r="BB68" s="188"/>
      <c r="BC68" s="188">
        <v>1095026897</v>
      </c>
      <c r="BD68" s="188">
        <v>1095026897</v>
      </c>
      <c r="BE68" s="201">
        <v>1092519342</v>
      </c>
      <c r="BF68" s="188"/>
      <c r="BG68" s="194">
        <v>1084022342</v>
      </c>
      <c r="BH68" s="202">
        <v>0</v>
      </c>
      <c r="BI68" s="191">
        <v>0</v>
      </c>
      <c r="BJ68" s="188"/>
    </row>
    <row r="69" spans="1:95">
      <c r="A69" s="168">
        <f t="shared" si="4"/>
        <v>2007</v>
      </c>
      <c r="B69" s="168">
        <v>10</v>
      </c>
      <c r="C69" s="188">
        <v>395490880</v>
      </c>
      <c r="D69" s="188">
        <v>-54483110</v>
      </c>
      <c r="E69" s="188">
        <v>341007770</v>
      </c>
      <c r="F69" s="188">
        <v>317456760</v>
      </c>
      <c r="G69" s="188">
        <v>-17661835</v>
      </c>
      <c r="H69" s="188">
        <v>299794925</v>
      </c>
      <c r="I69" s="188">
        <v>186436878</v>
      </c>
      <c r="J69" s="188">
        <v>-2017499</v>
      </c>
      <c r="K69" s="188">
        <v>184419379</v>
      </c>
      <c r="L69" s="188">
        <v>1979305</v>
      </c>
      <c r="M69" s="188">
        <v>27422914</v>
      </c>
      <c r="N69" s="188">
        <v>3543337</v>
      </c>
      <c r="O69" s="188">
        <v>30966251</v>
      </c>
      <c r="P69" s="188">
        <v>858167630</v>
      </c>
      <c r="Q69" s="187">
        <v>0</v>
      </c>
      <c r="R69" s="188">
        <v>858167630</v>
      </c>
      <c r="S69" s="187"/>
      <c r="T69" s="188">
        <v>901363823</v>
      </c>
      <c r="U69" s="188">
        <v>901363823</v>
      </c>
      <c r="V69" s="188">
        <v>827201379</v>
      </c>
      <c r="W69" s="188">
        <v>827201379</v>
      </c>
      <c r="X69" s="188">
        <v>932330074</v>
      </c>
      <c r="Y69" s="188">
        <v>932330074</v>
      </c>
      <c r="Z69" s="193">
        <v>1996144</v>
      </c>
      <c r="AA69" s="193">
        <v>-11590</v>
      </c>
      <c r="AB69" s="188">
        <v>1984554</v>
      </c>
      <c r="AC69" s="193">
        <v>45794164</v>
      </c>
      <c r="AD69" s="192">
        <v>0</v>
      </c>
      <c r="AE69" s="199">
        <v>905946348</v>
      </c>
      <c r="AF69" s="188"/>
      <c r="AG69" s="188">
        <v>0</v>
      </c>
      <c r="AH69" s="195">
        <v>1329000</v>
      </c>
      <c r="AI69" s="195">
        <v>4379000</v>
      </c>
      <c r="AJ69" s="188">
        <v>0</v>
      </c>
      <c r="AK69" s="188"/>
      <c r="AL69" s="193">
        <v>396819880</v>
      </c>
      <c r="AM69" s="193">
        <v>-54483110</v>
      </c>
      <c r="AN69" s="192">
        <v>342336770</v>
      </c>
      <c r="AO69" s="193">
        <v>321835760</v>
      </c>
      <c r="AP69" s="193">
        <v>-17661835</v>
      </c>
      <c r="AQ69" s="192">
        <v>304173925</v>
      </c>
      <c r="AR69" s="193">
        <v>186436878</v>
      </c>
      <c r="AS69" s="193">
        <v>-2017499</v>
      </c>
      <c r="AT69" s="192">
        <v>184419379</v>
      </c>
      <c r="AU69" s="193">
        <v>1979305</v>
      </c>
      <c r="AV69" s="188">
        <v>27422914</v>
      </c>
      <c r="AW69" s="188">
        <v>3543337</v>
      </c>
      <c r="AX69" s="188">
        <v>30966251</v>
      </c>
      <c r="AY69" s="200">
        <v>863875630</v>
      </c>
      <c r="AZ69" s="193">
        <v>0</v>
      </c>
      <c r="BA69" s="200">
        <v>863875630</v>
      </c>
      <c r="BB69" s="188"/>
      <c r="BC69" s="188">
        <v>907071823</v>
      </c>
      <c r="BD69" s="188">
        <v>907071823</v>
      </c>
      <c r="BE69" s="201">
        <v>911654348</v>
      </c>
      <c r="BF69" s="188"/>
      <c r="BG69" s="194">
        <v>905946348</v>
      </c>
      <c r="BH69" s="202">
        <v>0</v>
      </c>
      <c r="BI69" s="191">
        <v>0</v>
      </c>
      <c r="BJ69" s="188"/>
    </row>
    <row r="70" spans="1:95">
      <c r="A70" s="168">
        <f t="shared" si="4"/>
        <v>2007</v>
      </c>
      <c r="B70" s="168">
        <v>11</v>
      </c>
      <c r="C70" s="188">
        <v>301212152</v>
      </c>
      <c r="D70" s="188">
        <v>-11321450</v>
      </c>
      <c r="E70" s="188">
        <v>289890702</v>
      </c>
      <c r="F70" s="188">
        <v>263277881</v>
      </c>
      <c r="G70" s="188">
        <v>4817722</v>
      </c>
      <c r="H70" s="188">
        <v>268095603</v>
      </c>
      <c r="I70" s="188">
        <v>152861213</v>
      </c>
      <c r="J70" s="188">
        <v>2580867</v>
      </c>
      <c r="K70" s="188">
        <v>155442080</v>
      </c>
      <c r="L70" s="188">
        <v>1982015</v>
      </c>
      <c r="M70" s="188">
        <v>25833619</v>
      </c>
      <c r="N70" s="188">
        <v>3203621</v>
      </c>
      <c r="O70" s="188">
        <v>29037240</v>
      </c>
      <c r="P70" s="188">
        <v>744447640</v>
      </c>
      <c r="Q70" s="187">
        <v>0</v>
      </c>
      <c r="R70" s="188">
        <v>744447640</v>
      </c>
      <c r="S70" s="187"/>
      <c r="T70" s="188">
        <v>719333261</v>
      </c>
      <c r="U70" s="188">
        <v>719333261</v>
      </c>
      <c r="V70" s="188">
        <v>715410400</v>
      </c>
      <c r="W70" s="188">
        <v>715410400</v>
      </c>
      <c r="X70" s="188">
        <v>748370501</v>
      </c>
      <c r="Y70" s="188">
        <v>748370501</v>
      </c>
      <c r="Z70" s="193">
        <v>2019878</v>
      </c>
      <c r="AA70" s="193">
        <v>277132</v>
      </c>
      <c r="AB70" s="188">
        <v>2297010</v>
      </c>
      <c r="AC70" s="193">
        <v>34082538</v>
      </c>
      <c r="AD70" s="192">
        <v>0</v>
      </c>
      <c r="AE70" s="199">
        <v>780827188</v>
      </c>
      <c r="AF70" s="188"/>
      <c r="AG70" s="188">
        <v>0</v>
      </c>
      <c r="AH70" s="195">
        <v>2071000</v>
      </c>
      <c r="AI70" s="195">
        <v>3588000</v>
      </c>
      <c r="AJ70" s="188">
        <v>0</v>
      </c>
      <c r="AK70" s="188"/>
      <c r="AL70" s="193">
        <v>303283152</v>
      </c>
      <c r="AM70" s="193">
        <v>-11321450</v>
      </c>
      <c r="AN70" s="192">
        <v>291961702</v>
      </c>
      <c r="AO70" s="193">
        <v>266865881</v>
      </c>
      <c r="AP70" s="193">
        <v>4817722</v>
      </c>
      <c r="AQ70" s="192">
        <v>271683603</v>
      </c>
      <c r="AR70" s="193">
        <v>152861213</v>
      </c>
      <c r="AS70" s="193">
        <v>2580867</v>
      </c>
      <c r="AT70" s="192">
        <v>155442080</v>
      </c>
      <c r="AU70" s="193">
        <v>1982015</v>
      </c>
      <c r="AV70" s="188">
        <v>25833619</v>
      </c>
      <c r="AW70" s="188">
        <v>3203621</v>
      </c>
      <c r="AX70" s="188">
        <v>29037240</v>
      </c>
      <c r="AY70" s="200">
        <v>750106640</v>
      </c>
      <c r="AZ70" s="193">
        <v>0</v>
      </c>
      <c r="BA70" s="200">
        <v>750106640</v>
      </c>
      <c r="BB70" s="188"/>
      <c r="BC70" s="188">
        <v>724992261</v>
      </c>
      <c r="BD70" s="188">
        <v>724992261</v>
      </c>
      <c r="BE70" s="201">
        <v>786486188</v>
      </c>
      <c r="BF70" s="188"/>
      <c r="BG70" s="194">
        <v>780827188</v>
      </c>
      <c r="BH70" s="202">
        <v>0</v>
      </c>
      <c r="BI70" s="191">
        <v>0</v>
      </c>
      <c r="BJ70" s="188"/>
    </row>
    <row r="71" spans="1:95">
      <c r="A71" s="168">
        <f t="shared" si="4"/>
        <v>2007</v>
      </c>
      <c r="B71" s="168">
        <v>12</v>
      </c>
      <c r="C71" s="188">
        <v>366950599</v>
      </c>
      <c r="D71" s="188">
        <v>49025374</v>
      </c>
      <c r="E71" s="188">
        <v>415975973</v>
      </c>
      <c r="F71" s="188">
        <v>265917518</v>
      </c>
      <c r="G71" s="188">
        <v>6348415</v>
      </c>
      <c r="H71" s="188">
        <v>272265933</v>
      </c>
      <c r="I71" s="188">
        <v>152616324</v>
      </c>
      <c r="J71" s="188">
        <v>-1422503</v>
      </c>
      <c r="K71" s="188">
        <v>151193821</v>
      </c>
      <c r="L71" s="188">
        <v>1984130</v>
      </c>
      <c r="M71" s="188">
        <v>28892287</v>
      </c>
      <c r="N71" s="188">
        <v>3445369</v>
      </c>
      <c r="O71" s="188">
        <v>32337656</v>
      </c>
      <c r="P71" s="188">
        <v>873757513</v>
      </c>
      <c r="Q71" s="187">
        <v>0</v>
      </c>
      <c r="R71" s="188">
        <v>873757513</v>
      </c>
      <c r="S71" s="187"/>
      <c r="T71" s="188">
        <v>787468571</v>
      </c>
      <c r="U71" s="188">
        <v>787468571</v>
      </c>
      <c r="V71" s="188">
        <v>841419857</v>
      </c>
      <c r="W71" s="188">
        <v>841419857</v>
      </c>
      <c r="X71" s="188">
        <v>819806227</v>
      </c>
      <c r="Y71" s="188">
        <v>819806227</v>
      </c>
      <c r="Z71" s="193">
        <v>2197802</v>
      </c>
      <c r="AA71" s="193">
        <v>141404</v>
      </c>
      <c r="AB71" s="188">
        <v>2339206</v>
      </c>
      <c r="AC71" s="193">
        <v>47955309</v>
      </c>
      <c r="AD71" s="192">
        <v>0</v>
      </c>
      <c r="AE71" s="199">
        <v>924052028</v>
      </c>
      <c r="AF71" s="188"/>
      <c r="AG71" s="188">
        <v>0</v>
      </c>
      <c r="AH71" s="195">
        <v>3590000</v>
      </c>
      <c r="AI71" s="195">
        <v>5276000</v>
      </c>
      <c r="AJ71" s="188">
        <v>0</v>
      </c>
      <c r="AK71" s="188"/>
      <c r="AL71" s="193">
        <v>370540599</v>
      </c>
      <c r="AM71" s="193">
        <v>49025374</v>
      </c>
      <c r="AN71" s="192">
        <v>419565973</v>
      </c>
      <c r="AO71" s="193">
        <v>271193518</v>
      </c>
      <c r="AP71" s="193">
        <v>6348415</v>
      </c>
      <c r="AQ71" s="192">
        <v>277541933</v>
      </c>
      <c r="AR71" s="193">
        <v>152616324</v>
      </c>
      <c r="AS71" s="193">
        <v>-1422503</v>
      </c>
      <c r="AT71" s="192">
        <v>151193821</v>
      </c>
      <c r="AU71" s="193">
        <v>1984130</v>
      </c>
      <c r="AV71" s="188">
        <v>28892287</v>
      </c>
      <c r="AW71" s="188">
        <v>3445369</v>
      </c>
      <c r="AX71" s="188">
        <v>32337656</v>
      </c>
      <c r="AY71" s="200">
        <v>882623513</v>
      </c>
      <c r="AZ71" s="193">
        <v>0</v>
      </c>
      <c r="BA71" s="200">
        <v>882623513</v>
      </c>
      <c r="BB71" s="188"/>
      <c r="BC71" s="188">
        <v>796334571</v>
      </c>
      <c r="BD71" s="188">
        <v>796334571</v>
      </c>
      <c r="BE71" s="201">
        <v>932918028</v>
      </c>
      <c r="BF71" s="188"/>
      <c r="BG71" s="194">
        <v>924052028</v>
      </c>
      <c r="BH71" s="202">
        <v>0</v>
      </c>
      <c r="BI71" s="191">
        <v>0</v>
      </c>
      <c r="BJ71" s="188"/>
    </row>
    <row r="72" spans="1:95">
      <c r="B72" s="174" t="s">
        <v>112</v>
      </c>
      <c r="C72" s="188">
        <v>5135758927</v>
      </c>
      <c r="D72" s="188">
        <v>26249201</v>
      </c>
      <c r="E72" s="188">
        <v>5162008128</v>
      </c>
      <c r="F72" s="188">
        <v>3670591877</v>
      </c>
      <c r="G72" s="188">
        <v>18367686</v>
      </c>
      <c r="H72" s="188">
        <v>3688959563</v>
      </c>
      <c r="I72" s="188">
        <v>2145284535</v>
      </c>
      <c r="J72" s="188">
        <v>2760248</v>
      </c>
      <c r="K72" s="188">
        <v>2148044783</v>
      </c>
      <c r="L72" s="188">
        <v>23647085</v>
      </c>
      <c r="M72" s="188">
        <v>349289638</v>
      </c>
      <c r="N72" s="188">
        <v>44147074</v>
      </c>
      <c r="O72" s="188">
        <v>393436712</v>
      </c>
      <c r="P72" s="188">
        <v>11416096271</v>
      </c>
      <c r="Q72" s="187">
        <v>0</v>
      </c>
      <c r="R72" s="188">
        <v>11416096271</v>
      </c>
      <c r="S72" s="187"/>
      <c r="T72" s="188">
        <v>10975282424</v>
      </c>
      <c r="U72" s="188">
        <v>10975282424</v>
      </c>
      <c r="V72" s="188">
        <v>11022659559</v>
      </c>
      <c r="W72" s="188">
        <v>11022659559</v>
      </c>
      <c r="X72" s="188">
        <v>11368719136</v>
      </c>
      <c r="Y72" s="188">
        <v>11368719136</v>
      </c>
      <c r="Z72" s="192">
        <v>25397978</v>
      </c>
      <c r="AA72" s="192">
        <v>185379</v>
      </c>
      <c r="AB72" s="188">
        <v>25583357</v>
      </c>
      <c r="AC72" s="192">
        <v>710350112</v>
      </c>
      <c r="AD72" s="192">
        <v>0</v>
      </c>
      <c r="AE72" s="192">
        <v>12152029740</v>
      </c>
      <c r="AF72" s="188"/>
      <c r="AG72" s="188">
        <v>0</v>
      </c>
      <c r="AH72" s="188">
        <v>27017000</v>
      </c>
      <c r="AI72" s="188">
        <v>68369000</v>
      </c>
      <c r="AJ72" s="188">
        <v>0</v>
      </c>
      <c r="AK72" s="188"/>
      <c r="AL72" s="192">
        <v>5162775927</v>
      </c>
      <c r="AM72" s="192">
        <v>26249201</v>
      </c>
      <c r="AN72" s="192">
        <v>5189025128</v>
      </c>
      <c r="AO72" s="192">
        <v>3738960877</v>
      </c>
      <c r="AP72" s="192">
        <v>18367686</v>
      </c>
      <c r="AQ72" s="192">
        <v>3757328563</v>
      </c>
      <c r="AR72" s="192">
        <v>2145284535</v>
      </c>
      <c r="AS72" s="192">
        <v>2760248</v>
      </c>
      <c r="AT72" s="192">
        <v>2148044783</v>
      </c>
      <c r="AU72" s="192">
        <v>23647085</v>
      </c>
      <c r="AV72" s="188">
        <v>349289638</v>
      </c>
      <c r="AW72" s="188">
        <v>44147074</v>
      </c>
      <c r="AX72" s="188">
        <v>393436712</v>
      </c>
      <c r="AY72" s="188">
        <v>11511482271</v>
      </c>
      <c r="AZ72" s="193">
        <v>0</v>
      </c>
      <c r="BA72" s="188">
        <v>11511482271</v>
      </c>
      <c r="BB72" s="188"/>
      <c r="BC72" s="188">
        <v>11070668424</v>
      </c>
      <c r="BD72" s="188">
        <v>11070668424</v>
      </c>
      <c r="BE72" s="192">
        <v>12247415740</v>
      </c>
      <c r="BF72" s="187"/>
      <c r="BG72" s="192">
        <v>12152029740</v>
      </c>
      <c r="BH72" s="202">
        <v>0</v>
      </c>
      <c r="BI72" s="192">
        <v>0</v>
      </c>
      <c r="BJ72" s="188"/>
      <c r="BN72" s="170"/>
    </row>
    <row r="73" spans="1:95">
      <c r="A73" s="168">
        <f t="shared" ref="A73:A84" si="5">A60+1</f>
        <v>2008</v>
      </c>
      <c r="B73" s="168">
        <v>1</v>
      </c>
      <c r="C73" s="188">
        <v>480652145</v>
      </c>
      <c r="D73" s="188">
        <v>9082071</v>
      </c>
      <c r="E73" s="188">
        <v>489734216</v>
      </c>
      <c r="F73" s="188">
        <v>274882336</v>
      </c>
      <c r="G73" s="188">
        <v>-31561565</v>
      </c>
      <c r="H73" s="188">
        <v>243320771</v>
      </c>
      <c r="I73" s="188">
        <v>154321793</v>
      </c>
      <c r="J73" s="188">
        <v>-4124679</v>
      </c>
      <c r="K73" s="188">
        <v>150197114</v>
      </c>
      <c r="L73" s="188">
        <v>1986284</v>
      </c>
      <c r="M73" s="188">
        <v>30268596</v>
      </c>
      <c r="N73" s="188">
        <v>3554750</v>
      </c>
      <c r="O73" s="188">
        <v>33823346</v>
      </c>
      <c r="P73" s="188">
        <v>919061731</v>
      </c>
      <c r="Q73" s="187">
        <v>0</v>
      </c>
      <c r="R73" s="188">
        <v>919061731</v>
      </c>
      <c r="S73" s="187"/>
      <c r="T73" s="188">
        <v>911842558</v>
      </c>
      <c r="U73" s="188">
        <v>911842558</v>
      </c>
      <c r="V73" s="188">
        <v>885238385</v>
      </c>
      <c r="W73" s="188">
        <v>885238385</v>
      </c>
      <c r="X73" s="188">
        <v>945665904</v>
      </c>
      <c r="Y73" s="188">
        <v>945665904</v>
      </c>
      <c r="Z73" s="193">
        <v>2342257</v>
      </c>
      <c r="AA73" s="193">
        <v>-237872</v>
      </c>
      <c r="AB73" s="188">
        <v>2104385</v>
      </c>
      <c r="AC73" s="193">
        <v>53055665</v>
      </c>
      <c r="AD73" s="192">
        <v>0</v>
      </c>
      <c r="AE73" s="199">
        <v>974221781</v>
      </c>
      <c r="AF73" s="188"/>
      <c r="AG73" s="188">
        <v>0</v>
      </c>
      <c r="AH73" s="195">
        <v>5041000</v>
      </c>
      <c r="AI73" s="195">
        <v>7710000</v>
      </c>
      <c r="AJ73" s="188">
        <v>0</v>
      </c>
      <c r="AK73" s="188"/>
      <c r="AL73" s="193">
        <v>485693145</v>
      </c>
      <c r="AM73" s="193">
        <v>9082071</v>
      </c>
      <c r="AN73" s="192">
        <v>494775216</v>
      </c>
      <c r="AO73" s="193">
        <v>282592336</v>
      </c>
      <c r="AP73" s="193">
        <v>-31561565</v>
      </c>
      <c r="AQ73" s="192">
        <v>251030771</v>
      </c>
      <c r="AR73" s="193">
        <v>154321793</v>
      </c>
      <c r="AS73" s="193">
        <v>-4124679</v>
      </c>
      <c r="AT73" s="192">
        <v>150197114</v>
      </c>
      <c r="AU73" s="193">
        <v>1986284</v>
      </c>
      <c r="AV73" s="188">
        <v>30268596</v>
      </c>
      <c r="AW73" s="188">
        <v>3554750</v>
      </c>
      <c r="AX73" s="188">
        <v>33823346</v>
      </c>
      <c r="AY73" s="200">
        <v>931812731</v>
      </c>
      <c r="AZ73" s="193">
        <v>0</v>
      </c>
      <c r="BA73" s="200">
        <v>931812731</v>
      </c>
      <c r="BB73" s="188"/>
      <c r="BC73" s="188">
        <v>924593558</v>
      </c>
      <c r="BD73" s="188">
        <v>924593558</v>
      </c>
      <c r="BE73" s="201">
        <v>986972781</v>
      </c>
      <c r="BF73" s="188"/>
      <c r="BG73" s="194">
        <v>974221781</v>
      </c>
      <c r="BH73" s="202">
        <v>0</v>
      </c>
      <c r="BI73" s="191">
        <v>0</v>
      </c>
      <c r="BJ73" s="187"/>
      <c r="CQ73" s="203"/>
    </row>
    <row r="74" spans="1:95">
      <c r="A74" s="168">
        <f t="shared" si="5"/>
        <v>2008</v>
      </c>
      <c r="B74" s="168">
        <v>2</v>
      </c>
      <c r="C74" s="188">
        <v>426221360</v>
      </c>
      <c r="D74" s="188">
        <v>-51100568</v>
      </c>
      <c r="E74" s="188">
        <v>375120792</v>
      </c>
      <c r="F74" s="188">
        <v>272465376</v>
      </c>
      <c r="G74" s="188">
        <v>-16380325</v>
      </c>
      <c r="H74" s="188">
        <v>256085051</v>
      </c>
      <c r="I74" s="188">
        <v>150336250</v>
      </c>
      <c r="J74" s="188">
        <v>-2438332</v>
      </c>
      <c r="K74" s="188">
        <v>147897918</v>
      </c>
      <c r="L74" s="188">
        <v>1989720</v>
      </c>
      <c r="M74" s="188">
        <v>25571364</v>
      </c>
      <c r="N74" s="188">
        <v>3089133</v>
      </c>
      <c r="O74" s="188">
        <v>28660497</v>
      </c>
      <c r="P74" s="188">
        <v>809753978</v>
      </c>
      <c r="Q74" s="187">
        <v>0</v>
      </c>
      <c r="R74" s="188">
        <v>809753978</v>
      </c>
      <c r="S74" s="187"/>
      <c r="T74" s="188">
        <v>851012706</v>
      </c>
      <c r="U74" s="188">
        <v>851012706</v>
      </c>
      <c r="V74" s="188">
        <v>781093481</v>
      </c>
      <c r="W74" s="188">
        <v>781093481</v>
      </c>
      <c r="X74" s="188">
        <v>879673203</v>
      </c>
      <c r="Y74" s="188">
        <v>879673203</v>
      </c>
      <c r="Z74" s="193">
        <v>2244717</v>
      </c>
      <c r="AA74" s="193">
        <v>-161334</v>
      </c>
      <c r="AB74" s="188">
        <v>2083383</v>
      </c>
      <c r="AC74" s="193">
        <v>40181866</v>
      </c>
      <c r="AD74" s="192">
        <v>0</v>
      </c>
      <c r="AE74" s="199">
        <v>852019227</v>
      </c>
      <c r="AF74" s="188"/>
      <c r="AG74" s="188">
        <v>0</v>
      </c>
      <c r="AH74" s="195">
        <v>3480000</v>
      </c>
      <c r="AI74" s="195">
        <v>3424000</v>
      </c>
      <c r="AJ74" s="188">
        <v>0</v>
      </c>
      <c r="AK74" s="188"/>
      <c r="AL74" s="193">
        <v>429701360</v>
      </c>
      <c r="AM74" s="193">
        <v>-51100568</v>
      </c>
      <c r="AN74" s="192">
        <v>378600792</v>
      </c>
      <c r="AO74" s="193">
        <v>275889376</v>
      </c>
      <c r="AP74" s="193">
        <v>-16380325</v>
      </c>
      <c r="AQ74" s="192">
        <v>259509051</v>
      </c>
      <c r="AR74" s="193">
        <v>150336250</v>
      </c>
      <c r="AS74" s="193">
        <v>-2438332</v>
      </c>
      <c r="AT74" s="192">
        <v>147897918</v>
      </c>
      <c r="AU74" s="193">
        <v>1989720</v>
      </c>
      <c r="AV74" s="188">
        <v>25571364</v>
      </c>
      <c r="AW74" s="188">
        <v>3089133</v>
      </c>
      <c r="AX74" s="188">
        <v>28660497</v>
      </c>
      <c r="AY74" s="200">
        <v>816657978</v>
      </c>
      <c r="AZ74" s="193">
        <v>0</v>
      </c>
      <c r="BA74" s="200">
        <v>816657978</v>
      </c>
      <c r="BB74" s="188"/>
      <c r="BC74" s="188">
        <v>857916706</v>
      </c>
      <c r="BD74" s="188">
        <v>857916706</v>
      </c>
      <c r="BE74" s="201">
        <v>858923227</v>
      </c>
      <c r="BF74" s="188"/>
      <c r="BG74" s="194">
        <v>852019227</v>
      </c>
      <c r="BH74" s="202">
        <v>0</v>
      </c>
      <c r="BI74" s="191">
        <v>0</v>
      </c>
      <c r="BJ74" s="187"/>
      <c r="CQ74" s="203"/>
    </row>
    <row r="75" spans="1:95">
      <c r="A75" s="168">
        <f t="shared" si="5"/>
        <v>2008</v>
      </c>
      <c r="B75" s="168">
        <v>3</v>
      </c>
      <c r="C75" s="188">
        <v>360764600</v>
      </c>
      <c r="D75" s="188">
        <v>2322887</v>
      </c>
      <c r="E75" s="188">
        <v>363087487</v>
      </c>
      <c r="F75" s="188">
        <v>255801115</v>
      </c>
      <c r="G75" s="188">
        <v>15587526</v>
      </c>
      <c r="H75" s="188">
        <v>271388641</v>
      </c>
      <c r="I75" s="188">
        <v>180600856</v>
      </c>
      <c r="J75" s="188">
        <v>3287712</v>
      </c>
      <c r="K75" s="188">
        <v>183888568</v>
      </c>
      <c r="L75" s="188">
        <v>1991815</v>
      </c>
      <c r="M75" s="188">
        <v>26457757</v>
      </c>
      <c r="N75" s="188">
        <v>3283206</v>
      </c>
      <c r="O75" s="188">
        <v>29740963</v>
      </c>
      <c r="P75" s="188">
        <v>850097474</v>
      </c>
      <c r="Q75" s="187">
        <v>0</v>
      </c>
      <c r="R75" s="188">
        <v>850097474</v>
      </c>
      <c r="S75" s="187"/>
      <c r="T75" s="188">
        <v>799158386</v>
      </c>
      <c r="U75" s="188">
        <v>799158386</v>
      </c>
      <c r="V75" s="188">
        <v>820356511</v>
      </c>
      <c r="W75" s="188">
        <v>820356511</v>
      </c>
      <c r="X75" s="188">
        <v>828899349</v>
      </c>
      <c r="Y75" s="188">
        <v>828899349</v>
      </c>
      <c r="Z75" s="193">
        <v>2108257</v>
      </c>
      <c r="AA75" s="193">
        <v>136512</v>
      </c>
      <c r="AB75" s="188">
        <v>2244769</v>
      </c>
      <c r="AC75" s="193">
        <v>44512397</v>
      </c>
      <c r="AD75" s="192">
        <v>0</v>
      </c>
      <c r="AE75" s="199">
        <v>896854640</v>
      </c>
      <c r="AF75" s="188"/>
      <c r="AG75" s="188">
        <v>0</v>
      </c>
      <c r="AH75" s="195">
        <v>2464000</v>
      </c>
      <c r="AI75" s="195">
        <v>4705000</v>
      </c>
      <c r="AJ75" s="188">
        <v>0</v>
      </c>
      <c r="AK75" s="188"/>
      <c r="AL75" s="193">
        <v>363228600</v>
      </c>
      <c r="AM75" s="193">
        <v>2322887</v>
      </c>
      <c r="AN75" s="192">
        <v>365551487</v>
      </c>
      <c r="AO75" s="193">
        <v>260506115</v>
      </c>
      <c r="AP75" s="193">
        <v>15587526</v>
      </c>
      <c r="AQ75" s="192">
        <v>276093641</v>
      </c>
      <c r="AR75" s="193">
        <v>180600856</v>
      </c>
      <c r="AS75" s="193">
        <v>3287712</v>
      </c>
      <c r="AT75" s="192">
        <v>183888568</v>
      </c>
      <c r="AU75" s="193">
        <v>1991815</v>
      </c>
      <c r="AV75" s="188">
        <v>26457757</v>
      </c>
      <c r="AW75" s="188">
        <v>3283206</v>
      </c>
      <c r="AX75" s="188">
        <v>29740963</v>
      </c>
      <c r="AY75" s="200">
        <v>857266474</v>
      </c>
      <c r="AZ75" s="193">
        <v>0</v>
      </c>
      <c r="BA75" s="200">
        <v>857266474</v>
      </c>
      <c r="BB75" s="188"/>
      <c r="BC75" s="188">
        <v>806327386</v>
      </c>
      <c r="BD75" s="188">
        <v>806327386</v>
      </c>
      <c r="BE75" s="201">
        <v>904023640</v>
      </c>
      <c r="BF75" s="188"/>
      <c r="BG75" s="194">
        <v>896854640</v>
      </c>
      <c r="BH75" s="202">
        <v>0</v>
      </c>
      <c r="BI75" s="191">
        <v>0</v>
      </c>
      <c r="BJ75" s="187"/>
      <c r="CQ75" s="203"/>
    </row>
    <row r="76" spans="1:95">
      <c r="A76" s="168">
        <f t="shared" si="5"/>
        <v>2008</v>
      </c>
      <c r="B76" s="168">
        <v>4</v>
      </c>
      <c r="C76" s="188">
        <v>325129206</v>
      </c>
      <c r="D76" s="188">
        <v>-8384553</v>
      </c>
      <c r="E76" s="188">
        <v>316744653</v>
      </c>
      <c r="F76" s="188">
        <v>276522303</v>
      </c>
      <c r="G76" s="188">
        <v>22685559</v>
      </c>
      <c r="H76" s="188">
        <v>299207862</v>
      </c>
      <c r="I76" s="188">
        <v>184792306</v>
      </c>
      <c r="J76" s="188">
        <v>2699509</v>
      </c>
      <c r="K76" s="188">
        <v>187491815</v>
      </c>
      <c r="L76" s="188">
        <v>1994032</v>
      </c>
      <c r="M76" s="188">
        <v>25144391</v>
      </c>
      <c r="N76" s="188">
        <v>3282419</v>
      </c>
      <c r="O76" s="188">
        <v>28426810</v>
      </c>
      <c r="P76" s="188">
        <v>833865172</v>
      </c>
      <c r="Q76" s="187">
        <v>0</v>
      </c>
      <c r="R76" s="188">
        <v>833865172</v>
      </c>
      <c r="S76" s="187"/>
      <c r="T76" s="188">
        <v>788437847</v>
      </c>
      <c r="U76" s="188">
        <v>788437847</v>
      </c>
      <c r="V76" s="188">
        <v>805438362</v>
      </c>
      <c r="W76" s="188">
        <v>805438362</v>
      </c>
      <c r="X76" s="188">
        <v>816864657</v>
      </c>
      <c r="Y76" s="188">
        <v>816864657</v>
      </c>
      <c r="Z76" s="193">
        <v>2019458</v>
      </c>
      <c r="AA76" s="193">
        <v>30065</v>
      </c>
      <c r="AB76" s="188">
        <v>2049523</v>
      </c>
      <c r="AC76" s="193">
        <v>42528302</v>
      </c>
      <c r="AD76" s="192">
        <v>0</v>
      </c>
      <c r="AE76" s="199">
        <v>878442997</v>
      </c>
      <c r="AF76" s="188"/>
      <c r="AG76" s="188">
        <v>0</v>
      </c>
      <c r="AH76" s="195">
        <v>1300000</v>
      </c>
      <c r="AI76" s="195">
        <v>3903000</v>
      </c>
      <c r="AJ76" s="188">
        <v>0</v>
      </c>
      <c r="AK76" s="188"/>
      <c r="AL76" s="193">
        <v>326429206</v>
      </c>
      <c r="AM76" s="193">
        <v>-8384553</v>
      </c>
      <c r="AN76" s="192">
        <v>318044653</v>
      </c>
      <c r="AO76" s="193">
        <v>280425303</v>
      </c>
      <c r="AP76" s="193">
        <v>22685559</v>
      </c>
      <c r="AQ76" s="192">
        <v>303110862</v>
      </c>
      <c r="AR76" s="193">
        <v>184792306</v>
      </c>
      <c r="AS76" s="193">
        <v>2699509</v>
      </c>
      <c r="AT76" s="192">
        <v>187491815</v>
      </c>
      <c r="AU76" s="193">
        <v>1994032</v>
      </c>
      <c r="AV76" s="188">
        <v>25144391</v>
      </c>
      <c r="AW76" s="188">
        <v>3282419</v>
      </c>
      <c r="AX76" s="188">
        <v>28426810</v>
      </c>
      <c r="AY76" s="200">
        <v>839068172</v>
      </c>
      <c r="AZ76" s="193">
        <v>0</v>
      </c>
      <c r="BA76" s="200">
        <v>839068172</v>
      </c>
      <c r="BB76" s="188"/>
      <c r="BC76" s="188">
        <v>793640847</v>
      </c>
      <c r="BD76" s="188">
        <v>793640847</v>
      </c>
      <c r="BE76" s="201">
        <v>883645997</v>
      </c>
      <c r="BF76" s="188"/>
      <c r="BG76" s="194">
        <v>878442997</v>
      </c>
      <c r="BH76" s="202">
        <v>0</v>
      </c>
      <c r="BI76" s="191">
        <v>0</v>
      </c>
      <c r="BJ76" s="187"/>
      <c r="CQ76" s="203"/>
    </row>
    <row r="77" spans="1:95">
      <c r="A77" s="168">
        <f t="shared" si="5"/>
        <v>2008</v>
      </c>
      <c r="B77" s="168">
        <v>5</v>
      </c>
      <c r="C77" s="188">
        <v>348276848</v>
      </c>
      <c r="D77" s="188">
        <v>65156603</v>
      </c>
      <c r="E77" s="188">
        <v>413433451</v>
      </c>
      <c r="F77" s="188">
        <v>301344416</v>
      </c>
      <c r="G77" s="188">
        <v>59587770</v>
      </c>
      <c r="H77" s="188">
        <v>360932186</v>
      </c>
      <c r="I77" s="188">
        <v>200676686</v>
      </c>
      <c r="J77" s="188">
        <v>9198057</v>
      </c>
      <c r="K77" s="188">
        <v>209874743</v>
      </c>
      <c r="L77" s="188">
        <v>1996460</v>
      </c>
      <c r="M77" s="188">
        <v>29852750</v>
      </c>
      <c r="N77" s="188">
        <v>3892541</v>
      </c>
      <c r="O77" s="188">
        <v>33745291</v>
      </c>
      <c r="P77" s="188">
        <v>1019982131</v>
      </c>
      <c r="Q77" s="187">
        <v>0</v>
      </c>
      <c r="R77" s="188">
        <v>1019982131</v>
      </c>
      <c r="S77" s="187"/>
      <c r="T77" s="188">
        <v>852294410</v>
      </c>
      <c r="U77" s="188">
        <v>852294410</v>
      </c>
      <c r="V77" s="188">
        <v>986236840</v>
      </c>
      <c r="W77" s="188">
        <v>986236840</v>
      </c>
      <c r="X77" s="188">
        <v>886039701</v>
      </c>
      <c r="Y77" s="188">
        <v>886039701</v>
      </c>
      <c r="Z77" s="193">
        <v>2040795</v>
      </c>
      <c r="AA77" s="193">
        <v>307398</v>
      </c>
      <c r="AB77" s="188">
        <v>2348193</v>
      </c>
      <c r="AC77" s="193">
        <v>65471755</v>
      </c>
      <c r="AD77" s="192">
        <v>0</v>
      </c>
      <c r="AE77" s="199">
        <v>1087802079</v>
      </c>
      <c r="AF77" s="188"/>
      <c r="AG77" s="188">
        <v>0</v>
      </c>
      <c r="AH77" s="195">
        <v>1562000</v>
      </c>
      <c r="AI77" s="195">
        <v>7029000</v>
      </c>
      <c r="AJ77" s="188">
        <v>0</v>
      </c>
      <c r="AK77" s="188"/>
      <c r="AL77" s="193">
        <v>349838848</v>
      </c>
      <c r="AM77" s="193">
        <v>65156603</v>
      </c>
      <c r="AN77" s="192">
        <v>414995451</v>
      </c>
      <c r="AO77" s="193">
        <v>308373416</v>
      </c>
      <c r="AP77" s="193">
        <v>59587770</v>
      </c>
      <c r="AQ77" s="192">
        <v>367961186</v>
      </c>
      <c r="AR77" s="193">
        <v>200676686</v>
      </c>
      <c r="AS77" s="193">
        <v>9198057</v>
      </c>
      <c r="AT77" s="192">
        <v>209874743</v>
      </c>
      <c r="AU77" s="193">
        <v>1996460</v>
      </c>
      <c r="AV77" s="188">
        <v>29852750</v>
      </c>
      <c r="AW77" s="188">
        <v>3892541</v>
      </c>
      <c r="AX77" s="188">
        <v>33745291</v>
      </c>
      <c r="AY77" s="200">
        <v>1028573131</v>
      </c>
      <c r="AZ77" s="193">
        <v>0</v>
      </c>
      <c r="BA77" s="200">
        <v>1028573131</v>
      </c>
      <c r="BB77" s="188"/>
      <c r="BC77" s="188">
        <v>860885410</v>
      </c>
      <c r="BD77" s="188">
        <v>860885410</v>
      </c>
      <c r="BE77" s="201">
        <v>1096393079</v>
      </c>
      <c r="BF77" s="188"/>
      <c r="BG77" s="194">
        <v>1087802079</v>
      </c>
      <c r="BH77" s="202">
        <v>0</v>
      </c>
      <c r="BI77" s="191">
        <v>0</v>
      </c>
      <c r="BJ77" s="187"/>
      <c r="CQ77" s="203"/>
    </row>
    <row r="78" spans="1:95">
      <c r="A78" s="168">
        <f t="shared" si="5"/>
        <v>2008</v>
      </c>
      <c r="B78" s="168">
        <v>6</v>
      </c>
      <c r="C78" s="188">
        <v>485107320</v>
      </c>
      <c r="D78" s="188">
        <v>55170878</v>
      </c>
      <c r="E78" s="188">
        <v>540278198</v>
      </c>
      <c r="F78" s="188">
        <v>354741533</v>
      </c>
      <c r="G78" s="188">
        <v>6094901</v>
      </c>
      <c r="H78" s="188">
        <v>360836434</v>
      </c>
      <c r="I78" s="188">
        <v>205509880</v>
      </c>
      <c r="J78" s="188">
        <v>440515</v>
      </c>
      <c r="K78" s="188">
        <v>205950395</v>
      </c>
      <c r="L78" s="188">
        <v>2000196</v>
      </c>
      <c r="M78" s="188">
        <v>32181663</v>
      </c>
      <c r="N78" s="188">
        <v>4196271</v>
      </c>
      <c r="O78" s="188">
        <v>36377934</v>
      </c>
      <c r="P78" s="188">
        <v>1145443157</v>
      </c>
      <c r="Q78" s="187">
        <v>0</v>
      </c>
      <c r="R78" s="188">
        <v>1145443157</v>
      </c>
      <c r="S78" s="187"/>
      <c r="T78" s="188">
        <v>1047358929</v>
      </c>
      <c r="U78" s="188">
        <v>1047358929</v>
      </c>
      <c r="V78" s="188">
        <v>1109065223</v>
      </c>
      <c r="W78" s="188">
        <v>1109065223</v>
      </c>
      <c r="X78" s="188">
        <v>1083736863</v>
      </c>
      <c r="Y78" s="188">
        <v>1083736863</v>
      </c>
      <c r="Z78" s="193">
        <v>2172773</v>
      </c>
      <c r="AA78" s="193">
        <v>-127446</v>
      </c>
      <c r="AB78" s="188">
        <v>2045327</v>
      </c>
      <c r="AC78" s="193">
        <v>84256396</v>
      </c>
      <c r="AD78" s="192">
        <v>0</v>
      </c>
      <c r="AE78" s="199">
        <v>1231744880</v>
      </c>
      <c r="AF78" s="188"/>
      <c r="AG78" s="188">
        <v>0</v>
      </c>
      <c r="AH78" s="195">
        <v>2445000</v>
      </c>
      <c r="AI78" s="195">
        <v>9582000</v>
      </c>
      <c r="AJ78" s="188">
        <v>0</v>
      </c>
      <c r="AK78" s="188"/>
      <c r="AL78" s="193">
        <v>487552320</v>
      </c>
      <c r="AM78" s="193">
        <v>55170878</v>
      </c>
      <c r="AN78" s="192">
        <v>542723198</v>
      </c>
      <c r="AO78" s="193">
        <v>364323533</v>
      </c>
      <c r="AP78" s="193">
        <v>6094901</v>
      </c>
      <c r="AQ78" s="192">
        <v>370418434</v>
      </c>
      <c r="AR78" s="193">
        <v>205509880</v>
      </c>
      <c r="AS78" s="193">
        <v>440515</v>
      </c>
      <c r="AT78" s="192">
        <v>205950395</v>
      </c>
      <c r="AU78" s="193">
        <v>2000196</v>
      </c>
      <c r="AV78" s="188">
        <v>32181663</v>
      </c>
      <c r="AW78" s="188">
        <v>4196271</v>
      </c>
      <c r="AX78" s="188">
        <v>36377934</v>
      </c>
      <c r="AY78" s="200">
        <v>1157470157</v>
      </c>
      <c r="AZ78" s="193">
        <v>0</v>
      </c>
      <c r="BA78" s="200">
        <v>1157470157</v>
      </c>
      <c r="BB78" s="188"/>
      <c r="BC78" s="188">
        <v>1059385929</v>
      </c>
      <c r="BD78" s="188">
        <v>1059385929</v>
      </c>
      <c r="BE78" s="201">
        <v>1243771880</v>
      </c>
      <c r="BF78" s="188"/>
      <c r="BG78" s="194">
        <v>1231744880</v>
      </c>
      <c r="BH78" s="202">
        <v>0</v>
      </c>
      <c r="BI78" s="191">
        <v>0</v>
      </c>
      <c r="BJ78" s="187"/>
      <c r="CQ78" s="203"/>
    </row>
    <row r="79" spans="1:95">
      <c r="A79" s="168">
        <f t="shared" si="5"/>
        <v>2008</v>
      </c>
      <c r="B79" s="168">
        <v>7</v>
      </c>
      <c r="C79" s="188">
        <v>557134408</v>
      </c>
      <c r="D79" s="188">
        <v>29115547</v>
      </c>
      <c r="E79" s="188">
        <v>586249955</v>
      </c>
      <c r="F79" s="188">
        <v>371175173</v>
      </c>
      <c r="G79" s="188">
        <v>-1152081</v>
      </c>
      <c r="H79" s="188">
        <v>370023092</v>
      </c>
      <c r="I79" s="188">
        <v>206784186</v>
      </c>
      <c r="J79" s="188">
        <v>-2449025</v>
      </c>
      <c r="K79" s="188">
        <v>204335161</v>
      </c>
      <c r="L79" s="188">
        <v>2001810</v>
      </c>
      <c r="M79" s="188">
        <v>35803810</v>
      </c>
      <c r="N79" s="188">
        <v>4637003</v>
      </c>
      <c r="O79" s="188">
        <v>40440813</v>
      </c>
      <c r="P79" s="188">
        <v>1203050831</v>
      </c>
      <c r="Q79" s="187">
        <v>0</v>
      </c>
      <c r="R79" s="188">
        <v>1203050831</v>
      </c>
      <c r="S79" s="187"/>
      <c r="T79" s="188">
        <v>1137095577</v>
      </c>
      <c r="U79" s="188">
        <v>1137095577</v>
      </c>
      <c r="V79" s="188">
        <v>1162610018</v>
      </c>
      <c r="W79" s="188">
        <v>1162610018</v>
      </c>
      <c r="X79" s="188">
        <v>1177536390</v>
      </c>
      <c r="Y79" s="188">
        <v>1177536390</v>
      </c>
      <c r="Z79" s="193">
        <v>2255195</v>
      </c>
      <c r="AA79" s="193">
        <v>-23359</v>
      </c>
      <c r="AB79" s="188">
        <v>2231836</v>
      </c>
      <c r="AC79" s="193">
        <v>93955320</v>
      </c>
      <c r="AD79" s="192">
        <v>0</v>
      </c>
      <c r="AE79" s="199">
        <v>1299237987</v>
      </c>
      <c r="AF79" s="188"/>
      <c r="AG79" s="188">
        <v>0</v>
      </c>
      <c r="AH79" s="195">
        <v>3071000</v>
      </c>
      <c r="AI79" s="195">
        <v>11100000</v>
      </c>
      <c r="AJ79" s="188">
        <v>0</v>
      </c>
      <c r="AK79" s="188"/>
      <c r="AL79" s="193">
        <v>560205408</v>
      </c>
      <c r="AM79" s="193">
        <v>29115547</v>
      </c>
      <c r="AN79" s="192">
        <v>589320955</v>
      </c>
      <c r="AO79" s="193">
        <v>382275173</v>
      </c>
      <c r="AP79" s="193">
        <v>-1152081</v>
      </c>
      <c r="AQ79" s="192">
        <v>381123092</v>
      </c>
      <c r="AR79" s="193">
        <v>206784186</v>
      </c>
      <c r="AS79" s="193">
        <v>-2449025</v>
      </c>
      <c r="AT79" s="192">
        <v>204335161</v>
      </c>
      <c r="AU79" s="193">
        <v>2001810</v>
      </c>
      <c r="AV79" s="188">
        <v>35803810</v>
      </c>
      <c r="AW79" s="188">
        <v>4637003</v>
      </c>
      <c r="AX79" s="188">
        <v>40440813</v>
      </c>
      <c r="AY79" s="200">
        <v>1217221831</v>
      </c>
      <c r="AZ79" s="193">
        <v>0</v>
      </c>
      <c r="BA79" s="200">
        <v>1217221831</v>
      </c>
      <c r="BB79" s="188"/>
      <c r="BC79" s="188">
        <v>1151266577</v>
      </c>
      <c r="BD79" s="188">
        <v>1151266577</v>
      </c>
      <c r="BE79" s="201">
        <v>1313408987</v>
      </c>
      <c r="BF79" s="188"/>
      <c r="BG79" s="194">
        <v>1299237987</v>
      </c>
      <c r="BH79" s="202">
        <v>0</v>
      </c>
      <c r="BI79" s="191">
        <v>0</v>
      </c>
      <c r="BJ79" s="188"/>
      <c r="CQ79" s="203"/>
    </row>
    <row r="80" spans="1:95">
      <c r="A80" s="168">
        <f t="shared" si="5"/>
        <v>2008</v>
      </c>
      <c r="B80" s="168">
        <v>8</v>
      </c>
      <c r="C80" s="188">
        <v>600996600</v>
      </c>
      <c r="D80" s="188">
        <v>13474976</v>
      </c>
      <c r="E80" s="188">
        <v>614471576</v>
      </c>
      <c r="F80" s="188">
        <v>384819489</v>
      </c>
      <c r="G80" s="188">
        <v>-799832</v>
      </c>
      <c r="H80" s="188">
        <v>384019657</v>
      </c>
      <c r="I80" s="188">
        <v>190128556</v>
      </c>
      <c r="J80" s="188">
        <v>-2289424</v>
      </c>
      <c r="K80" s="188">
        <v>187839132</v>
      </c>
      <c r="L80" s="188">
        <v>2004199</v>
      </c>
      <c r="M80" s="188">
        <v>35690608</v>
      </c>
      <c r="N80" s="188">
        <v>4679415</v>
      </c>
      <c r="O80" s="188">
        <v>40370023</v>
      </c>
      <c r="P80" s="188">
        <v>1228704587</v>
      </c>
      <c r="Q80" s="187">
        <v>0</v>
      </c>
      <c r="R80" s="188">
        <v>1228704587</v>
      </c>
      <c r="S80" s="187"/>
      <c r="T80" s="188">
        <v>1177948844</v>
      </c>
      <c r="U80" s="188">
        <v>1177948844</v>
      </c>
      <c r="V80" s="188">
        <v>1188334564</v>
      </c>
      <c r="W80" s="188">
        <v>1188334564</v>
      </c>
      <c r="X80" s="188">
        <v>1218318867</v>
      </c>
      <c r="Y80" s="188">
        <v>1218318867</v>
      </c>
      <c r="Z80" s="193">
        <v>2200181</v>
      </c>
      <c r="AA80" s="193">
        <v>-86657</v>
      </c>
      <c r="AB80" s="188">
        <v>2113524</v>
      </c>
      <c r="AC80" s="193">
        <v>98153661</v>
      </c>
      <c r="AD80" s="192">
        <v>0</v>
      </c>
      <c r="AE80" s="199">
        <v>1328971772</v>
      </c>
      <c r="AF80" s="188"/>
      <c r="AG80" s="188">
        <v>0</v>
      </c>
      <c r="AH80" s="195">
        <v>2841000</v>
      </c>
      <c r="AI80" s="195">
        <v>10620000</v>
      </c>
      <c r="AJ80" s="188">
        <v>0</v>
      </c>
      <c r="AK80" s="188"/>
      <c r="AL80" s="193">
        <v>603837600</v>
      </c>
      <c r="AM80" s="193">
        <v>13474976</v>
      </c>
      <c r="AN80" s="192">
        <v>617312576</v>
      </c>
      <c r="AO80" s="193">
        <v>395439489</v>
      </c>
      <c r="AP80" s="193">
        <v>-799832</v>
      </c>
      <c r="AQ80" s="192">
        <v>394639657</v>
      </c>
      <c r="AR80" s="193">
        <v>190128556</v>
      </c>
      <c r="AS80" s="193">
        <v>-2289424</v>
      </c>
      <c r="AT80" s="192">
        <v>187839132</v>
      </c>
      <c r="AU80" s="193">
        <v>2004199</v>
      </c>
      <c r="AV80" s="188">
        <v>35690608</v>
      </c>
      <c r="AW80" s="188">
        <v>4679415</v>
      </c>
      <c r="AX80" s="188">
        <v>40370023</v>
      </c>
      <c r="AY80" s="200">
        <v>1242165587</v>
      </c>
      <c r="AZ80" s="193">
        <v>0</v>
      </c>
      <c r="BA80" s="200">
        <v>1242165587</v>
      </c>
      <c r="BB80" s="188"/>
      <c r="BC80" s="188">
        <v>1191409844</v>
      </c>
      <c r="BD80" s="188">
        <v>1191409844</v>
      </c>
      <c r="BE80" s="201">
        <v>1342432772</v>
      </c>
      <c r="BF80" s="188"/>
      <c r="BG80" s="194">
        <v>1328971772</v>
      </c>
      <c r="BH80" s="202">
        <v>0</v>
      </c>
      <c r="BI80" s="191">
        <v>0</v>
      </c>
      <c r="BJ80" s="188"/>
      <c r="CQ80" s="203"/>
    </row>
    <row r="81" spans="1:95">
      <c r="A81" s="168">
        <f t="shared" si="5"/>
        <v>2008</v>
      </c>
      <c r="B81" s="168">
        <v>9</v>
      </c>
      <c r="C81" s="188">
        <v>527983483</v>
      </c>
      <c r="D81" s="188">
        <v>-73336389</v>
      </c>
      <c r="E81" s="188">
        <v>454647094</v>
      </c>
      <c r="F81" s="188">
        <v>369372456</v>
      </c>
      <c r="G81" s="188">
        <v>-30444248</v>
      </c>
      <c r="H81" s="188">
        <v>338928208</v>
      </c>
      <c r="I81" s="188">
        <v>186985423</v>
      </c>
      <c r="J81" s="188">
        <v>-984946</v>
      </c>
      <c r="K81" s="188">
        <v>186000477</v>
      </c>
      <c r="L81" s="188">
        <v>2006858</v>
      </c>
      <c r="M81" s="188">
        <v>31321656</v>
      </c>
      <c r="N81" s="188">
        <v>4079040</v>
      </c>
      <c r="O81" s="188">
        <v>35400696</v>
      </c>
      <c r="P81" s="188">
        <v>1016983333</v>
      </c>
      <c r="Q81" s="187">
        <v>0</v>
      </c>
      <c r="R81" s="188">
        <v>1016983333</v>
      </c>
      <c r="S81" s="187"/>
      <c r="T81" s="188">
        <v>1086348220</v>
      </c>
      <c r="U81" s="188">
        <v>1086348220</v>
      </c>
      <c r="V81" s="188">
        <v>981582637</v>
      </c>
      <c r="W81" s="188">
        <v>981582637</v>
      </c>
      <c r="X81" s="188">
        <v>1121748916</v>
      </c>
      <c r="Y81" s="188">
        <v>1121748916</v>
      </c>
      <c r="Z81" s="193">
        <v>2195019</v>
      </c>
      <c r="AA81" s="193">
        <v>-119927</v>
      </c>
      <c r="AB81" s="188">
        <v>2075092</v>
      </c>
      <c r="AC81" s="193">
        <v>65251716</v>
      </c>
      <c r="AD81" s="192">
        <v>0</v>
      </c>
      <c r="AE81" s="199">
        <v>1084310141</v>
      </c>
      <c r="AF81" s="188"/>
      <c r="AG81" s="188">
        <v>0</v>
      </c>
      <c r="AH81" s="195">
        <v>1952000</v>
      </c>
      <c r="AI81" s="195">
        <v>8287000</v>
      </c>
      <c r="AJ81" s="188">
        <v>0</v>
      </c>
      <c r="AK81" s="188"/>
      <c r="AL81" s="193">
        <v>529935483</v>
      </c>
      <c r="AM81" s="193">
        <v>-73336389</v>
      </c>
      <c r="AN81" s="192">
        <v>456599094</v>
      </c>
      <c r="AO81" s="193">
        <v>377659456</v>
      </c>
      <c r="AP81" s="193">
        <v>-30444248</v>
      </c>
      <c r="AQ81" s="192">
        <v>347215208</v>
      </c>
      <c r="AR81" s="193">
        <v>186985423</v>
      </c>
      <c r="AS81" s="193">
        <v>-984946</v>
      </c>
      <c r="AT81" s="192">
        <v>186000477</v>
      </c>
      <c r="AU81" s="193">
        <v>2006858</v>
      </c>
      <c r="AV81" s="188">
        <v>31321656</v>
      </c>
      <c r="AW81" s="188">
        <v>4079040</v>
      </c>
      <c r="AX81" s="188">
        <v>35400696</v>
      </c>
      <c r="AY81" s="200">
        <v>1027222333</v>
      </c>
      <c r="AZ81" s="193">
        <v>0</v>
      </c>
      <c r="BA81" s="200">
        <v>1027222333</v>
      </c>
      <c r="BB81" s="188"/>
      <c r="BC81" s="188">
        <v>1096587220</v>
      </c>
      <c r="BD81" s="188">
        <v>1096587220</v>
      </c>
      <c r="BE81" s="201">
        <v>1094549141</v>
      </c>
      <c r="BF81" s="188"/>
      <c r="BG81" s="194">
        <v>1084310141</v>
      </c>
      <c r="BH81" s="202">
        <v>0</v>
      </c>
      <c r="BI81" s="191">
        <v>0</v>
      </c>
      <c r="BJ81" s="188"/>
      <c r="CQ81" s="203"/>
    </row>
    <row r="82" spans="1:95">
      <c r="A82" s="168">
        <f t="shared" si="5"/>
        <v>2008</v>
      </c>
      <c r="B82" s="168">
        <v>10</v>
      </c>
      <c r="C82" s="188">
        <v>405552790</v>
      </c>
      <c r="D82" s="188">
        <v>-56870492</v>
      </c>
      <c r="E82" s="188">
        <v>348682298</v>
      </c>
      <c r="F82" s="188">
        <v>325390758</v>
      </c>
      <c r="G82" s="188">
        <v>-17053803</v>
      </c>
      <c r="H82" s="188">
        <v>308336955</v>
      </c>
      <c r="I82" s="188">
        <v>187371720</v>
      </c>
      <c r="J82" s="188">
        <v>-2333575</v>
      </c>
      <c r="K82" s="188">
        <v>185038145</v>
      </c>
      <c r="L82" s="188">
        <v>2009276</v>
      </c>
      <c r="M82" s="188">
        <v>27907937</v>
      </c>
      <c r="N82" s="188">
        <v>3615182</v>
      </c>
      <c r="O82" s="188">
        <v>31523119</v>
      </c>
      <c r="P82" s="188">
        <v>875589793</v>
      </c>
      <c r="Q82" s="187">
        <v>0</v>
      </c>
      <c r="R82" s="188">
        <v>875589793</v>
      </c>
      <c r="S82" s="187"/>
      <c r="T82" s="188">
        <v>920324544</v>
      </c>
      <c r="U82" s="188">
        <v>920324544</v>
      </c>
      <c r="V82" s="188">
        <v>844066674</v>
      </c>
      <c r="W82" s="188">
        <v>844066674</v>
      </c>
      <c r="X82" s="188">
        <v>951847663</v>
      </c>
      <c r="Y82" s="188">
        <v>951847663</v>
      </c>
      <c r="Z82" s="193">
        <v>2037192</v>
      </c>
      <c r="AA82" s="193">
        <v>-29959</v>
      </c>
      <c r="AB82" s="188">
        <v>2007233</v>
      </c>
      <c r="AC82" s="193">
        <v>47285182</v>
      </c>
      <c r="AD82" s="192">
        <v>0</v>
      </c>
      <c r="AE82" s="199">
        <v>924882208</v>
      </c>
      <c r="AF82" s="188"/>
      <c r="AG82" s="188">
        <v>0</v>
      </c>
      <c r="AH82" s="195">
        <v>1596000</v>
      </c>
      <c r="AI82" s="195">
        <v>5277000</v>
      </c>
      <c r="AJ82" s="188">
        <v>0</v>
      </c>
      <c r="AK82" s="188"/>
      <c r="AL82" s="193">
        <v>407148790</v>
      </c>
      <c r="AM82" s="193">
        <v>-56870492</v>
      </c>
      <c r="AN82" s="192">
        <v>350278298</v>
      </c>
      <c r="AO82" s="193">
        <v>330667758</v>
      </c>
      <c r="AP82" s="193">
        <v>-17053803</v>
      </c>
      <c r="AQ82" s="192">
        <v>313613955</v>
      </c>
      <c r="AR82" s="193">
        <v>187371720</v>
      </c>
      <c r="AS82" s="193">
        <v>-2333575</v>
      </c>
      <c r="AT82" s="192">
        <v>185038145</v>
      </c>
      <c r="AU82" s="193">
        <v>2009276</v>
      </c>
      <c r="AV82" s="188">
        <v>27907937</v>
      </c>
      <c r="AW82" s="188">
        <v>3615182</v>
      </c>
      <c r="AX82" s="188">
        <v>31523119</v>
      </c>
      <c r="AY82" s="200">
        <v>882462793</v>
      </c>
      <c r="AZ82" s="193">
        <v>0</v>
      </c>
      <c r="BA82" s="200">
        <v>882462793</v>
      </c>
      <c r="BB82" s="188"/>
      <c r="BC82" s="188">
        <v>927197544</v>
      </c>
      <c r="BD82" s="188">
        <v>927197544</v>
      </c>
      <c r="BE82" s="201">
        <v>931755208</v>
      </c>
      <c r="BF82" s="188"/>
      <c r="BG82" s="194">
        <v>924882208</v>
      </c>
      <c r="BH82" s="202">
        <v>0</v>
      </c>
      <c r="BI82" s="191">
        <v>0</v>
      </c>
      <c r="BJ82" s="188"/>
      <c r="CQ82" s="203"/>
    </row>
    <row r="83" spans="1:95">
      <c r="A83" s="168">
        <f t="shared" si="5"/>
        <v>2008</v>
      </c>
      <c r="B83" s="168">
        <v>11</v>
      </c>
      <c r="C83" s="188">
        <v>318953500</v>
      </c>
      <c r="D83" s="188">
        <v>-12675024</v>
      </c>
      <c r="E83" s="188">
        <v>306278476</v>
      </c>
      <c r="F83" s="188">
        <v>278700520</v>
      </c>
      <c r="G83" s="188">
        <v>5263319</v>
      </c>
      <c r="H83" s="188">
        <v>283963839</v>
      </c>
      <c r="I83" s="188">
        <v>154054041</v>
      </c>
      <c r="J83" s="188">
        <v>2114765</v>
      </c>
      <c r="K83" s="188">
        <v>156168806</v>
      </c>
      <c r="L83" s="188">
        <v>2011986</v>
      </c>
      <c r="M83" s="188">
        <v>26302996</v>
      </c>
      <c r="N83" s="188">
        <v>3273149</v>
      </c>
      <c r="O83" s="188">
        <v>29576145</v>
      </c>
      <c r="P83" s="188">
        <v>777999252</v>
      </c>
      <c r="Q83" s="187">
        <v>0</v>
      </c>
      <c r="R83" s="188">
        <v>777999252</v>
      </c>
      <c r="S83" s="187"/>
      <c r="T83" s="188">
        <v>753720047</v>
      </c>
      <c r="U83" s="188">
        <v>753720047</v>
      </c>
      <c r="V83" s="188">
        <v>748423107</v>
      </c>
      <c r="W83" s="188">
        <v>748423107</v>
      </c>
      <c r="X83" s="188">
        <v>783296192</v>
      </c>
      <c r="Y83" s="188">
        <v>783296192</v>
      </c>
      <c r="Z83" s="193">
        <v>2061414</v>
      </c>
      <c r="AA83" s="193">
        <v>255069</v>
      </c>
      <c r="AB83" s="188">
        <v>2316483</v>
      </c>
      <c r="AC83" s="193">
        <v>36989093</v>
      </c>
      <c r="AD83" s="192">
        <v>0</v>
      </c>
      <c r="AE83" s="199">
        <v>817304828</v>
      </c>
      <c r="AF83" s="188"/>
      <c r="AG83" s="188">
        <v>0</v>
      </c>
      <c r="AH83" s="195">
        <v>2493000</v>
      </c>
      <c r="AI83" s="195">
        <v>4295000</v>
      </c>
      <c r="AJ83" s="188">
        <v>0</v>
      </c>
      <c r="AK83" s="188"/>
      <c r="AL83" s="193">
        <v>321446500</v>
      </c>
      <c r="AM83" s="193">
        <v>-12675024</v>
      </c>
      <c r="AN83" s="192">
        <v>308771476</v>
      </c>
      <c r="AO83" s="193">
        <v>282995520</v>
      </c>
      <c r="AP83" s="193">
        <v>5263319</v>
      </c>
      <c r="AQ83" s="192">
        <v>288258839</v>
      </c>
      <c r="AR83" s="193">
        <v>154054041</v>
      </c>
      <c r="AS83" s="193">
        <v>2114765</v>
      </c>
      <c r="AT83" s="192">
        <v>156168806</v>
      </c>
      <c r="AU83" s="193">
        <v>2011986</v>
      </c>
      <c r="AV83" s="188">
        <v>26302996</v>
      </c>
      <c r="AW83" s="188">
        <v>3273149</v>
      </c>
      <c r="AX83" s="188">
        <v>29576145</v>
      </c>
      <c r="AY83" s="200">
        <v>784787252</v>
      </c>
      <c r="AZ83" s="193">
        <v>0</v>
      </c>
      <c r="BA83" s="200">
        <v>784787252</v>
      </c>
      <c r="BB83" s="188"/>
      <c r="BC83" s="188">
        <v>760508047</v>
      </c>
      <c r="BD83" s="188">
        <v>760508047</v>
      </c>
      <c r="BE83" s="201">
        <v>824092828</v>
      </c>
      <c r="BF83" s="188"/>
      <c r="BG83" s="194">
        <v>817304828</v>
      </c>
      <c r="BH83" s="202">
        <v>0</v>
      </c>
      <c r="BI83" s="191">
        <v>0</v>
      </c>
      <c r="BJ83" s="188"/>
      <c r="CQ83" s="203"/>
    </row>
    <row r="84" spans="1:95">
      <c r="A84" s="168">
        <f t="shared" si="5"/>
        <v>2008</v>
      </c>
      <c r="B84" s="168">
        <v>12</v>
      </c>
      <c r="C84" s="188">
        <v>375692496</v>
      </c>
      <c r="D84" s="188">
        <v>51107828</v>
      </c>
      <c r="E84" s="188">
        <v>426800324</v>
      </c>
      <c r="F84" s="188">
        <v>272037077</v>
      </c>
      <c r="G84" s="188">
        <v>4681253</v>
      </c>
      <c r="H84" s="188">
        <v>276718330</v>
      </c>
      <c r="I84" s="188">
        <v>153358684</v>
      </c>
      <c r="J84" s="188">
        <v>-1193780</v>
      </c>
      <c r="K84" s="188">
        <v>152164904</v>
      </c>
      <c r="L84" s="188">
        <v>2014101</v>
      </c>
      <c r="M84" s="188">
        <v>29377310</v>
      </c>
      <c r="N84" s="188">
        <v>3517215</v>
      </c>
      <c r="O84" s="188">
        <v>32894525</v>
      </c>
      <c r="P84" s="188">
        <v>890592184</v>
      </c>
      <c r="Q84" s="187">
        <v>0</v>
      </c>
      <c r="R84" s="188">
        <v>890592184</v>
      </c>
      <c r="S84" s="187"/>
      <c r="T84" s="188">
        <v>803102358</v>
      </c>
      <c r="U84" s="188">
        <v>803102358</v>
      </c>
      <c r="V84" s="188">
        <v>857697659</v>
      </c>
      <c r="W84" s="188">
        <v>857697659</v>
      </c>
      <c r="X84" s="188">
        <v>835996883</v>
      </c>
      <c r="Y84" s="188">
        <v>835996883</v>
      </c>
      <c r="Z84" s="193">
        <v>2242997</v>
      </c>
      <c r="AA84" s="193">
        <v>186285</v>
      </c>
      <c r="AB84" s="188">
        <v>2429282</v>
      </c>
      <c r="AC84" s="193">
        <v>49476996</v>
      </c>
      <c r="AD84" s="192">
        <v>0</v>
      </c>
      <c r="AE84" s="199">
        <v>942498462</v>
      </c>
      <c r="AF84" s="188"/>
      <c r="AG84" s="188">
        <v>0</v>
      </c>
      <c r="AH84" s="195">
        <v>4323000</v>
      </c>
      <c r="AI84" s="195">
        <v>6284000</v>
      </c>
      <c r="AJ84" s="188">
        <v>0</v>
      </c>
      <c r="AK84" s="188"/>
      <c r="AL84" s="193">
        <v>380015496</v>
      </c>
      <c r="AM84" s="193">
        <v>51107828</v>
      </c>
      <c r="AN84" s="192">
        <v>431123324</v>
      </c>
      <c r="AO84" s="193">
        <v>278321077</v>
      </c>
      <c r="AP84" s="193">
        <v>4681253</v>
      </c>
      <c r="AQ84" s="192">
        <v>283002330</v>
      </c>
      <c r="AR84" s="193">
        <v>153358684</v>
      </c>
      <c r="AS84" s="193">
        <v>-1193780</v>
      </c>
      <c r="AT84" s="192">
        <v>152164904</v>
      </c>
      <c r="AU84" s="193">
        <v>2014101</v>
      </c>
      <c r="AV84" s="188">
        <v>29377310</v>
      </c>
      <c r="AW84" s="188">
        <v>3517215</v>
      </c>
      <c r="AX84" s="188">
        <v>32894525</v>
      </c>
      <c r="AY84" s="200">
        <v>901199184</v>
      </c>
      <c r="AZ84" s="193">
        <v>0</v>
      </c>
      <c r="BA84" s="200">
        <v>901199184</v>
      </c>
      <c r="BB84" s="188"/>
      <c r="BC84" s="188">
        <v>813709358</v>
      </c>
      <c r="BD84" s="188">
        <v>813709358</v>
      </c>
      <c r="BE84" s="201">
        <v>953105462</v>
      </c>
      <c r="BF84" s="188"/>
      <c r="BG84" s="194">
        <v>942498462</v>
      </c>
      <c r="BH84" s="202">
        <v>0</v>
      </c>
      <c r="BI84" s="191">
        <v>0</v>
      </c>
      <c r="BJ84" s="188"/>
      <c r="CQ84" s="203"/>
    </row>
    <row r="85" spans="1:95">
      <c r="B85" s="174" t="s">
        <v>112</v>
      </c>
      <c r="C85" s="188">
        <v>5212464756</v>
      </c>
      <c r="D85" s="188">
        <v>23063764</v>
      </c>
      <c r="E85" s="188">
        <v>5235528520</v>
      </c>
      <c r="F85" s="188">
        <v>3737252552</v>
      </c>
      <c r="G85" s="188">
        <v>16508474</v>
      </c>
      <c r="H85" s="188">
        <v>3753761026</v>
      </c>
      <c r="I85" s="188">
        <v>2154920381</v>
      </c>
      <c r="J85" s="188">
        <v>1926797</v>
      </c>
      <c r="K85" s="188">
        <v>2156847178</v>
      </c>
      <c r="L85" s="188">
        <v>24006737</v>
      </c>
      <c r="M85" s="188">
        <v>355880838</v>
      </c>
      <c r="N85" s="188">
        <v>45099324</v>
      </c>
      <c r="O85" s="188">
        <v>400980162</v>
      </c>
      <c r="P85" s="188">
        <v>11571123623</v>
      </c>
      <c r="Q85" s="187">
        <v>0</v>
      </c>
      <c r="R85" s="188">
        <v>11571123623</v>
      </c>
      <c r="S85" s="187"/>
      <c r="T85" s="188">
        <v>11128644426</v>
      </c>
      <c r="U85" s="188">
        <v>11128644426</v>
      </c>
      <c r="V85" s="188">
        <v>11170143461</v>
      </c>
      <c r="W85" s="188">
        <v>11170143461</v>
      </c>
      <c r="X85" s="188">
        <v>11529624588</v>
      </c>
      <c r="Y85" s="188">
        <v>11529624588</v>
      </c>
      <c r="Z85" s="192">
        <v>25920255</v>
      </c>
      <c r="AA85" s="192">
        <v>128775</v>
      </c>
      <c r="AB85" s="188">
        <v>26049030</v>
      </c>
      <c r="AC85" s="192">
        <v>721118349</v>
      </c>
      <c r="AD85" s="192">
        <v>0</v>
      </c>
      <c r="AE85" s="192">
        <v>12318291002</v>
      </c>
      <c r="AF85" s="188"/>
      <c r="AG85" s="188">
        <v>0</v>
      </c>
      <c r="AH85" s="188">
        <v>32568000</v>
      </c>
      <c r="AI85" s="188">
        <v>82216000</v>
      </c>
      <c r="AJ85" s="188">
        <v>0</v>
      </c>
      <c r="AK85" s="188"/>
      <c r="AL85" s="192">
        <v>5245032756</v>
      </c>
      <c r="AM85" s="192">
        <v>23063764</v>
      </c>
      <c r="AN85" s="192">
        <v>5268096520</v>
      </c>
      <c r="AO85" s="192">
        <v>3819468552</v>
      </c>
      <c r="AP85" s="192">
        <v>16508474</v>
      </c>
      <c r="AQ85" s="192">
        <v>3835977026</v>
      </c>
      <c r="AR85" s="192">
        <v>2154920381</v>
      </c>
      <c r="AS85" s="192">
        <v>1926797</v>
      </c>
      <c r="AT85" s="192">
        <v>2156847178</v>
      </c>
      <c r="AU85" s="192">
        <v>24006737</v>
      </c>
      <c r="AV85" s="188">
        <v>355880838</v>
      </c>
      <c r="AW85" s="188">
        <v>45099324</v>
      </c>
      <c r="AX85" s="188">
        <v>400980162</v>
      </c>
      <c r="AY85" s="188">
        <v>11685907623</v>
      </c>
      <c r="AZ85" s="193">
        <v>0</v>
      </c>
      <c r="BA85" s="188">
        <v>11685907623</v>
      </c>
      <c r="BB85" s="188"/>
      <c r="BC85" s="188">
        <v>11243428426</v>
      </c>
      <c r="BD85" s="188">
        <v>11243428426</v>
      </c>
      <c r="BE85" s="192">
        <v>12433075002</v>
      </c>
      <c r="BF85" s="187"/>
      <c r="BG85" s="192">
        <v>12318291002</v>
      </c>
      <c r="BH85" s="202">
        <v>0</v>
      </c>
      <c r="BI85" s="192">
        <v>0</v>
      </c>
      <c r="BJ85" s="188"/>
      <c r="CP85" s="203"/>
      <c r="CQ85" s="203"/>
    </row>
    <row r="86" spans="1:95">
      <c r="A86" s="168">
        <f t="shared" ref="A86:A97" si="6">A73+1</f>
        <v>2009</v>
      </c>
      <c r="B86" s="168">
        <v>1</v>
      </c>
      <c r="C86" s="188">
        <v>486461278</v>
      </c>
      <c r="D86" s="188">
        <v>11273371</v>
      </c>
      <c r="E86" s="188">
        <v>497734649</v>
      </c>
      <c r="F86" s="188">
        <v>277603670</v>
      </c>
      <c r="G86" s="188">
        <v>-33861038</v>
      </c>
      <c r="H86" s="188">
        <v>243742632</v>
      </c>
      <c r="I86" s="188">
        <v>153237981</v>
      </c>
      <c r="J86" s="188">
        <v>-4144656</v>
      </c>
      <c r="K86" s="188">
        <v>149093325</v>
      </c>
      <c r="L86" s="188">
        <v>2016255</v>
      </c>
      <c r="M86" s="188">
        <v>30753619</v>
      </c>
      <c r="N86" s="188">
        <v>3626595</v>
      </c>
      <c r="O86" s="188">
        <v>34380214</v>
      </c>
      <c r="P86" s="188">
        <v>926967075</v>
      </c>
      <c r="Q86" s="187">
        <v>0</v>
      </c>
      <c r="R86" s="188">
        <v>926967075</v>
      </c>
      <c r="S86" s="187"/>
      <c r="T86" s="188">
        <v>919319184</v>
      </c>
      <c r="U86" s="188">
        <v>919319184</v>
      </c>
      <c r="V86" s="188">
        <v>892586861</v>
      </c>
      <c r="W86" s="188">
        <v>892586861</v>
      </c>
      <c r="X86" s="188">
        <v>953699398</v>
      </c>
      <c r="Y86" s="188">
        <v>953699398</v>
      </c>
      <c r="Z86" s="193">
        <v>2389452</v>
      </c>
      <c r="AA86" s="193">
        <v>-236132</v>
      </c>
      <c r="AB86" s="188">
        <v>2153320</v>
      </c>
      <c r="AC86" s="193">
        <v>53436985</v>
      </c>
      <c r="AD86" s="192">
        <v>0</v>
      </c>
      <c r="AE86" s="199">
        <v>982557380</v>
      </c>
      <c r="AF86" s="188"/>
      <c r="AG86" s="188">
        <v>0</v>
      </c>
      <c r="AH86" s="195">
        <v>5930000</v>
      </c>
      <c r="AI86" s="195">
        <v>8927000</v>
      </c>
      <c r="AJ86" s="188">
        <v>0</v>
      </c>
      <c r="AK86" s="188"/>
      <c r="AL86" s="193">
        <v>492391278</v>
      </c>
      <c r="AM86" s="193">
        <v>11273371</v>
      </c>
      <c r="AN86" s="192">
        <v>503664649</v>
      </c>
      <c r="AO86" s="193">
        <v>286530670</v>
      </c>
      <c r="AP86" s="193">
        <v>-33861038</v>
      </c>
      <c r="AQ86" s="192">
        <v>252669632</v>
      </c>
      <c r="AR86" s="193">
        <v>153237981</v>
      </c>
      <c r="AS86" s="193">
        <v>-4144656</v>
      </c>
      <c r="AT86" s="192">
        <v>149093325</v>
      </c>
      <c r="AU86" s="193">
        <v>2016255</v>
      </c>
      <c r="AV86" s="188">
        <v>30753619</v>
      </c>
      <c r="AW86" s="188">
        <v>3626595</v>
      </c>
      <c r="AX86" s="188">
        <v>34380214</v>
      </c>
      <c r="AY86" s="200">
        <v>941824075</v>
      </c>
      <c r="AZ86" s="193">
        <v>0</v>
      </c>
      <c r="BA86" s="200">
        <v>941824075</v>
      </c>
      <c r="BB86" s="188"/>
      <c r="BC86" s="188">
        <v>934176184</v>
      </c>
      <c r="BD86" s="188">
        <v>934176184</v>
      </c>
      <c r="BE86" s="201">
        <v>997414380</v>
      </c>
      <c r="BF86" s="188"/>
      <c r="BG86" s="194">
        <v>982557380</v>
      </c>
      <c r="BH86" s="202">
        <v>0</v>
      </c>
      <c r="BI86" s="191">
        <v>0</v>
      </c>
      <c r="BJ86" s="187"/>
      <c r="CQ86" s="203"/>
    </row>
    <row r="87" spans="1:95">
      <c r="A87" s="168">
        <f t="shared" si="6"/>
        <v>2009</v>
      </c>
      <c r="B87" s="168">
        <v>2</v>
      </c>
      <c r="C87" s="188">
        <v>420857744</v>
      </c>
      <c r="D87" s="188">
        <v>-51248925</v>
      </c>
      <c r="E87" s="188">
        <v>369608819</v>
      </c>
      <c r="F87" s="188">
        <v>268914063</v>
      </c>
      <c r="G87" s="188">
        <v>-15136498</v>
      </c>
      <c r="H87" s="188">
        <v>253777565</v>
      </c>
      <c r="I87" s="188">
        <v>148683110</v>
      </c>
      <c r="J87" s="188">
        <v>-1860371</v>
      </c>
      <c r="K87" s="188">
        <v>146822739</v>
      </c>
      <c r="L87" s="188">
        <v>2019691</v>
      </c>
      <c r="M87" s="188">
        <v>25126480</v>
      </c>
      <c r="N87" s="188">
        <v>3047326</v>
      </c>
      <c r="O87" s="188">
        <v>28173806</v>
      </c>
      <c r="P87" s="188">
        <v>800402620</v>
      </c>
      <c r="Q87" s="187">
        <v>0</v>
      </c>
      <c r="R87" s="188">
        <v>800402620</v>
      </c>
      <c r="S87" s="187"/>
      <c r="T87" s="188">
        <v>840474608</v>
      </c>
      <c r="U87" s="188">
        <v>840474608</v>
      </c>
      <c r="V87" s="188">
        <v>772228814</v>
      </c>
      <c r="W87" s="188">
        <v>772228814</v>
      </c>
      <c r="X87" s="188">
        <v>868648414</v>
      </c>
      <c r="Y87" s="188">
        <v>868648414</v>
      </c>
      <c r="Z87" s="193">
        <v>2289946</v>
      </c>
      <c r="AA87" s="193">
        <v>-121249</v>
      </c>
      <c r="AB87" s="188">
        <v>2168697</v>
      </c>
      <c r="AC87" s="193">
        <v>38736031</v>
      </c>
      <c r="AD87" s="192">
        <v>0</v>
      </c>
      <c r="AE87" s="199">
        <v>841307348</v>
      </c>
      <c r="AF87" s="188"/>
      <c r="AG87" s="188">
        <v>0</v>
      </c>
      <c r="AH87" s="195">
        <v>3973000</v>
      </c>
      <c r="AI87" s="195">
        <v>3924000</v>
      </c>
      <c r="AJ87" s="188">
        <v>0</v>
      </c>
      <c r="AK87" s="188"/>
      <c r="AL87" s="193">
        <v>424830744</v>
      </c>
      <c r="AM87" s="193">
        <v>-51248925</v>
      </c>
      <c r="AN87" s="192">
        <v>373581819</v>
      </c>
      <c r="AO87" s="193">
        <v>272838063</v>
      </c>
      <c r="AP87" s="193">
        <v>-15136498</v>
      </c>
      <c r="AQ87" s="192">
        <v>257701565</v>
      </c>
      <c r="AR87" s="193">
        <v>148683110</v>
      </c>
      <c r="AS87" s="193">
        <v>-1860371</v>
      </c>
      <c r="AT87" s="192">
        <v>146822739</v>
      </c>
      <c r="AU87" s="193">
        <v>2019691</v>
      </c>
      <c r="AV87" s="188">
        <v>25126480</v>
      </c>
      <c r="AW87" s="188">
        <v>3047326</v>
      </c>
      <c r="AX87" s="188">
        <v>28173806</v>
      </c>
      <c r="AY87" s="200">
        <v>808299620</v>
      </c>
      <c r="AZ87" s="193">
        <v>0</v>
      </c>
      <c r="BA87" s="200">
        <v>808299620</v>
      </c>
      <c r="BB87" s="188"/>
      <c r="BC87" s="188">
        <v>848371608</v>
      </c>
      <c r="BD87" s="188">
        <v>848371608</v>
      </c>
      <c r="BE87" s="201">
        <v>849204348</v>
      </c>
      <c r="BF87" s="188"/>
      <c r="BG87" s="194">
        <v>841307348</v>
      </c>
      <c r="BH87" s="202">
        <v>0</v>
      </c>
      <c r="BI87" s="191">
        <v>0</v>
      </c>
      <c r="BJ87" s="187"/>
      <c r="CQ87" s="203"/>
    </row>
    <row r="88" spans="1:95">
      <c r="A88" s="168">
        <f t="shared" si="6"/>
        <v>2009</v>
      </c>
      <c r="B88" s="168">
        <v>3</v>
      </c>
      <c r="C88" s="188">
        <v>371083674</v>
      </c>
      <c r="D88" s="188">
        <v>1439418</v>
      </c>
      <c r="E88" s="188">
        <v>372523092</v>
      </c>
      <c r="F88" s="188">
        <v>262968175</v>
      </c>
      <c r="G88" s="188">
        <v>17012962</v>
      </c>
      <c r="H88" s="188">
        <v>279981137</v>
      </c>
      <c r="I88" s="188">
        <v>178810505</v>
      </c>
      <c r="J88" s="188">
        <v>2925607</v>
      </c>
      <c r="K88" s="188">
        <v>181736112</v>
      </c>
      <c r="L88" s="188">
        <v>2021786</v>
      </c>
      <c r="M88" s="188">
        <v>26941454</v>
      </c>
      <c r="N88" s="188">
        <v>3354855</v>
      </c>
      <c r="O88" s="188">
        <v>30296309</v>
      </c>
      <c r="P88" s="188">
        <v>866558436</v>
      </c>
      <c r="Q88" s="187">
        <v>0</v>
      </c>
      <c r="R88" s="188">
        <v>866558436</v>
      </c>
      <c r="S88" s="187"/>
      <c r="T88" s="188">
        <v>814884140</v>
      </c>
      <c r="U88" s="188">
        <v>814884140</v>
      </c>
      <c r="V88" s="188">
        <v>836262127</v>
      </c>
      <c r="W88" s="188">
        <v>836262127</v>
      </c>
      <c r="X88" s="188">
        <v>845180449</v>
      </c>
      <c r="Y88" s="188">
        <v>845180449</v>
      </c>
      <c r="Z88" s="193">
        <v>2150737</v>
      </c>
      <c r="AA88" s="193">
        <v>93794</v>
      </c>
      <c r="AB88" s="188">
        <v>2244531</v>
      </c>
      <c r="AC88" s="193">
        <v>45754118</v>
      </c>
      <c r="AD88" s="192">
        <v>0</v>
      </c>
      <c r="AE88" s="199">
        <v>914557085</v>
      </c>
      <c r="AF88" s="188"/>
      <c r="AG88" s="188">
        <v>0</v>
      </c>
      <c r="AH88" s="195">
        <v>2898000</v>
      </c>
      <c r="AI88" s="195">
        <v>5477000</v>
      </c>
      <c r="AJ88" s="188">
        <v>0</v>
      </c>
      <c r="AK88" s="188"/>
      <c r="AL88" s="193">
        <v>373981674</v>
      </c>
      <c r="AM88" s="193">
        <v>1439418</v>
      </c>
      <c r="AN88" s="192">
        <v>375421092</v>
      </c>
      <c r="AO88" s="193">
        <v>268445175</v>
      </c>
      <c r="AP88" s="193">
        <v>17012962</v>
      </c>
      <c r="AQ88" s="192">
        <v>285458137</v>
      </c>
      <c r="AR88" s="193">
        <v>178810505</v>
      </c>
      <c r="AS88" s="193">
        <v>2925607</v>
      </c>
      <c r="AT88" s="192">
        <v>181736112</v>
      </c>
      <c r="AU88" s="193">
        <v>2021786</v>
      </c>
      <c r="AV88" s="188">
        <v>26941454</v>
      </c>
      <c r="AW88" s="188">
        <v>3354855</v>
      </c>
      <c r="AX88" s="188">
        <v>30296309</v>
      </c>
      <c r="AY88" s="200">
        <v>874933436</v>
      </c>
      <c r="AZ88" s="193">
        <v>0</v>
      </c>
      <c r="BA88" s="200">
        <v>874933436</v>
      </c>
      <c r="BB88" s="188"/>
      <c r="BC88" s="188">
        <v>823259140</v>
      </c>
      <c r="BD88" s="188">
        <v>823259140</v>
      </c>
      <c r="BE88" s="201">
        <v>922932085</v>
      </c>
      <c r="BF88" s="188"/>
      <c r="BG88" s="194">
        <v>914557085</v>
      </c>
      <c r="BH88" s="202">
        <v>0</v>
      </c>
      <c r="BI88" s="191">
        <v>0</v>
      </c>
      <c r="BJ88" s="187"/>
      <c r="CQ88" s="203"/>
    </row>
    <row r="89" spans="1:95">
      <c r="A89" s="168">
        <f t="shared" si="6"/>
        <v>2009</v>
      </c>
      <c r="B89" s="168">
        <v>4</v>
      </c>
      <c r="C89" s="188">
        <v>333094708</v>
      </c>
      <c r="D89" s="188">
        <v>-10236566</v>
      </c>
      <c r="E89" s="188">
        <v>322858142</v>
      </c>
      <c r="F89" s="188">
        <v>283079580</v>
      </c>
      <c r="G89" s="188">
        <v>24465725</v>
      </c>
      <c r="H89" s="188">
        <v>307545305</v>
      </c>
      <c r="I89" s="188">
        <v>183118972</v>
      </c>
      <c r="J89" s="188">
        <v>2912292</v>
      </c>
      <c r="K89" s="188">
        <v>186031264</v>
      </c>
      <c r="L89" s="188">
        <v>2024003</v>
      </c>
      <c r="M89" s="188">
        <v>25612485</v>
      </c>
      <c r="N89" s="188">
        <v>3351757</v>
      </c>
      <c r="O89" s="188">
        <v>28964242</v>
      </c>
      <c r="P89" s="188">
        <v>847422956</v>
      </c>
      <c r="Q89" s="187">
        <v>0</v>
      </c>
      <c r="R89" s="188">
        <v>847422956</v>
      </c>
      <c r="S89" s="187"/>
      <c r="T89" s="188">
        <v>801317263</v>
      </c>
      <c r="U89" s="188">
        <v>801317263</v>
      </c>
      <c r="V89" s="188">
        <v>818458714</v>
      </c>
      <c r="W89" s="188">
        <v>818458714</v>
      </c>
      <c r="X89" s="188">
        <v>830281505</v>
      </c>
      <c r="Y89" s="188">
        <v>830281505</v>
      </c>
      <c r="Z89" s="193">
        <v>2060149</v>
      </c>
      <c r="AA89" s="193">
        <v>33761</v>
      </c>
      <c r="AB89" s="188">
        <v>2093910</v>
      </c>
      <c r="AC89" s="193">
        <v>43415332</v>
      </c>
      <c r="AD89" s="192">
        <v>0</v>
      </c>
      <c r="AE89" s="199">
        <v>892932198</v>
      </c>
      <c r="AF89" s="188"/>
      <c r="AG89" s="188">
        <v>0</v>
      </c>
      <c r="AH89" s="195">
        <v>1528000</v>
      </c>
      <c r="AI89" s="195">
        <v>4574000</v>
      </c>
      <c r="AJ89" s="188">
        <v>0</v>
      </c>
      <c r="AK89" s="188"/>
      <c r="AL89" s="193">
        <v>334622708</v>
      </c>
      <c r="AM89" s="193">
        <v>-10236566</v>
      </c>
      <c r="AN89" s="192">
        <v>324386142</v>
      </c>
      <c r="AO89" s="193">
        <v>287653580</v>
      </c>
      <c r="AP89" s="193">
        <v>24465725</v>
      </c>
      <c r="AQ89" s="192">
        <v>312119305</v>
      </c>
      <c r="AR89" s="193">
        <v>183118972</v>
      </c>
      <c r="AS89" s="193">
        <v>2912292</v>
      </c>
      <c r="AT89" s="192">
        <v>186031264</v>
      </c>
      <c r="AU89" s="193">
        <v>2024003</v>
      </c>
      <c r="AV89" s="188">
        <v>25612485</v>
      </c>
      <c r="AW89" s="188">
        <v>3351757</v>
      </c>
      <c r="AX89" s="188">
        <v>28964242</v>
      </c>
      <c r="AY89" s="200">
        <v>853524956</v>
      </c>
      <c r="AZ89" s="193">
        <v>0</v>
      </c>
      <c r="BA89" s="200">
        <v>853524956</v>
      </c>
      <c r="BB89" s="188"/>
      <c r="BC89" s="188">
        <v>807419263</v>
      </c>
      <c r="BD89" s="188">
        <v>807419263</v>
      </c>
      <c r="BE89" s="201">
        <v>899034198</v>
      </c>
      <c r="BF89" s="188"/>
      <c r="BG89" s="194">
        <v>892932198</v>
      </c>
      <c r="BH89" s="202">
        <v>0</v>
      </c>
      <c r="BI89" s="191">
        <v>0</v>
      </c>
      <c r="BJ89" s="187"/>
      <c r="CQ89" s="203"/>
    </row>
    <row r="90" spans="1:95">
      <c r="A90" s="168">
        <f t="shared" si="6"/>
        <v>2009</v>
      </c>
      <c r="B90" s="168">
        <v>5</v>
      </c>
      <c r="C90" s="188">
        <v>351520492</v>
      </c>
      <c r="D90" s="188">
        <v>65318170</v>
      </c>
      <c r="E90" s="188">
        <v>416838662</v>
      </c>
      <c r="F90" s="188">
        <v>303743340</v>
      </c>
      <c r="G90" s="188">
        <v>60402951</v>
      </c>
      <c r="H90" s="188">
        <v>364146291</v>
      </c>
      <c r="I90" s="188">
        <v>198632256</v>
      </c>
      <c r="J90" s="188">
        <v>9523603</v>
      </c>
      <c r="K90" s="188">
        <v>208155859</v>
      </c>
      <c r="L90" s="188">
        <v>2026431</v>
      </c>
      <c r="M90" s="188">
        <v>30336447</v>
      </c>
      <c r="N90" s="188">
        <v>3964190</v>
      </c>
      <c r="O90" s="188">
        <v>34300637</v>
      </c>
      <c r="P90" s="188">
        <v>1025467880</v>
      </c>
      <c r="Q90" s="187">
        <v>0</v>
      </c>
      <c r="R90" s="188">
        <v>1025467880</v>
      </c>
      <c r="S90" s="187"/>
      <c r="T90" s="188">
        <v>855922519</v>
      </c>
      <c r="U90" s="188">
        <v>855922519</v>
      </c>
      <c r="V90" s="188">
        <v>991167243</v>
      </c>
      <c r="W90" s="188">
        <v>991167243</v>
      </c>
      <c r="X90" s="188">
        <v>890223156</v>
      </c>
      <c r="Y90" s="188">
        <v>890223156</v>
      </c>
      <c r="Z90" s="193">
        <v>2081916</v>
      </c>
      <c r="AA90" s="193">
        <v>324419</v>
      </c>
      <c r="AB90" s="188">
        <v>2406335</v>
      </c>
      <c r="AC90" s="193">
        <v>65389702</v>
      </c>
      <c r="AD90" s="192">
        <v>0</v>
      </c>
      <c r="AE90" s="199">
        <v>1093263917</v>
      </c>
      <c r="AF90" s="188"/>
      <c r="AG90" s="188">
        <v>0</v>
      </c>
      <c r="AH90" s="195">
        <v>1829000</v>
      </c>
      <c r="AI90" s="195">
        <v>8247000</v>
      </c>
      <c r="AJ90" s="188">
        <v>0</v>
      </c>
      <c r="AK90" s="188"/>
      <c r="AL90" s="193">
        <v>353349492</v>
      </c>
      <c r="AM90" s="193">
        <v>65318170</v>
      </c>
      <c r="AN90" s="192">
        <v>418667662</v>
      </c>
      <c r="AO90" s="193">
        <v>311990340</v>
      </c>
      <c r="AP90" s="193">
        <v>60402951</v>
      </c>
      <c r="AQ90" s="192">
        <v>372393291</v>
      </c>
      <c r="AR90" s="193">
        <v>198632256</v>
      </c>
      <c r="AS90" s="193">
        <v>9523603</v>
      </c>
      <c r="AT90" s="192">
        <v>208155859</v>
      </c>
      <c r="AU90" s="193">
        <v>2026431</v>
      </c>
      <c r="AV90" s="188">
        <v>30336447</v>
      </c>
      <c r="AW90" s="188">
        <v>3964190</v>
      </c>
      <c r="AX90" s="188">
        <v>34300637</v>
      </c>
      <c r="AY90" s="200">
        <v>1035543880</v>
      </c>
      <c r="AZ90" s="193">
        <v>0</v>
      </c>
      <c r="BA90" s="200">
        <v>1035543880</v>
      </c>
      <c r="BB90" s="188"/>
      <c r="BC90" s="188">
        <v>865998519</v>
      </c>
      <c r="BD90" s="188">
        <v>865998519</v>
      </c>
      <c r="BE90" s="201">
        <v>1103339917</v>
      </c>
      <c r="BF90" s="188"/>
      <c r="BG90" s="194">
        <v>1093263917</v>
      </c>
      <c r="BH90" s="202">
        <v>0</v>
      </c>
      <c r="BI90" s="191">
        <v>0</v>
      </c>
      <c r="BJ90" s="187"/>
      <c r="CQ90" s="203"/>
    </row>
    <row r="91" spans="1:95">
      <c r="A91" s="168">
        <f t="shared" si="6"/>
        <v>2009</v>
      </c>
      <c r="B91" s="168">
        <v>6</v>
      </c>
      <c r="C91" s="188">
        <v>492517776</v>
      </c>
      <c r="D91" s="188">
        <v>57583744</v>
      </c>
      <c r="E91" s="188">
        <v>550101520</v>
      </c>
      <c r="F91" s="188">
        <v>359368356</v>
      </c>
      <c r="G91" s="188">
        <v>4967255</v>
      </c>
      <c r="H91" s="188">
        <v>364335611</v>
      </c>
      <c r="I91" s="188">
        <v>203681088</v>
      </c>
      <c r="J91" s="188">
        <v>79817</v>
      </c>
      <c r="K91" s="188">
        <v>203760905</v>
      </c>
      <c r="L91" s="188">
        <v>2030167</v>
      </c>
      <c r="M91" s="188">
        <v>32649757</v>
      </c>
      <c r="N91" s="188">
        <v>4265609</v>
      </c>
      <c r="O91" s="188">
        <v>36915366</v>
      </c>
      <c r="P91" s="188">
        <v>1157143569</v>
      </c>
      <c r="Q91" s="187">
        <v>0</v>
      </c>
      <c r="R91" s="188">
        <v>1157143569</v>
      </c>
      <c r="S91" s="187"/>
      <c r="T91" s="188">
        <v>1057597387</v>
      </c>
      <c r="U91" s="188">
        <v>1057597387</v>
      </c>
      <c r="V91" s="188">
        <v>1120228203</v>
      </c>
      <c r="W91" s="188">
        <v>1120228203</v>
      </c>
      <c r="X91" s="188">
        <v>1094512753</v>
      </c>
      <c r="Y91" s="188">
        <v>1094512753</v>
      </c>
      <c r="Z91" s="193">
        <v>2216553</v>
      </c>
      <c r="AA91" s="193">
        <v>-158573</v>
      </c>
      <c r="AB91" s="188">
        <v>2057980</v>
      </c>
      <c r="AC91" s="193">
        <v>85055704</v>
      </c>
      <c r="AD91" s="192">
        <v>0</v>
      </c>
      <c r="AE91" s="199">
        <v>1244257253</v>
      </c>
      <c r="AF91" s="188"/>
      <c r="AG91" s="188">
        <v>0</v>
      </c>
      <c r="AH91" s="195">
        <v>2864000</v>
      </c>
      <c r="AI91" s="195">
        <v>11243000</v>
      </c>
      <c r="AJ91" s="188">
        <v>0</v>
      </c>
      <c r="AK91" s="188"/>
      <c r="AL91" s="193">
        <v>495381776</v>
      </c>
      <c r="AM91" s="193">
        <v>57583744</v>
      </c>
      <c r="AN91" s="192">
        <v>552965520</v>
      </c>
      <c r="AO91" s="193">
        <v>370611356</v>
      </c>
      <c r="AP91" s="193">
        <v>4967255</v>
      </c>
      <c r="AQ91" s="192">
        <v>375578611</v>
      </c>
      <c r="AR91" s="193">
        <v>203681088</v>
      </c>
      <c r="AS91" s="193">
        <v>79817</v>
      </c>
      <c r="AT91" s="192">
        <v>203760905</v>
      </c>
      <c r="AU91" s="193">
        <v>2030167</v>
      </c>
      <c r="AV91" s="188">
        <v>32649757</v>
      </c>
      <c r="AW91" s="188">
        <v>4265609</v>
      </c>
      <c r="AX91" s="188">
        <v>36915366</v>
      </c>
      <c r="AY91" s="200">
        <v>1171250569</v>
      </c>
      <c r="AZ91" s="193">
        <v>0</v>
      </c>
      <c r="BA91" s="200">
        <v>1171250569</v>
      </c>
      <c r="BB91" s="188"/>
      <c r="BC91" s="188">
        <v>1071704387</v>
      </c>
      <c r="BD91" s="188">
        <v>1071704387</v>
      </c>
      <c r="BE91" s="201">
        <v>1258364253</v>
      </c>
      <c r="BF91" s="188"/>
      <c r="BG91" s="194">
        <v>1244257253</v>
      </c>
      <c r="BH91" s="202">
        <v>0</v>
      </c>
      <c r="BI91" s="191">
        <v>0</v>
      </c>
      <c r="BJ91" s="187"/>
      <c r="CQ91" s="203"/>
    </row>
    <row r="92" spans="1:95">
      <c r="A92" s="168">
        <f t="shared" si="6"/>
        <v>2009</v>
      </c>
      <c r="B92" s="168">
        <v>7</v>
      </c>
      <c r="C92" s="188">
        <v>569264560</v>
      </c>
      <c r="D92" s="188">
        <v>30314086</v>
      </c>
      <c r="E92" s="188">
        <v>599578646</v>
      </c>
      <c r="F92" s="188">
        <v>378440266</v>
      </c>
      <c r="G92" s="188">
        <v>-1799561</v>
      </c>
      <c r="H92" s="188">
        <v>376640705</v>
      </c>
      <c r="I92" s="188">
        <v>204912479</v>
      </c>
      <c r="J92" s="188">
        <v>-2858945</v>
      </c>
      <c r="K92" s="188">
        <v>202053534</v>
      </c>
      <c r="L92" s="188">
        <v>2031781</v>
      </c>
      <c r="M92" s="188">
        <v>36287508</v>
      </c>
      <c r="N92" s="188">
        <v>4708652</v>
      </c>
      <c r="O92" s="188">
        <v>40996160</v>
      </c>
      <c r="P92" s="188">
        <v>1221300826</v>
      </c>
      <c r="Q92" s="187">
        <v>0</v>
      </c>
      <c r="R92" s="188">
        <v>1221300826</v>
      </c>
      <c r="S92" s="187"/>
      <c r="T92" s="188">
        <v>1154649086</v>
      </c>
      <c r="U92" s="188">
        <v>1154649086</v>
      </c>
      <c r="V92" s="188">
        <v>1180304666</v>
      </c>
      <c r="W92" s="188">
        <v>1180304666</v>
      </c>
      <c r="X92" s="188">
        <v>1195645246</v>
      </c>
      <c r="Y92" s="188">
        <v>1195645246</v>
      </c>
      <c r="Z92" s="193">
        <v>2300635</v>
      </c>
      <c r="AA92" s="193">
        <v>-39243</v>
      </c>
      <c r="AB92" s="188">
        <v>2261392</v>
      </c>
      <c r="AC92" s="193">
        <v>95883967</v>
      </c>
      <c r="AD92" s="192">
        <v>0</v>
      </c>
      <c r="AE92" s="199">
        <v>1319446185</v>
      </c>
      <c r="AF92" s="188"/>
      <c r="AG92" s="188">
        <v>0</v>
      </c>
      <c r="AH92" s="195">
        <v>3594000</v>
      </c>
      <c r="AI92" s="195">
        <v>13025000</v>
      </c>
      <c r="AJ92" s="188">
        <v>0</v>
      </c>
      <c r="AK92" s="188"/>
      <c r="AL92" s="193">
        <v>572858560</v>
      </c>
      <c r="AM92" s="193">
        <v>30314086</v>
      </c>
      <c r="AN92" s="192">
        <v>603172646</v>
      </c>
      <c r="AO92" s="193">
        <v>391465266</v>
      </c>
      <c r="AP92" s="193">
        <v>-1799561</v>
      </c>
      <c r="AQ92" s="192">
        <v>389665705</v>
      </c>
      <c r="AR92" s="193">
        <v>204912479</v>
      </c>
      <c r="AS92" s="193">
        <v>-2858945</v>
      </c>
      <c r="AT92" s="192">
        <v>202053534</v>
      </c>
      <c r="AU92" s="193">
        <v>2031781</v>
      </c>
      <c r="AV92" s="188">
        <v>36287508</v>
      </c>
      <c r="AW92" s="188">
        <v>4708652</v>
      </c>
      <c r="AX92" s="188">
        <v>40996160</v>
      </c>
      <c r="AY92" s="200">
        <v>1237919826</v>
      </c>
      <c r="AZ92" s="193">
        <v>0</v>
      </c>
      <c r="BA92" s="200">
        <v>1237919826</v>
      </c>
      <c r="BB92" s="188"/>
      <c r="BC92" s="188">
        <v>1171268086</v>
      </c>
      <c r="BD92" s="188">
        <v>1171268086</v>
      </c>
      <c r="BE92" s="201">
        <v>1336065185</v>
      </c>
      <c r="BF92" s="188"/>
      <c r="BG92" s="194">
        <v>1319446185</v>
      </c>
      <c r="BH92" s="202">
        <v>0</v>
      </c>
      <c r="BI92" s="191">
        <v>0</v>
      </c>
      <c r="BJ92" s="188"/>
      <c r="CQ92" s="203"/>
    </row>
    <row r="93" spans="1:95">
      <c r="A93" s="168">
        <f t="shared" si="6"/>
        <v>2009</v>
      </c>
      <c r="B93" s="168">
        <v>8</v>
      </c>
      <c r="C93" s="188">
        <v>615441741</v>
      </c>
      <c r="D93" s="188">
        <v>13883917</v>
      </c>
      <c r="E93" s="188">
        <v>629325658</v>
      </c>
      <c r="F93" s="188">
        <v>393138466</v>
      </c>
      <c r="G93" s="188">
        <v>-1334916</v>
      </c>
      <c r="H93" s="188">
        <v>391803550</v>
      </c>
      <c r="I93" s="188">
        <v>188722333</v>
      </c>
      <c r="J93" s="188">
        <v>-2514766</v>
      </c>
      <c r="K93" s="188">
        <v>186207567</v>
      </c>
      <c r="L93" s="188">
        <v>2034170</v>
      </c>
      <c r="M93" s="188">
        <v>36174306</v>
      </c>
      <c r="N93" s="188">
        <v>4751064</v>
      </c>
      <c r="O93" s="188">
        <v>40925370</v>
      </c>
      <c r="P93" s="188">
        <v>1250296315</v>
      </c>
      <c r="Q93" s="187">
        <v>0</v>
      </c>
      <c r="R93" s="188">
        <v>1250296315</v>
      </c>
      <c r="S93" s="187"/>
      <c r="T93" s="188">
        <v>1199336710</v>
      </c>
      <c r="U93" s="188">
        <v>1199336710</v>
      </c>
      <c r="V93" s="188">
        <v>1209370945</v>
      </c>
      <c r="W93" s="188">
        <v>1209370945</v>
      </c>
      <c r="X93" s="188">
        <v>1240262080</v>
      </c>
      <c r="Y93" s="188">
        <v>1240262080</v>
      </c>
      <c r="Z93" s="193">
        <v>2244514</v>
      </c>
      <c r="AA93" s="193">
        <v>-97932</v>
      </c>
      <c r="AB93" s="188">
        <v>2146582</v>
      </c>
      <c r="AC93" s="193">
        <v>100652413</v>
      </c>
      <c r="AD93" s="192">
        <v>0</v>
      </c>
      <c r="AE93" s="199">
        <v>1353095310</v>
      </c>
      <c r="AF93" s="188"/>
      <c r="AG93" s="188">
        <v>0</v>
      </c>
      <c r="AH93" s="195">
        <v>3328000</v>
      </c>
      <c r="AI93" s="195">
        <v>12461000</v>
      </c>
      <c r="AJ93" s="188">
        <v>0</v>
      </c>
      <c r="AK93" s="188"/>
      <c r="AL93" s="193">
        <v>618769741</v>
      </c>
      <c r="AM93" s="193">
        <v>13883917</v>
      </c>
      <c r="AN93" s="192">
        <v>632653658</v>
      </c>
      <c r="AO93" s="193">
        <v>405599466</v>
      </c>
      <c r="AP93" s="193">
        <v>-1334916</v>
      </c>
      <c r="AQ93" s="192">
        <v>404264550</v>
      </c>
      <c r="AR93" s="193">
        <v>188722333</v>
      </c>
      <c r="AS93" s="193">
        <v>-2514766</v>
      </c>
      <c r="AT93" s="192">
        <v>186207567</v>
      </c>
      <c r="AU93" s="193">
        <v>2034170</v>
      </c>
      <c r="AV93" s="188">
        <v>36174306</v>
      </c>
      <c r="AW93" s="188">
        <v>4751064</v>
      </c>
      <c r="AX93" s="188">
        <v>40925370</v>
      </c>
      <c r="AY93" s="200">
        <v>1266085315</v>
      </c>
      <c r="AZ93" s="193">
        <v>0</v>
      </c>
      <c r="BA93" s="200">
        <v>1266085315</v>
      </c>
      <c r="BB93" s="188"/>
      <c r="BC93" s="188">
        <v>1215125710</v>
      </c>
      <c r="BD93" s="188">
        <v>1215125710</v>
      </c>
      <c r="BE93" s="201">
        <v>1368884310</v>
      </c>
      <c r="BF93" s="188"/>
      <c r="BG93" s="194">
        <v>1353095310</v>
      </c>
      <c r="BH93" s="202">
        <v>0</v>
      </c>
      <c r="BI93" s="191">
        <v>0</v>
      </c>
      <c r="BJ93" s="188"/>
      <c r="CQ93" s="203"/>
    </row>
    <row r="94" spans="1:95">
      <c r="A94" s="168">
        <f t="shared" si="6"/>
        <v>2009</v>
      </c>
      <c r="B94" s="168">
        <v>9</v>
      </c>
      <c r="C94" s="188">
        <v>537504021</v>
      </c>
      <c r="D94" s="188">
        <v>-75239356</v>
      </c>
      <c r="E94" s="188">
        <v>462264665</v>
      </c>
      <c r="F94" s="188">
        <v>375252441</v>
      </c>
      <c r="G94" s="188">
        <v>-30448044</v>
      </c>
      <c r="H94" s="188">
        <v>344804397</v>
      </c>
      <c r="I94" s="188">
        <v>185166551</v>
      </c>
      <c r="J94" s="188">
        <v>-585711</v>
      </c>
      <c r="K94" s="188">
        <v>184580840</v>
      </c>
      <c r="L94" s="188">
        <v>2036829</v>
      </c>
      <c r="M94" s="188">
        <v>31789750</v>
      </c>
      <c r="N94" s="188">
        <v>4148378</v>
      </c>
      <c r="O94" s="188">
        <v>35938128</v>
      </c>
      <c r="P94" s="188">
        <v>1029624859</v>
      </c>
      <c r="Q94" s="187">
        <v>0</v>
      </c>
      <c r="R94" s="188">
        <v>1029624859</v>
      </c>
      <c r="S94" s="187"/>
      <c r="T94" s="188">
        <v>1099959842</v>
      </c>
      <c r="U94" s="188">
        <v>1099959842</v>
      </c>
      <c r="V94" s="188">
        <v>993686731</v>
      </c>
      <c r="W94" s="188">
        <v>993686731</v>
      </c>
      <c r="X94" s="188">
        <v>1135897970</v>
      </c>
      <c r="Y94" s="188">
        <v>1135897970</v>
      </c>
      <c r="Z94" s="193">
        <v>2239248</v>
      </c>
      <c r="AA94" s="193">
        <v>-106115</v>
      </c>
      <c r="AB94" s="188">
        <v>2133133</v>
      </c>
      <c r="AC94" s="193">
        <v>66174671</v>
      </c>
      <c r="AD94" s="192">
        <v>0</v>
      </c>
      <c r="AE94" s="199">
        <v>1097932663</v>
      </c>
      <c r="AF94" s="188"/>
      <c r="AG94" s="188">
        <v>0</v>
      </c>
      <c r="AH94" s="195">
        <v>2286000</v>
      </c>
      <c r="AI94" s="195">
        <v>9724000</v>
      </c>
      <c r="AJ94" s="188">
        <v>0</v>
      </c>
      <c r="AK94" s="188"/>
      <c r="AL94" s="193">
        <v>539790021</v>
      </c>
      <c r="AM94" s="193">
        <v>-75239356</v>
      </c>
      <c r="AN94" s="192">
        <v>464550665</v>
      </c>
      <c r="AO94" s="193">
        <v>384976441</v>
      </c>
      <c r="AP94" s="193">
        <v>-30448044</v>
      </c>
      <c r="AQ94" s="192">
        <v>354528397</v>
      </c>
      <c r="AR94" s="193">
        <v>185166551</v>
      </c>
      <c r="AS94" s="193">
        <v>-585711</v>
      </c>
      <c r="AT94" s="192">
        <v>184580840</v>
      </c>
      <c r="AU94" s="193">
        <v>2036829</v>
      </c>
      <c r="AV94" s="188">
        <v>31789750</v>
      </c>
      <c r="AW94" s="188">
        <v>4148378</v>
      </c>
      <c r="AX94" s="188">
        <v>35938128</v>
      </c>
      <c r="AY94" s="200">
        <v>1041634859</v>
      </c>
      <c r="AZ94" s="193">
        <v>0</v>
      </c>
      <c r="BA94" s="200">
        <v>1041634859</v>
      </c>
      <c r="BB94" s="188"/>
      <c r="BC94" s="188">
        <v>1111969842</v>
      </c>
      <c r="BD94" s="188">
        <v>1111969842</v>
      </c>
      <c r="BE94" s="201">
        <v>1109942663</v>
      </c>
      <c r="BF94" s="188"/>
      <c r="BG94" s="194">
        <v>1097932663</v>
      </c>
      <c r="BH94" s="202">
        <v>0</v>
      </c>
      <c r="BI94" s="191">
        <v>0</v>
      </c>
      <c r="BJ94" s="188"/>
      <c r="CQ94" s="203"/>
    </row>
    <row r="95" spans="1:95">
      <c r="A95" s="168">
        <f t="shared" si="6"/>
        <v>2009</v>
      </c>
      <c r="B95" s="168">
        <v>10</v>
      </c>
      <c r="C95" s="188">
        <v>412707670</v>
      </c>
      <c r="D95" s="188">
        <v>-58986820</v>
      </c>
      <c r="E95" s="188">
        <v>353720850</v>
      </c>
      <c r="F95" s="188">
        <v>331254362</v>
      </c>
      <c r="G95" s="188">
        <v>-16143869</v>
      </c>
      <c r="H95" s="188">
        <v>315110493</v>
      </c>
      <c r="I95" s="188">
        <v>185642955</v>
      </c>
      <c r="J95" s="188">
        <v>-2173708</v>
      </c>
      <c r="K95" s="188">
        <v>183469247</v>
      </c>
      <c r="L95" s="188">
        <v>2039247</v>
      </c>
      <c r="M95" s="188">
        <v>28391634</v>
      </c>
      <c r="N95" s="188">
        <v>3686831</v>
      </c>
      <c r="O95" s="188">
        <v>32078465</v>
      </c>
      <c r="P95" s="188">
        <v>886418302</v>
      </c>
      <c r="Q95" s="187">
        <v>0</v>
      </c>
      <c r="R95" s="188">
        <v>886418302</v>
      </c>
      <c r="S95" s="187"/>
      <c r="T95" s="188">
        <v>931644234</v>
      </c>
      <c r="U95" s="188">
        <v>931644234</v>
      </c>
      <c r="V95" s="188">
        <v>854339837</v>
      </c>
      <c r="W95" s="188">
        <v>854339837</v>
      </c>
      <c r="X95" s="188">
        <v>963722699</v>
      </c>
      <c r="Y95" s="188">
        <v>963722699</v>
      </c>
      <c r="Z95" s="193">
        <v>2078241</v>
      </c>
      <c r="AA95" s="193">
        <v>-18899</v>
      </c>
      <c r="AB95" s="188">
        <v>2059342</v>
      </c>
      <c r="AC95" s="193">
        <v>47912267</v>
      </c>
      <c r="AD95" s="192">
        <v>0</v>
      </c>
      <c r="AE95" s="199">
        <v>936389911</v>
      </c>
      <c r="AF95" s="188"/>
      <c r="AG95" s="188">
        <v>0</v>
      </c>
      <c r="AH95" s="195">
        <v>1873000</v>
      </c>
      <c r="AI95" s="195">
        <v>6185000</v>
      </c>
      <c r="AJ95" s="188">
        <v>0</v>
      </c>
      <c r="AK95" s="188"/>
      <c r="AL95" s="193">
        <v>414580670</v>
      </c>
      <c r="AM95" s="193">
        <v>-58986820</v>
      </c>
      <c r="AN95" s="192">
        <v>355593850</v>
      </c>
      <c r="AO95" s="193">
        <v>337439362</v>
      </c>
      <c r="AP95" s="193">
        <v>-16143869</v>
      </c>
      <c r="AQ95" s="192">
        <v>321295493</v>
      </c>
      <c r="AR95" s="193">
        <v>185642955</v>
      </c>
      <c r="AS95" s="193">
        <v>-2173708</v>
      </c>
      <c r="AT95" s="192">
        <v>183469247</v>
      </c>
      <c r="AU95" s="193">
        <v>2039247</v>
      </c>
      <c r="AV95" s="188">
        <v>28391634</v>
      </c>
      <c r="AW95" s="188">
        <v>3686831</v>
      </c>
      <c r="AX95" s="188">
        <v>32078465</v>
      </c>
      <c r="AY95" s="200">
        <v>894476302</v>
      </c>
      <c r="AZ95" s="193">
        <v>0</v>
      </c>
      <c r="BA95" s="200">
        <v>894476302</v>
      </c>
      <c r="BB95" s="188"/>
      <c r="BC95" s="188">
        <v>939702234</v>
      </c>
      <c r="BD95" s="188">
        <v>939702234</v>
      </c>
      <c r="BE95" s="201">
        <v>944447911</v>
      </c>
      <c r="BF95" s="188"/>
      <c r="BG95" s="194">
        <v>936389911</v>
      </c>
      <c r="BH95" s="202">
        <v>0</v>
      </c>
      <c r="BI95" s="191">
        <v>0</v>
      </c>
      <c r="BJ95" s="188"/>
      <c r="CQ95" s="203"/>
    </row>
    <row r="96" spans="1:95">
      <c r="A96" s="168">
        <f t="shared" si="6"/>
        <v>2009</v>
      </c>
      <c r="B96" s="168">
        <v>11</v>
      </c>
      <c r="C96" s="188">
        <v>327063666</v>
      </c>
      <c r="D96" s="188">
        <v>-13631512</v>
      </c>
      <c r="E96" s="188">
        <v>313432154</v>
      </c>
      <c r="F96" s="188">
        <v>285874150</v>
      </c>
      <c r="G96" s="188">
        <v>5833736</v>
      </c>
      <c r="H96" s="188">
        <v>291707886</v>
      </c>
      <c r="I96" s="188">
        <v>153235133</v>
      </c>
      <c r="J96" s="188">
        <v>2143373</v>
      </c>
      <c r="K96" s="188">
        <v>155378506</v>
      </c>
      <c r="L96" s="188">
        <v>2041957</v>
      </c>
      <c r="M96" s="188">
        <v>26771090</v>
      </c>
      <c r="N96" s="188">
        <v>3342487</v>
      </c>
      <c r="O96" s="188">
        <v>30113577</v>
      </c>
      <c r="P96" s="188">
        <v>792674080</v>
      </c>
      <c r="Q96" s="187">
        <v>0</v>
      </c>
      <c r="R96" s="188">
        <v>792674080</v>
      </c>
      <c r="S96" s="187"/>
      <c r="T96" s="188">
        <v>768214906</v>
      </c>
      <c r="U96" s="188">
        <v>768214906</v>
      </c>
      <c r="V96" s="188">
        <v>762560503</v>
      </c>
      <c r="W96" s="188">
        <v>762560503</v>
      </c>
      <c r="X96" s="188">
        <v>798328483</v>
      </c>
      <c r="Y96" s="188">
        <v>798328483</v>
      </c>
      <c r="Z96" s="193">
        <v>2102950</v>
      </c>
      <c r="AA96" s="193">
        <v>268288</v>
      </c>
      <c r="AB96" s="188">
        <v>2371238</v>
      </c>
      <c r="AC96" s="193">
        <v>37988142</v>
      </c>
      <c r="AD96" s="192">
        <v>0</v>
      </c>
      <c r="AE96" s="199">
        <v>833033460</v>
      </c>
      <c r="AF96" s="188"/>
      <c r="AG96" s="188">
        <v>0</v>
      </c>
      <c r="AH96" s="195">
        <v>2932000</v>
      </c>
      <c r="AI96" s="195">
        <v>5001000</v>
      </c>
      <c r="AJ96" s="188">
        <v>0</v>
      </c>
      <c r="AK96" s="188"/>
      <c r="AL96" s="193">
        <v>329995666</v>
      </c>
      <c r="AM96" s="193">
        <v>-13631512</v>
      </c>
      <c r="AN96" s="192">
        <v>316364154</v>
      </c>
      <c r="AO96" s="193">
        <v>290875150</v>
      </c>
      <c r="AP96" s="193">
        <v>5833736</v>
      </c>
      <c r="AQ96" s="192">
        <v>296708886</v>
      </c>
      <c r="AR96" s="193">
        <v>153235133</v>
      </c>
      <c r="AS96" s="193">
        <v>2143373</v>
      </c>
      <c r="AT96" s="192">
        <v>155378506</v>
      </c>
      <c r="AU96" s="193">
        <v>2041957</v>
      </c>
      <c r="AV96" s="188">
        <v>26771090</v>
      </c>
      <c r="AW96" s="188">
        <v>3342487</v>
      </c>
      <c r="AX96" s="188">
        <v>30113577</v>
      </c>
      <c r="AY96" s="200">
        <v>800607080</v>
      </c>
      <c r="AZ96" s="193">
        <v>0</v>
      </c>
      <c r="BA96" s="200">
        <v>800607080</v>
      </c>
      <c r="BB96" s="188"/>
      <c r="BC96" s="188">
        <v>776147906</v>
      </c>
      <c r="BD96" s="188">
        <v>776147906</v>
      </c>
      <c r="BE96" s="201">
        <v>840966460</v>
      </c>
      <c r="BF96" s="188"/>
      <c r="BG96" s="194">
        <v>833033460</v>
      </c>
      <c r="BH96" s="202">
        <v>0</v>
      </c>
      <c r="BI96" s="191">
        <v>0</v>
      </c>
      <c r="BJ96" s="188"/>
      <c r="CQ96" s="203"/>
    </row>
    <row r="97" spans="1:95">
      <c r="A97" s="168">
        <f t="shared" si="6"/>
        <v>2009</v>
      </c>
      <c r="B97" s="168">
        <v>12</v>
      </c>
      <c r="C97" s="188">
        <v>382565788</v>
      </c>
      <c r="D97" s="188">
        <v>53523367</v>
      </c>
      <c r="E97" s="188">
        <v>436089155</v>
      </c>
      <c r="F97" s="188">
        <v>276845927</v>
      </c>
      <c r="G97" s="188">
        <v>3225152</v>
      </c>
      <c r="H97" s="188">
        <v>280071079</v>
      </c>
      <c r="I97" s="188">
        <v>152322726</v>
      </c>
      <c r="J97" s="188">
        <v>-1404168</v>
      </c>
      <c r="K97" s="188">
        <v>150918558</v>
      </c>
      <c r="L97" s="188">
        <v>2044072</v>
      </c>
      <c r="M97" s="188">
        <v>29861007</v>
      </c>
      <c r="N97" s="188">
        <v>3588864</v>
      </c>
      <c r="O97" s="188">
        <v>33449871</v>
      </c>
      <c r="P97" s="188">
        <v>902572735</v>
      </c>
      <c r="Q97" s="187">
        <v>0</v>
      </c>
      <c r="R97" s="188">
        <v>902572735</v>
      </c>
      <c r="S97" s="187"/>
      <c r="T97" s="188">
        <v>813778513</v>
      </c>
      <c r="U97" s="188">
        <v>813778513</v>
      </c>
      <c r="V97" s="188">
        <v>869122864</v>
      </c>
      <c r="W97" s="188">
        <v>869122864</v>
      </c>
      <c r="X97" s="188">
        <v>847228384</v>
      </c>
      <c r="Y97" s="188">
        <v>847228384</v>
      </c>
      <c r="Z97" s="193">
        <v>2288191</v>
      </c>
      <c r="AA97" s="193">
        <v>199595</v>
      </c>
      <c r="AB97" s="188">
        <v>2487786</v>
      </c>
      <c r="AC97" s="193">
        <v>50303503</v>
      </c>
      <c r="AD97" s="192">
        <v>0</v>
      </c>
      <c r="AE97" s="199">
        <v>955364024</v>
      </c>
      <c r="AF97" s="188"/>
      <c r="AG97" s="188">
        <v>0</v>
      </c>
      <c r="AH97" s="195">
        <v>5085000</v>
      </c>
      <c r="AI97" s="195">
        <v>7280000</v>
      </c>
      <c r="AJ97" s="188">
        <v>0</v>
      </c>
      <c r="AK97" s="188"/>
      <c r="AL97" s="193">
        <v>387650788</v>
      </c>
      <c r="AM97" s="193">
        <v>53523367</v>
      </c>
      <c r="AN97" s="192">
        <v>441174155</v>
      </c>
      <c r="AO97" s="193">
        <v>284125927</v>
      </c>
      <c r="AP97" s="193">
        <v>3225152</v>
      </c>
      <c r="AQ97" s="192">
        <v>287351079</v>
      </c>
      <c r="AR97" s="193">
        <v>152322726</v>
      </c>
      <c r="AS97" s="193">
        <v>-1404168</v>
      </c>
      <c r="AT97" s="192">
        <v>150918558</v>
      </c>
      <c r="AU97" s="193">
        <v>2044072</v>
      </c>
      <c r="AV97" s="188">
        <v>29861007</v>
      </c>
      <c r="AW97" s="188">
        <v>3588864</v>
      </c>
      <c r="AX97" s="188">
        <v>33449871</v>
      </c>
      <c r="AY97" s="200">
        <v>914937735</v>
      </c>
      <c r="AZ97" s="193">
        <v>0</v>
      </c>
      <c r="BA97" s="200">
        <v>914937735</v>
      </c>
      <c r="BB97" s="188"/>
      <c r="BC97" s="188">
        <v>826143513</v>
      </c>
      <c r="BD97" s="188">
        <v>826143513</v>
      </c>
      <c r="BE97" s="201">
        <v>967729024</v>
      </c>
      <c r="BF97" s="188"/>
      <c r="BG97" s="194">
        <v>955364024</v>
      </c>
      <c r="BH97" s="202">
        <v>0</v>
      </c>
      <c r="BI97" s="191">
        <v>0</v>
      </c>
      <c r="BJ97" s="188"/>
      <c r="CQ97" s="203"/>
    </row>
    <row r="98" spans="1:95">
      <c r="B98" s="174" t="s">
        <v>112</v>
      </c>
      <c r="C98" s="188">
        <v>5300083118</v>
      </c>
      <c r="D98" s="188">
        <v>23992894</v>
      </c>
      <c r="E98" s="188">
        <v>5324076012</v>
      </c>
      <c r="F98" s="188">
        <v>3796482796</v>
      </c>
      <c r="G98" s="188">
        <v>17183855</v>
      </c>
      <c r="H98" s="188">
        <v>3813666651</v>
      </c>
      <c r="I98" s="188">
        <v>2136166089</v>
      </c>
      <c r="J98" s="188">
        <v>2042367</v>
      </c>
      <c r="K98" s="188">
        <v>2138208456</v>
      </c>
      <c r="L98" s="188">
        <v>24366389</v>
      </c>
      <c r="M98" s="188">
        <v>360695537</v>
      </c>
      <c r="N98" s="188">
        <v>45836608</v>
      </c>
      <c r="O98" s="188">
        <v>406532145</v>
      </c>
      <c r="P98" s="188">
        <v>11706849653</v>
      </c>
      <c r="Q98" s="187">
        <v>0</v>
      </c>
      <c r="R98" s="188">
        <v>11706849653</v>
      </c>
      <c r="S98" s="187"/>
      <c r="T98" s="188">
        <v>11257098392</v>
      </c>
      <c r="U98" s="188">
        <v>11257098392</v>
      </c>
      <c r="V98" s="188">
        <v>11300317508</v>
      </c>
      <c r="W98" s="188">
        <v>11300317508</v>
      </c>
      <c r="X98" s="188">
        <v>11663630537</v>
      </c>
      <c r="Y98" s="188">
        <v>11663630537</v>
      </c>
      <c r="Z98" s="192">
        <v>26442532</v>
      </c>
      <c r="AA98" s="192">
        <v>141714</v>
      </c>
      <c r="AB98" s="188">
        <v>26584246</v>
      </c>
      <c r="AC98" s="192">
        <v>730702835</v>
      </c>
      <c r="AD98" s="192">
        <v>0</v>
      </c>
      <c r="AE98" s="192">
        <v>12464136734</v>
      </c>
      <c r="AF98" s="188"/>
      <c r="AG98" s="188">
        <v>0</v>
      </c>
      <c r="AH98" s="188">
        <v>38120000</v>
      </c>
      <c r="AI98" s="188">
        <v>96068000</v>
      </c>
      <c r="AJ98" s="188">
        <v>0</v>
      </c>
      <c r="AK98" s="188"/>
      <c r="AL98" s="192">
        <v>5338203118</v>
      </c>
      <c r="AM98" s="192">
        <v>23992894</v>
      </c>
      <c r="AN98" s="192">
        <v>5362196012</v>
      </c>
      <c r="AO98" s="192">
        <v>3892550796</v>
      </c>
      <c r="AP98" s="192">
        <v>17183855</v>
      </c>
      <c r="AQ98" s="192">
        <v>3909734651</v>
      </c>
      <c r="AR98" s="192">
        <v>2136166089</v>
      </c>
      <c r="AS98" s="192">
        <v>2042367</v>
      </c>
      <c r="AT98" s="192">
        <v>2138208456</v>
      </c>
      <c r="AU98" s="192">
        <v>24366389</v>
      </c>
      <c r="AV98" s="188">
        <v>360695537</v>
      </c>
      <c r="AW98" s="188">
        <v>45836608</v>
      </c>
      <c r="AX98" s="188">
        <v>406532145</v>
      </c>
      <c r="AY98" s="188">
        <v>11841037653</v>
      </c>
      <c r="AZ98" s="193">
        <v>0</v>
      </c>
      <c r="BA98" s="188">
        <v>11841037653</v>
      </c>
      <c r="BB98" s="188"/>
      <c r="BC98" s="188">
        <v>11391286392</v>
      </c>
      <c r="BD98" s="188">
        <v>11391286392</v>
      </c>
      <c r="BE98" s="192">
        <v>12598324734</v>
      </c>
      <c r="BF98" s="187"/>
      <c r="BG98" s="192">
        <v>12464136734</v>
      </c>
      <c r="BH98" s="202">
        <v>0</v>
      </c>
      <c r="BI98" s="192">
        <v>0</v>
      </c>
      <c r="BJ98" s="188"/>
      <c r="CP98" s="203"/>
      <c r="CQ98" s="203"/>
    </row>
    <row r="99" spans="1:95">
      <c r="A99" s="168">
        <f t="shared" ref="A99:A110" si="7">A86+1</f>
        <v>2010</v>
      </c>
      <c r="B99" s="168">
        <v>1</v>
      </c>
      <c r="C99" s="188">
        <v>495414940</v>
      </c>
      <c r="D99" s="188">
        <v>13375101</v>
      </c>
      <c r="E99" s="188">
        <v>508790041</v>
      </c>
      <c r="F99" s="188">
        <v>282308804</v>
      </c>
      <c r="G99" s="188">
        <v>-36220975</v>
      </c>
      <c r="H99" s="188">
        <v>246087829</v>
      </c>
      <c r="I99" s="188">
        <v>152245754</v>
      </c>
      <c r="J99" s="188">
        <v>-4353667</v>
      </c>
      <c r="K99" s="188">
        <v>147892087</v>
      </c>
      <c r="L99" s="188">
        <v>2046226</v>
      </c>
      <c r="M99" s="188">
        <v>31237316</v>
      </c>
      <c r="N99" s="188">
        <v>3698244</v>
      </c>
      <c r="O99" s="188">
        <v>34935560</v>
      </c>
      <c r="P99" s="188">
        <v>939751743</v>
      </c>
      <c r="Q99" s="187">
        <v>0</v>
      </c>
      <c r="R99" s="188">
        <v>939751743</v>
      </c>
      <c r="S99" s="187"/>
      <c r="T99" s="188">
        <v>932015724</v>
      </c>
      <c r="U99" s="188">
        <v>932015724</v>
      </c>
      <c r="V99" s="188">
        <v>904816183</v>
      </c>
      <c r="W99" s="188">
        <v>904816183</v>
      </c>
      <c r="X99" s="188">
        <v>966951284</v>
      </c>
      <c r="Y99" s="188">
        <v>966951284</v>
      </c>
      <c r="Z99" s="193">
        <v>2436648</v>
      </c>
      <c r="AA99" s="193">
        <v>-251529</v>
      </c>
      <c r="AB99" s="188">
        <v>2185119</v>
      </c>
      <c r="AC99" s="193">
        <v>54329036</v>
      </c>
      <c r="AD99" s="192">
        <v>0</v>
      </c>
      <c r="AE99" s="199">
        <v>996265898</v>
      </c>
      <c r="AF99" s="188"/>
      <c r="AG99" s="188">
        <v>0</v>
      </c>
      <c r="AH99" s="195">
        <v>6805000</v>
      </c>
      <c r="AI99" s="195">
        <v>10126000</v>
      </c>
      <c r="AJ99" s="188">
        <v>0</v>
      </c>
      <c r="AK99" s="188"/>
      <c r="AL99" s="193">
        <v>502219940</v>
      </c>
      <c r="AM99" s="193">
        <v>13375101</v>
      </c>
      <c r="AN99" s="192">
        <v>515595041</v>
      </c>
      <c r="AO99" s="193">
        <v>292434804</v>
      </c>
      <c r="AP99" s="193">
        <v>-36220975</v>
      </c>
      <c r="AQ99" s="192">
        <v>256213829</v>
      </c>
      <c r="AR99" s="193">
        <v>152245754</v>
      </c>
      <c r="AS99" s="193">
        <v>-4353667</v>
      </c>
      <c r="AT99" s="192">
        <v>147892087</v>
      </c>
      <c r="AU99" s="193">
        <v>2046226</v>
      </c>
      <c r="AV99" s="188">
        <v>31237316</v>
      </c>
      <c r="AW99" s="188">
        <v>3698244</v>
      </c>
      <c r="AX99" s="188">
        <v>34935560</v>
      </c>
      <c r="AY99" s="200">
        <v>956682743</v>
      </c>
      <c r="AZ99" s="193">
        <v>0</v>
      </c>
      <c r="BA99" s="200">
        <v>956682743</v>
      </c>
      <c r="BB99" s="188"/>
      <c r="BC99" s="188">
        <v>948946724</v>
      </c>
      <c r="BD99" s="188">
        <v>948946724</v>
      </c>
      <c r="BE99" s="201">
        <v>1013196898</v>
      </c>
      <c r="BF99" s="188"/>
      <c r="BG99" s="194">
        <v>996265898</v>
      </c>
      <c r="BH99" s="202">
        <v>0</v>
      </c>
      <c r="BI99" s="191">
        <v>0</v>
      </c>
      <c r="BJ99" s="187"/>
      <c r="CQ99" s="203"/>
    </row>
    <row r="100" spans="1:95">
      <c r="A100" s="168">
        <f t="shared" si="7"/>
        <v>2010</v>
      </c>
      <c r="B100" s="168">
        <v>2</v>
      </c>
      <c r="C100" s="188">
        <v>426596306</v>
      </c>
      <c r="D100" s="188">
        <v>-52685674</v>
      </c>
      <c r="E100" s="188">
        <v>373910632</v>
      </c>
      <c r="F100" s="188">
        <v>272593125</v>
      </c>
      <c r="G100" s="188">
        <v>-14588887</v>
      </c>
      <c r="H100" s="188">
        <v>258004238</v>
      </c>
      <c r="I100" s="188">
        <v>147426935</v>
      </c>
      <c r="J100" s="188">
        <v>-1623898</v>
      </c>
      <c r="K100" s="188">
        <v>145803037</v>
      </c>
      <c r="L100" s="188">
        <v>2049662</v>
      </c>
      <c r="M100" s="188">
        <v>25563368</v>
      </c>
      <c r="N100" s="188">
        <v>3112042</v>
      </c>
      <c r="O100" s="188">
        <v>28675410</v>
      </c>
      <c r="P100" s="188">
        <v>808442979</v>
      </c>
      <c r="Q100" s="187">
        <v>0</v>
      </c>
      <c r="R100" s="188">
        <v>808442979</v>
      </c>
      <c r="S100" s="187"/>
      <c r="T100" s="188">
        <v>848666028</v>
      </c>
      <c r="U100" s="188">
        <v>848666028</v>
      </c>
      <c r="V100" s="188">
        <v>779767569</v>
      </c>
      <c r="W100" s="188">
        <v>779767569</v>
      </c>
      <c r="X100" s="188">
        <v>877341438</v>
      </c>
      <c r="Y100" s="188">
        <v>877341438</v>
      </c>
      <c r="Z100" s="193">
        <v>2335176</v>
      </c>
      <c r="AA100" s="193">
        <v>-107890</v>
      </c>
      <c r="AB100" s="188">
        <v>2227286</v>
      </c>
      <c r="AC100" s="193">
        <v>39024176</v>
      </c>
      <c r="AD100" s="192">
        <v>0</v>
      </c>
      <c r="AE100" s="199">
        <v>849694441</v>
      </c>
      <c r="AF100" s="188"/>
      <c r="AG100" s="188">
        <v>0</v>
      </c>
      <c r="AH100" s="195">
        <v>4558000</v>
      </c>
      <c r="AI100" s="195">
        <v>4454000</v>
      </c>
      <c r="AJ100" s="188">
        <v>0</v>
      </c>
      <c r="AK100" s="188"/>
      <c r="AL100" s="193">
        <v>431154306</v>
      </c>
      <c r="AM100" s="193">
        <v>-52685674</v>
      </c>
      <c r="AN100" s="192">
        <v>378468632</v>
      </c>
      <c r="AO100" s="193">
        <v>277047125</v>
      </c>
      <c r="AP100" s="193">
        <v>-14588887</v>
      </c>
      <c r="AQ100" s="192">
        <v>262458238</v>
      </c>
      <c r="AR100" s="193">
        <v>147426935</v>
      </c>
      <c r="AS100" s="193">
        <v>-1623898</v>
      </c>
      <c r="AT100" s="192">
        <v>145803037</v>
      </c>
      <c r="AU100" s="193">
        <v>2049662</v>
      </c>
      <c r="AV100" s="188">
        <v>25563368</v>
      </c>
      <c r="AW100" s="188">
        <v>3112042</v>
      </c>
      <c r="AX100" s="188">
        <v>28675410</v>
      </c>
      <c r="AY100" s="200">
        <v>817454979</v>
      </c>
      <c r="AZ100" s="193">
        <v>0</v>
      </c>
      <c r="BA100" s="200">
        <v>817454979</v>
      </c>
      <c r="BB100" s="188"/>
      <c r="BC100" s="188">
        <v>857678028</v>
      </c>
      <c r="BD100" s="188">
        <v>857678028</v>
      </c>
      <c r="BE100" s="201">
        <v>858706441</v>
      </c>
      <c r="BF100" s="188"/>
      <c r="BG100" s="194">
        <v>849694441</v>
      </c>
      <c r="BH100" s="202">
        <v>0</v>
      </c>
      <c r="BI100" s="191">
        <v>0</v>
      </c>
      <c r="BJ100" s="187"/>
      <c r="CQ100" s="203"/>
    </row>
    <row r="101" spans="1:95">
      <c r="A101" s="168">
        <f t="shared" si="7"/>
        <v>2010</v>
      </c>
      <c r="B101" s="168">
        <v>3</v>
      </c>
      <c r="C101" s="188">
        <v>375394427</v>
      </c>
      <c r="D101" s="188">
        <v>611259</v>
      </c>
      <c r="E101" s="188">
        <v>376005686</v>
      </c>
      <c r="F101" s="188">
        <v>265694933</v>
      </c>
      <c r="G101" s="188">
        <v>18080093</v>
      </c>
      <c r="H101" s="188">
        <v>283775026</v>
      </c>
      <c r="I101" s="188">
        <v>176805531</v>
      </c>
      <c r="J101" s="188">
        <v>3141655</v>
      </c>
      <c r="K101" s="188">
        <v>179947186</v>
      </c>
      <c r="L101" s="188">
        <v>2051757</v>
      </c>
      <c r="M101" s="188">
        <v>27425152</v>
      </c>
      <c r="N101" s="188">
        <v>3426504</v>
      </c>
      <c r="O101" s="188">
        <v>30851656</v>
      </c>
      <c r="P101" s="188">
        <v>872631311</v>
      </c>
      <c r="Q101" s="187">
        <v>0</v>
      </c>
      <c r="R101" s="188">
        <v>872631311</v>
      </c>
      <c r="S101" s="187"/>
      <c r="T101" s="188">
        <v>819946648</v>
      </c>
      <c r="U101" s="188">
        <v>819946648</v>
      </c>
      <c r="V101" s="188">
        <v>841779655</v>
      </c>
      <c r="W101" s="188">
        <v>841779655</v>
      </c>
      <c r="X101" s="188">
        <v>850798304</v>
      </c>
      <c r="Y101" s="188">
        <v>850798304</v>
      </c>
      <c r="Z101" s="193">
        <v>2193217</v>
      </c>
      <c r="AA101" s="193">
        <v>101715</v>
      </c>
      <c r="AB101" s="188">
        <v>2294932</v>
      </c>
      <c r="AC101" s="193">
        <v>45802280</v>
      </c>
      <c r="AD101" s="192">
        <v>0</v>
      </c>
      <c r="AE101" s="199">
        <v>920728523</v>
      </c>
      <c r="AF101" s="188"/>
      <c r="AG101" s="188">
        <v>0</v>
      </c>
      <c r="AH101" s="195">
        <v>3325000</v>
      </c>
      <c r="AI101" s="195">
        <v>6243000</v>
      </c>
      <c r="AJ101" s="188">
        <v>0</v>
      </c>
      <c r="AK101" s="188"/>
      <c r="AL101" s="193">
        <v>378719427</v>
      </c>
      <c r="AM101" s="193">
        <v>611259</v>
      </c>
      <c r="AN101" s="192">
        <v>379330686</v>
      </c>
      <c r="AO101" s="193">
        <v>271937933</v>
      </c>
      <c r="AP101" s="193">
        <v>18080093</v>
      </c>
      <c r="AQ101" s="192">
        <v>290018026</v>
      </c>
      <c r="AR101" s="193">
        <v>176805531</v>
      </c>
      <c r="AS101" s="193">
        <v>3141655</v>
      </c>
      <c r="AT101" s="192">
        <v>179947186</v>
      </c>
      <c r="AU101" s="193">
        <v>2051757</v>
      </c>
      <c r="AV101" s="188">
        <v>27425152</v>
      </c>
      <c r="AW101" s="188">
        <v>3426504</v>
      </c>
      <c r="AX101" s="188">
        <v>30851656</v>
      </c>
      <c r="AY101" s="200">
        <v>882199311</v>
      </c>
      <c r="AZ101" s="193">
        <v>0</v>
      </c>
      <c r="BA101" s="200">
        <v>882199311</v>
      </c>
      <c r="BB101" s="188"/>
      <c r="BC101" s="188">
        <v>829514648</v>
      </c>
      <c r="BD101" s="188">
        <v>829514648</v>
      </c>
      <c r="BE101" s="201">
        <v>930296523</v>
      </c>
      <c r="BF101" s="188"/>
      <c r="BG101" s="194">
        <v>920728523</v>
      </c>
      <c r="BH101" s="202">
        <v>0</v>
      </c>
      <c r="BI101" s="191">
        <v>0</v>
      </c>
      <c r="BJ101" s="187"/>
      <c r="CQ101" s="203"/>
    </row>
    <row r="102" spans="1:95">
      <c r="A102" s="168">
        <f t="shared" si="7"/>
        <v>2010</v>
      </c>
      <c r="B102" s="168">
        <v>4</v>
      </c>
      <c r="C102" s="188">
        <v>326246019</v>
      </c>
      <c r="D102" s="188">
        <v>-12108932</v>
      </c>
      <c r="E102" s="188">
        <v>314137087</v>
      </c>
      <c r="F102" s="188">
        <v>277443713</v>
      </c>
      <c r="G102" s="188">
        <v>26411711</v>
      </c>
      <c r="H102" s="188">
        <v>303855424</v>
      </c>
      <c r="I102" s="188">
        <v>180840467</v>
      </c>
      <c r="J102" s="188">
        <v>3741295</v>
      </c>
      <c r="K102" s="188">
        <v>184581762</v>
      </c>
      <c r="L102" s="188">
        <v>2053974</v>
      </c>
      <c r="M102" s="188">
        <v>26080579</v>
      </c>
      <c r="N102" s="188">
        <v>3421095</v>
      </c>
      <c r="O102" s="188">
        <v>29501674</v>
      </c>
      <c r="P102" s="188">
        <v>834129921</v>
      </c>
      <c r="Q102" s="187">
        <v>0</v>
      </c>
      <c r="R102" s="188">
        <v>834129921</v>
      </c>
      <c r="S102" s="187"/>
      <c r="T102" s="188">
        <v>786584173</v>
      </c>
      <c r="U102" s="188">
        <v>786584173</v>
      </c>
      <c r="V102" s="188">
        <v>804628247</v>
      </c>
      <c r="W102" s="188">
        <v>804628247</v>
      </c>
      <c r="X102" s="188">
        <v>816085847</v>
      </c>
      <c r="Y102" s="188">
        <v>816085847</v>
      </c>
      <c r="Z102" s="193">
        <v>2100840</v>
      </c>
      <c r="AA102" s="193">
        <v>83531</v>
      </c>
      <c r="AB102" s="188">
        <v>2184371</v>
      </c>
      <c r="AC102" s="193">
        <v>41425790</v>
      </c>
      <c r="AD102" s="192">
        <v>0</v>
      </c>
      <c r="AE102" s="199">
        <v>877740082</v>
      </c>
      <c r="AF102" s="188"/>
      <c r="AG102" s="188">
        <v>0</v>
      </c>
      <c r="AH102" s="195">
        <v>1749000</v>
      </c>
      <c r="AI102" s="195">
        <v>5246000</v>
      </c>
      <c r="AJ102" s="188">
        <v>0</v>
      </c>
      <c r="AK102" s="188"/>
      <c r="AL102" s="193">
        <v>327995019</v>
      </c>
      <c r="AM102" s="193">
        <v>-12108932</v>
      </c>
      <c r="AN102" s="192">
        <v>315886087</v>
      </c>
      <c r="AO102" s="193">
        <v>282689713</v>
      </c>
      <c r="AP102" s="193">
        <v>26411711</v>
      </c>
      <c r="AQ102" s="192">
        <v>309101424</v>
      </c>
      <c r="AR102" s="193">
        <v>180840467</v>
      </c>
      <c r="AS102" s="193">
        <v>3741295</v>
      </c>
      <c r="AT102" s="192">
        <v>184581762</v>
      </c>
      <c r="AU102" s="193">
        <v>2053974</v>
      </c>
      <c r="AV102" s="188">
        <v>26080579</v>
      </c>
      <c r="AW102" s="188">
        <v>3421095</v>
      </c>
      <c r="AX102" s="188">
        <v>29501674</v>
      </c>
      <c r="AY102" s="200">
        <v>841124921</v>
      </c>
      <c r="AZ102" s="193">
        <v>0</v>
      </c>
      <c r="BA102" s="200">
        <v>841124921</v>
      </c>
      <c r="BB102" s="188"/>
      <c r="BC102" s="188">
        <v>793579173</v>
      </c>
      <c r="BD102" s="188">
        <v>793579173</v>
      </c>
      <c r="BE102" s="201">
        <v>884735082</v>
      </c>
      <c r="BF102" s="188"/>
      <c r="BG102" s="194">
        <v>877740082</v>
      </c>
      <c r="BH102" s="202">
        <v>0</v>
      </c>
      <c r="BI102" s="191">
        <v>0</v>
      </c>
      <c r="BJ102" s="187"/>
      <c r="CQ102" s="203"/>
    </row>
    <row r="103" spans="1:95">
      <c r="A103" s="168">
        <f t="shared" si="7"/>
        <v>2010</v>
      </c>
      <c r="B103" s="168">
        <v>5</v>
      </c>
      <c r="C103" s="188">
        <v>369791840</v>
      </c>
      <c r="D103" s="188">
        <v>67533850</v>
      </c>
      <c r="E103" s="188">
        <v>437325690</v>
      </c>
      <c r="F103" s="188">
        <v>319299545</v>
      </c>
      <c r="G103" s="188">
        <v>63313214</v>
      </c>
      <c r="H103" s="188">
        <v>382612759</v>
      </c>
      <c r="I103" s="188">
        <v>197266393</v>
      </c>
      <c r="J103" s="188">
        <v>8183812</v>
      </c>
      <c r="K103" s="188">
        <v>205450205</v>
      </c>
      <c r="L103" s="188">
        <v>2056402</v>
      </c>
      <c r="M103" s="188">
        <v>30820145</v>
      </c>
      <c r="N103" s="188">
        <v>4035839</v>
      </c>
      <c r="O103" s="188">
        <v>34855984</v>
      </c>
      <c r="P103" s="188">
        <v>1062301040</v>
      </c>
      <c r="Q103" s="187">
        <v>0</v>
      </c>
      <c r="R103" s="188">
        <v>1062301040</v>
      </c>
      <c r="S103" s="187"/>
      <c r="T103" s="188">
        <v>888414180</v>
      </c>
      <c r="U103" s="188">
        <v>888414180</v>
      </c>
      <c r="V103" s="188">
        <v>1027445056</v>
      </c>
      <c r="W103" s="188">
        <v>1027445056</v>
      </c>
      <c r="X103" s="188">
        <v>923270164</v>
      </c>
      <c r="Y103" s="188">
        <v>923270164</v>
      </c>
      <c r="Z103" s="193">
        <v>2123037</v>
      </c>
      <c r="AA103" s="193">
        <v>211297</v>
      </c>
      <c r="AB103" s="188">
        <v>2334334</v>
      </c>
      <c r="AC103" s="193">
        <v>69463187</v>
      </c>
      <c r="AD103" s="192">
        <v>0</v>
      </c>
      <c r="AE103" s="199">
        <v>1134098561</v>
      </c>
      <c r="AF103" s="188"/>
      <c r="AG103" s="188">
        <v>0</v>
      </c>
      <c r="AH103" s="195">
        <v>2092000</v>
      </c>
      <c r="AI103" s="195">
        <v>9468000</v>
      </c>
      <c r="AJ103" s="188">
        <v>0</v>
      </c>
      <c r="AK103" s="188"/>
      <c r="AL103" s="193">
        <v>371883840</v>
      </c>
      <c r="AM103" s="193">
        <v>67533850</v>
      </c>
      <c r="AN103" s="192">
        <v>439417690</v>
      </c>
      <c r="AO103" s="193">
        <v>328767545</v>
      </c>
      <c r="AP103" s="193">
        <v>63313214</v>
      </c>
      <c r="AQ103" s="192">
        <v>392080759</v>
      </c>
      <c r="AR103" s="193">
        <v>197266393</v>
      </c>
      <c r="AS103" s="193">
        <v>8183812</v>
      </c>
      <c r="AT103" s="192">
        <v>205450205</v>
      </c>
      <c r="AU103" s="193">
        <v>2056402</v>
      </c>
      <c r="AV103" s="188">
        <v>30820145</v>
      </c>
      <c r="AW103" s="188">
        <v>4035839</v>
      </c>
      <c r="AX103" s="188">
        <v>34855984</v>
      </c>
      <c r="AY103" s="200">
        <v>1073861040</v>
      </c>
      <c r="AZ103" s="193">
        <v>0</v>
      </c>
      <c r="BA103" s="200">
        <v>1073861040</v>
      </c>
      <c r="BB103" s="188"/>
      <c r="BC103" s="188">
        <v>899974180</v>
      </c>
      <c r="BD103" s="188">
        <v>899974180</v>
      </c>
      <c r="BE103" s="201">
        <v>1145658561</v>
      </c>
      <c r="BF103" s="188"/>
      <c r="BG103" s="194">
        <v>1134098561</v>
      </c>
      <c r="BH103" s="202">
        <v>0</v>
      </c>
      <c r="BI103" s="191">
        <v>0</v>
      </c>
      <c r="BJ103" s="187"/>
      <c r="CQ103" s="203"/>
    </row>
    <row r="104" spans="1:95">
      <c r="A104" s="168">
        <f t="shared" si="7"/>
        <v>2010</v>
      </c>
      <c r="B104" s="168">
        <v>6</v>
      </c>
      <c r="C104" s="188">
        <v>507672565</v>
      </c>
      <c r="D104" s="188">
        <v>59798402</v>
      </c>
      <c r="E104" s="188">
        <v>567470967</v>
      </c>
      <c r="F104" s="188">
        <v>369750227</v>
      </c>
      <c r="G104" s="188">
        <v>3233785</v>
      </c>
      <c r="H104" s="188">
        <v>372984012</v>
      </c>
      <c r="I104" s="188">
        <v>202142403</v>
      </c>
      <c r="J104" s="188">
        <v>315797</v>
      </c>
      <c r="K104" s="188">
        <v>202458200</v>
      </c>
      <c r="L104" s="188">
        <v>2060138</v>
      </c>
      <c r="M104" s="188">
        <v>33117851</v>
      </c>
      <c r="N104" s="188">
        <v>4334947</v>
      </c>
      <c r="O104" s="188">
        <v>37452798</v>
      </c>
      <c r="P104" s="188">
        <v>1182426115</v>
      </c>
      <c r="Q104" s="187">
        <v>0</v>
      </c>
      <c r="R104" s="188">
        <v>1182426115</v>
      </c>
      <c r="S104" s="187"/>
      <c r="T104" s="188">
        <v>1081625333</v>
      </c>
      <c r="U104" s="188">
        <v>1081625333</v>
      </c>
      <c r="V104" s="188">
        <v>1144973317</v>
      </c>
      <c r="W104" s="188">
        <v>1144973317</v>
      </c>
      <c r="X104" s="188">
        <v>1119078131</v>
      </c>
      <c r="Y104" s="188">
        <v>1119078131</v>
      </c>
      <c r="Z104" s="193">
        <v>2260333</v>
      </c>
      <c r="AA104" s="193">
        <v>-143855</v>
      </c>
      <c r="AB104" s="188">
        <v>2116478</v>
      </c>
      <c r="AC104" s="193">
        <v>87878026</v>
      </c>
      <c r="AD104" s="192">
        <v>0</v>
      </c>
      <c r="AE104" s="199">
        <v>1272420619</v>
      </c>
      <c r="AF104" s="188"/>
      <c r="AG104" s="188">
        <v>0</v>
      </c>
      <c r="AH104" s="195">
        <v>3272000</v>
      </c>
      <c r="AI104" s="195">
        <v>12907000</v>
      </c>
      <c r="AJ104" s="188">
        <v>0</v>
      </c>
      <c r="AK104" s="188"/>
      <c r="AL104" s="193">
        <v>510944565</v>
      </c>
      <c r="AM104" s="193">
        <v>59798402</v>
      </c>
      <c r="AN104" s="192">
        <v>570742967</v>
      </c>
      <c r="AO104" s="193">
        <v>382657227</v>
      </c>
      <c r="AP104" s="193">
        <v>3233785</v>
      </c>
      <c r="AQ104" s="192">
        <v>385891012</v>
      </c>
      <c r="AR104" s="193">
        <v>202142403</v>
      </c>
      <c r="AS104" s="193">
        <v>315797</v>
      </c>
      <c r="AT104" s="192">
        <v>202458200</v>
      </c>
      <c r="AU104" s="193">
        <v>2060138</v>
      </c>
      <c r="AV104" s="188">
        <v>33117851</v>
      </c>
      <c r="AW104" s="188">
        <v>4334947</v>
      </c>
      <c r="AX104" s="188">
        <v>37452798</v>
      </c>
      <c r="AY104" s="200">
        <v>1198605115</v>
      </c>
      <c r="AZ104" s="193">
        <v>0</v>
      </c>
      <c r="BA104" s="200">
        <v>1198605115</v>
      </c>
      <c r="BB104" s="188"/>
      <c r="BC104" s="188">
        <v>1097804333</v>
      </c>
      <c r="BD104" s="188">
        <v>1097804333</v>
      </c>
      <c r="BE104" s="201">
        <v>1288599619</v>
      </c>
      <c r="BF104" s="188"/>
      <c r="BG104" s="194">
        <v>1272420619</v>
      </c>
      <c r="BH104" s="202">
        <v>0</v>
      </c>
      <c r="BI104" s="191">
        <v>0</v>
      </c>
      <c r="BJ104" s="187"/>
      <c r="CQ104" s="203"/>
    </row>
    <row r="105" spans="1:95">
      <c r="A105" s="168">
        <f t="shared" si="7"/>
        <v>2010</v>
      </c>
      <c r="B105" s="168">
        <v>7</v>
      </c>
      <c r="C105" s="188">
        <v>581381147</v>
      </c>
      <c r="D105" s="188">
        <v>31543919</v>
      </c>
      <c r="E105" s="188">
        <v>612925066</v>
      </c>
      <c r="F105" s="188">
        <v>385499118</v>
      </c>
      <c r="G105" s="188">
        <v>-2771681</v>
      </c>
      <c r="H105" s="188">
        <v>382727437</v>
      </c>
      <c r="I105" s="188">
        <v>203066190</v>
      </c>
      <c r="J105" s="188">
        <v>-2878173</v>
      </c>
      <c r="K105" s="188">
        <v>200188017</v>
      </c>
      <c r="L105" s="188">
        <v>2061752</v>
      </c>
      <c r="M105" s="188">
        <v>36771205</v>
      </c>
      <c r="N105" s="188">
        <v>4780301</v>
      </c>
      <c r="O105" s="188">
        <v>41551506</v>
      </c>
      <c r="P105" s="188">
        <v>1239453778</v>
      </c>
      <c r="Q105" s="187">
        <v>0</v>
      </c>
      <c r="R105" s="188">
        <v>1239453778</v>
      </c>
      <c r="S105" s="187"/>
      <c r="T105" s="188">
        <v>1172008207</v>
      </c>
      <c r="U105" s="188">
        <v>1172008207</v>
      </c>
      <c r="V105" s="188">
        <v>1197902272</v>
      </c>
      <c r="W105" s="188">
        <v>1197902272</v>
      </c>
      <c r="X105" s="188">
        <v>1213559713</v>
      </c>
      <c r="Y105" s="188">
        <v>1213559713</v>
      </c>
      <c r="Z105" s="193">
        <v>2346076</v>
      </c>
      <c r="AA105" s="193">
        <v>-30995</v>
      </c>
      <c r="AB105" s="188">
        <v>2315081</v>
      </c>
      <c r="AC105" s="193">
        <v>97670774</v>
      </c>
      <c r="AD105" s="192">
        <v>0</v>
      </c>
      <c r="AE105" s="199">
        <v>1339439633</v>
      </c>
      <c r="AF105" s="188"/>
      <c r="AG105" s="188">
        <v>0</v>
      </c>
      <c r="AH105" s="195">
        <v>4111000</v>
      </c>
      <c r="AI105" s="195">
        <v>14951000</v>
      </c>
      <c r="AJ105" s="188">
        <v>0</v>
      </c>
      <c r="AK105" s="188"/>
      <c r="AL105" s="193">
        <v>585492147</v>
      </c>
      <c r="AM105" s="193">
        <v>31543919</v>
      </c>
      <c r="AN105" s="192">
        <v>617036066</v>
      </c>
      <c r="AO105" s="193">
        <v>400450118</v>
      </c>
      <c r="AP105" s="193">
        <v>-2771681</v>
      </c>
      <c r="AQ105" s="192">
        <v>397678437</v>
      </c>
      <c r="AR105" s="193">
        <v>203066190</v>
      </c>
      <c r="AS105" s="193">
        <v>-2878173</v>
      </c>
      <c r="AT105" s="192">
        <v>200188017</v>
      </c>
      <c r="AU105" s="193">
        <v>2061752</v>
      </c>
      <c r="AV105" s="188">
        <v>36771205</v>
      </c>
      <c r="AW105" s="188">
        <v>4780301</v>
      </c>
      <c r="AX105" s="188">
        <v>41551506</v>
      </c>
      <c r="AY105" s="200">
        <v>1258515778</v>
      </c>
      <c r="AZ105" s="193">
        <v>0</v>
      </c>
      <c r="BA105" s="200">
        <v>1258515778</v>
      </c>
      <c r="BB105" s="188"/>
      <c r="BC105" s="188">
        <v>1191070207</v>
      </c>
      <c r="BD105" s="188">
        <v>1191070207</v>
      </c>
      <c r="BE105" s="201">
        <v>1358501633</v>
      </c>
      <c r="BF105" s="188"/>
      <c r="BG105" s="194">
        <v>1339439633</v>
      </c>
      <c r="BH105" s="202">
        <v>0</v>
      </c>
      <c r="BI105" s="191">
        <v>0</v>
      </c>
      <c r="BJ105" s="188"/>
      <c r="CQ105" s="203"/>
    </row>
    <row r="106" spans="1:95">
      <c r="A106" s="168">
        <f t="shared" si="7"/>
        <v>2010</v>
      </c>
      <c r="B106" s="168">
        <v>8</v>
      </c>
      <c r="C106" s="188">
        <v>611830414</v>
      </c>
      <c r="D106" s="188">
        <v>15217968</v>
      </c>
      <c r="E106" s="188">
        <v>627048382</v>
      </c>
      <c r="F106" s="188">
        <v>389761518</v>
      </c>
      <c r="G106" s="188">
        <v>-1366079</v>
      </c>
      <c r="H106" s="188">
        <v>388395439</v>
      </c>
      <c r="I106" s="188">
        <v>186860101</v>
      </c>
      <c r="J106" s="188">
        <v>-2012577</v>
      </c>
      <c r="K106" s="188">
        <v>184847524</v>
      </c>
      <c r="L106" s="188">
        <v>2064141</v>
      </c>
      <c r="M106" s="188">
        <v>36658003</v>
      </c>
      <c r="N106" s="188">
        <v>4822713</v>
      </c>
      <c r="O106" s="188">
        <v>41480716</v>
      </c>
      <c r="P106" s="188">
        <v>1243836202</v>
      </c>
      <c r="Q106" s="187">
        <v>0</v>
      </c>
      <c r="R106" s="188">
        <v>1243836202</v>
      </c>
      <c r="S106" s="187"/>
      <c r="T106" s="188">
        <v>1190516174</v>
      </c>
      <c r="U106" s="188">
        <v>1190516174</v>
      </c>
      <c r="V106" s="188">
        <v>1202355486</v>
      </c>
      <c r="W106" s="188">
        <v>1202355486</v>
      </c>
      <c r="X106" s="188">
        <v>1231996890</v>
      </c>
      <c r="Y106" s="188">
        <v>1231996890</v>
      </c>
      <c r="Z106" s="193">
        <v>2288846</v>
      </c>
      <c r="AA106" s="193">
        <v>-61721</v>
      </c>
      <c r="AB106" s="188">
        <v>2227125</v>
      </c>
      <c r="AC106" s="193">
        <v>98232546</v>
      </c>
      <c r="AD106" s="192">
        <v>0</v>
      </c>
      <c r="AE106" s="199">
        <v>1344295873</v>
      </c>
      <c r="AF106" s="188"/>
      <c r="AG106" s="188">
        <v>0</v>
      </c>
      <c r="AH106" s="195">
        <v>3802000</v>
      </c>
      <c r="AI106" s="195">
        <v>14305000</v>
      </c>
      <c r="AJ106" s="188">
        <v>0</v>
      </c>
      <c r="AK106" s="188"/>
      <c r="AL106" s="193">
        <v>615632414</v>
      </c>
      <c r="AM106" s="193">
        <v>15217968</v>
      </c>
      <c r="AN106" s="192">
        <v>630850382</v>
      </c>
      <c r="AO106" s="193">
        <v>404066518</v>
      </c>
      <c r="AP106" s="193">
        <v>-1366079</v>
      </c>
      <c r="AQ106" s="192">
        <v>402700439</v>
      </c>
      <c r="AR106" s="193">
        <v>186860101</v>
      </c>
      <c r="AS106" s="193">
        <v>-2012577</v>
      </c>
      <c r="AT106" s="192">
        <v>184847524</v>
      </c>
      <c r="AU106" s="193">
        <v>2064141</v>
      </c>
      <c r="AV106" s="188">
        <v>36658003</v>
      </c>
      <c r="AW106" s="188">
        <v>4822713</v>
      </c>
      <c r="AX106" s="188">
        <v>41480716</v>
      </c>
      <c r="AY106" s="200">
        <v>1261943202</v>
      </c>
      <c r="AZ106" s="193">
        <v>0</v>
      </c>
      <c r="BA106" s="200">
        <v>1261943202</v>
      </c>
      <c r="BB106" s="188"/>
      <c r="BC106" s="188">
        <v>1208623174</v>
      </c>
      <c r="BD106" s="188">
        <v>1208623174</v>
      </c>
      <c r="BE106" s="201">
        <v>1362402873</v>
      </c>
      <c r="BF106" s="188"/>
      <c r="BG106" s="194">
        <v>1344295873</v>
      </c>
      <c r="BH106" s="202">
        <v>0</v>
      </c>
      <c r="BI106" s="191">
        <v>0</v>
      </c>
      <c r="BJ106" s="188"/>
      <c r="CQ106" s="203"/>
    </row>
    <row r="107" spans="1:95">
      <c r="A107" s="168">
        <f t="shared" si="7"/>
        <v>2010</v>
      </c>
      <c r="B107" s="168">
        <v>9</v>
      </c>
      <c r="C107" s="188">
        <v>561916710</v>
      </c>
      <c r="D107" s="188">
        <v>-78965137</v>
      </c>
      <c r="E107" s="188">
        <v>482951573</v>
      </c>
      <c r="F107" s="188">
        <v>392011912</v>
      </c>
      <c r="G107" s="188">
        <v>-31018612</v>
      </c>
      <c r="H107" s="188">
        <v>360993300</v>
      </c>
      <c r="I107" s="188">
        <v>183893662</v>
      </c>
      <c r="J107" s="188">
        <v>-1566483</v>
      </c>
      <c r="K107" s="188">
        <v>182327179</v>
      </c>
      <c r="L107" s="188">
        <v>2066800</v>
      </c>
      <c r="M107" s="188">
        <v>32257845</v>
      </c>
      <c r="N107" s="188">
        <v>4217715</v>
      </c>
      <c r="O107" s="188">
        <v>36475560</v>
      </c>
      <c r="P107" s="188">
        <v>1064814412</v>
      </c>
      <c r="Q107" s="187">
        <v>0</v>
      </c>
      <c r="R107" s="188">
        <v>1064814412</v>
      </c>
      <c r="S107" s="187"/>
      <c r="T107" s="188">
        <v>1139889084</v>
      </c>
      <c r="U107" s="188">
        <v>1139889084</v>
      </c>
      <c r="V107" s="188">
        <v>1028338852</v>
      </c>
      <c r="W107" s="188">
        <v>1028338852</v>
      </c>
      <c r="X107" s="188">
        <v>1176364644</v>
      </c>
      <c r="Y107" s="188">
        <v>1176364644</v>
      </c>
      <c r="Z107" s="193">
        <v>2283476</v>
      </c>
      <c r="AA107" s="193">
        <v>-180624</v>
      </c>
      <c r="AB107" s="188">
        <v>2102852</v>
      </c>
      <c r="AC107" s="193">
        <v>70085325</v>
      </c>
      <c r="AD107" s="192">
        <v>0</v>
      </c>
      <c r="AE107" s="199">
        <v>1137002589</v>
      </c>
      <c r="AF107" s="188"/>
      <c r="AG107" s="188">
        <v>0</v>
      </c>
      <c r="AH107" s="195">
        <v>2613000</v>
      </c>
      <c r="AI107" s="195">
        <v>11162000</v>
      </c>
      <c r="AJ107" s="188">
        <v>0</v>
      </c>
      <c r="AK107" s="188"/>
      <c r="AL107" s="193">
        <v>564529710</v>
      </c>
      <c r="AM107" s="193">
        <v>-78965137</v>
      </c>
      <c r="AN107" s="192">
        <v>485564573</v>
      </c>
      <c r="AO107" s="193">
        <v>403173912</v>
      </c>
      <c r="AP107" s="193">
        <v>-31018612</v>
      </c>
      <c r="AQ107" s="192">
        <v>372155300</v>
      </c>
      <c r="AR107" s="193">
        <v>183893662</v>
      </c>
      <c r="AS107" s="193">
        <v>-1566483</v>
      </c>
      <c r="AT107" s="192">
        <v>182327179</v>
      </c>
      <c r="AU107" s="193">
        <v>2066800</v>
      </c>
      <c r="AV107" s="188">
        <v>32257845</v>
      </c>
      <c r="AW107" s="188">
        <v>4217715</v>
      </c>
      <c r="AX107" s="188">
        <v>36475560</v>
      </c>
      <c r="AY107" s="200">
        <v>1078589412</v>
      </c>
      <c r="AZ107" s="193">
        <v>0</v>
      </c>
      <c r="BA107" s="200">
        <v>1078589412</v>
      </c>
      <c r="BB107" s="188"/>
      <c r="BC107" s="188">
        <v>1153664084</v>
      </c>
      <c r="BD107" s="188">
        <v>1153664084</v>
      </c>
      <c r="BE107" s="201">
        <v>1150777589</v>
      </c>
      <c r="BF107" s="188"/>
      <c r="BG107" s="194">
        <v>1137002589</v>
      </c>
      <c r="BH107" s="202">
        <v>0</v>
      </c>
      <c r="BI107" s="191">
        <v>0</v>
      </c>
      <c r="BJ107" s="188"/>
      <c r="CQ107" s="203"/>
    </row>
    <row r="108" spans="1:95">
      <c r="A108" s="168">
        <f t="shared" si="7"/>
        <v>2010</v>
      </c>
      <c r="B108" s="168">
        <v>10</v>
      </c>
      <c r="C108" s="188">
        <v>415971410</v>
      </c>
      <c r="D108" s="188">
        <v>-60716313</v>
      </c>
      <c r="E108" s="188">
        <v>355255097</v>
      </c>
      <c r="F108" s="188">
        <v>333655853</v>
      </c>
      <c r="G108" s="188">
        <v>-15512757</v>
      </c>
      <c r="H108" s="188">
        <v>318143096</v>
      </c>
      <c r="I108" s="188">
        <v>183816453</v>
      </c>
      <c r="J108" s="188">
        <v>-1178847</v>
      </c>
      <c r="K108" s="188">
        <v>182637606</v>
      </c>
      <c r="L108" s="188">
        <v>2069218</v>
      </c>
      <c r="M108" s="188">
        <v>28875331</v>
      </c>
      <c r="N108" s="188">
        <v>3758480</v>
      </c>
      <c r="O108" s="188">
        <v>32633811</v>
      </c>
      <c r="P108" s="188">
        <v>890738828</v>
      </c>
      <c r="Q108" s="187">
        <v>0</v>
      </c>
      <c r="R108" s="188">
        <v>890738828</v>
      </c>
      <c r="S108" s="187"/>
      <c r="T108" s="188">
        <v>935512934</v>
      </c>
      <c r="U108" s="188">
        <v>935512934</v>
      </c>
      <c r="V108" s="188">
        <v>858105017</v>
      </c>
      <c r="W108" s="188">
        <v>858105017</v>
      </c>
      <c r="X108" s="188">
        <v>968146745</v>
      </c>
      <c r="Y108" s="188">
        <v>968146745</v>
      </c>
      <c r="Z108" s="193">
        <v>2119289</v>
      </c>
      <c r="AA108" s="193">
        <v>45852</v>
      </c>
      <c r="AB108" s="188">
        <v>2165141</v>
      </c>
      <c r="AC108" s="193">
        <v>47752366</v>
      </c>
      <c r="AD108" s="192">
        <v>0</v>
      </c>
      <c r="AE108" s="199">
        <v>940656335</v>
      </c>
      <c r="AF108" s="188"/>
      <c r="AG108" s="188">
        <v>0</v>
      </c>
      <c r="AH108" s="195">
        <v>2145000</v>
      </c>
      <c r="AI108" s="195">
        <v>7093000</v>
      </c>
      <c r="AJ108" s="188">
        <v>0</v>
      </c>
      <c r="AK108" s="188"/>
      <c r="AL108" s="193">
        <v>418116410</v>
      </c>
      <c r="AM108" s="193">
        <v>-60716313</v>
      </c>
      <c r="AN108" s="192">
        <v>357400097</v>
      </c>
      <c r="AO108" s="193">
        <v>340748853</v>
      </c>
      <c r="AP108" s="193">
        <v>-15512757</v>
      </c>
      <c r="AQ108" s="192">
        <v>325236096</v>
      </c>
      <c r="AR108" s="193">
        <v>183816453</v>
      </c>
      <c r="AS108" s="193">
        <v>-1178847</v>
      </c>
      <c r="AT108" s="192">
        <v>182637606</v>
      </c>
      <c r="AU108" s="193">
        <v>2069218</v>
      </c>
      <c r="AV108" s="188">
        <v>28875331</v>
      </c>
      <c r="AW108" s="188">
        <v>3758480</v>
      </c>
      <c r="AX108" s="188">
        <v>32633811</v>
      </c>
      <c r="AY108" s="200">
        <v>899976828</v>
      </c>
      <c r="AZ108" s="193">
        <v>0</v>
      </c>
      <c r="BA108" s="200">
        <v>899976828</v>
      </c>
      <c r="BB108" s="188"/>
      <c r="BC108" s="188">
        <v>944750934</v>
      </c>
      <c r="BD108" s="188">
        <v>944750934</v>
      </c>
      <c r="BE108" s="201">
        <v>949894335</v>
      </c>
      <c r="BF108" s="188"/>
      <c r="BG108" s="194">
        <v>940656335</v>
      </c>
      <c r="BH108" s="202">
        <v>0</v>
      </c>
      <c r="BI108" s="191">
        <v>0</v>
      </c>
      <c r="BJ108" s="188"/>
      <c r="CQ108" s="203"/>
    </row>
    <row r="109" spans="1:95">
      <c r="A109" s="168">
        <f t="shared" si="7"/>
        <v>2010</v>
      </c>
      <c r="B109" s="168">
        <v>11</v>
      </c>
      <c r="C109" s="188">
        <v>326677136</v>
      </c>
      <c r="D109" s="188">
        <v>-14681944</v>
      </c>
      <c r="E109" s="188">
        <v>311995192</v>
      </c>
      <c r="F109" s="188">
        <v>286157113</v>
      </c>
      <c r="G109" s="188">
        <v>6905832</v>
      </c>
      <c r="H109" s="188">
        <v>293062945</v>
      </c>
      <c r="I109" s="188">
        <v>152137843</v>
      </c>
      <c r="J109" s="188">
        <v>2571870</v>
      </c>
      <c r="K109" s="188">
        <v>154709713</v>
      </c>
      <c r="L109" s="188">
        <v>2071928</v>
      </c>
      <c r="M109" s="188">
        <v>27239185</v>
      </c>
      <c r="N109" s="188">
        <v>3411825</v>
      </c>
      <c r="O109" s="188">
        <v>30651010</v>
      </c>
      <c r="P109" s="188">
        <v>792490788</v>
      </c>
      <c r="Q109" s="187">
        <v>0</v>
      </c>
      <c r="R109" s="188">
        <v>792490788</v>
      </c>
      <c r="S109" s="187"/>
      <c r="T109" s="188">
        <v>767044020</v>
      </c>
      <c r="U109" s="188">
        <v>767044020</v>
      </c>
      <c r="V109" s="188">
        <v>761839778</v>
      </c>
      <c r="W109" s="188">
        <v>761839778</v>
      </c>
      <c r="X109" s="188">
        <v>797695030</v>
      </c>
      <c r="Y109" s="188">
        <v>797695030</v>
      </c>
      <c r="Z109" s="193">
        <v>2144486</v>
      </c>
      <c r="AA109" s="193">
        <v>311408</v>
      </c>
      <c r="AB109" s="188">
        <v>2455894</v>
      </c>
      <c r="AC109" s="193">
        <v>37474828</v>
      </c>
      <c r="AD109" s="192">
        <v>0</v>
      </c>
      <c r="AE109" s="199">
        <v>832421510</v>
      </c>
      <c r="AF109" s="188"/>
      <c r="AG109" s="188">
        <v>0</v>
      </c>
      <c r="AH109" s="195">
        <v>3364000</v>
      </c>
      <c r="AI109" s="195">
        <v>5702000</v>
      </c>
      <c r="AJ109" s="188">
        <v>0</v>
      </c>
      <c r="AK109" s="188"/>
      <c r="AL109" s="193">
        <v>330041136</v>
      </c>
      <c r="AM109" s="193">
        <v>-14681944</v>
      </c>
      <c r="AN109" s="192">
        <v>315359192</v>
      </c>
      <c r="AO109" s="193">
        <v>291859113</v>
      </c>
      <c r="AP109" s="193">
        <v>6905832</v>
      </c>
      <c r="AQ109" s="192">
        <v>298764945</v>
      </c>
      <c r="AR109" s="193">
        <v>152137843</v>
      </c>
      <c r="AS109" s="193">
        <v>2571870</v>
      </c>
      <c r="AT109" s="192">
        <v>154709713</v>
      </c>
      <c r="AU109" s="193">
        <v>2071928</v>
      </c>
      <c r="AV109" s="188">
        <v>27239185</v>
      </c>
      <c r="AW109" s="188">
        <v>3411825</v>
      </c>
      <c r="AX109" s="188">
        <v>30651010</v>
      </c>
      <c r="AY109" s="200">
        <v>801556788</v>
      </c>
      <c r="AZ109" s="193">
        <v>0</v>
      </c>
      <c r="BA109" s="200">
        <v>801556788</v>
      </c>
      <c r="BB109" s="188"/>
      <c r="BC109" s="188">
        <v>776110020</v>
      </c>
      <c r="BD109" s="188">
        <v>776110020</v>
      </c>
      <c r="BE109" s="201">
        <v>841487510</v>
      </c>
      <c r="BF109" s="188"/>
      <c r="BG109" s="194">
        <v>832421510</v>
      </c>
      <c r="BH109" s="202">
        <v>0</v>
      </c>
      <c r="BI109" s="191">
        <v>0</v>
      </c>
      <c r="BJ109" s="188"/>
      <c r="CQ109" s="203"/>
    </row>
    <row r="110" spans="1:95">
      <c r="A110" s="168">
        <f t="shared" si="7"/>
        <v>2010</v>
      </c>
      <c r="B110" s="168">
        <v>12</v>
      </c>
      <c r="C110" s="188">
        <v>392158814</v>
      </c>
      <c r="D110" s="188">
        <v>56617783</v>
      </c>
      <c r="E110" s="188">
        <v>448776597</v>
      </c>
      <c r="F110" s="188">
        <v>283637356</v>
      </c>
      <c r="G110" s="188">
        <v>1893130</v>
      </c>
      <c r="H110" s="188">
        <v>285530486</v>
      </c>
      <c r="I110" s="188">
        <v>151474648</v>
      </c>
      <c r="J110" s="188">
        <v>-2265759</v>
      </c>
      <c r="K110" s="188">
        <v>149208889</v>
      </c>
      <c r="L110" s="188">
        <v>2074043</v>
      </c>
      <c r="M110" s="188">
        <v>30344704</v>
      </c>
      <c r="N110" s="188">
        <v>3660513</v>
      </c>
      <c r="O110" s="188">
        <v>34005217</v>
      </c>
      <c r="P110" s="188">
        <v>919595232</v>
      </c>
      <c r="Q110" s="187">
        <v>0</v>
      </c>
      <c r="R110" s="188">
        <v>919595232</v>
      </c>
      <c r="S110" s="187"/>
      <c r="T110" s="188">
        <v>829344861</v>
      </c>
      <c r="U110" s="188">
        <v>829344861</v>
      </c>
      <c r="V110" s="188">
        <v>885590015</v>
      </c>
      <c r="W110" s="188">
        <v>885590015</v>
      </c>
      <c r="X110" s="188">
        <v>863350078</v>
      </c>
      <c r="Y110" s="188">
        <v>863350078</v>
      </c>
      <c r="Z110" s="193">
        <v>2333385</v>
      </c>
      <c r="AA110" s="193">
        <v>160550</v>
      </c>
      <c r="AB110" s="188">
        <v>2493935</v>
      </c>
      <c r="AC110" s="193">
        <v>51642772</v>
      </c>
      <c r="AD110" s="192">
        <v>0</v>
      </c>
      <c r="AE110" s="199">
        <v>973731939</v>
      </c>
      <c r="AF110" s="188"/>
      <c r="AG110" s="188">
        <v>0</v>
      </c>
      <c r="AH110" s="195">
        <v>5836000</v>
      </c>
      <c r="AI110" s="195">
        <v>8263000</v>
      </c>
      <c r="AJ110" s="188">
        <v>0</v>
      </c>
      <c r="AK110" s="188"/>
      <c r="AL110" s="193">
        <v>397994814</v>
      </c>
      <c r="AM110" s="193">
        <v>56617783</v>
      </c>
      <c r="AN110" s="192">
        <v>454612597</v>
      </c>
      <c r="AO110" s="193">
        <v>291900356</v>
      </c>
      <c r="AP110" s="193">
        <v>1893130</v>
      </c>
      <c r="AQ110" s="192">
        <v>293793486</v>
      </c>
      <c r="AR110" s="193">
        <v>151474648</v>
      </c>
      <c r="AS110" s="193">
        <v>-2265759</v>
      </c>
      <c r="AT110" s="192">
        <v>149208889</v>
      </c>
      <c r="AU110" s="193">
        <v>2074043</v>
      </c>
      <c r="AV110" s="188">
        <v>30344704</v>
      </c>
      <c r="AW110" s="188">
        <v>3660513</v>
      </c>
      <c r="AX110" s="188">
        <v>34005217</v>
      </c>
      <c r="AY110" s="200">
        <v>933694232</v>
      </c>
      <c r="AZ110" s="193">
        <v>0</v>
      </c>
      <c r="BA110" s="200">
        <v>933694232</v>
      </c>
      <c r="BB110" s="188"/>
      <c r="BC110" s="188">
        <v>843443861</v>
      </c>
      <c r="BD110" s="188">
        <v>843443861</v>
      </c>
      <c r="BE110" s="201">
        <v>987830939</v>
      </c>
      <c r="BF110" s="188"/>
      <c r="BG110" s="194">
        <v>973731939</v>
      </c>
      <c r="BH110" s="202">
        <v>0</v>
      </c>
      <c r="BI110" s="191">
        <v>0</v>
      </c>
      <c r="BJ110" s="188"/>
      <c r="CQ110" s="203"/>
    </row>
    <row r="111" spans="1:95">
      <c r="B111" s="174" t="s">
        <v>112</v>
      </c>
      <c r="C111" s="188">
        <v>5391051728</v>
      </c>
      <c r="D111" s="188">
        <v>25540282</v>
      </c>
      <c r="E111" s="188">
        <v>5416592010</v>
      </c>
      <c r="F111" s="188">
        <v>3857813217</v>
      </c>
      <c r="G111" s="188">
        <v>18358774</v>
      </c>
      <c r="H111" s="188">
        <v>3876171991</v>
      </c>
      <c r="I111" s="188">
        <v>2117976380</v>
      </c>
      <c r="J111" s="188">
        <v>2075025</v>
      </c>
      <c r="K111" s="188">
        <v>2120051405</v>
      </c>
      <c r="L111" s="188">
        <v>24726041</v>
      </c>
      <c r="M111" s="188">
        <v>366390684</v>
      </c>
      <c r="N111" s="188">
        <v>46680218</v>
      </c>
      <c r="O111" s="188">
        <v>413070902</v>
      </c>
      <c r="P111" s="188">
        <v>11850612349</v>
      </c>
      <c r="Q111" s="187">
        <v>0</v>
      </c>
      <c r="R111" s="188">
        <v>11850612349</v>
      </c>
      <c r="S111" s="187"/>
      <c r="T111" s="188">
        <v>11391567366</v>
      </c>
      <c r="U111" s="188">
        <v>11391567366</v>
      </c>
      <c r="V111" s="188">
        <v>11437541447</v>
      </c>
      <c r="W111" s="188">
        <v>11437541447</v>
      </c>
      <c r="X111" s="188">
        <v>11804638268</v>
      </c>
      <c r="Y111" s="188">
        <v>11804638268</v>
      </c>
      <c r="Z111" s="192">
        <v>26964809</v>
      </c>
      <c r="AA111" s="192">
        <v>137739</v>
      </c>
      <c r="AB111" s="188">
        <v>27102548</v>
      </c>
      <c r="AC111" s="192">
        <v>740781106</v>
      </c>
      <c r="AD111" s="192">
        <v>0</v>
      </c>
      <c r="AE111" s="192">
        <v>12618496003</v>
      </c>
      <c r="AF111" s="188"/>
      <c r="AG111" s="188">
        <v>0</v>
      </c>
      <c r="AH111" s="188">
        <v>43672000</v>
      </c>
      <c r="AI111" s="188">
        <v>109920000</v>
      </c>
      <c r="AJ111" s="188">
        <v>0</v>
      </c>
      <c r="AK111" s="188"/>
      <c r="AL111" s="192">
        <v>5434723728</v>
      </c>
      <c r="AM111" s="192">
        <v>25540282</v>
      </c>
      <c r="AN111" s="192">
        <v>5460264010</v>
      </c>
      <c r="AO111" s="192">
        <v>3967733217</v>
      </c>
      <c r="AP111" s="192">
        <v>18358774</v>
      </c>
      <c r="AQ111" s="192">
        <v>3986091991</v>
      </c>
      <c r="AR111" s="192">
        <v>2117976380</v>
      </c>
      <c r="AS111" s="192">
        <v>2075025</v>
      </c>
      <c r="AT111" s="192">
        <v>2120051405</v>
      </c>
      <c r="AU111" s="192">
        <v>24726041</v>
      </c>
      <c r="AV111" s="188">
        <v>366390684</v>
      </c>
      <c r="AW111" s="188">
        <v>46680218</v>
      </c>
      <c r="AX111" s="188">
        <v>413070902</v>
      </c>
      <c r="AY111" s="188">
        <v>12004204349</v>
      </c>
      <c r="AZ111" s="193">
        <v>0</v>
      </c>
      <c r="BA111" s="188">
        <v>12004204349</v>
      </c>
      <c r="BB111" s="188"/>
      <c r="BC111" s="188">
        <v>11545159366</v>
      </c>
      <c r="BD111" s="188">
        <v>11545159366</v>
      </c>
      <c r="BE111" s="192">
        <v>12772088003</v>
      </c>
      <c r="BF111" s="187"/>
      <c r="BG111" s="192">
        <v>12618496003</v>
      </c>
      <c r="BH111" s="202">
        <v>0</v>
      </c>
      <c r="BI111" s="192">
        <v>0</v>
      </c>
      <c r="BJ111" s="188"/>
      <c r="CP111" s="203"/>
      <c r="CQ111" s="203"/>
    </row>
    <row r="112" spans="1:95">
      <c r="A112" s="168">
        <f t="shared" ref="A112:A123" si="8">A99+1</f>
        <v>2011</v>
      </c>
      <c r="B112" s="168">
        <v>1</v>
      </c>
      <c r="C112" s="188">
        <v>503901795</v>
      </c>
      <c r="D112" s="188">
        <v>15908895</v>
      </c>
      <c r="E112" s="188">
        <v>519810690</v>
      </c>
      <c r="F112" s="188">
        <v>286346201</v>
      </c>
      <c r="G112" s="188">
        <v>-38901055</v>
      </c>
      <c r="H112" s="188">
        <v>247445146</v>
      </c>
      <c r="I112" s="188">
        <v>151230307</v>
      </c>
      <c r="J112" s="188">
        <v>-4440648</v>
      </c>
      <c r="K112" s="188">
        <v>146789659</v>
      </c>
      <c r="L112" s="188">
        <v>2076197</v>
      </c>
      <c r="M112" s="188">
        <v>31721014</v>
      </c>
      <c r="N112" s="188">
        <v>3769894</v>
      </c>
      <c r="O112" s="188">
        <v>35490908</v>
      </c>
      <c r="P112" s="188">
        <v>951612600</v>
      </c>
      <c r="Q112" s="187">
        <v>0</v>
      </c>
      <c r="R112" s="188">
        <v>951612600</v>
      </c>
      <c r="S112" s="187"/>
      <c r="T112" s="188">
        <v>943554500</v>
      </c>
      <c r="U112" s="188">
        <v>943554500</v>
      </c>
      <c r="V112" s="188">
        <v>916121692</v>
      </c>
      <c r="W112" s="188">
        <v>916121692</v>
      </c>
      <c r="X112" s="188">
        <v>979045408</v>
      </c>
      <c r="Y112" s="188">
        <v>979045408</v>
      </c>
      <c r="Z112" s="193">
        <v>2483843</v>
      </c>
      <c r="AA112" s="193">
        <v>-251882</v>
      </c>
      <c r="AB112" s="188">
        <v>2231961</v>
      </c>
      <c r="AC112" s="193">
        <v>54937300</v>
      </c>
      <c r="AD112" s="192">
        <v>0</v>
      </c>
      <c r="AE112" s="199">
        <v>1008781861</v>
      </c>
      <c r="AF112" s="188"/>
      <c r="AG112" s="188">
        <v>0</v>
      </c>
      <c r="AH112" s="195">
        <v>7683000</v>
      </c>
      <c r="AI112" s="195">
        <v>11312000</v>
      </c>
      <c r="AJ112" s="188">
        <v>0</v>
      </c>
      <c r="AK112" s="188"/>
      <c r="AL112" s="193">
        <v>511584795</v>
      </c>
      <c r="AM112" s="193">
        <v>15908895</v>
      </c>
      <c r="AN112" s="192">
        <v>527493690</v>
      </c>
      <c r="AO112" s="193">
        <v>297658201</v>
      </c>
      <c r="AP112" s="193">
        <v>-38901055</v>
      </c>
      <c r="AQ112" s="192">
        <v>258757146</v>
      </c>
      <c r="AR112" s="193">
        <v>151230307</v>
      </c>
      <c r="AS112" s="193">
        <v>-4440648</v>
      </c>
      <c r="AT112" s="192">
        <v>146789659</v>
      </c>
      <c r="AU112" s="193">
        <v>2076197</v>
      </c>
      <c r="AV112" s="188">
        <v>31721014</v>
      </c>
      <c r="AW112" s="188">
        <v>3769894</v>
      </c>
      <c r="AX112" s="188">
        <v>35490908</v>
      </c>
      <c r="AY112" s="200">
        <v>970607600</v>
      </c>
      <c r="AZ112" s="193">
        <v>0</v>
      </c>
      <c r="BA112" s="200">
        <v>970607600</v>
      </c>
      <c r="BB112" s="188"/>
      <c r="BC112" s="188">
        <v>962549500</v>
      </c>
      <c r="BD112" s="188">
        <v>962549500</v>
      </c>
      <c r="BE112" s="201">
        <v>1027776861</v>
      </c>
      <c r="BF112" s="188"/>
      <c r="BG112" s="194">
        <v>1008781861</v>
      </c>
      <c r="BH112" s="202">
        <v>0</v>
      </c>
      <c r="BI112" s="191">
        <v>0</v>
      </c>
      <c r="BJ112" s="187"/>
      <c r="CQ112" s="203"/>
    </row>
    <row r="113" spans="1:95">
      <c r="A113" s="168">
        <f t="shared" si="8"/>
        <v>2011</v>
      </c>
      <c r="B113" s="168">
        <v>2</v>
      </c>
      <c r="C113" s="188">
        <v>434890920</v>
      </c>
      <c r="D113" s="188">
        <v>-54470359</v>
      </c>
      <c r="E113" s="188">
        <v>380420561</v>
      </c>
      <c r="F113" s="188">
        <v>277751503</v>
      </c>
      <c r="G113" s="188">
        <v>-13937474</v>
      </c>
      <c r="H113" s="188">
        <v>263814029</v>
      </c>
      <c r="I113" s="188">
        <v>146241323</v>
      </c>
      <c r="J113" s="188">
        <v>-1511706</v>
      </c>
      <c r="K113" s="188">
        <v>144729617</v>
      </c>
      <c r="L113" s="188">
        <v>2079633</v>
      </c>
      <c r="M113" s="188">
        <v>26000257</v>
      </c>
      <c r="N113" s="188">
        <v>3176757</v>
      </c>
      <c r="O113" s="188">
        <v>29177014</v>
      </c>
      <c r="P113" s="188">
        <v>820220854</v>
      </c>
      <c r="Q113" s="187">
        <v>0</v>
      </c>
      <c r="R113" s="188">
        <v>820220854</v>
      </c>
      <c r="S113" s="187"/>
      <c r="T113" s="188">
        <v>860963379</v>
      </c>
      <c r="U113" s="188">
        <v>860963379</v>
      </c>
      <c r="V113" s="188">
        <v>791043840</v>
      </c>
      <c r="W113" s="188">
        <v>791043840</v>
      </c>
      <c r="X113" s="188">
        <v>890140393</v>
      </c>
      <c r="Y113" s="188">
        <v>890140393</v>
      </c>
      <c r="Z113" s="193">
        <v>2380405</v>
      </c>
      <c r="AA113" s="193">
        <v>-104777</v>
      </c>
      <c r="AB113" s="188">
        <v>2275628</v>
      </c>
      <c r="AC113" s="193">
        <v>39562913</v>
      </c>
      <c r="AD113" s="192">
        <v>0</v>
      </c>
      <c r="AE113" s="199">
        <v>862059395</v>
      </c>
      <c r="AF113" s="188"/>
      <c r="AG113" s="188">
        <v>0</v>
      </c>
      <c r="AH113" s="195">
        <v>5147000</v>
      </c>
      <c r="AI113" s="195">
        <v>4980000</v>
      </c>
      <c r="AJ113" s="188">
        <v>0</v>
      </c>
      <c r="AK113" s="188"/>
      <c r="AL113" s="193">
        <v>440037920</v>
      </c>
      <c r="AM113" s="193">
        <v>-54470359</v>
      </c>
      <c r="AN113" s="192">
        <v>385567561</v>
      </c>
      <c r="AO113" s="193">
        <v>282731503</v>
      </c>
      <c r="AP113" s="193">
        <v>-13937474</v>
      </c>
      <c r="AQ113" s="192">
        <v>268794029</v>
      </c>
      <c r="AR113" s="193">
        <v>146241323</v>
      </c>
      <c r="AS113" s="193">
        <v>-1511706</v>
      </c>
      <c r="AT113" s="192">
        <v>144729617</v>
      </c>
      <c r="AU113" s="193">
        <v>2079633</v>
      </c>
      <c r="AV113" s="188">
        <v>26000257</v>
      </c>
      <c r="AW113" s="188">
        <v>3176757</v>
      </c>
      <c r="AX113" s="188">
        <v>29177014</v>
      </c>
      <c r="AY113" s="200">
        <v>830347854</v>
      </c>
      <c r="AZ113" s="193">
        <v>0</v>
      </c>
      <c r="BA113" s="200">
        <v>830347854</v>
      </c>
      <c r="BB113" s="188"/>
      <c r="BC113" s="188">
        <v>871090379</v>
      </c>
      <c r="BD113" s="188">
        <v>871090379</v>
      </c>
      <c r="BE113" s="201">
        <v>872186395</v>
      </c>
      <c r="BF113" s="188"/>
      <c r="BG113" s="194">
        <v>862059395</v>
      </c>
      <c r="BH113" s="202">
        <v>0</v>
      </c>
      <c r="BI113" s="191">
        <v>0</v>
      </c>
      <c r="BJ113" s="187"/>
      <c r="CQ113" s="203"/>
    </row>
    <row r="114" spans="1:95">
      <c r="A114" s="168">
        <f t="shared" si="8"/>
        <v>2011</v>
      </c>
      <c r="B114" s="168">
        <v>3</v>
      </c>
      <c r="C114" s="188">
        <v>380257575</v>
      </c>
      <c r="D114" s="188">
        <v>-395617</v>
      </c>
      <c r="E114" s="188">
        <v>379861958</v>
      </c>
      <c r="F114" s="188">
        <v>268998218</v>
      </c>
      <c r="G114" s="188">
        <v>19344708</v>
      </c>
      <c r="H114" s="188">
        <v>288342926</v>
      </c>
      <c r="I114" s="188">
        <v>174790840</v>
      </c>
      <c r="J114" s="188">
        <v>3429675</v>
      </c>
      <c r="K114" s="188">
        <v>178220515</v>
      </c>
      <c r="L114" s="188">
        <v>2081728</v>
      </c>
      <c r="M114" s="188">
        <v>27908849</v>
      </c>
      <c r="N114" s="188">
        <v>3498153</v>
      </c>
      <c r="O114" s="188">
        <v>31407002</v>
      </c>
      <c r="P114" s="188">
        <v>879914129</v>
      </c>
      <c r="Q114" s="187">
        <v>0</v>
      </c>
      <c r="R114" s="188">
        <v>879914129</v>
      </c>
      <c r="S114" s="187"/>
      <c r="T114" s="188">
        <v>826128361</v>
      </c>
      <c r="U114" s="188">
        <v>826128361</v>
      </c>
      <c r="V114" s="188">
        <v>848507127</v>
      </c>
      <c r="W114" s="188">
        <v>848507127</v>
      </c>
      <c r="X114" s="188">
        <v>857535363</v>
      </c>
      <c r="Y114" s="188">
        <v>857535363</v>
      </c>
      <c r="Z114" s="193">
        <v>2235697</v>
      </c>
      <c r="AA114" s="193">
        <v>116499</v>
      </c>
      <c r="AB114" s="188">
        <v>2352196</v>
      </c>
      <c r="AC114" s="193">
        <v>45843484</v>
      </c>
      <c r="AD114" s="192">
        <v>0</v>
      </c>
      <c r="AE114" s="199">
        <v>928109809</v>
      </c>
      <c r="AF114" s="188"/>
      <c r="AG114" s="188">
        <v>0</v>
      </c>
      <c r="AH114" s="195">
        <v>3753000</v>
      </c>
      <c r="AI114" s="195">
        <v>7004000</v>
      </c>
      <c r="AJ114" s="188">
        <v>0</v>
      </c>
      <c r="AK114" s="188"/>
      <c r="AL114" s="193">
        <v>384010575</v>
      </c>
      <c r="AM114" s="193">
        <v>-395617</v>
      </c>
      <c r="AN114" s="192">
        <v>383614958</v>
      </c>
      <c r="AO114" s="193">
        <v>276002218</v>
      </c>
      <c r="AP114" s="193">
        <v>19344708</v>
      </c>
      <c r="AQ114" s="192">
        <v>295346926</v>
      </c>
      <c r="AR114" s="193">
        <v>174790840</v>
      </c>
      <c r="AS114" s="193">
        <v>3429675</v>
      </c>
      <c r="AT114" s="192">
        <v>178220515</v>
      </c>
      <c r="AU114" s="193">
        <v>2081728</v>
      </c>
      <c r="AV114" s="188">
        <v>27908849</v>
      </c>
      <c r="AW114" s="188">
        <v>3498153</v>
      </c>
      <c r="AX114" s="188">
        <v>31407002</v>
      </c>
      <c r="AY114" s="200">
        <v>890671129</v>
      </c>
      <c r="AZ114" s="193">
        <v>0</v>
      </c>
      <c r="BA114" s="200">
        <v>890671129</v>
      </c>
      <c r="BB114" s="188"/>
      <c r="BC114" s="188">
        <v>836885361</v>
      </c>
      <c r="BD114" s="188">
        <v>836885361</v>
      </c>
      <c r="BE114" s="201">
        <v>938866809</v>
      </c>
      <c r="BF114" s="188"/>
      <c r="BG114" s="194">
        <v>928109809</v>
      </c>
      <c r="BH114" s="202">
        <v>0</v>
      </c>
      <c r="BI114" s="191">
        <v>0</v>
      </c>
      <c r="BJ114" s="187"/>
      <c r="CQ114" s="203"/>
    </row>
    <row r="115" spans="1:95">
      <c r="A115" s="168">
        <f t="shared" si="8"/>
        <v>2011</v>
      </c>
      <c r="B115" s="168">
        <v>4</v>
      </c>
      <c r="C115" s="188">
        <v>339210368</v>
      </c>
      <c r="D115" s="188">
        <v>-13906320</v>
      </c>
      <c r="E115" s="188">
        <v>325304048</v>
      </c>
      <c r="F115" s="188">
        <v>288306028</v>
      </c>
      <c r="G115" s="188">
        <v>28634032</v>
      </c>
      <c r="H115" s="188">
        <v>316940060</v>
      </c>
      <c r="I115" s="188">
        <v>179361056</v>
      </c>
      <c r="J115" s="188">
        <v>3426071</v>
      </c>
      <c r="K115" s="188">
        <v>182787127</v>
      </c>
      <c r="L115" s="188">
        <v>2083945</v>
      </c>
      <c r="M115" s="188">
        <v>26548673</v>
      </c>
      <c r="N115" s="188">
        <v>3490433</v>
      </c>
      <c r="O115" s="188">
        <v>30039106</v>
      </c>
      <c r="P115" s="188">
        <v>857154286</v>
      </c>
      <c r="Q115" s="187">
        <v>0</v>
      </c>
      <c r="R115" s="188">
        <v>857154286</v>
      </c>
      <c r="S115" s="187"/>
      <c r="T115" s="188">
        <v>808961397</v>
      </c>
      <c r="U115" s="188">
        <v>808961397</v>
      </c>
      <c r="V115" s="188">
        <v>827115180</v>
      </c>
      <c r="W115" s="188">
        <v>827115180</v>
      </c>
      <c r="X115" s="188">
        <v>839000503</v>
      </c>
      <c r="Y115" s="188">
        <v>839000503</v>
      </c>
      <c r="Z115" s="193">
        <v>2141530</v>
      </c>
      <c r="AA115" s="193">
        <v>43548</v>
      </c>
      <c r="AB115" s="188">
        <v>2185078</v>
      </c>
      <c r="AC115" s="193">
        <v>43098951</v>
      </c>
      <c r="AD115" s="192">
        <v>0</v>
      </c>
      <c r="AE115" s="199">
        <v>902438315</v>
      </c>
      <c r="AF115" s="188"/>
      <c r="AG115" s="188">
        <v>0</v>
      </c>
      <c r="AH115" s="195">
        <v>1972000</v>
      </c>
      <c r="AI115" s="195">
        <v>5919000</v>
      </c>
      <c r="AJ115" s="188">
        <v>0</v>
      </c>
      <c r="AK115" s="188"/>
      <c r="AL115" s="193">
        <v>341182368</v>
      </c>
      <c r="AM115" s="193">
        <v>-13906320</v>
      </c>
      <c r="AN115" s="192">
        <v>327276048</v>
      </c>
      <c r="AO115" s="193">
        <v>294225028</v>
      </c>
      <c r="AP115" s="193">
        <v>28634032</v>
      </c>
      <c r="AQ115" s="192">
        <v>322859060</v>
      </c>
      <c r="AR115" s="193">
        <v>179361056</v>
      </c>
      <c r="AS115" s="193">
        <v>3426071</v>
      </c>
      <c r="AT115" s="192">
        <v>182787127</v>
      </c>
      <c r="AU115" s="193">
        <v>2083945</v>
      </c>
      <c r="AV115" s="188">
        <v>26548673</v>
      </c>
      <c r="AW115" s="188">
        <v>3490433</v>
      </c>
      <c r="AX115" s="188">
        <v>30039106</v>
      </c>
      <c r="AY115" s="200">
        <v>865045286</v>
      </c>
      <c r="AZ115" s="193">
        <v>0</v>
      </c>
      <c r="BA115" s="200">
        <v>865045286</v>
      </c>
      <c r="BB115" s="188"/>
      <c r="BC115" s="188">
        <v>816852397</v>
      </c>
      <c r="BD115" s="188">
        <v>816852397</v>
      </c>
      <c r="BE115" s="201">
        <v>910329315</v>
      </c>
      <c r="BF115" s="188"/>
      <c r="BG115" s="194">
        <v>902438315</v>
      </c>
      <c r="BH115" s="202">
        <v>0</v>
      </c>
      <c r="BI115" s="191">
        <v>0</v>
      </c>
      <c r="BJ115" s="187"/>
      <c r="CQ115" s="203"/>
    </row>
    <row r="116" spans="1:95">
      <c r="A116" s="168">
        <f t="shared" si="8"/>
        <v>2011</v>
      </c>
      <c r="B116" s="168">
        <v>5</v>
      </c>
      <c r="C116" s="188">
        <v>376130268</v>
      </c>
      <c r="D116" s="188">
        <v>68050615</v>
      </c>
      <c r="E116" s="188">
        <v>444180883</v>
      </c>
      <c r="F116" s="188">
        <v>324403503</v>
      </c>
      <c r="G116" s="188">
        <v>64425959</v>
      </c>
      <c r="H116" s="188">
        <v>388829462</v>
      </c>
      <c r="I116" s="188">
        <v>195294640</v>
      </c>
      <c r="J116" s="188">
        <v>8596367</v>
      </c>
      <c r="K116" s="188">
        <v>203891007</v>
      </c>
      <c r="L116" s="188">
        <v>2086373</v>
      </c>
      <c r="M116" s="188">
        <v>31303842</v>
      </c>
      <c r="N116" s="188">
        <v>4107489</v>
      </c>
      <c r="O116" s="188">
        <v>35411331</v>
      </c>
      <c r="P116" s="188">
        <v>1074399056</v>
      </c>
      <c r="Q116" s="187">
        <v>0</v>
      </c>
      <c r="R116" s="188">
        <v>1074399056</v>
      </c>
      <c r="S116" s="187"/>
      <c r="T116" s="188">
        <v>897914784</v>
      </c>
      <c r="U116" s="188">
        <v>897914784</v>
      </c>
      <c r="V116" s="188">
        <v>1038987725</v>
      </c>
      <c r="W116" s="188">
        <v>1038987725</v>
      </c>
      <c r="X116" s="188">
        <v>933326115</v>
      </c>
      <c r="Y116" s="188">
        <v>933326115</v>
      </c>
      <c r="Z116" s="193">
        <v>2164157</v>
      </c>
      <c r="AA116" s="193">
        <v>236131</v>
      </c>
      <c r="AB116" s="188">
        <v>2400288</v>
      </c>
      <c r="AC116" s="193">
        <v>69958177</v>
      </c>
      <c r="AD116" s="192">
        <v>0</v>
      </c>
      <c r="AE116" s="199">
        <v>1146757521</v>
      </c>
      <c r="AF116" s="188"/>
      <c r="AG116" s="188">
        <v>0</v>
      </c>
      <c r="AH116" s="195">
        <v>2353000</v>
      </c>
      <c r="AI116" s="195">
        <v>10693000</v>
      </c>
      <c r="AJ116" s="188">
        <v>0</v>
      </c>
      <c r="AK116" s="188"/>
      <c r="AL116" s="193">
        <v>378483268</v>
      </c>
      <c r="AM116" s="193">
        <v>68050615</v>
      </c>
      <c r="AN116" s="192">
        <v>446533883</v>
      </c>
      <c r="AO116" s="193">
        <v>335096503</v>
      </c>
      <c r="AP116" s="193">
        <v>64425959</v>
      </c>
      <c r="AQ116" s="192">
        <v>399522462</v>
      </c>
      <c r="AR116" s="193">
        <v>195294640</v>
      </c>
      <c r="AS116" s="193">
        <v>8596367</v>
      </c>
      <c r="AT116" s="192">
        <v>203891007</v>
      </c>
      <c r="AU116" s="193">
        <v>2086373</v>
      </c>
      <c r="AV116" s="188">
        <v>31303842</v>
      </c>
      <c r="AW116" s="188">
        <v>4107489</v>
      </c>
      <c r="AX116" s="188">
        <v>35411331</v>
      </c>
      <c r="AY116" s="200">
        <v>1087445056</v>
      </c>
      <c r="AZ116" s="193">
        <v>0</v>
      </c>
      <c r="BA116" s="200">
        <v>1087445056</v>
      </c>
      <c r="BB116" s="188"/>
      <c r="BC116" s="188">
        <v>910960784</v>
      </c>
      <c r="BD116" s="188">
        <v>910960784</v>
      </c>
      <c r="BE116" s="201">
        <v>1159803521</v>
      </c>
      <c r="BF116" s="188"/>
      <c r="BG116" s="194">
        <v>1146757521</v>
      </c>
      <c r="BH116" s="202">
        <v>0</v>
      </c>
      <c r="BI116" s="191">
        <v>0</v>
      </c>
      <c r="BJ116" s="187"/>
      <c r="CQ116" s="203"/>
    </row>
    <row r="117" spans="1:95">
      <c r="A117" s="168">
        <f t="shared" si="8"/>
        <v>2011</v>
      </c>
      <c r="B117" s="168">
        <v>6</v>
      </c>
      <c r="C117" s="188">
        <v>508104560</v>
      </c>
      <c r="D117" s="188">
        <v>62323676</v>
      </c>
      <c r="E117" s="188">
        <v>570428236</v>
      </c>
      <c r="F117" s="188">
        <v>369339705</v>
      </c>
      <c r="G117" s="188">
        <v>1908414</v>
      </c>
      <c r="H117" s="188">
        <v>371248119</v>
      </c>
      <c r="I117" s="188">
        <v>200018149</v>
      </c>
      <c r="J117" s="188">
        <v>573395</v>
      </c>
      <c r="K117" s="188">
        <v>200591544</v>
      </c>
      <c r="L117" s="188">
        <v>2090109</v>
      </c>
      <c r="M117" s="188">
        <v>33585946</v>
      </c>
      <c r="N117" s="188">
        <v>4404284</v>
      </c>
      <c r="O117" s="188">
        <v>37990230</v>
      </c>
      <c r="P117" s="188">
        <v>1182348238</v>
      </c>
      <c r="Q117" s="187">
        <v>0</v>
      </c>
      <c r="R117" s="188">
        <v>1182348238</v>
      </c>
      <c r="S117" s="187"/>
      <c r="T117" s="188">
        <v>1079552523</v>
      </c>
      <c r="U117" s="188">
        <v>1079552523</v>
      </c>
      <c r="V117" s="188">
        <v>1144358008</v>
      </c>
      <c r="W117" s="188">
        <v>1144358008</v>
      </c>
      <c r="X117" s="188">
        <v>1117542753</v>
      </c>
      <c r="Y117" s="188">
        <v>1117542753</v>
      </c>
      <c r="Z117" s="193">
        <v>2304113</v>
      </c>
      <c r="AA117" s="193">
        <v>-135000</v>
      </c>
      <c r="AB117" s="188">
        <v>2169113</v>
      </c>
      <c r="AC117" s="193">
        <v>86441183</v>
      </c>
      <c r="AD117" s="192">
        <v>0</v>
      </c>
      <c r="AE117" s="199">
        <v>1270958534</v>
      </c>
      <c r="AF117" s="188"/>
      <c r="AG117" s="188">
        <v>0</v>
      </c>
      <c r="AH117" s="195">
        <v>3680000</v>
      </c>
      <c r="AI117" s="195">
        <v>14577000</v>
      </c>
      <c r="AJ117" s="188">
        <v>0</v>
      </c>
      <c r="AK117" s="188"/>
      <c r="AL117" s="193">
        <v>511784560</v>
      </c>
      <c r="AM117" s="193">
        <v>62323676</v>
      </c>
      <c r="AN117" s="192">
        <v>574108236</v>
      </c>
      <c r="AO117" s="193">
        <v>383916705</v>
      </c>
      <c r="AP117" s="193">
        <v>1908414</v>
      </c>
      <c r="AQ117" s="192">
        <v>385825119</v>
      </c>
      <c r="AR117" s="193">
        <v>200018149</v>
      </c>
      <c r="AS117" s="193">
        <v>573395</v>
      </c>
      <c r="AT117" s="192">
        <v>200591544</v>
      </c>
      <c r="AU117" s="193">
        <v>2090109</v>
      </c>
      <c r="AV117" s="188">
        <v>33585946</v>
      </c>
      <c r="AW117" s="188">
        <v>4404284</v>
      </c>
      <c r="AX117" s="188">
        <v>37990230</v>
      </c>
      <c r="AY117" s="200">
        <v>1200605238</v>
      </c>
      <c r="AZ117" s="193">
        <v>0</v>
      </c>
      <c r="BA117" s="200">
        <v>1200605238</v>
      </c>
      <c r="BB117" s="188"/>
      <c r="BC117" s="188">
        <v>1097809523</v>
      </c>
      <c r="BD117" s="188">
        <v>1097809523</v>
      </c>
      <c r="BE117" s="201">
        <v>1289215534</v>
      </c>
      <c r="BF117" s="188"/>
      <c r="BG117" s="194">
        <v>1270958534</v>
      </c>
      <c r="BH117" s="202">
        <v>0</v>
      </c>
      <c r="BI117" s="191">
        <v>0</v>
      </c>
      <c r="BJ117" s="187"/>
      <c r="CQ117" s="203"/>
    </row>
    <row r="118" spans="1:95">
      <c r="A118" s="168">
        <f t="shared" si="8"/>
        <v>2011</v>
      </c>
      <c r="B118" s="168">
        <v>7</v>
      </c>
      <c r="C118" s="188">
        <v>612690408</v>
      </c>
      <c r="D118" s="188">
        <v>32476964</v>
      </c>
      <c r="E118" s="188">
        <v>645167372</v>
      </c>
      <c r="F118" s="188">
        <v>405952231</v>
      </c>
      <c r="G118" s="188">
        <v>-3349746</v>
      </c>
      <c r="H118" s="188">
        <v>402602485</v>
      </c>
      <c r="I118" s="188">
        <v>201672364</v>
      </c>
      <c r="J118" s="188">
        <v>-4535859</v>
      </c>
      <c r="K118" s="188">
        <v>197136505</v>
      </c>
      <c r="L118" s="188">
        <v>2091723</v>
      </c>
      <c r="M118" s="188">
        <v>37254903</v>
      </c>
      <c r="N118" s="188">
        <v>4851950</v>
      </c>
      <c r="O118" s="188">
        <v>42106853</v>
      </c>
      <c r="P118" s="188">
        <v>1289104938</v>
      </c>
      <c r="Q118" s="187">
        <v>0</v>
      </c>
      <c r="R118" s="188">
        <v>1289104938</v>
      </c>
      <c r="S118" s="187"/>
      <c r="T118" s="188">
        <v>1222406726</v>
      </c>
      <c r="U118" s="188">
        <v>1222406726</v>
      </c>
      <c r="V118" s="188">
        <v>1246998085</v>
      </c>
      <c r="W118" s="188">
        <v>1246998085</v>
      </c>
      <c r="X118" s="188">
        <v>1264513579</v>
      </c>
      <c r="Y118" s="188">
        <v>1264513579</v>
      </c>
      <c r="Z118" s="193">
        <v>2391517</v>
      </c>
      <c r="AA118" s="193">
        <v>-127985</v>
      </c>
      <c r="AB118" s="188">
        <v>2263532</v>
      </c>
      <c r="AC118" s="193">
        <v>104478320</v>
      </c>
      <c r="AD118" s="192">
        <v>0</v>
      </c>
      <c r="AE118" s="199">
        <v>1395846790</v>
      </c>
      <c r="AF118" s="188"/>
      <c r="AG118" s="188">
        <v>0</v>
      </c>
      <c r="AH118" s="195">
        <v>4620000</v>
      </c>
      <c r="AI118" s="195">
        <v>16887000</v>
      </c>
      <c r="AJ118" s="188">
        <v>0</v>
      </c>
      <c r="AK118" s="188"/>
      <c r="AL118" s="193">
        <v>617310408</v>
      </c>
      <c r="AM118" s="193">
        <v>32476964</v>
      </c>
      <c r="AN118" s="192">
        <v>649787372</v>
      </c>
      <c r="AO118" s="193">
        <v>422839231</v>
      </c>
      <c r="AP118" s="193">
        <v>-3349746</v>
      </c>
      <c r="AQ118" s="192">
        <v>419489485</v>
      </c>
      <c r="AR118" s="193">
        <v>201672364</v>
      </c>
      <c r="AS118" s="193">
        <v>-4535859</v>
      </c>
      <c r="AT118" s="192">
        <v>197136505</v>
      </c>
      <c r="AU118" s="193">
        <v>2091723</v>
      </c>
      <c r="AV118" s="188">
        <v>37254903</v>
      </c>
      <c r="AW118" s="188">
        <v>4851950</v>
      </c>
      <c r="AX118" s="188">
        <v>42106853</v>
      </c>
      <c r="AY118" s="200">
        <v>1310611938</v>
      </c>
      <c r="AZ118" s="193">
        <v>0</v>
      </c>
      <c r="BA118" s="200">
        <v>1310611938</v>
      </c>
      <c r="BB118" s="188"/>
      <c r="BC118" s="188">
        <v>1243913726</v>
      </c>
      <c r="BD118" s="188">
        <v>1243913726</v>
      </c>
      <c r="BE118" s="201">
        <v>1417353790</v>
      </c>
      <c r="BF118" s="188"/>
      <c r="BG118" s="194">
        <v>1395846790</v>
      </c>
      <c r="BH118" s="202">
        <v>0</v>
      </c>
      <c r="BI118" s="191">
        <v>0</v>
      </c>
      <c r="BJ118" s="188"/>
      <c r="CQ118" s="203"/>
    </row>
    <row r="119" spans="1:95">
      <c r="A119" s="168">
        <f t="shared" si="8"/>
        <v>2011</v>
      </c>
      <c r="B119" s="168">
        <v>8</v>
      </c>
      <c r="C119" s="188">
        <v>629043808</v>
      </c>
      <c r="D119" s="188">
        <v>15444759</v>
      </c>
      <c r="E119" s="188">
        <v>644488567</v>
      </c>
      <c r="F119" s="188">
        <v>399930008</v>
      </c>
      <c r="G119" s="188">
        <v>-2354263</v>
      </c>
      <c r="H119" s="188">
        <v>397575745</v>
      </c>
      <c r="I119" s="188">
        <v>185456175</v>
      </c>
      <c r="J119" s="188">
        <v>-1550664</v>
      </c>
      <c r="K119" s="188">
        <v>183905511</v>
      </c>
      <c r="L119" s="188">
        <v>2094112</v>
      </c>
      <c r="M119" s="188">
        <v>37141700</v>
      </c>
      <c r="N119" s="188">
        <v>4894362</v>
      </c>
      <c r="O119" s="188">
        <v>42036062</v>
      </c>
      <c r="P119" s="188">
        <v>1270099997</v>
      </c>
      <c r="Q119" s="187">
        <v>0</v>
      </c>
      <c r="R119" s="188">
        <v>1270099997</v>
      </c>
      <c r="S119" s="187"/>
      <c r="T119" s="188">
        <v>1216524103</v>
      </c>
      <c r="U119" s="188">
        <v>1216524103</v>
      </c>
      <c r="V119" s="188">
        <v>1228063935</v>
      </c>
      <c r="W119" s="188">
        <v>1228063935</v>
      </c>
      <c r="X119" s="188">
        <v>1258560165</v>
      </c>
      <c r="Y119" s="188">
        <v>1258560165</v>
      </c>
      <c r="Z119" s="193">
        <v>2333178</v>
      </c>
      <c r="AA119" s="193">
        <v>-26078</v>
      </c>
      <c r="AB119" s="188">
        <v>2307100</v>
      </c>
      <c r="AC119" s="193">
        <v>101047045</v>
      </c>
      <c r="AD119" s="192">
        <v>0</v>
      </c>
      <c r="AE119" s="199">
        <v>1373454142</v>
      </c>
      <c r="AF119" s="188"/>
      <c r="AG119" s="188">
        <v>0</v>
      </c>
      <c r="AH119" s="195">
        <v>4276000</v>
      </c>
      <c r="AI119" s="195">
        <v>16155000</v>
      </c>
      <c r="AJ119" s="188">
        <v>0</v>
      </c>
      <c r="AK119" s="188"/>
      <c r="AL119" s="193">
        <v>633319808</v>
      </c>
      <c r="AM119" s="193">
        <v>15444759</v>
      </c>
      <c r="AN119" s="192">
        <v>648764567</v>
      </c>
      <c r="AO119" s="193">
        <v>416085008</v>
      </c>
      <c r="AP119" s="193">
        <v>-2354263</v>
      </c>
      <c r="AQ119" s="192">
        <v>413730745</v>
      </c>
      <c r="AR119" s="193">
        <v>185456175</v>
      </c>
      <c r="AS119" s="193">
        <v>-1550664</v>
      </c>
      <c r="AT119" s="192">
        <v>183905511</v>
      </c>
      <c r="AU119" s="193">
        <v>2094112</v>
      </c>
      <c r="AV119" s="188">
        <v>37141700</v>
      </c>
      <c r="AW119" s="188">
        <v>4894362</v>
      </c>
      <c r="AX119" s="188">
        <v>42036062</v>
      </c>
      <c r="AY119" s="200">
        <v>1290530997</v>
      </c>
      <c r="AZ119" s="193">
        <v>0</v>
      </c>
      <c r="BA119" s="200">
        <v>1290530997</v>
      </c>
      <c r="BB119" s="188"/>
      <c r="BC119" s="188">
        <v>1236955103</v>
      </c>
      <c r="BD119" s="188">
        <v>1236955103</v>
      </c>
      <c r="BE119" s="201">
        <v>1393885142</v>
      </c>
      <c r="BF119" s="188"/>
      <c r="BG119" s="194">
        <v>1373454142</v>
      </c>
      <c r="BH119" s="202">
        <v>0</v>
      </c>
      <c r="BI119" s="191">
        <v>0</v>
      </c>
      <c r="BJ119" s="188"/>
      <c r="CQ119" s="203"/>
    </row>
    <row r="120" spans="1:95">
      <c r="A120" s="168">
        <f t="shared" si="8"/>
        <v>2011</v>
      </c>
      <c r="B120" s="168">
        <v>9</v>
      </c>
      <c r="C120" s="188">
        <v>570972114</v>
      </c>
      <c r="D120" s="188">
        <v>-80784743</v>
      </c>
      <c r="E120" s="188">
        <v>490187371</v>
      </c>
      <c r="F120" s="188">
        <v>397772845</v>
      </c>
      <c r="G120" s="188">
        <v>-30840550</v>
      </c>
      <c r="H120" s="188">
        <v>366932295</v>
      </c>
      <c r="I120" s="188">
        <v>181971424</v>
      </c>
      <c r="J120" s="188">
        <v>-1056379</v>
      </c>
      <c r="K120" s="188">
        <v>180915045</v>
      </c>
      <c r="L120" s="188">
        <v>2096771</v>
      </c>
      <c r="M120" s="188">
        <v>32725939</v>
      </c>
      <c r="N120" s="188">
        <v>4287053</v>
      </c>
      <c r="O120" s="188">
        <v>37012992</v>
      </c>
      <c r="P120" s="188">
        <v>1077144474</v>
      </c>
      <c r="Q120" s="187">
        <v>0</v>
      </c>
      <c r="R120" s="188">
        <v>1077144474</v>
      </c>
      <c r="S120" s="187"/>
      <c r="T120" s="188">
        <v>1152813154</v>
      </c>
      <c r="U120" s="188">
        <v>1152813154</v>
      </c>
      <c r="V120" s="188">
        <v>1040131482</v>
      </c>
      <c r="W120" s="188">
        <v>1040131482</v>
      </c>
      <c r="X120" s="188">
        <v>1189826146</v>
      </c>
      <c r="Y120" s="188">
        <v>1189826146</v>
      </c>
      <c r="Z120" s="193">
        <v>2327704</v>
      </c>
      <c r="AA120" s="193">
        <v>-159568</v>
      </c>
      <c r="AB120" s="188">
        <v>2168136</v>
      </c>
      <c r="AC120" s="193">
        <v>70647723</v>
      </c>
      <c r="AD120" s="192">
        <v>0</v>
      </c>
      <c r="AE120" s="199">
        <v>1149960333</v>
      </c>
      <c r="AF120" s="188"/>
      <c r="AG120" s="188">
        <v>0</v>
      </c>
      <c r="AH120" s="195">
        <v>2938000</v>
      </c>
      <c r="AI120" s="195">
        <v>12607000</v>
      </c>
      <c r="AJ120" s="188">
        <v>0</v>
      </c>
      <c r="AK120" s="188"/>
      <c r="AL120" s="193">
        <v>573910114</v>
      </c>
      <c r="AM120" s="193">
        <v>-80784743</v>
      </c>
      <c r="AN120" s="192">
        <v>493125371</v>
      </c>
      <c r="AO120" s="193">
        <v>410379845</v>
      </c>
      <c r="AP120" s="193">
        <v>-30840550</v>
      </c>
      <c r="AQ120" s="192">
        <v>379539295</v>
      </c>
      <c r="AR120" s="193">
        <v>181971424</v>
      </c>
      <c r="AS120" s="193">
        <v>-1056379</v>
      </c>
      <c r="AT120" s="192">
        <v>180915045</v>
      </c>
      <c r="AU120" s="193">
        <v>2096771</v>
      </c>
      <c r="AV120" s="188">
        <v>32725939</v>
      </c>
      <c r="AW120" s="188">
        <v>4287053</v>
      </c>
      <c r="AX120" s="188">
        <v>37012992</v>
      </c>
      <c r="AY120" s="200">
        <v>1092689474</v>
      </c>
      <c r="AZ120" s="193">
        <v>0</v>
      </c>
      <c r="BA120" s="200">
        <v>1092689474</v>
      </c>
      <c r="BB120" s="188"/>
      <c r="BC120" s="188">
        <v>1168358154</v>
      </c>
      <c r="BD120" s="188">
        <v>1168358154</v>
      </c>
      <c r="BE120" s="201">
        <v>1165505333</v>
      </c>
      <c r="BF120" s="188"/>
      <c r="BG120" s="194">
        <v>1149960333</v>
      </c>
      <c r="BH120" s="202">
        <v>0</v>
      </c>
      <c r="BI120" s="191">
        <v>0</v>
      </c>
      <c r="BJ120" s="188"/>
      <c r="CQ120" s="203"/>
    </row>
    <row r="121" spans="1:95">
      <c r="A121" s="168">
        <f t="shared" si="8"/>
        <v>2011</v>
      </c>
      <c r="B121" s="168">
        <v>10</v>
      </c>
      <c r="C121" s="188">
        <v>425908505</v>
      </c>
      <c r="D121" s="188">
        <v>-62793445</v>
      </c>
      <c r="E121" s="188">
        <v>363115060</v>
      </c>
      <c r="F121" s="188">
        <v>341243683</v>
      </c>
      <c r="G121" s="188">
        <v>-14859232</v>
      </c>
      <c r="H121" s="188">
        <v>326384451</v>
      </c>
      <c r="I121" s="188">
        <v>182064197</v>
      </c>
      <c r="J121" s="188">
        <v>-1167432</v>
      </c>
      <c r="K121" s="188">
        <v>180896765</v>
      </c>
      <c r="L121" s="188">
        <v>2099189</v>
      </c>
      <c r="M121" s="188">
        <v>29359029</v>
      </c>
      <c r="N121" s="188">
        <v>3830130</v>
      </c>
      <c r="O121" s="188">
        <v>33189159</v>
      </c>
      <c r="P121" s="188">
        <v>905684624</v>
      </c>
      <c r="Q121" s="187">
        <v>0</v>
      </c>
      <c r="R121" s="188">
        <v>905684624</v>
      </c>
      <c r="S121" s="187"/>
      <c r="T121" s="188">
        <v>951315574</v>
      </c>
      <c r="U121" s="188">
        <v>951315574</v>
      </c>
      <c r="V121" s="188">
        <v>872495465</v>
      </c>
      <c r="W121" s="188">
        <v>872495465</v>
      </c>
      <c r="X121" s="188">
        <v>984504733</v>
      </c>
      <c r="Y121" s="188">
        <v>984504733</v>
      </c>
      <c r="Z121" s="193">
        <v>2160337</v>
      </c>
      <c r="AA121" s="193">
        <v>50033</v>
      </c>
      <c r="AB121" s="188">
        <v>2210370</v>
      </c>
      <c r="AC121" s="193">
        <v>48626018</v>
      </c>
      <c r="AD121" s="192">
        <v>0</v>
      </c>
      <c r="AE121" s="199">
        <v>956521012</v>
      </c>
      <c r="AF121" s="188"/>
      <c r="AG121" s="188">
        <v>0</v>
      </c>
      <c r="AH121" s="195">
        <v>2417000</v>
      </c>
      <c r="AI121" s="195">
        <v>8002000</v>
      </c>
      <c r="AJ121" s="188">
        <v>0</v>
      </c>
      <c r="AK121" s="188"/>
      <c r="AL121" s="193">
        <v>428325505</v>
      </c>
      <c r="AM121" s="193">
        <v>-62793445</v>
      </c>
      <c r="AN121" s="192">
        <v>365532060</v>
      </c>
      <c r="AO121" s="193">
        <v>349245683</v>
      </c>
      <c r="AP121" s="193">
        <v>-14859232</v>
      </c>
      <c r="AQ121" s="192">
        <v>334386451</v>
      </c>
      <c r="AR121" s="193">
        <v>182064197</v>
      </c>
      <c r="AS121" s="193">
        <v>-1167432</v>
      </c>
      <c r="AT121" s="192">
        <v>180896765</v>
      </c>
      <c r="AU121" s="193">
        <v>2099189</v>
      </c>
      <c r="AV121" s="188">
        <v>29359029</v>
      </c>
      <c r="AW121" s="188">
        <v>3830130</v>
      </c>
      <c r="AX121" s="188">
        <v>33189159</v>
      </c>
      <c r="AY121" s="200">
        <v>916103624</v>
      </c>
      <c r="AZ121" s="193">
        <v>0</v>
      </c>
      <c r="BA121" s="200">
        <v>916103624</v>
      </c>
      <c r="BB121" s="188"/>
      <c r="BC121" s="188">
        <v>961734574</v>
      </c>
      <c r="BD121" s="188">
        <v>961734574</v>
      </c>
      <c r="BE121" s="201">
        <v>966940012</v>
      </c>
      <c r="BF121" s="188"/>
      <c r="BG121" s="194">
        <v>956521012</v>
      </c>
      <c r="BH121" s="202">
        <v>0</v>
      </c>
      <c r="BI121" s="191">
        <v>0</v>
      </c>
      <c r="BJ121" s="188"/>
      <c r="CQ121" s="203"/>
    </row>
    <row r="122" spans="1:95">
      <c r="A122" s="168">
        <f t="shared" si="8"/>
        <v>2011</v>
      </c>
      <c r="B122" s="168">
        <v>11</v>
      </c>
      <c r="C122" s="188">
        <v>324158018</v>
      </c>
      <c r="D122" s="188">
        <v>-15341532</v>
      </c>
      <c r="E122" s="188">
        <v>308816486</v>
      </c>
      <c r="F122" s="188">
        <v>283451614</v>
      </c>
      <c r="G122" s="188">
        <v>7373605</v>
      </c>
      <c r="H122" s="188">
        <v>290825219</v>
      </c>
      <c r="I122" s="188">
        <v>150711254</v>
      </c>
      <c r="J122" s="188">
        <v>3521024</v>
      </c>
      <c r="K122" s="188">
        <v>154232278</v>
      </c>
      <c r="L122" s="188">
        <v>2101899</v>
      </c>
      <c r="M122" s="188">
        <v>27707279</v>
      </c>
      <c r="N122" s="188">
        <v>3481163</v>
      </c>
      <c r="O122" s="188">
        <v>31188442</v>
      </c>
      <c r="P122" s="188">
        <v>787164324</v>
      </c>
      <c r="Q122" s="187">
        <v>0</v>
      </c>
      <c r="R122" s="188">
        <v>787164324</v>
      </c>
      <c r="S122" s="187"/>
      <c r="T122" s="188">
        <v>760422785</v>
      </c>
      <c r="U122" s="188">
        <v>760422785</v>
      </c>
      <c r="V122" s="188">
        <v>755975882</v>
      </c>
      <c r="W122" s="188">
        <v>755975882</v>
      </c>
      <c r="X122" s="188">
        <v>791611227</v>
      </c>
      <c r="Y122" s="188">
        <v>791611227</v>
      </c>
      <c r="Z122" s="193">
        <v>2186023</v>
      </c>
      <c r="AA122" s="193">
        <v>398066</v>
      </c>
      <c r="AB122" s="188">
        <v>2584089</v>
      </c>
      <c r="AC122" s="193">
        <v>36376104</v>
      </c>
      <c r="AD122" s="192">
        <v>0</v>
      </c>
      <c r="AE122" s="199">
        <v>826124517</v>
      </c>
      <c r="AF122" s="188"/>
      <c r="AG122" s="188">
        <v>0</v>
      </c>
      <c r="AH122" s="195">
        <v>3797000</v>
      </c>
      <c r="AI122" s="195">
        <v>6400000</v>
      </c>
      <c r="AJ122" s="188">
        <v>0</v>
      </c>
      <c r="AK122" s="188"/>
      <c r="AL122" s="193">
        <v>327955018</v>
      </c>
      <c r="AM122" s="193">
        <v>-15341532</v>
      </c>
      <c r="AN122" s="192">
        <v>312613486</v>
      </c>
      <c r="AO122" s="193">
        <v>289851614</v>
      </c>
      <c r="AP122" s="193">
        <v>7373605</v>
      </c>
      <c r="AQ122" s="192">
        <v>297225219</v>
      </c>
      <c r="AR122" s="193">
        <v>150711254</v>
      </c>
      <c r="AS122" s="193">
        <v>3521024</v>
      </c>
      <c r="AT122" s="192">
        <v>154232278</v>
      </c>
      <c r="AU122" s="193">
        <v>2101899</v>
      </c>
      <c r="AV122" s="188">
        <v>27707279</v>
      </c>
      <c r="AW122" s="188">
        <v>3481163</v>
      </c>
      <c r="AX122" s="188">
        <v>31188442</v>
      </c>
      <c r="AY122" s="200">
        <v>797361324</v>
      </c>
      <c r="AZ122" s="193">
        <v>0</v>
      </c>
      <c r="BA122" s="200">
        <v>797361324</v>
      </c>
      <c r="BB122" s="188"/>
      <c r="BC122" s="188">
        <v>770619785</v>
      </c>
      <c r="BD122" s="188">
        <v>770619785</v>
      </c>
      <c r="BE122" s="201">
        <v>836321517</v>
      </c>
      <c r="BF122" s="188"/>
      <c r="BG122" s="194">
        <v>826124517</v>
      </c>
      <c r="BH122" s="202">
        <v>0</v>
      </c>
      <c r="BI122" s="191">
        <v>0</v>
      </c>
      <c r="BJ122" s="188"/>
      <c r="CQ122" s="203"/>
    </row>
    <row r="123" spans="1:95">
      <c r="A123" s="168">
        <f t="shared" si="8"/>
        <v>2011</v>
      </c>
      <c r="B123" s="168">
        <v>12</v>
      </c>
      <c r="C123" s="188">
        <v>394755980</v>
      </c>
      <c r="D123" s="188">
        <v>59288266</v>
      </c>
      <c r="E123" s="188">
        <v>454044246</v>
      </c>
      <c r="F123" s="188">
        <v>285240500</v>
      </c>
      <c r="G123" s="188">
        <v>918790</v>
      </c>
      <c r="H123" s="188">
        <v>286159290</v>
      </c>
      <c r="I123" s="188">
        <v>150124697</v>
      </c>
      <c r="J123" s="188">
        <v>-3037875</v>
      </c>
      <c r="K123" s="188">
        <v>147086822</v>
      </c>
      <c r="L123" s="188">
        <v>2104014</v>
      </c>
      <c r="M123" s="188">
        <v>30828402</v>
      </c>
      <c r="N123" s="188">
        <v>3732162</v>
      </c>
      <c r="O123" s="188">
        <v>34560564</v>
      </c>
      <c r="P123" s="188">
        <v>923954936</v>
      </c>
      <c r="Q123" s="187">
        <v>0</v>
      </c>
      <c r="R123" s="188">
        <v>923954936</v>
      </c>
      <c r="S123" s="187"/>
      <c r="T123" s="188">
        <v>832225191</v>
      </c>
      <c r="U123" s="188">
        <v>832225191</v>
      </c>
      <c r="V123" s="188">
        <v>889394372</v>
      </c>
      <c r="W123" s="188">
        <v>889394372</v>
      </c>
      <c r="X123" s="188">
        <v>866785755</v>
      </c>
      <c r="Y123" s="188">
        <v>866785755</v>
      </c>
      <c r="Z123" s="193">
        <v>2378582</v>
      </c>
      <c r="AA123" s="193">
        <v>134727</v>
      </c>
      <c r="AB123" s="188">
        <v>2513309</v>
      </c>
      <c r="AC123" s="193">
        <v>51348702</v>
      </c>
      <c r="AD123" s="192">
        <v>0</v>
      </c>
      <c r="AE123" s="199">
        <v>977816947</v>
      </c>
      <c r="AF123" s="188"/>
      <c r="AG123" s="188">
        <v>0</v>
      </c>
      <c r="AH123" s="195">
        <v>6588000</v>
      </c>
      <c r="AI123" s="195">
        <v>9237000</v>
      </c>
      <c r="AJ123" s="188">
        <v>0</v>
      </c>
      <c r="AK123" s="188"/>
      <c r="AL123" s="193">
        <v>401343980</v>
      </c>
      <c r="AM123" s="193">
        <v>59288266</v>
      </c>
      <c r="AN123" s="192">
        <v>460632246</v>
      </c>
      <c r="AO123" s="193">
        <v>294477500</v>
      </c>
      <c r="AP123" s="193">
        <v>918790</v>
      </c>
      <c r="AQ123" s="192">
        <v>295396290</v>
      </c>
      <c r="AR123" s="193">
        <v>150124697</v>
      </c>
      <c r="AS123" s="193">
        <v>-3037875</v>
      </c>
      <c r="AT123" s="192">
        <v>147086822</v>
      </c>
      <c r="AU123" s="193">
        <v>2104014</v>
      </c>
      <c r="AV123" s="188">
        <v>30828402</v>
      </c>
      <c r="AW123" s="188">
        <v>3732162</v>
      </c>
      <c r="AX123" s="188">
        <v>34560564</v>
      </c>
      <c r="AY123" s="200">
        <v>939779936</v>
      </c>
      <c r="AZ123" s="193">
        <v>0</v>
      </c>
      <c r="BA123" s="200">
        <v>939779936</v>
      </c>
      <c r="BB123" s="188"/>
      <c r="BC123" s="188">
        <v>848050191</v>
      </c>
      <c r="BD123" s="188">
        <v>848050191</v>
      </c>
      <c r="BE123" s="201">
        <v>993641947</v>
      </c>
      <c r="BF123" s="188"/>
      <c r="BG123" s="194">
        <v>977816947</v>
      </c>
      <c r="BH123" s="202">
        <v>0</v>
      </c>
      <c r="BI123" s="191">
        <v>0</v>
      </c>
      <c r="BJ123" s="188"/>
      <c r="CQ123" s="203"/>
    </row>
    <row r="124" spans="1:95">
      <c r="B124" s="174" t="s">
        <v>112</v>
      </c>
      <c r="C124" s="188">
        <v>5500024319</v>
      </c>
      <c r="D124" s="188">
        <v>25801159</v>
      </c>
      <c r="E124" s="188">
        <v>5525825478</v>
      </c>
      <c r="F124" s="188">
        <v>3928736039</v>
      </c>
      <c r="G124" s="188">
        <v>18363188</v>
      </c>
      <c r="H124" s="188">
        <v>3947099227</v>
      </c>
      <c r="I124" s="188">
        <v>2098936426</v>
      </c>
      <c r="J124" s="188">
        <v>2245969</v>
      </c>
      <c r="K124" s="188">
        <v>2101182395</v>
      </c>
      <c r="L124" s="188">
        <v>25085693</v>
      </c>
      <c r="M124" s="188">
        <v>372085833</v>
      </c>
      <c r="N124" s="188">
        <v>47523830</v>
      </c>
      <c r="O124" s="188">
        <v>419609663</v>
      </c>
      <c r="P124" s="188">
        <v>12018802456</v>
      </c>
      <c r="Q124" s="187">
        <v>0</v>
      </c>
      <c r="R124" s="188">
        <v>12018802456</v>
      </c>
      <c r="S124" s="187"/>
      <c r="T124" s="188">
        <v>11552782477</v>
      </c>
      <c r="U124" s="188">
        <v>11552782477</v>
      </c>
      <c r="V124" s="188">
        <v>11599192793</v>
      </c>
      <c r="W124" s="188">
        <v>11599192793</v>
      </c>
      <c r="X124" s="188">
        <v>11972392140</v>
      </c>
      <c r="Y124" s="188">
        <v>11972392140</v>
      </c>
      <c r="Z124" s="192">
        <v>27487086</v>
      </c>
      <c r="AA124" s="192">
        <v>173714</v>
      </c>
      <c r="AB124" s="188">
        <v>27660800</v>
      </c>
      <c r="AC124" s="192">
        <v>752365920</v>
      </c>
      <c r="AD124" s="192">
        <v>0</v>
      </c>
      <c r="AE124" s="192">
        <v>12798829176</v>
      </c>
      <c r="AF124" s="188"/>
      <c r="AG124" s="188">
        <v>0</v>
      </c>
      <c r="AH124" s="188">
        <v>49224000</v>
      </c>
      <c r="AI124" s="188">
        <v>123773000</v>
      </c>
      <c r="AJ124" s="188">
        <v>0</v>
      </c>
      <c r="AK124" s="188"/>
      <c r="AL124" s="192">
        <v>5549248319</v>
      </c>
      <c r="AM124" s="192">
        <v>25801159</v>
      </c>
      <c r="AN124" s="192">
        <v>5575049478</v>
      </c>
      <c r="AO124" s="192">
        <v>4052509039</v>
      </c>
      <c r="AP124" s="192">
        <v>18363188</v>
      </c>
      <c r="AQ124" s="192">
        <v>4070872227</v>
      </c>
      <c r="AR124" s="192">
        <v>2098936426</v>
      </c>
      <c r="AS124" s="192">
        <v>2245969</v>
      </c>
      <c r="AT124" s="192">
        <v>2101182395</v>
      </c>
      <c r="AU124" s="192">
        <v>25085693</v>
      </c>
      <c r="AV124" s="188">
        <v>372085833</v>
      </c>
      <c r="AW124" s="188">
        <v>47523830</v>
      </c>
      <c r="AX124" s="188">
        <v>419609663</v>
      </c>
      <c r="AY124" s="188">
        <v>12191799456</v>
      </c>
      <c r="AZ124" s="193">
        <v>0</v>
      </c>
      <c r="BA124" s="188">
        <v>12191799456</v>
      </c>
      <c r="BB124" s="188"/>
      <c r="BC124" s="188">
        <v>11725779477</v>
      </c>
      <c r="BD124" s="188">
        <v>11725779477</v>
      </c>
      <c r="BE124" s="192">
        <v>12971826176</v>
      </c>
      <c r="BF124" s="187"/>
      <c r="BG124" s="192">
        <v>12798829176</v>
      </c>
      <c r="BH124" s="202">
        <v>0</v>
      </c>
      <c r="BI124" s="192">
        <v>0</v>
      </c>
      <c r="BJ124" s="188"/>
      <c r="CP124" s="203"/>
      <c r="CQ124" s="203"/>
    </row>
    <row r="125" spans="1:95">
      <c r="A125" s="168">
        <f t="shared" ref="A125:A136" si="9">A112+1</f>
        <v>2012</v>
      </c>
      <c r="B125" s="168">
        <v>1</v>
      </c>
      <c r="C125" s="188">
        <v>518024135</v>
      </c>
      <c r="D125" s="188">
        <v>17782370</v>
      </c>
      <c r="E125" s="188">
        <v>535806505</v>
      </c>
      <c r="F125" s="188">
        <v>294271294</v>
      </c>
      <c r="G125" s="188">
        <v>-41310641</v>
      </c>
      <c r="H125" s="188">
        <v>252960653</v>
      </c>
      <c r="I125" s="188">
        <v>150251799</v>
      </c>
      <c r="J125" s="188">
        <v>-5060238</v>
      </c>
      <c r="K125" s="188">
        <v>145191561</v>
      </c>
      <c r="L125" s="188">
        <v>2106168</v>
      </c>
      <c r="M125" s="188">
        <v>32204711</v>
      </c>
      <c r="N125" s="188">
        <v>3841543</v>
      </c>
      <c r="O125" s="188">
        <v>36046254</v>
      </c>
      <c r="P125" s="188">
        <v>972111141</v>
      </c>
      <c r="Q125" s="187">
        <v>0</v>
      </c>
      <c r="R125" s="188">
        <v>972111141</v>
      </c>
      <c r="S125" s="187"/>
      <c r="T125" s="188">
        <v>964653396</v>
      </c>
      <c r="U125" s="188">
        <v>964653396</v>
      </c>
      <c r="V125" s="188">
        <v>936064887</v>
      </c>
      <c r="W125" s="188">
        <v>936064887</v>
      </c>
      <c r="X125" s="188">
        <v>1000699650</v>
      </c>
      <c r="Y125" s="188">
        <v>1000699650</v>
      </c>
      <c r="Z125" s="193">
        <v>2531038</v>
      </c>
      <c r="AA125" s="193">
        <v>-309181</v>
      </c>
      <c r="AB125" s="188">
        <v>2221857</v>
      </c>
      <c r="AC125" s="193">
        <v>56808743</v>
      </c>
      <c r="AD125" s="192">
        <v>0</v>
      </c>
      <c r="AE125" s="199">
        <v>1031141741</v>
      </c>
      <c r="AF125" s="188"/>
      <c r="AG125" s="188">
        <v>0</v>
      </c>
      <c r="AH125" s="195">
        <v>8540000</v>
      </c>
      <c r="AI125" s="195">
        <v>12484000</v>
      </c>
      <c r="AJ125" s="188">
        <v>0</v>
      </c>
      <c r="AK125" s="188"/>
      <c r="AL125" s="193">
        <v>526564135</v>
      </c>
      <c r="AM125" s="193">
        <v>17782370</v>
      </c>
      <c r="AN125" s="192">
        <v>544346505</v>
      </c>
      <c r="AO125" s="193">
        <v>306755294</v>
      </c>
      <c r="AP125" s="193">
        <v>-41310641</v>
      </c>
      <c r="AQ125" s="192">
        <v>265444653</v>
      </c>
      <c r="AR125" s="193">
        <v>150251799</v>
      </c>
      <c r="AS125" s="193">
        <v>-5060238</v>
      </c>
      <c r="AT125" s="192">
        <v>145191561</v>
      </c>
      <c r="AU125" s="193">
        <v>2106168</v>
      </c>
      <c r="AV125" s="188">
        <v>32204711</v>
      </c>
      <c r="AW125" s="188">
        <v>3841543</v>
      </c>
      <c r="AX125" s="188">
        <v>36046254</v>
      </c>
      <c r="AY125" s="200">
        <v>993135141</v>
      </c>
      <c r="AZ125" s="193">
        <v>0</v>
      </c>
      <c r="BA125" s="200">
        <v>993135141</v>
      </c>
      <c r="BB125" s="188"/>
      <c r="BC125" s="188">
        <v>985677396</v>
      </c>
      <c r="BD125" s="188">
        <v>985677396</v>
      </c>
      <c r="BE125" s="201">
        <v>1052165741</v>
      </c>
      <c r="BF125" s="188"/>
      <c r="BG125" s="194">
        <v>1031141741</v>
      </c>
      <c r="BH125" s="202">
        <v>0</v>
      </c>
      <c r="BI125" s="191">
        <v>0</v>
      </c>
      <c r="BJ125" s="187"/>
      <c r="CQ125" s="203"/>
    </row>
    <row r="126" spans="1:95">
      <c r="A126" s="168">
        <f t="shared" si="9"/>
        <v>2012</v>
      </c>
      <c r="B126" s="168">
        <v>2</v>
      </c>
      <c r="C126" s="188">
        <v>459654600</v>
      </c>
      <c r="D126" s="188">
        <v>-58076691</v>
      </c>
      <c r="E126" s="188">
        <v>401577909</v>
      </c>
      <c r="F126" s="188">
        <v>293815592</v>
      </c>
      <c r="G126" s="188">
        <v>-14471675</v>
      </c>
      <c r="H126" s="188">
        <v>279343917</v>
      </c>
      <c r="I126" s="188">
        <v>145494083</v>
      </c>
      <c r="J126" s="188">
        <v>-1996405</v>
      </c>
      <c r="K126" s="188">
        <v>143497678</v>
      </c>
      <c r="L126" s="188">
        <v>2109604</v>
      </c>
      <c r="M126" s="188">
        <v>27382568</v>
      </c>
      <c r="N126" s="188">
        <v>3357423</v>
      </c>
      <c r="O126" s="188">
        <v>30739991</v>
      </c>
      <c r="P126" s="188">
        <v>857269099</v>
      </c>
      <c r="Q126" s="187">
        <v>0</v>
      </c>
      <c r="R126" s="188">
        <v>857269099</v>
      </c>
      <c r="S126" s="187"/>
      <c r="T126" s="188">
        <v>901073879</v>
      </c>
      <c r="U126" s="188">
        <v>901073879</v>
      </c>
      <c r="V126" s="188">
        <v>826529108</v>
      </c>
      <c r="W126" s="188">
        <v>826529108</v>
      </c>
      <c r="X126" s="188">
        <v>931813870</v>
      </c>
      <c r="Y126" s="188">
        <v>931813870</v>
      </c>
      <c r="Z126" s="193">
        <v>2425635</v>
      </c>
      <c r="AA126" s="193">
        <v>-153091</v>
      </c>
      <c r="AB126" s="188">
        <v>2272544</v>
      </c>
      <c r="AC126" s="193">
        <v>42851025</v>
      </c>
      <c r="AD126" s="192">
        <v>0</v>
      </c>
      <c r="AE126" s="199">
        <v>902392668</v>
      </c>
      <c r="AF126" s="188"/>
      <c r="AG126" s="188">
        <v>0</v>
      </c>
      <c r="AH126" s="195">
        <v>5865000</v>
      </c>
      <c r="AI126" s="195">
        <v>5555000</v>
      </c>
      <c r="AJ126" s="188">
        <v>0</v>
      </c>
      <c r="AK126" s="188"/>
      <c r="AL126" s="193">
        <v>465519600</v>
      </c>
      <c r="AM126" s="193">
        <v>-58076691</v>
      </c>
      <c r="AN126" s="192">
        <v>407442909</v>
      </c>
      <c r="AO126" s="193">
        <v>299370592</v>
      </c>
      <c r="AP126" s="193">
        <v>-14471675</v>
      </c>
      <c r="AQ126" s="192">
        <v>284898917</v>
      </c>
      <c r="AR126" s="193">
        <v>145494083</v>
      </c>
      <c r="AS126" s="193">
        <v>-1996405</v>
      </c>
      <c r="AT126" s="192">
        <v>143497678</v>
      </c>
      <c r="AU126" s="193">
        <v>2109604</v>
      </c>
      <c r="AV126" s="188">
        <v>27382568</v>
      </c>
      <c r="AW126" s="188">
        <v>3357423</v>
      </c>
      <c r="AX126" s="188">
        <v>30739991</v>
      </c>
      <c r="AY126" s="200">
        <v>868689099</v>
      </c>
      <c r="AZ126" s="193">
        <v>0</v>
      </c>
      <c r="BA126" s="200">
        <v>868689099</v>
      </c>
      <c r="BB126" s="188"/>
      <c r="BC126" s="188">
        <v>912493879</v>
      </c>
      <c r="BD126" s="188">
        <v>912493879</v>
      </c>
      <c r="BE126" s="201">
        <v>913812668</v>
      </c>
      <c r="BF126" s="188"/>
      <c r="BG126" s="194">
        <v>902392668</v>
      </c>
      <c r="BH126" s="202">
        <v>0</v>
      </c>
      <c r="BI126" s="191">
        <v>0</v>
      </c>
      <c r="BJ126" s="187"/>
      <c r="CQ126" s="203"/>
    </row>
    <row r="127" spans="1:95">
      <c r="A127" s="168">
        <f t="shared" si="9"/>
        <v>2012</v>
      </c>
      <c r="B127" s="168">
        <v>3</v>
      </c>
      <c r="C127" s="188">
        <v>388863422</v>
      </c>
      <c r="D127" s="188">
        <v>-1503313</v>
      </c>
      <c r="E127" s="188">
        <v>387360109</v>
      </c>
      <c r="F127" s="188">
        <v>274828132</v>
      </c>
      <c r="G127" s="188">
        <v>19923602</v>
      </c>
      <c r="H127" s="188">
        <v>294751734</v>
      </c>
      <c r="I127" s="188">
        <v>172815355</v>
      </c>
      <c r="J127" s="188">
        <v>4131013</v>
      </c>
      <c r="K127" s="188">
        <v>176946368</v>
      </c>
      <c r="L127" s="188">
        <v>2111699</v>
      </c>
      <c r="M127" s="188">
        <v>28393872</v>
      </c>
      <c r="N127" s="188">
        <v>3569998</v>
      </c>
      <c r="O127" s="188">
        <v>31963870</v>
      </c>
      <c r="P127" s="188">
        <v>893133780</v>
      </c>
      <c r="Q127" s="187">
        <v>0</v>
      </c>
      <c r="R127" s="188">
        <v>893133780</v>
      </c>
      <c r="S127" s="187"/>
      <c r="T127" s="188">
        <v>838618608</v>
      </c>
      <c r="U127" s="188">
        <v>838618608</v>
      </c>
      <c r="V127" s="188">
        <v>861169910</v>
      </c>
      <c r="W127" s="188">
        <v>861169910</v>
      </c>
      <c r="X127" s="188">
        <v>870582478</v>
      </c>
      <c r="Y127" s="188">
        <v>870582478</v>
      </c>
      <c r="Z127" s="193">
        <v>2278177</v>
      </c>
      <c r="AA127" s="193">
        <v>174129</v>
      </c>
      <c r="AB127" s="188">
        <v>2452306</v>
      </c>
      <c r="AC127" s="193">
        <v>46726643</v>
      </c>
      <c r="AD127" s="192">
        <v>0</v>
      </c>
      <c r="AE127" s="199">
        <v>942312729</v>
      </c>
      <c r="AF127" s="188"/>
      <c r="AG127" s="188">
        <v>0</v>
      </c>
      <c r="AH127" s="195">
        <v>4170000</v>
      </c>
      <c r="AI127" s="195">
        <v>7760000</v>
      </c>
      <c r="AJ127" s="188">
        <v>0</v>
      </c>
      <c r="AK127" s="188"/>
      <c r="AL127" s="193">
        <v>393033422</v>
      </c>
      <c r="AM127" s="193">
        <v>-1503313</v>
      </c>
      <c r="AN127" s="192">
        <v>391530109</v>
      </c>
      <c r="AO127" s="193">
        <v>282588132</v>
      </c>
      <c r="AP127" s="193">
        <v>19923602</v>
      </c>
      <c r="AQ127" s="192">
        <v>302511734</v>
      </c>
      <c r="AR127" s="193">
        <v>172815355</v>
      </c>
      <c r="AS127" s="193">
        <v>4131013</v>
      </c>
      <c r="AT127" s="192">
        <v>176946368</v>
      </c>
      <c r="AU127" s="193">
        <v>2111699</v>
      </c>
      <c r="AV127" s="188">
        <v>28393872</v>
      </c>
      <c r="AW127" s="188">
        <v>3569998</v>
      </c>
      <c r="AX127" s="188">
        <v>31963870</v>
      </c>
      <c r="AY127" s="200">
        <v>905063780</v>
      </c>
      <c r="AZ127" s="193">
        <v>0</v>
      </c>
      <c r="BA127" s="200">
        <v>905063780</v>
      </c>
      <c r="BB127" s="188"/>
      <c r="BC127" s="188">
        <v>850548608</v>
      </c>
      <c r="BD127" s="188">
        <v>850548608</v>
      </c>
      <c r="BE127" s="201">
        <v>954242729</v>
      </c>
      <c r="BF127" s="188"/>
      <c r="BG127" s="194">
        <v>942312729</v>
      </c>
      <c r="BH127" s="202">
        <v>0</v>
      </c>
      <c r="BI127" s="191">
        <v>0</v>
      </c>
      <c r="BJ127" s="187"/>
      <c r="CQ127" s="203"/>
    </row>
    <row r="128" spans="1:95">
      <c r="A128" s="168">
        <f t="shared" si="9"/>
        <v>2012</v>
      </c>
      <c r="B128" s="168">
        <v>4</v>
      </c>
      <c r="C128" s="188">
        <v>350317798</v>
      </c>
      <c r="D128" s="188">
        <v>-15733652</v>
      </c>
      <c r="E128" s="188">
        <v>334584146</v>
      </c>
      <c r="F128" s="188">
        <v>297611977</v>
      </c>
      <c r="G128" s="188">
        <v>30533325</v>
      </c>
      <c r="H128" s="188">
        <v>328145302</v>
      </c>
      <c r="I128" s="188">
        <v>177734376</v>
      </c>
      <c r="J128" s="188">
        <v>3364936</v>
      </c>
      <c r="K128" s="188">
        <v>181099312</v>
      </c>
      <c r="L128" s="188">
        <v>2113916</v>
      </c>
      <c r="M128" s="188">
        <v>27018050</v>
      </c>
      <c r="N128" s="188">
        <v>3559961</v>
      </c>
      <c r="O128" s="188">
        <v>30578011</v>
      </c>
      <c r="P128" s="188">
        <v>876520687</v>
      </c>
      <c r="Q128" s="187">
        <v>0</v>
      </c>
      <c r="R128" s="188">
        <v>876520687</v>
      </c>
      <c r="S128" s="187"/>
      <c r="T128" s="188">
        <v>827778067</v>
      </c>
      <c r="U128" s="188">
        <v>827778067</v>
      </c>
      <c r="V128" s="188">
        <v>845942676</v>
      </c>
      <c r="W128" s="188">
        <v>845942676</v>
      </c>
      <c r="X128" s="188">
        <v>858356078</v>
      </c>
      <c r="Y128" s="188">
        <v>858356078</v>
      </c>
      <c r="Z128" s="193">
        <v>2182221</v>
      </c>
      <c r="AA128" s="193">
        <v>25037</v>
      </c>
      <c r="AB128" s="188">
        <v>2207258</v>
      </c>
      <c r="AC128" s="193">
        <v>44582548</v>
      </c>
      <c r="AD128" s="192">
        <v>0</v>
      </c>
      <c r="AE128" s="199">
        <v>923310493</v>
      </c>
      <c r="AF128" s="188"/>
      <c r="AG128" s="188">
        <v>0</v>
      </c>
      <c r="AH128" s="195">
        <v>2190000</v>
      </c>
      <c r="AI128" s="195">
        <v>6592000</v>
      </c>
      <c r="AJ128" s="188">
        <v>0</v>
      </c>
      <c r="AK128" s="188"/>
      <c r="AL128" s="193">
        <v>352507798</v>
      </c>
      <c r="AM128" s="193">
        <v>-15733652</v>
      </c>
      <c r="AN128" s="192">
        <v>336774146</v>
      </c>
      <c r="AO128" s="193">
        <v>304203977</v>
      </c>
      <c r="AP128" s="193">
        <v>30533325</v>
      </c>
      <c r="AQ128" s="192">
        <v>334737302</v>
      </c>
      <c r="AR128" s="193">
        <v>177734376</v>
      </c>
      <c r="AS128" s="193">
        <v>3364936</v>
      </c>
      <c r="AT128" s="192">
        <v>181099312</v>
      </c>
      <c r="AU128" s="193">
        <v>2113916</v>
      </c>
      <c r="AV128" s="188">
        <v>27018050</v>
      </c>
      <c r="AW128" s="188">
        <v>3559961</v>
      </c>
      <c r="AX128" s="188">
        <v>30578011</v>
      </c>
      <c r="AY128" s="200">
        <v>885302687</v>
      </c>
      <c r="AZ128" s="193">
        <v>0</v>
      </c>
      <c r="BA128" s="200">
        <v>885302687</v>
      </c>
      <c r="BB128" s="188"/>
      <c r="BC128" s="188">
        <v>836560067</v>
      </c>
      <c r="BD128" s="188">
        <v>836560067</v>
      </c>
      <c r="BE128" s="201">
        <v>932092493</v>
      </c>
      <c r="BF128" s="188"/>
      <c r="BG128" s="194">
        <v>923310493</v>
      </c>
      <c r="BH128" s="202">
        <v>0</v>
      </c>
      <c r="BI128" s="191">
        <v>0</v>
      </c>
      <c r="BJ128" s="187"/>
      <c r="CQ128" s="203"/>
    </row>
    <row r="129" spans="1:95">
      <c r="A129" s="168">
        <f t="shared" si="9"/>
        <v>2012</v>
      </c>
      <c r="B129" s="168">
        <v>5</v>
      </c>
      <c r="C129" s="188">
        <v>375464925</v>
      </c>
      <c r="D129" s="188">
        <v>67885757</v>
      </c>
      <c r="E129" s="188">
        <v>443350682</v>
      </c>
      <c r="F129" s="188">
        <v>323047922</v>
      </c>
      <c r="G129" s="188">
        <v>64463625</v>
      </c>
      <c r="H129" s="188">
        <v>387511547</v>
      </c>
      <c r="I129" s="188">
        <v>192984998</v>
      </c>
      <c r="J129" s="188">
        <v>9378886</v>
      </c>
      <c r="K129" s="188">
        <v>202363884</v>
      </c>
      <c r="L129" s="188">
        <v>2116344</v>
      </c>
      <c r="M129" s="188">
        <v>31788865</v>
      </c>
      <c r="N129" s="188">
        <v>4179334</v>
      </c>
      <c r="O129" s="188">
        <v>35968199</v>
      </c>
      <c r="P129" s="188">
        <v>1071310656</v>
      </c>
      <c r="Q129" s="187">
        <v>0</v>
      </c>
      <c r="R129" s="188">
        <v>1071310656</v>
      </c>
      <c r="S129" s="187"/>
      <c r="T129" s="188">
        <v>893614189</v>
      </c>
      <c r="U129" s="188">
        <v>893614189</v>
      </c>
      <c r="V129" s="188">
        <v>1035342457</v>
      </c>
      <c r="W129" s="188">
        <v>1035342457</v>
      </c>
      <c r="X129" s="188">
        <v>929582388</v>
      </c>
      <c r="Y129" s="188">
        <v>929582388</v>
      </c>
      <c r="Z129" s="193">
        <v>2205278</v>
      </c>
      <c r="AA129" s="193">
        <v>290522</v>
      </c>
      <c r="AB129" s="188">
        <v>2495800</v>
      </c>
      <c r="AC129" s="193">
        <v>68696358</v>
      </c>
      <c r="AD129" s="192">
        <v>0</v>
      </c>
      <c r="AE129" s="199">
        <v>1142502814</v>
      </c>
      <c r="AF129" s="188"/>
      <c r="AG129" s="188">
        <v>0</v>
      </c>
      <c r="AH129" s="195">
        <v>2607000</v>
      </c>
      <c r="AI129" s="195">
        <v>11917000</v>
      </c>
      <c r="AJ129" s="188">
        <v>0</v>
      </c>
      <c r="AK129" s="188"/>
      <c r="AL129" s="193">
        <v>378071925</v>
      </c>
      <c r="AM129" s="193">
        <v>67885757</v>
      </c>
      <c r="AN129" s="192">
        <v>445957682</v>
      </c>
      <c r="AO129" s="193">
        <v>334964922</v>
      </c>
      <c r="AP129" s="193">
        <v>64463625</v>
      </c>
      <c r="AQ129" s="192">
        <v>399428547</v>
      </c>
      <c r="AR129" s="193">
        <v>192984998</v>
      </c>
      <c r="AS129" s="193">
        <v>9378886</v>
      </c>
      <c r="AT129" s="192">
        <v>202363884</v>
      </c>
      <c r="AU129" s="193">
        <v>2116344</v>
      </c>
      <c r="AV129" s="188">
        <v>31788865</v>
      </c>
      <c r="AW129" s="188">
        <v>4179334</v>
      </c>
      <c r="AX129" s="188">
        <v>35968199</v>
      </c>
      <c r="AY129" s="200">
        <v>1085834656</v>
      </c>
      <c r="AZ129" s="193">
        <v>0</v>
      </c>
      <c r="BA129" s="200">
        <v>1085834656</v>
      </c>
      <c r="BB129" s="188"/>
      <c r="BC129" s="188">
        <v>908138189</v>
      </c>
      <c r="BD129" s="188">
        <v>908138189</v>
      </c>
      <c r="BE129" s="201">
        <v>1157026814</v>
      </c>
      <c r="BF129" s="188"/>
      <c r="BG129" s="194">
        <v>1142502814</v>
      </c>
      <c r="BH129" s="202">
        <v>0</v>
      </c>
      <c r="BI129" s="191">
        <v>0</v>
      </c>
      <c r="BJ129" s="187"/>
      <c r="CQ129" s="203"/>
    </row>
    <row r="130" spans="1:95">
      <c r="A130" s="168">
        <f t="shared" si="9"/>
        <v>2012</v>
      </c>
      <c r="B130" s="168">
        <v>6</v>
      </c>
      <c r="C130" s="188">
        <v>523891208</v>
      </c>
      <c r="D130" s="188">
        <v>64690590</v>
      </c>
      <c r="E130" s="188">
        <v>588581798</v>
      </c>
      <c r="F130" s="188">
        <v>380066272</v>
      </c>
      <c r="G130" s="188">
        <v>1327147</v>
      </c>
      <c r="H130" s="188">
        <v>381393419</v>
      </c>
      <c r="I130" s="188">
        <v>198379985</v>
      </c>
      <c r="J130" s="188">
        <v>-490427</v>
      </c>
      <c r="K130" s="188">
        <v>197889558</v>
      </c>
      <c r="L130" s="188">
        <v>2120080</v>
      </c>
      <c r="M130" s="188">
        <v>34055322</v>
      </c>
      <c r="N130" s="188">
        <v>4473812</v>
      </c>
      <c r="O130" s="188">
        <v>38529134</v>
      </c>
      <c r="P130" s="188">
        <v>1208513989</v>
      </c>
      <c r="Q130" s="187">
        <v>0</v>
      </c>
      <c r="R130" s="188">
        <v>1208513989</v>
      </c>
      <c r="S130" s="187"/>
      <c r="T130" s="188">
        <v>1104457545</v>
      </c>
      <c r="U130" s="188">
        <v>1104457545</v>
      </c>
      <c r="V130" s="188">
        <v>1169984855</v>
      </c>
      <c r="W130" s="188">
        <v>1169984855</v>
      </c>
      <c r="X130" s="188">
        <v>1142986679</v>
      </c>
      <c r="Y130" s="188">
        <v>1142986679</v>
      </c>
      <c r="Z130" s="193">
        <v>2347893</v>
      </c>
      <c r="AA130" s="193">
        <v>-215092</v>
      </c>
      <c r="AB130" s="188">
        <v>2132801</v>
      </c>
      <c r="AC130" s="193">
        <v>89471111</v>
      </c>
      <c r="AD130" s="192">
        <v>0</v>
      </c>
      <c r="AE130" s="199">
        <v>1300117901</v>
      </c>
      <c r="AF130" s="188"/>
      <c r="AG130" s="188">
        <v>0</v>
      </c>
      <c r="AH130" s="195">
        <v>4075000</v>
      </c>
      <c r="AI130" s="195">
        <v>16245000</v>
      </c>
      <c r="AJ130" s="188">
        <v>0</v>
      </c>
      <c r="AK130" s="188"/>
      <c r="AL130" s="193">
        <v>527966208</v>
      </c>
      <c r="AM130" s="193">
        <v>64690590</v>
      </c>
      <c r="AN130" s="192">
        <v>592656798</v>
      </c>
      <c r="AO130" s="193">
        <v>396311272</v>
      </c>
      <c r="AP130" s="193">
        <v>1327147</v>
      </c>
      <c r="AQ130" s="192">
        <v>397638419</v>
      </c>
      <c r="AR130" s="193">
        <v>198379985</v>
      </c>
      <c r="AS130" s="193">
        <v>-490427</v>
      </c>
      <c r="AT130" s="192">
        <v>197889558</v>
      </c>
      <c r="AU130" s="193">
        <v>2120080</v>
      </c>
      <c r="AV130" s="188">
        <v>34055322</v>
      </c>
      <c r="AW130" s="188">
        <v>4473812</v>
      </c>
      <c r="AX130" s="188">
        <v>38529134</v>
      </c>
      <c r="AY130" s="200">
        <v>1228833989</v>
      </c>
      <c r="AZ130" s="193">
        <v>0</v>
      </c>
      <c r="BA130" s="200">
        <v>1228833989</v>
      </c>
      <c r="BB130" s="188"/>
      <c r="BC130" s="188">
        <v>1124777545</v>
      </c>
      <c r="BD130" s="188">
        <v>1124777545</v>
      </c>
      <c r="BE130" s="201">
        <v>1320437901</v>
      </c>
      <c r="BF130" s="188"/>
      <c r="BG130" s="194">
        <v>1300117901</v>
      </c>
      <c r="BH130" s="202">
        <v>0</v>
      </c>
      <c r="BI130" s="191">
        <v>0</v>
      </c>
      <c r="BJ130" s="187"/>
      <c r="CQ130" s="203"/>
    </row>
    <row r="131" spans="1:95">
      <c r="A131" s="168">
        <f t="shared" si="9"/>
        <v>2012</v>
      </c>
      <c r="B131" s="168">
        <v>7</v>
      </c>
      <c r="C131" s="188">
        <v>601762119</v>
      </c>
      <c r="D131" s="188">
        <v>34350709</v>
      </c>
      <c r="E131" s="188">
        <v>636112828</v>
      </c>
      <c r="F131" s="188">
        <v>397232842</v>
      </c>
      <c r="G131" s="188">
        <v>-3999284</v>
      </c>
      <c r="H131" s="188">
        <v>393233558</v>
      </c>
      <c r="I131" s="188">
        <v>199052852</v>
      </c>
      <c r="J131" s="188">
        <v>-3398247</v>
      </c>
      <c r="K131" s="188">
        <v>195654605</v>
      </c>
      <c r="L131" s="188">
        <v>2121694</v>
      </c>
      <c r="M131" s="188">
        <v>37739925</v>
      </c>
      <c r="N131" s="188">
        <v>4923796</v>
      </c>
      <c r="O131" s="188">
        <v>42663721</v>
      </c>
      <c r="P131" s="188">
        <v>1269786406</v>
      </c>
      <c r="Q131" s="187">
        <v>0</v>
      </c>
      <c r="R131" s="188">
        <v>1269786406</v>
      </c>
      <c r="S131" s="187"/>
      <c r="T131" s="188">
        <v>1200169507</v>
      </c>
      <c r="U131" s="188">
        <v>1200169507</v>
      </c>
      <c r="V131" s="188">
        <v>1227122685</v>
      </c>
      <c r="W131" s="188">
        <v>1227122685</v>
      </c>
      <c r="X131" s="188">
        <v>1242833228</v>
      </c>
      <c r="Y131" s="188">
        <v>1242833228</v>
      </c>
      <c r="Z131" s="193">
        <v>2436958</v>
      </c>
      <c r="AA131" s="193">
        <v>-46511</v>
      </c>
      <c r="AB131" s="188">
        <v>2390447</v>
      </c>
      <c r="AC131" s="193">
        <v>100023464</v>
      </c>
      <c r="AD131" s="192">
        <v>0</v>
      </c>
      <c r="AE131" s="199">
        <v>1372200317</v>
      </c>
      <c r="AF131" s="188"/>
      <c r="AG131" s="188">
        <v>0</v>
      </c>
      <c r="AH131" s="195">
        <v>5117000</v>
      </c>
      <c r="AI131" s="195">
        <v>18818000</v>
      </c>
      <c r="AJ131" s="188">
        <v>0</v>
      </c>
      <c r="AK131" s="188"/>
      <c r="AL131" s="193">
        <v>606879119</v>
      </c>
      <c r="AM131" s="193">
        <v>34350709</v>
      </c>
      <c r="AN131" s="192">
        <v>641229828</v>
      </c>
      <c r="AO131" s="193">
        <v>416050842</v>
      </c>
      <c r="AP131" s="193">
        <v>-3999284</v>
      </c>
      <c r="AQ131" s="192">
        <v>412051558</v>
      </c>
      <c r="AR131" s="193">
        <v>199052852</v>
      </c>
      <c r="AS131" s="193">
        <v>-3398247</v>
      </c>
      <c r="AT131" s="192">
        <v>195654605</v>
      </c>
      <c r="AU131" s="193">
        <v>2121694</v>
      </c>
      <c r="AV131" s="188">
        <v>37739925</v>
      </c>
      <c r="AW131" s="188">
        <v>4923796</v>
      </c>
      <c r="AX131" s="188">
        <v>42663721</v>
      </c>
      <c r="AY131" s="200">
        <v>1293721406</v>
      </c>
      <c r="AZ131" s="193">
        <v>0</v>
      </c>
      <c r="BA131" s="200">
        <v>1293721406</v>
      </c>
      <c r="BB131" s="188"/>
      <c r="BC131" s="188">
        <v>1224104507</v>
      </c>
      <c r="BD131" s="188">
        <v>1224104507</v>
      </c>
      <c r="BE131" s="201">
        <v>1396135317</v>
      </c>
      <c r="BF131" s="188"/>
      <c r="BG131" s="194">
        <v>1372200317</v>
      </c>
      <c r="BH131" s="202">
        <v>0</v>
      </c>
      <c r="BI131" s="191">
        <v>0</v>
      </c>
      <c r="BJ131" s="188"/>
      <c r="CQ131" s="203"/>
    </row>
    <row r="132" spans="1:95">
      <c r="A132" s="168">
        <f t="shared" si="9"/>
        <v>2012</v>
      </c>
      <c r="B132" s="168">
        <v>8</v>
      </c>
      <c r="C132" s="188">
        <v>649387194</v>
      </c>
      <c r="D132" s="188">
        <v>15727594</v>
      </c>
      <c r="E132" s="188">
        <v>665114788</v>
      </c>
      <c r="F132" s="188">
        <v>412339386</v>
      </c>
      <c r="G132" s="188">
        <v>-2194200</v>
      </c>
      <c r="H132" s="188">
        <v>410145186</v>
      </c>
      <c r="I132" s="188">
        <v>184178116</v>
      </c>
      <c r="J132" s="188">
        <v>-2942436</v>
      </c>
      <c r="K132" s="188">
        <v>181235680</v>
      </c>
      <c r="L132" s="188">
        <v>2124083</v>
      </c>
      <c r="M132" s="188">
        <v>37626723</v>
      </c>
      <c r="N132" s="188">
        <v>4966208</v>
      </c>
      <c r="O132" s="188">
        <v>42592931</v>
      </c>
      <c r="P132" s="188">
        <v>1301212668</v>
      </c>
      <c r="Q132" s="187">
        <v>0</v>
      </c>
      <c r="R132" s="188">
        <v>1301212668</v>
      </c>
      <c r="S132" s="187"/>
      <c r="T132" s="188">
        <v>1248028779</v>
      </c>
      <c r="U132" s="188">
        <v>1248028779</v>
      </c>
      <c r="V132" s="188">
        <v>1258619737</v>
      </c>
      <c r="W132" s="188">
        <v>1258619737</v>
      </c>
      <c r="X132" s="188">
        <v>1290621710</v>
      </c>
      <c r="Y132" s="188">
        <v>1290621710</v>
      </c>
      <c r="Z132" s="193">
        <v>2377510</v>
      </c>
      <c r="AA132" s="193">
        <v>-118742</v>
      </c>
      <c r="AB132" s="188">
        <v>2258768</v>
      </c>
      <c r="AC132" s="193">
        <v>105131726</v>
      </c>
      <c r="AD132" s="192">
        <v>0</v>
      </c>
      <c r="AE132" s="199">
        <v>1408603162</v>
      </c>
      <c r="AF132" s="188"/>
      <c r="AG132" s="188">
        <v>0</v>
      </c>
      <c r="AH132" s="195">
        <v>4735000</v>
      </c>
      <c r="AI132" s="195">
        <v>18004000</v>
      </c>
      <c r="AJ132" s="188">
        <v>0</v>
      </c>
      <c r="AK132" s="188"/>
      <c r="AL132" s="193">
        <v>654122194</v>
      </c>
      <c r="AM132" s="193">
        <v>15727594</v>
      </c>
      <c r="AN132" s="192">
        <v>669849788</v>
      </c>
      <c r="AO132" s="193">
        <v>430343386</v>
      </c>
      <c r="AP132" s="193">
        <v>-2194200</v>
      </c>
      <c r="AQ132" s="192">
        <v>428149186</v>
      </c>
      <c r="AR132" s="193">
        <v>184178116</v>
      </c>
      <c r="AS132" s="193">
        <v>-2942436</v>
      </c>
      <c r="AT132" s="192">
        <v>181235680</v>
      </c>
      <c r="AU132" s="193">
        <v>2124083</v>
      </c>
      <c r="AV132" s="188">
        <v>37626723</v>
      </c>
      <c r="AW132" s="188">
        <v>4966208</v>
      </c>
      <c r="AX132" s="188">
        <v>42592931</v>
      </c>
      <c r="AY132" s="200">
        <v>1323951668</v>
      </c>
      <c r="AZ132" s="193">
        <v>0</v>
      </c>
      <c r="BA132" s="200">
        <v>1323951668</v>
      </c>
      <c r="BB132" s="188"/>
      <c r="BC132" s="188">
        <v>1270767779</v>
      </c>
      <c r="BD132" s="188">
        <v>1270767779</v>
      </c>
      <c r="BE132" s="201">
        <v>1431342162</v>
      </c>
      <c r="BF132" s="188"/>
      <c r="BG132" s="194">
        <v>1408603162</v>
      </c>
      <c r="BH132" s="202">
        <v>0</v>
      </c>
      <c r="BI132" s="191">
        <v>0</v>
      </c>
      <c r="BJ132" s="188"/>
      <c r="CQ132" s="203"/>
    </row>
    <row r="133" spans="1:95">
      <c r="A133" s="168">
        <f t="shared" si="9"/>
        <v>2012</v>
      </c>
      <c r="B133" s="168">
        <v>9</v>
      </c>
      <c r="C133" s="188">
        <v>570226130</v>
      </c>
      <c r="D133" s="188">
        <v>-81413558</v>
      </c>
      <c r="E133" s="188">
        <v>488812572</v>
      </c>
      <c r="F133" s="188">
        <v>396577291</v>
      </c>
      <c r="G133" s="188">
        <v>-30266452</v>
      </c>
      <c r="H133" s="188">
        <v>366310839</v>
      </c>
      <c r="I133" s="188">
        <v>179816415</v>
      </c>
      <c r="J133" s="188">
        <v>95929</v>
      </c>
      <c r="K133" s="188">
        <v>179912344</v>
      </c>
      <c r="L133" s="188">
        <v>2126742</v>
      </c>
      <c r="M133" s="188">
        <v>33195316</v>
      </c>
      <c r="N133" s="188">
        <v>4356581</v>
      </c>
      <c r="O133" s="188">
        <v>37551897</v>
      </c>
      <c r="P133" s="188">
        <v>1074714394</v>
      </c>
      <c r="Q133" s="187">
        <v>0</v>
      </c>
      <c r="R133" s="188">
        <v>1074714394</v>
      </c>
      <c r="S133" s="187"/>
      <c r="T133" s="188">
        <v>1148746578</v>
      </c>
      <c r="U133" s="188">
        <v>1148746578</v>
      </c>
      <c r="V133" s="188">
        <v>1037162497</v>
      </c>
      <c r="W133" s="188">
        <v>1037162497</v>
      </c>
      <c r="X133" s="188">
        <v>1186298475</v>
      </c>
      <c r="Y133" s="188">
        <v>1186298475</v>
      </c>
      <c r="Z133" s="193">
        <v>2371933</v>
      </c>
      <c r="AA133" s="193">
        <v>-97297</v>
      </c>
      <c r="AB133" s="188">
        <v>2274636</v>
      </c>
      <c r="AC133" s="193">
        <v>69502194</v>
      </c>
      <c r="AD133" s="192">
        <v>0</v>
      </c>
      <c r="AE133" s="199">
        <v>1146491224</v>
      </c>
      <c r="AF133" s="188"/>
      <c r="AG133" s="188">
        <v>0</v>
      </c>
      <c r="AH133" s="195">
        <v>3253000</v>
      </c>
      <c r="AI133" s="195">
        <v>14049000</v>
      </c>
      <c r="AJ133" s="188">
        <v>0</v>
      </c>
      <c r="AK133" s="188"/>
      <c r="AL133" s="193">
        <v>573479130</v>
      </c>
      <c r="AM133" s="193">
        <v>-81413558</v>
      </c>
      <c r="AN133" s="192">
        <v>492065572</v>
      </c>
      <c r="AO133" s="193">
        <v>410626291</v>
      </c>
      <c r="AP133" s="193">
        <v>-30266452</v>
      </c>
      <c r="AQ133" s="192">
        <v>380359839</v>
      </c>
      <c r="AR133" s="193">
        <v>179816415</v>
      </c>
      <c r="AS133" s="193">
        <v>95929</v>
      </c>
      <c r="AT133" s="192">
        <v>179912344</v>
      </c>
      <c r="AU133" s="193">
        <v>2126742</v>
      </c>
      <c r="AV133" s="188">
        <v>33195316</v>
      </c>
      <c r="AW133" s="188">
        <v>4356581</v>
      </c>
      <c r="AX133" s="188">
        <v>37551897</v>
      </c>
      <c r="AY133" s="200">
        <v>1092016394</v>
      </c>
      <c r="AZ133" s="193">
        <v>0</v>
      </c>
      <c r="BA133" s="200">
        <v>1092016394</v>
      </c>
      <c r="BB133" s="188"/>
      <c r="BC133" s="188">
        <v>1166048578</v>
      </c>
      <c r="BD133" s="188">
        <v>1166048578</v>
      </c>
      <c r="BE133" s="201">
        <v>1163793224</v>
      </c>
      <c r="BF133" s="188"/>
      <c r="BG133" s="194">
        <v>1146491224</v>
      </c>
      <c r="BH133" s="202">
        <v>0</v>
      </c>
      <c r="BI133" s="191">
        <v>0</v>
      </c>
      <c r="BJ133" s="188"/>
      <c r="CQ133" s="203"/>
    </row>
    <row r="134" spans="1:95">
      <c r="A134" s="168">
        <f t="shared" si="9"/>
        <v>2012</v>
      </c>
      <c r="B134" s="168">
        <v>10</v>
      </c>
      <c r="C134" s="188">
        <v>436382821</v>
      </c>
      <c r="D134" s="188">
        <v>-65130041</v>
      </c>
      <c r="E134" s="188">
        <v>371252780</v>
      </c>
      <c r="F134" s="188">
        <v>349951956</v>
      </c>
      <c r="G134" s="188">
        <v>-13855384</v>
      </c>
      <c r="H134" s="188">
        <v>336096572</v>
      </c>
      <c r="I134" s="188">
        <v>180458547</v>
      </c>
      <c r="J134" s="188">
        <v>-1626100</v>
      </c>
      <c r="K134" s="188">
        <v>178832447</v>
      </c>
      <c r="L134" s="188">
        <v>2129160</v>
      </c>
      <c r="M134" s="188">
        <v>29844052</v>
      </c>
      <c r="N134" s="188">
        <v>3901975</v>
      </c>
      <c r="O134" s="188">
        <v>33746027</v>
      </c>
      <c r="P134" s="188">
        <v>922056986</v>
      </c>
      <c r="Q134" s="187">
        <v>0</v>
      </c>
      <c r="R134" s="188">
        <v>922056986</v>
      </c>
      <c r="S134" s="187"/>
      <c r="T134" s="188">
        <v>968922484</v>
      </c>
      <c r="U134" s="188">
        <v>968922484</v>
      </c>
      <c r="V134" s="188">
        <v>888310959</v>
      </c>
      <c r="W134" s="188">
        <v>888310959</v>
      </c>
      <c r="X134" s="188">
        <v>1002668511</v>
      </c>
      <c r="Y134" s="188">
        <v>1002668511</v>
      </c>
      <c r="Z134" s="193">
        <v>2201385</v>
      </c>
      <c r="AA134" s="193">
        <v>21165</v>
      </c>
      <c r="AB134" s="188">
        <v>2222550</v>
      </c>
      <c r="AC134" s="193">
        <v>49861407</v>
      </c>
      <c r="AD134" s="192">
        <v>0</v>
      </c>
      <c r="AE134" s="199">
        <v>974140943</v>
      </c>
      <c r="AF134" s="188"/>
      <c r="AG134" s="188">
        <v>0</v>
      </c>
      <c r="AH134" s="195">
        <v>2681000</v>
      </c>
      <c r="AI134" s="195">
        <v>8910000</v>
      </c>
      <c r="AJ134" s="188">
        <v>0</v>
      </c>
      <c r="AK134" s="188"/>
      <c r="AL134" s="193">
        <v>439063821</v>
      </c>
      <c r="AM134" s="193">
        <v>-65130041</v>
      </c>
      <c r="AN134" s="192">
        <v>373933780</v>
      </c>
      <c r="AO134" s="193">
        <v>358861956</v>
      </c>
      <c r="AP134" s="193">
        <v>-13855384</v>
      </c>
      <c r="AQ134" s="192">
        <v>345006572</v>
      </c>
      <c r="AR134" s="193">
        <v>180458547</v>
      </c>
      <c r="AS134" s="193">
        <v>-1626100</v>
      </c>
      <c r="AT134" s="192">
        <v>178832447</v>
      </c>
      <c r="AU134" s="193">
        <v>2129160</v>
      </c>
      <c r="AV134" s="188">
        <v>29844052</v>
      </c>
      <c r="AW134" s="188">
        <v>3901975</v>
      </c>
      <c r="AX134" s="188">
        <v>33746027</v>
      </c>
      <c r="AY134" s="200">
        <v>933647986</v>
      </c>
      <c r="AZ134" s="193">
        <v>0</v>
      </c>
      <c r="BA134" s="200">
        <v>933647986</v>
      </c>
      <c r="BB134" s="188"/>
      <c r="BC134" s="188">
        <v>980513484</v>
      </c>
      <c r="BD134" s="188">
        <v>980513484</v>
      </c>
      <c r="BE134" s="201">
        <v>985731943</v>
      </c>
      <c r="BF134" s="188"/>
      <c r="BG134" s="194">
        <v>974140943</v>
      </c>
      <c r="BH134" s="202">
        <v>0</v>
      </c>
      <c r="BI134" s="191">
        <v>0</v>
      </c>
      <c r="BJ134" s="188"/>
      <c r="CQ134" s="203"/>
    </row>
    <row r="135" spans="1:95">
      <c r="A135" s="168">
        <f t="shared" si="9"/>
        <v>2012</v>
      </c>
      <c r="B135" s="168">
        <v>11</v>
      </c>
      <c r="C135" s="188">
        <v>341312956</v>
      </c>
      <c r="D135" s="188">
        <v>-16650961</v>
      </c>
      <c r="E135" s="188">
        <v>324661995</v>
      </c>
      <c r="F135" s="188">
        <v>298967128</v>
      </c>
      <c r="G135" s="188">
        <v>8019042</v>
      </c>
      <c r="H135" s="188">
        <v>306986170</v>
      </c>
      <c r="I135" s="188">
        <v>150326942</v>
      </c>
      <c r="J135" s="188">
        <v>3015610</v>
      </c>
      <c r="K135" s="188">
        <v>153342552</v>
      </c>
      <c r="L135" s="188">
        <v>2131870</v>
      </c>
      <c r="M135" s="188">
        <v>28176656</v>
      </c>
      <c r="N135" s="188">
        <v>3550691</v>
      </c>
      <c r="O135" s="188">
        <v>31727347</v>
      </c>
      <c r="P135" s="188">
        <v>818849934</v>
      </c>
      <c r="Q135" s="187">
        <v>0</v>
      </c>
      <c r="R135" s="188">
        <v>818849934</v>
      </c>
      <c r="S135" s="187"/>
      <c r="T135" s="188">
        <v>792738896</v>
      </c>
      <c r="U135" s="188">
        <v>792738896</v>
      </c>
      <c r="V135" s="188">
        <v>787122587</v>
      </c>
      <c r="W135" s="188">
        <v>787122587</v>
      </c>
      <c r="X135" s="188">
        <v>824466243</v>
      </c>
      <c r="Y135" s="188">
        <v>824466243</v>
      </c>
      <c r="Z135" s="193">
        <v>2227559</v>
      </c>
      <c r="AA135" s="193">
        <v>366958</v>
      </c>
      <c r="AB135" s="188">
        <v>2594517</v>
      </c>
      <c r="AC135" s="193">
        <v>38997298</v>
      </c>
      <c r="AD135" s="192">
        <v>0</v>
      </c>
      <c r="AE135" s="199">
        <v>860441749</v>
      </c>
      <c r="AF135" s="188"/>
      <c r="AG135" s="188">
        <v>0</v>
      </c>
      <c r="AH135" s="195">
        <v>4219000</v>
      </c>
      <c r="AI135" s="195">
        <v>7093000</v>
      </c>
      <c r="AJ135" s="188">
        <v>0</v>
      </c>
      <c r="AK135" s="188"/>
      <c r="AL135" s="193">
        <v>345531956</v>
      </c>
      <c r="AM135" s="193">
        <v>-16650961</v>
      </c>
      <c r="AN135" s="192">
        <v>328880995</v>
      </c>
      <c r="AO135" s="193">
        <v>306060128</v>
      </c>
      <c r="AP135" s="193">
        <v>8019042</v>
      </c>
      <c r="AQ135" s="192">
        <v>314079170</v>
      </c>
      <c r="AR135" s="193">
        <v>150326942</v>
      </c>
      <c r="AS135" s="193">
        <v>3015610</v>
      </c>
      <c r="AT135" s="192">
        <v>153342552</v>
      </c>
      <c r="AU135" s="193">
        <v>2131870</v>
      </c>
      <c r="AV135" s="188">
        <v>28176656</v>
      </c>
      <c r="AW135" s="188">
        <v>3550691</v>
      </c>
      <c r="AX135" s="188">
        <v>31727347</v>
      </c>
      <c r="AY135" s="200">
        <v>830161934</v>
      </c>
      <c r="AZ135" s="193">
        <v>0</v>
      </c>
      <c r="BA135" s="200">
        <v>830161934</v>
      </c>
      <c r="BB135" s="188"/>
      <c r="BC135" s="188">
        <v>804050896</v>
      </c>
      <c r="BD135" s="188">
        <v>804050896</v>
      </c>
      <c r="BE135" s="201">
        <v>871753749</v>
      </c>
      <c r="BF135" s="188"/>
      <c r="BG135" s="194">
        <v>860441749</v>
      </c>
      <c r="BH135" s="202">
        <v>0</v>
      </c>
      <c r="BI135" s="191">
        <v>0</v>
      </c>
      <c r="BJ135" s="188"/>
      <c r="CQ135" s="203"/>
    </row>
    <row r="136" spans="1:95">
      <c r="A136" s="168">
        <f t="shared" si="9"/>
        <v>2012</v>
      </c>
      <c r="B136" s="168">
        <v>12</v>
      </c>
      <c r="C136" s="188">
        <v>401733480</v>
      </c>
      <c r="D136" s="188">
        <v>61568312</v>
      </c>
      <c r="E136" s="188">
        <v>463301792</v>
      </c>
      <c r="F136" s="188">
        <v>290250875</v>
      </c>
      <c r="G136" s="188">
        <v>-1144450</v>
      </c>
      <c r="H136" s="188">
        <v>289106425</v>
      </c>
      <c r="I136" s="188">
        <v>149132392</v>
      </c>
      <c r="J136" s="188">
        <v>-2547688</v>
      </c>
      <c r="K136" s="188">
        <v>146584704</v>
      </c>
      <c r="L136" s="188">
        <v>2133985</v>
      </c>
      <c r="M136" s="188">
        <v>31313425</v>
      </c>
      <c r="N136" s="188">
        <v>3804007</v>
      </c>
      <c r="O136" s="188">
        <v>35117432</v>
      </c>
      <c r="P136" s="188">
        <v>936244338</v>
      </c>
      <c r="Q136" s="187">
        <v>0</v>
      </c>
      <c r="R136" s="188">
        <v>936244338</v>
      </c>
      <c r="S136" s="187"/>
      <c r="T136" s="188">
        <v>843250732</v>
      </c>
      <c r="U136" s="188">
        <v>843250732</v>
      </c>
      <c r="V136" s="188">
        <v>901126906</v>
      </c>
      <c r="W136" s="188">
        <v>901126906</v>
      </c>
      <c r="X136" s="188">
        <v>878368164</v>
      </c>
      <c r="Y136" s="188">
        <v>878368164</v>
      </c>
      <c r="Z136" s="193">
        <v>2423776</v>
      </c>
      <c r="AA136" s="193">
        <v>200887</v>
      </c>
      <c r="AB136" s="188">
        <v>2624663</v>
      </c>
      <c r="AC136" s="193">
        <v>52200761</v>
      </c>
      <c r="AD136" s="192">
        <v>0</v>
      </c>
      <c r="AE136" s="199">
        <v>991069762</v>
      </c>
      <c r="AF136" s="188"/>
      <c r="AG136" s="188">
        <v>0</v>
      </c>
      <c r="AH136" s="195">
        <v>7323000</v>
      </c>
      <c r="AI136" s="195">
        <v>10198000</v>
      </c>
      <c r="AJ136" s="188">
        <v>0</v>
      </c>
      <c r="AK136" s="188"/>
      <c r="AL136" s="193">
        <v>409056480</v>
      </c>
      <c r="AM136" s="193">
        <v>61568312</v>
      </c>
      <c r="AN136" s="192">
        <v>470624792</v>
      </c>
      <c r="AO136" s="193">
        <v>300448875</v>
      </c>
      <c r="AP136" s="193">
        <v>-1144450</v>
      </c>
      <c r="AQ136" s="192">
        <v>299304425</v>
      </c>
      <c r="AR136" s="193">
        <v>149132392</v>
      </c>
      <c r="AS136" s="193">
        <v>-2547688</v>
      </c>
      <c r="AT136" s="192">
        <v>146584704</v>
      </c>
      <c r="AU136" s="193">
        <v>2133985</v>
      </c>
      <c r="AV136" s="188">
        <v>31313425</v>
      </c>
      <c r="AW136" s="188">
        <v>3804007</v>
      </c>
      <c r="AX136" s="188">
        <v>35117432</v>
      </c>
      <c r="AY136" s="200">
        <v>953765338</v>
      </c>
      <c r="AZ136" s="193">
        <v>0</v>
      </c>
      <c r="BA136" s="200">
        <v>953765338</v>
      </c>
      <c r="BB136" s="188"/>
      <c r="BC136" s="188">
        <v>860771732</v>
      </c>
      <c r="BD136" s="188">
        <v>860771732</v>
      </c>
      <c r="BE136" s="201">
        <v>1008590762</v>
      </c>
      <c r="BF136" s="188"/>
      <c r="BG136" s="194">
        <v>991069762</v>
      </c>
      <c r="BH136" s="202">
        <v>0</v>
      </c>
      <c r="BI136" s="191">
        <v>0</v>
      </c>
      <c r="BJ136" s="188"/>
      <c r="CQ136" s="203"/>
    </row>
    <row r="137" spans="1:95">
      <c r="B137" s="174" t="s">
        <v>112</v>
      </c>
      <c r="C137" s="188">
        <v>5617020788</v>
      </c>
      <c r="D137" s="188">
        <v>23497116</v>
      </c>
      <c r="E137" s="188">
        <v>5640517904</v>
      </c>
      <c r="F137" s="188">
        <v>4008960667</v>
      </c>
      <c r="G137" s="188">
        <v>17024655</v>
      </c>
      <c r="H137" s="188">
        <v>4025985322</v>
      </c>
      <c r="I137" s="188">
        <v>2080625860</v>
      </c>
      <c r="J137" s="188">
        <v>1924833</v>
      </c>
      <c r="K137" s="188">
        <v>2082550693</v>
      </c>
      <c r="L137" s="188">
        <v>25445345</v>
      </c>
      <c r="M137" s="188">
        <v>378739485</v>
      </c>
      <c r="N137" s="188">
        <v>48485329</v>
      </c>
      <c r="O137" s="188">
        <v>427224814</v>
      </c>
      <c r="P137" s="188">
        <v>12201724078</v>
      </c>
      <c r="Q137" s="187">
        <v>0</v>
      </c>
      <c r="R137" s="188">
        <v>12201724078</v>
      </c>
      <c r="S137" s="187"/>
      <c r="T137" s="188">
        <v>11732052660</v>
      </c>
      <c r="U137" s="188">
        <v>11732052660</v>
      </c>
      <c r="V137" s="188">
        <v>11774499264</v>
      </c>
      <c r="W137" s="188">
        <v>11774499264</v>
      </c>
      <c r="X137" s="188">
        <v>12159277474</v>
      </c>
      <c r="Y137" s="188">
        <v>12159277474</v>
      </c>
      <c r="Z137" s="192">
        <v>28009363</v>
      </c>
      <c r="AA137" s="192">
        <v>138784</v>
      </c>
      <c r="AB137" s="188">
        <v>28148147</v>
      </c>
      <c r="AC137" s="192">
        <v>764853278</v>
      </c>
      <c r="AD137" s="192">
        <v>0</v>
      </c>
      <c r="AE137" s="192">
        <v>12994725503</v>
      </c>
      <c r="AF137" s="188"/>
      <c r="AG137" s="188">
        <v>0</v>
      </c>
      <c r="AH137" s="188">
        <v>54775000</v>
      </c>
      <c r="AI137" s="188">
        <v>137625000</v>
      </c>
      <c r="AJ137" s="188">
        <v>0</v>
      </c>
      <c r="AK137" s="188"/>
      <c r="AL137" s="192">
        <v>5671795788</v>
      </c>
      <c r="AM137" s="192">
        <v>23497116</v>
      </c>
      <c r="AN137" s="192">
        <v>5695292904</v>
      </c>
      <c r="AO137" s="192">
        <v>4146585667</v>
      </c>
      <c r="AP137" s="192">
        <v>17024655</v>
      </c>
      <c r="AQ137" s="192">
        <v>4163610322</v>
      </c>
      <c r="AR137" s="192">
        <v>2080625860</v>
      </c>
      <c r="AS137" s="192">
        <v>1924833</v>
      </c>
      <c r="AT137" s="192">
        <v>2082550693</v>
      </c>
      <c r="AU137" s="192">
        <v>25445345</v>
      </c>
      <c r="AV137" s="188">
        <v>378739485</v>
      </c>
      <c r="AW137" s="188">
        <v>48485329</v>
      </c>
      <c r="AX137" s="188">
        <v>427224814</v>
      </c>
      <c r="AY137" s="188">
        <v>12394124078</v>
      </c>
      <c r="AZ137" s="193">
        <v>0</v>
      </c>
      <c r="BA137" s="188">
        <v>12394124078</v>
      </c>
      <c r="BB137" s="188"/>
      <c r="BC137" s="188">
        <v>11924452660</v>
      </c>
      <c r="BD137" s="188">
        <v>11924452660</v>
      </c>
      <c r="BE137" s="192">
        <v>13187125503</v>
      </c>
      <c r="BF137" s="187"/>
      <c r="BG137" s="192">
        <v>12994725503</v>
      </c>
      <c r="BH137" s="202">
        <v>0</v>
      </c>
      <c r="BI137" s="192">
        <v>0</v>
      </c>
      <c r="BJ137" s="188"/>
      <c r="CP137" s="203"/>
      <c r="CQ137" s="203"/>
    </row>
    <row r="138" spans="1:95">
      <c r="A138" s="168">
        <f t="shared" ref="A138:A149" si="10">A125+1</f>
        <v>2013</v>
      </c>
      <c r="B138" s="168">
        <v>1</v>
      </c>
      <c r="C138" s="188">
        <v>522644100</v>
      </c>
      <c r="D138" s="188">
        <v>20484851</v>
      </c>
      <c r="E138" s="188">
        <v>543128951</v>
      </c>
      <c r="F138" s="188">
        <v>295924172</v>
      </c>
      <c r="G138" s="188">
        <v>-43764216</v>
      </c>
      <c r="H138" s="188">
        <v>252159956</v>
      </c>
      <c r="I138" s="188">
        <v>149116309</v>
      </c>
      <c r="J138" s="188">
        <v>-5077761</v>
      </c>
      <c r="K138" s="188">
        <v>144038548</v>
      </c>
      <c r="L138" s="188">
        <v>2136139</v>
      </c>
      <c r="M138" s="188">
        <v>32689734</v>
      </c>
      <c r="N138" s="188">
        <v>3913388</v>
      </c>
      <c r="O138" s="188">
        <v>36603122</v>
      </c>
      <c r="P138" s="188">
        <v>978066716</v>
      </c>
      <c r="Q138" s="187">
        <v>0</v>
      </c>
      <c r="R138" s="188">
        <v>978066716</v>
      </c>
      <c r="S138" s="187"/>
      <c r="T138" s="188">
        <v>969820720</v>
      </c>
      <c r="U138" s="188">
        <v>969820720</v>
      </c>
      <c r="V138" s="188">
        <v>941463594</v>
      </c>
      <c r="W138" s="188">
        <v>941463594</v>
      </c>
      <c r="X138" s="188">
        <v>1006423842</v>
      </c>
      <c r="Y138" s="188">
        <v>1006423842</v>
      </c>
      <c r="Z138" s="193">
        <v>2578233</v>
      </c>
      <c r="AA138" s="193">
        <v>-305658</v>
      </c>
      <c r="AB138" s="188">
        <v>2272575</v>
      </c>
      <c r="AC138" s="193">
        <v>56750854</v>
      </c>
      <c r="AD138" s="192">
        <v>0</v>
      </c>
      <c r="AE138" s="199">
        <v>1037090145</v>
      </c>
      <c r="AF138" s="188"/>
      <c r="AG138" s="188">
        <v>0</v>
      </c>
      <c r="AH138" s="195">
        <v>9169000</v>
      </c>
      <c r="AI138" s="195">
        <v>13656000</v>
      </c>
      <c r="AJ138" s="188">
        <v>0</v>
      </c>
      <c r="AK138" s="188"/>
      <c r="AL138" s="193">
        <v>531813100</v>
      </c>
      <c r="AM138" s="193">
        <v>20484851</v>
      </c>
      <c r="AN138" s="192">
        <v>552297951</v>
      </c>
      <c r="AO138" s="193">
        <v>309580172</v>
      </c>
      <c r="AP138" s="193">
        <v>-43764216</v>
      </c>
      <c r="AQ138" s="192">
        <v>265815956</v>
      </c>
      <c r="AR138" s="193">
        <v>149116309</v>
      </c>
      <c r="AS138" s="193">
        <v>-5077761</v>
      </c>
      <c r="AT138" s="192">
        <v>144038548</v>
      </c>
      <c r="AU138" s="193">
        <v>2136139</v>
      </c>
      <c r="AV138" s="188">
        <v>32689734</v>
      </c>
      <c r="AW138" s="188">
        <v>3913388</v>
      </c>
      <c r="AX138" s="188">
        <v>36603122</v>
      </c>
      <c r="AY138" s="200">
        <v>1000891716</v>
      </c>
      <c r="AZ138" s="193">
        <v>0</v>
      </c>
      <c r="BA138" s="200">
        <v>1000891716</v>
      </c>
      <c r="BB138" s="188"/>
      <c r="BC138" s="188">
        <v>992645720</v>
      </c>
      <c r="BD138" s="188">
        <v>992645720</v>
      </c>
      <c r="BE138" s="201">
        <v>1059915145</v>
      </c>
      <c r="BF138" s="188"/>
      <c r="BG138" s="194">
        <v>1037090145</v>
      </c>
      <c r="BH138" s="202">
        <v>0</v>
      </c>
      <c r="BI138" s="191">
        <v>0</v>
      </c>
      <c r="BJ138" s="187"/>
      <c r="CQ138" s="203"/>
    </row>
    <row r="139" spans="1:95">
      <c r="A139" s="168">
        <f t="shared" si="10"/>
        <v>2013</v>
      </c>
      <c r="B139" s="168">
        <v>2</v>
      </c>
      <c r="C139" s="188">
        <v>452437004</v>
      </c>
      <c r="D139" s="188">
        <v>-58161596</v>
      </c>
      <c r="E139" s="188">
        <v>394275408</v>
      </c>
      <c r="F139" s="188">
        <v>289055461</v>
      </c>
      <c r="G139" s="188">
        <v>-12893447</v>
      </c>
      <c r="H139" s="188">
        <v>276162014</v>
      </c>
      <c r="I139" s="188">
        <v>143784298</v>
      </c>
      <c r="J139" s="188">
        <v>-1304580</v>
      </c>
      <c r="K139" s="188">
        <v>142479718</v>
      </c>
      <c r="L139" s="188">
        <v>2139575</v>
      </c>
      <c r="M139" s="188">
        <v>26875230</v>
      </c>
      <c r="N139" s="188">
        <v>3306365</v>
      </c>
      <c r="O139" s="188">
        <v>30181595</v>
      </c>
      <c r="P139" s="188">
        <v>845238310</v>
      </c>
      <c r="Q139" s="187">
        <v>0</v>
      </c>
      <c r="R139" s="188">
        <v>845238310</v>
      </c>
      <c r="S139" s="187"/>
      <c r="T139" s="188">
        <v>887416338</v>
      </c>
      <c r="U139" s="188">
        <v>887416338</v>
      </c>
      <c r="V139" s="188">
        <v>815056715</v>
      </c>
      <c r="W139" s="188">
        <v>815056715</v>
      </c>
      <c r="X139" s="188">
        <v>917597933</v>
      </c>
      <c r="Y139" s="188">
        <v>917597933</v>
      </c>
      <c r="Z139" s="193">
        <v>2470865</v>
      </c>
      <c r="AA139" s="193">
        <v>-99290</v>
      </c>
      <c r="AB139" s="188">
        <v>2371575</v>
      </c>
      <c r="AC139" s="193">
        <v>40987123</v>
      </c>
      <c r="AD139" s="192">
        <v>0</v>
      </c>
      <c r="AE139" s="199">
        <v>888597008</v>
      </c>
      <c r="AF139" s="188"/>
      <c r="AG139" s="188">
        <v>0</v>
      </c>
      <c r="AH139" s="195">
        <v>6142000</v>
      </c>
      <c r="AI139" s="195">
        <v>6020000</v>
      </c>
      <c r="AJ139" s="188">
        <v>0</v>
      </c>
      <c r="AK139" s="188"/>
      <c r="AL139" s="193">
        <v>458579004</v>
      </c>
      <c r="AM139" s="193">
        <v>-58161596</v>
      </c>
      <c r="AN139" s="192">
        <v>400417408</v>
      </c>
      <c r="AO139" s="193">
        <v>295075461</v>
      </c>
      <c r="AP139" s="193">
        <v>-12893447</v>
      </c>
      <c r="AQ139" s="192">
        <v>282182014</v>
      </c>
      <c r="AR139" s="193">
        <v>143784298</v>
      </c>
      <c r="AS139" s="193">
        <v>-1304580</v>
      </c>
      <c r="AT139" s="192">
        <v>142479718</v>
      </c>
      <c r="AU139" s="193">
        <v>2139575</v>
      </c>
      <c r="AV139" s="188">
        <v>26875230</v>
      </c>
      <c r="AW139" s="188">
        <v>3306365</v>
      </c>
      <c r="AX139" s="188">
        <v>30181595</v>
      </c>
      <c r="AY139" s="200">
        <v>857400310</v>
      </c>
      <c r="AZ139" s="193">
        <v>0</v>
      </c>
      <c r="BA139" s="200">
        <v>857400310</v>
      </c>
      <c r="BB139" s="188"/>
      <c r="BC139" s="188">
        <v>899578338</v>
      </c>
      <c r="BD139" s="188">
        <v>899578338</v>
      </c>
      <c r="BE139" s="201">
        <v>900759008</v>
      </c>
      <c r="BF139" s="188"/>
      <c r="BG139" s="194">
        <v>888597008</v>
      </c>
      <c r="BH139" s="202">
        <v>0</v>
      </c>
      <c r="BI139" s="191">
        <v>0</v>
      </c>
      <c r="BJ139" s="187"/>
      <c r="CQ139" s="203"/>
    </row>
    <row r="140" spans="1:95">
      <c r="A140" s="168">
        <f t="shared" si="10"/>
        <v>2013</v>
      </c>
      <c r="B140" s="168">
        <v>3</v>
      </c>
      <c r="C140" s="188">
        <v>399099647</v>
      </c>
      <c r="D140" s="188">
        <v>-2316154</v>
      </c>
      <c r="E140" s="188">
        <v>396783493</v>
      </c>
      <c r="F140" s="188">
        <v>282002953</v>
      </c>
      <c r="G140" s="188">
        <v>21659312</v>
      </c>
      <c r="H140" s="188">
        <v>303662265</v>
      </c>
      <c r="I140" s="188">
        <v>170976065</v>
      </c>
      <c r="J140" s="188">
        <v>3545399</v>
      </c>
      <c r="K140" s="188">
        <v>174521464</v>
      </c>
      <c r="L140" s="188">
        <v>2141670</v>
      </c>
      <c r="M140" s="188">
        <v>28877569</v>
      </c>
      <c r="N140" s="188">
        <v>3641647</v>
      </c>
      <c r="O140" s="188">
        <v>32519216</v>
      </c>
      <c r="P140" s="188">
        <v>909628108</v>
      </c>
      <c r="Q140" s="187">
        <v>0</v>
      </c>
      <c r="R140" s="188">
        <v>909628108</v>
      </c>
      <c r="S140" s="187"/>
      <c r="T140" s="188">
        <v>854220335</v>
      </c>
      <c r="U140" s="188">
        <v>854220335</v>
      </c>
      <c r="V140" s="188">
        <v>877108892</v>
      </c>
      <c r="W140" s="188">
        <v>877108892</v>
      </c>
      <c r="X140" s="188">
        <v>886739551</v>
      </c>
      <c r="Y140" s="188">
        <v>886739551</v>
      </c>
      <c r="Z140" s="193">
        <v>2320657</v>
      </c>
      <c r="AA140" s="193">
        <v>109199</v>
      </c>
      <c r="AB140" s="188">
        <v>2429856</v>
      </c>
      <c r="AC140" s="193">
        <v>47811153</v>
      </c>
      <c r="AD140" s="192">
        <v>0</v>
      </c>
      <c r="AE140" s="199">
        <v>959869117</v>
      </c>
      <c r="AF140" s="188"/>
      <c r="AG140" s="188">
        <v>0</v>
      </c>
      <c r="AH140" s="195">
        <v>4471000</v>
      </c>
      <c r="AI140" s="195">
        <v>8518000</v>
      </c>
      <c r="AJ140" s="188">
        <v>0</v>
      </c>
      <c r="AK140" s="188"/>
      <c r="AL140" s="193">
        <v>403570647</v>
      </c>
      <c r="AM140" s="193">
        <v>-2316154</v>
      </c>
      <c r="AN140" s="192">
        <v>401254493</v>
      </c>
      <c r="AO140" s="193">
        <v>290520953</v>
      </c>
      <c r="AP140" s="193">
        <v>21659312</v>
      </c>
      <c r="AQ140" s="192">
        <v>312180265</v>
      </c>
      <c r="AR140" s="193">
        <v>170976065</v>
      </c>
      <c r="AS140" s="193">
        <v>3545399</v>
      </c>
      <c r="AT140" s="192">
        <v>174521464</v>
      </c>
      <c r="AU140" s="193">
        <v>2141670</v>
      </c>
      <c r="AV140" s="188">
        <v>28877569</v>
      </c>
      <c r="AW140" s="188">
        <v>3641647</v>
      </c>
      <c r="AX140" s="188">
        <v>32519216</v>
      </c>
      <c r="AY140" s="200">
        <v>922617108</v>
      </c>
      <c r="AZ140" s="193">
        <v>0</v>
      </c>
      <c r="BA140" s="200">
        <v>922617108</v>
      </c>
      <c r="BB140" s="188"/>
      <c r="BC140" s="188">
        <v>867209335</v>
      </c>
      <c r="BD140" s="188">
        <v>867209335</v>
      </c>
      <c r="BE140" s="201">
        <v>972858117</v>
      </c>
      <c r="BF140" s="188"/>
      <c r="BG140" s="194">
        <v>959869117</v>
      </c>
      <c r="BH140" s="202">
        <v>0</v>
      </c>
      <c r="BI140" s="191">
        <v>0</v>
      </c>
      <c r="BJ140" s="187"/>
      <c r="CQ140" s="203"/>
    </row>
    <row r="141" spans="1:95">
      <c r="A141" s="168">
        <f t="shared" si="10"/>
        <v>2013</v>
      </c>
      <c r="B141" s="168">
        <v>4</v>
      </c>
      <c r="C141" s="188">
        <v>358342824</v>
      </c>
      <c r="D141" s="188">
        <v>-17710019</v>
      </c>
      <c r="E141" s="188">
        <v>340632805</v>
      </c>
      <c r="F141" s="188">
        <v>304483477</v>
      </c>
      <c r="G141" s="188">
        <v>32560700</v>
      </c>
      <c r="H141" s="188">
        <v>337044177</v>
      </c>
      <c r="I141" s="188">
        <v>176008922</v>
      </c>
      <c r="J141" s="188">
        <v>3567400</v>
      </c>
      <c r="K141" s="188">
        <v>179576322</v>
      </c>
      <c r="L141" s="188">
        <v>2143887</v>
      </c>
      <c r="M141" s="188">
        <v>27486145</v>
      </c>
      <c r="N141" s="188">
        <v>3629298</v>
      </c>
      <c r="O141" s="188">
        <v>31115443</v>
      </c>
      <c r="P141" s="188">
        <v>890512634</v>
      </c>
      <c r="Q141" s="187">
        <v>0</v>
      </c>
      <c r="R141" s="188">
        <v>890512634</v>
      </c>
      <c r="S141" s="187"/>
      <c r="T141" s="188">
        <v>840979110</v>
      </c>
      <c r="U141" s="188">
        <v>840979110</v>
      </c>
      <c r="V141" s="188">
        <v>859397191</v>
      </c>
      <c r="W141" s="188">
        <v>859397191</v>
      </c>
      <c r="X141" s="188">
        <v>872094553</v>
      </c>
      <c r="Y141" s="188">
        <v>872094553</v>
      </c>
      <c r="Z141" s="193">
        <v>2222912</v>
      </c>
      <c r="AA141" s="193">
        <v>29530</v>
      </c>
      <c r="AB141" s="188">
        <v>2252442</v>
      </c>
      <c r="AC141" s="193">
        <v>45374718</v>
      </c>
      <c r="AD141" s="192">
        <v>0</v>
      </c>
      <c r="AE141" s="199">
        <v>938139794</v>
      </c>
      <c r="AF141" s="188"/>
      <c r="AG141" s="188">
        <v>0</v>
      </c>
      <c r="AH141" s="195">
        <v>2336000</v>
      </c>
      <c r="AI141" s="195">
        <v>7270000</v>
      </c>
      <c r="AJ141" s="188">
        <v>0</v>
      </c>
      <c r="AK141" s="188"/>
      <c r="AL141" s="193">
        <v>360678824</v>
      </c>
      <c r="AM141" s="193">
        <v>-17710019</v>
      </c>
      <c r="AN141" s="192">
        <v>342968805</v>
      </c>
      <c r="AO141" s="193">
        <v>311753477</v>
      </c>
      <c r="AP141" s="193">
        <v>32560700</v>
      </c>
      <c r="AQ141" s="192">
        <v>344314177</v>
      </c>
      <c r="AR141" s="193">
        <v>176008922</v>
      </c>
      <c r="AS141" s="193">
        <v>3567400</v>
      </c>
      <c r="AT141" s="192">
        <v>179576322</v>
      </c>
      <c r="AU141" s="193">
        <v>2143887</v>
      </c>
      <c r="AV141" s="188">
        <v>27486145</v>
      </c>
      <c r="AW141" s="188">
        <v>3629298</v>
      </c>
      <c r="AX141" s="188">
        <v>31115443</v>
      </c>
      <c r="AY141" s="200">
        <v>900118634</v>
      </c>
      <c r="AZ141" s="193">
        <v>0</v>
      </c>
      <c r="BA141" s="200">
        <v>900118634</v>
      </c>
      <c r="BB141" s="188"/>
      <c r="BC141" s="188">
        <v>850585110</v>
      </c>
      <c r="BD141" s="188">
        <v>850585110</v>
      </c>
      <c r="BE141" s="201">
        <v>947745794</v>
      </c>
      <c r="BF141" s="188"/>
      <c r="BG141" s="194">
        <v>938139794</v>
      </c>
      <c r="BH141" s="202">
        <v>0</v>
      </c>
      <c r="BI141" s="191">
        <v>0</v>
      </c>
      <c r="BJ141" s="187"/>
      <c r="CQ141" s="203"/>
    </row>
    <row r="142" spans="1:95">
      <c r="A142" s="168">
        <f t="shared" si="10"/>
        <v>2013</v>
      </c>
      <c r="B142" s="168">
        <v>5</v>
      </c>
      <c r="C142" s="188">
        <v>378904056</v>
      </c>
      <c r="D142" s="188">
        <v>68010059</v>
      </c>
      <c r="E142" s="188">
        <v>446914115</v>
      </c>
      <c r="F142" s="188">
        <v>325961290</v>
      </c>
      <c r="G142" s="188">
        <v>65497236</v>
      </c>
      <c r="H142" s="188">
        <v>391458526</v>
      </c>
      <c r="I142" s="188">
        <v>190867803</v>
      </c>
      <c r="J142" s="188">
        <v>9735731</v>
      </c>
      <c r="K142" s="188">
        <v>200603534</v>
      </c>
      <c r="L142" s="188">
        <v>2146315</v>
      </c>
      <c r="M142" s="188">
        <v>32272562</v>
      </c>
      <c r="N142" s="188">
        <v>4250983</v>
      </c>
      <c r="O142" s="188">
        <v>36523545</v>
      </c>
      <c r="P142" s="188">
        <v>1077646035</v>
      </c>
      <c r="Q142" s="187">
        <v>0</v>
      </c>
      <c r="R142" s="188">
        <v>1077646035</v>
      </c>
      <c r="S142" s="187"/>
      <c r="T142" s="188">
        <v>897879464</v>
      </c>
      <c r="U142" s="188">
        <v>897879464</v>
      </c>
      <c r="V142" s="188">
        <v>1041122490</v>
      </c>
      <c r="W142" s="188">
        <v>1041122490</v>
      </c>
      <c r="X142" s="188">
        <v>934403009</v>
      </c>
      <c r="Y142" s="188">
        <v>934403009</v>
      </c>
      <c r="Z142" s="193">
        <v>2246399</v>
      </c>
      <c r="AA142" s="193">
        <v>312066</v>
      </c>
      <c r="AB142" s="188">
        <v>2558465</v>
      </c>
      <c r="AC142" s="193">
        <v>68518463</v>
      </c>
      <c r="AD142" s="192">
        <v>0</v>
      </c>
      <c r="AE142" s="199">
        <v>1148722963</v>
      </c>
      <c r="AF142" s="188"/>
      <c r="AG142" s="188">
        <v>0</v>
      </c>
      <c r="AH142" s="195">
        <v>2756000</v>
      </c>
      <c r="AI142" s="195">
        <v>13153000</v>
      </c>
      <c r="AJ142" s="188">
        <v>0</v>
      </c>
      <c r="AK142" s="188"/>
      <c r="AL142" s="193">
        <v>381660056</v>
      </c>
      <c r="AM142" s="193">
        <v>68010059</v>
      </c>
      <c r="AN142" s="192">
        <v>449670115</v>
      </c>
      <c r="AO142" s="193">
        <v>339114290</v>
      </c>
      <c r="AP142" s="193">
        <v>65497236</v>
      </c>
      <c r="AQ142" s="192">
        <v>404611526</v>
      </c>
      <c r="AR142" s="193">
        <v>190867803</v>
      </c>
      <c r="AS142" s="193">
        <v>9735731</v>
      </c>
      <c r="AT142" s="192">
        <v>200603534</v>
      </c>
      <c r="AU142" s="193">
        <v>2146315</v>
      </c>
      <c r="AV142" s="188">
        <v>32272562</v>
      </c>
      <c r="AW142" s="188">
        <v>4250983</v>
      </c>
      <c r="AX142" s="188">
        <v>36523545</v>
      </c>
      <c r="AY142" s="200">
        <v>1093555035</v>
      </c>
      <c r="AZ142" s="193">
        <v>0</v>
      </c>
      <c r="BA142" s="200">
        <v>1093555035</v>
      </c>
      <c r="BB142" s="188"/>
      <c r="BC142" s="188">
        <v>913788464</v>
      </c>
      <c r="BD142" s="188">
        <v>913788464</v>
      </c>
      <c r="BE142" s="201">
        <v>1164631963</v>
      </c>
      <c r="BF142" s="188"/>
      <c r="BG142" s="194">
        <v>1148722963</v>
      </c>
      <c r="BH142" s="202">
        <v>0</v>
      </c>
      <c r="BI142" s="191">
        <v>0</v>
      </c>
      <c r="BJ142" s="187"/>
      <c r="CQ142" s="203"/>
    </row>
    <row r="143" spans="1:95">
      <c r="A143" s="168">
        <f t="shared" si="10"/>
        <v>2013</v>
      </c>
      <c r="B143" s="168">
        <v>6</v>
      </c>
      <c r="C143" s="188">
        <v>532770410</v>
      </c>
      <c r="D143" s="188">
        <v>67490237</v>
      </c>
      <c r="E143" s="188">
        <v>600260647</v>
      </c>
      <c r="F143" s="188">
        <v>385901817</v>
      </c>
      <c r="G143" s="188">
        <v>94113</v>
      </c>
      <c r="H143" s="188">
        <v>385995930</v>
      </c>
      <c r="I143" s="188">
        <v>196472642</v>
      </c>
      <c r="J143" s="188">
        <v>-934979</v>
      </c>
      <c r="K143" s="188">
        <v>195537663</v>
      </c>
      <c r="L143" s="188">
        <v>2150051</v>
      </c>
      <c r="M143" s="188">
        <v>34523417</v>
      </c>
      <c r="N143" s="188">
        <v>4543150</v>
      </c>
      <c r="O143" s="188">
        <v>39066567</v>
      </c>
      <c r="P143" s="188">
        <v>1223010858</v>
      </c>
      <c r="Q143" s="187">
        <v>0</v>
      </c>
      <c r="R143" s="188">
        <v>1223010858</v>
      </c>
      <c r="S143" s="187"/>
      <c r="T143" s="188">
        <v>1117294920</v>
      </c>
      <c r="U143" s="188">
        <v>1117294920</v>
      </c>
      <c r="V143" s="188">
        <v>1183944291</v>
      </c>
      <c r="W143" s="188">
        <v>1183944291</v>
      </c>
      <c r="X143" s="188">
        <v>1156361487</v>
      </c>
      <c r="Y143" s="188">
        <v>1156361487</v>
      </c>
      <c r="Z143" s="193">
        <v>2391673</v>
      </c>
      <c r="AA143" s="193">
        <v>-252803</v>
      </c>
      <c r="AB143" s="188">
        <v>2138870</v>
      </c>
      <c r="AC143" s="193">
        <v>90408085</v>
      </c>
      <c r="AD143" s="192">
        <v>0</v>
      </c>
      <c r="AE143" s="199">
        <v>1315557813</v>
      </c>
      <c r="AF143" s="188"/>
      <c r="AG143" s="188">
        <v>0</v>
      </c>
      <c r="AH143" s="195">
        <v>4303000</v>
      </c>
      <c r="AI143" s="195">
        <v>17931000</v>
      </c>
      <c r="AJ143" s="188">
        <v>0</v>
      </c>
      <c r="AK143" s="188"/>
      <c r="AL143" s="193">
        <v>537073410</v>
      </c>
      <c r="AM143" s="193">
        <v>67490237</v>
      </c>
      <c r="AN143" s="192">
        <v>604563647</v>
      </c>
      <c r="AO143" s="193">
        <v>403832817</v>
      </c>
      <c r="AP143" s="193">
        <v>94113</v>
      </c>
      <c r="AQ143" s="192">
        <v>403926930</v>
      </c>
      <c r="AR143" s="193">
        <v>196472642</v>
      </c>
      <c r="AS143" s="193">
        <v>-934979</v>
      </c>
      <c r="AT143" s="192">
        <v>195537663</v>
      </c>
      <c r="AU143" s="193">
        <v>2150051</v>
      </c>
      <c r="AV143" s="188">
        <v>34523417</v>
      </c>
      <c r="AW143" s="188">
        <v>4543150</v>
      </c>
      <c r="AX143" s="188">
        <v>39066567</v>
      </c>
      <c r="AY143" s="200">
        <v>1245244858</v>
      </c>
      <c r="AZ143" s="193">
        <v>0</v>
      </c>
      <c r="BA143" s="200">
        <v>1245244858</v>
      </c>
      <c r="BB143" s="188"/>
      <c r="BC143" s="188">
        <v>1139528920</v>
      </c>
      <c r="BD143" s="188">
        <v>1139528920</v>
      </c>
      <c r="BE143" s="201">
        <v>1337791813</v>
      </c>
      <c r="BF143" s="188"/>
      <c r="BG143" s="194">
        <v>1315557813</v>
      </c>
      <c r="BH143" s="202">
        <v>0</v>
      </c>
      <c r="BI143" s="191">
        <v>0</v>
      </c>
      <c r="BJ143" s="187"/>
      <c r="CQ143" s="203"/>
    </row>
    <row r="144" spans="1:95">
      <c r="A144" s="168">
        <f t="shared" si="10"/>
        <v>2013</v>
      </c>
      <c r="B144" s="168">
        <v>7</v>
      </c>
      <c r="C144" s="188">
        <v>616557433</v>
      </c>
      <c r="D144" s="188">
        <v>35661604</v>
      </c>
      <c r="E144" s="188">
        <v>652219037</v>
      </c>
      <c r="F144" s="188">
        <v>406378747</v>
      </c>
      <c r="G144" s="188">
        <v>-4671363</v>
      </c>
      <c r="H144" s="188">
        <v>401707384</v>
      </c>
      <c r="I144" s="188">
        <v>197099126</v>
      </c>
      <c r="J144" s="188">
        <v>-3864997</v>
      </c>
      <c r="K144" s="188">
        <v>193234129</v>
      </c>
      <c r="L144" s="188">
        <v>2151665</v>
      </c>
      <c r="M144" s="188">
        <v>38223623</v>
      </c>
      <c r="N144" s="188">
        <v>4995445</v>
      </c>
      <c r="O144" s="188">
        <v>43219068</v>
      </c>
      <c r="P144" s="188">
        <v>1292531283</v>
      </c>
      <c r="Q144" s="187">
        <v>0</v>
      </c>
      <c r="R144" s="188">
        <v>1292531283</v>
      </c>
      <c r="S144" s="187"/>
      <c r="T144" s="188">
        <v>1222186971</v>
      </c>
      <c r="U144" s="188">
        <v>1222186971</v>
      </c>
      <c r="V144" s="188">
        <v>1249312215</v>
      </c>
      <c r="W144" s="188">
        <v>1249312215</v>
      </c>
      <c r="X144" s="188">
        <v>1265406039</v>
      </c>
      <c r="Y144" s="188">
        <v>1265406039</v>
      </c>
      <c r="Z144" s="193">
        <v>2482398</v>
      </c>
      <c r="AA144" s="193">
        <v>-67226</v>
      </c>
      <c r="AB144" s="188">
        <v>2415172</v>
      </c>
      <c r="AC144" s="193">
        <v>102360139</v>
      </c>
      <c r="AD144" s="192">
        <v>0</v>
      </c>
      <c r="AE144" s="199">
        <v>1397306594</v>
      </c>
      <c r="AF144" s="188"/>
      <c r="AG144" s="188">
        <v>0</v>
      </c>
      <c r="AH144" s="195">
        <v>5398000</v>
      </c>
      <c r="AI144" s="195">
        <v>20772000</v>
      </c>
      <c r="AJ144" s="188">
        <v>0</v>
      </c>
      <c r="AK144" s="188"/>
      <c r="AL144" s="193">
        <v>621955433</v>
      </c>
      <c r="AM144" s="193">
        <v>35661604</v>
      </c>
      <c r="AN144" s="192">
        <v>657617037</v>
      </c>
      <c r="AO144" s="193">
        <v>427150747</v>
      </c>
      <c r="AP144" s="193">
        <v>-4671363</v>
      </c>
      <c r="AQ144" s="192">
        <v>422479384</v>
      </c>
      <c r="AR144" s="193">
        <v>197099126</v>
      </c>
      <c r="AS144" s="193">
        <v>-3864997</v>
      </c>
      <c r="AT144" s="192">
        <v>193234129</v>
      </c>
      <c r="AU144" s="193">
        <v>2151665</v>
      </c>
      <c r="AV144" s="188">
        <v>38223623</v>
      </c>
      <c r="AW144" s="188">
        <v>4995445</v>
      </c>
      <c r="AX144" s="188">
        <v>43219068</v>
      </c>
      <c r="AY144" s="200">
        <v>1318701283</v>
      </c>
      <c r="AZ144" s="193">
        <v>0</v>
      </c>
      <c r="BA144" s="200">
        <v>1318701283</v>
      </c>
      <c r="BB144" s="188"/>
      <c r="BC144" s="188">
        <v>1248356971</v>
      </c>
      <c r="BD144" s="188">
        <v>1248356971</v>
      </c>
      <c r="BE144" s="201">
        <v>1423476594</v>
      </c>
      <c r="BF144" s="188"/>
      <c r="BG144" s="194">
        <v>1397306594</v>
      </c>
      <c r="BH144" s="202">
        <v>0</v>
      </c>
      <c r="BI144" s="191">
        <v>0</v>
      </c>
      <c r="BJ144" s="188"/>
      <c r="CQ144" s="203"/>
    </row>
    <row r="145" spans="1:95">
      <c r="A145" s="168">
        <f t="shared" si="10"/>
        <v>2013</v>
      </c>
      <c r="B145" s="168">
        <v>8</v>
      </c>
      <c r="C145" s="188">
        <v>667320510</v>
      </c>
      <c r="D145" s="188">
        <v>16112700</v>
      </c>
      <c r="E145" s="188">
        <v>683433210</v>
      </c>
      <c r="F145" s="188">
        <v>423042025</v>
      </c>
      <c r="G145" s="188">
        <v>-2799431</v>
      </c>
      <c r="H145" s="188">
        <v>420242594</v>
      </c>
      <c r="I145" s="188">
        <v>182699446</v>
      </c>
      <c r="J145" s="188">
        <v>-3194154</v>
      </c>
      <c r="K145" s="188">
        <v>179505292</v>
      </c>
      <c r="L145" s="188">
        <v>2154054</v>
      </c>
      <c r="M145" s="188">
        <v>38110421</v>
      </c>
      <c r="N145" s="188">
        <v>5037857</v>
      </c>
      <c r="O145" s="188">
        <v>43148278</v>
      </c>
      <c r="P145" s="188">
        <v>1328483428</v>
      </c>
      <c r="Q145" s="187">
        <v>0</v>
      </c>
      <c r="R145" s="188">
        <v>1328483428</v>
      </c>
      <c r="S145" s="187"/>
      <c r="T145" s="188">
        <v>1275216035</v>
      </c>
      <c r="U145" s="188">
        <v>1275216035</v>
      </c>
      <c r="V145" s="188">
        <v>1285335150</v>
      </c>
      <c r="W145" s="188">
        <v>1285335150</v>
      </c>
      <c r="X145" s="188">
        <v>1318364313</v>
      </c>
      <c r="Y145" s="188">
        <v>1318364313</v>
      </c>
      <c r="Z145" s="193">
        <v>2421843</v>
      </c>
      <c r="AA145" s="193">
        <v>-132361</v>
      </c>
      <c r="AB145" s="188">
        <v>2289482</v>
      </c>
      <c r="AC145" s="193">
        <v>108256812</v>
      </c>
      <c r="AD145" s="192">
        <v>0</v>
      </c>
      <c r="AE145" s="199">
        <v>1439029722</v>
      </c>
      <c r="AF145" s="188"/>
      <c r="AG145" s="188">
        <v>0</v>
      </c>
      <c r="AH145" s="195">
        <v>5001000</v>
      </c>
      <c r="AI145" s="195">
        <v>19873000</v>
      </c>
      <c r="AJ145" s="188">
        <v>0</v>
      </c>
      <c r="AK145" s="188"/>
      <c r="AL145" s="193">
        <v>672321510</v>
      </c>
      <c r="AM145" s="193">
        <v>16112700</v>
      </c>
      <c r="AN145" s="192">
        <v>688434210</v>
      </c>
      <c r="AO145" s="193">
        <v>442915025</v>
      </c>
      <c r="AP145" s="193">
        <v>-2799431</v>
      </c>
      <c r="AQ145" s="192">
        <v>440115594</v>
      </c>
      <c r="AR145" s="193">
        <v>182699446</v>
      </c>
      <c r="AS145" s="193">
        <v>-3194154</v>
      </c>
      <c r="AT145" s="192">
        <v>179505292</v>
      </c>
      <c r="AU145" s="193">
        <v>2154054</v>
      </c>
      <c r="AV145" s="188">
        <v>38110421</v>
      </c>
      <c r="AW145" s="188">
        <v>5037857</v>
      </c>
      <c r="AX145" s="188">
        <v>43148278</v>
      </c>
      <c r="AY145" s="200">
        <v>1353357428</v>
      </c>
      <c r="AZ145" s="193">
        <v>0</v>
      </c>
      <c r="BA145" s="200">
        <v>1353357428</v>
      </c>
      <c r="BB145" s="188"/>
      <c r="BC145" s="188">
        <v>1300090035</v>
      </c>
      <c r="BD145" s="188">
        <v>1300090035</v>
      </c>
      <c r="BE145" s="201">
        <v>1463903722</v>
      </c>
      <c r="BF145" s="188"/>
      <c r="BG145" s="194">
        <v>1439029722</v>
      </c>
      <c r="BH145" s="202">
        <v>0</v>
      </c>
      <c r="BI145" s="191">
        <v>0</v>
      </c>
      <c r="BJ145" s="188"/>
      <c r="CQ145" s="203"/>
    </row>
    <row r="146" spans="1:95">
      <c r="A146" s="168">
        <f t="shared" si="10"/>
        <v>2013</v>
      </c>
      <c r="B146" s="168">
        <v>9</v>
      </c>
      <c r="C146" s="188">
        <v>582530302</v>
      </c>
      <c r="D146" s="188">
        <v>-83780688</v>
      </c>
      <c r="E146" s="188">
        <v>498749614</v>
      </c>
      <c r="F146" s="188">
        <v>404845727</v>
      </c>
      <c r="G146" s="188">
        <v>-30336061</v>
      </c>
      <c r="H146" s="188">
        <v>374509666</v>
      </c>
      <c r="I146" s="188">
        <v>177925862</v>
      </c>
      <c r="J146" s="188">
        <v>468789</v>
      </c>
      <c r="K146" s="188">
        <v>178394651</v>
      </c>
      <c r="L146" s="188">
        <v>2156713</v>
      </c>
      <c r="M146" s="188">
        <v>33663410</v>
      </c>
      <c r="N146" s="188">
        <v>4425919</v>
      </c>
      <c r="O146" s="188">
        <v>38089329</v>
      </c>
      <c r="P146" s="188">
        <v>1091899973</v>
      </c>
      <c r="Q146" s="187">
        <v>0</v>
      </c>
      <c r="R146" s="188">
        <v>1091899973</v>
      </c>
      <c r="S146" s="187"/>
      <c r="T146" s="188">
        <v>1167458604</v>
      </c>
      <c r="U146" s="188">
        <v>1167458604</v>
      </c>
      <c r="V146" s="188">
        <v>1053810644</v>
      </c>
      <c r="W146" s="188">
        <v>1053810644</v>
      </c>
      <c r="X146" s="188">
        <v>1205547933</v>
      </c>
      <c r="Y146" s="188">
        <v>1205547933</v>
      </c>
      <c r="Z146" s="193">
        <v>2416161</v>
      </c>
      <c r="AA146" s="193">
        <v>-82016</v>
      </c>
      <c r="AB146" s="188">
        <v>2334145</v>
      </c>
      <c r="AC146" s="193">
        <v>70815611</v>
      </c>
      <c r="AD146" s="192">
        <v>0</v>
      </c>
      <c r="AE146" s="199">
        <v>1165049729</v>
      </c>
      <c r="AF146" s="188"/>
      <c r="AG146" s="188">
        <v>0</v>
      </c>
      <c r="AH146" s="195">
        <v>3437000</v>
      </c>
      <c r="AI146" s="195">
        <v>15507000</v>
      </c>
      <c r="AJ146" s="188">
        <v>0</v>
      </c>
      <c r="AK146" s="188"/>
      <c r="AL146" s="193">
        <v>585967302</v>
      </c>
      <c r="AM146" s="193">
        <v>-83780688</v>
      </c>
      <c r="AN146" s="192">
        <v>502186614</v>
      </c>
      <c r="AO146" s="193">
        <v>420352727</v>
      </c>
      <c r="AP146" s="193">
        <v>-30336061</v>
      </c>
      <c r="AQ146" s="192">
        <v>390016666</v>
      </c>
      <c r="AR146" s="193">
        <v>177925862</v>
      </c>
      <c r="AS146" s="193">
        <v>468789</v>
      </c>
      <c r="AT146" s="192">
        <v>178394651</v>
      </c>
      <c r="AU146" s="193">
        <v>2156713</v>
      </c>
      <c r="AV146" s="188">
        <v>33663410</v>
      </c>
      <c r="AW146" s="188">
        <v>4425919</v>
      </c>
      <c r="AX146" s="188">
        <v>38089329</v>
      </c>
      <c r="AY146" s="200">
        <v>1110843973</v>
      </c>
      <c r="AZ146" s="193">
        <v>0</v>
      </c>
      <c r="BA146" s="200">
        <v>1110843973</v>
      </c>
      <c r="BB146" s="188"/>
      <c r="BC146" s="188">
        <v>1186402604</v>
      </c>
      <c r="BD146" s="188">
        <v>1186402604</v>
      </c>
      <c r="BE146" s="201">
        <v>1183993729</v>
      </c>
      <c r="BF146" s="188"/>
      <c r="BG146" s="194">
        <v>1165049729</v>
      </c>
      <c r="BH146" s="202">
        <v>0</v>
      </c>
      <c r="BI146" s="191">
        <v>0</v>
      </c>
      <c r="BJ146" s="188"/>
      <c r="CQ146" s="203"/>
    </row>
    <row r="147" spans="1:95">
      <c r="A147" s="168">
        <f t="shared" si="10"/>
        <v>2013</v>
      </c>
      <c r="B147" s="168">
        <v>10</v>
      </c>
      <c r="C147" s="188">
        <v>446971104</v>
      </c>
      <c r="D147" s="188">
        <v>-67339042</v>
      </c>
      <c r="E147" s="188">
        <v>379632062</v>
      </c>
      <c r="F147" s="188">
        <v>358296568</v>
      </c>
      <c r="G147" s="188">
        <v>-13340355</v>
      </c>
      <c r="H147" s="188">
        <v>344956213</v>
      </c>
      <c r="I147" s="188">
        <v>178665104</v>
      </c>
      <c r="J147" s="188">
        <v>-1570494</v>
      </c>
      <c r="K147" s="188">
        <v>177094610</v>
      </c>
      <c r="L147" s="188">
        <v>2159131</v>
      </c>
      <c r="M147" s="188">
        <v>30327749</v>
      </c>
      <c r="N147" s="188">
        <v>3973624</v>
      </c>
      <c r="O147" s="188">
        <v>34301373</v>
      </c>
      <c r="P147" s="188">
        <v>938143389</v>
      </c>
      <c r="Q147" s="187">
        <v>0</v>
      </c>
      <c r="R147" s="188">
        <v>938143389</v>
      </c>
      <c r="S147" s="187"/>
      <c r="T147" s="188">
        <v>986091907</v>
      </c>
      <c r="U147" s="188">
        <v>986091907</v>
      </c>
      <c r="V147" s="188">
        <v>903842016</v>
      </c>
      <c r="W147" s="188">
        <v>903842016</v>
      </c>
      <c r="X147" s="188">
        <v>1020393280</v>
      </c>
      <c r="Y147" s="188">
        <v>1020393280</v>
      </c>
      <c r="Z147" s="193">
        <v>2242433</v>
      </c>
      <c r="AA147" s="193">
        <v>27710</v>
      </c>
      <c r="AB147" s="188">
        <v>2270143</v>
      </c>
      <c r="AC147" s="193">
        <v>50922958</v>
      </c>
      <c r="AD147" s="192">
        <v>0</v>
      </c>
      <c r="AE147" s="199">
        <v>991336490</v>
      </c>
      <c r="AF147" s="188"/>
      <c r="AG147" s="188">
        <v>0</v>
      </c>
      <c r="AH147" s="195">
        <v>2855000</v>
      </c>
      <c r="AI147" s="195">
        <v>9827000</v>
      </c>
      <c r="AJ147" s="188">
        <v>0</v>
      </c>
      <c r="AK147" s="188"/>
      <c r="AL147" s="193">
        <v>449826104</v>
      </c>
      <c r="AM147" s="193">
        <v>-67339042</v>
      </c>
      <c r="AN147" s="192">
        <v>382487062</v>
      </c>
      <c r="AO147" s="193">
        <v>368123568</v>
      </c>
      <c r="AP147" s="193">
        <v>-13340355</v>
      </c>
      <c r="AQ147" s="192">
        <v>354783213</v>
      </c>
      <c r="AR147" s="193">
        <v>178665104</v>
      </c>
      <c r="AS147" s="193">
        <v>-1570494</v>
      </c>
      <c r="AT147" s="192">
        <v>177094610</v>
      </c>
      <c r="AU147" s="193">
        <v>2159131</v>
      </c>
      <c r="AV147" s="188">
        <v>30327749</v>
      </c>
      <c r="AW147" s="188">
        <v>3973624</v>
      </c>
      <c r="AX147" s="188">
        <v>34301373</v>
      </c>
      <c r="AY147" s="200">
        <v>950825389</v>
      </c>
      <c r="AZ147" s="193">
        <v>0</v>
      </c>
      <c r="BA147" s="200">
        <v>950825389</v>
      </c>
      <c r="BB147" s="188"/>
      <c r="BC147" s="188">
        <v>998773907</v>
      </c>
      <c r="BD147" s="188">
        <v>998773907</v>
      </c>
      <c r="BE147" s="201">
        <v>1004018490</v>
      </c>
      <c r="BF147" s="188"/>
      <c r="BG147" s="194">
        <v>991336490</v>
      </c>
      <c r="BH147" s="202">
        <v>0</v>
      </c>
      <c r="BI147" s="191">
        <v>0</v>
      </c>
      <c r="BJ147" s="188"/>
      <c r="CQ147" s="203"/>
    </row>
    <row r="148" spans="1:95">
      <c r="A148" s="168">
        <f t="shared" si="10"/>
        <v>2013</v>
      </c>
      <c r="B148" s="168">
        <v>11</v>
      </c>
      <c r="C148" s="188">
        <v>352365935</v>
      </c>
      <c r="D148" s="188">
        <v>-17902726</v>
      </c>
      <c r="E148" s="188">
        <v>334463209</v>
      </c>
      <c r="F148" s="188">
        <v>308946254</v>
      </c>
      <c r="G148" s="188">
        <v>8822125</v>
      </c>
      <c r="H148" s="188">
        <v>317768379</v>
      </c>
      <c r="I148" s="188">
        <v>149461616</v>
      </c>
      <c r="J148" s="188">
        <v>2937194</v>
      </c>
      <c r="K148" s="188">
        <v>152398810</v>
      </c>
      <c r="L148" s="188">
        <v>2161841</v>
      </c>
      <c r="M148" s="188">
        <v>28644750</v>
      </c>
      <c r="N148" s="188">
        <v>3620028</v>
      </c>
      <c r="O148" s="188">
        <v>32264778</v>
      </c>
      <c r="P148" s="188">
        <v>839057017</v>
      </c>
      <c r="Q148" s="187">
        <v>0</v>
      </c>
      <c r="R148" s="188">
        <v>839057017</v>
      </c>
      <c r="S148" s="187"/>
      <c r="T148" s="188">
        <v>812935646</v>
      </c>
      <c r="U148" s="188">
        <v>812935646</v>
      </c>
      <c r="V148" s="188">
        <v>806792239</v>
      </c>
      <c r="W148" s="188">
        <v>806792239</v>
      </c>
      <c r="X148" s="188">
        <v>845200424</v>
      </c>
      <c r="Y148" s="188">
        <v>845200424</v>
      </c>
      <c r="Z148" s="193">
        <v>2269095</v>
      </c>
      <c r="AA148" s="193">
        <v>372669</v>
      </c>
      <c r="AB148" s="188">
        <v>2641764</v>
      </c>
      <c r="AC148" s="193">
        <v>40412768</v>
      </c>
      <c r="AD148" s="192">
        <v>0</v>
      </c>
      <c r="AE148" s="199">
        <v>882111549</v>
      </c>
      <c r="AF148" s="188"/>
      <c r="AG148" s="188">
        <v>0</v>
      </c>
      <c r="AH148" s="195">
        <v>4525000</v>
      </c>
      <c r="AI148" s="195">
        <v>7789000</v>
      </c>
      <c r="AJ148" s="188">
        <v>0</v>
      </c>
      <c r="AK148" s="188"/>
      <c r="AL148" s="193">
        <v>356890935</v>
      </c>
      <c r="AM148" s="193">
        <v>-17902726</v>
      </c>
      <c r="AN148" s="192">
        <v>338988209</v>
      </c>
      <c r="AO148" s="193">
        <v>316735254</v>
      </c>
      <c r="AP148" s="193">
        <v>8822125</v>
      </c>
      <c r="AQ148" s="192">
        <v>325557379</v>
      </c>
      <c r="AR148" s="193">
        <v>149461616</v>
      </c>
      <c r="AS148" s="193">
        <v>2937194</v>
      </c>
      <c r="AT148" s="192">
        <v>152398810</v>
      </c>
      <c r="AU148" s="193">
        <v>2161841</v>
      </c>
      <c r="AV148" s="188">
        <v>28644750</v>
      </c>
      <c r="AW148" s="188">
        <v>3620028</v>
      </c>
      <c r="AX148" s="188">
        <v>32264778</v>
      </c>
      <c r="AY148" s="200">
        <v>851371017</v>
      </c>
      <c r="AZ148" s="193">
        <v>0</v>
      </c>
      <c r="BA148" s="200">
        <v>851371017</v>
      </c>
      <c r="BB148" s="188"/>
      <c r="BC148" s="188">
        <v>825249646</v>
      </c>
      <c r="BD148" s="188">
        <v>825249646</v>
      </c>
      <c r="BE148" s="201">
        <v>894425549</v>
      </c>
      <c r="BF148" s="188"/>
      <c r="BG148" s="194">
        <v>882111549</v>
      </c>
      <c r="BH148" s="202">
        <v>0</v>
      </c>
      <c r="BI148" s="191">
        <v>0</v>
      </c>
      <c r="BJ148" s="188"/>
      <c r="CQ148" s="203"/>
    </row>
    <row r="149" spans="1:95">
      <c r="A149" s="168">
        <f t="shared" si="10"/>
        <v>2013</v>
      </c>
      <c r="B149" s="168">
        <v>12</v>
      </c>
      <c r="C149" s="188">
        <v>412568016</v>
      </c>
      <c r="D149" s="188">
        <v>64213074</v>
      </c>
      <c r="E149" s="188">
        <v>476781090</v>
      </c>
      <c r="F149" s="188">
        <v>298068628</v>
      </c>
      <c r="G149" s="188">
        <v>-2671873</v>
      </c>
      <c r="H149" s="188">
        <v>295396755</v>
      </c>
      <c r="I149" s="188">
        <v>148044517</v>
      </c>
      <c r="J149" s="188">
        <v>-2717151</v>
      </c>
      <c r="K149" s="188">
        <v>145327366</v>
      </c>
      <c r="L149" s="188">
        <v>2163956</v>
      </c>
      <c r="M149" s="188">
        <v>31797122</v>
      </c>
      <c r="N149" s="188">
        <v>3875656</v>
      </c>
      <c r="O149" s="188">
        <v>35672778</v>
      </c>
      <c r="P149" s="188">
        <v>955341945</v>
      </c>
      <c r="Q149" s="187">
        <v>0</v>
      </c>
      <c r="R149" s="188">
        <v>955341945</v>
      </c>
      <c r="S149" s="187"/>
      <c r="T149" s="188">
        <v>860845117</v>
      </c>
      <c r="U149" s="188">
        <v>860845117</v>
      </c>
      <c r="V149" s="188">
        <v>919669167</v>
      </c>
      <c r="W149" s="188">
        <v>919669167</v>
      </c>
      <c r="X149" s="188">
        <v>896517895</v>
      </c>
      <c r="Y149" s="188">
        <v>896517895</v>
      </c>
      <c r="Z149" s="193">
        <v>2468971</v>
      </c>
      <c r="AA149" s="193">
        <v>213755</v>
      </c>
      <c r="AB149" s="188">
        <v>2682726</v>
      </c>
      <c r="AC149" s="193">
        <v>53666856</v>
      </c>
      <c r="AD149" s="192">
        <v>0</v>
      </c>
      <c r="AE149" s="199">
        <v>1011691527</v>
      </c>
      <c r="AF149" s="188"/>
      <c r="AG149" s="188">
        <v>0</v>
      </c>
      <c r="AH149" s="195">
        <v>7861000</v>
      </c>
      <c r="AI149" s="195">
        <v>11161000</v>
      </c>
      <c r="AJ149" s="188">
        <v>0</v>
      </c>
      <c r="AK149" s="188"/>
      <c r="AL149" s="193">
        <v>420429016</v>
      </c>
      <c r="AM149" s="193">
        <v>64213074</v>
      </c>
      <c r="AN149" s="192">
        <v>484642090</v>
      </c>
      <c r="AO149" s="193">
        <v>309229628</v>
      </c>
      <c r="AP149" s="193">
        <v>-2671873</v>
      </c>
      <c r="AQ149" s="192">
        <v>306557755</v>
      </c>
      <c r="AR149" s="193">
        <v>148044517</v>
      </c>
      <c r="AS149" s="193">
        <v>-2717151</v>
      </c>
      <c r="AT149" s="192">
        <v>145327366</v>
      </c>
      <c r="AU149" s="193">
        <v>2163956</v>
      </c>
      <c r="AV149" s="188">
        <v>31797122</v>
      </c>
      <c r="AW149" s="188">
        <v>3875656</v>
      </c>
      <c r="AX149" s="188">
        <v>35672778</v>
      </c>
      <c r="AY149" s="200">
        <v>974363945</v>
      </c>
      <c r="AZ149" s="193">
        <v>0</v>
      </c>
      <c r="BA149" s="200">
        <v>974363945</v>
      </c>
      <c r="BB149" s="188"/>
      <c r="BC149" s="188">
        <v>879867117</v>
      </c>
      <c r="BD149" s="188">
        <v>879867117</v>
      </c>
      <c r="BE149" s="201">
        <v>1030713527</v>
      </c>
      <c r="BF149" s="188"/>
      <c r="BG149" s="194">
        <v>1011691527</v>
      </c>
      <c r="BH149" s="202">
        <v>0</v>
      </c>
      <c r="BI149" s="191">
        <v>0</v>
      </c>
      <c r="BJ149" s="188"/>
      <c r="CQ149" s="203"/>
    </row>
    <row r="150" spans="1:95">
      <c r="B150" s="174" t="s">
        <v>112</v>
      </c>
      <c r="C150" s="188">
        <v>5722511341</v>
      </c>
      <c r="D150" s="188">
        <v>24762300</v>
      </c>
      <c r="E150" s="188">
        <v>5747273641</v>
      </c>
      <c r="F150" s="188">
        <v>4082907119</v>
      </c>
      <c r="G150" s="188">
        <v>18156740</v>
      </c>
      <c r="H150" s="188">
        <v>4101063859</v>
      </c>
      <c r="I150" s="188">
        <v>2061121710</v>
      </c>
      <c r="J150" s="188">
        <v>1590397</v>
      </c>
      <c r="K150" s="188">
        <v>2062712107</v>
      </c>
      <c r="L150" s="188">
        <v>25804997</v>
      </c>
      <c r="M150" s="188">
        <v>383491732</v>
      </c>
      <c r="N150" s="188">
        <v>49213360</v>
      </c>
      <c r="O150" s="188">
        <v>432705092</v>
      </c>
      <c r="P150" s="188">
        <v>12369559696</v>
      </c>
      <c r="Q150" s="187">
        <v>0</v>
      </c>
      <c r="R150" s="188">
        <v>12369559696</v>
      </c>
      <c r="S150" s="187"/>
      <c r="T150" s="188">
        <v>11892345167</v>
      </c>
      <c r="U150" s="188">
        <v>11892345167</v>
      </c>
      <c r="V150" s="188">
        <v>11936854604</v>
      </c>
      <c r="W150" s="188">
        <v>11936854604</v>
      </c>
      <c r="X150" s="188">
        <v>12325050259</v>
      </c>
      <c r="Y150" s="188">
        <v>12325050259</v>
      </c>
      <c r="Z150" s="192">
        <v>28531640</v>
      </c>
      <c r="AA150" s="192">
        <v>125575</v>
      </c>
      <c r="AB150" s="188">
        <v>28657215</v>
      </c>
      <c r="AC150" s="192">
        <v>776285540</v>
      </c>
      <c r="AD150" s="192">
        <v>0</v>
      </c>
      <c r="AE150" s="192">
        <v>13174502451</v>
      </c>
      <c r="AF150" s="188">
        <v>0</v>
      </c>
      <c r="AG150" s="188">
        <v>0</v>
      </c>
      <c r="AH150" s="188">
        <v>58254000</v>
      </c>
      <c r="AI150" s="188">
        <v>151477000</v>
      </c>
      <c r="AJ150" s="188">
        <v>0</v>
      </c>
      <c r="AK150" s="188"/>
      <c r="AL150" s="192">
        <v>5780765341</v>
      </c>
      <c r="AM150" s="192">
        <v>24762300</v>
      </c>
      <c r="AN150" s="192">
        <v>5805527641</v>
      </c>
      <c r="AO150" s="192">
        <v>4234384119</v>
      </c>
      <c r="AP150" s="192">
        <v>18156740</v>
      </c>
      <c r="AQ150" s="192">
        <v>4252540859</v>
      </c>
      <c r="AR150" s="192">
        <v>2061121710</v>
      </c>
      <c r="AS150" s="192">
        <v>1590397</v>
      </c>
      <c r="AT150" s="192">
        <v>2062712107</v>
      </c>
      <c r="AU150" s="192">
        <v>25804997</v>
      </c>
      <c r="AV150" s="188">
        <v>383491732</v>
      </c>
      <c r="AW150" s="188">
        <v>49213360</v>
      </c>
      <c r="AX150" s="188">
        <v>432705092</v>
      </c>
      <c r="AY150" s="188">
        <v>12579290696</v>
      </c>
      <c r="AZ150" s="193">
        <v>0</v>
      </c>
      <c r="BA150" s="188">
        <v>12579290696</v>
      </c>
      <c r="BB150" s="188"/>
      <c r="BC150" s="188">
        <v>12102076167</v>
      </c>
      <c r="BD150" s="188">
        <v>12102076167</v>
      </c>
      <c r="BE150" s="192">
        <v>13384233451</v>
      </c>
      <c r="BF150" s="187"/>
      <c r="BG150" s="192">
        <v>13174502451</v>
      </c>
      <c r="BH150" s="202">
        <v>0</v>
      </c>
      <c r="BI150" s="192">
        <v>0</v>
      </c>
      <c r="BJ150" s="188"/>
      <c r="CQ150" s="203"/>
    </row>
    <row r="151" spans="1:95">
      <c r="AY151" s="171">
        <v>0</v>
      </c>
      <c r="CJ151" s="203"/>
    </row>
    <row r="152" spans="1:95">
      <c r="A152" s="168">
        <f>A19</f>
        <v>2003</v>
      </c>
      <c r="B152" s="168" t="str">
        <f t="shared" ref="B152" si="11">B20</f>
        <v>Annual</v>
      </c>
      <c r="C152" s="188">
        <v>4974583483</v>
      </c>
      <c r="D152" s="188">
        <v>-35052610</v>
      </c>
      <c r="E152" s="188">
        <v>4939530873</v>
      </c>
      <c r="F152" s="188">
        <v>3538087268</v>
      </c>
      <c r="G152" s="188">
        <v>-8005201</v>
      </c>
      <c r="H152" s="188">
        <v>3530082067</v>
      </c>
      <c r="I152" s="188">
        <v>2083370981</v>
      </c>
      <c r="J152" s="188">
        <v>38978838</v>
      </c>
      <c r="K152" s="188">
        <v>2122349819</v>
      </c>
      <c r="L152" s="188">
        <v>22503897</v>
      </c>
      <c r="M152" s="188">
        <v>324631101</v>
      </c>
      <c r="N152" s="188">
        <v>40497680</v>
      </c>
      <c r="O152" s="188">
        <v>365128781</v>
      </c>
      <c r="P152" s="188">
        <v>10979595437</v>
      </c>
      <c r="Q152" s="188">
        <v>0</v>
      </c>
      <c r="R152" s="188">
        <v>10979595437</v>
      </c>
      <c r="S152" s="188"/>
      <c r="T152" s="188">
        <v>10618545629</v>
      </c>
      <c r="U152" s="188">
        <v>10618545629</v>
      </c>
      <c r="V152" s="188">
        <v>10614466656</v>
      </c>
      <c r="W152" s="188">
        <v>10614466656</v>
      </c>
      <c r="X152" s="188">
        <v>10983674410</v>
      </c>
      <c r="Y152" s="188">
        <v>10983674410</v>
      </c>
      <c r="Z152" s="188">
        <v>23051032</v>
      </c>
      <c r="AA152" s="188">
        <v>61222</v>
      </c>
      <c r="AB152" s="188">
        <v>23112254</v>
      </c>
      <c r="AC152" s="188">
        <v>673163616</v>
      </c>
      <c r="AD152" s="188">
        <v>12034176</v>
      </c>
      <c r="AE152" s="188">
        <v>11687905483</v>
      </c>
      <c r="AF152" s="188"/>
      <c r="AG152" s="188"/>
      <c r="AH152" s="188">
        <v>1956000</v>
      </c>
      <c r="AI152" s="188">
        <v>5863000</v>
      </c>
      <c r="AJ152" s="188">
        <v>0</v>
      </c>
      <c r="AK152" s="188"/>
      <c r="AL152" s="188">
        <v>4976539483</v>
      </c>
      <c r="AM152" s="188">
        <v>-29759741</v>
      </c>
      <c r="AN152" s="188">
        <v>4946779742</v>
      </c>
      <c r="AO152" s="188">
        <v>3547570556</v>
      </c>
      <c r="AP152" s="188">
        <v>-7040513</v>
      </c>
      <c r="AQ152" s="188">
        <v>3540530043</v>
      </c>
      <c r="AR152" s="188">
        <v>2121537216</v>
      </c>
      <c r="AS152" s="188">
        <v>-1264586</v>
      </c>
      <c r="AT152" s="188">
        <v>2120272630</v>
      </c>
      <c r="AU152" s="188">
        <v>22505713</v>
      </c>
      <c r="AV152" s="188">
        <v>324631101</v>
      </c>
      <c r="AW152" s="188">
        <v>40497680</v>
      </c>
      <c r="AX152" s="188">
        <v>365128781</v>
      </c>
      <c r="AY152" s="188">
        <v>10995216909</v>
      </c>
      <c r="AZ152" s="188">
        <v>0</v>
      </c>
      <c r="BA152" s="188">
        <v>10995216909</v>
      </c>
      <c r="BB152" s="188"/>
      <c r="BC152" s="188">
        <v>10668152968</v>
      </c>
      <c r="BD152" s="188">
        <v>10668152968</v>
      </c>
      <c r="BE152" s="188">
        <v>11701803406</v>
      </c>
      <c r="BF152" s="188"/>
      <c r="BG152" s="188">
        <v>11687905483</v>
      </c>
      <c r="BH152" s="188">
        <v>0</v>
      </c>
      <c r="BI152" s="188">
        <v>0</v>
      </c>
      <c r="BJ152" s="111">
        <v>0</v>
      </c>
      <c r="BL152" s="111">
        <v>5.7594888748810733E-2</v>
      </c>
    </row>
    <row r="153" spans="1:95">
      <c r="C153" s="188"/>
      <c r="D153" s="188"/>
      <c r="E153" s="188"/>
      <c r="F153" s="188"/>
      <c r="G153" s="188"/>
      <c r="H153" s="204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</row>
    <row r="154" spans="1:95">
      <c r="A154" s="168">
        <f>A152+1</f>
        <v>2004</v>
      </c>
      <c r="B154" s="168" t="str">
        <f t="shared" ref="B154" si="12">B33</f>
        <v>Annual</v>
      </c>
      <c r="C154" s="188">
        <v>4965974020</v>
      </c>
      <c r="D154" s="188">
        <v>25362790</v>
      </c>
      <c r="E154" s="188">
        <v>4991336810</v>
      </c>
      <c r="F154" s="188">
        <v>3502408073</v>
      </c>
      <c r="G154" s="188">
        <v>18561132</v>
      </c>
      <c r="H154" s="188">
        <v>3520969205</v>
      </c>
      <c r="I154" s="188">
        <v>2103395277</v>
      </c>
      <c r="J154" s="188">
        <v>2968536</v>
      </c>
      <c r="K154" s="188">
        <v>2106363813</v>
      </c>
      <c r="L154" s="188">
        <v>22568129</v>
      </c>
      <c r="M154" s="188">
        <v>332889705</v>
      </c>
      <c r="N154" s="188">
        <v>41706555</v>
      </c>
      <c r="O154" s="188">
        <v>374596260</v>
      </c>
      <c r="P154" s="188">
        <v>11015834217</v>
      </c>
      <c r="Q154" s="188">
        <v>0</v>
      </c>
      <c r="R154" s="188">
        <v>11015834217</v>
      </c>
      <c r="S154" s="188"/>
      <c r="T154" s="188">
        <v>10594345499</v>
      </c>
      <c r="U154" s="188">
        <v>10594345499</v>
      </c>
      <c r="V154" s="188">
        <v>10641237957</v>
      </c>
      <c r="W154" s="188">
        <v>10641237957</v>
      </c>
      <c r="X154" s="188">
        <v>10968941759</v>
      </c>
      <c r="Y154" s="188">
        <v>10968941759</v>
      </c>
      <c r="Z154" s="188">
        <v>23831147</v>
      </c>
      <c r="AA154" s="188">
        <v>45188</v>
      </c>
      <c r="AB154" s="188">
        <v>23876335</v>
      </c>
      <c r="AC154" s="188">
        <v>682055221</v>
      </c>
      <c r="AD154" s="188">
        <v>0</v>
      </c>
      <c r="AE154" s="188">
        <v>11721765773</v>
      </c>
      <c r="AF154" s="188"/>
      <c r="AG154" s="188">
        <v>223650</v>
      </c>
      <c r="AH154" s="188">
        <v>10361000</v>
      </c>
      <c r="AI154" s="188">
        <v>27446000</v>
      </c>
      <c r="AJ154" s="188">
        <v>0</v>
      </c>
      <c r="AK154" s="188"/>
      <c r="AL154" s="188">
        <v>4976335020</v>
      </c>
      <c r="AM154" s="188">
        <v>25362790</v>
      </c>
      <c r="AN154" s="188">
        <v>5001697810</v>
      </c>
      <c r="AO154" s="188">
        <v>3529854073</v>
      </c>
      <c r="AP154" s="188">
        <v>18561132</v>
      </c>
      <c r="AQ154" s="188">
        <v>3548415205</v>
      </c>
      <c r="AR154" s="188">
        <v>2103395277</v>
      </c>
      <c r="AS154" s="188">
        <v>2968536</v>
      </c>
      <c r="AT154" s="188">
        <v>2106363813</v>
      </c>
      <c r="AU154" s="188">
        <v>22568129</v>
      </c>
      <c r="AV154" s="188">
        <v>332889705</v>
      </c>
      <c r="AW154" s="188">
        <v>41706555</v>
      </c>
      <c r="AX154" s="188">
        <v>374596260</v>
      </c>
      <c r="AY154" s="188">
        <v>11053641217</v>
      </c>
      <c r="AZ154" s="188">
        <v>0</v>
      </c>
      <c r="BA154" s="188">
        <v>11053641217</v>
      </c>
      <c r="BB154" s="188"/>
      <c r="BC154" s="188">
        <v>10632152499</v>
      </c>
      <c r="BD154" s="188">
        <v>10632152499</v>
      </c>
      <c r="BE154" s="188">
        <v>11759572773</v>
      </c>
      <c r="BF154" s="188"/>
      <c r="BG154" s="188">
        <v>11721765773</v>
      </c>
      <c r="BH154" s="188">
        <v>0</v>
      </c>
      <c r="BI154" s="188">
        <v>0</v>
      </c>
      <c r="BJ154" s="111">
        <v>0</v>
      </c>
      <c r="BL154" s="111">
        <v>5.8187071317450392E-2</v>
      </c>
    </row>
    <row r="155" spans="1:95">
      <c r="A155" s="168">
        <f>A154+1</f>
        <v>2005</v>
      </c>
      <c r="B155" s="168" t="str">
        <f t="shared" ref="B155" si="13">B46</f>
        <v>Annual</v>
      </c>
      <c r="C155" s="188">
        <v>5067930663</v>
      </c>
      <c r="D155" s="188">
        <v>26930012</v>
      </c>
      <c r="E155" s="188">
        <v>5094860675</v>
      </c>
      <c r="F155" s="188">
        <v>3586419334</v>
      </c>
      <c r="G155" s="188">
        <v>18856795</v>
      </c>
      <c r="H155" s="188">
        <v>3605276129</v>
      </c>
      <c r="I155" s="188">
        <v>2125314410</v>
      </c>
      <c r="J155" s="188">
        <v>2644275</v>
      </c>
      <c r="K155" s="188">
        <v>2127958685</v>
      </c>
      <c r="L155" s="188">
        <v>22927781</v>
      </c>
      <c r="M155" s="188">
        <v>337899344</v>
      </c>
      <c r="N155" s="188">
        <v>42459856</v>
      </c>
      <c r="O155" s="188">
        <v>380359200</v>
      </c>
      <c r="P155" s="188">
        <v>11231382470</v>
      </c>
      <c r="Q155" s="188">
        <v>0</v>
      </c>
      <c r="R155" s="188">
        <v>11231382470</v>
      </c>
      <c r="S155" s="188"/>
      <c r="T155" s="188">
        <v>10802592188</v>
      </c>
      <c r="U155" s="188">
        <v>10802592188</v>
      </c>
      <c r="V155" s="188">
        <v>10851023270</v>
      </c>
      <c r="W155" s="188">
        <v>10851023270</v>
      </c>
      <c r="X155" s="188">
        <v>11182951388</v>
      </c>
      <c r="Y155" s="188">
        <v>11182951388</v>
      </c>
      <c r="Z155" s="188">
        <v>24353424</v>
      </c>
      <c r="AA155" s="188">
        <v>156884</v>
      </c>
      <c r="AB155" s="188">
        <v>24510308</v>
      </c>
      <c r="AC155" s="188">
        <v>696541443</v>
      </c>
      <c r="AD155" s="188">
        <v>0</v>
      </c>
      <c r="AE155" s="188">
        <v>11952434221</v>
      </c>
      <c r="AF155" s="188"/>
      <c r="AG155" s="188"/>
      <c r="AH155" s="188">
        <v>15913000</v>
      </c>
      <c r="AI155" s="188">
        <v>40988000</v>
      </c>
      <c r="AJ155" s="188">
        <v>0</v>
      </c>
      <c r="AK155" s="188"/>
      <c r="AL155" s="188">
        <v>5083843663</v>
      </c>
      <c r="AM155" s="188">
        <v>26930012</v>
      </c>
      <c r="AN155" s="188">
        <v>5110773675</v>
      </c>
      <c r="AO155" s="188">
        <v>3627407334</v>
      </c>
      <c r="AP155" s="188">
        <v>18856795</v>
      </c>
      <c r="AQ155" s="188">
        <v>3646264129</v>
      </c>
      <c r="AR155" s="188">
        <v>2125314410</v>
      </c>
      <c r="AS155" s="188">
        <v>2644275</v>
      </c>
      <c r="AT155" s="188">
        <v>2127958685</v>
      </c>
      <c r="AU155" s="188">
        <v>22927781</v>
      </c>
      <c r="AV155" s="188">
        <v>337899344</v>
      </c>
      <c r="AW155" s="188">
        <v>42459856</v>
      </c>
      <c r="AX155" s="188">
        <v>380359200</v>
      </c>
      <c r="AY155" s="188">
        <v>11288283470</v>
      </c>
      <c r="AZ155" s="188">
        <v>0</v>
      </c>
      <c r="BA155" s="188">
        <v>11288283470</v>
      </c>
      <c r="BB155" s="188"/>
      <c r="BC155" s="188">
        <v>10859493188</v>
      </c>
      <c r="BD155" s="188">
        <v>10859493188</v>
      </c>
      <c r="BE155" s="188">
        <v>12009335221</v>
      </c>
      <c r="BF155" s="188"/>
      <c r="BG155" s="188">
        <v>11952434221</v>
      </c>
      <c r="BH155" s="188">
        <v>0</v>
      </c>
      <c r="BI155" s="188">
        <v>0</v>
      </c>
      <c r="BJ155" s="111">
        <v>0</v>
      </c>
      <c r="BL155" s="111">
        <v>5.8276115987837988E-2</v>
      </c>
    </row>
    <row r="156" spans="1:95">
      <c r="A156" s="168">
        <f>A155+1</f>
        <v>2006</v>
      </c>
      <c r="B156" s="168" t="str">
        <f t="shared" ref="B156" si="14">B59</f>
        <v>Annual</v>
      </c>
      <c r="C156" s="188">
        <v>5116480753</v>
      </c>
      <c r="D156" s="188">
        <v>27867425</v>
      </c>
      <c r="E156" s="188">
        <v>5144348178</v>
      </c>
      <c r="F156" s="188">
        <v>3632373561</v>
      </c>
      <c r="G156" s="188">
        <v>19850037</v>
      </c>
      <c r="H156" s="188">
        <v>3652223598</v>
      </c>
      <c r="I156" s="188">
        <v>2135677149</v>
      </c>
      <c r="J156" s="188">
        <v>2636073</v>
      </c>
      <c r="K156" s="188">
        <v>2138313222</v>
      </c>
      <c r="L156" s="188">
        <v>23287433</v>
      </c>
      <c r="M156" s="188">
        <v>343594490</v>
      </c>
      <c r="N156" s="188">
        <v>43303465</v>
      </c>
      <c r="O156" s="188">
        <v>386897955</v>
      </c>
      <c r="P156" s="188">
        <v>11345070386</v>
      </c>
      <c r="Q156" s="188">
        <v>0</v>
      </c>
      <c r="R156" s="188">
        <v>11345070386</v>
      </c>
      <c r="S156" s="188"/>
      <c r="T156" s="188">
        <v>10907818896</v>
      </c>
      <c r="U156" s="188">
        <v>10907818896</v>
      </c>
      <c r="V156" s="188">
        <v>10958172431</v>
      </c>
      <c r="W156" s="188">
        <v>10958172431</v>
      </c>
      <c r="X156" s="188">
        <v>11294716851</v>
      </c>
      <c r="Y156" s="188">
        <v>11294716851</v>
      </c>
      <c r="Z156" s="188">
        <v>24875701</v>
      </c>
      <c r="AA156" s="188">
        <v>158033</v>
      </c>
      <c r="AB156" s="188">
        <v>25033734</v>
      </c>
      <c r="AC156" s="188">
        <v>704748710</v>
      </c>
      <c r="AD156" s="188">
        <v>0</v>
      </c>
      <c r="AE156" s="188">
        <v>12074852830</v>
      </c>
      <c r="AF156" s="188"/>
      <c r="AG156" s="188"/>
      <c r="AH156" s="188">
        <v>21465000</v>
      </c>
      <c r="AI156" s="188">
        <v>54522000</v>
      </c>
      <c r="AJ156" s="188">
        <v>0</v>
      </c>
      <c r="AK156" s="188"/>
      <c r="AL156" s="188">
        <v>5137945753</v>
      </c>
      <c r="AM156" s="188">
        <v>27867425</v>
      </c>
      <c r="AN156" s="188">
        <v>5165813178</v>
      </c>
      <c r="AO156" s="188">
        <v>3686895561</v>
      </c>
      <c r="AP156" s="188">
        <v>19850037</v>
      </c>
      <c r="AQ156" s="188">
        <v>3706745598</v>
      </c>
      <c r="AR156" s="188">
        <v>2135677149</v>
      </c>
      <c r="AS156" s="188">
        <v>2636073</v>
      </c>
      <c r="AT156" s="188">
        <v>2138313222</v>
      </c>
      <c r="AU156" s="188">
        <v>23287433</v>
      </c>
      <c r="AV156" s="188">
        <v>343594490</v>
      </c>
      <c r="AW156" s="188">
        <v>43303465</v>
      </c>
      <c r="AX156" s="188">
        <v>386897955</v>
      </c>
      <c r="AY156" s="188">
        <v>11421057386</v>
      </c>
      <c r="AZ156" s="188">
        <v>0</v>
      </c>
      <c r="BA156" s="188">
        <v>11421057386</v>
      </c>
      <c r="BB156" s="188"/>
      <c r="BC156" s="188">
        <v>10983805896</v>
      </c>
      <c r="BD156" s="188">
        <v>10983805896</v>
      </c>
      <c r="BE156" s="188">
        <v>12150839830</v>
      </c>
      <c r="BF156" s="188"/>
      <c r="BG156" s="188">
        <v>12074852830</v>
      </c>
      <c r="BH156" s="188">
        <v>0</v>
      </c>
      <c r="BI156" s="188">
        <v>0</v>
      </c>
      <c r="BJ156" s="111">
        <v>0</v>
      </c>
      <c r="BL156" s="111">
        <v>5.8364993753716829E-2</v>
      </c>
    </row>
    <row r="157" spans="1:95">
      <c r="A157" s="168">
        <f>A156+1</f>
        <v>2007</v>
      </c>
      <c r="B157" s="168" t="str">
        <f t="shared" ref="B157" si="15">B72</f>
        <v>Annual</v>
      </c>
      <c r="C157" s="188">
        <v>5135758927</v>
      </c>
      <c r="D157" s="188">
        <v>26249201</v>
      </c>
      <c r="E157" s="188">
        <v>5162008128</v>
      </c>
      <c r="F157" s="188">
        <v>3670591877</v>
      </c>
      <c r="G157" s="188">
        <v>18367686</v>
      </c>
      <c r="H157" s="188">
        <v>3688959563</v>
      </c>
      <c r="I157" s="188">
        <v>2145284535</v>
      </c>
      <c r="J157" s="188">
        <v>2760248</v>
      </c>
      <c r="K157" s="188">
        <v>2148044783</v>
      </c>
      <c r="L157" s="188">
        <v>23647085</v>
      </c>
      <c r="M157" s="188">
        <v>349289638</v>
      </c>
      <c r="N157" s="188">
        <v>44147074</v>
      </c>
      <c r="O157" s="188">
        <v>393436712</v>
      </c>
      <c r="P157" s="188">
        <v>11416096271</v>
      </c>
      <c r="Q157" s="188">
        <v>0</v>
      </c>
      <c r="R157" s="188">
        <v>11416096271</v>
      </c>
      <c r="S157" s="188"/>
      <c r="T157" s="188">
        <v>10975282424</v>
      </c>
      <c r="U157" s="188">
        <v>10975282424</v>
      </c>
      <c r="V157" s="188">
        <v>11022659559</v>
      </c>
      <c r="W157" s="188">
        <v>11022659559</v>
      </c>
      <c r="X157" s="188">
        <v>11368719136</v>
      </c>
      <c r="Y157" s="188">
        <v>11368719136</v>
      </c>
      <c r="Z157" s="188">
        <v>25397978</v>
      </c>
      <c r="AA157" s="188">
        <v>185379</v>
      </c>
      <c r="AB157" s="188">
        <v>25583357</v>
      </c>
      <c r="AC157" s="188">
        <v>710350112</v>
      </c>
      <c r="AD157" s="188">
        <v>0</v>
      </c>
      <c r="AE157" s="188">
        <v>12152029740</v>
      </c>
      <c r="AF157" s="188"/>
      <c r="AG157" s="188"/>
      <c r="AH157" s="188">
        <v>27017000</v>
      </c>
      <c r="AI157" s="188">
        <v>68369000</v>
      </c>
      <c r="AJ157" s="188">
        <v>0</v>
      </c>
      <c r="AK157" s="188"/>
      <c r="AL157" s="188">
        <v>5162775927</v>
      </c>
      <c r="AM157" s="188">
        <v>26249201</v>
      </c>
      <c r="AN157" s="188">
        <v>5189025128</v>
      </c>
      <c r="AO157" s="188">
        <v>3738960877</v>
      </c>
      <c r="AP157" s="188">
        <v>18367686</v>
      </c>
      <c r="AQ157" s="188">
        <v>3757328563</v>
      </c>
      <c r="AR157" s="188">
        <v>2145284535</v>
      </c>
      <c r="AS157" s="188">
        <v>2760248</v>
      </c>
      <c r="AT157" s="188">
        <v>2148044783</v>
      </c>
      <c r="AU157" s="188">
        <v>23647085</v>
      </c>
      <c r="AV157" s="188">
        <v>349289638</v>
      </c>
      <c r="AW157" s="188">
        <v>44147074</v>
      </c>
      <c r="AX157" s="188">
        <v>393436712</v>
      </c>
      <c r="AY157" s="188">
        <v>11511482271</v>
      </c>
      <c r="AZ157" s="188">
        <v>0</v>
      </c>
      <c r="BA157" s="188">
        <v>11511482271</v>
      </c>
      <c r="BB157" s="188"/>
      <c r="BC157" s="188">
        <v>11070668424</v>
      </c>
      <c r="BD157" s="188">
        <v>11070668424</v>
      </c>
      <c r="BE157" s="188">
        <v>12247415740</v>
      </c>
      <c r="BF157" s="188"/>
      <c r="BG157" s="188">
        <v>12152029740</v>
      </c>
      <c r="BH157" s="188">
        <v>0</v>
      </c>
      <c r="BI157" s="188">
        <v>0</v>
      </c>
      <c r="BJ157" s="111">
        <v>0</v>
      </c>
      <c r="BL157" s="111">
        <v>5.8455264445394617E-2</v>
      </c>
    </row>
    <row r="158" spans="1:95">
      <c r="A158" s="168">
        <f>A157+1</f>
        <v>2008</v>
      </c>
      <c r="B158" s="168" t="str">
        <f t="shared" ref="B158" si="16">B85</f>
        <v>Annual</v>
      </c>
      <c r="C158" s="188">
        <v>5212464756</v>
      </c>
      <c r="D158" s="188">
        <v>23063764</v>
      </c>
      <c r="E158" s="188">
        <v>5235528520</v>
      </c>
      <c r="F158" s="188">
        <v>3737252552</v>
      </c>
      <c r="G158" s="188">
        <v>16508474</v>
      </c>
      <c r="H158" s="188">
        <v>3753761026</v>
      </c>
      <c r="I158" s="188">
        <v>2154920381</v>
      </c>
      <c r="J158" s="188">
        <v>1926797</v>
      </c>
      <c r="K158" s="188">
        <v>2156847178</v>
      </c>
      <c r="L158" s="188">
        <v>24006737</v>
      </c>
      <c r="M158" s="188">
        <v>355880838</v>
      </c>
      <c r="N158" s="188">
        <v>45099324</v>
      </c>
      <c r="O158" s="188">
        <v>400980162</v>
      </c>
      <c r="P158" s="188">
        <v>11571123623</v>
      </c>
      <c r="Q158" s="188">
        <v>0</v>
      </c>
      <c r="R158" s="188">
        <v>11571123623</v>
      </c>
      <c r="S158" s="188"/>
      <c r="T158" s="188">
        <v>11128644426</v>
      </c>
      <c r="U158" s="188">
        <v>11128644426</v>
      </c>
      <c r="V158" s="188">
        <v>11170143461</v>
      </c>
      <c r="W158" s="188">
        <v>11170143461</v>
      </c>
      <c r="X158" s="188">
        <v>11529624588</v>
      </c>
      <c r="Y158" s="188">
        <v>11529624588</v>
      </c>
      <c r="Z158" s="188">
        <v>25920255</v>
      </c>
      <c r="AA158" s="188">
        <v>128775</v>
      </c>
      <c r="AB158" s="188">
        <v>26049030</v>
      </c>
      <c r="AC158" s="188">
        <v>721118349</v>
      </c>
      <c r="AD158" s="188">
        <v>0</v>
      </c>
      <c r="AE158" s="188">
        <v>12318291002</v>
      </c>
      <c r="AF158" s="188"/>
      <c r="AG158" s="188"/>
      <c r="AH158" s="188">
        <v>32568000</v>
      </c>
      <c r="AI158" s="188">
        <v>82216000</v>
      </c>
      <c r="AJ158" s="188">
        <v>0</v>
      </c>
      <c r="AK158" s="188"/>
      <c r="AL158" s="188">
        <v>5245032756</v>
      </c>
      <c r="AM158" s="188">
        <v>23063764</v>
      </c>
      <c r="AN158" s="188">
        <v>5268096520</v>
      </c>
      <c r="AO158" s="188">
        <v>3819468552</v>
      </c>
      <c r="AP158" s="188">
        <v>16508474</v>
      </c>
      <c r="AQ158" s="188">
        <v>3835977026</v>
      </c>
      <c r="AR158" s="188">
        <v>2154920381</v>
      </c>
      <c r="AS158" s="188">
        <v>1926797</v>
      </c>
      <c r="AT158" s="188">
        <v>2156847178</v>
      </c>
      <c r="AU158" s="188">
        <v>24006737</v>
      </c>
      <c r="AV158" s="188">
        <v>355880838</v>
      </c>
      <c r="AW158" s="188">
        <v>45099324</v>
      </c>
      <c r="AX158" s="188">
        <v>400980162</v>
      </c>
      <c r="AY158" s="188">
        <v>11685907623</v>
      </c>
      <c r="AZ158" s="188">
        <v>0</v>
      </c>
      <c r="BA158" s="188">
        <v>11685907623</v>
      </c>
      <c r="BB158" s="188"/>
      <c r="BC158" s="188">
        <v>11243428426</v>
      </c>
      <c r="BD158" s="188">
        <v>11243428426</v>
      </c>
      <c r="BE158" s="188">
        <v>12433075002</v>
      </c>
      <c r="BF158" s="188"/>
      <c r="BG158" s="188">
        <v>12318291002</v>
      </c>
      <c r="BH158" s="188">
        <v>0</v>
      </c>
      <c r="BI158" s="188">
        <v>0</v>
      </c>
      <c r="BJ158" s="111">
        <v>0</v>
      </c>
      <c r="BL158" s="111">
        <v>5.8540454100566311E-2</v>
      </c>
    </row>
    <row r="159" spans="1:95"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</row>
    <row r="160" spans="1:95">
      <c r="A160" s="168">
        <f>A158+1</f>
        <v>2009</v>
      </c>
      <c r="B160" s="168" t="str">
        <f t="shared" ref="B160" si="17">B98</f>
        <v>Annual</v>
      </c>
      <c r="C160" s="188">
        <v>5300083118</v>
      </c>
      <c r="D160" s="188">
        <v>23992894</v>
      </c>
      <c r="E160" s="188">
        <v>5324076012</v>
      </c>
      <c r="F160" s="188">
        <v>3796482796</v>
      </c>
      <c r="G160" s="188">
        <v>17183855</v>
      </c>
      <c r="H160" s="188">
        <v>3813666651</v>
      </c>
      <c r="I160" s="188">
        <v>2136166089</v>
      </c>
      <c r="J160" s="188">
        <v>2042367</v>
      </c>
      <c r="K160" s="188">
        <v>2138208456</v>
      </c>
      <c r="L160" s="188">
        <v>24366389</v>
      </c>
      <c r="M160" s="188">
        <v>360695537</v>
      </c>
      <c r="N160" s="188">
        <v>45836608</v>
      </c>
      <c r="O160" s="188">
        <v>406532145</v>
      </c>
      <c r="P160" s="188">
        <v>11706849653</v>
      </c>
      <c r="Q160" s="188">
        <v>0</v>
      </c>
      <c r="R160" s="188">
        <v>11706849653</v>
      </c>
      <c r="S160" s="188"/>
      <c r="T160" s="188">
        <v>11257098392</v>
      </c>
      <c r="U160" s="188">
        <v>11257098392</v>
      </c>
      <c r="V160" s="188">
        <v>11300317508</v>
      </c>
      <c r="W160" s="188">
        <v>11300317508</v>
      </c>
      <c r="X160" s="188">
        <v>11663630537</v>
      </c>
      <c r="Y160" s="188">
        <v>11663630537</v>
      </c>
      <c r="Z160" s="188">
        <v>26442532</v>
      </c>
      <c r="AA160" s="188">
        <v>141714</v>
      </c>
      <c r="AB160" s="188">
        <v>26584246</v>
      </c>
      <c r="AC160" s="188">
        <v>730702835</v>
      </c>
      <c r="AD160" s="188">
        <v>0</v>
      </c>
      <c r="AE160" s="188">
        <v>12464136734</v>
      </c>
      <c r="AF160" s="188"/>
      <c r="AG160" s="188"/>
      <c r="AH160" s="188">
        <v>38120000</v>
      </c>
      <c r="AI160" s="188">
        <v>96068000</v>
      </c>
      <c r="AJ160" s="188">
        <v>0</v>
      </c>
      <c r="AK160" s="188"/>
      <c r="AL160" s="188">
        <v>5338203118</v>
      </c>
      <c r="AM160" s="188">
        <v>23992894</v>
      </c>
      <c r="AN160" s="188">
        <v>5362196012</v>
      </c>
      <c r="AO160" s="188">
        <v>3892550796</v>
      </c>
      <c r="AP160" s="188">
        <v>17183855</v>
      </c>
      <c r="AQ160" s="188">
        <v>3909734651</v>
      </c>
      <c r="AR160" s="188">
        <v>2136166089</v>
      </c>
      <c r="AS160" s="188">
        <v>2042367</v>
      </c>
      <c r="AT160" s="188">
        <v>2138208456</v>
      </c>
      <c r="AU160" s="188">
        <v>24366389</v>
      </c>
      <c r="AV160" s="188">
        <v>360695537</v>
      </c>
      <c r="AW160" s="188">
        <v>45836608</v>
      </c>
      <c r="AX160" s="188">
        <v>406532145</v>
      </c>
      <c r="AY160" s="188">
        <v>11841037653</v>
      </c>
      <c r="AZ160" s="188">
        <v>0</v>
      </c>
      <c r="BA160" s="188">
        <v>11841037653</v>
      </c>
      <c r="BB160" s="188"/>
      <c r="BC160" s="188">
        <v>11391286392</v>
      </c>
      <c r="BD160" s="188">
        <v>11391286392</v>
      </c>
      <c r="BE160" s="188">
        <v>12598324734</v>
      </c>
      <c r="BF160" s="188"/>
      <c r="BG160" s="188">
        <v>12464136734</v>
      </c>
      <c r="BH160" s="188">
        <v>0</v>
      </c>
      <c r="BI160" s="188">
        <v>0</v>
      </c>
      <c r="BJ160" s="111">
        <v>0</v>
      </c>
      <c r="BL160" s="111">
        <v>5.8624423864572152E-2</v>
      </c>
    </row>
    <row r="161" spans="1:64">
      <c r="A161" s="168">
        <f>A160+1</f>
        <v>2010</v>
      </c>
      <c r="B161" s="168" t="str">
        <f t="shared" ref="B161" si="18">B111</f>
        <v>Annual</v>
      </c>
      <c r="C161" s="188">
        <v>5391051728</v>
      </c>
      <c r="D161" s="188">
        <v>25540282</v>
      </c>
      <c r="E161" s="188">
        <v>5416592010</v>
      </c>
      <c r="F161" s="188">
        <v>3857813217</v>
      </c>
      <c r="G161" s="188">
        <v>18358774</v>
      </c>
      <c r="H161" s="188">
        <v>3876171991</v>
      </c>
      <c r="I161" s="188">
        <v>2117976380</v>
      </c>
      <c r="J161" s="188">
        <v>2075025</v>
      </c>
      <c r="K161" s="188">
        <v>2120051405</v>
      </c>
      <c r="L161" s="188">
        <v>24726041</v>
      </c>
      <c r="M161" s="188">
        <v>366390684</v>
      </c>
      <c r="N161" s="188">
        <v>46680218</v>
      </c>
      <c r="O161" s="188">
        <v>413070902</v>
      </c>
      <c r="P161" s="188">
        <v>11850612349</v>
      </c>
      <c r="Q161" s="188">
        <v>0</v>
      </c>
      <c r="R161" s="188">
        <v>11850612349</v>
      </c>
      <c r="S161" s="188"/>
      <c r="T161" s="188">
        <v>11391567366</v>
      </c>
      <c r="U161" s="188">
        <v>11391567366</v>
      </c>
      <c r="V161" s="188">
        <v>11437541447</v>
      </c>
      <c r="W161" s="188">
        <v>11437541447</v>
      </c>
      <c r="X161" s="188">
        <v>11804638268</v>
      </c>
      <c r="Y161" s="188">
        <v>11804638268</v>
      </c>
      <c r="Z161" s="188">
        <v>26964809</v>
      </c>
      <c r="AA161" s="188">
        <v>137739</v>
      </c>
      <c r="AB161" s="188">
        <v>27102548</v>
      </c>
      <c r="AC161" s="188">
        <v>740781106</v>
      </c>
      <c r="AD161" s="188">
        <v>0</v>
      </c>
      <c r="AE161" s="188">
        <v>12618496003</v>
      </c>
      <c r="AF161" s="188"/>
      <c r="AG161" s="188"/>
      <c r="AH161" s="188">
        <v>43672000</v>
      </c>
      <c r="AI161" s="188">
        <v>109920000</v>
      </c>
      <c r="AJ161" s="188">
        <v>0</v>
      </c>
      <c r="AK161" s="188"/>
      <c r="AL161" s="188">
        <v>5434723728</v>
      </c>
      <c r="AM161" s="188">
        <v>25540282</v>
      </c>
      <c r="AN161" s="188">
        <v>5460264010</v>
      </c>
      <c r="AO161" s="188">
        <v>3967733217</v>
      </c>
      <c r="AP161" s="188">
        <v>18358774</v>
      </c>
      <c r="AQ161" s="188">
        <v>3986091991</v>
      </c>
      <c r="AR161" s="188">
        <v>2117976380</v>
      </c>
      <c r="AS161" s="188">
        <v>2075025</v>
      </c>
      <c r="AT161" s="188">
        <v>2120051405</v>
      </c>
      <c r="AU161" s="188">
        <v>24726041</v>
      </c>
      <c r="AV161" s="188">
        <v>366390684</v>
      </c>
      <c r="AW161" s="188">
        <v>46680218</v>
      </c>
      <c r="AX161" s="188">
        <v>413070902</v>
      </c>
      <c r="AY161" s="188">
        <v>12004204349</v>
      </c>
      <c r="AZ161" s="188">
        <v>0</v>
      </c>
      <c r="BA161" s="188">
        <v>12004204349</v>
      </c>
      <c r="BB161" s="188"/>
      <c r="BC161" s="188">
        <v>11545159366</v>
      </c>
      <c r="BD161" s="188">
        <v>11545159366</v>
      </c>
      <c r="BE161" s="188">
        <v>12772088003</v>
      </c>
      <c r="BF161" s="188"/>
      <c r="BG161" s="188">
        <v>12618496003</v>
      </c>
      <c r="BH161" s="188">
        <v>0</v>
      </c>
      <c r="BI161" s="188">
        <v>0</v>
      </c>
      <c r="BJ161" s="111">
        <v>0</v>
      </c>
      <c r="BL161" s="111">
        <v>5.8705974612495979E-2</v>
      </c>
    </row>
    <row r="162" spans="1:64">
      <c r="A162" s="168">
        <f>A161+1</f>
        <v>2011</v>
      </c>
      <c r="B162" s="168" t="str">
        <f t="shared" ref="B162" si="19">B124</f>
        <v>Annual</v>
      </c>
      <c r="C162" s="188">
        <v>5500024319</v>
      </c>
      <c r="D162" s="188">
        <v>25801159</v>
      </c>
      <c r="E162" s="188">
        <v>5525825478</v>
      </c>
      <c r="F162" s="188">
        <v>3928736039</v>
      </c>
      <c r="G162" s="188">
        <v>18363188</v>
      </c>
      <c r="H162" s="188">
        <v>3947099227</v>
      </c>
      <c r="I162" s="188">
        <v>2098936426</v>
      </c>
      <c r="J162" s="188">
        <v>2245969</v>
      </c>
      <c r="K162" s="188">
        <v>2101182395</v>
      </c>
      <c r="L162" s="188">
        <v>25085693</v>
      </c>
      <c r="M162" s="188">
        <v>372085833</v>
      </c>
      <c r="N162" s="188">
        <v>47523830</v>
      </c>
      <c r="O162" s="188">
        <v>419609663</v>
      </c>
      <c r="P162" s="188">
        <v>12018802456</v>
      </c>
      <c r="Q162" s="188">
        <v>0</v>
      </c>
      <c r="R162" s="188">
        <v>12018802456</v>
      </c>
      <c r="S162" s="188"/>
      <c r="T162" s="188">
        <v>11552782477</v>
      </c>
      <c r="U162" s="188">
        <v>11552782477</v>
      </c>
      <c r="V162" s="188">
        <v>11599192793</v>
      </c>
      <c r="W162" s="188">
        <v>11599192793</v>
      </c>
      <c r="X162" s="188">
        <v>11972392140</v>
      </c>
      <c r="Y162" s="188">
        <v>11972392140</v>
      </c>
      <c r="Z162" s="188">
        <v>27487086</v>
      </c>
      <c r="AA162" s="188">
        <v>173714</v>
      </c>
      <c r="AB162" s="188">
        <v>27660800</v>
      </c>
      <c r="AC162" s="188">
        <v>752365920</v>
      </c>
      <c r="AD162" s="188">
        <v>0</v>
      </c>
      <c r="AE162" s="188">
        <v>12798829176</v>
      </c>
      <c r="AF162" s="188"/>
      <c r="AG162" s="188"/>
      <c r="AH162" s="188">
        <v>49224000</v>
      </c>
      <c r="AI162" s="188">
        <v>123773000</v>
      </c>
      <c r="AJ162" s="188">
        <v>0</v>
      </c>
      <c r="AK162" s="188"/>
      <c r="AL162" s="188">
        <v>5549248319</v>
      </c>
      <c r="AM162" s="188">
        <v>25801159</v>
      </c>
      <c r="AN162" s="188">
        <v>5575049478</v>
      </c>
      <c r="AO162" s="188">
        <v>4052509039</v>
      </c>
      <c r="AP162" s="188">
        <v>18363188</v>
      </c>
      <c r="AQ162" s="188">
        <v>4070872227</v>
      </c>
      <c r="AR162" s="188">
        <v>2098936426</v>
      </c>
      <c r="AS162" s="188">
        <v>2245969</v>
      </c>
      <c r="AT162" s="188">
        <v>2101182395</v>
      </c>
      <c r="AU162" s="188">
        <v>25085693</v>
      </c>
      <c r="AV162" s="188">
        <v>372085833</v>
      </c>
      <c r="AW162" s="188">
        <v>47523830</v>
      </c>
      <c r="AX162" s="188">
        <v>419609663</v>
      </c>
      <c r="AY162" s="188">
        <v>12191799456</v>
      </c>
      <c r="AZ162" s="188">
        <v>0</v>
      </c>
      <c r="BA162" s="188">
        <v>12191799456</v>
      </c>
      <c r="BB162" s="188"/>
      <c r="BC162" s="188">
        <v>11725779477</v>
      </c>
      <c r="BD162" s="188">
        <v>11725779477</v>
      </c>
      <c r="BE162" s="188">
        <v>12971826176</v>
      </c>
      <c r="BF162" s="188"/>
      <c r="BG162" s="188">
        <v>12798829176</v>
      </c>
      <c r="BH162" s="188">
        <v>0</v>
      </c>
      <c r="BI162" s="188">
        <v>0</v>
      </c>
      <c r="BJ162" s="111">
        <v>0</v>
      </c>
      <c r="BL162" s="111">
        <v>5.8783964505973341E-2</v>
      </c>
    </row>
    <row r="163" spans="1:64">
      <c r="A163" s="168">
        <f>A162+1</f>
        <v>2012</v>
      </c>
      <c r="B163" s="168" t="str">
        <f t="shared" ref="B163" si="20">B137</f>
        <v>Annual</v>
      </c>
      <c r="C163" s="188">
        <v>5617020788</v>
      </c>
      <c r="D163" s="188">
        <v>23497116</v>
      </c>
      <c r="E163" s="188">
        <v>5640517904</v>
      </c>
      <c r="F163" s="188">
        <v>4008960667</v>
      </c>
      <c r="G163" s="188">
        <v>17024655</v>
      </c>
      <c r="H163" s="188">
        <v>4025985322</v>
      </c>
      <c r="I163" s="188">
        <v>2080625860</v>
      </c>
      <c r="J163" s="188">
        <v>1924833</v>
      </c>
      <c r="K163" s="188">
        <v>2082550693</v>
      </c>
      <c r="L163" s="188">
        <v>25445345</v>
      </c>
      <c r="M163" s="188">
        <v>378739485</v>
      </c>
      <c r="N163" s="188">
        <v>48485329</v>
      </c>
      <c r="O163" s="188">
        <v>427224814</v>
      </c>
      <c r="P163" s="188">
        <v>12201724078</v>
      </c>
      <c r="Q163" s="188">
        <v>0</v>
      </c>
      <c r="R163" s="188">
        <v>12201724078</v>
      </c>
      <c r="S163" s="188"/>
      <c r="T163" s="188">
        <v>11732052660</v>
      </c>
      <c r="U163" s="188">
        <v>11732052660</v>
      </c>
      <c r="V163" s="188">
        <v>11774499264</v>
      </c>
      <c r="W163" s="188">
        <v>11774499264</v>
      </c>
      <c r="X163" s="188">
        <v>12159277474</v>
      </c>
      <c r="Y163" s="188">
        <v>12159277474</v>
      </c>
      <c r="Z163" s="188">
        <v>28009363</v>
      </c>
      <c r="AA163" s="188">
        <v>138784</v>
      </c>
      <c r="AB163" s="188">
        <v>28148147</v>
      </c>
      <c r="AC163" s="188">
        <v>764853278</v>
      </c>
      <c r="AD163" s="188">
        <v>0</v>
      </c>
      <c r="AE163" s="188">
        <v>12994725503</v>
      </c>
      <c r="AF163" s="188"/>
      <c r="AG163" s="188"/>
      <c r="AH163" s="188">
        <v>54775000</v>
      </c>
      <c r="AI163" s="188">
        <v>137625000</v>
      </c>
      <c r="AJ163" s="188">
        <v>0</v>
      </c>
      <c r="AK163" s="188"/>
      <c r="AL163" s="188">
        <v>5671795788</v>
      </c>
      <c r="AM163" s="188">
        <v>23497116</v>
      </c>
      <c r="AN163" s="188">
        <v>5695292904</v>
      </c>
      <c r="AO163" s="188">
        <v>4146585667</v>
      </c>
      <c r="AP163" s="188">
        <v>17024655</v>
      </c>
      <c r="AQ163" s="188">
        <v>4163610322</v>
      </c>
      <c r="AR163" s="188">
        <v>2080625860</v>
      </c>
      <c r="AS163" s="188">
        <v>1924833</v>
      </c>
      <c r="AT163" s="188">
        <v>2082550693</v>
      </c>
      <c r="AU163" s="188">
        <v>25445345</v>
      </c>
      <c r="AV163" s="188">
        <v>378739485</v>
      </c>
      <c r="AW163" s="188">
        <v>48485329</v>
      </c>
      <c r="AX163" s="188">
        <v>427224814</v>
      </c>
      <c r="AY163" s="188">
        <v>12394124078</v>
      </c>
      <c r="AZ163" s="188">
        <v>0</v>
      </c>
      <c r="BA163" s="188">
        <v>12394124078</v>
      </c>
      <c r="BB163" s="188"/>
      <c r="BC163" s="188">
        <v>11924452660</v>
      </c>
      <c r="BD163" s="188">
        <v>11924452660</v>
      </c>
      <c r="BE163" s="188">
        <v>13187125503</v>
      </c>
      <c r="BF163" s="188"/>
      <c r="BG163" s="188">
        <v>12994725503</v>
      </c>
      <c r="BH163" s="188">
        <v>0</v>
      </c>
      <c r="BI163" s="188">
        <v>0</v>
      </c>
      <c r="BJ163" s="111">
        <v>0</v>
      </c>
      <c r="BL163" s="111">
        <v>5.8858748330114688E-2</v>
      </c>
    </row>
    <row r="164" spans="1:64">
      <c r="A164" s="168">
        <f>A163+1</f>
        <v>2013</v>
      </c>
      <c r="B164" s="168" t="str">
        <f t="shared" ref="B164" si="21">B150</f>
        <v>Annual</v>
      </c>
      <c r="C164" s="188">
        <v>5722511341</v>
      </c>
      <c r="D164" s="188">
        <v>24762300</v>
      </c>
      <c r="E164" s="188">
        <v>5747273641</v>
      </c>
      <c r="F164" s="188">
        <v>4082907119</v>
      </c>
      <c r="G164" s="188">
        <v>18156740</v>
      </c>
      <c r="H164" s="188">
        <v>4101063859</v>
      </c>
      <c r="I164" s="188">
        <v>2061121710</v>
      </c>
      <c r="J164" s="188">
        <v>1590397</v>
      </c>
      <c r="K164" s="188">
        <v>2062712107</v>
      </c>
      <c r="L164" s="188">
        <v>25804997</v>
      </c>
      <c r="M164" s="188">
        <v>383491732</v>
      </c>
      <c r="N164" s="188">
        <v>49213360</v>
      </c>
      <c r="O164" s="188">
        <v>432705092</v>
      </c>
      <c r="P164" s="188">
        <v>12369559696</v>
      </c>
      <c r="Q164" s="188">
        <v>0</v>
      </c>
      <c r="R164" s="188">
        <v>12369559696</v>
      </c>
      <c r="S164" s="188"/>
      <c r="T164" s="188">
        <v>11892345167</v>
      </c>
      <c r="U164" s="188">
        <v>11892345167</v>
      </c>
      <c r="V164" s="188">
        <v>11936854604</v>
      </c>
      <c r="W164" s="188">
        <v>11936854604</v>
      </c>
      <c r="X164" s="188">
        <v>12325050259</v>
      </c>
      <c r="Y164" s="188">
        <v>12325050259</v>
      </c>
      <c r="Z164" s="188">
        <v>28531640</v>
      </c>
      <c r="AA164" s="188">
        <v>125575</v>
      </c>
      <c r="AB164" s="188">
        <v>28657215</v>
      </c>
      <c r="AC164" s="188">
        <v>776285540</v>
      </c>
      <c r="AD164" s="188">
        <v>0</v>
      </c>
      <c r="AE164" s="188">
        <v>13174502451</v>
      </c>
      <c r="AF164" s="188"/>
      <c r="AG164" s="188"/>
      <c r="AH164" s="188">
        <v>58254000</v>
      </c>
      <c r="AI164" s="188">
        <v>151477000</v>
      </c>
      <c r="AJ164" s="188">
        <v>0</v>
      </c>
      <c r="AK164" s="188"/>
      <c r="AL164" s="188">
        <v>5780765341</v>
      </c>
      <c r="AM164" s="188">
        <v>24762300</v>
      </c>
      <c r="AN164" s="188">
        <v>5805527641</v>
      </c>
      <c r="AO164" s="188">
        <v>4234384119</v>
      </c>
      <c r="AP164" s="188">
        <v>18156740</v>
      </c>
      <c r="AQ164" s="188">
        <v>4252540859</v>
      </c>
      <c r="AR164" s="188">
        <v>2061121710</v>
      </c>
      <c r="AS164" s="188">
        <v>1590397</v>
      </c>
      <c r="AT164" s="188">
        <v>2062712107</v>
      </c>
      <c r="AU164" s="188">
        <v>25804997</v>
      </c>
      <c r="AV164" s="188">
        <v>383491732</v>
      </c>
      <c r="AW164" s="188">
        <v>49213360</v>
      </c>
      <c r="AX164" s="188">
        <v>432705092</v>
      </c>
      <c r="AY164" s="188">
        <v>12579290696</v>
      </c>
      <c r="AZ164" s="188">
        <v>0</v>
      </c>
      <c r="BA164" s="188">
        <v>12579290696</v>
      </c>
      <c r="BB164" s="188"/>
      <c r="BC164" s="188">
        <v>12102076167</v>
      </c>
      <c r="BD164" s="188">
        <v>12102076167</v>
      </c>
      <c r="BE164" s="188">
        <v>13384233451</v>
      </c>
      <c r="BF164" s="188"/>
      <c r="BG164" s="188">
        <v>13174502451</v>
      </c>
      <c r="BH164" s="188">
        <v>0</v>
      </c>
      <c r="BI164" s="188">
        <v>0</v>
      </c>
      <c r="BJ164" s="111">
        <v>0</v>
      </c>
      <c r="BK164" s="205" t="e">
        <v>#DIV/0!</v>
      </c>
      <c r="BL164" s="111">
        <v>5.8923328823023348E-2</v>
      </c>
    </row>
    <row r="165" spans="1:64">
      <c r="B165" s="188"/>
      <c r="C165" s="206">
        <v>1.4105163122275277E-2</v>
      </c>
      <c r="D165" s="206" t="e">
        <v>#NUM!</v>
      </c>
      <c r="E165" s="206">
        <v>1.5260797791463165E-2</v>
      </c>
      <c r="F165" s="206">
        <v>1.4425355802786033E-2</v>
      </c>
      <c r="G165" s="206" t="e">
        <v>#NUM!</v>
      </c>
      <c r="H165" s="206">
        <v>1.510548162151526E-2</v>
      </c>
      <c r="I165" s="206">
        <v>-1.0731129794988581E-3</v>
      </c>
      <c r="J165" s="206">
        <v>-0.27378090162251056</v>
      </c>
      <c r="K165" s="206">
        <v>-2.8461626123494899E-3</v>
      </c>
      <c r="L165" s="206">
        <v>1.3782075218454537E-2</v>
      </c>
      <c r="M165" s="206">
        <v>1.6802459491934485E-2</v>
      </c>
      <c r="N165" s="206">
        <v>1.9683254517091076E-2</v>
      </c>
      <c r="O165" s="206">
        <v>1.7125620321463142E-2</v>
      </c>
      <c r="P165" s="206">
        <v>1.1991326454262374E-2</v>
      </c>
      <c r="Q165" s="206" t="e">
        <v>#DIV/0!</v>
      </c>
      <c r="R165" s="206">
        <v>1.1991326454262374E-2</v>
      </c>
      <c r="S165" s="206"/>
      <c r="T165" s="206">
        <v>1.1393706401656267E-2</v>
      </c>
      <c r="U165" s="206">
        <v>1.1393706401656267E-2</v>
      </c>
      <c r="V165" s="206">
        <v>1.1810478404822078E-2</v>
      </c>
      <c r="W165" s="206">
        <v>1.1810478404822078E-2</v>
      </c>
      <c r="X165" s="206">
        <v>1.1589015476971332E-2</v>
      </c>
      <c r="Y165" s="206">
        <v>1.1589015476971332E-2</v>
      </c>
      <c r="Z165" s="206">
        <v>2.1559427848021562E-2</v>
      </c>
      <c r="AA165" s="206">
        <v>7.4483046305893641E-2</v>
      </c>
      <c r="AB165" s="206">
        <v>2.173711134149392E-2</v>
      </c>
      <c r="AC165" s="206">
        <v>1.4355261371660655E-2</v>
      </c>
      <c r="AD165" s="206">
        <v>-1</v>
      </c>
      <c r="AE165" s="206">
        <v>1.2044835901003692E-2</v>
      </c>
      <c r="AF165" s="206"/>
      <c r="AG165" s="206"/>
      <c r="AH165" s="206">
        <v>0.4040924047688943</v>
      </c>
      <c r="AI165" s="206">
        <v>0.38427597058025231</v>
      </c>
      <c r="AJ165" s="206" t="e">
        <v>#DIV/0!</v>
      </c>
      <c r="AK165" s="206"/>
      <c r="AL165" s="206">
        <v>1.5092896478089424E-2</v>
      </c>
      <c r="AM165" s="206" t="e">
        <v>#NUM!</v>
      </c>
      <c r="AN165" s="206">
        <v>1.6136174052498564E-2</v>
      </c>
      <c r="AO165" s="206">
        <v>1.7855015670067864E-2</v>
      </c>
      <c r="AP165" s="206" t="e">
        <v>#NUM!</v>
      </c>
      <c r="AQ165" s="206">
        <v>1.8492935813058109E-2</v>
      </c>
      <c r="AR165" s="206">
        <v>-2.8848880687514233E-3</v>
      </c>
      <c r="AS165" s="206" t="e">
        <v>#NUM!</v>
      </c>
      <c r="AT165" s="206">
        <v>-2.7485164708024312E-3</v>
      </c>
      <c r="AU165" s="206">
        <v>1.3773894650697338E-2</v>
      </c>
      <c r="AV165" s="206">
        <v>1.6802459491934485E-2</v>
      </c>
      <c r="AW165" s="206">
        <v>1.9683254517091076E-2</v>
      </c>
      <c r="AX165" s="206">
        <v>1.7125620321463142E-2</v>
      </c>
      <c r="AY165" s="206">
        <v>1.3550133544943055E-2</v>
      </c>
      <c r="AZ165" s="206" t="e">
        <v>#DIV/0!</v>
      </c>
      <c r="BA165" s="206">
        <v>1.3550133544943055E-2</v>
      </c>
      <c r="BB165" s="206"/>
      <c r="BC165" s="206">
        <v>1.2691266836697634E-2</v>
      </c>
      <c r="BD165" s="206">
        <v>1.2691266836697634E-2</v>
      </c>
      <c r="BE165" s="206">
        <v>1.3524077983801952E-2</v>
      </c>
      <c r="BF165" s="206"/>
      <c r="BG165" s="206">
        <v>1.2044835901003692E-2</v>
      </c>
    </row>
    <row r="166" spans="1:64">
      <c r="A166" s="168">
        <f>A152</f>
        <v>2003</v>
      </c>
      <c r="B166" s="168" t="str">
        <f>B152</f>
        <v>Annual</v>
      </c>
      <c r="C166" s="207">
        <v>4974.5834830000003</v>
      </c>
      <c r="D166" s="207">
        <v>-35.052610000000001</v>
      </c>
      <c r="E166" s="207">
        <v>4939.5308729999997</v>
      </c>
      <c r="F166" s="207">
        <v>3538.0872680000002</v>
      </c>
      <c r="G166" s="207">
        <v>-8.0052009999999996</v>
      </c>
      <c r="H166" s="207">
        <v>3530.0820669999998</v>
      </c>
      <c r="I166" s="207">
        <v>2083.370981</v>
      </c>
      <c r="J166" s="207">
        <v>38.978838000000003</v>
      </c>
      <c r="K166" s="207">
        <v>2122.349819</v>
      </c>
      <c r="L166" s="207">
        <v>22.503896999999998</v>
      </c>
      <c r="M166" s="207">
        <v>324.631101</v>
      </c>
      <c r="N166" s="207">
        <v>40.497680000000003</v>
      </c>
      <c r="O166" s="207">
        <v>365.128781</v>
      </c>
      <c r="P166" s="207">
        <v>10979.595437</v>
      </c>
      <c r="Q166" s="207">
        <v>0</v>
      </c>
      <c r="R166" s="207">
        <v>10979.595437</v>
      </c>
      <c r="S166" s="207"/>
      <c r="T166" s="207">
        <v>10618.545629</v>
      </c>
      <c r="U166" s="207">
        <v>10618.545629</v>
      </c>
      <c r="V166" s="207">
        <v>10614.466656000001</v>
      </c>
      <c r="W166" s="207">
        <v>10614.466656000001</v>
      </c>
      <c r="X166" s="207">
        <v>10983.67441</v>
      </c>
      <c r="Y166" s="207">
        <v>10983.67441</v>
      </c>
      <c r="Z166" s="207">
        <v>23.051031999999999</v>
      </c>
      <c r="AA166" s="207">
        <v>6.1221999999999999E-2</v>
      </c>
      <c r="AB166" s="207">
        <v>23.112254</v>
      </c>
      <c r="AC166" s="207">
        <v>673.16361600000005</v>
      </c>
      <c r="AD166" s="207">
        <v>12.034176</v>
      </c>
      <c r="AE166" s="207">
        <v>11687.905483</v>
      </c>
      <c r="AF166" s="207"/>
      <c r="AG166" s="207"/>
      <c r="AH166" s="207">
        <v>1.956</v>
      </c>
      <c r="AI166" s="207">
        <v>5.8630000000000004</v>
      </c>
      <c r="AJ166" s="207">
        <v>0</v>
      </c>
      <c r="AK166" s="207"/>
      <c r="AL166" s="207">
        <v>4976.5394829999996</v>
      </c>
      <c r="AM166" s="207">
        <v>-29.759740999999998</v>
      </c>
      <c r="AN166" s="207">
        <v>4946.7797419999997</v>
      </c>
      <c r="AO166" s="207">
        <v>3547.5705560000001</v>
      </c>
      <c r="AP166" s="207">
        <v>-7.0405129999999998</v>
      </c>
      <c r="AQ166" s="207">
        <v>3540.5300430000002</v>
      </c>
      <c r="AR166" s="207">
        <v>2121.5372160000002</v>
      </c>
      <c r="AS166" s="207">
        <v>-1.264586</v>
      </c>
      <c r="AT166" s="207">
        <v>2120.2726299999999</v>
      </c>
      <c r="AU166" s="207">
        <v>22.505713</v>
      </c>
      <c r="AV166" s="207">
        <v>324.631101</v>
      </c>
      <c r="AW166" s="207">
        <v>40.497680000000003</v>
      </c>
      <c r="AX166" s="207">
        <v>365.128781</v>
      </c>
      <c r="AY166" s="207">
        <v>10995.216909000001</v>
      </c>
      <c r="AZ166" s="207">
        <v>0</v>
      </c>
      <c r="BA166" s="207">
        <v>10995.216909000001</v>
      </c>
      <c r="BB166" s="207"/>
      <c r="BC166" s="207">
        <v>10668.152968</v>
      </c>
      <c r="BD166" s="207">
        <v>10668.152968</v>
      </c>
      <c r="BE166" s="207">
        <v>11701.803406000001</v>
      </c>
      <c r="BF166" s="207"/>
      <c r="BG166" s="207">
        <v>11687.905483</v>
      </c>
    </row>
    <row r="167" spans="1:64"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207"/>
      <c r="BE167" s="207"/>
      <c r="BF167" s="207"/>
      <c r="BG167" s="207"/>
    </row>
    <row r="168" spans="1:64">
      <c r="A168" s="168">
        <f>A166+1</f>
        <v>2004</v>
      </c>
      <c r="B168" s="168" t="str">
        <f>B154</f>
        <v>Annual</v>
      </c>
      <c r="C168" s="207">
        <v>4965.9740199999997</v>
      </c>
      <c r="D168" s="207">
        <v>25.36279</v>
      </c>
      <c r="E168" s="207">
        <v>4991.3368099999998</v>
      </c>
      <c r="F168" s="207">
        <v>3502.4080730000001</v>
      </c>
      <c r="G168" s="207">
        <v>18.561132000000001</v>
      </c>
      <c r="H168" s="207">
        <v>3520.9692049999999</v>
      </c>
      <c r="I168" s="207">
        <v>2103.3952770000001</v>
      </c>
      <c r="J168" s="207">
        <v>2.9685359999999998</v>
      </c>
      <c r="K168" s="207">
        <v>2106.3638129999999</v>
      </c>
      <c r="L168" s="207">
        <v>22.568128999999999</v>
      </c>
      <c r="M168" s="207">
        <v>332.88970499999999</v>
      </c>
      <c r="N168" s="207">
        <v>41.706555000000002</v>
      </c>
      <c r="O168" s="207">
        <v>374.59625999999997</v>
      </c>
      <c r="P168" s="207">
        <v>11015.834217</v>
      </c>
      <c r="Q168" s="207">
        <v>0</v>
      </c>
      <c r="R168" s="207">
        <v>11015.834217</v>
      </c>
      <c r="S168" s="207"/>
      <c r="T168" s="207">
        <v>10594.345498999999</v>
      </c>
      <c r="U168" s="207">
        <v>10594.345498999999</v>
      </c>
      <c r="V168" s="207">
        <v>10641.237956999999</v>
      </c>
      <c r="W168" s="207">
        <v>10641.237956999999</v>
      </c>
      <c r="X168" s="207">
        <v>10968.941758999999</v>
      </c>
      <c r="Y168" s="207">
        <v>10968.941758999999</v>
      </c>
      <c r="Z168" s="207">
        <v>23.831147000000001</v>
      </c>
      <c r="AA168" s="207">
        <v>4.5187999999999999E-2</v>
      </c>
      <c r="AB168" s="207">
        <v>23.876335000000001</v>
      </c>
      <c r="AC168" s="207">
        <v>682.05522099999996</v>
      </c>
      <c r="AD168" s="207">
        <v>0</v>
      </c>
      <c r="AE168" s="207">
        <v>11721.765772999999</v>
      </c>
      <c r="AF168" s="207"/>
      <c r="AG168" s="207"/>
      <c r="AH168" s="207">
        <v>10.361000000000001</v>
      </c>
      <c r="AI168" s="207">
        <v>27.446000000000002</v>
      </c>
      <c r="AJ168" s="207">
        <v>0</v>
      </c>
      <c r="AK168" s="207"/>
      <c r="AL168" s="207">
        <v>4976.3350200000004</v>
      </c>
      <c r="AM168" s="207">
        <v>25.36279</v>
      </c>
      <c r="AN168" s="207">
        <v>5001.6978099999997</v>
      </c>
      <c r="AO168" s="207">
        <v>3529.854073</v>
      </c>
      <c r="AP168" s="207">
        <v>18.561132000000001</v>
      </c>
      <c r="AQ168" s="207">
        <v>3548.4152049999998</v>
      </c>
      <c r="AR168" s="207">
        <v>2103.3952770000001</v>
      </c>
      <c r="AS168" s="207">
        <v>2.9685359999999998</v>
      </c>
      <c r="AT168" s="207">
        <v>2106.3638129999999</v>
      </c>
      <c r="AU168" s="207">
        <v>22.568128999999999</v>
      </c>
      <c r="AV168" s="207">
        <v>332.88970499999999</v>
      </c>
      <c r="AW168" s="207">
        <v>41.706555000000002</v>
      </c>
      <c r="AX168" s="207">
        <v>374.59625999999997</v>
      </c>
      <c r="AY168" s="207">
        <v>11053.641217</v>
      </c>
      <c r="AZ168" s="207">
        <v>0</v>
      </c>
      <c r="BA168" s="207">
        <v>11053.641217</v>
      </c>
      <c r="BB168" s="207"/>
      <c r="BC168" s="207">
        <v>10632.152499</v>
      </c>
      <c r="BD168" s="207">
        <v>10632.152499</v>
      </c>
      <c r="BE168" s="207">
        <v>11759.572773</v>
      </c>
      <c r="BF168" s="207"/>
      <c r="BG168" s="207">
        <v>11721.765772999999</v>
      </c>
    </row>
    <row r="169" spans="1:64">
      <c r="A169" s="168">
        <f>A168+1</f>
        <v>2005</v>
      </c>
      <c r="B169" s="168" t="str">
        <f>B155</f>
        <v>Annual</v>
      </c>
      <c r="C169" s="207">
        <v>5067.9306630000001</v>
      </c>
      <c r="D169" s="207">
        <v>26.930012000000001</v>
      </c>
      <c r="E169" s="207">
        <v>5094.8606749999999</v>
      </c>
      <c r="F169" s="207">
        <v>3586.4193340000002</v>
      </c>
      <c r="G169" s="207">
        <v>18.856795000000002</v>
      </c>
      <c r="H169" s="207">
        <v>3605.2761289999999</v>
      </c>
      <c r="I169" s="207">
        <v>2125.31441</v>
      </c>
      <c r="J169" s="207">
        <v>2.6442749999999999</v>
      </c>
      <c r="K169" s="207">
        <v>2127.9586850000001</v>
      </c>
      <c r="L169" s="207">
        <v>22.927781</v>
      </c>
      <c r="M169" s="207">
        <v>337.89934399999999</v>
      </c>
      <c r="N169" s="207">
        <v>42.459856000000002</v>
      </c>
      <c r="O169" s="207">
        <v>380.35919999999999</v>
      </c>
      <c r="P169" s="207">
        <v>11231.38247</v>
      </c>
      <c r="Q169" s="207">
        <v>0</v>
      </c>
      <c r="R169" s="207">
        <v>11231.38247</v>
      </c>
      <c r="S169" s="207"/>
      <c r="T169" s="207">
        <v>10802.592188000001</v>
      </c>
      <c r="U169" s="207">
        <v>10802.592188000001</v>
      </c>
      <c r="V169" s="207">
        <v>10851.02327</v>
      </c>
      <c r="W169" s="207">
        <v>10851.02327</v>
      </c>
      <c r="X169" s="207">
        <v>11182.951387999999</v>
      </c>
      <c r="Y169" s="207">
        <v>11182.951387999999</v>
      </c>
      <c r="Z169" s="207">
        <v>24.353424</v>
      </c>
      <c r="AA169" s="207">
        <v>0.156884</v>
      </c>
      <c r="AB169" s="207">
        <v>24.510307999999998</v>
      </c>
      <c r="AC169" s="207">
        <v>696.54144299999996</v>
      </c>
      <c r="AD169" s="207">
        <v>0</v>
      </c>
      <c r="AE169" s="207">
        <v>11952.434221</v>
      </c>
      <c r="AF169" s="207"/>
      <c r="AG169" s="207"/>
      <c r="AH169" s="207">
        <v>15.913</v>
      </c>
      <c r="AI169" s="207">
        <v>40.988</v>
      </c>
      <c r="AJ169" s="207">
        <v>0</v>
      </c>
      <c r="AK169" s="207"/>
      <c r="AL169" s="207">
        <v>5083.8436629999997</v>
      </c>
      <c r="AM169" s="207">
        <v>26.930012000000001</v>
      </c>
      <c r="AN169" s="207">
        <v>5110.7736750000004</v>
      </c>
      <c r="AO169" s="207">
        <v>3627.407334</v>
      </c>
      <c r="AP169" s="207">
        <v>18.856795000000002</v>
      </c>
      <c r="AQ169" s="207">
        <v>3646.2641290000001</v>
      </c>
      <c r="AR169" s="207">
        <v>2125.31441</v>
      </c>
      <c r="AS169" s="207">
        <v>2.6442749999999999</v>
      </c>
      <c r="AT169" s="207">
        <v>2127.9586850000001</v>
      </c>
      <c r="AU169" s="207">
        <v>22.927781</v>
      </c>
      <c r="AV169" s="207">
        <v>337.89934399999999</v>
      </c>
      <c r="AW169" s="207">
        <v>42.459856000000002</v>
      </c>
      <c r="AX169" s="207">
        <v>380.35919999999999</v>
      </c>
      <c r="AY169" s="207">
        <v>11288.28347</v>
      </c>
      <c r="AZ169" s="207">
        <v>0</v>
      </c>
      <c r="BA169" s="207">
        <v>11288.28347</v>
      </c>
      <c r="BB169" s="207"/>
      <c r="BC169" s="207">
        <v>10859.493188</v>
      </c>
      <c r="BD169" s="207">
        <v>10859.493188</v>
      </c>
      <c r="BE169" s="207">
        <v>12009.335220999999</v>
      </c>
      <c r="BF169" s="207"/>
      <c r="BG169" s="207">
        <v>11952.434221</v>
      </c>
    </row>
    <row r="170" spans="1:64">
      <c r="A170" s="168">
        <f>A169+1</f>
        <v>2006</v>
      </c>
      <c r="B170" s="168" t="str">
        <f>B156</f>
        <v>Annual</v>
      </c>
      <c r="C170" s="207">
        <v>5116.4807529999998</v>
      </c>
      <c r="D170" s="207">
        <v>27.867425000000001</v>
      </c>
      <c r="E170" s="207">
        <v>5144.3481780000002</v>
      </c>
      <c r="F170" s="207">
        <v>3632.3735609999999</v>
      </c>
      <c r="G170" s="207">
        <v>19.850037</v>
      </c>
      <c r="H170" s="207">
        <v>3652.223598</v>
      </c>
      <c r="I170" s="207">
        <v>2135.6771490000001</v>
      </c>
      <c r="J170" s="207">
        <v>2.6360730000000001</v>
      </c>
      <c r="K170" s="207">
        <v>2138.3132220000002</v>
      </c>
      <c r="L170" s="207">
        <v>23.287433</v>
      </c>
      <c r="M170" s="207">
        <v>343.59449000000001</v>
      </c>
      <c r="N170" s="207">
        <v>43.303465000000003</v>
      </c>
      <c r="O170" s="207">
        <v>386.89795500000002</v>
      </c>
      <c r="P170" s="207">
        <v>11345.070385999999</v>
      </c>
      <c r="Q170" s="207">
        <v>0</v>
      </c>
      <c r="R170" s="207">
        <v>11345.070385999999</v>
      </c>
      <c r="S170" s="207"/>
      <c r="T170" s="207">
        <v>10907.818896000001</v>
      </c>
      <c r="U170" s="207">
        <v>10907.818896000001</v>
      </c>
      <c r="V170" s="207">
        <v>10958.172431000001</v>
      </c>
      <c r="W170" s="207">
        <v>10958.172431000001</v>
      </c>
      <c r="X170" s="207">
        <v>11294.716850999999</v>
      </c>
      <c r="Y170" s="207">
        <v>11294.716850999999</v>
      </c>
      <c r="Z170" s="207">
        <v>24.875700999999999</v>
      </c>
      <c r="AA170" s="207">
        <v>0.15803300000000001</v>
      </c>
      <c r="AB170" s="207">
        <v>25.033733999999999</v>
      </c>
      <c r="AC170" s="207">
        <v>704.74870999999996</v>
      </c>
      <c r="AD170" s="207">
        <v>0</v>
      </c>
      <c r="AE170" s="207">
        <v>12074.85283</v>
      </c>
      <c r="AF170" s="207"/>
      <c r="AG170" s="207"/>
      <c r="AH170" s="207">
        <v>21.465</v>
      </c>
      <c r="AI170" s="207">
        <v>54.521999999999998</v>
      </c>
      <c r="AJ170" s="207">
        <v>0</v>
      </c>
      <c r="AK170" s="207"/>
      <c r="AL170" s="207">
        <v>5137.945753</v>
      </c>
      <c r="AM170" s="207">
        <v>27.867425000000001</v>
      </c>
      <c r="AN170" s="207">
        <v>5165.8131780000003</v>
      </c>
      <c r="AO170" s="207">
        <v>3686.8955609999998</v>
      </c>
      <c r="AP170" s="207">
        <v>19.850037</v>
      </c>
      <c r="AQ170" s="207">
        <v>3706.745598</v>
      </c>
      <c r="AR170" s="207">
        <v>2135.6771490000001</v>
      </c>
      <c r="AS170" s="207">
        <v>2.6360730000000001</v>
      </c>
      <c r="AT170" s="207">
        <v>2138.3132220000002</v>
      </c>
      <c r="AU170" s="207">
        <v>23.287433</v>
      </c>
      <c r="AV170" s="207">
        <v>343.59449000000001</v>
      </c>
      <c r="AW170" s="207">
        <v>43.303465000000003</v>
      </c>
      <c r="AX170" s="207">
        <v>386.89795500000002</v>
      </c>
      <c r="AY170" s="207">
        <v>11421.057386</v>
      </c>
      <c r="AZ170" s="207">
        <v>0</v>
      </c>
      <c r="BA170" s="207">
        <v>11421.057386</v>
      </c>
      <c r="BB170" s="207"/>
      <c r="BC170" s="207">
        <v>10983.805896</v>
      </c>
      <c r="BD170" s="207">
        <v>10983.805896</v>
      </c>
      <c r="BE170" s="207">
        <v>12150.839830000001</v>
      </c>
      <c r="BF170" s="207"/>
      <c r="BG170" s="207">
        <v>12074.85283</v>
      </c>
    </row>
    <row r="171" spans="1:64">
      <c r="A171" s="168">
        <f>A170+1</f>
        <v>2007</v>
      </c>
      <c r="B171" s="168" t="str">
        <f>B157</f>
        <v>Annual</v>
      </c>
      <c r="C171" s="207">
        <v>5135.7589269999999</v>
      </c>
      <c r="D171" s="207">
        <v>26.249200999999999</v>
      </c>
      <c r="E171" s="207">
        <v>5162.0081280000004</v>
      </c>
      <c r="F171" s="207">
        <v>3670.5918769999998</v>
      </c>
      <c r="G171" s="207">
        <v>18.367685999999999</v>
      </c>
      <c r="H171" s="207">
        <v>3688.9595629999999</v>
      </c>
      <c r="I171" s="207">
        <v>2145.2845349999998</v>
      </c>
      <c r="J171" s="207">
        <v>2.7602479999999998</v>
      </c>
      <c r="K171" s="207">
        <v>2148.0447829999998</v>
      </c>
      <c r="L171" s="207">
        <v>23.647085000000001</v>
      </c>
      <c r="M171" s="207">
        <v>349.28963800000002</v>
      </c>
      <c r="N171" s="207">
        <v>44.147074000000003</v>
      </c>
      <c r="O171" s="207">
        <v>393.436712</v>
      </c>
      <c r="P171" s="207">
        <v>11416.096271</v>
      </c>
      <c r="Q171" s="207">
        <v>0</v>
      </c>
      <c r="R171" s="207">
        <v>11416.096271</v>
      </c>
      <c r="S171" s="207"/>
      <c r="T171" s="207">
        <v>10975.282424000001</v>
      </c>
      <c r="U171" s="207">
        <v>10975.282424000001</v>
      </c>
      <c r="V171" s="207">
        <v>11022.659559</v>
      </c>
      <c r="W171" s="207">
        <v>11022.659559</v>
      </c>
      <c r="X171" s="207">
        <v>11368.719136</v>
      </c>
      <c r="Y171" s="207">
        <v>11368.719136</v>
      </c>
      <c r="Z171" s="207">
        <v>25.397977999999998</v>
      </c>
      <c r="AA171" s="207">
        <v>0.18537899999999999</v>
      </c>
      <c r="AB171" s="207">
        <v>25.583356999999999</v>
      </c>
      <c r="AC171" s="207">
        <v>710.35011199999997</v>
      </c>
      <c r="AD171" s="207">
        <v>0</v>
      </c>
      <c r="AE171" s="207">
        <v>12152.02974</v>
      </c>
      <c r="AF171" s="207"/>
      <c r="AG171" s="207"/>
      <c r="AH171" s="207">
        <v>27.016999999999999</v>
      </c>
      <c r="AI171" s="207">
        <v>68.369</v>
      </c>
      <c r="AJ171" s="207">
        <v>0</v>
      </c>
      <c r="AK171" s="207"/>
      <c r="AL171" s="207">
        <v>5162.7759269999997</v>
      </c>
      <c r="AM171" s="207">
        <v>26.249200999999999</v>
      </c>
      <c r="AN171" s="207">
        <v>5189.0251280000002</v>
      </c>
      <c r="AO171" s="207">
        <v>3738.960877</v>
      </c>
      <c r="AP171" s="207">
        <v>18.367685999999999</v>
      </c>
      <c r="AQ171" s="207">
        <v>3757.328563</v>
      </c>
      <c r="AR171" s="207">
        <v>2145.2845349999998</v>
      </c>
      <c r="AS171" s="207">
        <v>2.7602479999999998</v>
      </c>
      <c r="AT171" s="207">
        <v>2148.0447829999998</v>
      </c>
      <c r="AU171" s="207">
        <v>23.647085000000001</v>
      </c>
      <c r="AV171" s="207">
        <v>349.28963800000002</v>
      </c>
      <c r="AW171" s="207">
        <v>44.147074000000003</v>
      </c>
      <c r="AX171" s="207">
        <v>393.436712</v>
      </c>
      <c r="AY171" s="207">
        <v>11511.482271000001</v>
      </c>
      <c r="AZ171" s="207">
        <v>0</v>
      </c>
      <c r="BA171" s="207">
        <v>11511.482271000001</v>
      </c>
      <c r="BB171" s="207"/>
      <c r="BC171" s="207">
        <v>11070.668424</v>
      </c>
      <c r="BD171" s="207">
        <v>11070.668424</v>
      </c>
      <c r="BE171" s="207">
        <v>12247.41574</v>
      </c>
      <c r="BF171" s="207"/>
      <c r="BG171" s="207">
        <v>12152.02974</v>
      </c>
    </row>
    <row r="172" spans="1:64">
      <c r="A172" s="168">
        <f>A171+1</f>
        <v>2008</v>
      </c>
      <c r="B172" s="168" t="str">
        <f>B158</f>
        <v>Annual</v>
      </c>
      <c r="C172" s="207">
        <v>5212.4647560000003</v>
      </c>
      <c r="D172" s="207">
        <v>23.063763999999999</v>
      </c>
      <c r="E172" s="207">
        <v>5235.5285199999998</v>
      </c>
      <c r="F172" s="207">
        <v>3737.2525519999999</v>
      </c>
      <c r="G172" s="207">
        <v>16.508474</v>
      </c>
      <c r="H172" s="207">
        <v>3753.7610260000001</v>
      </c>
      <c r="I172" s="207">
        <v>2154.9203809999999</v>
      </c>
      <c r="J172" s="207">
        <v>1.9267970000000001</v>
      </c>
      <c r="K172" s="207">
        <v>2156.847178</v>
      </c>
      <c r="L172" s="207">
        <v>24.006737000000001</v>
      </c>
      <c r="M172" s="207">
        <v>355.88083799999998</v>
      </c>
      <c r="N172" s="207">
        <v>45.099324000000003</v>
      </c>
      <c r="O172" s="207">
        <v>400.98016200000001</v>
      </c>
      <c r="P172" s="207">
        <v>11571.123622999999</v>
      </c>
      <c r="Q172" s="207">
        <v>0</v>
      </c>
      <c r="R172" s="207">
        <v>11571.123622999999</v>
      </c>
      <c r="S172" s="207"/>
      <c r="T172" s="207">
        <v>11128.644426000001</v>
      </c>
      <c r="U172" s="207">
        <v>11128.644426000001</v>
      </c>
      <c r="V172" s="207">
        <v>11170.143461</v>
      </c>
      <c r="W172" s="207">
        <v>11170.143461</v>
      </c>
      <c r="X172" s="207">
        <v>11529.624588000001</v>
      </c>
      <c r="Y172" s="207">
        <v>11529.624588000001</v>
      </c>
      <c r="Z172" s="207">
        <v>25.920255000000001</v>
      </c>
      <c r="AA172" s="207">
        <v>0.128775</v>
      </c>
      <c r="AB172" s="207">
        <v>26.049029999999998</v>
      </c>
      <c r="AC172" s="207">
        <v>721.11834899999997</v>
      </c>
      <c r="AD172" s="207">
        <v>0</v>
      </c>
      <c r="AE172" s="207">
        <v>12318.291002</v>
      </c>
      <c r="AF172" s="207"/>
      <c r="AG172" s="207"/>
      <c r="AH172" s="207">
        <v>32.567999999999998</v>
      </c>
      <c r="AI172" s="207">
        <v>82.215999999999994</v>
      </c>
      <c r="AJ172" s="207">
        <v>0</v>
      </c>
      <c r="AK172" s="207"/>
      <c r="AL172" s="207">
        <v>5245.0327559999996</v>
      </c>
      <c r="AM172" s="207">
        <v>23.063763999999999</v>
      </c>
      <c r="AN172" s="207">
        <v>5268.0965200000001</v>
      </c>
      <c r="AO172" s="207">
        <v>3819.4685519999998</v>
      </c>
      <c r="AP172" s="207">
        <v>16.508474</v>
      </c>
      <c r="AQ172" s="207">
        <v>3835.977026</v>
      </c>
      <c r="AR172" s="207">
        <v>2154.9203809999999</v>
      </c>
      <c r="AS172" s="207">
        <v>1.9267970000000001</v>
      </c>
      <c r="AT172" s="207">
        <v>2156.847178</v>
      </c>
      <c r="AU172" s="207">
        <v>24.006737000000001</v>
      </c>
      <c r="AV172" s="207">
        <v>355.88083799999998</v>
      </c>
      <c r="AW172" s="207">
        <v>45.099324000000003</v>
      </c>
      <c r="AX172" s="207">
        <v>400.98016200000001</v>
      </c>
      <c r="AY172" s="207">
        <v>11685.907622999999</v>
      </c>
      <c r="AZ172" s="207">
        <v>0</v>
      </c>
      <c r="BA172" s="207">
        <v>11685.907622999999</v>
      </c>
      <c r="BB172" s="207"/>
      <c r="BC172" s="207">
        <v>11243.428426</v>
      </c>
      <c r="BD172" s="207">
        <v>11243.428426</v>
      </c>
      <c r="BE172" s="207">
        <v>12433.075002</v>
      </c>
      <c r="BF172" s="207"/>
      <c r="BG172" s="207">
        <v>12318.291002</v>
      </c>
    </row>
    <row r="173" spans="1:64"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</row>
    <row r="174" spans="1:64">
      <c r="A174" s="168">
        <f>A172+1</f>
        <v>2009</v>
      </c>
      <c r="B174" s="168" t="str">
        <f>B160</f>
        <v>Annual</v>
      </c>
      <c r="C174" s="207">
        <v>5300.0831179999996</v>
      </c>
      <c r="D174" s="207">
        <v>23.992894</v>
      </c>
      <c r="E174" s="207">
        <v>5324.0760120000004</v>
      </c>
      <c r="F174" s="207">
        <v>3796.4827959999998</v>
      </c>
      <c r="G174" s="207">
        <v>17.183855000000001</v>
      </c>
      <c r="H174" s="207">
        <v>3813.666651</v>
      </c>
      <c r="I174" s="207">
        <v>2136.1660889999998</v>
      </c>
      <c r="J174" s="207">
        <v>2.042367</v>
      </c>
      <c r="K174" s="207">
        <v>2138.2084559999998</v>
      </c>
      <c r="L174" s="207">
        <v>24.366389000000002</v>
      </c>
      <c r="M174" s="207">
        <v>360.695537</v>
      </c>
      <c r="N174" s="207">
        <v>45.836607999999998</v>
      </c>
      <c r="O174" s="207">
        <v>406.53214500000001</v>
      </c>
      <c r="P174" s="207">
        <v>11706.849652999999</v>
      </c>
      <c r="Q174" s="207">
        <v>0</v>
      </c>
      <c r="R174" s="207">
        <v>11706.849652999999</v>
      </c>
      <c r="S174" s="207"/>
      <c r="T174" s="207">
        <v>11257.098392</v>
      </c>
      <c r="U174" s="207">
        <v>11257.098392</v>
      </c>
      <c r="V174" s="207">
        <v>11300.317508</v>
      </c>
      <c r="W174" s="207">
        <v>11300.317508</v>
      </c>
      <c r="X174" s="207">
        <v>11663.630536999999</v>
      </c>
      <c r="Y174" s="207">
        <v>11663.630536999999</v>
      </c>
      <c r="Z174" s="207">
        <v>26.442532</v>
      </c>
      <c r="AA174" s="207">
        <v>0.14171400000000001</v>
      </c>
      <c r="AB174" s="207">
        <v>26.584246</v>
      </c>
      <c r="AC174" s="207">
        <v>730.70283500000005</v>
      </c>
      <c r="AD174" s="207">
        <v>0</v>
      </c>
      <c r="AE174" s="207">
        <v>12464.136734</v>
      </c>
      <c r="AF174" s="207"/>
      <c r="AG174" s="207"/>
      <c r="AH174" s="207">
        <v>38.119999999999997</v>
      </c>
      <c r="AI174" s="207">
        <v>96.067999999999998</v>
      </c>
      <c r="AJ174" s="207">
        <v>0</v>
      </c>
      <c r="AK174" s="207"/>
      <c r="AL174" s="207">
        <v>5338.2031180000004</v>
      </c>
      <c r="AM174" s="207">
        <v>23.992894</v>
      </c>
      <c r="AN174" s="207">
        <v>5362.1960120000003</v>
      </c>
      <c r="AO174" s="207">
        <v>3892.550796</v>
      </c>
      <c r="AP174" s="207">
        <v>17.183855000000001</v>
      </c>
      <c r="AQ174" s="207">
        <v>3909.7346510000002</v>
      </c>
      <c r="AR174" s="207">
        <v>2136.1660889999998</v>
      </c>
      <c r="AS174" s="207">
        <v>2.042367</v>
      </c>
      <c r="AT174" s="207">
        <v>2138.2084559999998</v>
      </c>
      <c r="AU174" s="207">
        <v>24.366389000000002</v>
      </c>
      <c r="AV174" s="207">
        <v>360.695537</v>
      </c>
      <c r="AW174" s="207">
        <v>45.836607999999998</v>
      </c>
      <c r="AX174" s="207">
        <v>406.53214500000001</v>
      </c>
      <c r="AY174" s="207">
        <v>11841.037652999999</v>
      </c>
      <c r="AZ174" s="207">
        <v>0</v>
      </c>
      <c r="BA174" s="207">
        <v>11841.037652999999</v>
      </c>
      <c r="BB174" s="207"/>
      <c r="BC174" s="207">
        <v>11391.286392</v>
      </c>
      <c r="BD174" s="207">
        <v>11391.286392</v>
      </c>
      <c r="BE174" s="207">
        <v>12598.324734</v>
      </c>
      <c r="BF174" s="207"/>
      <c r="BG174" s="207">
        <v>12464.136734</v>
      </c>
    </row>
    <row r="175" spans="1:64">
      <c r="A175" s="168">
        <f>A174+1</f>
        <v>2010</v>
      </c>
      <c r="B175" s="168" t="str">
        <f>B161</f>
        <v>Annual</v>
      </c>
      <c r="C175" s="207">
        <v>5391.0517280000004</v>
      </c>
      <c r="D175" s="207">
        <v>25.540282000000001</v>
      </c>
      <c r="E175" s="207">
        <v>5416.5920100000003</v>
      </c>
      <c r="F175" s="207">
        <v>3857.8132169999999</v>
      </c>
      <c r="G175" s="207">
        <v>18.358774</v>
      </c>
      <c r="H175" s="207">
        <v>3876.1719910000002</v>
      </c>
      <c r="I175" s="207">
        <v>2117.9763800000001</v>
      </c>
      <c r="J175" s="207">
        <v>2.0750250000000001</v>
      </c>
      <c r="K175" s="207">
        <v>2120.0514050000002</v>
      </c>
      <c r="L175" s="207">
        <v>24.726040999999999</v>
      </c>
      <c r="M175" s="207">
        <v>366.39068400000002</v>
      </c>
      <c r="N175" s="207">
        <v>46.680218000000004</v>
      </c>
      <c r="O175" s="207">
        <v>413.07090199999999</v>
      </c>
      <c r="P175" s="207">
        <v>11850.612349000001</v>
      </c>
      <c r="Q175" s="207">
        <v>0</v>
      </c>
      <c r="R175" s="207">
        <v>11850.612349000001</v>
      </c>
      <c r="S175" s="207"/>
      <c r="T175" s="207">
        <v>11391.567365999999</v>
      </c>
      <c r="U175" s="207">
        <v>11391.567365999999</v>
      </c>
      <c r="V175" s="207">
        <v>11437.541447</v>
      </c>
      <c r="W175" s="207">
        <v>11437.541447</v>
      </c>
      <c r="X175" s="207">
        <v>11804.638268000001</v>
      </c>
      <c r="Y175" s="207">
        <v>11804.638268000001</v>
      </c>
      <c r="Z175" s="207">
        <v>26.964808999999999</v>
      </c>
      <c r="AA175" s="207">
        <v>0.137739</v>
      </c>
      <c r="AB175" s="207">
        <v>27.102547999999999</v>
      </c>
      <c r="AC175" s="207">
        <v>740.78110600000002</v>
      </c>
      <c r="AD175" s="207">
        <v>0</v>
      </c>
      <c r="AE175" s="207">
        <v>12618.496003</v>
      </c>
      <c r="AF175" s="207"/>
      <c r="AG175" s="207"/>
      <c r="AH175" s="207">
        <v>43.671999999999997</v>
      </c>
      <c r="AI175" s="207">
        <v>109.92</v>
      </c>
      <c r="AJ175" s="207">
        <v>0</v>
      </c>
      <c r="AK175" s="207"/>
      <c r="AL175" s="207">
        <v>5434.7237279999999</v>
      </c>
      <c r="AM175" s="207">
        <v>25.540282000000001</v>
      </c>
      <c r="AN175" s="207">
        <v>5460.2640099999999</v>
      </c>
      <c r="AO175" s="207">
        <v>3967.733217</v>
      </c>
      <c r="AP175" s="207">
        <v>18.358774</v>
      </c>
      <c r="AQ175" s="207">
        <v>3986.0919909999998</v>
      </c>
      <c r="AR175" s="207">
        <v>2117.9763800000001</v>
      </c>
      <c r="AS175" s="207">
        <v>2.0750250000000001</v>
      </c>
      <c r="AT175" s="207">
        <v>2120.0514050000002</v>
      </c>
      <c r="AU175" s="207">
        <v>24.726040999999999</v>
      </c>
      <c r="AV175" s="207">
        <v>366.39068400000002</v>
      </c>
      <c r="AW175" s="207">
        <v>46.680218000000004</v>
      </c>
      <c r="AX175" s="207">
        <v>413.07090199999999</v>
      </c>
      <c r="AY175" s="207">
        <v>12004.204349</v>
      </c>
      <c r="AZ175" s="207">
        <v>0</v>
      </c>
      <c r="BA175" s="207">
        <v>12004.204349</v>
      </c>
      <c r="BB175" s="207"/>
      <c r="BC175" s="207">
        <v>11545.159366</v>
      </c>
      <c r="BD175" s="207">
        <v>11545.159366</v>
      </c>
      <c r="BE175" s="207">
        <v>12772.088003000001</v>
      </c>
      <c r="BF175" s="207"/>
      <c r="BG175" s="207">
        <v>12618.496003</v>
      </c>
    </row>
    <row r="176" spans="1:64">
      <c r="A176" s="168">
        <f>A175+1</f>
        <v>2011</v>
      </c>
      <c r="B176" s="168" t="str">
        <f>B162</f>
        <v>Annual</v>
      </c>
      <c r="C176" s="207">
        <v>5500.0243190000001</v>
      </c>
      <c r="D176" s="207">
        <v>25.801158999999998</v>
      </c>
      <c r="E176" s="207">
        <v>5525.8254779999997</v>
      </c>
      <c r="F176" s="207">
        <v>3928.7360389999999</v>
      </c>
      <c r="G176" s="207">
        <v>18.363188000000001</v>
      </c>
      <c r="H176" s="207">
        <v>3947.0992270000002</v>
      </c>
      <c r="I176" s="207">
        <v>2098.9364260000002</v>
      </c>
      <c r="J176" s="207">
        <v>2.2459690000000001</v>
      </c>
      <c r="K176" s="207">
        <v>2101.1823949999998</v>
      </c>
      <c r="L176" s="207">
        <v>25.085692999999999</v>
      </c>
      <c r="M176" s="207">
        <v>372.08583299999998</v>
      </c>
      <c r="N176" s="207">
        <v>47.523829999999997</v>
      </c>
      <c r="O176" s="207">
        <v>419.60966300000001</v>
      </c>
      <c r="P176" s="207">
        <v>12018.802455999999</v>
      </c>
      <c r="Q176" s="207">
        <v>0</v>
      </c>
      <c r="R176" s="207">
        <v>12018.802455999999</v>
      </c>
      <c r="S176" s="207"/>
      <c r="T176" s="207">
        <v>11552.782477000001</v>
      </c>
      <c r="U176" s="207">
        <v>11552.782477000001</v>
      </c>
      <c r="V176" s="207">
        <v>11599.192793</v>
      </c>
      <c r="W176" s="207">
        <v>11599.192793</v>
      </c>
      <c r="X176" s="207">
        <v>11972.39214</v>
      </c>
      <c r="Y176" s="207">
        <v>11972.39214</v>
      </c>
      <c r="Z176" s="207">
        <v>27.487086000000001</v>
      </c>
      <c r="AA176" s="207">
        <v>0.17371400000000001</v>
      </c>
      <c r="AB176" s="207">
        <v>27.660799999999998</v>
      </c>
      <c r="AC176" s="207">
        <v>752.36591999999996</v>
      </c>
      <c r="AD176" s="207">
        <v>0</v>
      </c>
      <c r="AE176" s="207">
        <v>12798.829175999999</v>
      </c>
      <c r="AF176" s="207"/>
      <c r="AG176" s="207"/>
      <c r="AH176" s="207">
        <v>49.223999999999997</v>
      </c>
      <c r="AI176" s="207">
        <v>123.773</v>
      </c>
      <c r="AJ176" s="207">
        <v>0</v>
      </c>
      <c r="AK176" s="207"/>
      <c r="AL176" s="207">
        <v>5549.2483190000003</v>
      </c>
      <c r="AM176" s="207">
        <v>25.801158999999998</v>
      </c>
      <c r="AN176" s="207">
        <v>5575.0494779999999</v>
      </c>
      <c r="AO176" s="207">
        <v>4052.509039</v>
      </c>
      <c r="AP176" s="207">
        <v>18.363188000000001</v>
      </c>
      <c r="AQ176" s="207">
        <v>4070.8722269999998</v>
      </c>
      <c r="AR176" s="207">
        <v>2098.9364260000002</v>
      </c>
      <c r="AS176" s="207">
        <v>2.2459690000000001</v>
      </c>
      <c r="AT176" s="207">
        <v>2101.1823949999998</v>
      </c>
      <c r="AU176" s="207">
        <v>25.085692999999999</v>
      </c>
      <c r="AV176" s="207">
        <v>372.08583299999998</v>
      </c>
      <c r="AW176" s="207">
        <v>47.523829999999997</v>
      </c>
      <c r="AX176" s="207">
        <v>419.60966300000001</v>
      </c>
      <c r="AY176" s="207">
        <v>12191.799456000001</v>
      </c>
      <c r="AZ176" s="207">
        <v>0</v>
      </c>
      <c r="BA176" s="207">
        <v>12191.799456000001</v>
      </c>
      <c r="BB176" s="207"/>
      <c r="BC176" s="207">
        <v>11725.779477</v>
      </c>
      <c r="BD176" s="207">
        <v>11725.779477</v>
      </c>
      <c r="BE176" s="207">
        <v>12971.826176</v>
      </c>
      <c r="BF176" s="207"/>
      <c r="BG176" s="207">
        <v>12798.829175999999</v>
      </c>
    </row>
    <row r="177" spans="1:59">
      <c r="A177" s="168">
        <f>A176+1</f>
        <v>2012</v>
      </c>
      <c r="B177" s="168" t="str">
        <f>B163</f>
        <v>Annual</v>
      </c>
      <c r="C177" s="207">
        <v>5617.0207879999998</v>
      </c>
      <c r="D177" s="207">
        <v>23.497115999999998</v>
      </c>
      <c r="E177" s="207">
        <v>5640.5179040000003</v>
      </c>
      <c r="F177" s="207">
        <v>4008.9606669999998</v>
      </c>
      <c r="G177" s="207">
        <v>17.024654999999999</v>
      </c>
      <c r="H177" s="207">
        <v>4025.985322</v>
      </c>
      <c r="I177" s="207">
        <v>2080.6258600000001</v>
      </c>
      <c r="J177" s="207">
        <v>1.924833</v>
      </c>
      <c r="K177" s="207">
        <v>2082.5506930000001</v>
      </c>
      <c r="L177" s="207">
        <v>25.445345</v>
      </c>
      <c r="M177" s="207">
        <v>378.739485</v>
      </c>
      <c r="N177" s="207">
        <v>48.485329</v>
      </c>
      <c r="O177" s="207">
        <v>427.22481399999998</v>
      </c>
      <c r="P177" s="207">
        <v>12201.724077999999</v>
      </c>
      <c r="Q177" s="207">
        <v>0</v>
      </c>
      <c r="R177" s="207">
        <v>12201.724077999999</v>
      </c>
      <c r="S177" s="207"/>
      <c r="T177" s="207">
        <v>11732.052659999999</v>
      </c>
      <c r="U177" s="207">
        <v>11732.052659999999</v>
      </c>
      <c r="V177" s="207">
        <v>11774.499264</v>
      </c>
      <c r="W177" s="207">
        <v>11774.499264</v>
      </c>
      <c r="X177" s="207">
        <v>12159.277474</v>
      </c>
      <c r="Y177" s="207">
        <v>12159.277474</v>
      </c>
      <c r="Z177" s="207">
        <v>28.009363</v>
      </c>
      <c r="AA177" s="207">
        <v>0.13878399999999999</v>
      </c>
      <c r="AB177" s="207">
        <v>28.148147000000002</v>
      </c>
      <c r="AC177" s="207">
        <v>764.85327800000005</v>
      </c>
      <c r="AD177" s="207">
        <v>0</v>
      </c>
      <c r="AE177" s="207">
        <v>12994.725503</v>
      </c>
      <c r="AF177" s="207"/>
      <c r="AG177" s="207"/>
      <c r="AH177" s="207">
        <v>54.774999999999999</v>
      </c>
      <c r="AI177" s="207">
        <v>137.625</v>
      </c>
      <c r="AJ177" s="207">
        <v>0</v>
      </c>
      <c r="AK177" s="207"/>
      <c r="AL177" s="207">
        <v>5671.7957880000004</v>
      </c>
      <c r="AM177" s="207">
        <v>23.497115999999998</v>
      </c>
      <c r="AN177" s="207">
        <v>5695.2929039999999</v>
      </c>
      <c r="AO177" s="207">
        <v>4146.5856670000003</v>
      </c>
      <c r="AP177" s="207">
        <v>17.024654999999999</v>
      </c>
      <c r="AQ177" s="207">
        <v>4163.6103220000005</v>
      </c>
      <c r="AR177" s="207">
        <v>2080.6258600000001</v>
      </c>
      <c r="AS177" s="207">
        <v>1.924833</v>
      </c>
      <c r="AT177" s="207">
        <v>2082.5506930000001</v>
      </c>
      <c r="AU177" s="207">
        <v>25.445345</v>
      </c>
      <c r="AV177" s="207">
        <v>378.739485</v>
      </c>
      <c r="AW177" s="207">
        <v>48.485329</v>
      </c>
      <c r="AX177" s="207">
        <v>427.22481399999998</v>
      </c>
      <c r="AY177" s="207">
        <v>12394.124078000001</v>
      </c>
      <c r="AZ177" s="207">
        <v>0</v>
      </c>
      <c r="BA177" s="207">
        <v>12394.124078000001</v>
      </c>
      <c r="BB177" s="207"/>
      <c r="BC177" s="207">
        <v>11924.452660000001</v>
      </c>
      <c r="BD177" s="207">
        <v>11924.452660000001</v>
      </c>
      <c r="BE177" s="207">
        <v>13187.125502999999</v>
      </c>
      <c r="BF177" s="207"/>
      <c r="BG177" s="207">
        <v>12994.725503</v>
      </c>
    </row>
    <row r="178" spans="1:59">
      <c r="A178" s="168">
        <f>A177+1</f>
        <v>2013</v>
      </c>
      <c r="B178" s="168" t="str">
        <f>B164</f>
        <v>Annual</v>
      </c>
      <c r="C178" s="207">
        <v>5722.5113410000004</v>
      </c>
      <c r="D178" s="207">
        <v>24.7623</v>
      </c>
      <c r="E178" s="207">
        <v>5747.2736409999998</v>
      </c>
      <c r="F178" s="207">
        <v>4082.907119</v>
      </c>
      <c r="G178" s="207">
        <v>18.156739999999999</v>
      </c>
      <c r="H178" s="207">
        <v>4101.0638589999999</v>
      </c>
      <c r="I178" s="207">
        <v>2061.1217099999999</v>
      </c>
      <c r="J178" s="207">
        <v>1.5903970000000001</v>
      </c>
      <c r="K178" s="207">
        <v>2062.7121069999998</v>
      </c>
      <c r="L178" s="207">
        <v>25.804997</v>
      </c>
      <c r="M178" s="207">
        <v>383.49173200000001</v>
      </c>
      <c r="N178" s="207">
        <v>49.213360000000002</v>
      </c>
      <c r="O178" s="207">
        <v>432.70509199999998</v>
      </c>
      <c r="P178" s="207">
        <v>12369.559696</v>
      </c>
      <c r="Q178" s="207">
        <v>0</v>
      </c>
      <c r="R178" s="207">
        <v>12369.559696</v>
      </c>
      <c r="S178" s="207"/>
      <c r="T178" s="207">
        <v>11892.345166999999</v>
      </c>
      <c r="U178" s="207">
        <v>11892.345166999999</v>
      </c>
      <c r="V178" s="207">
        <v>11936.854604</v>
      </c>
      <c r="W178" s="207">
        <v>11936.854604</v>
      </c>
      <c r="X178" s="207">
        <v>12325.050259</v>
      </c>
      <c r="Y178" s="207">
        <v>12325.050259</v>
      </c>
      <c r="Z178" s="207">
        <v>28.531639999999999</v>
      </c>
      <c r="AA178" s="207">
        <v>0.12557499999999999</v>
      </c>
      <c r="AB178" s="207">
        <v>28.657215000000001</v>
      </c>
      <c r="AC178" s="207">
        <v>776.28553999999997</v>
      </c>
      <c r="AD178" s="207">
        <v>0</v>
      </c>
      <c r="AE178" s="207">
        <v>13174.502451</v>
      </c>
      <c r="AF178" s="207"/>
      <c r="AG178" s="207"/>
      <c r="AH178" s="207">
        <v>58.253999999999998</v>
      </c>
      <c r="AI178" s="207">
        <v>151.477</v>
      </c>
      <c r="AJ178" s="207">
        <v>0</v>
      </c>
      <c r="AK178" s="207"/>
      <c r="AL178" s="207">
        <v>5780.7653410000003</v>
      </c>
      <c r="AM178" s="207">
        <v>24.7623</v>
      </c>
      <c r="AN178" s="207">
        <v>5805.5276409999997</v>
      </c>
      <c r="AO178" s="207">
        <v>4234.3841190000003</v>
      </c>
      <c r="AP178" s="207">
        <v>18.156739999999999</v>
      </c>
      <c r="AQ178" s="207">
        <v>4252.5408589999997</v>
      </c>
      <c r="AR178" s="207">
        <v>2061.1217099999999</v>
      </c>
      <c r="AS178" s="207">
        <v>1.5903970000000001</v>
      </c>
      <c r="AT178" s="207">
        <v>2062.7121069999998</v>
      </c>
      <c r="AU178" s="207">
        <v>25.804997</v>
      </c>
      <c r="AV178" s="207">
        <v>383.49173200000001</v>
      </c>
      <c r="AW178" s="207">
        <v>49.213360000000002</v>
      </c>
      <c r="AX178" s="207">
        <v>432.70509199999998</v>
      </c>
      <c r="AY178" s="207">
        <v>12579.290696</v>
      </c>
      <c r="AZ178" s="207">
        <v>0</v>
      </c>
      <c r="BA178" s="207">
        <v>12579.290696</v>
      </c>
      <c r="BB178" s="207"/>
      <c r="BC178" s="207">
        <v>12102.076166999999</v>
      </c>
      <c r="BD178" s="207">
        <v>12102.076166999999</v>
      </c>
      <c r="BE178" s="207">
        <v>13384.233451</v>
      </c>
      <c r="BF178" s="207"/>
      <c r="BG178" s="207">
        <v>13174.502451</v>
      </c>
    </row>
    <row r="179" spans="1:59">
      <c r="B179" s="188"/>
      <c r="C179" s="188"/>
      <c r="D179" s="188"/>
      <c r="E179" s="188"/>
      <c r="F179" s="188"/>
      <c r="G179" s="188"/>
      <c r="H179" s="188"/>
      <c r="I179" s="208"/>
      <c r="J179" s="203"/>
      <c r="K179" s="203"/>
      <c r="L179" s="203"/>
      <c r="M179" s="203"/>
      <c r="N179" s="203"/>
      <c r="O179" s="203"/>
      <c r="P179" s="203"/>
      <c r="Q179" s="203"/>
      <c r="R179" s="208"/>
      <c r="S179" s="208"/>
      <c r="T179" s="208"/>
      <c r="U179" s="208"/>
      <c r="V179" s="208"/>
      <c r="W179" s="208"/>
      <c r="X179" s="208"/>
      <c r="Y179" s="208"/>
    </row>
    <row r="180" spans="1:59">
      <c r="A180" s="168">
        <f>A166</f>
        <v>2003</v>
      </c>
      <c r="B180" s="168" t="str">
        <f>B166</f>
        <v>Annual</v>
      </c>
      <c r="C180" s="209">
        <v>4974583.483</v>
      </c>
      <c r="D180" s="209">
        <v>-35052.61</v>
      </c>
      <c r="E180" s="209">
        <v>4939530.8729999997</v>
      </c>
      <c r="F180" s="209">
        <v>3538087.2680000002</v>
      </c>
      <c r="G180" s="209">
        <v>-8005.2009999999991</v>
      </c>
      <c r="H180" s="209">
        <v>3530082.0669999998</v>
      </c>
      <c r="I180" s="209">
        <v>2083370.9810000001</v>
      </c>
      <c r="J180" s="209">
        <v>38978.838000000003</v>
      </c>
      <c r="K180" s="209">
        <v>2122349.8190000001</v>
      </c>
      <c r="L180" s="209">
        <v>22503.896999999997</v>
      </c>
      <c r="M180" s="209">
        <v>324631.10100000002</v>
      </c>
      <c r="N180" s="209">
        <v>40497.68</v>
      </c>
      <c r="O180" s="209">
        <v>365128.78100000002</v>
      </c>
      <c r="P180" s="209">
        <v>10979595.437000001</v>
      </c>
      <c r="Q180" s="209">
        <v>0</v>
      </c>
      <c r="R180" s="209">
        <v>10979595.437000001</v>
      </c>
      <c r="S180" s="207"/>
      <c r="T180" s="209">
        <v>10618545.629000001</v>
      </c>
      <c r="U180" s="209">
        <v>10618545.629000001</v>
      </c>
      <c r="V180" s="209">
        <v>10614466.656000001</v>
      </c>
      <c r="W180" s="209">
        <v>10614466.656000001</v>
      </c>
      <c r="X180" s="209">
        <v>10983674.41</v>
      </c>
      <c r="Y180" s="209">
        <v>10983674.41</v>
      </c>
      <c r="Z180" s="209">
        <v>23051.031999999999</v>
      </c>
      <c r="AA180" s="209">
        <v>61.222000000000001</v>
      </c>
      <c r="AB180" s="209">
        <v>23112.254000000001</v>
      </c>
      <c r="AC180" s="209">
        <v>673163.61600000004</v>
      </c>
      <c r="AD180" s="209">
        <v>12034.176000000001</v>
      </c>
      <c r="AE180" s="209">
        <v>11687905.483000001</v>
      </c>
      <c r="AF180" s="207"/>
      <c r="AG180" s="207"/>
      <c r="AH180" s="209">
        <v>1956</v>
      </c>
      <c r="AI180" s="209">
        <v>5863</v>
      </c>
      <c r="AJ180" s="209">
        <v>0</v>
      </c>
      <c r="AK180" s="207"/>
      <c r="AL180" s="209">
        <v>4976539.483</v>
      </c>
      <c r="AM180" s="209">
        <v>-29759.740999999998</v>
      </c>
      <c r="AN180" s="209">
        <v>4946779.7419999996</v>
      </c>
      <c r="AO180" s="209">
        <v>3547570.5560000003</v>
      </c>
      <c r="AP180" s="209">
        <v>-7040.5129999999999</v>
      </c>
      <c r="AQ180" s="209">
        <v>3540530.0430000001</v>
      </c>
      <c r="AR180" s="209">
        <v>2121537.216</v>
      </c>
      <c r="AS180" s="209">
        <v>-1264.586</v>
      </c>
      <c r="AT180" s="209">
        <v>2120272.63</v>
      </c>
      <c r="AU180" s="209">
        <v>22505.713</v>
      </c>
      <c r="AV180" s="209">
        <v>324631.10100000002</v>
      </c>
      <c r="AW180" s="209">
        <v>40497.68</v>
      </c>
      <c r="AX180" s="209">
        <v>365128.78100000002</v>
      </c>
      <c r="AY180" s="209">
        <v>10995216.909</v>
      </c>
      <c r="AZ180" s="209">
        <v>0</v>
      </c>
      <c r="BA180" s="209">
        <v>10995216.909</v>
      </c>
      <c r="BB180" s="207"/>
      <c r="BC180" s="209">
        <v>10668152.968</v>
      </c>
      <c r="BD180" s="209">
        <v>10668152.968</v>
      </c>
      <c r="BE180" s="209">
        <v>11701803.406000001</v>
      </c>
      <c r="BF180" s="207"/>
      <c r="BG180" s="209">
        <v>11687905.483000001</v>
      </c>
    </row>
    <row r="181" spans="1:59"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  <c r="BF181" s="207"/>
      <c r="BG181" s="207"/>
    </row>
    <row r="182" spans="1:59">
      <c r="A182" s="168">
        <f>A180+1</f>
        <v>2004</v>
      </c>
      <c r="B182" s="168" t="str">
        <f>B168</f>
        <v>Annual</v>
      </c>
      <c r="C182" s="209">
        <v>4965974.0199999996</v>
      </c>
      <c r="D182" s="209">
        <v>25362.79</v>
      </c>
      <c r="E182" s="209">
        <v>4991336.8099999996</v>
      </c>
      <c r="F182" s="209">
        <v>3502408.0729999999</v>
      </c>
      <c r="G182" s="209">
        <v>18561.132000000001</v>
      </c>
      <c r="H182" s="209">
        <v>3520969.2050000001</v>
      </c>
      <c r="I182" s="209">
        <v>2103395.2770000002</v>
      </c>
      <c r="J182" s="209">
        <v>2968.5360000000001</v>
      </c>
      <c r="K182" s="209">
        <v>2106363.8130000001</v>
      </c>
      <c r="L182" s="209">
        <v>22568.129000000001</v>
      </c>
      <c r="M182" s="209">
        <v>332889.70500000002</v>
      </c>
      <c r="N182" s="209">
        <v>41706.555</v>
      </c>
      <c r="O182" s="209">
        <v>374596.25999999995</v>
      </c>
      <c r="P182" s="209">
        <v>11015834.217</v>
      </c>
      <c r="Q182" s="209">
        <v>0</v>
      </c>
      <c r="R182" s="209">
        <v>11015834.217</v>
      </c>
      <c r="S182" s="207"/>
      <c r="T182" s="209">
        <v>10594345.499</v>
      </c>
      <c r="U182" s="209">
        <v>10594345.499</v>
      </c>
      <c r="V182" s="209">
        <v>10641237.956999999</v>
      </c>
      <c r="W182" s="209">
        <v>10641237.956999999</v>
      </c>
      <c r="X182" s="209">
        <v>10968941.759</v>
      </c>
      <c r="Y182" s="209">
        <v>10968941.759</v>
      </c>
      <c r="Z182" s="209">
        <v>23831.147000000001</v>
      </c>
      <c r="AA182" s="209">
        <v>45.188000000000002</v>
      </c>
      <c r="AB182" s="209">
        <v>23876.335000000003</v>
      </c>
      <c r="AC182" s="209">
        <v>682055.2209999999</v>
      </c>
      <c r="AD182" s="209">
        <v>0</v>
      </c>
      <c r="AE182" s="209">
        <v>11721765.773</v>
      </c>
      <c r="AF182" s="207"/>
      <c r="AG182" s="207"/>
      <c r="AH182" s="209">
        <v>10361</v>
      </c>
      <c r="AI182" s="209">
        <v>27446</v>
      </c>
      <c r="AJ182" s="209">
        <v>0</v>
      </c>
      <c r="AK182" s="207"/>
      <c r="AL182" s="209">
        <v>4976335.0200000005</v>
      </c>
      <c r="AM182" s="209">
        <v>25362.79</v>
      </c>
      <c r="AN182" s="209">
        <v>5001697.8099999996</v>
      </c>
      <c r="AO182" s="209">
        <v>3529854.0729999999</v>
      </c>
      <c r="AP182" s="209">
        <v>18561.132000000001</v>
      </c>
      <c r="AQ182" s="209">
        <v>3548415.2049999996</v>
      </c>
      <c r="AR182" s="209">
        <v>2103395.2770000002</v>
      </c>
      <c r="AS182" s="209">
        <v>2968.5360000000001</v>
      </c>
      <c r="AT182" s="209">
        <v>2106363.8130000001</v>
      </c>
      <c r="AU182" s="209">
        <v>22568.129000000001</v>
      </c>
      <c r="AV182" s="209">
        <v>332889.70500000002</v>
      </c>
      <c r="AW182" s="209">
        <v>41706.555</v>
      </c>
      <c r="AX182" s="209">
        <v>374596.25999999995</v>
      </c>
      <c r="AY182" s="209">
        <v>11053641.217</v>
      </c>
      <c r="AZ182" s="209">
        <v>0</v>
      </c>
      <c r="BA182" s="209">
        <v>11053641.217</v>
      </c>
      <c r="BB182" s="207"/>
      <c r="BC182" s="209">
        <v>10632152.499</v>
      </c>
      <c r="BD182" s="209">
        <v>10632152.499</v>
      </c>
      <c r="BE182" s="209">
        <v>11759572.773</v>
      </c>
      <c r="BF182" s="207"/>
      <c r="BG182" s="209">
        <v>11721765.773</v>
      </c>
    </row>
    <row r="183" spans="1:59">
      <c r="A183" s="168">
        <f>A182+1</f>
        <v>2005</v>
      </c>
      <c r="B183" s="168" t="str">
        <f>B169</f>
        <v>Annual</v>
      </c>
      <c r="C183" s="209">
        <v>5067930.6629999997</v>
      </c>
      <c r="D183" s="209">
        <v>26930.012000000002</v>
      </c>
      <c r="E183" s="209">
        <v>5094860.6749999998</v>
      </c>
      <c r="F183" s="209">
        <v>3586419.3340000003</v>
      </c>
      <c r="G183" s="209">
        <v>18856.795000000002</v>
      </c>
      <c r="H183" s="209">
        <v>3605276.1289999997</v>
      </c>
      <c r="I183" s="209">
        <v>2125314.41</v>
      </c>
      <c r="J183" s="209">
        <v>2644.2750000000001</v>
      </c>
      <c r="K183" s="209">
        <v>2127958.6850000001</v>
      </c>
      <c r="L183" s="209">
        <v>22927.780999999999</v>
      </c>
      <c r="M183" s="209">
        <v>337899.34399999998</v>
      </c>
      <c r="N183" s="209">
        <v>42459.856</v>
      </c>
      <c r="O183" s="209">
        <v>380359.2</v>
      </c>
      <c r="P183" s="209">
        <v>11231382.470000001</v>
      </c>
      <c r="Q183" s="209">
        <v>0</v>
      </c>
      <c r="R183" s="209">
        <v>11231382.470000001</v>
      </c>
      <c r="S183" s="207"/>
      <c r="T183" s="209">
        <v>10802592.188000001</v>
      </c>
      <c r="U183" s="209">
        <v>10802592.188000001</v>
      </c>
      <c r="V183" s="209">
        <v>10851023.27</v>
      </c>
      <c r="W183" s="209">
        <v>10851023.27</v>
      </c>
      <c r="X183" s="209">
        <v>11182951.388</v>
      </c>
      <c r="Y183" s="209">
        <v>11182951.388</v>
      </c>
      <c r="Z183" s="209">
        <v>24353.423999999999</v>
      </c>
      <c r="AA183" s="209">
        <v>156.88399999999999</v>
      </c>
      <c r="AB183" s="209">
        <v>24510.307999999997</v>
      </c>
      <c r="AC183" s="209">
        <v>696541.44299999997</v>
      </c>
      <c r="AD183" s="209">
        <v>0</v>
      </c>
      <c r="AE183" s="209">
        <v>11952434.220999999</v>
      </c>
      <c r="AF183" s="207"/>
      <c r="AG183" s="207"/>
      <c r="AH183" s="209">
        <v>15913</v>
      </c>
      <c r="AI183" s="209">
        <v>40988</v>
      </c>
      <c r="AJ183" s="209">
        <v>0</v>
      </c>
      <c r="AK183" s="207"/>
      <c r="AL183" s="209">
        <v>5083843.6629999997</v>
      </c>
      <c r="AM183" s="209">
        <v>26930.012000000002</v>
      </c>
      <c r="AN183" s="209">
        <v>5110773.6750000007</v>
      </c>
      <c r="AO183" s="209">
        <v>3627407.3339999998</v>
      </c>
      <c r="AP183" s="209">
        <v>18856.795000000002</v>
      </c>
      <c r="AQ183" s="209">
        <v>3646264.1290000002</v>
      </c>
      <c r="AR183" s="209">
        <v>2125314.41</v>
      </c>
      <c r="AS183" s="209">
        <v>2644.2750000000001</v>
      </c>
      <c r="AT183" s="209">
        <v>2127958.6850000001</v>
      </c>
      <c r="AU183" s="209">
        <v>22927.780999999999</v>
      </c>
      <c r="AV183" s="209">
        <v>337899.34399999998</v>
      </c>
      <c r="AW183" s="209">
        <v>42459.856</v>
      </c>
      <c r="AX183" s="209">
        <v>380359.2</v>
      </c>
      <c r="AY183" s="209">
        <v>11288283.470000001</v>
      </c>
      <c r="AZ183" s="209">
        <v>0</v>
      </c>
      <c r="BA183" s="209">
        <v>11288283.470000001</v>
      </c>
      <c r="BB183" s="207"/>
      <c r="BC183" s="209">
        <v>10859493.188000001</v>
      </c>
      <c r="BD183" s="209">
        <v>10859493.188000001</v>
      </c>
      <c r="BE183" s="209">
        <v>12009335.220999999</v>
      </c>
      <c r="BF183" s="207"/>
      <c r="BG183" s="209">
        <v>11952434.220999999</v>
      </c>
    </row>
    <row r="184" spans="1:59">
      <c r="A184" s="168">
        <f>A183+1</f>
        <v>2006</v>
      </c>
      <c r="B184" s="168" t="str">
        <f>B170</f>
        <v>Annual</v>
      </c>
      <c r="C184" s="209">
        <v>5116480.7529999996</v>
      </c>
      <c r="D184" s="209">
        <v>27867.424999999999</v>
      </c>
      <c r="E184" s="209">
        <v>5144348.1780000003</v>
      </c>
      <c r="F184" s="209">
        <v>3632373.5609999998</v>
      </c>
      <c r="G184" s="209">
        <v>19850.037</v>
      </c>
      <c r="H184" s="209">
        <v>3652223.5980000002</v>
      </c>
      <c r="I184" s="209">
        <v>2135677.1490000002</v>
      </c>
      <c r="J184" s="209">
        <v>2636.0730000000003</v>
      </c>
      <c r="K184" s="209">
        <v>2138313.2220000001</v>
      </c>
      <c r="L184" s="209">
        <v>23287.433000000001</v>
      </c>
      <c r="M184" s="209">
        <v>343594.49</v>
      </c>
      <c r="N184" s="209">
        <v>43303.465000000004</v>
      </c>
      <c r="O184" s="209">
        <v>386897.95500000002</v>
      </c>
      <c r="P184" s="209">
        <v>11345070.386</v>
      </c>
      <c r="Q184" s="209">
        <v>0</v>
      </c>
      <c r="R184" s="209">
        <v>11345070.386</v>
      </c>
      <c r="S184" s="207"/>
      <c r="T184" s="209">
        <v>10907818.896000002</v>
      </c>
      <c r="U184" s="209">
        <v>10907818.896000002</v>
      </c>
      <c r="V184" s="209">
        <v>10958172.431000002</v>
      </c>
      <c r="W184" s="209">
        <v>10958172.431000002</v>
      </c>
      <c r="X184" s="209">
        <v>11294716.851</v>
      </c>
      <c r="Y184" s="209">
        <v>11294716.851</v>
      </c>
      <c r="Z184" s="209">
        <v>24875.701000000001</v>
      </c>
      <c r="AA184" s="209">
        <v>158.03300000000002</v>
      </c>
      <c r="AB184" s="209">
        <v>25033.734</v>
      </c>
      <c r="AC184" s="209">
        <v>704748.71</v>
      </c>
      <c r="AD184" s="209">
        <v>0</v>
      </c>
      <c r="AE184" s="209">
        <v>12074852.83</v>
      </c>
      <c r="AF184" s="207"/>
      <c r="AG184" s="207"/>
      <c r="AH184" s="209">
        <v>21465</v>
      </c>
      <c r="AI184" s="209">
        <v>54522</v>
      </c>
      <c r="AJ184" s="209">
        <v>0</v>
      </c>
      <c r="AK184" s="207"/>
      <c r="AL184" s="209">
        <v>5137945.7529999996</v>
      </c>
      <c r="AM184" s="209">
        <v>27867.424999999999</v>
      </c>
      <c r="AN184" s="209">
        <v>5165813.1780000003</v>
      </c>
      <c r="AO184" s="209">
        <v>3686895.5609999998</v>
      </c>
      <c r="AP184" s="209">
        <v>19850.037</v>
      </c>
      <c r="AQ184" s="209">
        <v>3706745.5979999998</v>
      </c>
      <c r="AR184" s="209">
        <v>2135677.1490000002</v>
      </c>
      <c r="AS184" s="209">
        <v>2636.0730000000003</v>
      </c>
      <c r="AT184" s="209">
        <v>2138313.2220000001</v>
      </c>
      <c r="AU184" s="209">
        <v>23287.433000000001</v>
      </c>
      <c r="AV184" s="209">
        <v>343594.49</v>
      </c>
      <c r="AW184" s="209">
        <v>43303.465000000004</v>
      </c>
      <c r="AX184" s="209">
        <v>386897.95500000002</v>
      </c>
      <c r="AY184" s="209">
        <v>11421057.386</v>
      </c>
      <c r="AZ184" s="209">
        <v>0</v>
      </c>
      <c r="BA184" s="209">
        <v>11421057.386</v>
      </c>
      <c r="BB184" s="207"/>
      <c r="BC184" s="209">
        <v>10983805.896</v>
      </c>
      <c r="BD184" s="209">
        <v>10983805.896</v>
      </c>
      <c r="BE184" s="209">
        <v>12150839.83</v>
      </c>
      <c r="BF184" s="207"/>
      <c r="BG184" s="209">
        <v>12074852.83</v>
      </c>
    </row>
    <row r="185" spans="1:59">
      <c r="A185" s="168">
        <f>A184+1</f>
        <v>2007</v>
      </c>
      <c r="B185" s="168" t="str">
        <f>B171</f>
        <v>Annual</v>
      </c>
      <c r="C185" s="209">
        <v>5135758.9270000001</v>
      </c>
      <c r="D185" s="209">
        <v>26249.201000000001</v>
      </c>
      <c r="E185" s="209">
        <v>5162008.1280000005</v>
      </c>
      <c r="F185" s="209">
        <v>3670591.8769999999</v>
      </c>
      <c r="G185" s="209">
        <v>18367.685999999998</v>
      </c>
      <c r="H185" s="209">
        <v>3688959.5630000001</v>
      </c>
      <c r="I185" s="209">
        <v>2145284.5349999997</v>
      </c>
      <c r="J185" s="209">
        <v>2760.2479999999996</v>
      </c>
      <c r="K185" s="209">
        <v>2148044.7829999998</v>
      </c>
      <c r="L185" s="209">
        <v>23647.084999999999</v>
      </c>
      <c r="M185" s="209">
        <v>349289.63800000004</v>
      </c>
      <c r="N185" s="209">
        <v>44147.074000000001</v>
      </c>
      <c r="O185" s="209">
        <v>393436.712</v>
      </c>
      <c r="P185" s="209">
        <v>11416096.271</v>
      </c>
      <c r="Q185" s="209">
        <v>0</v>
      </c>
      <c r="R185" s="209">
        <v>11416096.271</v>
      </c>
      <c r="S185" s="207"/>
      <c r="T185" s="209">
        <v>10975282.424000001</v>
      </c>
      <c r="U185" s="209">
        <v>10975282.424000001</v>
      </c>
      <c r="V185" s="209">
        <v>11022659.559</v>
      </c>
      <c r="W185" s="209">
        <v>11022659.559</v>
      </c>
      <c r="X185" s="209">
        <v>11368719.136</v>
      </c>
      <c r="Y185" s="209">
        <v>11368719.136</v>
      </c>
      <c r="Z185" s="209">
        <v>25397.977999999999</v>
      </c>
      <c r="AA185" s="209">
        <v>185.37899999999999</v>
      </c>
      <c r="AB185" s="209">
        <v>25583.357</v>
      </c>
      <c r="AC185" s="209">
        <v>710350.11199999996</v>
      </c>
      <c r="AD185" s="209">
        <v>0</v>
      </c>
      <c r="AE185" s="209">
        <v>12152029.74</v>
      </c>
      <c r="AF185" s="207"/>
      <c r="AG185" s="207"/>
      <c r="AH185" s="209">
        <v>27017</v>
      </c>
      <c r="AI185" s="209">
        <v>68369</v>
      </c>
      <c r="AJ185" s="209">
        <v>0</v>
      </c>
      <c r="AK185" s="207"/>
      <c r="AL185" s="209">
        <v>5162775.9270000001</v>
      </c>
      <c r="AM185" s="209">
        <v>26249.201000000001</v>
      </c>
      <c r="AN185" s="209">
        <v>5189025.1280000005</v>
      </c>
      <c r="AO185" s="209">
        <v>3738960.8769999999</v>
      </c>
      <c r="AP185" s="209">
        <v>18367.685999999998</v>
      </c>
      <c r="AQ185" s="209">
        <v>3757328.5630000001</v>
      </c>
      <c r="AR185" s="209">
        <v>2145284.5349999997</v>
      </c>
      <c r="AS185" s="209">
        <v>2760.2479999999996</v>
      </c>
      <c r="AT185" s="209">
        <v>2148044.7829999998</v>
      </c>
      <c r="AU185" s="209">
        <v>23647.084999999999</v>
      </c>
      <c r="AV185" s="209">
        <v>349289.63800000004</v>
      </c>
      <c r="AW185" s="209">
        <v>44147.074000000001</v>
      </c>
      <c r="AX185" s="209">
        <v>393436.712</v>
      </c>
      <c r="AY185" s="209">
        <v>11511482.271000002</v>
      </c>
      <c r="AZ185" s="209">
        <v>0</v>
      </c>
      <c r="BA185" s="209">
        <v>11511482.271000002</v>
      </c>
      <c r="BB185" s="207"/>
      <c r="BC185" s="209">
        <v>11070668.423999999</v>
      </c>
      <c r="BD185" s="209">
        <v>11070668.423999999</v>
      </c>
      <c r="BE185" s="209">
        <v>12247415.74</v>
      </c>
      <c r="BF185" s="207"/>
      <c r="BG185" s="209">
        <v>12152029.74</v>
      </c>
    </row>
    <row r="186" spans="1:59">
      <c r="A186" s="168">
        <f>A185+1</f>
        <v>2008</v>
      </c>
      <c r="B186" s="168" t="str">
        <f>B172</f>
        <v>Annual</v>
      </c>
      <c r="C186" s="209">
        <v>5212464.7560000001</v>
      </c>
      <c r="D186" s="209">
        <v>23063.763999999999</v>
      </c>
      <c r="E186" s="209">
        <v>5235528.5199999996</v>
      </c>
      <c r="F186" s="209">
        <v>3737252.5520000001</v>
      </c>
      <c r="G186" s="209">
        <v>16508.473999999998</v>
      </c>
      <c r="H186" s="209">
        <v>3753761.0260000001</v>
      </c>
      <c r="I186" s="209">
        <v>2154920.3810000001</v>
      </c>
      <c r="J186" s="209">
        <v>1926.797</v>
      </c>
      <c r="K186" s="209">
        <v>2156847.1779999998</v>
      </c>
      <c r="L186" s="209">
        <v>24006.737000000001</v>
      </c>
      <c r="M186" s="209">
        <v>355880.83799999999</v>
      </c>
      <c r="N186" s="209">
        <v>45099.324000000001</v>
      </c>
      <c r="O186" s="209">
        <v>400980.16200000001</v>
      </c>
      <c r="P186" s="209">
        <v>11571123.623</v>
      </c>
      <c r="Q186" s="209">
        <v>0</v>
      </c>
      <c r="R186" s="209">
        <v>11571123.623</v>
      </c>
      <c r="S186" s="207"/>
      <c r="T186" s="209">
        <v>11128644.426000001</v>
      </c>
      <c r="U186" s="209">
        <v>11128644.426000001</v>
      </c>
      <c r="V186" s="209">
        <v>11170143.460999999</v>
      </c>
      <c r="W186" s="209">
        <v>11170143.460999999</v>
      </c>
      <c r="X186" s="209">
        <v>11529624.588000001</v>
      </c>
      <c r="Y186" s="209">
        <v>11529624.588000001</v>
      </c>
      <c r="Z186" s="209">
        <v>25920.255000000001</v>
      </c>
      <c r="AA186" s="209">
        <v>128.77500000000001</v>
      </c>
      <c r="AB186" s="209">
        <v>26049.03</v>
      </c>
      <c r="AC186" s="209">
        <v>721118.34899999993</v>
      </c>
      <c r="AD186" s="209">
        <v>0</v>
      </c>
      <c r="AE186" s="209">
        <v>12318291.002</v>
      </c>
      <c r="AF186" s="207"/>
      <c r="AG186" s="207"/>
      <c r="AH186" s="209">
        <v>32567.999999999996</v>
      </c>
      <c r="AI186" s="209">
        <v>82216</v>
      </c>
      <c r="AJ186" s="209">
        <v>0</v>
      </c>
      <c r="AK186" s="207"/>
      <c r="AL186" s="209">
        <v>5245032.7560000001</v>
      </c>
      <c r="AM186" s="209">
        <v>23063.763999999999</v>
      </c>
      <c r="AN186" s="209">
        <v>5268096.5200000005</v>
      </c>
      <c r="AO186" s="209">
        <v>3819468.5519999997</v>
      </c>
      <c r="AP186" s="209">
        <v>16508.473999999998</v>
      </c>
      <c r="AQ186" s="209">
        <v>3835977.0260000001</v>
      </c>
      <c r="AR186" s="209">
        <v>2154920.3810000001</v>
      </c>
      <c r="AS186" s="209">
        <v>1926.797</v>
      </c>
      <c r="AT186" s="209">
        <v>2156847.1779999998</v>
      </c>
      <c r="AU186" s="209">
        <v>24006.737000000001</v>
      </c>
      <c r="AV186" s="209">
        <v>355880.83799999999</v>
      </c>
      <c r="AW186" s="209">
        <v>45099.324000000001</v>
      </c>
      <c r="AX186" s="209">
        <v>400980.16200000001</v>
      </c>
      <c r="AY186" s="209">
        <v>11685907.623</v>
      </c>
      <c r="AZ186" s="209">
        <v>0</v>
      </c>
      <c r="BA186" s="209">
        <v>11685907.623</v>
      </c>
      <c r="BB186" s="207"/>
      <c r="BC186" s="209">
        <v>11243428.426000001</v>
      </c>
      <c r="BD186" s="209">
        <v>11243428.426000001</v>
      </c>
      <c r="BE186" s="209">
        <v>12433075.002</v>
      </c>
      <c r="BF186" s="207"/>
      <c r="BG186" s="209">
        <v>12318291.002</v>
      </c>
    </row>
    <row r="187" spans="1:59"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  <c r="AZ187" s="207"/>
      <c r="BA187" s="207"/>
      <c r="BB187" s="207"/>
      <c r="BC187" s="207"/>
      <c r="BD187" s="207"/>
      <c r="BE187" s="207"/>
      <c r="BF187" s="207"/>
      <c r="BG187" s="207"/>
    </row>
    <row r="188" spans="1:59">
      <c r="A188" s="168">
        <f>A186+1</f>
        <v>2009</v>
      </c>
      <c r="B188" s="168" t="str">
        <f>B174</f>
        <v>Annual</v>
      </c>
      <c r="C188" s="209">
        <v>5300083.1179999998</v>
      </c>
      <c r="D188" s="209">
        <v>23992.894</v>
      </c>
      <c r="E188" s="209">
        <v>5324076.0120000001</v>
      </c>
      <c r="F188" s="209">
        <v>3796482.7959999996</v>
      </c>
      <c r="G188" s="209">
        <v>17183.855</v>
      </c>
      <c r="H188" s="209">
        <v>3813666.6510000001</v>
      </c>
      <c r="I188" s="209">
        <v>2136166.0889999997</v>
      </c>
      <c r="J188" s="209">
        <v>2042.367</v>
      </c>
      <c r="K188" s="209">
        <v>2138208.4559999998</v>
      </c>
      <c r="L188" s="209">
        <v>24366.389000000003</v>
      </c>
      <c r="M188" s="209">
        <v>360695.53700000001</v>
      </c>
      <c r="N188" s="209">
        <v>45836.608</v>
      </c>
      <c r="O188" s="209">
        <v>406532.14500000002</v>
      </c>
      <c r="P188" s="209">
        <v>11706849.652999999</v>
      </c>
      <c r="Q188" s="209">
        <v>0</v>
      </c>
      <c r="R188" s="209">
        <v>11706849.652999999</v>
      </c>
      <c r="S188" s="207"/>
      <c r="T188" s="209">
        <v>11257098.391999999</v>
      </c>
      <c r="U188" s="209">
        <v>11257098.391999999</v>
      </c>
      <c r="V188" s="209">
        <v>11300317.507999999</v>
      </c>
      <c r="W188" s="209">
        <v>11300317.507999999</v>
      </c>
      <c r="X188" s="209">
        <v>11663630.536999999</v>
      </c>
      <c r="Y188" s="209">
        <v>11663630.536999999</v>
      </c>
      <c r="Z188" s="209">
        <v>26442.531999999999</v>
      </c>
      <c r="AA188" s="209">
        <v>141.714</v>
      </c>
      <c r="AB188" s="209">
        <v>26584.245999999999</v>
      </c>
      <c r="AC188" s="209">
        <v>730702.83500000008</v>
      </c>
      <c r="AD188" s="209">
        <v>0</v>
      </c>
      <c r="AE188" s="209">
        <v>12464136.733999999</v>
      </c>
      <c r="AF188" s="207"/>
      <c r="AG188" s="207"/>
      <c r="AH188" s="209">
        <v>38120</v>
      </c>
      <c r="AI188" s="209">
        <v>96068</v>
      </c>
      <c r="AJ188" s="209">
        <v>0</v>
      </c>
      <c r="AK188" s="207"/>
      <c r="AL188" s="209">
        <v>5338203.1180000007</v>
      </c>
      <c r="AM188" s="209">
        <v>23992.894</v>
      </c>
      <c r="AN188" s="209">
        <v>5362196.0120000001</v>
      </c>
      <c r="AO188" s="209">
        <v>3892550.7960000001</v>
      </c>
      <c r="AP188" s="209">
        <v>17183.855</v>
      </c>
      <c r="AQ188" s="209">
        <v>3909734.6510000001</v>
      </c>
      <c r="AR188" s="209">
        <v>2136166.0889999997</v>
      </c>
      <c r="AS188" s="209">
        <v>2042.367</v>
      </c>
      <c r="AT188" s="209">
        <v>2138208.4559999998</v>
      </c>
      <c r="AU188" s="209">
        <v>24366.389000000003</v>
      </c>
      <c r="AV188" s="209">
        <v>360695.53700000001</v>
      </c>
      <c r="AW188" s="209">
        <v>45836.608</v>
      </c>
      <c r="AX188" s="209">
        <v>406532.14500000002</v>
      </c>
      <c r="AY188" s="209">
        <v>11841037.652999999</v>
      </c>
      <c r="AZ188" s="209">
        <v>0</v>
      </c>
      <c r="BA188" s="209">
        <v>11841037.652999999</v>
      </c>
      <c r="BB188" s="207"/>
      <c r="BC188" s="209">
        <v>11391286.391999999</v>
      </c>
      <c r="BD188" s="209">
        <v>11391286.391999999</v>
      </c>
      <c r="BE188" s="209">
        <v>12598324.733999999</v>
      </c>
      <c r="BF188" s="207"/>
      <c r="BG188" s="209">
        <v>12464136.733999999</v>
      </c>
    </row>
    <row r="189" spans="1:59">
      <c r="A189" s="168">
        <f>A188+1</f>
        <v>2010</v>
      </c>
      <c r="B189" s="168" t="str">
        <f>B175</f>
        <v>Annual</v>
      </c>
      <c r="C189" s="209">
        <v>5391051.7280000001</v>
      </c>
      <c r="D189" s="209">
        <v>25540.282000000003</v>
      </c>
      <c r="E189" s="209">
        <v>5416592.0100000007</v>
      </c>
      <c r="F189" s="209">
        <v>3857813.2169999997</v>
      </c>
      <c r="G189" s="209">
        <v>18358.774000000001</v>
      </c>
      <c r="H189" s="209">
        <v>3876171.9910000004</v>
      </c>
      <c r="I189" s="209">
        <v>2117976.38</v>
      </c>
      <c r="J189" s="209">
        <v>2075.0250000000001</v>
      </c>
      <c r="K189" s="209">
        <v>2120051.4050000003</v>
      </c>
      <c r="L189" s="209">
        <v>24726.040999999997</v>
      </c>
      <c r="M189" s="209">
        <v>366390.68400000001</v>
      </c>
      <c r="N189" s="209">
        <v>46680.218000000001</v>
      </c>
      <c r="O189" s="209">
        <v>413070.902</v>
      </c>
      <c r="P189" s="209">
        <v>11850612.349000001</v>
      </c>
      <c r="Q189" s="209">
        <v>0</v>
      </c>
      <c r="R189" s="209">
        <v>11850612.349000001</v>
      </c>
      <c r="S189" s="207"/>
      <c r="T189" s="209">
        <v>11391567.365999999</v>
      </c>
      <c r="U189" s="209">
        <v>11391567.365999999</v>
      </c>
      <c r="V189" s="209">
        <v>11437541.446999999</v>
      </c>
      <c r="W189" s="209">
        <v>11437541.446999999</v>
      </c>
      <c r="X189" s="209">
        <v>11804638.268000001</v>
      </c>
      <c r="Y189" s="209">
        <v>11804638.268000001</v>
      </c>
      <c r="Z189" s="209">
        <v>26964.808999999997</v>
      </c>
      <c r="AA189" s="209">
        <v>137.739</v>
      </c>
      <c r="AB189" s="209">
        <v>27102.547999999999</v>
      </c>
      <c r="AC189" s="209">
        <v>740781.10600000003</v>
      </c>
      <c r="AD189" s="209">
        <v>0</v>
      </c>
      <c r="AE189" s="209">
        <v>12618496.003</v>
      </c>
      <c r="AF189" s="207"/>
      <c r="AG189" s="207"/>
      <c r="AH189" s="209">
        <v>43672</v>
      </c>
      <c r="AI189" s="209">
        <v>109920</v>
      </c>
      <c r="AJ189" s="209">
        <v>0</v>
      </c>
      <c r="AK189" s="207"/>
      <c r="AL189" s="209">
        <v>5434723.7280000001</v>
      </c>
      <c r="AM189" s="209">
        <v>25540.282000000003</v>
      </c>
      <c r="AN189" s="209">
        <v>5460264.0099999998</v>
      </c>
      <c r="AO189" s="209">
        <v>3967733.2170000002</v>
      </c>
      <c r="AP189" s="209">
        <v>18358.774000000001</v>
      </c>
      <c r="AQ189" s="209">
        <v>3986091.9909999999</v>
      </c>
      <c r="AR189" s="209">
        <v>2117976.38</v>
      </c>
      <c r="AS189" s="209">
        <v>2075.0250000000001</v>
      </c>
      <c r="AT189" s="209">
        <v>2120051.4050000003</v>
      </c>
      <c r="AU189" s="209">
        <v>24726.040999999997</v>
      </c>
      <c r="AV189" s="209">
        <v>366390.68400000001</v>
      </c>
      <c r="AW189" s="209">
        <v>46680.218000000001</v>
      </c>
      <c r="AX189" s="209">
        <v>413070.902</v>
      </c>
      <c r="AY189" s="209">
        <v>12004204.348999999</v>
      </c>
      <c r="AZ189" s="209">
        <v>0</v>
      </c>
      <c r="BA189" s="209">
        <v>12004204.348999999</v>
      </c>
      <c r="BB189" s="207"/>
      <c r="BC189" s="209">
        <v>11545159.366</v>
      </c>
      <c r="BD189" s="209">
        <v>11545159.366</v>
      </c>
      <c r="BE189" s="209">
        <v>12772088.003</v>
      </c>
      <c r="BF189" s="207"/>
      <c r="BG189" s="209">
        <v>12618496.003</v>
      </c>
    </row>
    <row r="190" spans="1:59">
      <c r="A190" s="168">
        <f>A189+1</f>
        <v>2011</v>
      </c>
      <c r="B190" s="168" t="str">
        <f>B176</f>
        <v>Annual</v>
      </c>
      <c r="C190" s="209">
        <v>5500024.3190000001</v>
      </c>
      <c r="D190" s="209">
        <v>25801.159</v>
      </c>
      <c r="E190" s="209">
        <v>5525825.4780000001</v>
      </c>
      <c r="F190" s="209">
        <v>3928736.0389999999</v>
      </c>
      <c r="G190" s="209">
        <v>18363.188000000002</v>
      </c>
      <c r="H190" s="209">
        <v>3947099.227</v>
      </c>
      <c r="I190" s="209">
        <v>2098936.426</v>
      </c>
      <c r="J190" s="209">
        <v>2245.9690000000001</v>
      </c>
      <c r="K190" s="209">
        <v>2101182.395</v>
      </c>
      <c r="L190" s="209">
        <v>25085.692999999999</v>
      </c>
      <c r="M190" s="209">
        <v>372085.83299999998</v>
      </c>
      <c r="N190" s="209">
        <v>47523.829999999994</v>
      </c>
      <c r="O190" s="209">
        <v>419609.663</v>
      </c>
      <c r="P190" s="209">
        <v>12018802.456</v>
      </c>
      <c r="Q190" s="209">
        <v>0</v>
      </c>
      <c r="R190" s="209">
        <v>12018802.456</v>
      </c>
      <c r="S190" s="207"/>
      <c r="T190" s="209">
        <v>11552782.477</v>
      </c>
      <c r="U190" s="209">
        <v>11552782.477</v>
      </c>
      <c r="V190" s="209">
        <v>11599192.793</v>
      </c>
      <c r="W190" s="209">
        <v>11599192.793</v>
      </c>
      <c r="X190" s="209">
        <v>11972392.140000001</v>
      </c>
      <c r="Y190" s="209">
        <v>11972392.140000001</v>
      </c>
      <c r="Z190" s="209">
        <v>27487.086000000003</v>
      </c>
      <c r="AA190" s="209">
        <v>173.714</v>
      </c>
      <c r="AB190" s="209">
        <v>27660.799999999999</v>
      </c>
      <c r="AC190" s="209">
        <v>752365.91999999993</v>
      </c>
      <c r="AD190" s="209">
        <v>0</v>
      </c>
      <c r="AE190" s="209">
        <v>12798829.175999999</v>
      </c>
      <c r="AF190" s="207"/>
      <c r="AG190" s="207"/>
      <c r="AH190" s="209">
        <v>49224</v>
      </c>
      <c r="AI190" s="209">
        <v>123773</v>
      </c>
      <c r="AJ190" s="209">
        <v>0</v>
      </c>
      <c r="AK190" s="207"/>
      <c r="AL190" s="209">
        <v>5549248.3190000001</v>
      </c>
      <c r="AM190" s="209">
        <v>25801.159</v>
      </c>
      <c r="AN190" s="209">
        <v>5575049.4780000001</v>
      </c>
      <c r="AO190" s="209">
        <v>4052509.0389999999</v>
      </c>
      <c r="AP190" s="209">
        <v>18363.188000000002</v>
      </c>
      <c r="AQ190" s="209">
        <v>4070872.227</v>
      </c>
      <c r="AR190" s="209">
        <v>2098936.426</v>
      </c>
      <c r="AS190" s="209">
        <v>2245.9690000000001</v>
      </c>
      <c r="AT190" s="209">
        <v>2101182.395</v>
      </c>
      <c r="AU190" s="209">
        <v>25085.692999999999</v>
      </c>
      <c r="AV190" s="209">
        <v>372085.83299999998</v>
      </c>
      <c r="AW190" s="209">
        <v>47523.829999999994</v>
      </c>
      <c r="AX190" s="209">
        <v>419609.663</v>
      </c>
      <c r="AY190" s="209">
        <v>12191799.456</v>
      </c>
      <c r="AZ190" s="209">
        <v>0</v>
      </c>
      <c r="BA190" s="209">
        <v>12191799.456</v>
      </c>
      <c r="BB190" s="207"/>
      <c r="BC190" s="209">
        <v>11725779.477</v>
      </c>
      <c r="BD190" s="209">
        <v>11725779.477</v>
      </c>
      <c r="BE190" s="209">
        <v>12971826.176000001</v>
      </c>
      <c r="BF190" s="207"/>
      <c r="BG190" s="209">
        <v>12798829.175999999</v>
      </c>
    </row>
    <row r="191" spans="1:59">
      <c r="A191" s="168">
        <f>A190+1</f>
        <v>2012</v>
      </c>
      <c r="B191" s="168" t="str">
        <f>B177</f>
        <v>Annual</v>
      </c>
      <c r="C191" s="209">
        <v>5617020.7879999997</v>
      </c>
      <c r="D191" s="209">
        <v>23497.115999999998</v>
      </c>
      <c r="E191" s="209">
        <v>5640517.9040000001</v>
      </c>
      <c r="F191" s="209">
        <v>4008960.6669999999</v>
      </c>
      <c r="G191" s="209">
        <v>17024.654999999999</v>
      </c>
      <c r="H191" s="209">
        <v>4025985.3220000002</v>
      </c>
      <c r="I191" s="209">
        <v>2080625.86</v>
      </c>
      <c r="J191" s="209">
        <v>1924.8330000000001</v>
      </c>
      <c r="K191" s="209">
        <v>2082550.6930000002</v>
      </c>
      <c r="L191" s="209">
        <v>25445.345000000001</v>
      </c>
      <c r="M191" s="209">
        <v>378739.48499999999</v>
      </c>
      <c r="N191" s="209">
        <v>48485.328999999998</v>
      </c>
      <c r="O191" s="209">
        <v>427224.81399999995</v>
      </c>
      <c r="P191" s="209">
        <v>12201724.078</v>
      </c>
      <c r="Q191" s="209">
        <v>0</v>
      </c>
      <c r="R191" s="209">
        <v>12201724.078</v>
      </c>
      <c r="S191" s="207"/>
      <c r="T191" s="209">
        <v>11732052.66</v>
      </c>
      <c r="U191" s="209">
        <v>11732052.66</v>
      </c>
      <c r="V191" s="209">
        <v>11774499.264</v>
      </c>
      <c r="W191" s="209">
        <v>11774499.264</v>
      </c>
      <c r="X191" s="209">
        <v>12159277.474000001</v>
      </c>
      <c r="Y191" s="209">
        <v>12159277.474000001</v>
      </c>
      <c r="Z191" s="209">
        <v>28009.363000000001</v>
      </c>
      <c r="AA191" s="209">
        <v>138.78399999999999</v>
      </c>
      <c r="AB191" s="209">
        <v>28148.147000000001</v>
      </c>
      <c r="AC191" s="209">
        <v>764853.27800000005</v>
      </c>
      <c r="AD191" s="209">
        <v>0</v>
      </c>
      <c r="AE191" s="209">
        <v>12994725.503</v>
      </c>
      <c r="AF191" s="207"/>
      <c r="AG191" s="207"/>
      <c r="AH191" s="209">
        <v>54775</v>
      </c>
      <c r="AI191" s="209">
        <v>137625</v>
      </c>
      <c r="AJ191" s="209">
        <v>0</v>
      </c>
      <c r="AK191" s="207"/>
      <c r="AL191" s="209">
        <v>5671795.7880000006</v>
      </c>
      <c r="AM191" s="209">
        <v>23497.115999999998</v>
      </c>
      <c r="AN191" s="209">
        <v>5695292.9040000001</v>
      </c>
      <c r="AO191" s="209">
        <v>4146585.6670000004</v>
      </c>
      <c r="AP191" s="209">
        <v>17024.654999999999</v>
      </c>
      <c r="AQ191" s="209">
        <v>4163610.3220000006</v>
      </c>
      <c r="AR191" s="209">
        <v>2080625.86</v>
      </c>
      <c r="AS191" s="209">
        <v>1924.8330000000001</v>
      </c>
      <c r="AT191" s="209">
        <v>2082550.6930000002</v>
      </c>
      <c r="AU191" s="209">
        <v>25445.345000000001</v>
      </c>
      <c r="AV191" s="209">
        <v>378739.48499999999</v>
      </c>
      <c r="AW191" s="209">
        <v>48485.328999999998</v>
      </c>
      <c r="AX191" s="209">
        <v>427224.81399999995</v>
      </c>
      <c r="AY191" s="209">
        <v>12394124.078000002</v>
      </c>
      <c r="AZ191" s="209">
        <v>0</v>
      </c>
      <c r="BA191" s="209">
        <v>12394124.078000002</v>
      </c>
      <c r="BB191" s="207"/>
      <c r="BC191" s="209">
        <v>11924452.66</v>
      </c>
      <c r="BD191" s="209">
        <v>11924452.66</v>
      </c>
      <c r="BE191" s="209">
        <v>13187125.502999999</v>
      </c>
      <c r="BF191" s="207"/>
      <c r="BG191" s="209">
        <v>12994725.503</v>
      </c>
    </row>
    <row r="192" spans="1:59">
      <c r="A192" s="168">
        <f>A191+1</f>
        <v>2013</v>
      </c>
      <c r="B192" s="168" t="str">
        <f>B178</f>
        <v>Annual</v>
      </c>
      <c r="C192" s="209">
        <v>5722511.341</v>
      </c>
      <c r="D192" s="209">
        <v>24762.3</v>
      </c>
      <c r="E192" s="209">
        <v>5747273.6409999998</v>
      </c>
      <c r="F192" s="209">
        <v>4082907.1189999999</v>
      </c>
      <c r="G192" s="209">
        <v>18156.739999999998</v>
      </c>
      <c r="H192" s="209">
        <v>4101063.8589999997</v>
      </c>
      <c r="I192" s="209">
        <v>2061121.71</v>
      </c>
      <c r="J192" s="209">
        <v>1590.3970000000002</v>
      </c>
      <c r="K192" s="209">
        <v>2062712.1069999998</v>
      </c>
      <c r="L192" s="209">
        <v>25804.996999999999</v>
      </c>
      <c r="M192" s="209">
        <v>383491.73200000002</v>
      </c>
      <c r="N192" s="209">
        <v>49213.36</v>
      </c>
      <c r="O192" s="209">
        <v>432705.092</v>
      </c>
      <c r="P192" s="209">
        <v>12369559.696</v>
      </c>
      <c r="Q192" s="209">
        <v>0</v>
      </c>
      <c r="R192" s="209">
        <v>12369559.696</v>
      </c>
      <c r="S192" s="207"/>
      <c r="T192" s="209">
        <v>11892345.166999999</v>
      </c>
      <c r="U192" s="209">
        <v>11892345.166999999</v>
      </c>
      <c r="V192" s="209">
        <v>11936854.604</v>
      </c>
      <c r="W192" s="209">
        <v>11936854.604</v>
      </c>
      <c r="X192" s="209">
        <v>12325050.259</v>
      </c>
      <c r="Y192" s="209">
        <v>12325050.259</v>
      </c>
      <c r="Z192" s="209">
        <v>28531.64</v>
      </c>
      <c r="AA192" s="209">
        <v>125.57499999999999</v>
      </c>
      <c r="AB192" s="209">
        <v>28657.215</v>
      </c>
      <c r="AC192" s="209">
        <v>776285.53999999992</v>
      </c>
      <c r="AD192" s="209">
        <v>0</v>
      </c>
      <c r="AE192" s="209">
        <v>13174502.450999999</v>
      </c>
      <c r="AF192" s="207"/>
      <c r="AG192" s="207"/>
      <c r="AH192" s="209">
        <v>58254</v>
      </c>
      <c r="AI192" s="209">
        <v>151477</v>
      </c>
      <c r="AJ192" s="209">
        <v>0</v>
      </c>
      <c r="AK192" s="207"/>
      <c r="AL192" s="209">
        <v>5780765.341</v>
      </c>
      <c r="AM192" s="209">
        <v>24762.3</v>
      </c>
      <c r="AN192" s="209">
        <v>5805527.6409999998</v>
      </c>
      <c r="AO192" s="209">
        <v>4234384.1189999999</v>
      </c>
      <c r="AP192" s="209">
        <v>18156.739999999998</v>
      </c>
      <c r="AQ192" s="209">
        <v>4252540.8590000002</v>
      </c>
      <c r="AR192" s="209">
        <v>2061121.71</v>
      </c>
      <c r="AS192" s="209">
        <v>1590.3970000000002</v>
      </c>
      <c r="AT192" s="209">
        <v>2062712.1069999998</v>
      </c>
      <c r="AU192" s="209">
        <v>25804.996999999999</v>
      </c>
      <c r="AV192" s="209">
        <v>383491.73200000002</v>
      </c>
      <c r="AW192" s="209">
        <v>49213.36</v>
      </c>
      <c r="AX192" s="209">
        <v>432705.092</v>
      </c>
      <c r="AY192" s="209">
        <v>12579290.696</v>
      </c>
      <c r="AZ192" s="209">
        <v>0</v>
      </c>
      <c r="BA192" s="209">
        <v>12579290.696</v>
      </c>
      <c r="BB192" s="207"/>
      <c r="BC192" s="209">
        <v>12102076.166999999</v>
      </c>
      <c r="BD192" s="209">
        <v>12102076.166999999</v>
      </c>
      <c r="BE192" s="209">
        <v>13384233.450999999</v>
      </c>
      <c r="BF192" s="207"/>
      <c r="BG192" s="209">
        <v>13174502.450999999</v>
      </c>
    </row>
    <row r="193" spans="2:25">
      <c r="B193" s="188"/>
      <c r="C193" s="188"/>
      <c r="D193" s="188"/>
      <c r="E193" s="188"/>
      <c r="F193" s="188"/>
      <c r="G193" s="188"/>
      <c r="H193" s="188"/>
      <c r="I193" s="208"/>
      <c r="J193" s="203"/>
      <c r="K193" s="203"/>
      <c r="L193" s="203"/>
      <c r="M193" s="203"/>
      <c r="N193" s="203"/>
      <c r="O193" s="203"/>
      <c r="P193" s="203"/>
      <c r="Q193" s="203"/>
      <c r="R193" s="208"/>
      <c r="S193" s="208"/>
      <c r="T193" s="208"/>
      <c r="U193" s="208"/>
      <c r="V193" s="208"/>
      <c r="W193" s="208"/>
      <c r="X193" s="208"/>
      <c r="Y193" s="208"/>
    </row>
    <row r="194" spans="2:25">
      <c r="B194" s="188"/>
      <c r="C194" s="188"/>
      <c r="D194" s="188"/>
    </row>
    <row r="195" spans="2:25">
      <c r="E195" s="168">
        <v>2001</v>
      </c>
      <c r="F195" s="168">
        <v>2004</v>
      </c>
      <c r="G195" s="168">
        <v>2005</v>
      </c>
      <c r="H195" s="168">
        <v>2006</v>
      </c>
      <c r="I195" s="168">
        <v>2007</v>
      </c>
      <c r="J195" s="168">
        <v>2008</v>
      </c>
    </row>
    <row r="196" spans="2:25">
      <c r="D196" s="174" t="s">
        <v>115</v>
      </c>
      <c r="E196" s="202">
        <v>4939530.8729999997</v>
      </c>
      <c r="F196" s="209">
        <v>4991336.8099999996</v>
      </c>
      <c r="G196" s="209">
        <v>5094860.6749999998</v>
      </c>
      <c r="H196" s="209">
        <v>5144348.1780000003</v>
      </c>
      <c r="I196" s="209">
        <v>5162008.1280000005</v>
      </c>
      <c r="J196" s="210">
        <v>5235528.5199999996</v>
      </c>
    </row>
    <row r="197" spans="2:25">
      <c r="D197" s="174" t="s">
        <v>116</v>
      </c>
      <c r="E197" s="202">
        <v>3530082.0669999998</v>
      </c>
      <c r="F197" s="209">
        <v>3520969.2050000001</v>
      </c>
      <c r="G197" s="209">
        <v>3605276.1289999997</v>
      </c>
      <c r="H197" s="209">
        <v>3652223.5980000002</v>
      </c>
      <c r="I197" s="209">
        <v>3688959.5630000001</v>
      </c>
      <c r="J197" s="210">
        <v>3753761.0260000001</v>
      </c>
    </row>
    <row r="198" spans="2:25">
      <c r="D198" s="174" t="s">
        <v>117</v>
      </c>
      <c r="E198" s="202">
        <v>2122349.8190000001</v>
      </c>
      <c r="F198" s="209">
        <v>2106363.8130000001</v>
      </c>
      <c r="G198" s="209">
        <v>2127958.6850000001</v>
      </c>
      <c r="H198" s="209">
        <v>2138313.2220000001</v>
      </c>
      <c r="I198" s="209">
        <v>2148044.7829999998</v>
      </c>
      <c r="J198" s="210">
        <v>2156847.1779999998</v>
      </c>
    </row>
    <row r="199" spans="2:25">
      <c r="D199" s="174" t="s">
        <v>118</v>
      </c>
      <c r="E199" s="202">
        <v>22503.896999999997</v>
      </c>
      <c r="F199" s="209">
        <v>22568.129000000001</v>
      </c>
      <c r="G199" s="209">
        <v>22927.780999999999</v>
      </c>
      <c r="H199" s="209">
        <v>23287.433000000001</v>
      </c>
      <c r="I199" s="209">
        <v>23647.084999999999</v>
      </c>
      <c r="J199" s="210">
        <v>24006.737000000001</v>
      </c>
    </row>
    <row r="200" spans="2:25">
      <c r="D200" s="174" t="s">
        <v>119</v>
      </c>
      <c r="E200" s="202">
        <v>365128.78100000002</v>
      </c>
      <c r="F200" s="209">
        <v>374596.25999999995</v>
      </c>
      <c r="G200" s="209">
        <v>380359.2</v>
      </c>
      <c r="H200" s="209">
        <v>386897.95500000002</v>
      </c>
      <c r="I200" s="209">
        <v>393436.712</v>
      </c>
      <c r="J200" s="210">
        <v>400980.16200000001</v>
      </c>
    </row>
    <row r="201" spans="2:25">
      <c r="D201" s="174" t="s">
        <v>120</v>
      </c>
      <c r="E201" s="202">
        <v>10979595.437000001</v>
      </c>
      <c r="F201" s="209">
        <v>11015834.217</v>
      </c>
      <c r="G201" s="209">
        <v>11231382.470000001</v>
      </c>
      <c r="H201" s="209">
        <v>11345070.386</v>
      </c>
      <c r="I201" s="209">
        <v>11416096.271</v>
      </c>
      <c r="J201" s="210">
        <v>11571123.623</v>
      </c>
    </row>
    <row r="205" spans="2:25">
      <c r="E205" s="211">
        <v>5033248977</v>
      </c>
      <c r="F205" s="174"/>
      <c r="G205" s="174"/>
      <c r="H205" s="211">
        <v>3559049413</v>
      </c>
    </row>
    <row r="206" spans="2:25">
      <c r="E206" s="211">
        <v>84558582.813599989</v>
      </c>
      <c r="F206" s="174"/>
      <c r="G206" s="174"/>
      <c r="H206" s="211">
        <v>69045558.612200007</v>
      </c>
      <c r="R206" s="202">
        <v>11108532159</v>
      </c>
    </row>
    <row r="207" spans="2:25">
      <c r="E207" s="119">
        <v>7.612039250846624E-3</v>
      </c>
      <c r="H207" s="119">
        <v>6.2155429379803454E-3</v>
      </c>
    </row>
    <row r="208" spans="2:25">
      <c r="E208" s="212">
        <v>2885984.4314281675</v>
      </c>
      <c r="H208" s="212">
        <v>77904.036800000016</v>
      </c>
    </row>
    <row r="209" spans="1:16">
      <c r="E209" s="119" t="e">
        <v>#DIV/0!</v>
      </c>
      <c r="H209" s="119" t="e">
        <v>#DIV/0!</v>
      </c>
    </row>
    <row r="210" spans="1:16">
      <c r="E210" s="771" t="e">
        <v>#DIV/0!</v>
      </c>
    </row>
    <row r="216" spans="1:16">
      <c r="A216" s="213" t="s">
        <v>137</v>
      </c>
      <c r="B216" s="213"/>
    </row>
    <row r="217" spans="1:16">
      <c r="A217" s="213" t="s">
        <v>138</v>
      </c>
      <c r="B217" s="213"/>
    </row>
    <row r="218" spans="1:16">
      <c r="A218" s="213" t="s">
        <v>139</v>
      </c>
      <c r="B218" s="213"/>
    </row>
    <row r="219" spans="1:16" ht="15" customHeight="1"/>
    <row r="220" spans="1:16" ht="15" customHeight="1">
      <c r="A220" s="168">
        <f t="shared" ref="A220:B223" si="22">+A16</f>
        <v>2003</v>
      </c>
      <c r="B220" s="168">
        <f t="shared" si="22"/>
        <v>9</v>
      </c>
      <c r="C220" s="171">
        <v>333898</v>
      </c>
      <c r="D220" s="171">
        <v>3077688</v>
      </c>
      <c r="E220" s="171">
        <v>3411586</v>
      </c>
      <c r="F220" s="171">
        <v>7120195</v>
      </c>
      <c r="G220" s="171">
        <v>-2914609</v>
      </c>
      <c r="H220" s="171">
        <v>4205586</v>
      </c>
      <c r="I220" s="171">
        <v>-3525951</v>
      </c>
      <c r="J220" s="171">
        <v>3194474</v>
      </c>
      <c r="K220" s="171">
        <v>-331477</v>
      </c>
      <c r="L220" s="171">
        <v>-26420</v>
      </c>
      <c r="M220" s="171">
        <v>164664</v>
      </c>
      <c r="N220" s="171">
        <v>-29998</v>
      </c>
      <c r="O220" s="171">
        <v>134666</v>
      </c>
      <c r="P220" s="171">
        <v>7393941</v>
      </c>
    </row>
    <row r="221" spans="1:16" ht="15" customHeight="1">
      <c r="A221" s="168">
        <f t="shared" si="22"/>
        <v>2003</v>
      </c>
      <c r="B221" s="168">
        <f t="shared" si="22"/>
        <v>10</v>
      </c>
      <c r="C221" s="171">
        <v>20865153</v>
      </c>
      <c r="D221" s="171">
        <v>3207144</v>
      </c>
      <c r="E221" s="171">
        <v>24072297</v>
      </c>
      <c r="F221" s="171">
        <v>13690459</v>
      </c>
      <c r="G221" s="171">
        <v>-4375636</v>
      </c>
      <c r="H221" s="171">
        <v>9314823</v>
      </c>
      <c r="I221" s="171">
        <v>6529328</v>
      </c>
      <c r="J221" s="171">
        <v>-1527415</v>
      </c>
      <c r="K221" s="171">
        <v>5001913</v>
      </c>
      <c r="L221" s="171">
        <v>-28322</v>
      </c>
      <c r="M221" s="171">
        <v>976696</v>
      </c>
      <c r="N221" s="171">
        <v>109631</v>
      </c>
      <c r="O221" s="171">
        <v>1086327</v>
      </c>
      <c r="P221" s="171">
        <v>39447038</v>
      </c>
    </row>
    <row r="222" spans="1:16" ht="15" customHeight="1">
      <c r="A222" s="168">
        <f t="shared" si="22"/>
        <v>2003</v>
      </c>
      <c r="B222" s="168">
        <f t="shared" si="22"/>
        <v>11</v>
      </c>
      <c r="C222" s="171">
        <v>5462136</v>
      </c>
      <c r="D222" s="171">
        <v>-1366852</v>
      </c>
      <c r="E222" s="171">
        <v>4095284</v>
      </c>
      <c r="F222" s="171">
        <v>9879807</v>
      </c>
      <c r="G222" s="171">
        <v>1406021</v>
      </c>
      <c r="H222" s="171">
        <v>11285828</v>
      </c>
      <c r="I222" s="171">
        <v>-20531791</v>
      </c>
      <c r="J222" s="171">
        <v>-294328</v>
      </c>
      <c r="K222" s="171">
        <v>-20826119</v>
      </c>
      <c r="L222" s="171">
        <v>-30590</v>
      </c>
      <c r="M222" s="171">
        <v>723909</v>
      </c>
      <c r="N222" s="171">
        <v>57890</v>
      </c>
      <c r="O222" s="171">
        <v>781799</v>
      </c>
      <c r="P222" s="171">
        <v>-4693798</v>
      </c>
    </row>
    <row r="223" spans="1:16" ht="15" customHeight="1">
      <c r="A223" s="168">
        <f t="shared" si="22"/>
        <v>2003</v>
      </c>
      <c r="B223" s="168">
        <f t="shared" si="22"/>
        <v>12</v>
      </c>
      <c r="C223" s="171">
        <v>-8066592</v>
      </c>
      <c r="D223" s="171">
        <v>-5593750</v>
      </c>
      <c r="E223" s="171">
        <v>-13660342</v>
      </c>
      <c r="F223" s="171">
        <v>6106135</v>
      </c>
      <c r="G223" s="171">
        <v>4943930</v>
      </c>
      <c r="H223" s="171">
        <v>11050065</v>
      </c>
      <c r="I223" s="171">
        <v>-13325491</v>
      </c>
      <c r="J223" s="171">
        <v>-33747</v>
      </c>
      <c r="K223" s="171">
        <v>-13359238</v>
      </c>
      <c r="L223" s="171">
        <v>-32772</v>
      </c>
      <c r="M223" s="171">
        <v>204223</v>
      </c>
      <c r="N223" s="171">
        <v>-39884</v>
      </c>
      <c r="O223" s="171">
        <v>164339</v>
      </c>
      <c r="P223" s="171">
        <v>-15837948</v>
      </c>
    </row>
    <row r="224" spans="1:16" ht="15" customHeight="1">
      <c r="B224" s="168" t="str">
        <f t="shared" ref="B224:B237" si="23">+B20</f>
        <v>Annual</v>
      </c>
      <c r="C224" s="188">
        <v>18594595</v>
      </c>
      <c r="D224" s="188">
        <v>-675770</v>
      </c>
      <c r="E224" s="188">
        <v>17918825</v>
      </c>
      <c r="F224" s="188">
        <v>36796596</v>
      </c>
      <c r="G224" s="188">
        <v>-940294</v>
      </c>
      <c r="H224" s="188">
        <v>35856302</v>
      </c>
      <c r="I224" s="188">
        <v>-30853905</v>
      </c>
      <c r="J224" s="188">
        <v>1338984</v>
      </c>
      <c r="K224" s="188">
        <v>-29514921</v>
      </c>
      <c r="L224" s="188">
        <v>-118104</v>
      </c>
      <c r="M224" s="188">
        <v>2069492</v>
      </c>
      <c r="N224" s="188">
        <v>97639</v>
      </c>
      <c r="O224" s="188">
        <v>2167131</v>
      </c>
      <c r="P224" s="188">
        <v>26309233</v>
      </c>
    </row>
    <row r="225" spans="1:16">
      <c r="A225" s="168">
        <f t="shared" ref="A225:A236" si="24">+A21</f>
        <v>2004</v>
      </c>
      <c r="B225" s="168">
        <f t="shared" si="23"/>
        <v>1</v>
      </c>
      <c r="C225" s="171">
        <v>-12193932</v>
      </c>
      <c r="D225" s="171">
        <v>-1890842</v>
      </c>
      <c r="E225" s="171">
        <v>-14084774</v>
      </c>
      <c r="F225" s="171">
        <v>929255</v>
      </c>
      <c r="G225" s="171">
        <v>1672813</v>
      </c>
      <c r="H225" s="171">
        <v>2602068</v>
      </c>
      <c r="I225" s="171">
        <v>-15263818</v>
      </c>
      <c r="J225" s="171">
        <v>2358452</v>
      </c>
      <c r="K225" s="171">
        <v>-12905366</v>
      </c>
      <c r="L225" s="171">
        <v>-35499</v>
      </c>
      <c r="M225" s="171">
        <v>-792707</v>
      </c>
      <c r="N225" s="171">
        <v>-94040</v>
      </c>
      <c r="O225" s="171">
        <v>-886747</v>
      </c>
      <c r="P225" s="171">
        <v>-25310318</v>
      </c>
    </row>
    <row r="226" spans="1:16">
      <c r="A226" s="168">
        <f t="shared" si="24"/>
        <v>2004</v>
      </c>
      <c r="B226" s="168">
        <f t="shared" si="23"/>
        <v>2</v>
      </c>
      <c r="C226" s="171">
        <v>-8353468</v>
      </c>
      <c r="D226" s="171">
        <v>7100859</v>
      </c>
      <c r="E226" s="171">
        <v>-1252609</v>
      </c>
      <c r="F226" s="171">
        <v>-1892375</v>
      </c>
      <c r="G226" s="171">
        <v>-89228</v>
      </c>
      <c r="H226" s="171">
        <v>-1981603</v>
      </c>
      <c r="I226" s="171">
        <v>-14419476</v>
      </c>
      <c r="J226" s="171">
        <v>-104113</v>
      </c>
      <c r="K226" s="171">
        <v>-14523589</v>
      </c>
      <c r="L226" s="171">
        <v>-37135</v>
      </c>
      <c r="M226" s="171">
        <v>-1197853</v>
      </c>
      <c r="N226" s="171">
        <v>-165431</v>
      </c>
      <c r="O226" s="171">
        <v>-1363284</v>
      </c>
      <c r="P226" s="171">
        <v>-19158220</v>
      </c>
    </row>
    <row r="227" spans="1:16">
      <c r="A227" s="168">
        <f t="shared" si="24"/>
        <v>2004</v>
      </c>
      <c r="B227" s="168">
        <f t="shared" si="23"/>
        <v>3</v>
      </c>
      <c r="C227" s="171">
        <v>-16252009</v>
      </c>
      <c r="D227" s="171">
        <v>825610</v>
      </c>
      <c r="E227" s="171">
        <v>-15426399</v>
      </c>
      <c r="F227" s="171">
        <v>-3554053</v>
      </c>
      <c r="G227" s="171">
        <v>368549</v>
      </c>
      <c r="H227" s="171">
        <v>-3185504</v>
      </c>
      <c r="I227" s="171">
        <v>866595</v>
      </c>
      <c r="J227" s="171">
        <v>92933</v>
      </c>
      <c r="K227" s="171">
        <v>959528</v>
      </c>
      <c r="L227" s="171">
        <v>-39813</v>
      </c>
      <c r="M227" s="171">
        <v>841607</v>
      </c>
      <c r="N227" s="171">
        <v>60365</v>
      </c>
      <c r="O227" s="171">
        <v>901972</v>
      </c>
      <c r="P227" s="171">
        <v>-16790216</v>
      </c>
    </row>
    <row r="228" spans="1:16">
      <c r="A228" s="168">
        <f t="shared" si="24"/>
        <v>2004</v>
      </c>
      <c r="B228" s="168">
        <f t="shared" si="23"/>
        <v>4</v>
      </c>
      <c r="C228" s="171">
        <v>8333192</v>
      </c>
      <c r="D228" s="171">
        <v>10183271</v>
      </c>
      <c r="E228" s="171">
        <v>18516463</v>
      </c>
      <c r="F228" s="171">
        <v>1194614</v>
      </c>
      <c r="G228" s="171">
        <v>-3082071</v>
      </c>
      <c r="H228" s="171">
        <v>-1887457</v>
      </c>
      <c r="I228" s="171">
        <v>-4575230</v>
      </c>
      <c r="J228" s="171">
        <v>-3213669</v>
      </c>
      <c r="K228" s="171">
        <v>-7788899</v>
      </c>
      <c r="L228" s="171">
        <v>-41916</v>
      </c>
      <c r="M228" s="171">
        <v>19296</v>
      </c>
      <c r="N228" s="171">
        <v>7407</v>
      </c>
      <c r="O228" s="171">
        <v>26703</v>
      </c>
      <c r="P228" s="171">
        <v>8824894</v>
      </c>
    </row>
    <row r="229" spans="1:16">
      <c r="A229" s="168">
        <f t="shared" si="24"/>
        <v>2004</v>
      </c>
      <c r="B229" s="168">
        <f t="shared" si="23"/>
        <v>5</v>
      </c>
      <c r="C229" s="171">
        <v>40245417</v>
      </c>
      <c r="D229" s="171">
        <v>8548941</v>
      </c>
      <c r="E229" s="171">
        <v>48794358</v>
      </c>
      <c r="F229" s="171">
        <v>-2906315</v>
      </c>
      <c r="G229" s="171">
        <v>-11908042</v>
      </c>
      <c r="H229" s="171">
        <v>-14814357</v>
      </c>
      <c r="I229" s="171">
        <v>64264</v>
      </c>
      <c r="J229" s="171">
        <v>-898169</v>
      </c>
      <c r="K229" s="171">
        <v>-833905</v>
      </c>
      <c r="L229" s="171">
        <v>-44410</v>
      </c>
      <c r="M229" s="171">
        <v>-158818</v>
      </c>
      <c r="N229" s="171">
        <v>-59074</v>
      </c>
      <c r="O229" s="171">
        <v>-217892</v>
      </c>
      <c r="P229" s="171">
        <v>32883794</v>
      </c>
    </row>
    <row r="230" spans="1:16">
      <c r="A230" s="168">
        <f t="shared" si="24"/>
        <v>2004</v>
      </c>
      <c r="B230" s="168">
        <f t="shared" si="23"/>
        <v>6</v>
      </c>
      <c r="C230" s="171">
        <v>12911956</v>
      </c>
      <c r="D230" s="171">
        <v>-14346817</v>
      </c>
      <c r="E230" s="171">
        <v>-1434861</v>
      </c>
      <c r="F230" s="171">
        <v>667080</v>
      </c>
      <c r="G230" s="171">
        <v>8440706</v>
      </c>
      <c r="H230" s="171">
        <v>9107786</v>
      </c>
      <c r="I230" s="171">
        <v>8408733</v>
      </c>
      <c r="J230" s="171">
        <v>4798158</v>
      </c>
      <c r="K230" s="171">
        <v>13206891</v>
      </c>
      <c r="L230" s="171">
        <v>-46008</v>
      </c>
      <c r="M230" s="171">
        <v>269458</v>
      </c>
      <c r="N230" s="171">
        <v>8347</v>
      </c>
      <c r="O230" s="171">
        <v>277805</v>
      </c>
      <c r="P230" s="171">
        <v>21111613</v>
      </c>
    </row>
    <row r="231" spans="1:16">
      <c r="A231" s="168">
        <f t="shared" si="24"/>
        <v>2004</v>
      </c>
      <c r="B231" s="168">
        <f t="shared" si="23"/>
        <v>7</v>
      </c>
      <c r="C231" s="171">
        <v>19586111</v>
      </c>
      <c r="D231" s="171">
        <v>-707206</v>
      </c>
      <c r="E231" s="171">
        <v>18878905</v>
      </c>
      <c r="F231" s="171">
        <v>3173022</v>
      </c>
      <c r="G231" s="171">
        <v>939745</v>
      </c>
      <c r="H231" s="171">
        <v>4112767</v>
      </c>
      <c r="I231" s="171">
        <v>5879969</v>
      </c>
      <c r="J231" s="171">
        <v>-832592</v>
      </c>
      <c r="K231" s="171">
        <v>5047377</v>
      </c>
      <c r="L231" s="171">
        <v>-48255</v>
      </c>
      <c r="M231" s="171">
        <v>-422408</v>
      </c>
      <c r="N231" s="171">
        <v>-9746</v>
      </c>
      <c r="O231" s="171">
        <v>-432154</v>
      </c>
      <c r="P231" s="171">
        <v>27558640</v>
      </c>
    </row>
    <row r="232" spans="1:16">
      <c r="A232" s="168">
        <f t="shared" si="24"/>
        <v>2004</v>
      </c>
      <c r="B232" s="168">
        <f t="shared" si="23"/>
        <v>8</v>
      </c>
      <c r="C232" s="171">
        <v>2993022</v>
      </c>
      <c r="D232" s="171">
        <v>-3383159</v>
      </c>
      <c r="E232" s="171">
        <v>-390137</v>
      </c>
      <c r="F232" s="171">
        <v>7717765</v>
      </c>
      <c r="G232" s="171">
        <v>5773362</v>
      </c>
      <c r="H232" s="171">
        <v>13491127</v>
      </c>
      <c r="I232" s="171">
        <v>-16580963</v>
      </c>
      <c r="J232" s="171">
        <v>-2871104</v>
      </c>
      <c r="K232" s="171">
        <v>-19452067</v>
      </c>
      <c r="L232" s="171">
        <v>-50284</v>
      </c>
      <c r="M232" s="171">
        <v>381071</v>
      </c>
      <c r="N232" s="171">
        <v>16120</v>
      </c>
      <c r="O232" s="171">
        <v>397191</v>
      </c>
      <c r="P232" s="171">
        <v>-6004170</v>
      </c>
    </row>
    <row r="233" spans="1:16">
      <c r="A233" s="168">
        <f t="shared" si="24"/>
        <v>2004</v>
      </c>
      <c r="B233" s="168">
        <f t="shared" si="23"/>
        <v>9</v>
      </c>
      <c r="C233" s="171">
        <v>-6652341</v>
      </c>
      <c r="D233" s="171">
        <v>3090184</v>
      </c>
      <c r="E233" s="171">
        <v>-3562157</v>
      </c>
      <c r="F233" s="171">
        <v>-1914555</v>
      </c>
      <c r="G233" s="171">
        <v>-1529212</v>
      </c>
      <c r="H233" s="171">
        <v>-3443767</v>
      </c>
      <c r="I233" s="171">
        <v>-7233762</v>
      </c>
      <c r="J233" s="171">
        <v>3846571</v>
      </c>
      <c r="K233" s="171">
        <v>-3387191</v>
      </c>
      <c r="L233" s="171">
        <v>-52916</v>
      </c>
      <c r="M233" s="171">
        <v>508759</v>
      </c>
      <c r="N233" s="171">
        <v>15347</v>
      </c>
      <c r="O233" s="171">
        <v>524106</v>
      </c>
      <c r="P233" s="171">
        <v>-9921925</v>
      </c>
    </row>
    <row r="234" spans="1:16">
      <c r="A234" s="168">
        <f t="shared" si="24"/>
        <v>2004</v>
      </c>
      <c r="B234" s="168">
        <f t="shared" si="23"/>
        <v>10</v>
      </c>
      <c r="C234" s="171">
        <v>22177474</v>
      </c>
      <c r="D234" s="171">
        <v>2520780</v>
      </c>
      <c r="E234" s="171">
        <v>24698254</v>
      </c>
      <c r="F234" s="171">
        <v>12274091</v>
      </c>
      <c r="G234" s="171">
        <v>-3927364</v>
      </c>
      <c r="H234" s="171">
        <v>8346727</v>
      </c>
      <c r="I234" s="171">
        <v>6889017</v>
      </c>
      <c r="J234" s="171">
        <v>-1942665</v>
      </c>
      <c r="K234" s="171">
        <v>4946352</v>
      </c>
      <c r="L234" s="171">
        <v>-54898</v>
      </c>
      <c r="M234" s="171">
        <v>1040320</v>
      </c>
      <c r="N234" s="171">
        <v>116741</v>
      </c>
      <c r="O234" s="171">
        <v>1157061</v>
      </c>
      <c r="P234" s="171">
        <v>39093496</v>
      </c>
    </row>
    <row r="235" spans="1:16">
      <c r="A235" s="168">
        <f t="shared" si="24"/>
        <v>2004</v>
      </c>
      <c r="B235" s="168">
        <f t="shared" si="23"/>
        <v>11</v>
      </c>
      <c r="C235" s="171">
        <v>18099142</v>
      </c>
      <c r="D235" s="171">
        <v>-2696729</v>
      </c>
      <c r="E235" s="171">
        <v>15402413</v>
      </c>
      <c r="F235" s="171">
        <v>20075292</v>
      </c>
      <c r="G235" s="171">
        <v>1733664</v>
      </c>
      <c r="H235" s="171">
        <v>21808956</v>
      </c>
      <c r="I235" s="171">
        <v>-19924165</v>
      </c>
      <c r="J235" s="171">
        <v>-860164</v>
      </c>
      <c r="K235" s="171">
        <v>-20784329</v>
      </c>
      <c r="L235" s="171">
        <v>-57166</v>
      </c>
      <c r="M235" s="171">
        <v>828726</v>
      </c>
      <c r="N235" s="171">
        <v>73907</v>
      </c>
      <c r="O235" s="171">
        <v>902633</v>
      </c>
      <c r="P235" s="171">
        <v>17272507</v>
      </c>
    </row>
    <row r="236" spans="1:16">
      <c r="A236" s="168">
        <f t="shared" si="24"/>
        <v>2004</v>
      </c>
      <c r="B236" s="168">
        <f t="shared" si="23"/>
        <v>12</v>
      </c>
      <c r="C236" s="171">
        <v>-17738865</v>
      </c>
      <c r="D236" s="171">
        <v>-6597514</v>
      </c>
      <c r="E236" s="171">
        <v>-24336379</v>
      </c>
      <c r="F236" s="171">
        <v>667994</v>
      </c>
      <c r="G236" s="171">
        <v>4729619</v>
      </c>
      <c r="H236" s="171">
        <v>5397613</v>
      </c>
      <c r="I236" s="171">
        <v>-14116780</v>
      </c>
      <c r="J236" s="171">
        <v>701607</v>
      </c>
      <c r="K236" s="171">
        <v>-13415173</v>
      </c>
      <c r="L236" s="171">
        <v>-59428</v>
      </c>
      <c r="M236" s="171">
        <v>-129573</v>
      </c>
      <c r="N236" s="171">
        <v>-75126</v>
      </c>
      <c r="O236" s="171">
        <v>-204699</v>
      </c>
      <c r="P236" s="171">
        <v>-32618066</v>
      </c>
    </row>
    <row r="237" spans="1:16">
      <c r="B237" s="168" t="str">
        <f t="shared" si="23"/>
        <v>Annual</v>
      </c>
      <c r="C237" s="188">
        <v>63155699</v>
      </c>
      <c r="D237" s="188">
        <v>2647378</v>
      </c>
      <c r="E237" s="188">
        <v>65803077</v>
      </c>
      <c r="F237" s="188">
        <v>36431815</v>
      </c>
      <c r="G237" s="188">
        <v>3122541</v>
      </c>
      <c r="H237" s="188">
        <v>39554356</v>
      </c>
      <c r="I237" s="188">
        <v>-70005616</v>
      </c>
      <c r="J237" s="188">
        <v>1075245</v>
      </c>
      <c r="K237" s="188">
        <v>-68930371</v>
      </c>
      <c r="L237" s="188">
        <v>-567728</v>
      </c>
      <c r="M237" s="188">
        <v>1187878</v>
      </c>
      <c r="N237" s="188">
        <v>-105183</v>
      </c>
      <c r="O237" s="188">
        <v>1082695</v>
      </c>
      <c r="P237" s="188">
        <v>36942029</v>
      </c>
    </row>
    <row r="238" spans="1:16">
      <c r="P238" s="171">
        <v>10978892188</v>
      </c>
    </row>
    <row r="239" spans="1:16">
      <c r="P239" s="214">
        <f>+P33/P238-1</f>
        <v>3.3648230046723349E-3</v>
      </c>
    </row>
  </sheetData>
  <phoneticPr fontId="12" type="noConversion"/>
  <pageMargins left="0.5" right="0.5" top="0.67" bottom="0.5" header="0.25" footer="0.5"/>
  <pageSetup scale="56" orientation="landscape" verticalDpi="355" r:id="rId1"/>
  <headerFooter alignWithMargins="0">
    <oddHeader>&amp;C&amp;"Arial,Bold Italic"&amp;14 2003 Budget vs. 2002 Budget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transitionEvaluation="1">
    <tabColor theme="7" tint="0.39997558519241921"/>
    <pageSetUpPr fitToPage="1"/>
  </sheetPr>
  <dimension ref="A1:CQ260"/>
  <sheetViews>
    <sheetView defaultGridColor="0" colorId="22" zoomScaleNormal="100" workbookViewId="0">
      <pane xSplit="2" ySplit="7" topLeftCell="C8" activePane="bottomRight" state="frozenSplit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ColWidth="20.28515625" defaultRowHeight="12.75"/>
  <cols>
    <col min="1" max="2" width="10" style="216" customWidth="1"/>
    <col min="3" max="3" width="17" style="216" bestFit="1" customWidth="1"/>
    <col min="4" max="4" width="11.85546875" style="216" bestFit="1" customWidth="1"/>
    <col min="5" max="6" width="16.85546875" style="216" bestFit="1" customWidth="1"/>
    <col min="7" max="7" width="11.85546875" style="216" bestFit="1" customWidth="1"/>
    <col min="8" max="9" width="16.85546875" style="216" bestFit="1" customWidth="1"/>
    <col min="10" max="10" width="11.85546875" style="216" bestFit="1" customWidth="1"/>
    <col min="11" max="11" width="16.85546875" style="216" bestFit="1" customWidth="1"/>
    <col min="12" max="12" width="12" style="216" bestFit="1" customWidth="1"/>
    <col min="13" max="13" width="12.28515625" style="216" bestFit="1" customWidth="1"/>
    <col min="14" max="14" width="11.28515625" style="216" bestFit="1" customWidth="1"/>
    <col min="15" max="15" width="12.28515625" style="216" bestFit="1" customWidth="1"/>
    <col min="16" max="16" width="17.42578125" style="216" bestFit="1" customWidth="1"/>
    <col min="17" max="17" width="12" style="216" bestFit="1" customWidth="1"/>
    <col min="18" max="18" width="16.85546875" style="216" bestFit="1" customWidth="1"/>
    <col min="19" max="19" width="3.85546875" style="216" customWidth="1"/>
    <col min="20" max="25" width="16.85546875" style="216" bestFit="1" customWidth="1"/>
    <col min="26" max="28" width="12.85546875" style="216" bestFit="1" customWidth="1"/>
    <col min="29" max="29" width="12.28515625" style="216" bestFit="1" customWidth="1"/>
    <col min="30" max="30" width="11.28515625" style="216" bestFit="1" customWidth="1"/>
    <col min="31" max="31" width="16.42578125" style="216" bestFit="1" customWidth="1"/>
    <col min="32" max="32" width="16.85546875" style="216" customWidth="1"/>
    <col min="33" max="33" width="12.85546875" style="216" bestFit="1" customWidth="1"/>
    <col min="34" max="36" width="16.140625" style="216" bestFit="1" customWidth="1"/>
    <col min="37" max="37" width="4.85546875" style="216" customWidth="1"/>
    <col min="38" max="53" width="15.140625" style="216" customWidth="1"/>
    <col min="54" max="54" width="15.5703125" style="216" bestFit="1" customWidth="1"/>
    <col min="55" max="57" width="15.140625" style="216" customWidth="1"/>
    <col min="58" max="58" width="3" style="216" customWidth="1"/>
    <col min="59" max="59" width="20.42578125" style="216" bestFit="1" customWidth="1"/>
    <col min="60" max="60" width="12.85546875" style="216" bestFit="1" customWidth="1"/>
    <col min="61" max="61" width="20.28515625" style="216"/>
    <col min="62" max="63" width="7.5703125" style="216" bestFit="1" customWidth="1"/>
    <col min="64" max="16384" width="20.28515625" style="216"/>
  </cols>
  <sheetData>
    <row r="1" spans="1:77">
      <c r="A1" s="215"/>
      <c r="B1" s="215"/>
      <c r="P1" s="217" t="s">
        <v>54</v>
      </c>
      <c r="R1" s="217" t="s">
        <v>54</v>
      </c>
      <c r="S1" s="218"/>
      <c r="T1" s="217" t="s">
        <v>54</v>
      </c>
      <c r="U1" s="217" t="s">
        <v>54</v>
      </c>
      <c r="V1" s="217" t="s">
        <v>54</v>
      </c>
      <c r="W1" s="217" t="s">
        <v>54</v>
      </c>
      <c r="X1" s="217" t="s">
        <v>54</v>
      </c>
      <c r="Y1" s="217" t="s">
        <v>54</v>
      </c>
      <c r="AE1" s="217"/>
      <c r="AF1" s="218"/>
      <c r="AL1" s="218"/>
      <c r="AM1" s="218"/>
      <c r="AN1" s="218"/>
      <c r="AO1" s="218"/>
      <c r="AP1" s="218"/>
      <c r="AR1" s="218"/>
      <c r="AT1" s="218"/>
      <c r="AU1" s="218"/>
      <c r="AY1" s="217" t="s">
        <v>56</v>
      </c>
      <c r="AZ1" s="218"/>
      <c r="BA1" s="217" t="s">
        <v>56</v>
      </c>
      <c r="BC1" s="217" t="s">
        <v>56</v>
      </c>
      <c r="BD1" s="217" t="s">
        <v>56</v>
      </c>
      <c r="BE1" s="217" t="s">
        <v>56</v>
      </c>
      <c r="BF1" s="217"/>
      <c r="BJ1" s="218"/>
    </row>
    <row r="2" spans="1:77">
      <c r="A2" s="215"/>
      <c r="B2" s="215"/>
      <c r="C2" s="217" t="s">
        <v>54</v>
      </c>
      <c r="D2" s="218"/>
      <c r="E2" s="217" t="s">
        <v>54</v>
      </c>
      <c r="F2" s="217" t="s">
        <v>54</v>
      </c>
      <c r="G2" s="218"/>
      <c r="H2" s="217" t="s">
        <v>54</v>
      </c>
      <c r="I2" s="217" t="s">
        <v>54</v>
      </c>
      <c r="J2" s="218"/>
      <c r="K2" s="217" t="s">
        <v>54</v>
      </c>
      <c r="P2" s="217" t="s">
        <v>57</v>
      </c>
      <c r="R2" s="217" t="s">
        <v>57</v>
      </c>
      <c r="S2" s="218"/>
      <c r="T2" s="217" t="s">
        <v>57</v>
      </c>
      <c r="U2" s="217" t="s">
        <v>57</v>
      </c>
      <c r="V2" s="217" t="s">
        <v>57</v>
      </c>
      <c r="W2" s="217" t="s">
        <v>57</v>
      </c>
      <c r="X2" s="217" t="s">
        <v>57</v>
      </c>
      <c r="Y2" s="217" t="s">
        <v>57</v>
      </c>
      <c r="AC2" s="219"/>
      <c r="AE2" s="217" t="s">
        <v>58</v>
      </c>
      <c r="AF2" s="218"/>
      <c r="AL2" s="217" t="s">
        <v>56</v>
      </c>
      <c r="AM2" s="217" t="s">
        <v>56</v>
      </c>
      <c r="AN2" s="217" t="s">
        <v>56</v>
      </c>
      <c r="AO2" s="217" t="s">
        <v>56</v>
      </c>
      <c r="AP2" s="217" t="s">
        <v>56</v>
      </c>
      <c r="AQ2" s="217" t="s">
        <v>56</v>
      </c>
      <c r="AR2" s="217" t="s">
        <v>56</v>
      </c>
      <c r="AS2" s="217" t="s">
        <v>56</v>
      </c>
      <c r="AT2" s="217" t="s">
        <v>56</v>
      </c>
      <c r="AU2" s="218"/>
      <c r="AY2" s="217" t="s">
        <v>57</v>
      </c>
      <c r="AZ2" s="218"/>
      <c r="BA2" s="217" t="s">
        <v>57</v>
      </c>
      <c r="BC2" s="217" t="s">
        <v>57</v>
      </c>
      <c r="BD2" s="217" t="s">
        <v>57</v>
      </c>
      <c r="BE2" s="217" t="s">
        <v>57</v>
      </c>
      <c r="BF2" s="217"/>
      <c r="BG2" s="220"/>
      <c r="BJ2" s="218"/>
    </row>
    <row r="3" spans="1:77">
      <c r="A3" s="221" t="s">
        <v>144</v>
      </c>
      <c r="B3" s="215"/>
      <c r="C3" s="217" t="s">
        <v>57</v>
      </c>
      <c r="D3" s="218"/>
      <c r="E3" s="217" t="s">
        <v>57</v>
      </c>
      <c r="F3" s="217" t="s">
        <v>57</v>
      </c>
      <c r="G3" s="218"/>
      <c r="H3" s="217" t="s">
        <v>57</v>
      </c>
      <c r="I3" s="217" t="s">
        <v>57</v>
      </c>
      <c r="J3" s="218"/>
      <c r="K3" s="217" t="s">
        <v>57</v>
      </c>
      <c r="O3" s="222" t="s">
        <v>60</v>
      </c>
      <c r="P3" s="222" t="s">
        <v>53</v>
      </c>
      <c r="R3" s="222" t="s">
        <v>53</v>
      </c>
      <c r="T3" s="222" t="s">
        <v>53</v>
      </c>
      <c r="U3" s="222" t="s">
        <v>53</v>
      </c>
      <c r="V3" s="222" t="s">
        <v>53</v>
      </c>
      <c r="W3" s="222" t="s">
        <v>53</v>
      </c>
      <c r="X3" s="222" t="s">
        <v>53</v>
      </c>
      <c r="Y3" s="222" t="s">
        <v>53</v>
      </c>
      <c r="Z3" s="223"/>
      <c r="AA3" s="223"/>
      <c r="AB3" s="223"/>
      <c r="AC3" s="224"/>
      <c r="AE3" s="222" t="s">
        <v>61</v>
      </c>
      <c r="AH3" s="222" t="s">
        <v>0</v>
      </c>
      <c r="AI3" s="222" t="s">
        <v>1</v>
      </c>
      <c r="AJ3" s="222" t="s">
        <v>2</v>
      </c>
      <c r="AL3" s="217" t="s">
        <v>57</v>
      </c>
      <c r="AM3" s="217" t="s">
        <v>57</v>
      </c>
      <c r="AN3" s="217" t="s">
        <v>57</v>
      </c>
      <c r="AO3" s="217" t="s">
        <v>57</v>
      </c>
      <c r="AP3" s="217" t="s">
        <v>57</v>
      </c>
      <c r="AQ3" s="217" t="s">
        <v>57</v>
      </c>
      <c r="AR3" s="217" t="s">
        <v>57</v>
      </c>
      <c r="AS3" s="217" t="s">
        <v>57</v>
      </c>
      <c r="AT3" s="217" t="s">
        <v>57</v>
      </c>
      <c r="AV3" s="218"/>
      <c r="AW3" s="218"/>
      <c r="AX3" s="218"/>
      <c r="AY3" s="222" t="s">
        <v>53</v>
      </c>
      <c r="BA3" s="222" t="s">
        <v>53</v>
      </c>
      <c r="BC3" s="222" t="s">
        <v>53</v>
      </c>
      <c r="BD3" s="222" t="s">
        <v>53</v>
      </c>
      <c r="BE3" s="225" t="s">
        <v>61</v>
      </c>
      <c r="BF3" s="225"/>
      <c r="BG3" s="225" t="s">
        <v>62</v>
      </c>
    </row>
    <row r="4" spans="1:77">
      <c r="A4" s="221" t="s">
        <v>63</v>
      </c>
      <c r="B4" s="215"/>
      <c r="C4" s="222" t="s">
        <v>0</v>
      </c>
      <c r="D4" s="222" t="s">
        <v>0</v>
      </c>
      <c r="E4" s="222" t="s">
        <v>0</v>
      </c>
      <c r="F4" s="222" t="s">
        <v>1</v>
      </c>
      <c r="G4" s="222" t="s">
        <v>1</v>
      </c>
      <c r="H4" s="222" t="s">
        <v>1</v>
      </c>
      <c r="I4" s="222" t="s">
        <v>2</v>
      </c>
      <c r="J4" s="222" t="s">
        <v>2</v>
      </c>
      <c r="K4" s="222" t="s">
        <v>2</v>
      </c>
      <c r="L4" s="222" t="s">
        <v>53</v>
      </c>
      <c r="M4" s="222" t="s">
        <v>60</v>
      </c>
      <c r="N4" s="222" t="s">
        <v>60</v>
      </c>
      <c r="O4" s="222" t="s">
        <v>64</v>
      </c>
      <c r="P4" s="222" t="s">
        <v>65</v>
      </c>
      <c r="Q4" s="222" t="s">
        <v>66</v>
      </c>
      <c r="R4" s="222" t="s">
        <v>65</v>
      </c>
      <c r="T4" s="222" t="s">
        <v>34</v>
      </c>
      <c r="U4" s="222" t="s">
        <v>34</v>
      </c>
      <c r="V4" s="222" t="s">
        <v>34</v>
      </c>
      <c r="W4" s="222" t="s">
        <v>34</v>
      </c>
      <c r="X4" s="222" t="s">
        <v>61</v>
      </c>
      <c r="Y4" s="222" t="s">
        <v>61</v>
      </c>
      <c r="Z4" s="222" t="s">
        <v>67</v>
      </c>
      <c r="AA4" s="222" t="s">
        <v>67</v>
      </c>
      <c r="AB4" s="222" t="s">
        <v>67</v>
      </c>
      <c r="AD4" s="222" t="s">
        <v>68</v>
      </c>
      <c r="AE4" s="222" t="s">
        <v>69</v>
      </c>
      <c r="AH4" s="222" t="s">
        <v>70</v>
      </c>
      <c r="AI4" s="222" t="s">
        <v>70</v>
      </c>
      <c r="AJ4" s="222" t="s">
        <v>70</v>
      </c>
      <c r="AL4" s="222" t="s">
        <v>0</v>
      </c>
      <c r="AM4" s="222" t="s">
        <v>0</v>
      </c>
      <c r="AN4" s="222" t="s">
        <v>0</v>
      </c>
      <c r="AO4" s="222" t="s">
        <v>1</v>
      </c>
      <c r="AP4" s="222" t="s">
        <v>1</v>
      </c>
      <c r="AQ4" s="222" t="s">
        <v>1</v>
      </c>
      <c r="AR4" s="222" t="s">
        <v>2</v>
      </c>
      <c r="AS4" s="222" t="s">
        <v>2</v>
      </c>
      <c r="AT4" s="222" t="s">
        <v>2</v>
      </c>
      <c r="AU4" s="222" t="s">
        <v>53</v>
      </c>
      <c r="AX4" s="222" t="s">
        <v>64</v>
      </c>
      <c r="AY4" s="217" t="s">
        <v>61</v>
      </c>
      <c r="AZ4" s="217" t="s">
        <v>66</v>
      </c>
      <c r="BA4" s="217" t="s">
        <v>61</v>
      </c>
      <c r="BC4" s="222" t="s">
        <v>34</v>
      </c>
      <c r="BD4" s="222" t="s">
        <v>34</v>
      </c>
      <c r="BE4" s="225" t="s">
        <v>69</v>
      </c>
      <c r="BF4" s="225"/>
      <c r="BG4" s="225" t="s">
        <v>71</v>
      </c>
    </row>
    <row r="5" spans="1:77">
      <c r="A5" s="221" t="s">
        <v>72</v>
      </c>
      <c r="B5" s="215"/>
      <c r="C5" s="222" t="s">
        <v>73</v>
      </c>
      <c r="D5" s="222" t="s">
        <v>74</v>
      </c>
      <c r="E5" s="222" t="s">
        <v>60</v>
      </c>
      <c r="F5" s="222" t="s">
        <v>73</v>
      </c>
      <c r="G5" s="222" t="s">
        <v>74</v>
      </c>
      <c r="H5" s="222" t="s">
        <v>60</v>
      </c>
      <c r="I5" s="222" t="s">
        <v>73</v>
      </c>
      <c r="J5" s="222" t="s">
        <v>74</v>
      </c>
      <c r="K5" s="222" t="s">
        <v>60</v>
      </c>
      <c r="L5" s="222" t="s">
        <v>75</v>
      </c>
      <c r="M5" s="217" t="s">
        <v>76</v>
      </c>
      <c r="N5" s="217" t="s">
        <v>77</v>
      </c>
      <c r="O5" s="222" t="s">
        <v>78</v>
      </c>
      <c r="P5" s="217" t="s">
        <v>79</v>
      </c>
      <c r="Q5" s="222" t="s">
        <v>80</v>
      </c>
      <c r="R5" s="217" t="s">
        <v>81</v>
      </c>
      <c r="S5" s="218"/>
      <c r="T5" s="222" t="s">
        <v>35</v>
      </c>
      <c r="U5" s="222" t="s">
        <v>35</v>
      </c>
      <c r="V5" s="222" t="s">
        <v>82</v>
      </c>
      <c r="W5" s="222" t="s">
        <v>82</v>
      </c>
      <c r="X5" s="222" t="s">
        <v>35</v>
      </c>
      <c r="Y5" s="222" t="s">
        <v>35</v>
      </c>
      <c r="Z5" s="222" t="s">
        <v>73</v>
      </c>
      <c r="AA5" s="222" t="s">
        <v>74</v>
      </c>
      <c r="AB5" s="222" t="s">
        <v>60</v>
      </c>
      <c r="AC5" s="222" t="s">
        <v>83</v>
      </c>
      <c r="AD5" s="222" t="s">
        <v>84</v>
      </c>
      <c r="AE5" s="217" t="s">
        <v>85</v>
      </c>
      <c r="AF5" s="218"/>
      <c r="AH5" s="222" t="s">
        <v>86</v>
      </c>
      <c r="AI5" s="222" t="s">
        <v>86</v>
      </c>
      <c r="AJ5" s="222" t="s">
        <v>86</v>
      </c>
      <c r="AL5" s="222" t="s">
        <v>73</v>
      </c>
      <c r="AM5" s="222" t="s">
        <v>74</v>
      </c>
      <c r="AN5" s="222" t="s">
        <v>60</v>
      </c>
      <c r="AO5" s="226" t="s">
        <v>127</v>
      </c>
      <c r="AP5" s="222" t="s">
        <v>74</v>
      </c>
      <c r="AQ5" s="222" t="s">
        <v>60</v>
      </c>
      <c r="AR5" s="226" t="s">
        <v>127</v>
      </c>
      <c r="AS5" s="222" t="s">
        <v>74</v>
      </c>
      <c r="AT5" s="222" t="s">
        <v>60</v>
      </c>
      <c r="AU5" s="222" t="s">
        <v>75</v>
      </c>
      <c r="AV5" s="222" t="s">
        <v>76</v>
      </c>
      <c r="AW5" s="222" t="s">
        <v>77</v>
      </c>
      <c r="AX5" s="222" t="s">
        <v>78</v>
      </c>
      <c r="AY5" s="217" t="s">
        <v>88</v>
      </c>
      <c r="AZ5" s="217" t="s">
        <v>80</v>
      </c>
      <c r="BA5" s="217" t="s">
        <v>89</v>
      </c>
      <c r="BC5" s="222" t="s">
        <v>35</v>
      </c>
      <c r="BD5" s="222" t="s">
        <v>35</v>
      </c>
      <c r="BE5" s="225" t="s">
        <v>90</v>
      </c>
      <c r="BF5" s="225"/>
      <c r="BG5" s="227" t="s">
        <v>91</v>
      </c>
    </row>
    <row r="6" spans="1:77">
      <c r="A6" s="221" t="s">
        <v>145</v>
      </c>
      <c r="B6" s="215"/>
      <c r="C6" s="222" t="s">
        <v>84</v>
      </c>
      <c r="D6" s="222" t="s">
        <v>84</v>
      </c>
      <c r="E6" s="222" t="s">
        <v>84</v>
      </c>
      <c r="F6" s="222" t="s">
        <v>84</v>
      </c>
      <c r="G6" s="222" t="s">
        <v>84</v>
      </c>
      <c r="H6" s="222" t="s">
        <v>84</v>
      </c>
      <c r="I6" s="222" t="s">
        <v>84</v>
      </c>
      <c r="J6" s="222" t="s">
        <v>84</v>
      </c>
      <c r="K6" s="222" t="s">
        <v>84</v>
      </c>
      <c r="L6" s="222" t="s">
        <v>84</v>
      </c>
      <c r="M6" s="217" t="s">
        <v>84</v>
      </c>
      <c r="N6" s="217" t="s">
        <v>84</v>
      </c>
      <c r="O6" s="222" t="s">
        <v>84</v>
      </c>
      <c r="P6" s="222" t="s">
        <v>84</v>
      </c>
      <c r="Q6" s="222" t="s">
        <v>84</v>
      </c>
      <c r="R6" s="222" t="s">
        <v>84</v>
      </c>
      <c r="T6" s="217" t="s">
        <v>88</v>
      </c>
      <c r="U6" s="217" t="s">
        <v>89</v>
      </c>
      <c r="V6" s="217" t="s">
        <v>89</v>
      </c>
      <c r="W6" s="217" t="s">
        <v>88</v>
      </c>
      <c r="X6" s="217" t="s">
        <v>88</v>
      </c>
      <c r="Y6" s="217" t="s">
        <v>89</v>
      </c>
      <c r="Z6" s="222" t="s">
        <v>84</v>
      </c>
      <c r="AA6" s="222" t="s">
        <v>84</v>
      </c>
      <c r="AB6" s="222" t="s">
        <v>84</v>
      </c>
      <c r="AC6" s="222" t="s">
        <v>84</v>
      </c>
      <c r="AD6" s="217" t="s">
        <v>96</v>
      </c>
      <c r="AE6" s="222" t="s">
        <v>84</v>
      </c>
      <c r="AG6" s="222" t="s">
        <v>97</v>
      </c>
      <c r="AH6" s="222" t="s">
        <v>84</v>
      </c>
      <c r="AI6" s="222" t="s">
        <v>84</v>
      </c>
      <c r="AJ6" s="222" t="s">
        <v>84</v>
      </c>
      <c r="AL6" s="222" t="s">
        <v>84</v>
      </c>
      <c r="AM6" s="222" t="s">
        <v>84</v>
      </c>
      <c r="AN6" s="222" t="s">
        <v>84</v>
      </c>
      <c r="AO6" s="222" t="s">
        <v>84</v>
      </c>
      <c r="AP6" s="222" t="s">
        <v>84</v>
      </c>
      <c r="AQ6" s="222" t="s">
        <v>84</v>
      </c>
      <c r="AR6" s="222" t="s">
        <v>84</v>
      </c>
      <c r="AS6" s="222" t="s">
        <v>84</v>
      </c>
      <c r="AT6" s="222" t="s">
        <v>84</v>
      </c>
      <c r="AU6" s="222" t="s">
        <v>84</v>
      </c>
      <c r="AV6" s="222" t="s">
        <v>84</v>
      </c>
      <c r="AW6" s="222" t="s">
        <v>84</v>
      </c>
      <c r="AX6" s="222" t="s">
        <v>84</v>
      </c>
      <c r="AY6" s="222" t="s">
        <v>84</v>
      </c>
      <c r="AZ6" s="222" t="s">
        <v>84</v>
      </c>
      <c r="BA6" s="222" t="s">
        <v>84</v>
      </c>
      <c r="BB6" s="776"/>
      <c r="BC6" s="222" t="s">
        <v>88</v>
      </c>
      <c r="BD6" s="222" t="s">
        <v>89</v>
      </c>
      <c r="BE6" s="225" t="s">
        <v>84</v>
      </c>
      <c r="BF6" s="225"/>
      <c r="BG6" s="225" t="s">
        <v>84</v>
      </c>
      <c r="BH6" s="222" t="s">
        <v>97</v>
      </c>
      <c r="BI6" s="228"/>
    </row>
    <row r="7" spans="1:77">
      <c r="A7" s="215" t="s">
        <v>146</v>
      </c>
      <c r="B7" s="215"/>
      <c r="C7" s="222" t="str">
        <f>IF(AH7=AL7,AL7,"not ok")</f>
        <v>ok 2005B</v>
      </c>
      <c r="D7" s="222" t="str">
        <f>+AM7</f>
        <v>ok 2005b</v>
      </c>
      <c r="E7" s="222" t="str">
        <f>IF(C7=D7,D7,"not ok")</f>
        <v>ok 2005b</v>
      </c>
      <c r="F7" s="222" t="str">
        <f>IF(AI7=AI7,AI7,"not ok")</f>
        <v>ok 2005b</v>
      </c>
      <c r="G7" s="222" t="str">
        <f>+AP7</f>
        <v>ok 2005b</v>
      </c>
      <c r="H7" s="222" t="str">
        <f>IF(G7=F7,G7,"not ok")</f>
        <v>ok 2005b</v>
      </c>
      <c r="I7" s="222" t="str">
        <f>IF(AJ7=AR7,AR7,"not ok")</f>
        <v>ok 2005b</v>
      </c>
      <c r="J7" s="222" t="str">
        <f>+AS7</f>
        <v>ok 2005b</v>
      </c>
      <c r="K7" s="222" t="str">
        <f>IF(I7=J7,J7,"not ok")</f>
        <v>ok 2005b</v>
      </c>
      <c r="L7" s="222" t="str">
        <f>+AU7</f>
        <v>ok 2005b</v>
      </c>
      <c r="M7" s="229" t="str">
        <f>+AV7</f>
        <v>ok 2005b</v>
      </c>
      <c r="N7" s="229" t="str">
        <f>+AW7</f>
        <v>ok 2005b</v>
      </c>
      <c r="O7" s="229" t="str">
        <f>+AX7</f>
        <v>ok 2005b</v>
      </c>
      <c r="P7" s="222" t="str">
        <f>IF(AND(E7=H7,H7=K7,K7=L7,L7=O7),O7,"not ok")</f>
        <v>ok 2005b</v>
      </c>
      <c r="Q7" s="229" t="str">
        <f>+AZ7</f>
        <v>ok 2005b</v>
      </c>
      <c r="R7" s="222" t="str">
        <f>IF(Q7=P7,Q7,"not ok")</f>
        <v>ok 2005b</v>
      </c>
      <c r="Z7" s="229" t="str">
        <f>+[27]A!C7</f>
        <v>ok 2005b</v>
      </c>
      <c r="AA7" s="229" t="str">
        <f>+[28]SupplyLossesUnbilled!$AP$75</f>
        <v>ok 2005b</v>
      </c>
      <c r="AB7" s="230" t="str">
        <f>IF(Z7=AA7,AA7,"not ok")</f>
        <v>ok 2005b</v>
      </c>
      <c r="AC7" s="229" t="str">
        <f>[28]SupplyLossesUnbilled!N75</f>
        <v>ok 2005b</v>
      </c>
      <c r="AD7" s="229" t="str">
        <f>[28]SupplyLossesUnbilled!AI75</f>
        <v>ok 2005b</v>
      </c>
      <c r="AE7" s="229" t="str">
        <f>+[28]SupplyLossesUnbilled!$AT$75</f>
        <v>ok 2005b</v>
      </c>
      <c r="AF7" s="231"/>
      <c r="AG7" s="218">
        <f>SUM(AG8:AG150)</f>
        <v>0</v>
      </c>
      <c r="AH7" s="232" t="s">
        <v>147</v>
      </c>
      <c r="AI7" s="232" t="s">
        <v>147</v>
      </c>
      <c r="AJ7" s="232" t="s">
        <v>147</v>
      </c>
      <c r="AL7" s="229" t="str">
        <f>+[28]SupplyLossesUnbilled!$H$75</f>
        <v>ok 2005B</v>
      </c>
      <c r="AM7" s="229" t="str">
        <f>+[28]SupplyLossesUnbilled!$AL$75</f>
        <v>ok 2005b</v>
      </c>
      <c r="AN7" s="217" t="str">
        <f>IF(AL7=AM7,AM7,"not ok")</f>
        <v>ok 2005b</v>
      </c>
      <c r="AO7" s="229" t="str">
        <f>+[28]SupplyLossesUnbilled!K75</f>
        <v>ok 2005B</v>
      </c>
      <c r="AP7" s="229" t="str">
        <f>[28]SupplyLossesUnbilled!AM75</f>
        <v>ok 2005b</v>
      </c>
      <c r="AQ7" s="217" t="str">
        <f>IF(AO7=AP7,AP7,"not ok")</f>
        <v>ok 2005b</v>
      </c>
      <c r="AR7" s="229" t="str">
        <f>+[28]SupplyLossesUnbilled!$N$75</f>
        <v>ok 2005b</v>
      </c>
      <c r="AS7" s="229" t="str">
        <f>+[28]SupplyLossesUnbilled!$AN$75</f>
        <v>ok 2005b</v>
      </c>
      <c r="AT7" s="217" t="str">
        <f>IF(AR7=AS7,AS7,"not ok")</f>
        <v>ok 2005b</v>
      </c>
      <c r="AU7" s="229" t="str">
        <f>+[29]KWH!$C$9</f>
        <v>ok 2005b</v>
      </c>
      <c r="AV7" s="233" t="str">
        <f>[30]Forecast!G9</f>
        <v>ok 2005b</v>
      </c>
      <c r="AW7" s="233" t="str">
        <f>[30]Forecast!O9</f>
        <v>ok 2005b</v>
      </c>
      <c r="AX7" s="229" t="str">
        <f>IF(AV7=AW7,AW7,"not ok")</f>
        <v>ok 2005b</v>
      </c>
      <c r="AY7" s="234" t="s">
        <v>147</v>
      </c>
      <c r="AZ7" s="233" t="s">
        <v>147</v>
      </c>
      <c r="BA7" s="217" t="str">
        <f>IF(AY7=AZ7,AZ7,"not ok")</f>
        <v>ok 2005b</v>
      </c>
      <c r="BB7" s="217"/>
      <c r="BC7" s="217"/>
      <c r="BD7" s="217"/>
      <c r="BE7" s="229" t="str">
        <f>+[28]SupplyLossesUnbilled!G75</f>
        <v>ok 2005b</v>
      </c>
      <c r="BF7" s="217"/>
      <c r="BG7" s="226" t="s">
        <v>148</v>
      </c>
      <c r="BH7" s="218">
        <f>SUM(BH8:BH150)</f>
        <v>0</v>
      </c>
      <c r="BJ7" s="218"/>
    </row>
    <row r="8" spans="1:77">
      <c r="A8" s="218">
        <v>2004</v>
      </c>
      <c r="B8" s="218">
        <v>1</v>
      </c>
      <c r="C8" s="235">
        <v>474792978</v>
      </c>
      <c r="D8" s="235">
        <v>6358396</v>
      </c>
      <c r="E8" s="235">
        <v>481151374</v>
      </c>
      <c r="F8" s="235">
        <v>275482934</v>
      </c>
      <c r="G8" s="235">
        <v>-14432326</v>
      </c>
      <c r="H8" s="235">
        <v>261050608</v>
      </c>
      <c r="I8" s="235">
        <v>155172626</v>
      </c>
      <c r="J8" s="235">
        <v>1165730</v>
      </c>
      <c r="K8" s="235">
        <v>156338356</v>
      </c>
      <c r="L8" s="235">
        <v>1873026</v>
      </c>
      <c r="M8" s="235">
        <v>29069532</v>
      </c>
      <c r="N8" s="235">
        <v>3309327</v>
      </c>
      <c r="O8" s="235">
        <v>32378859</v>
      </c>
      <c r="P8" s="235">
        <v>932792223</v>
      </c>
      <c r="Q8" s="235">
        <v>0</v>
      </c>
      <c r="R8" s="235">
        <v>932792223</v>
      </c>
      <c r="S8" s="235"/>
      <c r="T8" s="235">
        <v>907321564</v>
      </c>
      <c r="U8" s="235">
        <v>907321564</v>
      </c>
      <c r="V8" s="235">
        <v>900413364</v>
      </c>
      <c r="W8" s="235">
        <v>900413364</v>
      </c>
      <c r="X8" s="235">
        <v>939700423</v>
      </c>
      <c r="Y8" s="235">
        <v>939700423</v>
      </c>
      <c r="Z8" s="235">
        <v>2204564</v>
      </c>
      <c r="AA8" s="235">
        <v>-93297</v>
      </c>
      <c r="AB8" s="235">
        <v>2111267</v>
      </c>
      <c r="AC8" s="235">
        <v>52488956</v>
      </c>
      <c r="AD8" s="235">
        <v>1475232</v>
      </c>
      <c r="AE8" s="235">
        <v>988867678</v>
      </c>
      <c r="AF8" s="235"/>
      <c r="AG8" s="236">
        <v>0</v>
      </c>
      <c r="AH8" s="235">
        <v>0</v>
      </c>
      <c r="AI8" s="235">
        <v>0</v>
      </c>
      <c r="AJ8" s="235">
        <v>0</v>
      </c>
      <c r="AK8" s="236"/>
      <c r="AL8" s="235">
        <v>474792978</v>
      </c>
      <c r="AM8" s="235">
        <v>6358396</v>
      </c>
      <c r="AN8" s="235">
        <v>481151374</v>
      </c>
      <c r="AO8" s="235">
        <v>276478170</v>
      </c>
      <c r="AP8" s="235">
        <v>-15427562</v>
      </c>
      <c r="AQ8" s="235">
        <v>261050608</v>
      </c>
      <c r="AR8" s="235">
        <v>161073296</v>
      </c>
      <c r="AS8" s="235">
        <v>-4734940</v>
      </c>
      <c r="AT8" s="235">
        <v>156338356</v>
      </c>
      <c r="AU8" s="235">
        <v>1873026</v>
      </c>
      <c r="AV8" s="235">
        <v>29069532</v>
      </c>
      <c r="AW8" s="235">
        <v>3309327</v>
      </c>
      <c r="AX8" s="235">
        <v>32378859</v>
      </c>
      <c r="AY8" s="235">
        <v>932792223</v>
      </c>
      <c r="AZ8" s="235">
        <v>0</v>
      </c>
      <c r="BA8" s="235">
        <v>932792223</v>
      </c>
      <c r="BB8" s="236"/>
      <c r="BC8" s="235">
        <v>914217470</v>
      </c>
      <c r="BD8" s="235">
        <v>914217470</v>
      </c>
      <c r="BE8" s="235">
        <v>988867678</v>
      </c>
      <c r="BF8" s="235"/>
      <c r="BG8" s="237">
        <v>988867678</v>
      </c>
      <c r="BH8" s="238">
        <v>0</v>
      </c>
      <c r="BI8" s="239">
        <v>0</v>
      </c>
      <c r="BJ8" s="235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</row>
    <row r="9" spans="1:77">
      <c r="A9" s="218">
        <f t="shared" ref="A9:A19" si="0">A8</f>
        <v>2004</v>
      </c>
      <c r="B9" s="218">
        <v>2</v>
      </c>
      <c r="C9" s="235">
        <v>438737550</v>
      </c>
      <c r="D9" s="235">
        <v>-27619247</v>
      </c>
      <c r="E9" s="235">
        <v>411118303</v>
      </c>
      <c r="F9" s="235">
        <v>269317099</v>
      </c>
      <c r="G9" s="235">
        <v>-10582122</v>
      </c>
      <c r="H9" s="235">
        <v>258734977</v>
      </c>
      <c r="I9" s="235">
        <v>163409779</v>
      </c>
      <c r="J9" s="235">
        <v>-5367754</v>
      </c>
      <c r="K9" s="235">
        <v>158042025</v>
      </c>
      <c r="L9" s="235">
        <v>1887062</v>
      </c>
      <c r="M9" s="235">
        <v>26131216</v>
      </c>
      <c r="N9" s="235">
        <v>2949134</v>
      </c>
      <c r="O9" s="235">
        <v>29080350</v>
      </c>
      <c r="P9" s="235">
        <v>858862717</v>
      </c>
      <c r="Q9" s="235">
        <v>0</v>
      </c>
      <c r="R9" s="235">
        <v>858862717</v>
      </c>
      <c r="S9" s="235"/>
      <c r="T9" s="235">
        <v>873351490</v>
      </c>
      <c r="U9" s="235">
        <v>873351490</v>
      </c>
      <c r="V9" s="235">
        <v>829782367</v>
      </c>
      <c r="W9" s="235">
        <v>829782367</v>
      </c>
      <c r="X9" s="235">
        <v>902431840</v>
      </c>
      <c r="Y9" s="235">
        <v>902431840</v>
      </c>
      <c r="Z9" s="235">
        <v>2144091</v>
      </c>
      <c r="AA9" s="235">
        <v>-85121</v>
      </c>
      <c r="AB9" s="235">
        <v>2058970</v>
      </c>
      <c r="AC9" s="235">
        <v>40576430</v>
      </c>
      <c r="AD9" s="235">
        <v>1725944</v>
      </c>
      <c r="AE9" s="235">
        <v>903224061</v>
      </c>
      <c r="AF9" s="235"/>
      <c r="AG9" s="236">
        <v>0</v>
      </c>
      <c r="AH9" s="235">
        <v>0</v>
      </c>
      <c r="AI9" s="235">
        <v>0</v>
      </c>
      <c r="AJ9" s="235">
        <v>0</v>
      </c>
      <c r="AK9" s="236"/>
      <c r="AL9" s="235">
        <v>438737550</v>
      </c>
      <c r="AM9" s="235">
        <v>-27619247</v>
      </c>
      <c r="AN9" s="235">
        <v>411118303</v>
      </c>
      <c r="AO9" s="235">
        <v>268827833</v>
      </c>
      <c r="AP9" s="235">
        <v>-10092856</v>
      </c>
      <c r="AQ9" s="235">
        <v>258734977</v>
      </c>
      <c r="AR9" s="235">
        <v>158079786</v>
      </c>
      <c r="AS9" s="235">
        <v>-37761</v>
      </c>
      <c r="AT9" s="235">
        <v>158042025</v>
      </c>
      <c r="AU9" s="235">
        <v>1887062</v>
      </c>
      <c r="AV9" s="235">
        <v>26131216</v>
      </c>
      <c r="AW9" s="235">
        <v>2949134</v>
      </c>
      <c r="AX9" s="235">
        <v>29080350</v>
      </c>
      <c r="AY9" s="235">
        <v>858862717</v>
      </c>
      <c r="AZ9" s="235">
        <v>0</v>
      </c>
      <c r="BA9" s="235">
        <v>858862717</v>
      </c>
      <c r="BB9" s="236"/>
      <c r="BC9" s="235">
        <v>867532231</v>
      </c>
      <c r="BD9" s="235">
        <v>867532231</v>
      </c>
      <c r="BE9" s="235">
        <v>903224061</v>
      </c>
      <c r="BF9" s="235"/>
      <c r="BG9" s="237">
        <v>903224061</v>
      </c>
      <c r="BH9" s="238">
        <v>0</v>
      </c>
      <c r="BI9" s="239">
        <v>0</v>
      </c>
      <c r="BJ9" s="235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</row>
    <row r="10" spans="1:77">
      <c r="A10" s="218">
        <f t="shared" si="0"/>
        <v>2004</v>
      </c>
      <c r="B10" s="218">
        <v>3</v>
      </c>
      <c r="C10" s="235">
        <v>349073767</v>
      </c>
      <c r="D10" s="235">
        <v>-21823455</v>
      </c>
      <c r="E10" s="235">
        <v>327250312</v>
      </c>
      <c r="F10" s="235">
        <v>257361513</v>
      </c>
      <c r="G10" s="235">
        <v>7239942</v>
      </c>
      <c r="H10" s="235">
        <v>264601455</v>
      </c>
      <c r="I10" s="235">
        <v>156843395</v>
      </c>
      <c r="J10" s="235">
        <v>23768836</v>
      </c>
      <c r="K10" s="235">
        <v>180612231</v>
      </c>
      <c r="L10" s="235">
        <v>1896623</v>
      </c>
      <c r="M10" s="235">
        <v>22273650</v>
      </c>
      <c r="N10" s="235">
        <v>2757954</v>
      </c>
      <c r="O10" s="235">
        <v>25031604</v>
      </c>
      <c r="P10" s="235">
        <v>799392225</v>
      </c>
      <c r="Q10" s="235">
        <v>0</v>
      </c>
      <c r="R10" s="235">
        <v>799392225</v>
      </c>
      <c r="S10" s="235"/>
      <c r="T10" s="235">
        <v>765175298</v>
      </c>
      <c r="U10" s="235">
        <v>765175298</v>
      </c>
      <c r="V10" s="235">
        <v>774360621</v>
      </c>
      <c r="W10" s="235">
        <v>774360621</v>
      </c>
      <c r="X10" s="235">
        <v>790206902</v>
      </c>
      <c r="Y10" s="235">
        <v>790206902</v>
      </c>
      <c r="Z10" s="235">
        <v>1862791</v>
      </c>
      <c r="AA10" s="235">
        <v>-36897</v>
      </c>
      <c r="AB10" s="235">
        <v>1825894</v>
      </c>
      <c r="AC10" s="235">
        <v>40830960</v>
      </c>
      <c r="AD10" s="235">
        <v>1122880</v>
      </c>
      <c r="AE10" s="235">
        <v>843171959</v>
      </c>
      <c r="AF10" s="235"/>
      <c r="AG10" s="236">
        <v>0</v>
      </c>
      <c r="AH10" s="235">
        <v>0</v>
      </c>
      <c r="AI10" s="235">
        <v>0</v>
      </c>
      <c r="AJ10" s="235">
        <v>0</v>
      </c>
      <c r="AK10" s="236"/>
      <c r="AL10" s="235">
        <v>349073767</v>
      </c>
      <c r="AM10" s="235">
        <v>-21823455</v>
      </c>
      <c r="AN10" s="235">
        <v>327250312</v>
      </c>
      <c r="AO10" s="235">
        <v>259235043</v>
      </c>
      <c r="AP10" s="235">
        <v>5366412</v>
      </c>
      <c r="AQ10" s="235">
        <v>264601455</v>
      </c>
      <c r="AR10" s="235">
        <v>179601591</v>
      </c>
      <c r="AS10" s="235">
        <v>1010640</v>
      </c>
      <c r="AT10" s="235">
        <v>180612231</v>
      </c>
      <c r="AU10" s="235">
        <v>1896623</v>
      </c>
      <c r="AV10" s="235">
        <v>22273650</v>
      </c>
      <c r="AW10" s="235">
        <v>2757954</v>
      </c>
      <c r="AX10" s="235">
        <v>25031604</v>
      </c>
      <c r="AY10" s="235">
        <v>799392225</v>
      </c>
      <c r="AZ10" s="235">
        <v>0</v>
      </c>
      <c r="BA10" s="235">
        <v>799392225</v>
      </c>
      <c r="BB10" s="236"/>
      <c r="BC10" s="235">
        <v>789807024</v>
      </c>
      <c r="BD10" s="235">
        <v>789807024</v>
      </c>
      <c r="BE10" s="235">
        <v>843171959</v>
      </c>
      <c r="BF10" s="235"/>
      <c r="BG10" s="237">
        <v>843171959</v>
      </c>
      <c r="BH10" s="238">
        <v>0</v>
      </c>
      <c r="BI10" s="239">
        <v>0</v>
      </c>
      <c r="BJ10" s="235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</row>
    <row r="11" spans="1:77">
      <c r="A11" s="218">
        <f t="shared" si="0"/>
        <v>2004</v>
      </c>
      <c r="B11" s="218">
        <v>4</v>
      </c>
      <c r="C11" s="235">
        <v>311542525</v>
      </c>
      <c r="D11" s="235">
        <v>-5687499</v>
      </c>
      <c r="E11" s="235">
        <v>305855026</v>
      </c>
      <c r="F11" s="235">
        <v>270754314</v>
      </c>
      <c r="G11" s="235">
        <v>14030311</v>
      </c>
      <c r="H11" s="235">
        <v>284784625</v>
      </c>
      <c r="I11" s="235">
        <v>181315170</v>
      </c>
      <c r="J11" s="235">
        <v>-4466585</v>
      </c>
      <c r="K11" s="235">
        <v>176848585</v>
      </c>
      <c r="L11" s="235">
        <v>1905178</v>
      </c>
      <c r="M11" s="235">
        <v>22185213</v>
      </c>
      <c r="N11" s="235">
        <v>2789727</v>
      </c>
      <c r="O11" s="235">
        <v>24974940</v>
      </c>
      <c r="P11" s="235">
        <v>794368354</v>
      </c>
      <c r="Q11" s="235">
        <v>0</v>
      </c>
      <c r="R11" s="235">
        <v>794368354</v>
      </c>
      <c r="S11" s="235"/>
      <c r="T11" s="235">
        <v>765517187</v>
      </c>
      <c r="U11" s="235">
        <v>765517187</v>
      </c>
      <c r="V11" s="235">
        <v>769393414</v>
      </c>
      <c r="W11" s="235">
        <v>769393414</v>
      </c>
      <c r="X11" s="235">
        <v>790492127</v>
      </c>
      <c r="Y11" s="235">
        <v>790492127</v>
      </c>
      <c r="Z11" s="235">
        <v>1797770</v>
      </c>
      <c r="AA11" s="235">
        <v>34602</v>
      </c>
      <c r="AB11" s="235">
        <v>1832372</v>
      </c>
      <c r="AC11" s="235">
        <v>39889883</v>
      </c>
      <c r="AD11" s="235">
        <v>925408</v>
      </c>
      <c r="AE11" s="235">
        <v>837016017</v>
      </c>
      <c r="AF11" s="235"/>
      <c r="AG11" s="240">
        <v>0</v>
      </c>
      <c r="AH11" s="235">
        <v>0</v>
      </c>
      <c r="AI11" s="235">
        <v>0</v>
      </c>
      <c r="AJ11" s="240">
        <v>0</v>
      </c>
      <c r="AK11" s="240"/>
      <c r="AL11" s="235">
        <v>311542525</v>
      </c>
      <c r="AM11" s="235">
        <v>-5687499</v>
      </c>
      <c r="AN11" s="235">
        <v>305855026</v>
      </c>
      <c r="AO11" s="235">
        <v>270672419</v>
      </c>
      <c r="AP11" s="235">
        <v>14112206</v>
      </c>
      <c r="AQ11" s="235">
        <v>284784625</v>
      </c>
      <c r="AR11" s="235">
        <v>174728199</v>
      </c>
      <c r="AS11" s="235">
        <v>2120386</v>
      </c>
      <c r="AT11" s="235">
        <v>176848585</v>
      </c>
      <c r="AU11" s="235">
        <v>1905178</v>
      </c>
      <c r="AV11" s="235">
        <v>22185213</v>
      </c>
      <c r="AW11" s="235">
        <v>2789727</v>
      </c>
      <c r="AX11" s="235">
        <v>24974940</v>
      </c>
      <c r="AY11" s="235">
        <v>794368354</v>
      </c>
      <c r="AZ11" s="235">
        <v>0</v>
      </c>
      <c r="BA11" s="241">
        <v>794368354</v>
      </c>
      <c r="BB11" s="240"/>
      <c r="BC11" s="241">
        <v>758848321</v>
      </c>
      <c r="BD11" s="241">
        <v>758848321</v>
      </c>
      <c r="BE11" s="241">
        <v>837016017</v>
      </c>
      <c r="BF11" s="241"/>
      <c r="BG11" s="242">
        <v>837016017</v>
      </c>
      <c r="BH11" s="238">
        <v>0</v>
      </c>
      <c r="BI11" s="239">
        <v>0</v>
      </c>
      <c r="BJ11" s="241"/>
      <c r="BK11" s="238"/>
      <c r="BL11" s="243"/>
      <c r="BM11" s="243"/>
      <c r="BN11" s="243"/>
      <c r="BO11" s="243"/>
      <c r="BP11" s="243"/>
      <c r="BQ11" s="243"/>
      <c r="BR11" s="243"/>
      <c r="BS11" s="243"/>
      <c r="BT11" s="243"/>
      <c r="BU11" s="243"/>
      <c r="BV11" s="243"/>
      <c r="BW11" s="243"/>
      <c r="BX11" s="243"/>
      <c r="BY11" s="243"/>
    </row>
    <row r="12" spans="1:77">
      <c r="A12" s="218">
        <f t="shared" si="0"/>
        <v>2004</v>
      </c>
      <c r="B12" s="218">
        <v>5</v>
      </c>
      <c r="C12" s="235">
        <v>350056898</v>
      </c>
      <c r="D12" s="235">
        <v>81763819</v>
      </c>
      <c r="E12" s="235">
        <v>431820717</v>
      </c>
      <c r="F12" s="235">
        <v>291704674</v>
      </c>
      <c r="G12" s="235">
        <v>60867875</v>
      </c>
      <c r="H12" s="235">
        <v>352572549</v>
      </c>
      <c r="I12" s="235">
        <v>176560322</v>
      </c>
      <c r="J12" s="235">
        <v>17613405</v>
      </c>
      <c r="K12" s="235">
        <v>194173727</v>
      </c>
      <c r="L12" s="235">
        <v>1892519</v>
      </c>
      <c r="M12" s="235">
        <v>27989514</v>
      </c>
      <c r="N12" s="235">
        <v>3560840</v>
      </c>
      <c r="O12" s="235">
        <v>31550354</v>
      </c>
      <c r="P12" s="235">
        <v>1012009866</v>
      </c>
      <c r="Q12" s="235">
        <v>0</v>
      </c>
      <c r="R12" s="235">
        <v>1012009866</v>
      </c>
      <c r="S12" s="235"/>
      <c r="T12" s="235">
        <v>820214413</v>
      </c>
      <c r="U12" s="235">
        <v>820214413</v>
      </c>
      <c r="V12" s="235">
        <v>980459512</v>
      </c>
      <c r="W12" s="235">
        <v>980459512</v>
      </c>
      <c r="X12" s="235">
        <v>851764767</v>
      </c>
      <c r="Y12" s="235">
        <v>851764767</v>
      </c>
      <c r="Z12" s="235">
        <v>1846649</v>
      </c>
      <c r="AA12" s="235">
        <v>357253</v>
      </c>
      <c r="AB12" s="235">
        <v>2203902</v>
      </c>
      <c r="AC12" s="235">
        <v>66461531</v>
      </c>
      <c r="AD12" s="235">
        <v>1027048</v>
      </c>
      <c r="AE12" s="235">
        <v>1081702347</v>
      </c>
      <c r="AF12" s="235"/>
      <c r="AG12" s="240">
        <v>0</v>
      </c>
      <c r="AH12" s="235">
        <v>0</v>
      </c>
      <c r="AI12" s="235">
        <v>0</v>
      </c>
      <c r="AJ12" s="240">
        <v>0</v>
      </c>
      <c r="AK12" s="240"/>
      <c r="AL12" s="235">
        <v>350056898</v>
      </c>
      <c r="AM12" s="235">
        <v>81763819</v>
      </c>
      <c r="AN12" s="235">
        <v>431820717</v>
      </c>
      <c r="AO12" s="235">
        <v>292683649</v>
      </c>
      <c r="AP12" s="235">
        <v>59888900</v>
      </c>
      <c r="AQ12" s="235">
        <v>352572549</v>
      </c>
      <c r="AR12" s="235">
        <v>186019624</v>
      </c>
      <c r="AS12" s="235">
        <v>8154103</v>
      </c>
      <c r="AT12" s="235">
        <v>194173727</v>
      </c>
      <c r="AU12" s="235">
        <v>1892519</v>
      </c>
      <c r="AV12" s="235">
        <v>27989514</v>
      </c>
      <c r="AW12" s="235">
        <v>3560840</v>
      </c>
      <c r="AX12" s="235">
        <v>31550354</v>
      </c>
      <c r="AY12" s="235">
        <v>1012009866</v>
      </c>
      <c r="AZ12" s="235">
        <v>0</v>
      </c>
      <c r="BA12" s="241">
        <v>1012009866</v>
      </c>
      <c r="BB12" s="240"/>
      <c r="BC12" s="241">
        <v>830652690</v>
      </c>
      <c r="BD12" s="241">
        <v>830652690</v>
      </c>
      <c r="BE12" s="241">
        <v>1081702347</v>
      </c>
      <c r="BF12" s="241"/>
      <c r="BG12" s="242">
        <v>1081702347</v>
      </c>
      <c r="BH12" s="238">
        <v>0</v>
      </c>
      <c r="BI12" s="239">
        <v>0</v>
      </c>
      <c r="BJ12" s="241"/>
      <c r="BK12" s="238"/>
      <c r="BL12" s="243"/>
      <c r="BM12" s="243"/>
      <c r="BN12" s="243"/>
      <c r="BO12" s="243"/>
      <c r="BP12" s="243"/>
      <c r="BQ12" s="243"/>
      <c r="BR12" s="243"/>
      <c r="BS12" s="243"/>
      <c r="BT12" s="243"/>
      <c r="BU12" s="243"/>
      <c r="BV12" s="243"/>
      <c r="BW12" s="243"/>
      <c r="BX12" s="243"/>
      <c r="BY12" s="243"/>
    </row>
    <row r="13" spans="1:77">
      <c r="A13" s="218">
        <f t="shared" si="0"/>
        <v>2004</v>
      </c>
      <c r="B13" s="218">
        <v>6</v>
      </c>
      <c r="C13" s="235">
        <v>515953429</v>
      </c>
      <c r="D13" s="235">
        <v>18529815</v>
      </c>
      <c r="E13" s="235">
        <v>534483244</v>
      </c>
      <c r="F13" s="235">
        <v>356929168</v>
      </c>
      <c r="G13" s="235">
        <v>-16576577</v>
      </c>
      <c r="H13" s="235">
        <v>340352591</v>
      </c>
      <c r="I13" s="235">
        <v>194471656</v>
      </c>
      <c r="J13" s="235">
        <v>-1760906</v>
      </c>
      <c r="K13" s="235">
        <v>192710750</v>
      </c>
      <c r="L13" s="235">
        <v>1842125</v>
      </c>
      <c r="M13" s="235">
        <v>30623247</v>
      </c>
      <c r="N13" s="235">
        <v>3876203</v>
      </c>
      <c r="O13" s="235">
        <v>34499450</v>
      </c>
      <c r="P13" s="235">
        <v>1103888160</v>
      </c>
      <c r="Q13" s="235">
        <v>0</v>
      </c>
      <c r="R13" s="235">
        <v>1103888160</v>
      </c>
      <c r="S13" s="235"/>
      <c r="T13" s="235">
        <v>1069196378</v>
      </c>
      <c r="U13" s="235">
        <v>1069196378</v>
      </c>
      <c r="V13" s="235">
        <v>1069388710</v>
      </c>
      <c r="W13" s="235">
        <v>1069388710</v>
      </c>
      <c r="X13" s="235">
        <v>1103695828</v>
      </c>
      <c r="Y13" s="235">
        <v>1103695828</v>
      </c>
      <c r="Z13" s="235">
        <v>1863134</v>
      </c>
      <c r="AA13" s="235">
        <v>-318091</v>
      </c>
      <c r="AB13" s="235">
        <v>1545043</v>
      </c>
      <c r="AC13" s="235">
        <v>81341541</v>
      </c>
      <c r="AD13" s="235">
        <v>958320</v>
      </c>
      <c r="AE13" s="235">
        <v>1187733064</v>
      </c>
      <c r="AF13" s="235"/>
      <c r="AG13" s="240">
        <v>0</v>
      </c>
      <c r="AH13" s="235">
        <v>0</v>
      </c>
      <c r="AI13" s="235">
        <v>0</v>
      </c>
      <c r="AJ13" s="240">
        <v>0</v>
      </c>
      <c r="AK13" s="240"/>
      <c r="AL13" s="235">
        <v>515953429</v>
      </c>
      <c r="AM13" s="235">
        <v>18529815</v>
      </c>
      <c r="AN13" s="235">
        <v>534483244</v>
      </c>
      <c r="AO13" s="235">
        <v>357883478</v>
      </c>
      <c r="AP13" s="235">
        <v>-17530887</v>
      </c>
      <c r="AQ13" s="235">
        <v>340352591</v>
      </c>
      <c r="AR13" s="235">
        <v>195725554</v>
      </c>
      <c r="AS13" s="235">
        <v>-3014804</v>
      </c>
      <c r="AT13" s="235">
        <v>192710750</v>
      </c>
      <c r="AU13" s="235">
        <v>1842125</v>
      </c>
      <c r="AV13" s="235">
        <v>30623247</v>
      </c>
      <c r="AW13" s="235">
        <v>3876203</v>
      </c>
      <c r="AX13" s="235">
        <v>34499450</v>
      </c>
      <c r="AY13" s="235">
        <v>1103888160</v>
      </c>
      <c r="AZ13" s="235">
        <v>0</v>
      </c>
      <c r="BA13" s="241">
        <v>1103888160</v>
      </c>
      <c r="BB13" s="240"/>
      <c r="BC13" s="241">
        <v>1071404586</v>
      </c>
      <c r="BD13" s="241">
        <v>1071404586</v>
      </c>
      <c r="BE13" s="241">
        <v>1187733064</v>
      </c>
      <c r="BF13" s="241"/>
      <c r="BG13" s="242">
        <v>1187733064</v>
      </c>
      <c r="BH13" s="238">
        <v>0</v>
      </c>
      <c r="BI13" s="239">
        <v>0</v>
      </c>
      <c r="BJ13" s="241"/>
      <c r="BK13" s="238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</row>
    <row r="14" spans="1:77">
      <c r="A14" s="238">
        <f t="shared" si="0"/>
        <v>2004</v>
      </c>
      <c r="B14" s="238">
        <v>7</v>
      </c>
      <c r="C14" s="240">
        <v>553532264</v>
      </c>
      <c r="D14" s="240">
        <v>19706886</v>
      </c>
      <c r="E14" s="240">
        <v>573239150</v>
      </c>
      <c r="F14" s="240">
        <v>367854742</v>
      </c>
      <c r="G14" s="240">
        <v>5428349</v>
      </c>
      <c r="H14" s="240">
        <v>373283091</v>
      </c>
      <c r="I14" s="240">
        <v>199311147</v>
      </c>
      <c r="J14" s="240">
        <v>-703981</v>
      </c>
      <c r="K14" s="240">
        <v>198607166</v>
      </c>
      <c r="L14" s="240">
        <v>1904680</v>
      </c>
      <c r="M14" s="240">
        <v>33536265</v>
      </c>
      <c r="N14" s="240">
        <v>4234290</v>
      </c>
      <c r="O14" s="240">
        <v>37770555</v>
      </c>
      <c r="P14" s="240">
        <v>1184804642</v>
      </c>
      <c r="Q14" s="235">
        <v>0</v>
      </c>
      <c r="R14" s="240">
        <v>1184804642</v>
      </c>
      <c r="S14" s="235"/>
      <c r="T14" s="236">
        <v>1122602833</v>
      </c>
      <c r="U14" s="236">
        <v>1122602833</v>
      </c>
      <c r="V14" s="236">
        <v>1147034087</v>
      </c>
      <c r="W14" s="236">
        <v>1147034087</v>
      </c>
      <c r="X14" s="236">
        <v>1160373388</v>
      </c>
      <c r="Y14" s="236">
        <v>1160373388</v>
      </c>
      <c r="Z14" s="241">
        <v>2031369</v>
      </c>
      <c r="AA14" s="241">
        <v>85769</v>
      </c>
      <c r="AB14" s="241">
        <v>2117138</v>
      </c>
      <c r="AC14" s="241">
        <v>91678466</v>
      </c>
      <c r="AD14" s="241">
        <v>0</v>
      </c>
      <c r="AE14" s="241">
        <v>1278600246</v>
      </c>
      <c r="AF14" s="236"/>
      <c r="AG14" s="240">
        <v>0</v>
      </c>
      <c r="AH14" s="243">
        <v>670000</v>
      </c>
      <c r="AI14" s="243">
        <v>481000</v>
      </c>
      <c r="AJ14" s="240">
        <v>0</v>
      </c>
      <c r="AK14" s="240"/>
      <c r="AL14" s="241">
        <v>554202264</v>
      </c>
      <c r="AM14" s="241">
        <v>19706886</v>
      </c>
      <c r="AN14" s="240">
        <v>573909150</v>
      </c>
      <c r="AO14" s="241">
        <v>368335742</v>
      </c>
      <c r="AP14" s="241">
        <v>5428349</v>
      </c>
      <c r="AQ14" s="240">
        <v>373764091</v>
      </c>
      <c r="AR14" s="241">
        <v>199311147</v>
      </c>
      <c r="AS14" s="241">
        <v>-703981</v>
      </c>
      <c r="AT14" s="240">
        <v>198607166</v>
      </c>
      <c r="AU14" s="241">
        <v>1904680</v>
      </c>
      <c r="AV14" s="240">
        <v>33536265</v>
      </c>
      <c r="AW14" s="240">
        <v>4234290</v>
      </c>
      <c r="AX14" s="240">
        <v>37770555</v>
      </c>
      <c r="AY14" s="240">
        <v>1185955642</v>
      </c>
      <c r="AZ14" s="235">
        <v>0</v>
      </c>
      <c r="BA14" s="240">
        <v>1185955642</v>
      </c>
      <c r="BB14" s="240"/>
      <c r="BC14" s="240">
        <v>1123753833</v>
      </c>
      <c r="BD14" s="240">
        <v>1123753833</v>
      </c>
      <c r="BE14" s="241">
        <v>1279751246</v>
      </c>
      <c r="BF14" s="241"/>
      <c r="BG14" s="242">
        <v>1278600246</v>
      </c>
      <c r="BH14" s="238">
        <v>0</v>
      </c>
      <c r="BI14" s="239">
        <v>0</v>
      </c>
      <c r="BJ14" s="240"/>
      <c r="BK14" s="238"/>
      <c r="BL14" s="243"/>
      <c r="BM14" s="243"/>
      <c r="BN14" s="243"/>
      <c r="BO14" s="243"/>
      <c r="BP14" s="243"/>
      <c r="BQ14" s="243"/>
      <c r="BR14" s="243"/>
      <c r="BS14" s="243"/>
      <c r="BT14" s="243"/>
      <c r="BU14" s="243"/>
      <c r="BV14" s="243"/>
      <c r="BW14" s="243"/>
      <c r="BX14" s="243"/>
      <c r="BY14" s="243"/>
    </row>
    <row r="15" spans="1:77">
      <c r="A15" s="238">
        <f t="shared" si="0"/>
        <v>2004</v>
      </c>
      <c r="B15" s="238">
        <v>8</v>
      </c>
      <c r="C15" s="240">
        <v>576398904</v>
      </c>
      <c r="D15" s="240">
        <v>9448371</v>
      </c>
      <c r="E15" s="240">
        <v>585847275</v>
      </c>
      <c r="F15" s="240">
        <v>375361995</v>
      </c>
      <c r="G15" s="240">
        <v>2517114</v>
      </c>
      <c r="H15" s="240">
        <v>377879109</v>
      </c>
      <c r="I15" s="240">
        <v>191720551</v>
      </c>
      <c r="J15" s="240">
        <v>-1070543</v>
      </c>
      <c r="K15" s="240">
        <v>190650008</v>
      </c>
      <c r="L15" s="240">
        <v>1907595</v>
      </c>
      <c r="M15" s="240">
        <v>33907268</v>
      </c>
      <c r="N15" s="240">
        <v>4318703</v>
      </c>
      <c r="O15" s="240">
        <v>38225971</v>
      </c>
      <c r="P15" s="240">
        <v>1194509958</v>
      </c>
      <c r="Q15" s="235">
        <v>0</v>
      </c>
      <c r="R15" s="240">
        <v>1194509958</v>
      </c>
      <c r="S15" s="235"/>
      <c r="T15" s="236">
        <v>1145389045</v>
      </c>
      <c r="U15" s="236">
        <v>1145389045</v>
      </c>
      <c r="V15" s="236">
        <v>1156283987</v>
      </c>
      <c r="W15" s="236">
        <v>1156283987</v>
      </c>
      <c r="X15" s="236">
        <v>1183615016</v>
      </c>
      <c r="Y15" s="236">
        <v>1183615016</v>
      </c>
      <c r="Z15" s="241">
        <v>1994827</v>
      </c>
      <c r="AA15" s="241">
        <v>-23511</v>
      </c>
      <c r="AB15" s="241">
        <v>1971316</v>
      </c>
      <c r="AC15" s="241">
        <v>93279056</v>
      </c>
      <c r="AD15" s="241">
        <v>0</v>
      </c>
      <c r="AE15" s="241">
        <v>1289760330</v>
      </c>
      <c r="AF15" s="236"/>
      <c r="AG15" s="240">
        <v>0</v>
      </c>
      <c r="AH15" s="243">
        <v>642000</v>
      </c>
      <c r="AI15" s="243">
        <v>472000</v>
      </c>
      <c r="AJ15" s="240">
        <v>0</v>
      </c>
      <c r="AK15" s="240"/>
      <c r="AL15" s="241">
        <v>577040904</v>
      </c>
      <c r="AM15" s="241">
        <v>9448371</v>
      </c>
      <c r="AN15" s="240">
        <v>586489275</v>
      </c>
      <c r="AO15" s="241">
        <v>375833995</v>
      </c>
      <c r="AP15" s="241">
        <v>2517114</v>
      </c>
      <c r="AQ15" s="240">
        <v>378351109</v>
      </c>
      <c r="AR15" s="241">
        <v>191720551</v>
      </c>
      <c r="AS15" s="241">
        <v>-1070543</v>
      </c>
      <c r="AT15" s="240">
        <v>190650008</v>
      </c>
      <c r="AU15" s="241">
        <v>1907595</v>
      </c>
      <c r="AV15" s="240">
        <v>33907268</v>
      </c>
      <c r="AW15" s="240">
        <v>4318703</v>
      </c>
      <c r="AX15" s="240">
        <v>38225971</v>
      </c>
      <c r="AY15" s="240">
        <v>1195623958</v>
      </c>
      <c r="AZ15" s="235">
        <v>0</v>
      </c>
      <c r="BA15" s="240">
        <v>1195623958</v>
      </c>
      <c r="BB15" s="240"/>
      <c r="BC15" s="240">
        <v>1146503045</v>
      </c>
      <c r="BD15" s="240">
        <v>1146503045</v>
      </c>
      <c r="BE15" s="241">
        <v>1290874330</v>
      </c>
      <c r="BF15" s="241"/>
      <c r="BG15" s="242">
        <v>1289760330</v>
      </c>
      <c r="BH15" s="238">
        <v>0</v>
      </c>
      <c r="BI15" s="239">
        <v>0</v>
      </c>
      <c r="BJ15" s="240"/>
      <c r="BK15" s="238"/>
      <c r="BL15" s="243"/>
      <c r="BM15" s="243"/>
      <c r="BN15" s="243"/>
      <c r="BO15" s="243"/>
      <c r="BP15" s="243"/>
      <c r="BQ15" s="243"/>
      <c r="BR15" s="243"/>
      <c r="BS15" s="243"/>
      <c r="BT15" s="243"/>
      <c r="BU15" s="243"/>
      <c r="BV15" s="243"/>
      <c r="BW15" s="243"/>
      <c r="BX15" s="243"/>
      <c r="BY15" s="243"/>
    </row>
    <row r="16" spans="1:77">
      <c r="A16" s="238">
        <f t="shared" si="0"/>
        <v>2004</v>
      </c>
      <c r="B16" s="238">
        <v>9</v>
      </c>
      <c r="C16" s="240">
        <v>520398593</v>
      </c>
      <c r="D16" s="240">
        <v>-68439521</v>
      </c>
      <c r="E16" s="240">
        <v>451959072</v>
      </c>
      <c r="F16" s="240">
        <v>362266954</v>
      </c>
      <c r="G16" s="240">
        <v>-33389927</v>
      </c>
      <c r="H16" s="240">
        <v>328877027</v>
      </c>
      <c r="I16" s="240">
        <v>189338730</v>
      </c>
      <c r="J16" s="240">
        <v>-1990383</v>
      </c>
      <c r="K16" s="240">
        <v>187348347</v>
      </c>
      <c r="L16" s="240">
        <v>1911291</v>
      </c>
      <c r="M16" s="240">
        <v>29452641</v>
      </c>
      <c r="N16" s="240">
        <v>3755704</v>
      </c>
      <c r="O16" s="240">
        <v>33208345</v>
      </c>
      <c r="P16" s="240">
        <v>1003304082</v>
      </c>
      <c r="Q16" s="235">
        <v>0</v>
      </c>
      <c r="R16" s="240">
        <v>1003304082</v>
      </c>
      <c r="S16" s="235"/>
      <c r="T16" s="236">
        <v>1073915568</v>
      </c>
      <c r="U16" s="236">
        <v>1073915568</v>
      </c>
      <c r="V16" s="236">
        <v>970095737</v>
      </c>
      <c r="W16" s="236">
        <v>970095737</v>
      </c>
      <c r="X16" s="236">
        <v>1107123913</v>
      </c>
      <c r="Y16" s="236">
        <v>1107123913</v>
      </c>
      <c r="Z16" s="241">
        <v>1981520</v>
      </c>
      <c r="AA16" s="241">
        <v>-163432</v>
      </c>
      <c r="AB16" s="241">
        <v>1818088</v>
      </c>
      <c r="AC16" s="241">
        <v>64092063</v>
      </c>
      <c r="AD16" s="241">
        <v>0</v>
      </c>
      <c r="AE16" s="241">
        <v>1069214233</v>
      </c>
      <c r="AF16" s="244"/>
      <c r="AG16" s="240">
        <v>0</v>
      </c>
      <c r="AH16" s="243">
        <v>442000</v>
      </c>
      <c r="AI16" s="243">
        <v>369000</v>
      </c>
      <c r="AJ16" s="240">
        <v>0</v>
      </c>
      <c r="AK16" s="240"/>
      <c r="AL16" s="241">
        <v>520840593</v>
      </c>
      <c r="AM16" s="241">
        <v>-68439521</v>
      </c>
      <c r="AN16" s="240">
        <v>452401072</v>
      </c>
      <c r="AO16" s="241">
        <v>362635954</v>
      </c>
      <c r="AP16" s="241">
        <v>-33389927</v>
      </c>
      <c r="AQ16" s="240">
        <v>329246027</v>
      </c>
      <c r="AR16" s="241">
        <v>189338730</v>
      </c>
      <c r="AS16" s="241">
        <v>-1990383</v>
      </c>
      <c r="AT16" s="240">
        <v>187348347</v>
      </c>
      <c r="AU16" s="241">
        <v>1911291</v>
      </c>
      <c r="AV16" s="240">
        <v>29452641</v>
      </c>
      <c r="AW16" s="240">
        <v>3755704</v>
      </c>
      <c r="AX16" s="240">
        <v>33208345</v>
      </c>
      <c r="AY16" s="240">
        <v>1004115082</v>
      </c>
      <c r="AZ16" s="235">
        <v>0</v>
      </c>
      <c r="BA16" s="240">
        <v>1004115082</v>
      </c>
      <c r="BB16" s="240"/>
      <c r="BC16" s="240">
        <v>1074726568</v>
      </c>
      <c r="BD16" s="240">
        <v>1074726568</v>
      </c>
      <c r="BE16" s="241">
        <v>1070025233</v>
      </c>
      <c r="BF16" s="241"/>
      <c r="BG16" s="242">
        <v>1069214233</v>
      </c>
      <c r="BH16" s="238">
        <v>0</v>
      </c>
      <c r="BI16" s="239">
        <v>0</v>
      </c>
      <c r="BJ16" s="240"/>
      <c r="BK16" s="238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</row>
    <row r="17" spans="1:77">
      <c r="A17" s="238">
        <f t="shared" si="0"/>
        <v>2004</v>
      </c>
      <c r="B17" s="238">
        <v>10</v>
      </c>
      <c r="C17" s="240">
        <v>401739871</v>
      </c>
      <c r="D17" s="240">
        <v>-49563644</v>
      </c>
      <c r="E17" s="240">
        <v>352176227</v>
      </c>
      <c r="F17" s="240">
        <v>319085349</v>
      </c>
      <c r="G17" s="240">
        <v>-18564841</v>
      </c>
      <c r="H17" s="240">
        <v>300520508</v>
      </c>
      <c r="I17" s="240">
        <v>168457346</v>
      </c>
      <c r="J17" s="240">
        <v>-3426766</v>
      </c>
      <c r="K17" s="240">
        <v>165030580</v>
      </c>
      <c r="L17" s="240">
        <v>1913745</v>
      </c>
      <c r="M17" s="240">
        <v>25817833</v>
      </c>
      <c r="N17" s="240">
        <v>3242604</v>
      </c>
      <c r="O17" s="240">
        <v>29060437</v>
      </c>
      <c r="P17" s="240">
        <v>848701497</v>
      </c>
      <c r="Q17" s="235">
        <v>0</v>
      </c>
      <c r="R17" s="240">
        <v>848701497</v>
      </c>
      <c r="S17" s="235"/>
      <c r="T17" s="236">
        <v>891196311</v>
      </c>
      <c r="U17" s="236">
        <v>891196311</v>
      </c>
      <c r="V17" s="236">
        <v>819641060</v>
      </c>
      <c r="W17" s="236">
        <v>819641060</v>
      </c>
      <c r="X17" s="236">
        <v>920256748</v>
      </c>
      <c r="Y17" s="236">
        <v>920256748</v>
      </c>
      <c r="Z17" s="241">
        <v>1844956</v>
      </c>
      <c r="AA17" s="241">
        <v>-62415</v>
      </c>
      <c r="AB17" s="241">
        <v>1782541</v>
      </c>
      <c r="AC17" s="241">
        <v>44943476</v>
      </c>
      <c r="AD17" s="241">
        <v>0</v>
      </c>
      <c r="AE17" s="241">
        <v>895427514</v>
      </c>
      <c r="AF17" s="236"/>
      <c r="AG17" s="240">
        <v>0</v>
      </c>
      <c r="AH17" s="243">
        <v>386000</v>
      </c>
      <c r="AI17" s="243">
        <v>222000</v>
      </c>
      <c r="AJ17" s="240">
        <v>0</v>
      </c>
      <c r="AK17" s="240"/>
      <c r="AL17" s="241">
        <v>402125871</v>
      </c>
      <c r="AM17" s="241">
        <v>-49563644</v>
      </c>
      <c r="AN17" s="240">
        <v>352562227</v>
      </c>
      <c r="AO17" s="241">
        <v>319307349</v>
      </c>
      <c r="AP17" s="241">
        <v>-18564841</v>
      </c>
      <c r="AQ17" s="240">
        <v>300742508</v>
      </c>
      <c r="AR17" s="241">
        <v>168457346</v>
      </c>
      <c r="AS17" s="241">
        <v>-3426766</v>
      </c>
      <c r="AT17" s="240">
        <v>165030580</v>
      </c>
      <c r="AU17" s="241">
        <v>1913745</v>
      </c>
      <c r="AV17" s="240">
        <v>25817833</v>
      </c>
      <c r="AW17" s="240">
        <v>3242604</v>
      </c>
      <c r="AX17" s="240">
        <v>29060437</v>
      </c>
      <c r="AY17" s="240">
        <v>849309497</v>
      </c>
      <c r="AZ17" s="235">
        <v>0</v>
      </c>
      <c r="BA17" s="240">
        <v>849309497</v>
      </c>
      <c r="BB17" s="240"/>
      <c r="BC17" s="240">
        <v>891804311</v>
      </c>
      <c r="BD17" s="240">
        <v>891804311</v>
      </c>
      <c r="BE17" s="241">
        <v>896035514</v>
      </c>
      <c r="BF17" s="241"/>
      <c r="BG17" s="242">
        <v>895427514</v>
      </c>
      <c r="BH17" s="238">
        <v>0</v>
      </c>
      <c r="BI17" s="239">
        <v>0</v>
      </c>
      <c r="BJ17" s="240"/>
      <c r="BK17" s="238"/>
      <c r="BL17" s="243"/>
      <c r="BM17" s="243"/>
      <c r="BN17" s="243"/>
      <c r="BO17" s="243"/>
      <c r="BP17" s="243"/>
      <c r="BQ17" s="243"/>
      <c r="BR17" s="243"/>
      <c r="BS17" s="243"/>
      <c r="BT17" s="243"/>
      <c r="BU17" s="243"/>
      <c r="BV17" s="243"/>
      <c r="BW17" s="243"/>
      <c r="BX17" s="243"/>
      <c r="BY17" s="243"/>
    </row>
    <row r="18" spans="1:77">
      <c r="A18" s="238">
        <f t="shared" si="0"/>
        <v>2004</v>
      </c>
      <c r="B18" s="238">
        <v>11</v>
      </c>
      <c r="C18" s="240">
        <v>324230391</v>
      </c>
      <c r="D18" s="240">
        <v>-7468986</v>
      </c>
      <c r="E18" s="240">
        <v>316761405</v>
      </c>
      <c r="F18" s="240">
        <v>275048142</v>
      </c>
      <c r="G18" s="240">
        <v>1618639</v>
      </c>
      <c r="H18" s="240">
        <v>276666781</v>
      </c>
      <c r="I18" s="240">
        <v>151213721</v>
      </c>
      <c r="J18" s="240">
        <v>1830616</v>
      </c>
      <c r="K18" s="240">
        <v>153044337</v>
      </c>
      <c r="L18" s="240">
        <v>1916798</v>
      </c>
      <c r="M18" s="240">
        <v>24214671</v>
      </c>
      <c r="N18" s="240">
        <v>2918102</v>
      </c>
      <c r="O18" s="240">
        <v>27132773</v>
      </c>
      <c r="P18" s="240">
        <v>775522094</v>
      </c>
      <c r="Q18" s="235">
        <v>0</v>
      </c>
      <c r="R18" s="240">
        <v>775522094</v>
      </c>
      <c r="S18" s="235"/>
      <c r="T18" s="236">
        <v>752409052</v>
      </c>
      <c r="U18" s="236">
        <v>752409052</v>
      </c>
      <c r="V18" s="236">
        <v>748389321</v>
      </c>
      <c r="W18" s="236">
        <v>748389321</v>
      </c>
      <c r="X18" s="236">
        <v>779541825</v>
      </c>
      <c r="Y18" s="236">
        <v>779541825</v>
      </c>
      <c r="Z18" s="241">
        <v>1868212</v>
      </c>
      <c r="AA18" s="241">
        <v>144281</v>
      </c>
      <c r="AB18" s="240">
        <v>2012493</v>
      </c>
      <c r="AC18" s="241">
        <v>37229243</v>
      </c>
      <c r="AD18" s="241">
        <v>0</v>
      </c>
      <c r="AE18" s="241">
        <v>814763830</v>
      </c>
      <c r="AF18" s="236"/>
      <c r="AG18" s="240">
        <v>0</v>
      </c>
      <c r="AH18" s="243">
        <v>621000</v>
      </c>
      <c r="AI18" s="243">
        <v>134000</v>
      </c>
      <c r="AJ18" s="240">
        <v>0</v>
      </c>
      <c r="AK18" s="240"/>
      <c r="AL18" s="241">
        <v>324851391</v>
      </c>
      <c r="AM18" s="241">
        <v>-7468986</v>
      </c>
      <c r="AN18" s="240">
        <v>317382405</v>
      </c>
      <c r="AO18" s="241">
        <v>275182142</v>
      </c>
      <c r="AP18" s="241">
        <v>1618639</v>
      </c>
      <c r="AQ18" s="240">
        <v>276800781</v>
      </c>
      <c r="AR18" s="241">
        <v>151213721</v>
      </c>
      <c r="AS18" s="241">
        <v>1830616</v>
      </c>
      <c r="AT18" s="240">
        <v>153044337</v>
      </c>
      <c r="AU18" s="241">
        <v>1916798</v>
      </c>
      <c r="AV18" s="240">
        <v>24214671</v>
      </c>
      <c r="AW18" s="240">
        <v>2918102</v>
      </c>
      <c r="AX18" s="240">
        <v>27132773</v>
      </c>
      <c r="AY18" s="240">
        <v>776277094</v>
      </c>
      <c r="AZ18" s="235">
        <v>0</v>
      </c>
      <c r="BA18" s="240">
        <v>776277094</v>
      </c>
      <c r="BB18" s="240"/>
      <c r="BC18" s="240">
        <v>753164052</v>
      </c>
      <c r="BD18" s="240">
        <v>753164052</v>
      </c>
      <c r="BE18" s="241">
        <v>815518830</v>
      </c>
      <c r="BF18" s="241"/>
      <c r="BG18" s="242">
        <v>814763830</v>
      </c>
      <c r="BH18" s="238">
        <v>0</v>
      </c>
      <c r="BI18" s="239">
        <v>0</v>
      </c>
      <c r="BJ18" s="240"/>
      <c r="BK18" s="238"/>
      <c r="BL18" s="243"/>
      <c r="BM18" s="243"/>
      <c r="BN18" s="243"/>
      <c r="BO18" s="243"/>
      <c r="BP18" s="243"/>
      <c r="BQ18" s="243"/>
      <c r="BR18" s="243"/>
      <c r="BS18" s="243"/>
      <c r="BT18" s="243"/>
      <c r="BU18" s="243"/>
      <c r="BV18" s="243"/>
      <c r="BW18" s="243"/>
      <c r="BX18" s="243"/>
      <c r="BY18" s="243"/>
    </row>
    <row r="19" spans="1:77">
      <c r="A19" s="238">
        <f t="shared" si="0"/>
        <v>2004</v>
      </c>
      <c r="B19" s="238">
        <v>12</v>
      </c>
      <c r="C19" s="240">
        <v>361707770</v>
      </c>
      <c r="D19" s="240">
        <v>38220643</v>
      </c>
      <c r="E19" s="240">
        <v>399928413</v>
      </c>
      <c r="F19" s="240">
        <v>270738444</v>
      </c>
      <c r="G19" s="240">
        <v>13273646</v>
      </c>
      <c r="H19" s="240">
        <v>284012090</v>
      </c>
      <c r="I19" s="240">
        <v>159907392</v>
      </c>
      <c r="J19" s="240">
        <v>2035810</v>
      </c>
      <c r="K19" s="240">
        <v>161943202</v>
      </c>
      <c r="L19" s="240">
        <v>1919557</v>
      </c>
      <c r="M19" s="240">
        <v>27620578</v>
      </c>
      <c r="N19" s="240">
        <v>3162596</v>
      </c>
      <c r="O19" s="240">
        <v>30783174</v>
      </c>
      <c r="P19" s="240">
        <v>878586436</v>
      </c>
      <c r="Q19" s="235">
        <v>0</v>
      </c>
      <c r="R19" s="240">
        <v>878586436</v>
      </c>
      <c r="S19" s="235"/>
      <c r="T19" s="236">
        <v>794273163</v>
      </c>
      <c r="U19" s="236">
        <v>794273163</v>
      </c>
      <c r="V19" s="236">
        <v>847803262</v>
      </c>
      <c r="W19" s="236">
        <v>847803262</v>
      </c>
      <c r="X19" s="236">
        <v>825056337</v>
      </c>
      <c r="Y19" s="236">
        <v>825056337</v>
      </c>
      <c r="Z19" s="241">
        <v>2020474</v>
      </c>
      <c r="AA19" s="241">
        <v>184828</v>
      </c>
      <c r="AB19" s="236">
        <v>2205302</v>
      </c>
      <c r="AC19" s="241">
        <v>48470229</v>
      </c>
      <c r="AD19" s="241">
        <v>0</v>
      </c>
      <c r="AE19" s="241">
        <v>929261967</v>
      </c>
      <c r="AF19" s="236"/>
      <c r="AG19" s="236">
        <v>0</v>
      </c>
      <c r="AH19" s="243">
        <v>1128000</v>
      </c>
      <c r="AI19" s="243">
        <v>138000</v>
      </c>
      <c r="AJ19" s="236">
        <v>0</v>
      </c>
      <c r="AK19" s="236"/>
      <c r="AL19" s="241">
        <v>362835770</v>
      </c>
      <c r="AM19" s="241">
        <v>38220643</v>
      </c>
      <c r="AN19" s="240">
        <v>401056413</v>
      </c>
      <c r="AO19" s="241">
        <v>270876444</v>
      </c>
      <c r="AP19" s="241">
        <v>13273646</v>
      </c>
      <c r="AQ19" s="240">
        <v>284150090</v>
      </c>
      <c r="AR19" s="241">
        <v>159907392</v>
      </c>
      <c r="AS19" s="241">
        <v>2035810</v>
      </c>
      <c r="AT19" s="240">
        <v>161943202</v>
      </c>
      <c r="AU19" s="241">
        <v>1919557</v>
      </c>
      <c r="AV19" s="236">
        <v>27620578</v>
      </c>
      <c r="AW19" s="236">
        <v>3162596</v>
      </c>
      <c r="AX19" s="236">
        <v>30783174</v>
      </c>
      <c r="AY19" s="236">
        <v>879852436</v>
      </c>
      <c r="AZ19" s="235">
        <v>0</v>
      </c>
      <c r="BA19" s="236">
        <v>879852436</v>
      </c>
      <c r="BB19" s="236"/>
      <c r="BC19" s="236">
        <v>795539163</v>
      </c>
      <c r="BD19" s="236">
        <v>795539163</v>
      </c>
      <c r="BE19" s="241">
        <v>930527967</v>
      </c>
      <c r="BF19" s="241"/>
      <c r="BG19" s="242">
        <v>929261967</v>
      </c>
      <c r="BH19" s="238">
        <v>0</v>
      </c>
      <c r="BI19" s="239">
        <v>0</v>
      </c>
      <c r="BJ19" s="236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</row>
    <row r="20" spans="1:77">
      <c r="B20" s="222" t="s">
        <v>112</v>
      </c>
      <c r="C20" s="236">
        <v>5178164940</v>
      </c>
      <c r="D20" s="236">
        <v>-6574422</v>
      </c>
      <c r="E20" s="236">
        <v>5171590518</v>
      </c>
      <c r="F20" s="236">
        <v>3691905328</v>
      </c>
      <c r="G20" s="236">
        <v>11430083</v>
      </c>
      <c r="H20" s="236">
        <v>3703335411</v>
      </c>
      <c r="I20" s="236">
        <v>2087721835</v>
      </c>
      <c r="J20" s="236">
        <v>27627479</v>
      </c>
      <c r="K20" s="236">
        <v>2115349314</v>
      </c>
      <c r="L20" s="236">
        <v>22770199</v>
      </c>
      <c r="M20" s="236">
        <v>332821628</v>
      </c>
      <c r="N20" s="236">
        <v>40875184</v>
      </c>
      <c r="O20" s="236">
        <v>373696812</v>
      </c>
      <c r="P20" s="236">
        <v>11386742254</v>
      </c>
      <c r="Q20" s="235">
        <v>0</v>
      </c>
      <c r="R20" s="236">
        <v>11386742254</v>
      </c>
      <c r="S20" s="235"/>
      <c r="T20" s="236">
        <v>10980562302</v>
      </c>
      <c r="U20" s="236">
        <v>10980562302</v>
      </c>
      <c r="V20" s="236">
        <v>11013045442</v>
      </c>
      <c r="W20" s="236">
        <v>11013045442</v>
      </c>
      <c r="X20" s="236">
        <v>11354259114</v>
      </c>
      <c r="Y20" s="236">
        <v>11354259114</v>
      </c>
      <c r="Z20" s="240">
        <v>23460357</v>
      </c>
      <c r="AA20" s="240">
        <v>23969</v>
      </c>
      <c r="AB20" s="236">
        <v>23484326</v>
      </c>
      <c r="AC20" s="240">
        <v>701281834</v>
      </c>
      <c r="AD20" s="240">
        <v>7234832</v>
      </c>
      <c r="AE20" s="240">
        <v>12118743246</v>
      </c>
      <c r="AF20" s="236"/>
      <c r="AG20" s="236">
        <v>0</v>
      </c>
      <c r="AH20" s="236">
        <v>3889000</v>
      </c>
      <c r="AI20" s="236">
        <v>1816000</v>
      </c>
      <c r="AJ20" s="236">
        <v>0</v>
      </c>
      <c r="AK20" s="236"/>
      <c r="AL20" s="240">
        <v>5182053940</v>
      </c>
      <c r="AM20" s="240">
        <v>-6574422</v>
      </c>
      <c r="AN20" s="240">
        <v>5175479518</v>
      </c>
      <c r="AO20" s="240">
        <v>3697952218</v>
      </c>
      <c r="AP20" s="240">
        <v>7199193</v>
      </c>
      <c r="AQ20" s="240">
        <v>3705151411</v>
      </c>
      <c r="AR20" s="240">
        <v>2115176937</v>
      </c>
      <c r="AS20" s="240">
        <v>172377</v>
      </c>
      <c r="AT20" s="240">
        <v>2115349314</v>
      </c>
      <c r="AU20" s="240">
        <v>22770199</v>
      </c>
      <c r="AV20" s="236">
        <v>332821628</v>
      </c>
      <c r="AW20" s="236">
        <v>40875184</v>
      </c>
      <c r="AX20" s="236">
        <v>373696812</v>
      </c>
      <c r="AY20" s="236">
        <v>11392447254</v>
      </c>
      <c r="AZ20" s="240">
        <v>0</v>
      </c>
      <c r="BA20" s="236">
        <v>11392447254</v>
      </c>
      <c r="BB20" s="236"/>
      <c r="BC20" s="236">
        <v>11017953294</v>
      </c>
      <c r="BD20" s="236">
        <v>11017953294</v>
      </c>
      <c r="BE20" s="240">
        <v>12124448246</v>
      </c>
      <c r="BF20" s="241"/>
      <c r="BG20" s="240">
        <v>12118743246</v>
      </c>
      <c r="BI20" s="240">
        <v>0</v>
      </c>
      <c r="BJ20" s="236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</row>
    <row r="21" spans="1:77">
      <c r="A21" s="216">
        <f t="shared" ref="A21:A32" si="1">A8+1</f>
        <v>2005</v>
      </c>
      <c r="B21" s="216">
        <v>1</v>
      </c>
      <c r="C21" s="236">
        <v>466930936</v>
      </c>
      <c r="D21" s="236">
        <v>4563104</v>
      </c>
      <c r="E21" s="236">
        <v>471494040</v>
      </c>
      <c r="F21" s="236">
        <v>283910292</v>
      </c>
      <c r="G21" s="236">
        <v>-23247726</v>
      </c>
      <c r="H21" s="236">
        <v>260662566</v>
      </c>
      <c r="I21" s="236">
        <v>164074656</v>
      </c>
      <c r="J21" s="236">
        <v>-5479267</v>
      </c>
      <c r="K21" s="236">
        <v>158595389</v>
      </c>
      <c r="L21" s="236">
        <v>1922596</v>
      </c>
      <c r="M21" s="236">
        <v>29480240</v>
      </c>
      <c r="N21" s="236">
        <v>3333281</v>
      </c>
      <c r="O21" s="236">
        <v>32813521</v>
      </c>
      <c r="P21" s="236">
        <v>925488112</v>
      </c>
      <c r="Q21" s="235">
        <v>0</v>
      </c>
      <c r="R21" s="236">
        <v>925488112</v>
      </c>
      <c r="S21" s="235"/>
      <c r="T21" s="236">
        <v>916838480</v>
      </c>
      <c r="U21" s="236">
        <v>916838480</v>
      </c>
      <c r="V21" s="236">
        <v>892674591</v>
      </c>
      <c r="W21" s="236">
        <v>892674591</v>
      </c>
      <c r="X21" s="236">
        <v>949652001</v>
      </c>
      <c r="Y21" s="236">
        <v>949652001</v>
      </c>
      <c r="Z21" s="241">
        <v>2177060</v>
      </c>
      <c r="AA21" s="241">
        <v>-158903</v>
      </c>
      <c r="AB21" s="236">
        <v>2018157</v>
      </c>
      <c r="AC21" s="241">
        <v>53430889</v>
      </c>
      <c r="AD21" s="241">
        <v>0</v>
      </c>
      <c r="AE21" s="241">
        <v>980937158</v>
      </c>
      <c r="AF21" s="236">
        <v>980.93715799999995</v>
      </c>
      <c r="AG21" s="236">
        <v>0</v>
      </c>
      <c r="AH21" s="243">
        <v>3309000</v>
      </c>
      <c r="AI21" s="243">
        <v>629000</v>
      </c>
      <c r="AJ21" s="236">
        <v>0</v>
      </c>
      <c r="AK21" s="236"/>
      <c r="AL21" s="241">
        <v>470239936</v>
      </c>
      <c r="AM21" s="241">
        <v>4563104</v>
      </c>
      <c r="AN21" s="240">
        <v>474803040</v>
      </c>
      <c r="AO21" s="241">
        <v>284539292</v>
      </c>
      <c r="AP21" s="241">
        <v>-23247726</v>
      </c>
      <c r="AQ21" s="240">
        <v>261291566</v>
      </c>
      <c r="AR21" s="241">
        <v>164074656</v>
      </c>
      <c r="AS21" s="241">
        <v>-5479267</v>
      </c>
      <c r="AT21" s="240">
        <v>158595389</v>
      </c>
      <c r="AU21" s="241">
        <v>1922596</v>
      </c>
      <c r="AV21" s="236">
        <v>29480240</v>
      </c>
      <c r="AW21" s="236">
        <v>3333281</v>
      </c>
      <c r="AX21" s="236">
        <v>32813521</v>
      </c>
      <c r="AY21" s="236">
        <v>929426112</v>
      </c>
      <c r="AZ21" s="241">
        <v>0</v>
      </c>
      <c r="BA21" s="236">
        <v>929426112</v>
      </c>
      <c r="BB21" s="236"/>
      <c r="BC21" s="236">
        <v>920776480</v>
      </c>
      <c r="BD21" s="236">
        <v>920776480</v>
      </c>
      <c r="BE21" s="241">
        <v>984875158</v>
      </c>
      <c r="BF21" s="241"/>
      <c r="BG21" s="242">
        <v>980937158</v>
      </c>
      <c r="BH21" s="216">
        <v>0</v>
      </c>
      <c r="BI21" s="239">
        <v>0</v>
      </c>
      <c r="BJ21" s="235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</row>
    <row r="22" spans="1:77">
      <c r="A22" s="216">
        <f t="shared" si="1"/>
        <v>2005</v>
      </c>
      <c r="B22" s="216">
        <v>2</v>
      </c>
      <c r="C22" s="236">
        <v>421358600</v>
      </c>
      <c r="D22" s="236">
        <v>-47220175</v>
      </c>
      <c r="E22" s="236">
        <v>374138425</v>
      </c>
      <c r="F22" s="236">
        <v>270289917</v>
      </c>
      <c r="G22" s="236">
        <v>-22782276</v>
      </c>
      <c r="H22" s="236">
        <v>247507641</v>
      </c>
      <c r="I22" s="236">
        <v>155591579</v>
      </c>
      <c r="J22" s="236">
        <v>-2058892</v>
      </c>
      <c r="K22" s="236">
        <v>153532687</v>
      </c>
      <c r="L22" s="236">
        <v>1926027</v>
      </c>
      <c r="M22" s="236">
        <v>23616397</v>
      </c>
      <c r="N22" s="236">
        <v>2757485</v>
      </c>
      <c r="O22" s="236">
        <v>26373882</v>
      </c>
      <c r="P22" s="236">
        <v>803478662</v>
      </c>
      <c r="Q22" s="235">
        <v>0</v>
      </c>
      <c r="R22" s="236">
        <v>803478662</v>
      </c>
      <c r="S22" s="235"/>
      <c r="T22" s="236">
        <v>849166123</v>
      </c>
      <c r="U22" s="236">
        <v>849166123</v>
      </c>
      <c r="V22" s="236">
        <v>777104780</v>
      </c>
      <c r="W22" s="236">
        <v>777104780</v>
      </c>
      <c r="X22" s="236">
        <v>875540005</v>
      </c>
      <c r="Y22" s="236">
        <v>875540005</v>
      </c>
      <c r="Z22" s="241">
        <v>2088826</v>
      </c>
      <c r="AA22" s="241">
        <v>-173345</v>
      </c>
      <c r="AB22" s="236">
        <v>1915481</v>
      </c>
      <c r="AC22" s="241">
        <v>39556192</v>
      </c>
      <c r="AD22" s="241">
        <v>0</v>
      </c>
      <c r="AE22" s="241">
        <v>844950335</v>
      </c>
      <c r="AF22" s="236">
        <v>844.950335</v>
      </c>
      <c r="AG22" s="236">
        <v>0</v>
      </c>
      <c r="AH22" s="243">
        <v>2053000</v>
      </c>
      <c r="AI22" s="243">
        <v>404000</v>
      </c>
      <c r="AJ22" s="236">
        <v>0</v>
      </c>
      <c r="AK22" s="236"/>
      <c r="AL22" s="241">
        <v>423411600</v>
      </c>
      <c r="AM22" s="241">
        <v>-47220175</v>
      </c>
      <c r="AN22" s="240">
        <v>376191425</v>
      </c>
      <c r="AO22" s="241">
        <v>270693917</v>
      </c>
      <c r="AP22" s="241">
        <v>-22782276</v>
      </c>
      <c r="AQ22" s="240">
        <v>247911641</v>
      </c>
      <c r="AR22" s="241">
        <v>155591579</v>
      </c>
      <c r="AS22" s="241">
        <v>-2058892</v>
      </c>
      <c r="AT22" s="240">
        <v>153532687</v>
      </c>
      <c r="AU22" s="241">
        <v>1926027</v>
      </c>
      <c r="AV22" s="236">
        <v>23616397</v>
      </c>
      <c r="AW22" s="236">
        <v>2757485</v>
      </c>
      <c r="AX22" s="236">
        <v>26373882</v>
      </c>
      <c r="AY22" s="236">
        <v>805935662</v>
      </c>
      <c r="AZ22" s="241">
        <v>0</v>
      </c>
      <c r="BA22" s="236">
        <v>805935662</v>
      </c>
      <c r="BB22" s="236"/>
      <c r="BC22" s="236">
        <v>851623123</v>
      </c>
      <c r="BD22" s="236">
        <v>851623123</v>
      </c>
      <c r="BE22" s="241">
        <v>847407335</v>
      </c>
      <c r="BF22" s="241"/>
      <c r="BG22" s="242">
        <v>844950335</v>
      </c>
      <c r="BH22" s="216">
        <v>0</v>
      </c>
      <c r="BI22" s="239">
        <v>0</v>
      </c>
      <c r="BJ22" s="235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</row>
    <row r="23" spans="1:77">
      <c r="A23" s="216">
        <f t="shared" si="1"/>
        <v>2005</v>
      </c>
      <c r="B23" s="216">
        <v>3</v>
      </c>
      <c r="C23" s="236">
        <v>335327456</v>
      </c>
      <c r="D23" s="236">
        <v>487753</v>
      </c>
      <c r="E23" s="236">
        <v>335815209</v>
      </c>
      <c r="F23" s="236">
        <v>261867080</v>
      </c>
      <c r="G23" s="236">
        <v>18745577</v>
      </c>
      <c r="H23" s="236">
        <v>280612657</v>
      </c>
      <c r="I23" s="236">
        <v>172277729</v>
      </c>
      <c r="J23" s="236">
        <v>4087495</v>
      </c>
      <c r="K23" s="236">
        <v>176365224</v>
      </c>
      <c r="L23" s="236">
        <v>1929111</v>
      </c>
      <c r="M23" s="236">
        <v>24835671</v>
      </c>
      <c r="N23" s="236">
        <v>2982613</v>
      </c>
      <c r="O23" s="236">
        <v>27818284</v>
      </c>
      <c r="P23" s="236">
        <v>822540485</v>
      </c>
      <c r="Q23" s="235">
        <v>0</v>
      </c>
      <c r="R23" s="236">
        <v>822540485</v>
      </c>
      <c r="S23" s="235"/>
      <c r="T23" s="236">
        <v>771401376</v>
      </c>
      <c r="U23" s="236">
        <v>771401376</v>
      </c>
      <c r="V23" s="236">
        <v>794722201</v>
      </c>
      <c r="W23" s="236">
        <v>794722201</v>
      </c>
      <c r="X23" s="236">
        <v>799219660</v>
      </c>
      <c r="Y23" s="236">
        <v>799219660</v>
      </c>
      <c r="Z23" s="241">
        <v>1949734</v>
      </c>
      <c r="AA23" s="241">
        <v>130040</v>
      </c>
      <c r="AB23" s="236">
        <v>2079774</v>
      </c>
      <c r="AC23" s="241">
        <v>41513919</v>
      </c>
      <c r="AD23" s="241">
        <v>0</v>
      </c>
      <c r="AE23" s="241">
        <v>866134178</v>
      </c>
      <c r="AF23" s="236">
        <v>866.13417800000002</v>
      </c>
      <c r="AG23" s="236">
        <v>0</v>
      </c>
      <c r="AH23" s="243">
        <v>1612000</v>
      </c>
      <c r="AI23" s="243">
        <v>378000</v>
      </c>
      <c r="AJ23" s="236">
        <v>0</v>
      </c>
      <c r="AK23" s="236"/>
      <c r="AL23" s="241">
        <v>336939456</v>
      </c>
      <c r="AM23" s="241">
        <v>487753</v>
      </c>
      <c r="AN23" s="240">
        <v>337427209</v>
      </c>
      <c r="AO23" s="241">
        <v>262245080</v>
      </c>
      <c r="AP23" s="241">
        <v>18745577</v>
      </c>
      <c r="AQ23" s="240">
        <v>280990657</v>
      </c>
      <c r="AR23" s="241">
        <v>172277729</v>
      </c>
      <c r="AS23" s="241">
        <v>4087495</v>
      </c>
      <c r="AT23" s="240">
        <v>176365224</v>
      </c>
      <c r="AU23" s="241">
        <v>1929111</v>
      </c>
      <c r="AV23" s="236">
        <v>24835671</v>
      </c>
      <c r="AW23" s="236">
        <v>2982613</v>
      </c>
      <c r="AX23" s="236">
        <v>27818284</v>
      </c>
      <c r="AY23" s="236">
        <v>824530485</v>
      </c>
      <c r="AZ23" s="241">
        <v>0</v>
      </c>
      <c r="BA23" s="236">
        <v>824530485</v>
      </c>
      <c r="BB23" s="236"/>
      <c r="BC23" s="236">
        <v>773391376</v>
      </c>
      <c r="BD23" s="236">
        <v>773391376</v>
      </c>
      <c r="BE23" s="241">
        <v>868124178</v>
      </c>
      <c r="BF23" s="241"/>
      <c r="BG23" s="242">
        <v>866134178</v>
      </c>
      <c r="BH23" s="216">
        <v>0</v>
      </c>
      <c r="BI23" s="239">
        <v>0</v>
      </c>
      <c r="BJ23" s="235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</row>
    <row r="24" spans="1:77">
      <c r="A24" s="216">
        <f t="shared" si="1"/>
        <v>2005</v>
      </c>
      <c r="B24" s="216">
        <v>4</v>
      </c>
      <c r="C24" s="236">
        <v>327931332</v>
      </c>
      <c r="D24" s="236">
        <v>4290073</v>
      </c>
      <c r="E24" s="236">
        <v>332221405</v>
      </c>
      <c r="F24" s="236">
        <v>278141266</v>
      </c>
      <c r="G24" s="236">
        <v>13501541</v>
      </c>
      <c r="H24" s="236">
        <v>291642807</v>
      </c>
      <c r="I24" s="236">
        <v>177390308</v>
      </c>
      <c r="J24" s="236">
        <v>963202</v>
      </c>
      <c r="K24" s="236">
        <v>178353510</v>
      </c>
      <c r="L24" s="236">
        <v>1931671</v>
      </c>
      <c r="M24" s="236">
        <v>23547130</v>
      </c>
      <c r="N24" s="236">
        <v>2946026</v>
      </c>
      <c r="O24" s="236">
        <v>26493156</v>
      </c>
      <c r="P24" s="236">
        <v>830642549</v>
      </c>
      <c r="Q24" s="235">
        <v>0</v>
      </c>
      <c r="R24" s="236">
        <v>830642549</v>
      </c>
      <c r="S24" s="235"/>
      <c r="T24" s="236">
        <v>785394577</v>
      </c>
      <c r="U24" s="236">
        <v>785394577</v>
      </c>
      <c r="V24" s="236">
        <v>804149393</v>
      </c>
      <c r="W24" s="236">
        <v>804149393</v>
      </c>
      <c r="X24" s="236">
        <v>811887733</v>
      </c>
      <c r="Y24" s="236">
        <v>811887733</v>
      </c>
      <c r="Z24" s="241">
        <v>1868899</v>
      </c>
      <c r="AA24" s="241">
        <v>9269</v>
      </c>
      <c r="AB24" s="236">
        <v>1878168</v>
      </c>
      <c r="AC24" s="241">
        <v>42268052</v>
      </c>
      <c r="AD24" s="241">
        <v>0</v>
      </c>
      <c r="AE24" s="241">
        <v>874788769</v>
      </c>
      <c r="AF24" s="236">
        <v>874.788769</v>
      </c>
      <c r="AG24" s="236">
        <v>0</v>
      </c>
      <c r="AH24" s="243">
        <v>782000</v>
      </c>
      <c r="AI24" s="243">
        <v>403000</v>
      </c>
      <c r="AJ24" s="236">
        <v>0</v>
      </c>
      <c r="AK24" s="236"/>
      <c r="AL24" s="241">
        <v>328713332</v>
      </c>
      <c r="AM24" s="241">
        <v>4290073</v>
      </c>
      <c r="AN24" s="240">
        <v>333003405</v>
      </c>
      <c r="AO24" s="241">
        <v>278544266</v>
      </c>
      <c r="AP24" s="241">
        <v>13501541</v>
      </c>
      <c r="AQ24" s="240">
        <v>292045807</v>
      </c>
      <c r="AR24" s="241">
        <v>177390308</v>
      </c>
      <c r="AS24" s="241">
        <v>963202</v>
      </c>
      <c r="AT24" s="240">
        <v>178353510</v>
      </c>
      <c r="AU24" s="241">
        <v>1931671</v>
      </c>
      <c r="AV24" s="236">
        <v>23547130</v>
      </c>
      <c r="AW24" s="236">
        <v>2946026</v>
      </c>
      <c r="AX24" s="236">
        <v>26493156</v>
      </c>
      <c r="AY24" s="236">
        <v>831827549</v>
      </c>
      <c r="AZ24" s="241">
        <v>0</v>
      </c>
      <c r="BA24" s="236">
        <v>831827549</v>
      </c>
      <c r="BB24" s="236"/>
      <c r="BC24" s="236">
        <v>786579577</v>
      </c>
      <c r="BD24" s="236">
        <v>786579577</v>
      </c>
      <c r="BE24" s="241">
        <v>875973769</v>
      </c>
      <c r="BF24" s="241"/>
      <c r="BG24" s="242">
        <v>874788769</v>
      </c>
      <c r="BH24" s="216">
        <v>0</v>
      </c>
      <c r="BI24" s="239">
        <v>0</v>
      </c>
      <c r="BJ24" s="235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</row>
    <row r="25" spans="1:77">
      <c r="A25" s="216">
        <f t="shared" si="1"/>
        <v>2005</v>
      </c>
      <c r="B25" s="216">
        <v>5</v>
      </c>
      <c r="C25" s="236">
        <v>371423790</v>
      </c>
      <c r="D25" s="236">
        <v>74111167</v>
      </c>
      <c r="E25" s="236">
        <v>445534957</v>
      </c>
      <c r="F25" s="236">
        <v>300822498</v>
      </c>
      <c r="G25" s="236">
        <v>51108654</v>
      </c>
      <c r="H25" s="236">
        <v>351931152</v>
      </c>
      <c r="I25" s="236">
        <v>189117203</v>
      </c>
      <c r="J25" s="236">
        <v>6266545</v>
      </c>
      <c r="K25" s="236">
        <v>195383748</v>
      </c>
      <c r="L25" s="236">
        <v>1934866</v>
      </c>
      <c r="M25" s="236">
        <v>28368008</v>
      </c>
      <c r="N25" s="236">
        <v>3603008</v>
      </c>
      <c r="O25" s="236">
        <v>31971016</v>
      </c>
      <c r="P25" s="236">
        <v>1026755739</v>
      </c>
      <c r="Q25" s="235">
        <v>0</v>
      </c>
      <c r="R25" s="236">
        <v>1026755739</v>
      </c>
      <c r="S25" s="235"/>
      <c r="T25" s="236">
        <v>863298357</v>
      </c>
      <c r="U25" s="236">
        <v>863298357</v>
      </c>
      <c r="V25" s="236">
        <v>994784723</v>
      </c>
      <c r="W25" s="236">
        <v>994784723</v>
      </c>
      <c r="X25" s="236">
        <v>895269373</v>
      </c>
      <c r="Y25" s="236">
        <v>895269373</v>
      </c>
      <c r="Z25" s="241">
        <v>1890848</v>
      </c>
      <c r="AA25" s="241">
        <v>283252</v>
      </c>
      <c r="AB25" s="236">
        <v>2174100</v>
      </c>
      <c r="AC25" s="241">
        <v>66258917</v>
      </c>
      <c r="AD25" s="241">
        <v>0</v>
      </c>
      <c r="AE25" s="241">
        <v>1095188756</v>
      </c>
      <c r="AF25" s="236">
        <v>1095.188756</v>
      </c>
      <c r="AG25" s="236">
        <v>0</v>
      </c>
      <c r="AH25" s="243">
        <v>811000</v>
      </c>
      <c r="AI25" s="243">
        <v>749000</v>
      </c>
      <c r="AJ25" s="236">
        <v>0</v>
      </c>
      <c r="AK25" s="236"/>
      <c r="AL25" s="241">
        <v>372234790</v>
      </c>
      <c r="AM25" s="241">
        <v>74111167</v>
      </c>
      <c r="AN25" s="240">
        <v>446345957</v>
      </c>
      <c r="AO25" s="241">
        <v>301571498</v>
      </c>
      <c r="AP25" s="241">
        <v>51108654</v>
      </c>
      <c r="AQ25" s="240">
        <v>352680152</v>
      </c>
      <c r="AR25" s="241">
        <v>189117203</v>
      </c>
      <c r="AS25" s="241">
        <v>6266545</v>
      </c>
      <c r="AT25" s="240">
        <v>195383748</v>
      </c>
      <c r="AU25" s="241">
        <v>1934866</v>
      </c>
      <c r="AV25" s="236">
        <v>28368008</v>
      </c>
      <c r="AW25" s="236">
        <v>3603008</v>
      </c>
      <c r="AX25" s="236">
        <v>31971016</v>
      </c>
      <c r="AY25" s="236">
        <v>1028315739</v>
      </c>
      <c r="AZ25" s="241">
        <v>0</v>
      </c>
      <c r="BA25" s="236">
        <v>1028315739</v>
      </c>
      <c r="BB25" s="236"/>
      <c r="BC25" s="236">
        <v>864858357</v>
      </c>
      <c r="BD25" s="236">
        <v>864858357</v>
      </c>
      <c r="BE25" s="241">
        <v>1096748756</v>
      </c>
      <c r="BF25" s="241"/>
      <c r="BG25" s="242">
        <v>1095188756</v>
      </c>
      <c r="BH25" s="216">
        <v>0</v>
      </c>
      <c r="BI25" s="239">
        <v>0</v>
      </c>
      <c r="BJ25" s="235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</row>
    <row r="26" spans="1:77">
      <c r="A26" s="216">
        <f t="shared" si="1"/>
        <v>2005</v>
      </c>
      <c r="B26" s="216">
        <v>6</v>
      </c>
      <c r="C26" s="236">
        <v>496042014</v>
      </c>
      <c r="D26" s="236">
        <v>43924818</v>
      </c>
      <c r="E26" s="236">
        <v>539966832</v>
      </c>
      <c r="F26" s="236">
        <v>356029972</v>
      </c>
      <c r="G26" s="236">
        <v>11034406</v>
      </c>
      <c r="H26" s="236">
        <v>367064378</v>
      </c>
      <c r="I26" s="236">
        <v>199813581</v>
      </c>
      <c r="J26" s="236">
        <v>2319258</v>
      </c>
      <c r="K26" s="236">
        <v>202132839</v>
      </c>
      <c r="L26" s="236">
        <v>1938915</v>
      </c>
      <c r="M26" s="236">
        <v>31444189</v>
      </c>
      <c r="N26" s="236">
        <v>3974154</v>
      </c>
      <c r="O26" s="236">
        <v>35418343</v>
      </c>
      <c r="P26" s="236">
        <v>1146521307</v>
      </c>
      <c r="Q26" s="235">
        <v>0</v>
      </c>
      <c r="R26" s="236">
        <v>1146521307</v>
      </c>
      <c r="S26" s="235"/>
      <c r="T26" s="236">
        <v>1053824482</v>
      </c>
      <c r="U26" s="236">
        <v>1053824482</v>
      </c>
      <c r="V26" s="236">
        <v>1111102964</v>
      </c>
      <c r="W26" s="236">
        <v>1111102964</v>
      </c>
      <c r="X26" s="236">
        <v>1089242825</v>
      </c>
      <c r="Y26" s="236">
        <v>1089242825</v>
      </c>
      <c r="Z26" s="241">
        <v>2004949</v>
      </c>
      <c r="AA26" s="241">
        <v>-61808</v>
      </c>
      <c r="AB26" s="236">
        <v>1943141</v>
      </c>
      <c r="AC26" s="241">
        <v>83975881</v>
      </c>
      <c r="AD26" s="241">
        <v>0</v>
      </c>
      <c r="AE26" s="241">
        <v>1232440329</v>
      </c>
      <c r="AF26" s="236">
        <v>1232.440329</v>
      </c>
      <c r="AG26" s="236">
        <v>0</v>
      </c>
      <c r="AH26" s="243">
        <v>1241000</v>
      </c>
      <c r="AI26" s="243">
        <v>1021000</v>
      </c>
      <c r="AJ26" s="236">
        <v>0</v>
      </c>
      <c r="AK26" s="236"/>
      <c r="AL26" s="241">
        <v>497283014</v>
      </c>
      <c r="AM26" s="241">
        <v>43924818</v>
      </c>
      <c r="AN26" s="240">
        <v>541207832</v>
      </c>
      <c r="AO26" s="241">
        <v>357050972</v>
      </c>
      <c r="AP26" s="241">
        <v>11034406</v>
      </c>
      <c r="AQ26" s="240">
        <v>368085378</v>
      </c>
      <c r="AR26" s="241">
        <v>199813581</v>
      </c>
      <c r="AS26" s="241">
        <v>2319258</v>
      </c>
      <c r="AT26" s="240">
        <v>202132839</v>
      </c>
      <c r="AU26" s="241">
        <v>1938915</v>
      </c>
      <c r="AV26" s="236">
        <v>31444189</v>
      </c>
      <c r="AW26" s="236">
        <v>3974154</v>
      </c>
      <c r="AX26" s="236">
        <v>35418343</v>
      </c>
      <c r="AY26" s="236">
        <v>1148783307</v>
      </c>
      <c r="AZ26" s="241">
        <v>0</v>
      </c>
      <c r="BA26" s="236">
        <v>1148783307</v>
      </c>
      <c r="BB26" s="236"/>
      <c r="BC26" s="236">
        <v>1056086482</v>
      </c>
      <c r="BD26" s="236">
        <v>1056086482</v>
      </c>
      <c r="BE26" s="241">
        <v>1234702329</v>
      </c>
      <c r="BF26" s="241"/>
      <c r="BG26" s="242">
        <v>1232440329</v>
      </c>
      <c r="BH26" s="216">
        <v>0</v>
      </c>
      <c r="BI26" s="239">
        <v>0</v>
      </c>
      <c r="BJ26" s="235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</row>
    <row r="27" spans="1:77">
      <c r="A27" s="216">
        <f t="shared" si="1"/>
        <v>2005</v>
      </c>
      <c r="B27" s="216">
        <v>7</v>
      </c>
      <c r="C27" s="236">
        <v>553935558</v>
      </c>
      <c r="D27" s="236">
        <v>21682550</v>
      </c>
      <c r="E27" s="236">
        <v>575618108</v>
      </c>
      <c r="F27" s="236">
        <v>376183157</v>
      </c>
      <c r="G27" s="236">
        <v>4333014</v>
      </c>
      <c r="H27" s="236">
        <v>380516171</v>
      </c>
      <c r="I27" s="236">
        <v>201884338</v>
      </c>
      <c r="J27" s="236">
        <v>-818379</v>
      </c>
      <c r="K27" s="236">
        <v>201065959</v>
      </c>
      <c r="L27" s="236">
        <v>1941352</v>
      </c>
      <c r="M27" s="236">
        <v>34145818</v>
      </c>
      <c r="N27" s="236">
        <v>4287493</v>
      </c>
      <c r="O27" s="236">
        <v>38433311</v>
      </c>
      <c r="P27" s="236">
        <v>1197574901</v>
      </c>
      <c r="Q27" s="235">
        <v>0</v>
      </c>
      <c r="R27" s="236">
        <v>1197574901</v>
      </c>
      <c r="S27" s="235"/>
      <c r="T27" s="236">
        <v>1133944405</v>
      </c>
      <c r="U27" s="236">
        <v>1133944405</v>
      </c>
      <c r="V27" s="236">
        <v>1159141590</v>
      </c>
      <c r="W27" s="236">
        <v>1159141590</v>
      </c>
      <c r="X27" s="236">
        <v>1172377716</v>
      </c>
      <c r="Y27" s="236">
        <v>1172377716</v>
      </c>
      <c r="Z27" s="241">
        <v>2076591</v>
      </c>
      <c r="AA27" s="241">
        <v>1348</v>
      </c>
      <c r="AB27" s="236">
        <v>2077939</v>
      </c>
      <c r="AC27" s="241">
        <v>92327811</v>
      </c>
      <c r="AD27" s="241">
        <v>0</v>
      </c>
      <c r="AE27" s="241">
        <v>1291980651</v>
      </c>
      <c r="AF27" s="236">
        <v>1291.9806510000001</v>
      </c>
      <c r="AG27" s="236">
        <v>0</v>
      </c>
      <c r="AH27" s="243">
        <v>1506000</v>
      </c>
      <c r="AI27" s="243">
        <v>1160000</v>
      </c>
      <c r="AJ27" s="236">
        <v>0</v>
      </c>
      <c r="AK27" s="236"/>
      <c r="AL27" s="241">
        <v>555441558</v>
      </c>
      <c r="AM27" s="241">
        <v>21682550</v>
      </c>
      <c r="AN27" s="240">
        <v>577124108</v>
      </c>
      <c r="AO27" s="241">
        <v>377343157</v>
      </c>
      <c r="AP27" s="241">
        <v>4333014</v>
      </c>
      <c r="AQ27" s="240">
        <v>381676171</v>
      </c>
      <c r="AR27" s="241">
        <v>201884338</v>
      </c>
      <c r="AS27" s="241">
        <v>-818379</v>
      </c>
      <c r="AT27" s="240">
        <v>201065959</v>
      </c>
      <c r="AU27" s="241">
        <v>1941352</v>
      </c>
      <c r="AV27" s="236">
        <v>34145818</v>
      </c>
      <c r="AW27" s="236">
        <v>4287493</v>
      </c>
      <c r="AX27" s="236">
        <v>38433311</v>
      </c>
      <c r="AY27" s="236">
        <v>1200240901</v>
      </c>
      <c r="AZ27" s="241">
        <v>0</v>
      </c>
      <c r="BA27" s="236">
        <v>1200240901</v>
      </c>
      <c r="BB27" s="236"/>
      <c r="BC27" s="236">
        <v>1136610405</v>
      </c>
      <c r="BD27" s="236">
        <v>1136610405</v>
      </c>
      <c r="BE27" s="241">
        <v>1294646651</v>
      </c>
      <c r="BF27" s="241"/>
      <c r="BG27" s="242">
        <v>1291980651</v>
      </c>
      <c r="BH27" s="216">
        <v>0</v>
      </c>
      <c r="BI27" s="239">
        <v>0</v>
      </c>
      <c r="BJ27" s="236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</row>
    <row r="28" spans="1:77">
      <c r="A28" s="216">
        <f t="shared" si="1"/>
        <v>2005</v>
      </c>
      <c r="B28" s="216">
        <v>8</v>
      </c>
      <c r="C28" s="236">
        <v>582699650</v>
      </c>
      <c r="D28" s="236">
        <v>10282862</v>
      </c>
      <c r="E28" s="236">
        <v>592982512</v>
      </c>
      <c r="F28" s="236">
        <v>386178163</v>
      </c>
      <c r="G28" s="236">
        <v>2019777</v>
      </c>
      <c r="H28" s="236">
        <v>388197940</v>
      </c>
      <c r="I28" s="236">
        <v>194293652</v>
      </c>
      <c r="J28" s="236">
        <v>-1409800</v>
      </c>
      <c r="K28" s="236">
        <v>192883852</v>
      </c>
      <c r="L28" s="236">
        <v>1944267</v>
      </c>
      <c r="M28" s="236">
        <v>34518193</v>
      </c>
      <c r="N28" s="236">
        <v>4371906</v>
      </c>
      <c r="O28" s="236">
        <v>38890099</v>
      </c>
      <c r="P28" s="236">
        <v>1214898670</v>
      </c>
      <c r="Q28" s="235">
        <v>0</v>
      </c>
      <c r="R28" s="236">
        <v>1214898670</v>
      </c>
      <c r="S28" s="235"/>
      <c r="T28" s="236">
        <v>1165115732</v>
      </c>
      <c r="U28" s="236">
        <v>1165115732</v>
      </c>
      <c r="V28" s="236">
        <v>1176008571</v>
      </c>
      <c r="W28" s="236">
        <v>1176008571</v>
      </c>
      <c r="X28" s="236">
        <v>1204005831</v>
      </c>
      <c r="Y28" s="236">
        <v>1204005831</v>
      </c>
      <c r="Z28" s="241">
        <v>2039237</v>
      </c>
      <c r="AA28" s="241">
        <v>-36807</v>
      </c>
      <c r="AB28" s="236">
        <v>2002430</v>
      </c>
      <c r="AC28" s="241">
        <v>95207850</v>
      </c>
      <c r="AD28" s="241">
        <v>0</v>
      </c>
      <c r="AE28" s="241">
        <v>1312108950</v>
      </c>
      <c r="AF28" s="236">
        <v>1312.10895</v>
      </c>
      <c r="AG28" s="236">
        <v>0</v>
      </c>
      <c r="AH28" s="243">
        <v>1443000</v>
      </c>
      <c r="AI28" s="243">
        <v>1132000</v>
      </c>
      <c r="AJ28" s="236">
        <v>0</v>
      </c>
      <c r="AK28" s="236"/>
      <c r="AL28" s="241">
        <v>584142650</v>
      </c>
      <c r="AM28" s="241">
        <v>10282862</v>
      </c>
      <c r="AN28" s="240">
        <v>594425512</v>
      </c>
      <c r="AO28" s="241">
        <v>387310163</v>
      </c>
      <c r="AP28" s="241">
        <v>2019777</v>
      </c>
      <c r="AQ28" s="240">
        <v>389329940</v>
      </c>
      <c r="AR28" s="241">
        <v>194293652</v>
      </c>
      <c r="AS28" s="241">
        <v>-1409800</v>
      </c>
      <c r="AT28" s="240">
        <v>192883852</v>
      </c>
      <c r="AU28" s="241">
        <v>1944267</v>
      </c>
      <c r="AV28" s="236">
        <v>34518193</v>
      </c>
      <c r="AW28" s="236">
        <v>4371906</v>
      </c>
      <c r="AX28" s="236">
        <v>38890099</v>
      </c>
      <c r="AY28" s="236">
        <v>1217473670</v>
      </c>
      <c r="AZ28" s="241">
        <v>0</v>
      </c>
      <c r="BA28" s="236">
        <v>1217473670</v>
      </c>
      <c r="BB28" s="236"/>
      <c r="BC28" s="236">
        <v>1167690732</v>
      </c>
      <c r="BD28" s="236">
        <v>1167690732</v>
      </c>
      <c r="BE28" s="241">
        <v>1314683950</v>
      </c>
      <c r="BF28" s="241"/>
      <c r="BG28" s="242">
        <v>1312108950</v>
      </c>
      <c r="BH28" s="216">
        <v>0</v>
      </c>
      <c r="BI28" s="239">
        <v>0</v>
      </c>
      <c r="BJ28" s="236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</row>
    <row r="29" spans="1:77">
      <c r="A29" s="216">
        <f t="shared" si="1"/>
        <v>2005</v>
      </c>
      <c r="B29" s="216">
        <v>9</v>
      </c>
      <c r="C29" s="236">
        <v>524317480</v>
      </c>
      <c r="D29" s="236">
        <v>-69519771</v>
      </c>
      <c r="E29" s="236">
        <v>454797709</v>
      </c>
      <c r="F29" s="236">
        <v>370473489</v>
      </c>
      <c r="G29" s="236">
        <v>-33944666</v>
      </c>
      <c r="H29" s="236">
        <v>336528823</v>
      </c>
      <c r="I29" s="236">
        <v>191572832</v>
      </c>
      <c r="J29" s="236">
        <v>-1775252</v>
      </c>
      <c r="K29" s="236">
        <v>189797580</v>
      </c>
      <c r="L29" s="236">
        <v>1947963</v>
      </c>
      <c r="M29" s="236">
        <v>30003674</v>
      </c>
      <c r="N29" s="236">
        <v>3807191</v>
      </c>
      <c r="O29" s="236">
        <v>33810865</v>
      </c>
      <c r="P29" s="236">
        <v>1016882940</v>
      </c>
      <c r="Q29" s="235">
        <v>0</v>
      </c>
      <c r="R29" s="236">
        <v>1016882940</v>
      </c>
      <c r="S29" s="235"/>
      <c r="T29" s="236">
        <v>1088311764</v>
      </c>
      <c r="U29" s="236">
        <v>1088311764</v>
      </c>
      <c r="V29" s="236">
        <v>983072075</v>
      </c>
      <c r="W29" s="236">
        <v>983072075</v>
      </c>
      <c r="X29" s="236">
        <v>1122122629</v>
      </c>
      <c r="Y29" s="236">
        <v>1122122629</v>
      </c>
      <c r="Z29" s="241">
        <v>2025632</v>
      </c>
      <c r="AA29" s="241">
        <v>-157141</v>
      </c>
      <c r="AB29" s="236">
        <v>1868491</v>
      </c>
      <c r="AC29" s="241">
        <v>64911771</v>
      </c>
      <c r="AD29" s="241">
        <v>0</v>
      </c>
      <c r="AE29" s="241">
        <v>1083663202</v>
      </c>
      <c r="AF29" s="236">
        <v>1083.663202</v>
      </c>
      <c r="AG29" s="236">
        <v>0</v>
      </c>
      <c r="AH29" s="243">
        <v>995000</v>
      </c>
      <c r="AI29" s="243">
        <v>884000</v>
      </c>
      <c r="AJ29" s="236">
        <v>0</v>
      </c>
      <c r="AK29" s="236"/>
      <c r="AL29" s="241">
        <v>525312480</v>
      </c>
      <c r="AM29" s="241">
        <v>-69519771</v>
      </c>
      <c r="AN29" s="240">
        <v>455792709</v>
      </c>
      <c r="AO29" s="241">
        <v>371357489</v>
      </c>
      <c r="AP29" s="241">
        <v>-33944666</v>
      </c>
      <c r="AQ29" s="240">
        <v>337412823</v>
      </c>
      <c r="AR29" s="241">
        <v>191572832</v>
      </c>
      <c r="AS29" s="241">
        <v>-1775252</v>
      </c>
      <c r="AT29" s="240">
        <v>189797580</v>
      </c>
      <c r="AU29" s="241">
        <v>1947963</v>
      </c>
      <c r="AV29" s="236">
        <v>30003674</v>
      </c>
      <c r="AW29" s="236">
        <v>3807191</v>
      </c>
      <c r="AX29" s="236">
        <v>33810865</v>
      </c>
      <c r="AY29" s="236">
        <v>1018761940</v>
      </c>
      <c r="AZ29" s="241">
        <v>0</v>
      </c>
      <c r="BA29" s="236">
        <v>1018761940</v>
      </c>
      <c r="BB29" s="236"/>
      <c r="BC29" s="236">
        <v>1090190764</v>
      </c>
      <c r="BD29" s="236">
        <v>1090190764</v>
      </c>
      <c r="BE29" s="241">
        <v>1085542202</v>
      </c>
      <c r="BF29" s="241"/>
      <c r="BG29" s="242">
        <v>1083663202</v>
      </c>
      <c r="BH29" s="216">
        <v>0</v>
      </c>
      <c r="BI29" s="239">
        <v>0</v>
      </c>
      <c r="BJ29" s="236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</row>
    <row r="30" spans="1:77">
      <c r="A30" s="216">
        <f t="shared" si="1"/>
        <v>2005</v>
      </c>
      <c r="B30" s="216">
        <v>10</v>
      </c>
      <c r="C30" s="236">
        <v>406459746</v>
      </c>
      <c r="D30" s="236">
        <v>-51431969</v>
      </c>
      <c r="E30" s="236">
        <v>355027777</v>
      </c>
      <c r="F30" s="236">
        <v>327216126</v>
      </c>
      <c r="G30" s="236">
        <v>-17976457</v>
      </c>
      <c r="H30" s="236">
        <v>309239669</v>
      </c>
      <c r="I30" s="236">
        <v>170497007</v>
      </c>
      <c r="J30" s="236">
        <v>-3503756</v>
      </c>
      <c r="K30" s="236">
        <v>166993251</v>
      </c>
      <c r="L30" s="236">
        <v>1950417</v>
      </c>
      <c r="M30" s="236">
        <v>26345221</v>
      </c>
      <c r="N30" s="236">
        <v>3295808</v>
      </c>
      <c r="O30" s="236">
        <v>29641029</v>
      </c>
      <c r="P30" s="236">
        <v>862852143</v>
      </c>
      <c r="Q30" s="235">
        <v>0</v>
      </c>
      <c r="R30" s="236">
        <v>862852143</v>
      </c>
      <c r="S30" s="235"/>
      <c r="T30" s="236">
        <v>906123296</v>
      </c>
      <c r="U30" s="236">
        <v>906123296</v>
      </c>
      <c r="V30" s="236">
        <v>833211114</v>
      </c>
      <c r="W30" s="236">
        <v>833211114</v>
      </c>
      <c r="X30" s="236">
        <v>935764325</v>
      </c>
      <c r="Y30" s="236">
        <v>935764325</v>
      </c>
      <c r="Z30" s="241">
        <v>1886028</v>
      </c>
      <c r="AA30" s="241">
        <v>-56825</v>
      </c>
      <c r="AB30" s="236">
        <v>1829203</v>
      </c>
      <c r="AC30" s="241">
        <v>45812427</v>
      </c>
      <c r="AD30" s="241">
        <v>0</v>
      </c>
      <c r="AE30" s="241">
        <v>910493773</v>
      </c>
      <c r="AF30" s="236">
        <v>910.49377300000003</v>
      </c>
      <c r="AG30" s="236">
        <v>0</v>
      </c>
      <c r="AH30" s="243">
        <v>924000</v>
      </c>
      <c r="AI30" s="243">
        <v>544000</v>
      </c>
      <c r="AJ30" s="236">
        <v>0</v>
      </c>
      <c r="AK30" s="236"/>
      <c r="AL30" s="241">
        <v>407383746</v>
      </c>
      <c r="AM30" s="241">
        <v>-51431969</v>
      </c>
      <c r="AN30" s="240">
        <v>355951777</v>
      </c>
      <c r="AO30" s="241">
        <v>327760126</v>
      </c>
      <c r="AP30" s="241">
        <v>-17976457</v>
      </c>
      <c r="AQ30" s="240">
        <v>309783669</v>
      </c>
      <c r="AR30" s="241">
        <v>170497007</v>
      </c>
      <c r="AS30" s="241">
        <v>-3503756</v>
      </c>
      <c r="AT30" s="240">
        <v>166993251</v>
      </c>
      <c r="AU30" s="241">
        <v>1950417</v>
      </c>
      <c r="AV30" s="236">
        <v>26345221</v>
      </c>
      <c r="AW30" s="236">
        <v>3295808</v>
      </c>
      <c r="AX30" s="236">
        <v>29641029</v>
      </c>
      <c r="AY30" s="236">
        <v>864320143</v>
      </c>
      <c r="AZ30" s="241">
        <v>0</v>
      </c>
      <c r="BA30" s="236">
        <v>864320143</v>
      </c>
      <c r="BB30" s="236"/>
      <c r="BC30" s="236">
        <v>907591296</v>
      </c>
      <c r="BD30" s="236">
        <v>907591296</v>
      </c>
      <c r="BE30" s="241">
        <v>911961773</v>
      </c>
      <c r="BF30" s="241"/>
      <c r="BG30" s="242">
        <v>910493773</v>
      </c>
      <c r="BH30" s="216">
        <v>0</v>
      </c>
      <c r="BI30" s="239">
        <v>0</v>
      </c>
      <c r="BJ30" s="236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</row>
    <row r="31" spans="1:77">
      <c r="A31" s="216">
        <f t="shared" si="1"/>
        <v>2005</v>
      </c>
      <c r="B31" s="216">
        <v>11</v>
      </c>
      <c r="C31" s="236">
        <v>330154360</v>
      </c>
      <c r="D31" s="236">
        <v>-8355360</v>
      </c>
      <c r="E31" s="236">
        <v>321799000</v>
      </c>
      <c r="F31" s="236">
        <v>284376623</v>
      </c>
      <c r="G31" s="236">
        <v>1951010</v>
      </c>
      <c r="H31" s="236">
        <v>286327633</v>
      </c>
      <c r="I31" s="236">
        <v>153184592</v>
      </c>
      <c r="J31" s="236">
        <v>1976800</v>
      </c>
      <c r="K31" s="236">
        <v>155161392</v>
      </c>
      <c r="L31" s="236">
        <v>1953622</v>
      </c>
      <c r="M31" s="236">
        <v>24700966</v>
      </c>
      <c r="N31" s="236">
        <v>2969589</v>
      </c>
      <c r="O31" s="236">
        <v>27670555</v>
      </c>
      <c r="P31" s="236">
        <v>792912202</v>
      </c>
      <c r="Q31" s="235">
        <v>0</v>
      </c>
      <c r="R31" s="236">
        <v>792912202</v>
      </c>
      <c r="S31" s="235"/>
      <c r="T31" s="236">
        <v>769669197</v>
      </c>
      <c r="U31" s="236">
        <v>769669197</v>
      </c>
      <c r="V31" s="236">
        <v>765241647</v>
      </c>
      <c r="W31" s="236">
        <v>765241647</v>
      </c>
      <c r="X31" s="236">
        <v>797339752</v>
      </c>
      <c r="Y31" s="236">
        <v>797339752</v>
      </c>
      <c r="Z31" s="241">
        <v>1909802</v>
      </c>
      <c r="AA31" s="241">
        <v>158204</v>
      </c>
      <c r="AB31" s="236">
        <v>2068006</v>
      </c>
      <c r="AC31" s="241">
        <v>38437612</v>
      </c>
      <c r="AD31" s="241">
        <v>0</v>
      </c>
      <c r="AE31" s="241">
        <v>833417820</v>
      </c>
      <c r="AF31" s="236">
        <v>833.41782000000001</v>
      </c>
      <c r="AG31" s="236">
        <v>0</v>
      </c>
      <c r="AH31" s="243">
        <v>1553000</v>
      </c>
      <c r="AI31" s="243">
        <v>369000</v>
      </c>
      <c r="AJ31" s="236">
        <v>0</v>
      </c>
      <c r="AK31" s="236"/>
      <c r="AL31" s="241">
        <v>331707360</v>
      </c>
      <c r="AM31" s="241">
        <v>-8355360</v>
      </c>
      <c r="AN31" s="240">
        <v>323352000</v>
      </c>
      <c r="AO31" s="241">
        <v>284745623</v>
      </c>
      <c r="AP31" s="241">
        <v>1951010</v>
      </c>
      <c r="AQ31" s="240">
        <v>286696633</v>
      </c>
      <c r="AR31" s="241">
        <v>153184592</v>
      </c>
      <c r="AS31" s="241">
        <v>1976800</v>
      </c>
      <c r="AT31" s="240">
        <v>155161392</v>
      </c>
      <c r="AU31" s="241">
        <v>1953622</v>
      </c>
      <c r="AV31" s="236">
        <v>24700966</v>
      </c>
      <c r="AW31" s="236">
        <v>2969589</v>
      </c>
      <c r="AX31" s="236">
        <v>27670555</v>
      </c>
      <c r="AY31" s="236">
        <v>794834202</v>
      </c>
      <c r="AZ31" s="241">
        <v>0</v>
      </c>
      <c r="BA31" s="236">
        <v>794834202</v>
      </c>
      <c r="BB31" s="236"/>
      <c r="BC31" s="236">
        <v>771591197</v>
      </c>
      <c r="BD31" s="236">
        <v>771591197</v>
      </c>
      <c r="BE31" s="241">
        <v>835339820</v>
      </c>
      <c r="BF31" s="241"/>
      <c r="BG31" s="242">
        <v>833417820</v>
      </c>
      <c r="BH31" s="216">
        <v>0</v>
      </c>
      <c r="BI31" s="239">
        <v>0</v>
      </c>
      <c r="BJ31" s="236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</row>
    <row r="32" spans="1:77">
      <c r="A32" s="216">
        <f t="shared" si="1"/>
        <v>2005</v>
      </c>
      <c r="B32" s="216">
        <v>12</v>
      </c>
      <c r="C32" s="236">
        <v>366887850</v>
      </c>
      <c r="D32" s="236">
        <v>40169170</v>
      </c>
      <c r="E32" s="236">
        <v>407057020</v>
      </c>
      <c r="F32" s="236">
        <v>278319831</v>
      </c>
      <c r="G32" s="236">
        <v>12314682</v>
      </c>
      <c r="H32" s="236">
        <v>290634513</v>
      </c>
      <c r="I32" s="236">
        <v>161547664</v>
      </c>
      <c r="J32" s="236">
        <v>1926893</v>
      </c>
      <c r="K32" s="236">
        <v>163474557</v>
      </c>
      <c r="L32" s="236">
        <v>1956381</v>
      </c>
      <c r="M32" s="236">
        <v>28104266</v>
      </c>
      <c r="N32" s="236">
        <v>3215799</v>
      </c>
      <c r="O32" s="236">
        <v>31320065</v>
      </c>
      <c r="P32" s="236">
        <v>894442536</v>
      </c>
      <c r="Q32" s="235">
        <v>0</v>
      </c>
      <c r="R32" s="236">
        <v>894442536</v>
      </c>
      <c r="S32" s="235"/>
      <c r="T32" s="236">
        <v>808711726</v>
      </c>
      <c r="U32" s="236">
        <v>808711726</v>
      </c>
      <c r="V32" s="236">
        <v>863122471</v>
      </c>
      <c r="W32" s="236">
        <v>863122471</v>
      </c>
      <c r="X32" s="236">
        <v>840031791</v>
      </c>
      <c r="Y32" s="236">
        <v>840031791</v>
      </c>
      <c r="Z32" s="241">
        <v>2065028</v>
      </c>
      <c r="AA32" s="241">
        <v>194278</v>
      </c>
      <c r="AB32" s="236">
        <v>2259306</v>
      </c>
      <c r="AC32" s="241">
        <v>49680603</v>
      </c>
      <c r="AD32" s="241">
        <v>0</v>
      </c>
      <c r="AE32" s="241">
        <v>946382445</v>
      </c>
      <c r="AF32" s="236">
        <v>946.38244499999996</v>
      </c>
      <c r="AG32" s="236">
        <v>0</v>
      </c>
      <c r="AH32" s="243">
        <v>2844000</v>
      </c>
      <c r="AI32" s="243">
        <v>456000</v>
      </c>
      <c r="AJ32" s="236">
        <v>0</v>
      </c>
      <c r="AK32" s="236"/>
      <c r="AL32" s="241">
        <v>369731850</v>
      </c>
      <c r="AM32" s="241">
        <v>40169170</v>
      </c>
      <c r="AN32" s="240">
        <v>409901020</v>
      </c>
      <c r="AO32" s="241">
        <v>278775831</v>
      </c>
      <c r="AP32" s="241">
        <v>12314682</v>
      </c>
      <c r="AQ32" s="240">
        <v>291090513</v>
      </c>
      <c r="AR32" s="241">
        <v>161547664</v>
      </c>
      <c r="AS32" s="241">
        <v>1926893</v>
      </c>
      <c r="AT32" s="240">
        <v>163474557</v>
      </c>
      <c r="AU32" s="241">
        <v>1956381</v>
      </c>
      <c r="AV32" s="236">
        <v>28104266</v>
      </c>
      <c r="AW32" s="236">
        <v>3215799</v>
      </c>
      <c r="AX32" s="236">
        <v>31320065</v>
      </c>
      <c r="AY32" s="236">
        <v>897742536</v>
      </c>
      <c r="AZ32" s="241">
        <v>0</v>
      </c>
      <c r="BA32" s="236">
        <v>897742536</v>
      </c>
      <c r="BB32" s="236"/>
      <c r="BC32" s="236">
        <v>812011726</v>
      </c>
      <c r="BD32" s="236">
        <v>812011726</v>
      </c>
      <c r="BE32" s="241">
        <v>949682445</v>
      </c>
      <c r="BF32" s="241"/>
      <c r="BG32" s="242">
        <v>946382445</v>
      </c>
      <c r="BH32" s="216">
        <v>0</v>
      </c>
      <c r="BI32" s="239">
        <v>0</v>
      </c>
      <c r="BJ32" s="236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</row>
    <row r="33" spans="1:77">
      <c r="B33" s="222" t="s">
        <v>112</v>
      </c>
      <c r="C33" s="236">
        <v>5183468772</v>
      </c>
      <c r="D33" s="236">
        <v>22984222</v>
      </c>
      <c r="E33" s="236">
        <v>5206452994</v>
      </c>
      <c r="F33" s="236">
        <v>3773808414</v>
      </c>
      <c r="G33" s="236">
        <v>17057536</v>
      </c>
      <c r="H33" s="236">
        <v>3790865950</v>
      </c>
      <c r="I33" s="236">
        <v>2131245141</v>
      </c>
      <c r="J33" s="236">
        <v>2494847</v>
      </c>
      <c r="K33" s="236">
        <v>2133739988</v>
      </c>
      <c r="L33" s="236">
        <v>23277188</v>
      </c>
      <c r="M33" s="236">
        <v>339109773</v>
      </c>
      <c r="N33" s="236">
        <v>41544353</v>
      </c>
      <c r="O33" s="236">
        <v>380654126</v>
      </c>
      <c r="P33" s="236">
        <v>11534990246</v>
      </c>
      <c r="Q33" s="235">
        <v>0</v>
      </c>
      <c r="R33" s="236">
        <v>11534990246</v>
      </c>
      <c r="S33" s="235"/>
      <c r="T33" s="236">
        <v>11111799515</v>
      </c>
      <c r="U33" s="236">
        <v>11111799515</v>
      </c>
      <c r="V33" s="236">
        <v>11154336120</v>
      </c>
      <c r="W33" s="236">
        <v>11154336120</v>
      </c>
      <c r="X33" s="236">
        <v>11492453641</v>
      </c>
      <c r="Y33" s="236">
        <v>11492453641</v>
      </c>
      <c r="Z33" s="240">
        <v>23982634</v>
      </c>
      <c r="AA33" s="240">
        <v>131562</v>
      </c>
      <c r="AB33" s="236">
        <v>24114196</v>
      </c>
      <c r="AC33" s="240">
        <v>713381924</v>
      </c>
      <c r="AD33" s="240">
        <v>0</v>
      </c>
      <c r="AE33" s="240">
        <v>12272486366</v>
      </c>
      <c r="AF33" s="236"/>
      <c r="AG33" s="236">
        <v>0</v>
      </c>
      <c r="AH33" s="236">
        <v>19073000</v>
      </c>
      <c r="AI33" s="236">
        <v>8129000</v>
      </c>
      <c r="AJ33" s="236">
        <v>0</v>
      </c>
      <c r="AK33" s="236"/>
      <c r="AL33" s="240">
        <v>5202541772</v>
      </c>
      <c r="AM33" s="240">
        <v>22984222</v>
      </c>
      <c r="AN33" s="240">
        <v>5225525994</v>
      </c>
      <c r="AO33" s="240">
        <v>3781937414</v>
      </c>
      <c r="AP33" s="240">
        <v>17057536</v>
      </c>
      <c r="AQ33" s="240">
        <v>3798994950</v>
      </c>
      <c r="AR33" s="240">
        <v>2131245141</v>
      </c>
      <c r="AS33" s="240">
        <v>2494847</v>
      </c>
      <c r="AT33" s="240">
        <v>2133739988</v>
      </c>
      <c r="AU33" s="240">
        <v>23277188</v>
      </c>
      <c r="AV33" s="236">
        <v>339109773</v>
      </c>
      <c r="AW33" s="236">
        <v>41544353</v>
      </c>
      <c r="AX33" s="236">
        <v>380654126</v>
      </c>
      <c r="AY33" s="236">
        <v>11562192246</v>
      </c>
      <c r="AZ33" s="241">
        <v>0</v>
      </c>
      <c r="BA33" s="236">
        <v>11562192246</v>
      </c>
      <c r="BB33" s="236"/>
      <c r="BC33" s="236">
        <v>11139001515</v>
      </c>
      <c r="BD33" s="236">
        <v>11139001515</v>
      </c>
      <c r="BE33" s="240">
        <v>12299688366</v>
      </c>
      <c r="BF33" s="241"/>
      <c r="BG33" s="240">
        <v>12272486366</v>
      </c>
      <c r="BH33" s="216">
        <v>0</v>
      </c>
      <c r="BI33" s="240">
        <v>0</v>
      </c>
      <c r="BJ33" s="236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</row>
    <row r="34" spans="1:77">
      <c r="A34" s="216">
        <f t="shared" ref="A34:A45" si="2">A21+1</f>
        <v>2006</v>
      </c>
      <c r="B34" s="216">
        <v>1</v>
      </c>
      <c r="C34" s="236">
        <v>475301794</v>
      </c>
      <c r="D34" s="236">
        <v>7016135</v>
      </c>
      <c r="E34" s="236">
        <v>482317929</v>
      </c>
      <c r="F34" s="236">
        <v>291574433</v>
      </c>
      <c r="G34" s="236">
        <v>-25573053</v>
      </c>
      <c r="H34" s="236">
        <v>266001380</v>
      </c>
      <c r="I34" s="236">
        <v>167086644</v>
      </c>
      <c r="J34" s="236">
        <v>-5866767</v>
      </c>
      <c r="K34" s="236">
        <v>161219877</v>
      </c>
      <c r="L34" s="236">
        <v>1959420</v>
      </c>
      <c r="M34" s="236">
        <v>29963927</v>
      </c>
      <c r="N34" s="236">
        <v>3386484</v>
      </c>
      <c r="O34" s="236">
        <v>33350411</v>
      </c>
      <c r="P34" s="236">
        <v>944849017</v>
      </c>
      <c r="Q34" s="235">
        <v>0</v>
      </c>
      <c r="R34" s="236">
        <v>944849017</v>
      </c>
      <c r="S34" s="235"/>
      <c r="T34" s="236">
        <v>935922291</v>
      </c>
      <c r="U34" s="236">
        <v>935922291</v>
      </c>
      <c r="V34" s="236">
        <v>911498606</v>
      </c>
      <c r="W34" s="236">
        <v>911498606</v>
      </c>
      <c r="X34" s="236">
        <v>969272702</v>
      </c>
      <c r="Y34" s="236">
        <v>969272702</v>
      </c>
      <c r="Z34" s="241">
        <v>2224471</v>
      </c>
      <c r="AA34" s="241">
        <v>-173784</v>
      </c>
      <c r="AB34" s="236">
        <v>2050687</v>
      </c>
      <c r="AC34" s="241">
        <v>54394351</v>
      </c>
      <c r="AD34" s="241">
        <v>0</v>
      </c>
      <c r="AE34" s="241">
        <v>1001294055</v>
      </c>
      <c r="AF34" s="236">
        <v>1001.294055</v>
      </c>
      <c r="AG34" s="236">
        <v>0</v>
      </c>
      <c r="AH34" s="243">
        <v>5687000</v>
      </c>
      <c r="AI34" s="243">
        <v>1070000</v>
      </c>
      <c r="AJ34" s="236">
        <v>0</v>
      </c>
      <c r="AK34" s="236"/>
      <c r="AL34" s="241">
        <v>480988794</v>
      </c>
      <c r="AM34" s="241">
        <v>7016135</v>
      </c>
      <c r="AN34" s="240">
        <v>488004929</v>
      </c>
      <c r="AO34" s="241">
        <v>292644433</v>
      </c>
      <c r="AP34" s="241">
        <v>-25573053</v>
      </c>
      <c r="AQ34" s="240">
        <v>267071380</v>
      </c>
      <c r="AR34" s="241">
        <v>167086644</v>
      </c>
      <c r="AS34" s="241">
        <v>-5866767</v>
      </c>
      <c r="AT34" s="240">
        <v>161219877</v>
      </c>
      <c r="AU34" s="241">
        <v>1959420</v>
      </c>
      <c r="AV34" s="236">
        <v>29963927</v>
      </c>
      <c r="AW34" s="236">
        <v>3386484</v>
      </c>
      <c r="AX34" s="236">
        <v>33350411</v>
      </c>
      <c r="AY34" s="236">
        <v>951606017</v>
      </c>
      <c r="AZ34" s="241">
        <v>0</v>
      </c>
      <c r="BA34" s="236">
        <v>951606017</v>
      </c>
      <c r="BB34" s="236"/>
      <c r="BC34" s="236">
        <v>942679291</v>
      </c>
      <c r="BD34" s="236">
        <v>942679291</v>
      </c>
      <c r="BE34" s="241">
        <v>1008051055</v>
      </c>
      <c r="BF34" s="241"/>
      <c r="BG34" s="242">
        <v>1001294055</v>
      </c>
      <c r="BH34" s="216">
        <v>0</v>
      </c>
      <c r="BI34" s="239">
        <v>0</v>
      </c>
      <c r="BJ34" s="235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</row>
    <row r="35" spans="1:77">
      <c r="A35" s="216">
        <f t="shared" si="2"/>
        <v>2006</v>
      </c>
      <c r="B35" s="216">
        <v>2</v>
      </c>
      <c r="C35" s="236">
        <v>429264760</v>
      </c>
      <c r="D35" s="236">
        <v>-49308673</v>
      </c>
      <c r="E35" s="236">
        <v>379956087</v>
      </c>
      <c r="F35" s="236">
        <v>278783119</v>
      </c>
      <c r="G35" s="236">
        <v>-22316129</v>
      </c>
      <c r="H35" s="236">
        <v>256466990</v>
      </c>
      <c r="I35" s="236">
        <v>158435571</v>
      </c>
      <c r="J35" s="236">
        <v>-2019439</v>
      </c>
      <c r="K35" s="236">
        <v>156416132</v>
      </c>
      <c r="L35" s="236">
        <v>1962851</v>
      </c>
      <c r="M35" s="236">
        <v>24053276</v>
      </c>
      <c r="N35" s="236">
        <v>2805539</v>
      </c>
      <c r="O35" s="236">
        <v>26858815</v>
      </c>
      <c r="P35" s="236">
        <v>821660875</v>
      </c>
      <c r="Q35" s="235">
        <v>0</v>
      </c>
      <c r="R35" s="236">
        <v>821660875</v>
      </c>
      <c r="S35" s="235"/>
      <c r="T35" s="236">
        <v>868446301</v>
      </c>
      <c r="U35" s="236">
        <v>868446301</v>
      </c>
      <c r="V35" s="236">
        <v>794802060</v>
      </c>
      <c r="W35" s="236">
        <v>794802060</v>
      </c>
      <c r="X35" s="236">
        <v>895305116</v>
      </c>
      <c r="Y35" s="236">
        <v>895305116</v>
      </c>
      <c r="Z35" s="241">
        <v>2134315</v>
      </c>
      <c r="AA35" s="241">
        <v>-175149</v>
      </c>
      <c r="AB35" s="236">
        <v>1959166</v>
      </c>
      <c r="AC35" s="241">
        <v>40345882</v>
      </c>
      <c r="AD35" s="241">
        <v>0</v>
      </c>
      <c r="AE35" s="241">
        <v>863965923</v>
      </c>
      <c r="AF35" s="236">
        <v>863.96592299999998</v>
      </c>
      <c r="AG35" s="236">
        <v>0</v>
      </c>
      <c r="AH35" s="243">
        <v>3526000</v>
      </c>
      <c r="AI35" s="243">
        <v>679000</v>
      </c>
      <c r="AJ35" s="236">
        <v>0</v>
      </c>
      <c r="AK35" s="236"/>
      <c r="AL35" s="241">
        <v>432790760</v>
      </c>
      <c r="AM35" s="241">
        <v>-49308673</v>
      </c>
      <c r="AN35" s="240">
        <v>383482087</v>
      </c>
      <c r="AO35" s="241">
        <v>279462119</v>
      </c>
      <c r="AP35" s="241">
        <v>-22316129</v>
      </c>
      <c r="AQ35" s="240">
        <v>257145990</v>
      </c>
      <c r="AR35" s="241">
        <v>158435571</v>
      </c>
      <c r="AS35" s="241">
        <v>-2019439</v>
      </c>
      <c r="AT35" s="240">
        <v>156416132</v>
      </c>
      <c r="AU35" s="241">
        <v>1962851</v>
      </c>
      <c r="AV35" s="236">
        <v>24053276</v>
      </c>
      <c r="AW35" s="236">
        <v>2805539</v>
      </c>
      <c r="AX35" s="236">
        <v>26858815</v>
      </c>
      <c r="AY35" s="236">
        <v>825865875</v>
      </c>
      <c r="AZ35" s="241">
        <v>0</v>
      </c>
      <c r="BA35" s="236">
        <v>825865875</v>
      </c>
      <c r="BB35" s="236"/>
      <c r="BC35" s="236">
        <v>872651301</v>
      </c>
      <c r="BD35" s="236">
        <v>872651301</v>
      </c>
      <c r="BE35" s="241">
        <v>868170923</v>
      </c>
      <c r="BF35" s="241"/>
      <c r="BG35" s="242">
        <v>863965923</v>
      </c>
      <c r="BH35" s="216">
        <v>0</v>
      </c>
      <c r="BI35" s="239">
        <v>0</v>
      </c>
      <c r="BJ35" s="235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</row>
    <row r="36" spans="1:77">
      <c r="A36" s="216">
        <f t="shared" si="2"/>
        <v>2006</v>
      </c>
      <c r="B36" s="216">
        <v>3</v>
      </c>
      <c r="C36" s="236">
        <v>338157218</v>
      </c>
      <c r="D36" s="236">
        <v>-1437174</v>
      </c>
      <c r="E36" s="236">
        <v>336720044</v>
      </c>
      <c r="F36" s="236">
        <v>268333136</v>
      </c>
      <c r="G36" s="236">
        <v>20885931</v>
      </c>
      <c r="H36" s="236">
        <v>289219067</v>
      </c>
      <c r="I36" s="236">
        <v>175384644</v>
      </c>
      <c r="J36" s="236">
        <v>4723245</v>
      </c>
      <c r="K36" s="236">
        <v>180107889</v>
      </c>
      <c r="L36" s="236">
        <v>1965935</v>
      </c>
      <c r="M36" s="236">
        <v>25319359</v>
      </c>
      <c r="N36" s="236">
        <v>3035816</v>
      </c>
      <c r="O36" s="236">
        <v>28355175</v>
      </c>
      <c r="P36" s="236">
        <v>836368110</v>
      </c>
      <c r="Q36" s="235">
        <v>0</v>
      </c>
      <c r="R36" s="236">
        <v>836368110</v>
      </c>
      <c r="S36" s="235"/>
      <c r="T36" s="236">
        <v>783840933</v>
      </c>
      <c r="U36" s="236">
        <v>783840933</v>
      </c>
      <c r="V36" s="236">
        <v>808012935</v>
      </c>
      <c r="W36" s="236">
        <v>808012935</v>
      </c>
      <c r="X36" s="236">
        <v>812196108</v>
      </c>
      <c r="Y36" s="236">
        <v>812196108</v>
      </c>
      <c r="Z36" s="241">
        <v>1992194</v>
      </c>
      <c r="AA36" s="241">
        <v>148892</v>
      </c>
      <c r="AB36" s="236">
        <v>2141086</v>
      </c>
      <c r="AC36" s="241">
        <v>41801437</v>
      </c>
      <c r="AD36" s="241">
        <v>0</v>
      </c>
      <c r="AE36" s="241">
        <v>880310633</v>
      </c>
      <c r="AF36" s="236">
        <v>880.31063300000005</v>
      </c>
      <c r="AG36" s="236">
        <v>0</v>
      </c>
      <c r="AH36" s="243">
        <v>2758000</v>
      </c>
      <c r="AI36" s="243">
        <v>624000</v>
      </c>
      <c r="AJ36" s="236">
        <v>0</v>
      </c>
      <c r="AK36" s="236"/>
      <c r="AL36" s="241">
        <v>340915218</v>
      </c>
      <c r="AM36" s="241">
        <v>-1437174</v>
      </c>
      <c r="AN36" s="240">
        <v>339478044</v>
      </c>
      <c r="AO36" s="241">
        <v>268957136</v>
      </c>
      <c r="AP36" s="241">
        <v>20885931</v>
      </c>
      <c r="AQ36" s="240">
        <v>289843067</v>
      </c>
      <c r="AR36" s="241">
        <v>175384644</v>
      </c>
      <c r="AS36" s="241">
        <v>4723245</v>
      </c>
      <c r="AT36" s="240">
        <v>180107889</v>
      </c>
      <c r="AU36" s="241">
        <v>1965935</v>
      </c>
      <c r="AV36" s="236">
        <v>25319359</v>
      </c>
      <c r="AW36" s="236">
        <v>3035816</v>
      </c>
      <c r="AX36" s="236">
        <v>28355175</v>
      </c>
      <c r="AY36" s="236">
        <v>839750110</v>
      </c>
      <c r="AZ36" s="241">
        <v>0</v>
      </c>
      <c r="BA36" s="236">
        <v>839750110</v>
      </c>
      <c r="BB36" s="236"/>
      <c r="BC36" s="236">
        <v>787222933</v>
      </c>
      <c r="BD36" s="236">
        <v>787222933</v>
      </c>
      <c r="BE36" s="241">
        <v>883692633</v>
      </c>
      <c r="BF36" s="241"/>
      <c r="BG36" s="242">
        <v>880310633</v>
      </c>
      <c r="BH36" s="216">
        <v>0</v>
      </c>
      <c r="BI36" s="239">
        <v>0</v>
      </c>
      <c r="BJ36" s="235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</row>
    <row r="37" spans="1:77">
      <c r="A37" s="216">
        <f t="shared" si="2"/>
        <v>2006</v>
      </c>
      <c r="B37" s="216">
        <v>4</v>
      </c>
      <c r="C37" s="236">
        <v>332854426</v>
      </c>
      <c r="D37" s="236">
        <v>3888343</v>
      </c>
      <c r="E37" s="236">
        <v>336742769</v>
      </c>
      <c r="F37" s="236">
        <v>286112490</v>
      </c>
      <c r="G37" s="236">
        <v>14749135</v>
      </c>
      <c r="H37" s="236">
        <v>300861625</v>
      </c>
      <c r="I37" s="236">
        <v>180414820</v>
      </c>
      <c r="J37" s="236">
        <v>852887</v>
      </c>
      <c r="K37" s="236">
        <v>181267707</v>
      </c>
      <c r="L37" s="236">
        <v>1968495</v>
      </c>
      <c r="M37" s="236">
        <v>24015215</v>
      </c>
      <c r="N37" s="236">
        <v>2997513</v>
      </c>
      <c r="O37" s="236">
        <v>27012728</v>
      </c>
      <c r="P37" s="236">
        <v>847853324</v>
      </c>
      <c r="Q37" s="235">
        <v>0</v>
      </c>
      <c r="R37" s="236">
        <v>847853324</v>
      </c>
      <c r="S37" s="235"/>
      <c r="T37" s="236">
        <v>801350231</v>
      </c>
      <c r="U37" s="236">
        <v>801350231</v>
      </c>
      <c r="V37" s="236">
        <v>820840596</v>
      </c>
      <c r="W37" s="236">
        <v>820840596</v>
      </c>
      <c r="X37" s="236">
        <v>828362959</v>
      </c>
      <c r="Y37" s="236">
        <v>828362959</v>
      </c>
      <c r="Z37" s="241">
        <v>1909599</v>
      </c>
      <c r="AA37" s="241">
        <v>159</v>
      </c>
      <c r="AB37" s="236">
        <v>1909758</v>
      </c>
      <c r="AC37" s="241">
        <v>42834499</v>
      </c>
      <c r="AD37" s="241">
        <v>0</v>
      </c>
      <c r="AE37" s="241">
        <v>892597581</v>
      </c>
      <c r="AF37" s="236">
        <v>892.59758099999999</v>
      </c>
      <c r="AG37" s="236">
        <v>0</v>
      </c>
      <c r="AH37" s="243">
        <v>1304000</v>
      </c>
      <c r="AI37" s="243">
        <v>644000</v>
      </c>
      <c r="AJ37" s="236">
        <v>0</v>
      </c>
      <c r="AK37" s="236"/>
      <c r="AL37" s="241">
        <v>334158426</v>
      </c>
      <c r="AM37" s="241">
        <v>3888343</v>
      </c>
      <c r="AN37" s="240">
        <v>338046769</v>
      </c>
      <c r="AO37" s="241">
        <v>286756490</v>
      </c>
      <c r="AP37" s="241">
        <v>14749135</v>
      </c>
      <c r="AQ37" s="240">
        <v>301505625</v>
      </c>
      <c r="AR37" s="241">
        <v>180414820</v>
      </c>
      <c r="AS37" s="241">
        <v>852887</v>
      </c>
      <c r="AT37" s="240">
        <v>181267707</v>
      </c>
      <c r="AU37" s="241">
        <v>1968495</v>
      </c>
      <c r="AV37" s="236">
        <v>24015215</v>
      </c>
      <c r="AW37" s="236">
        <v>2997513</v>
      </c>
      <c r="AX37" s="236">
        <v>27012728</v>
      </c>
      <c r="AY37" s="236">
        <v>849801324</v>
      </c>
      <c r="AZ37" s="241">
        <v>0</v>
      </c>
      <c r="BA37" s="236">
        <v>849801324</v>
      </c>
      <c r="BB37" s="236"/>
      <c r="BC37" s="236">
        <v>803298231</v>
      </c>
      <c r="BD37" s="236">
        <v>803298231</v>
      </c>
      <c r="BE37" s="241">
        <v>894545581</v>
      </c>
      <c r="BF37" s="241"/>
      <c r="BG37" s="242">
        <v>892597581</v>
      </c>
      <c r="BH37" s="216">
        <v>0</v>
      </c>
      <c r="BI37" s="239">
        <v>0</v>
      </c>
      <c r="BJ37" s="235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</row>
    <row r="38" spans="1:77">
      <c r="A38" s="216">
        <f t="shared" si="2"/>
        <v>2006</v>
      </c>
      <c r="B38" s="216">
        <v>5</v>
      </c>
      <c r="C38" s="236">
        <v>388843860</v>
      </c>
      <c r="D38" s="236">
        <v>77238152</v>
      </c>
      <c r="E38" s="236">
        <v>466082012</v>
      </c>
      <c r="F38" s="236">
        <v>317724593</v>
      </c>
      <c r="G38" s="236">
        <v>53175737</v>
      </c>
      <c r="H38" s="236">
        <v>370900330</v>
      </c>
      <c r="I38" s="236">
        <v>192806134</v>
      </c>
      <c r="J38" s="236">
        <v>5944592</v>
      </c>
      <c r="K38" s="236">
        <v>198750726</v>
      </c>
      <c r="L38" s="236">
        <v>1971690</v>
      </c>
      <c r="M38" s="236">
        <v>28851696</v>
      </c>
      <c r="N38" s="236">
        <v>3656211</v>
      </c>
      <c r="O38" s="236">
        <v>32507907</v>
      </c>
      <c r="P38" s="236">
        <v>1070212665</v>
      </c>
      <c r="Q38" s="235">
        <v>0</v>
      </c>
      <c r="R38" s="236">
        <v>1070212665</v>
      </c>
      <c r="S38" s="235"/>
      <c r="T38" s="236">
        <v>901346277</v>
      </c>
      <c r="U38" s="236">
        <v>901346277</v>
      </c>
      <c r="V38" s="236">
        <v>1037704758</v>
      </c>
      <c r="W38" s="236">
        <v>1037704758</v>
      </c>
      <c r="X38" s="236">
        <v>933854184</v>
      </c>
      <c r="Y38" s="236">
        <v>933854184</v>
      </c>
      <c r="Z38" s="241">
        <v>1932025</v>
      </c>
      <c r="AA38" s="241">
        <v>249196</v>
      </c>
      <c r="AB38" s="236">
        <v>2181221</v>
      </c>
      <c r="AC38" s="241">
        <v>70183338</v>
      </c>
      <c r="AD38" s="241">
        <v>0</v>
      </c>
      <c r="AE38" s="241">
        <v>1142577224</v>
      </c>
      <c r="AF38" s="236">
        <v>1142.5772239999999</v>
      </c>
      <c r="AG38" s="236">
        <v>0</v>
      </c>
      <c r="AH38" s="243">
        <v>1277000</v>
      </c>
      <c r="AI38" s="243">
        <v>1191000</v>
      </c>
      <c r="AJ38" s="236">
        <v>0</v>
      </c>
      <c r="AK38" s="236"/>
      <c r="AL38" s="241">
        <v>390120860</v>
      </c>
      <c r="AM38" s="241">
        <v>77238152</v>
      </c>
      <c r="AN38" s="240">
        <v>467359012</v>
      </c>
      <c r="AO38" s="241">
        <v>318915593</v>
      </c>
      <c r="AP38" s="241">
        <v>53175737</v>
      </c>
      <c r="AQ38" s="240">
        <v>372091330</v>
      </c>
      <c r="AR38" s="241">
        <v>192806134</v>
      </c>
      <c r="AS38" s="241">
        <v>5944592</v>
      </c>
      <c r="AT38" s="240">
        <v>198750726</v>
      </c>
      <c r="AU38" s="241">
        <v>1971690</v>
      </c>
      <c r="AV38" s="236">
        <v>28851696</v>
      </c>
      <c r="AW38" s="236">
        <v>3656211</v>
      </c>
      <c r="AX38" s="236">
        <v>32507907</v>
      </c>
      <c r="AY38" s="236">
        <v>1072680665</v>
      </c>
      <c r="AZ38" s="241">
        <v>0</v>
      </c>
      <c r="BA38" s="236">
        <v>1072680665</v>
      </c>
      <c r="BB38" s="236"/>
      <c r="BC38" s="236">
        <v>903814277</v>
      </c>
      <c r="BD38" s="236">
        <v>903814277</v>
      </c>
      <c r="BE38" s="241">
        <v>1145045224</v>
      </c>
      <c r="BF38" s="241"/>
      <c r="BG38" s="242">
        <v>1142577224</v>
      </c>
      <c r="BH38" s="216">
        <v>0</v>
      </c>
      <c r="BI38" s="239">
        <v>0</v>
      </c>
      <c r="BJ38" s="235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</row>
    <row r="39" spans="1:77">
      <c r="A39" s="216">
        <f t="shared" si="2"/>
        <v>2006</v>
      </c>
      <c r="B39" s="216">
        <v>6</v>
      </c>
      <c r="C39" s="236">
        <v>509708234</v>
      </c>
      <c r="D39" s="236">
        <v>46255021</v>
      </c>
      <c r="E39" s="236">
        <v>555963255</v>
      </c>
      <c r="F39" s="236">
        <v>368495725</v>
      </c>
      <c r="G39" s="236">
        <v>10146172</v>
      </c>
      <c r="H39" s="236">
        <v>378641897</v>
      </c>
      <c r="I39" s="236">
        <v>203401733</v>
      </c>
      <c r="J39" s="236">
        <v>2550132</v>
      </c>
      <c r="K39" s="236">
        <v>205951865</v>
      </c>
      <c r="L39" s="236">
        <v>1975739</v>
      </c>
      <c r="M39" s="236">
        <v>31912273</v>
      </c>
      <c r="N39" s="236">
        <v>4025641</v>
      </c>
      <c r="O39" s="236">
        <v>35937914</v>
      </c>
      <c r="P39" s="236">
        <v>1178470670</v>
      </c>
      <c r="Q39" s="235">
        <v>0</v>
      </c>
      <c r="R39" s="236">
        <v>1178470670</v>
      </c>
      <c r="S39" s="235"/>
      <c r="T39" s="236">
        <v>1083581431</v>
      </c>
      <c r="U39" s="236">
        <v>1083581431</v>
      </c>
      <c r="V39" s="236">
        <v>1142532756</v>
      </c>
      <c r="W39" s="236">
        <v>1142532756</v>
      </c>
      <c r="X39" s="236">
        <v>1119519345</v>
      </c>
      <c r="Y39" s="236">
        <v>1119519345</v>
      </c>
      <c r="Z39" s="241">
        <v>2048612</v>
      </c>
      <c r="AA39" s="241">
        <v>-53914</v>
      </c>
      <c r="AB39" s="236">
        <v>1994698</v>
      </c>
      <c r="AC39" s="241">
        <v>86393698</v>
      </c>
      <c r="AD39" s="241">
        <v>0</v>
      </c>
      <c r="AE39" s="241">
        <v>1266859066</v>
      </c>
      <c r="AF39" s="236">
        <v>1266.859066</v>
      </c>
      <c r="AG39" s="236">
        <v>0</v>
      </c>
      <c r="AH39" s="243">
        <v>1936000</v>
      </c>
      <c r="AI39" s="243">
        <v>1623000</v>
      </c>
      <c r="AJ39" s="236">
        <v>0</v>
      </c>
      <c r="AK39" s="236"/>
      <c r="AL39" s="241">
        <v>511644234</v>
      </c>
      <c r="AM39" s="241">
        <v>46255021</v>
      </c>
      <c r="AN39" s="240">
        <v>557899255</v>
      </c>
      <c r="AO39" s="241">
        <v>370118725</v>
      </c>
      <c r="AP39" s="241">
        <v>10146172</v>
      </c>
      <c r="AQ39" s="240">
        <v>380264897</v>
      </c>
      <c r="AR39" s="241">
        <v>203401733</v>
      </c>
      <c r="AS39" s="241">
        <v>2550132</v>
      </c>
      <c r="AT39" s="240">
        <v>205951865</v>
      </c>
      <c r="AU39" s="241">
        <v>1975739</v>
      </c>
      <c r="AV39" s="236">
        <v>31912273</v>
      </c>
      <c r="AW39" s="236">
        <v>4025641</v>
      </c>
      <c r="AX39" s="236">
        <v>35937914</v>
      </c>
      <c r="AY39" s="236">
        <v>1182029670</v>
      </c>
      <c r="AZ39" s="241">
        <v>0</v>
      </c>
      <c r="BA39" s="236">
        <v>1182029670</v>
      </c>
      <c r="BB39" s="236"/>
      <c r="BC39" s="236">
        <v>1087140431</v>
      </c>
      <c r="BD39" s="236">
        <v>1087140431</v>
      </c>
      <c r="BE39" s="241">
        <v>1270418066</v>
      </c>
      <c r="BF39" s="241"/>
      <c r="BG39" s="242">
        <v>1266859066</v>
      </c>
      <c r="BH39" s="216">
        <v>0</v>
      </c>
      <c r="BI39" s="239">
        <v>0</v>
      </c>
      <c r="BJ39" s="235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</row>
    <row r="40" spans="1:77">
      <c r="A40" s="216">
        <f t="shared" si="2"/>
        <v>2006</v>
      </c>
      <c r="B40" s="216">
        <v>7</v>
      </c>
      <c r="C40" s="236">
        <v>571428860</v>
      </c>
      <c r="D40" s="236">
        <v>22638764</v>
      </c>
      <c r="E40" s="236">
        <v>594067624</v>
      </c>
      <c r="F40" s="236">
        <v>391060917</v>
      </c>
      <c r="G40" s="236">
        <v>4185008</v>
      </c>
      <c r="H40" s="236">
        <v>395245925</v>
      </c>
      <c r="I40" s="236">
        <v>205340889</v>
      </c>
      <c r="J40" s="236">
        <v>-1080242</v>
      </c>
      <c r="K40" s="236">
        <v>204260647</v>
      </c>
      <c r="L40" s="236">
        <v>1978176</v>
      </c>
      <c r="M40" s="236">
        <v>34629506</v>
      </c>
      <c r="N40" s="236">
        <v>4340697</v>
      </c>
      <c r="O40" s="236">
        <v>38970203</v>
      </c>
      <c r="P40" s="236">
        <v>1234522575</v>
      </c>
      <c r="Q40" s="235">
        <v>0</v>
      </c>
      <c r="R40" s="236">
        <v>1234522575</v>
      </c>
      <c r="S40" s="235"/>
      <c r="T40" s="236">
        <v>1169808842</v>
      </c>
      <c r="U40" s="236">
        <v>1169808842</v>
      </c>
      <c r="V40" s="236">
        <v>1195552372</v>
      </c>
      <c r="W40" s="236">
        <v>1195552372</v>
      </c>
      <c r="X40" s="236">
        <v>1208779045</v>
      </c>
      <c r="Y40" s="236">
        <v>1208779045</v>
      </c>
      <c r="Z40" s="241">
        <v>2121814</v>
      </c>
      <c r="AA40" s="241">
        <v>-7589</v>
      </c>
      <c r="AB40" s="236">
        <v>2114225</v>
      </c>
      <c r="AC40" s="241">
        <v>95605446</v>
      </c>
      <c r="AD40" s="241">
        <v>0</v>
      </c>
      <c r="AE40" s="241">
        <v>1332242246</v>
      </c>
      <c r="AF40" s="236">
        <v>1332.242246</v>
      </c>
      <c r="AG40" s="236">
        <v>0</v>
      </c>
      <c r="AH40" s="243">
        <v>2348000</v>
      </c>
      <c r="AI40" s="243">
        <v>1842000</v>
      </c>
      <c r="AJ40" s="236">
        <v>0</v>
      </c>
      <c r="AK40" s="236"/>
      <c r="AL40" s="241">
        <v>573776860</v>
      </c>
      <c r="AM40" s="241">
        <v>22638764</v>
      </c>
      <c r="AN40" s="240">
        <v>596415624</v>
      </c>
      <c r="AO40" s="241">
        <v>392902917</v>
      </c>
      <c r="AP40" s="241">
        <v>4185008</v>
      </c>
      <c r="AQ40" s="240">
        <v>397087925</v>
      </c>
      <c r="AR40" s="241">
        <v>205340889</v>
      </c>
      <c r="AS40" s="241">
        <v>-1080242</v>
      </c>
      <c r="AT40" s="240">
        <v>204260647</v>
      </c>
      <c r="AU40" s="241">
        <v>1978176</v>
      </c>
      <c r="AV40" s="236">
        <v>34629506</v>
      </c>
      <c r="AW40" s="236">
        <v>4340697</v>
      </c>
      <c r="AX40" s="236">
        <v>38970203</v>
      </c>
      <c r="AY40" s="236">
        <v>1238712575</v>
      </c>
      <c r="AZ40" s="241">
        <v>0</v>
      </c>
      <c r="BA40" s="236">
        <v>1238712575</v>
      </c>
      <c r="BB40" s="236"/>
      <c r="BC40" s="236">
        <v>1173998842</v>
      </c>
      <c r="BD40" s="236">
        <v>1173998842</v>
      </c>
      <c r="BE40" s="241">
        <v>1336432246</v>
      </c>
      <c r="BF40" s="241"/>
      <c r="BG40" s="242">
        <v>1332242246</v>
      </c>
      <c r="BH40" s="216">
        <v>0</v>
      </c>
      <c r="BI40" s="239">
        <v>0</v>
      </c>
      <c r="BJ40" s="236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</row>
    <row r="41" spans="1:77">
      <c r="A41" s="216">
        <f t="shared" si="2"/>
        <v>2006</v>
      </c>
      <c r="B41" s="216">
        <v>8</v>
      </c>
      <c r="C41" s="236">
        <v>598039433</v>
      </c>
      <c r="D41" s="236">
        <v>10947705</v>
      </c>
      <c r="E41" s="236">
        <v>608987138</v>
      </c>
      <c r="F41" s="236">
        <v>399078569</v>
      </c>
      <c r="G41" s="236">
        <v>1804010</v>
      </c>
      <c r="H41" s="236">
        <v>400882579</v>
      </c>
      <c r="I41" s="236">
        <v>197542722</v>
      </c>
      <c r="J41" s="236">
        <v>-1426604</v>
      </c>
      <c r="K41" s="236">
        <v>196116118</v>
      </c>
      <c r="L41" s="236">
        <v>1981091</v>
      </c>
      <c r="M41" s="236">
        <v>35001881</v>
      </c>
      <c r="N41" s="236">
        <v>4425109</v>
      </c>
      <c r="O41" s="236">
        <v>39426990</v>
      </c>
      <c r="P41" s="236">
        <v>1247393916</v>
      </c>
      <c r="Q41" s="235">
        <v>0</v>
      </c>
      <c r="R41" s="236">
        <v>1247393916</v>
      </c>
      <c r="S41" s="235"/>
      <c r="T41" s="236">
        <v>1196641815</v>
      </c>
      <c r="U41" s="236">
        <v>1196641815</v>
      </c>
      <c r="V41" s="236">
        <v>1207966926</v>
      </c>
      <c r="W41" s="236">
        <v>1207966926</v>
      </c>
      <c r="X41" s="236">
        <v>1236068805</v>
      </c>
      <c r="Y41" s="236">
        <v>1236068805</v>
      </c>
      <c r="Z41" s="241">
        <v>2083646</v>
      </c>
      <c r="AA41" s="241">
        <v>-34848</v>
      </c>
      <c r="AB41" s="236">
        <v>2048798</v>
      </c>
      <c r="AC41" s="241">
        <v>97734210</v>
      </c>
      <c r="AD41" s="241">
        <v>0</v>
      </c>
      <c r="AE41" s="241">
        <v>1347176924</v>
      </c>
      <c r="AF41" s="236">
        <v>1347.1769240000001</v>
      </c>
      <c r="AG41" s="236">
        <v>0</v>
      </c>
      <c r="AH41" s="243">
        <v>2253000</v>
      </c>
      <c r="AI41" s="243">
        <v>1799000</v>
      </c>
      <c r="AJ41" s="236">
        <v>0</v>
      </c>
      <c r="AK41" s="236"/>
      <c r="AL41" s="241">
        <v>600292433</v>
      </c>
      <c r="AM41" s="241">
        <v>10947705</v>
      </c>
      <c r="AN41" s="240">
        <v>611240138</v>
      </c>
      <c r="AO41" s="241">
        <v>400877569</v>
      </c>
      <c r="AP41" s="241">
        <v>1804010</v>
      </c>
      <c r="AQ41" s="240">
        <v>402681579</v>
      </c>
      <c r="AR41" s="241">
        <v>197542722</v>
      </c>
      <c r="AS41" s="241">
        <v>-1426604</v>
      </c>
      <c r="AT41" s="240">
        <v>196116118</v>
      </c>
      <c r="AU41" s="241">
        <v>1981091</v>
      </c>
      <c r="AV41" s="236">
        <v>35001881</v>
      </c>
      <c r="AW41" s="236">
        <v>4425109</v>
      </c>
      <c r="AX41" s="236">
        <v>39426990</v>
      </c>
      <c r="AY41" s="236">
        <v>1251445916</v>
      </c>
      <c r="AZ41" s="241">
        <v>0</v>
      </c>
      <c r="BA41" s="236">
        <v>1251445916</v>
      </c>
      <c r="BB41" s="236"/>
      <c r="BC41" s="236">
        <v>1200693815</v>
      </c>
      <c r="BD41" s="236">
        <v>1200693815</v>
      </c>
      <c r="BE41" s="241">
        <v>1351228924</v>
      </c>
      <c r="BF41" s="241"/>
      <c r="BG41" s="242">
        <v>1347176924</v>
      </c>
      <c r="BH41" s="216">
        <v>0</v>
      </c>
      <c r="BI41" s="239">
        <v>0</v>
      </c>
      <c r="BJ41" s="236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</row>
    <row r="42" spans="1:77">
      <c r="A42" s="216">
        <f t="shared" si="2"/>
        <v>2006</v>
      </c>
      <c r="B42" s="216">
        <v>9</v>
      </c>
      <c r="C42" s="236">
        <v>538113691</v>
      </c>
      <c r="D42" s="236">
        <v>-71939396</v>
      </c>
      <c r="E42" s="236">
        <v>466174295</v>
      </c>
      <c r="F42" s="236">
        <v>383200109</v>
      </c>
      <c r="G42" s="236">
        <v>-34540073</v>
      </c>
      <c r="H42" s="236">
        <v>348660036</v>
      </c>
      <c r="I42" s="236">
        <v>194782926</v>
      </c>
      <c r="J42" s="236">
        <v>-1616809</v>
      </c>
      <c r="K42" s="236">
        <v>193166117</v>
      </c>
      <c r="L42" s="236">
        <v>1984787</v>
      </c>
      <c r="M42" s="236">
        <v>30471759</v>
      </c>
      <c r="N42" s="236">
        <v>3858678</v>
      </c>
      <c r="O42" s="236">
        <v>34330437</v>
      </c>
      <c r="P42" s="236">
        <v>1044315672</v>
      </c>
      <c r="Q42" s="235">
        <v>0</v>
      </c>
      <c r="R42" s="236">
        <v>1044315672</v>
      </c>
      <c r="S42" s="235"/>
      <c r="T42" s="236">
        <v>1118081513</v>
      </c>
      <c r="U42" s="236">
        <v>1118081513</v>
      </c>
      <c r="V42" s="236">
        <v>1009985235</v>
      </c>
      <c r="W42" s="236">
        <v>1009985235</v>
      </c>
      <c r="X42" s="236">
        <v>1152411950</v>
      </c>
      <c r="Y42" s="236">
        <v>1152411950</v>
      </c>
      <c r="Z42" s="241">
        <v>2069745</v>
      </c>
      <c r="AA42" s="241">
        <v>-155014</v>
      </c>
      <c r="AB42" s="236">
        <v>1914731</v>
      </c>
      <c r="AC42" s="241">
        <v>66648737</v>
      </c>
      <c r="AD42" s="241">
        <v>0</v>
      </c>
      <c r="AE42" s="241">
        <v>1112879140</v>
      </c>
      <c r="AF42" s="236">
        <v>1112.87914</v>
      </c>
      <c r="AG42" s="236">
        <v>0</v>
      </c>
      <c r="AH42" s="243">
        <v>1556000</v>
      </c>
      <c r="AI42" s="243">
        <v>1404000</v>
      </c>
      <c r="AJ42" s="236">
        <v>0</v>
      </c>
      <c r="AK42" s="236"/>
      <c r="AL42" s="241">
        <v>539669691</v>
      </c>
      <c r="AM42" s="241">
        <v>-71939396</v>
      </c>
      <c r="AN42" s="240">
        <v>467730295</v>
      </c>
      <c r="AO42" s="241">
        <v>384604109</v>
      </c>
      <c r="AP42" s="241">
        <v>-34540073</v>
      </c>
      <c r="AQ42" s="240">
        <v>350064036</v>
      </c>
      <c r="AR42" s="241">
        <v>194782926</v>
      </c>
      <c r="AS42" s="241">
        <v>-1616809</v>
      </c>
      <c r="AT42" s="240">
        <v>193166117</v>
      </c>
      <c r="AU42" s="241">
        <v>1984787</v>
      </c>
      <c r="AV42" s="236">
        <v>30471759</v>
      </c>
      <c r="AW42" s="236">
        <v>3858678</v>
      </c>
      <c r="AX42" s="236">
        <v>34330437</v>
      </c>
      <c r="AY42" s="236">
        <v>1047275672</v>
      </c>
      <c r="AZ42" s="241">
        <v>0</v>
      </c>
      <c r="BA42" s="236">
        <v>1047275672</v>
      </c>
      <c r="BB42" s="236"/>
      <c r="BC42" s="236">
        <v>1121041513</v>
      </c>
      <c r="BD42" s="236">
        <v>1121041513</v>
      </c>
      <c r="BE42" s="241">
        <v>1115839140</v>
      </c>
      <c r="BF42" s="241"/>
      <c r="BG42" s="242">
        <v>1112879140</v>
      </c>
      <c r="BH42" s="216">
        <v>0</v>
      </c>
      <c r="BI42" s="239">
        <v>0</v>
      </c>
      <c r="BJ42" s="236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</row>
    <row r="43" spans="1:77">
      <c r="A43" s="216">
        <f t="shared" si="2"/>
        <v>2006</v>
      </c>
      <c r="B43" s="216">
        <v>10</v>
      </c>
      <c r="C43" s="236">
        <v>417610776</v>
      </c>
      <c r="D43" s="236">
        <v>-53686213</v>
      </c>
      <c r="E43" s="236">
        <v>363924563</v>
      </c>
      <c r="F43" s="236">
        <v>338621986</v>
      </c>
      <c r="G43" s="236">
        <v>-17755376</v>
      </c>
      <c r="H43" s="236">
        <v>320866610</v>
      </c>
      <c r="I43" s="236">
        <v>173451623</v>
      </c>
      <c r="J43" s="236">
        <v>-3557283</v>
      </c>
      <c r="K43" s="236">
        <v>169894340</v>
      </c>
      <c r="L43" s="236">
        <v>1987241</v>
      </c>
      <c r="M43" s="236">
        <v>26828908</v>
      </c>
      <c r="N43" s="236">
        <v>3349011</v>
      </c>
      <c r="O43" s="236">
        <v>30177919</v>
      </c>
      <c r="P43" s="236">
        <v>886850673</v>
      </c>
      <c r="Q43" s="235">
        <v>0</v>
      </c>
      <c r="R43" s="236">
        <v>886850673</v>
      </c>
      <c r="S43" s="235"/>
      <c r="T43" s="236">
        <v>931671626</v>
      </c>
      <c r="U43" s="236">
        <v>931671626</v>
      </c>
      <c r="V43" s="236">
        <v>856672754</v>
      </c>
      <c r="W43" s="236">
        <v>856672754</v>
      </c>
      <c r="X43" s="236">
        <v>961849545</v>
      </c>
      <c r="Y43" s="236">
        <v>961849545</v>
      </c>
      <c r="Z43" s="241">
        <v>1927101</v>
      </c>
      <c r="AA43" s="241">
        <v>-48536</v>
      </c>
      <c r="AB43" s="236">
        <v>1878565</v>
      </c>
      <c r="AC43" s="241">
        <v>47121507</v>
      </c>
      <c r="AD43" s="241">
        <v>0</v>
      </c>
      <c r="AE43" s="241">
        <v>935850745</v>
      </c>
      <c r="AF43" s="236">
        <v>935.85074499999996</v>
      </c>
      <c r="AG43" s="236">
        <v>0</v>
      </c>
      <c r="AH43" s="243">
        <v>1523000</v>
      </c>
      <c r="AI43" s="243">
        <v>869000</v>
      </c>
      <c r="AJ43" s="236">
        <v>0</v>
      </c>
      <c r="AK43" s="236"/>
      <c r="AL43" s="241">
        <v>419133776</v>
      </c>
      <c r="AM43" s="241">
        <v>-53686213</v>
      </c>
      <c r="AN43" s="240">
        <v>365447563</v>
      </c>
      <c r="AO43" s="241">
        <v>339490986</v>
      </c>
      <c r="AP43" s="241">
        <v>-17755376</v>
      </c>
      <c r="AQ43" s="240">
        <v>321735610</v>
      </c>
      <c r="AR43" s="241">
        <v>173451623</v>
      </c>
      <c r="AS43" s="241">
        <v>-3557283</v>
      </c>
      <c r="AT43" s="240">
        <v>169894340</v>
      </c>
      <c r="AU43" s="241">
        <v>1987241</v>
      </c>
      <c r="AV43" s="236">
        <v>26828908</v>
      </c>
      <c r="AW43" s="236">
        <v>3349011</v>
      </c>
      <c r="AX43" s="236">
        <v>30177919</v>
      </c>
      <c r="AY43" s="236">
        <v>889242673</v>
      </c>
      <c r="AZ43" s="241">
        <v>0</v>
      </c>
      <c r="BA43" s="236">
        <v>889242673</v>
      </c>
      <c r="BB43" s="236"/>
      <c r="BC43" s="236">
        <v>934063626</v>
      </c>
      <c r="BD43" s="236">
        <v>934063626</v>
      </c>
      <c r="BE43" s="241">
        <v>938242745</v>
      </c>
      <c r="BF43" s="241"/>
      <c r="BG43" s="242">
        <v>935850745</v>
      </c>
      <c r="BH43" s="216">
        <v>0</v>
      </c>
      <c r="BI43" s="239">
        <v>0</v>
      </c>
      <c r="BJ43" s="236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</row>
    <row r="44" spans="1:77">
      <c r="A44" s="216">
        <f t="shared" si="2"/>
        <v>2006</v>
      </c>
      <c r="B44" s="216">
        <v>11</v>
      </c>
      <c r="C44" s="236">
        <v>338710261</v>
      </c>
      <c r="D44" s="236">
        <v>-8952560</v>
      </c>
      <c r="E44" s="236">
        <v>329757701</v>
      </c>
      <c r="F44" s="236">
        <v>293589893</v>
      </c>
      <c r="G44" s="236">
        <v>2151982</v>
      </c>
      <c r="H44" s="236">
        <v>295741875</v>
      </c>
      <c r="I44" s="236">
        <v>155921386</v>
      </c>
      <c r="J44" s="236">
        <v>2283804</v>
      </c>
      <c r="K44" s="236">
        <v>158205190</v>
      </c>
      <c r="L44" s="236">
        <v>1990446</v>
      </c>
      <c r="M44" s="236">
        <v>25169051</v>
      </c>
      <c r="N44" s="236">
        <v>3021076</v>
      </c>
      <c r="O44" s="236">
        <v>28190127</v>
      </c>
      <c r="P44" s="236">
        <v>813885339</v>
      </c>
      <c r="Q44" s="235">
        <v>0</v>
      </c>
      <c r="R44" s="236">
        <v>813885339</v>
      </c>
      <c r="S44" s="235"/>
      <c r="T44" s="236">
        <v>790211986</v>
      </c>
      <c r="U44" s="236">
        <v>790211986</v>
      </c>
      <c r="V44" s="236">
        <v>785695212</v>
      </c>
      <c r="W44" s="236">
        <v>785695212</v>
      </c>
      <c r="X44" s="236">
        <v>818402113</v>
      </c>
      <c r="Y44" s="236">
        <v>818402113</v>
      </c>
      <c r="Z44" s="241">
        <v>1951392</v>
      </c>
      <c r="AA44" s="241">
        <v>179658</v>
      </c>
      <c r="AB44" s="236">
        <v>2131050</v>
      </c>
      <c r="AC44" s="241">
        <v>39474746</v>
      </c>
      <c r="AD44" s="241">
        <v>0</v>
      </c>
      <c r="AE44" s="241">
        <v>855491135</v>
      </c>
      <c r="AF44" s="236">
        <v>855.49113499999999</v>
      </c>
      <c r="AG44" s="236">
        <v>0</v>
      </c>
      <c r="AH44" s="243">
        <v>2651000</v>
      </c>
      <c r="AI44" s="243">
        <v>605000</v>
      </c>
      <c r="AJ44" s="236">
        <v>0</v>
      </c>
      <c r="AK44" s="236"/>
      <c r="AL44" s="241">
        <v>341361261</v>
      </c>
      <c r="AM44" s="241">
        <v>-8952560</v>
      </c>
      <c r="AN44" s="240">
        <v>332408701</v>
      </c>
      <c r="AO44" s="241">
        <v>294194893</v>
      </c>
      <c r="AP44" s="241">
        <v>2151982</v>
      </c>
      <c r="AQ44" s="240">
        <v>296346875</v>
      </c>
      <c r="AR44" s="241">
        <v>155921386</v>
      </c>
      <c r="AS44" s="241">
        <v>2283804</v>
      </c>
      <c r="AT44" s="240">
        <v>158205190</v>
      </c>
      <c r="AU44" s="241">
        <v>1990446</v>
      </c>
      <c r="AV44" s="236">
        <v>25169051</v>
      </c>
      <c r="AW44" s="236">
        <v>3021076</v>
      </c>
      <c r="AX44" s="236">
        <v>28190127</v>
      </c>
      <c r="AY44" s="236">
        <v>817141339</v>
      </c>
      <c r="AZ44" s="241">
        <v>0</v>
      </c>
      <c r="BA44" s="236">
        <v>817141339</v>
      </c>
      <c r="BB44" s="236"/>
      <c r="BC44" s="236">
        <v>793467986</v>
      </c>
      <c r="BD44" s="236">
        <v>793467986</v>
      </c>
      <c r="BE44" s="241">
        <v>858747135</v>
      </c>
      <c r="BF44" s="241"/>
      <c r="BG44" s="242">
        <v>855491135</v>
      </c>
      <c r="BH44" s="216">
        <v>0</v>
      </c>
      <c r="BI44" s="239">
        <v>0</v>
      </c>
      <c r="BJ44" s="236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</row>
    <row r="45" spans="1:77">
      <c r="A45" s="216">
        <f t="shared" si="2"/>
        <v>2006</v>
      </c>
      <c r="B45" s="216">
        <v>12</v>
      </c>
      <c r="C45" s="236">
        <v>375430800</v>
      </c>
      <c r="D45" s="236">
        <v>42509086</v>
      </c>
      <c r="E45" s="236">
        <v>417939886</v>
      </c>
      <c r="F45" s="236">
        <v>286663756</v>
      </c>
      <c r="G45" s="236">
        <v>11602985</v>
      </c>
      <c r="H45" s="236">
        <v>298266741</v>
      </c>
      <c r="I45" s="236">
        <v>164403384</v>
      </c>
      <c r="J45" s="236">
        <v>1876916</v>
      </c>
      <c r="K45" s="236">
        <v>166280300</v>
      </c>
      <c r="L45" s="236">
        <v>1993205</v>
      </c>
      <c r="M45" s="236">
        <v>28587953</v>
      </c>
      <c r="N45" s="236">
        <v>3269003</v>
      </c>
      <c r="O45" s="236">
        <v>31856956</v>
      </c>
      <c r="P45" s="236">
        <v>916337088</v>
      </c>
      <c r="Q45" s="235">
        <v>0</v>
      </c>
      <c r="R45" s="236">
        <v>916337088</v>
      </c>
      <c r="S45" s="235"/>
      <c r="T45" s="236">
        <v>828491145</v>
      </c>
      <c r="U45" s="236">
        <v>828491145</v>
      </c>
      <c r="V45" s="236">
        <v>884480132</v>
      </c>
      <c r="W45" s="236">
        <v>884480132</v>
      </c>
      <c r="X45" s="236">
        <v>860348101</v>
      </c>
      <c r="Y45" s="236">
        <v>860348101</v>
      </c>
      <c r="Z45" s="241">
        <v>2109997</v>
      </c>
      <c r="AA45" s="241">
        <v>202576</v>
      </c>
      <c r="AB45" s="236">
        <v>2312573</v>
      </c>
      <c r="AC45" s="241">
        <v>50908878</v>
      </c>
      <c r="AD45" s="241">
        <v>0</v>
      </c>
      <c r="AE45" s="241">
        <v>969558539</v>
      </c>
      <c r="AF45" s="236">
        <v>969.558539</v>
      </c>
      <c r="AG45" s="236">
        <v>0</v>
      </c>
      <c r="AH45" s="243">
        <v>4887000</v>
      </c>
      <c r="AI45" s="243">
        <v>774000</v>
      </c>
      <c r="AJ45" s="236">
        <v>0</v>
      </c>
      <c r="AK45" s="236"/>
      <c r="AL45" s="241">
        <v>380317800</v>
      </c>
      <c r="AM45" s="241">
        <v>42509086</v>
      </c>
      <c r="AN45" s="240">
        <v>422826886</v>
      </c>
      <c r="AO45" s="241">
        <v>287437756</v>
      </c>
      <c r="AP45" s="241">
        <v>11602985</v>
      </c>
      <c r="AQ45" s="240">
        <v>299040741</v>
      </c>
      <c r="AR45" s="241">
        <v>164403384</v>
      </c>
      <c r="AS45" s="241">
        <v>1876916</v>
      </c>
      <c r="AT45" s="240">
        <v>166280300</v>
      </c>
      <c r="AU45" s="241">
        <v>1993205</v>
      </c>
      <c r="AV45" s="236">
        <v>28587953</v>
      </c>
      <c r="AW45" s="236">
        <v>3269003</v>
      </c>
      <c r="AX45" s="236">
        <v>31856956</v>
      </c>
      <c r="AY45" s="236">
        <v>921998088</v>
      </c>
      <c r="AZ45" s="241">
        <v>0</v>
      </c>
      <c r="BA45" s="236">
        <v>921998088</v>
      </c>
      <c r="BB45" s="236"/>
      <c r="BC45" s="236">
        <v>834152145</v>
      </c>
      <c r="BD45" s="236">
        <v>834152145</v>
      </c>
      <c r="BE45" s="241">
        <v>975219539</v>
      </c>
      <c r="BF45" s="241"/>
      <c r="BG45" s="242">
        <v>969558539</v>
      </c>
      <c r="BH45" s="216">
        <v>0</v>
      </c>
      <c r="BI45" s="239">
        <v>0</v>
      </c>
      <c r="BJ45" s="236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</row>
    <row r="46" spans="1:77">
      <c r="B46" s="222" t="s">
        <v>112</v>
      </c>
      <c r="C46" s="236">
        <v>5313464113</v>
      </c>
      <c r="D46" s="236">
        <v>25169190</v>
      </c>
      <c r="E46" s="236">
        <v>5338633303</v>
      </c>
      <c r="F46" s="236">
        <v>3903238726</v>
      </c>
      <c r="G46" s="236">
        <v>18516329</v>
      </c>
      <c r="H46" s="236">
        <v>3921755055</v>
      </c>
      <c r="I46" s="236">
        <v>2168972476</v>
      </c>
      <c r="J46" s="236">
        <v>2664432</v>
      </c>
      <c r="K46" s="236">
        <v>2171636908</v>
      </c>
      <c r="L46" s="236">
        <v>23719076</v>
      </c>
      <c r="M46" s="236">
        <v>344804804</v>
      </c>
      <c r="N46" s="236">
        <v>42170778</v>
      </c>
      <c r="O46" s="236">
        <v>386975582</v>
      </c>
      <c r="P46" s="236">
        <v>11842719924</v>
      </c>
      <c r="Q46" s="235">
        <v>0</v>
      </c>
      <c r="R46" s="236">
        <v>11842719924</v>
      </c>
      <c r="S46" s="235"/>
      <c r="T46" s="236">
        <v>11409394391</v>
      </c>
      <c r="U46" s="236">
        <v>11409394391</v>
      </c>
      <c r="V46" s="236">
        <v>11455744342</v>
      </c>
      <c r="W46" s="236">
        <v>11455744342</v>
      </c>
      <c r="X46" s="236">
        <v>11796369973</v>
      </c>
      <c r="Y46" s="236">
        <v>11796369973</v>
      </c>
      <c r="Z46" s="240">
        <v>24504911</v>
      </c>
      <c r="AA46" s="240">
        <v>131647</v>
      </c>
      <c r="AB46" s="236">
        <v>24636558</v>
      </c>
      <c r="AC46" s="240">
        <v>733446729</v>
      </c>
      <c r="AD46" s="240">
        <v>0</v>
      </c>
      <c r="AE46" s="240">
        <v>12600803211</v>
      </c>
      <c r="AF46" s="236"/>
      <c r="AG46" s="236">
        <v>0</v>
      </c>
      <c r="AH46" s="236">
        <v>31706000</v>
      </c>
      <c r="AI46" s="236">
        <v>13124000</v>
      </c>
      <c r="AJ46" s="236">
        <v>0</v>
      </c>
      <c r="AK46" s="236"/>
      <c r="AL46" s="240">
        <v>5345170113</v>
      </c>
      <c r="AM46" s="240">
        <v>25169190</v>
      </c>
      <c r="AN46" s="240">
        <v>5370339303</v>
      </c>
      <c r="AO46" s="240">
        <v>3916362726</v>
      </c>
      <c r="AP46" s="240">
        <v>18516329</v>
      </c>
      <c r="AQ46" s="240">
        <v>3934879055</v>
      </c>
      <c r="AR46" s="240">
        <v>2168972476</v>
      </c>
      <c r="AS46" s="240">
        <v>2664432</v>
      </c>
      <c r="AT46" s="240">
        <v>2171636908</v>
      </c>
      <c r="AU46" s="240">
        <v>23719076</v>
      </c>
      <c r="AV46" s="236">
        <v>344804804</v>
      </c>
      <c r="AW46" s="236">
        <v>42170778</v>
      </c>
      <c r="AX46" s="236">
        <v>386975582</v>
      </c>
      <c r="AY46" s="236">
        <v>11887549924</v>
      </c>
      <c r="AZ46" s="241">
        <v>0</v>
      </c>
      <c r="BA46" s="236">
        <v>11887549924</v>
      </c>
      <c r="BB46" s="236"/>
      <c r="BC46" s="236">
        <v>11454224391</v>
      </c>
      <c r="BD46" s="236">
        <v>11454224391</v>
      </c>
      <c r="BE46" s="240">
        <v>12645633211</v>
      </c>
      <c r="BF46" s="241"/>
      <c r="BG46" s="240">
        <v>12600803211</v>
      </c>
      <c r="BH46" s="216">
        <v>0</v>
      </c>
      <c r="BI46" s="240">
        <v>0</v>
      </c>
      <c r="BJ46" s="236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</row>
    <row r="47" spans="1:77">
      <c r="A47" s="216">
        <f t="shared" ref="A47:A58" si="3">A34+1</f>
        <v>2007</v>
      </c>
      <c r="B47" s="216">
        <v>1</v>
      </c>
      <c r="C47" s="236">
        <v>485508422</v>
      </c>
      <c r="D47" s="236">
        <v>9287761</v>
      </c>
      <c r="E47" s="236">
        <v>494796183</v>
      </c>
      <c r="F47" s="236">
        <v>300378302</v>
      </c>
      <c r="G47" s="236">
        <v>-27415865</v>
      </c>
      <c r="H47" s="236">
        <v>272962437</v>
      </c>
      <c r="I47" s="236">
        <v>167990064</v>
      </c>
      <c r="J47" s="236">
        <v>-6846166</v>
      </c>
      <c r="K47" s="236">
        <v>161143898</v>
      </c>
      <c r="L47" s="236">
        <v>1996244</v>
      </c>
      <c r="M47" s="236">
        <v>30447615</v>
      </c>
      <c r="N47" s="236">
        <v>3439687</v>
      </c>
      <c r="O47" s="236">
        <v>33887302</v>
      </c>
      <c r="P47" s="236">
        <v>964786064</v>
      </c>
      <c r="Q47" s="235">
        <v>0</v>
      </c>
      <c r="R47" s="236">
        <v>964786064</v>
      </c>
      <c r="S47" s="235"/>
      <c r="T47" s="236">
        <v>955873032</v>
      </c>
      <c r="U47" s="236">
        <v>955873032</v>
      </c>
      <c r="V47" s="236">
        <v>930898762</v>
      </c>
      <c r="W47" s="236">
        <v>930898762</v>
      </c>
      <c r="X47" s="236">
        <v>989760334</v>
      </c>
      <c r="Y47" s="236">
        <v>989760334</v>
      </c>
      <c r="Z47" s="241">
        <v>2271881</v>
      </c>
      <c r="AA47" s="241">
        <v>-184100</v>
      </c>
      <c r="AB47" s="236">
        <v>2087781</v>
      </c>
      <c r="AC47" s="241">
        <v>55674974</v>
      </c>
      <c r="AD47" s="240">
        <v>0</v>
      </c>
      <c r="AE47" s="245">
        <v>1022548819</v>
      </c>
      <c r="AF47" s="236"/>
      <c r="AG47" s="236">
        <v>0</v>
      </c>
      <c r="AH47" s="243">
        <v>8120000</v>
      </c>
      <c r="AI47" s="243">
        <v>1532000</v>
      </c>
      <c r="AJ47" s="236">
        <v>0</v>
      </c>
      <c r="AK47" s="236"/>
      <c r="AL47" s="241">
        <v>493628422</v>
      </c>
      <c r="AM47" s="241">
        <v>9287761</v>
      </c>
      <c r="AN47" s="240">
        <v>502916183</v>
      </c>
      <c r="AO47" s="241">
        <v>301910302</v>
      </c>
      <c r="AP47" s="241">
        <v>-27415865</v>
      </c>
      <c r="AQ47" s="240">
        <v>274494437</v>
      </c>
      <c r="AR47" s="241">
        <v>167990064</v>
      </c>
      <c r="AS47" s="241">
        <v>-6846166</v>
      </c>
      <c r="AT47" s="240">
        <v>161143898</v>
      </c>
      <c r="AU47" s="241">
        <v>1996244</v>
      </c>
      <c r="AV47" s="236">
        <v>30447615</v>
      </c>
      <c r="AW47" s="236">
        <v>3439687</v>
      </c>
      <c r="AX47" s="236">
        <v>33887302</v>
      </c>
      <c r="AY47" s="246">
        <v>974438064</v>
      </c>
      <c r="AZ47" s="241">
        <v>0</v>
      </c>
      <c r="BA47" s="246">
        <v>974438064</v>
      </c>
      <c r="BB47" s="236"/>
      <c r="BC47" s="236">
        <v>965525032</v>
      </c>
      <c r="BD47" s="236">
        <v>965525032</v>
      </c>
      <c r="BE47" s="247">
        <v>1032200819</v>
      </c>
      <c r="BF47" s="236"/>
      <c r="BG47" s="242">
        <v>1022548819</v>
      </c>
      <c r="BH47" s="248">
        <v>0</v>
      </c>
      <c r="BI47" s="239">
        <v>0</v>
      </c>
      <c r="BJ47" s="235"/>
    </row>
    <row r="48" spans="1:77">
      <c r="A48" s="216">
        <f t="shared" si="3"/>
        <v>2007</v>
      </c>
      <c r="B48" s="216">
        <v>2</v>
      </c>
      <c r="C48" s="236">
        <v>442326225</v>
      </c>
      <c r="D48" s="236">
        <v>-51249265</v>
      </c>
      <c r="E48" s="236">
        <v>391076960</v>
      </c>
      <c r="F48" s="236">
        <v>289055492</v>
      </c>
      <c r="G48" s="236">
        <v>-22808277</v>
      </c>
      <c r="H48" s="236">
        <v>266247215</v>
      </c>
      <c r="I48" s="236">
        <v>159392445</v>
      </c>
      <c r="J48" s="236">
        <v>-1957133</v>
      </c>
      <c r="K48" s="236">
        <v>157435312</v>
      </c>
      <c r="L48" s="236">
        <v>1999675</v>
      </c>
      <c r="M48" s="236">
        <v>24490155</v>
      </c>
      <c r="N48" s="236">
        <v>2853594</v>
      </c>
      <c r="O48" s="236">
        <v>27343749</v>
      </c>
      <c r="P48" s="236">
        <v>844102911</v>
      </c>
      <c r="Q48" s="235">
        <v>0</v>
      </c>
      <c r="R48" s="236">
        <v>844102911</v>
      </c>
      <c r="S48" s="235"/>
      <c r="T48" s="236">
        <v>892773837</v>
      </c>
      <c r="U48" s="236">
        <v>892773837</v>
      </c>
      <c r="V48" s="236">
        <v>816759162</v>
      </c>
      <c r="W48" s="236">
        <v>816759162</v>
      </c>
      <c r="X48" s="236">
        <v>920117586</v>
      </c>
      <c r="Y48" s="236">
        <v>920117586</v>
      </c>
      <c r="Z48" s="241">
        <v>2179804</v>
      </c>
      <c r="AA48" s="241">
        <v>-182389</v>
      </c>
      <c r="AB48" s="236">
        <v>1997415</v>
      </c>
      <c r="AC48" s="241">
        <v>41750916</v>
      </c>
      <c r="AD48" s="240">
        <v>0</v>
      </c>
      <c r="AE48" s="245">
        <v>887851242</v>
      </c>
      <c r="AF48" s="236"/>
      <c r="AG48" s="236">
        <v>0</v>
      </c>
      <c r="AH48" s="243">
        <v>5034000</v>
      </c>
      <c r="AI48" s="243">
        <v>970000</v>
      </c>
      <c r="AJ48" s="236">
        <v>0</v>
      </c>
      <c r="AK48" s="236"/>
      <c r="AL48" s="241">
        <v>447360225</v>
      </c>
      <c r="AM48" s="241">
        <v>-51249265</v>
      </c>
      <c r="AN48" s="240">
        <v>396110960</v>
      </c>
      <c r="AO48" s="241">
        <v>290025492</v>
      </c>
      <c r="AP48" s="241">
        <v>-22808277</v>
      </c>
      <c r="AQ48" s="240">
        <v>267217215</v>
      </c>
      <c r="AR48" s="241">
        <v>159392445</v>
      </c>
      <c r="AS48" s="241">
        <v>-1957133</v>
      </c>
      <c r="AT48" s="240">
        <v>157435312</v>
      </c>
      <c r="AU48" s="241">
        <v>1999675</v>
      </c>
      <c r="AV48" s="236">
        <v>24490155</v>
      </c>
      <c r="AW48" s="236">
        <v>2853594</v>
      </c>
      <c r="AX48" s="236">
        <v>27343749</v>
      </c>
      <c r="AY48" s="246">
        <v>850106911</v>
      </c>
      <c r="AZ48" s="241">
        <v>0</v>
      </c>
      <c r="BA48" s="246">
        <v>850106911</v>
      </c>
      <c r="BB48" s="236"/>
      <c r="BC48" s="236">
        <v>898777837</v>
      </c>
      <c r="BD48" s="236">
        <v>898777837</v>
      </c>
      <c r="BE48" s="247">
        <v>893855242</v>
      </c>
      <c r="BF48" s="236"/>
      <c r="BG48" s="242">
        <v>887851242</v>
      </c>
      <c r="BH48" s="248">
        <v>0</v>
      </c>
      <c r="BI48" s="239">
        <v>0</v>
      </c>
      <c r="BJ48" s="235"/>
    </row>
    <row r="49" spans="1:66">
      <c r="A49" s="216">
        <f t="shared" si="3"/>
        <v>2007</v>
      </c>
      <c r="B49" s="216">
        <v>3</v>
      </c>
      <c r="C49" s="236">
        <v>348101652</v>
      </c>
      <c r="D49" s="236">
        <v>-3166558</v>
      </c>
      <c r="E49" s="236">
        <v>344935094</v>
      </c>
      <c r="F49" s="236">
        <v>277492105</v>
      </c>
      <c r="G49" s="236">
        <v>22779641</v>
      </c>
      <c r="H49" s="236">
        <v>300271746</v>
      </c>
      <c r="I49" s="236">
        <v>176373564</v>
      </c>
      <c r="J49" s="236">
        <v>5102833</v>
      </c>
      <c r="K49" s="236">
        <v>181476397</v>
      </c>
      <c r="L49" s="236">
        <v>2002759</v>
      </c>
      <c r="M49" s="236">
        <v>25803046</v>
      </c>
      <c r="N49" s="236">
        <v>3089019</v>
      </c>
      <c r="O49" s="236">
        <v>28892065</v>
      </c>
      <c r="P49" s="236">
        <v>857578061</v>
      </c>
      <c r="Q49" s="235">
        <v>0</v>
      </c>
      <c r="R49" s="236">
        <v>857578061</v>
      </c>
      <c r="S49" s="235"/>
      <c r="T49" s="236">
        <v>803970080</v>
      </c>
      <c r="U49" s="236">
        <v>803970080</v>
      </c>
      <c r="V49" s="236">
        <v>828685996</v>
      </c>
      <c r="W49" s="236">
        <v>828685996</v>
      </c>
      <c r="X49" s="236">
        <v>832862145</v>
      </c>
      <c r="Y49" s="236">
        <v>832862145</v>
      </c>
      <c r="Z49" s="241">
        <v>2034654</v>
      </c>
      <c r="AA49" s="241">
        <v>161268</v>
      </c>
      <c r="AB49" s="236">
        <v>2195922</v>
      </c>
      <c r="AC49" s="241">
        <v>43048330</v>
      </c>
      <c r="AD49" s="240">
        <v>0</v>
      </c>
      <c r="AE49" s="245">
        <v>902822313</v>
      </c>
      <c r="AF49" s="236"/>
      <c r="AG49" s="236">
        <v>0</v>
      </c>
      <c r="AH49" s="243">
        <v>3928000</v>
      </c>
      <c r="AI49" s="243">
        <v>887000</v>
      </c>
      <c r="AJ49" s="236">
        <v>0</v>
      </c>
      <c r="AK49" s="236"/>
      <c r="AL49" s="241">
        <v>352029652</v>
      </c>
      <c r="AM49" s="241">
        <v>-3166558</v>
      </c>
      <c r="AN49" s="240">
        <v>348863094</v>
      </c>
      <c r="AO49" s="241">
        <v>278379105</v>
      </c>
      <c r="AP49" s="241">
        <v>22779641</v>
      </c>
      <c r="AQ49" s="240">
        <v>301158746</v>
      </c>
      <c r="AR49" s="241">
        <v>176373564</v>
      </c>
      <c r="AS49" s="241">
        <v>5102833</v>
      </c>
      <c r="AT49" s="240">
        <v>181476397</v>
      </c>
      <c r="AU49" s="241">
        <v>2002759</v>
      </c>
      <c r="AV49" s="236">
        <v>25803046</v>
      </c>
      <c r="AW49" s="236">
        <v>3089019</v>
      </c>
      <c r="AX49" s="236">
        <v>28892065</v>
      </c>
      <c r="AY49" s="246">
        <v>862393061</v>
      </c>
      <c r="AZ49" s="241">
        <v>0</v>
      </c>
      <c r="BA49" s="246">
        <v>862393061</v>
      </c>
      <c r="BB49" s="236"/>
      <c r="BC49" s="236">
        <v>808785080</v>
      </c>
      <c r="BD49" s="236">
        <v>808785080</v>
      </c>
      <c r="BE49" s="247">
        <v>907637313</v>
      </c>
      <c r="BF49" s="236"/>
      <c r="BG49" s="242">
        <v>902822313</v>
      </c>
      <c r="BH49" s="248">
        <v>0</v>
      </c>
      <c r="BI49" s="239">
        <v>0</v>
      </c>
      <c r="BJ49" s="235"/>
    </row>
    <row r="50" spans="1:66">
      <c r="A50" s="216">
        <f t="shared" si="3"/>
        <v>2007</v>
      </c>
      <c r="B50" s="216">
        <v>4</v>
      </c>
      <c r="C50" s="236">
        <v>341456852</v>
      </c>
      <c r="D50" s="236">
        <v>3390238</v>
      </c>
      <c r="E50" s="236">
        <v>344847090</v>
      </c>
      <c r="F50" s="236">
        <v>293951546</v>
      </c>
      <c r="G50" s="236">
        <v>15715520</v>
      </c>
      <c r="H50" s="236">
        <v>309667066</v>
      </c>
      <c r="I50" s="236">
        <v>181298490</v>
      </c>
      <c r="J50" s="236">
        <v>905797</v>
      </c>
      <c r="K50" s="236">
        <v>182204287</v>
      </c>
      <c r="L50" s="236">
        <v>2005319</v>
      </c>
      <c r="M50" s="236">
        <v>24483300</v>
      </c>
      <c r="N50" s="236">
        <v>3048999</v>
      </c>
      <c r="O50" s="236">
        <v>27532299</v>
      </c>
      <c r="P50" s="236">
        <v>866256061</v>
      </c>
      <c r="Q50" s="235">
        <v>0</v>
      </c>
      <c r="R50" s="236">
        <v>866256061</v>
      </c>
      <c r="S50" s="235"/>
      <c r="T50" s="236">
        <v>818712207</v>
      </c>
      <c r="U50" s="236">
        <v>818712207</v>
      </c>
      <c r="V50" s="236">
        <v>838723762</v>
      </c>
      <c r="W50" s="236">
        <v>838723762</v>
      </c>
      <c r="X50" s="236">
        <v>846244506</v>
      </c>
      <c r="Y50" s="236">
        <v>846244506</v>
      </c>
      <c r="Z50" s="241">
        <v>1950298</v>
      </c>
      <c r="AA50" s="241">
        <v>72</v>
      </c>
      <c r="AB50" s="236">
        <v>1950370</v>
      </c>
      <c r="AC50" s="241">
        <v>43717012</v>
      </c>
      <c r="AD50" s="240">
        <v>0</v>
      </c>
      <c r="AE50" s="245">
        <v>911923443</v>
      </c>
      <c r="AF50" s="236"/>
      <c r="AG50" s="236">
        <v>0</v>
      </c>
      <c r="AH50" s="243">
        <v>1829000</v>
      </c>
      <c r="AI50" s="243">
        <v>907000</v>
      </c>
      <c r="AJ50" s="236">
        <v>0</v>
      </c>
      <c r="AK50" s="236"/>
      <c r="AL50" s="241">
        <v>343285852</v>
      </c>
      <c r="AM50" s="241">
        <v>3390238</v>
      </c>
      <c r="AN50" s="240">
        <v>346676090</v>
      </c>
      <c r="AO50" s="241">
        <v>294858546</v>
      </c>
      <c r="AP50" s="241">
        <v>15715520</v>
      </c>
      <c r="AQ50" s="240">
        <v>310574066</v>
      </c>
      <c r="AR50" s="241">
        <v>181298490</v>
      </c>
      <c r="AS50" s="241">
        <v>905797</v>
      </c>
      <c r="AT50" s="240">
        <v>182204287</v>
      </c>
      <c r="AU50" s="241">
        <v>2005319</v>
      </c>
      <c r="AV50" s="236">
        <v>24483300</v>
      </c>
      <c r="AW50" s="236">
        <v>3048999</v>
      </c>
      <c r="AX50" s="236">
        <v>27532299</v>
      </c>
      <c r="AY50" s="246">
        <v>868992061</v>
      </c>
      <c r="AZ50" s="241">
        <v>0</v>
      </c>
      <c r="BA50" s="246">
        <v>868992061</v>
      </c>
      <c r="BB50" s="236"/>
      <c r="BC50" s="236">
        <v>821448207</v>
      </c>
      <c r="BD50" s="236">
        <v>821448207</v>
      </c>
      <c r="BE50" s="247">
        <v>914659443</v>
      </c>
      <c r="BF50" s="236"/>
      <c r="BG50" s="242">
        <v>911923443</v>
      </c>
      <c r="BH50" s="248">
        <v>0</v>
      </c>
      <c r="BI50" s="239">
        <v>0</v>
      </c>
      <c r="BJ50" s="235"/>
    </row>
    <row r="51" spans="1:66">
      <c r="A51" s="216">
        <f t="shared" si="3"/>
        <v>2007</v>
      </c>
      <c r="B51" s="216">
        <v>5</v>
      </c>
      <c r="C51" s="236">
        <v>405092717</v>
      </c>
      <c r="D51" s="236">
        <v>79886218</v>
      </c>
      <c r="E51" s="236">
        <v>484978935</v>
      </c>
      <c r="F51" s="236">
        <v>331666129</v>
      </c>
      <c r="G51" s="236">
        <v>55036526</v>
      </c>
      <c r="H51" s="236">
        <v>386702655</v>
      </c>
      <c r="I51" s="236">
        <v>194099097</v>
      </c>
      <c r="J51" s="236">
        <v>5531722</v>
      </c>
      <c r="K51" s="236">
        <v>199630819</v>
      </c>
      <c r="L51" s="236">
        <v>2008514</v>
      </c>
      <c r="M51" s="236">
        <v>29335383</v>
      </c>
      <c r="N51" s="236">
        <v>3709414</v>
      </c>
      <c r="O51" s="236">
        <v>33044797</v>
      </c>
      <c r="P51" s="236">
        <v>1106365720</v>
      </c>
      <c r="Q51" s="235">
        <v>0</v>
      </c>
      <c r="R51" s="236">
        <v>1106365720</v>
      </c>
      <c r="S51" s="235"/>
      <c r="T51" s="236">
        <v>932866457</v>
      </c>
      <c r="U51" s="236">
        <v>932866457</v>
      </c>
      <c r="V51" s="236">
        <v>1073320923</v>
      </c>
      <c r="W51" s="236">
        <v>1073320923</v>
      </c>
      <c r="X51" s="236">
        <v>965911254</v>
      </c>
      <c r="Y51" s="236">
        <v>965911254</v>
      </c>
      <c r="Z51" s="241">
        <v>1973203</v>
      </c>
      <c r="AA51" s="241">
        <v>222807</v>
      </c>
      <c r="AB51" s="236">
        <v>2196010</v>
      </c>
      <c r="AC51" s="241">
        <v>73426644</v>
      </c>
      <c r="AD51" s="240">
        <v>0</v>
      </c>
      <c r="AE51" s="245">
        <v>1181988374</v>
      </c>
      <c r="AF51" s="236"/>
      <c r="AG51" s="236">
        <v>0</v>
      </c>
      <c r="AH51" s="243">
        <v>1727000</v>
      </c>
      <c r="AI51" s="243">
        <v>1674000</v>
      </c>
      <c r="AJ51" s="236">
        <v>0</v>
      </c>
      <c r="AK51" s="236"/>
      <c r="AL51" s="241">
        <v>406819717</v>
      </c>
      <c r="AM51" s="241">
        <v>79886218</v>
      </c>
      <c r="AN51" s="240">
        <v>486705935</v>
      </c>
      <c r="AO51" s="241">
        <v>333340129</v>
      </c>
      <c r="AP51" s="241">
        <v>55036526</v>
      </c>
      <c r="AQ51" s="240">
        <v>388376655</v>
      </c>
      <c r="AR51" s="241">
        <v>194099097</v>
      </c>
      <c r="AS51" s="241">
        <v>5531722</v>
      </c>
      <c r="AT51" s="240">
        <v>199630819</v>
      </c>
      <c r="AU51" s="241">
        <v>2008514</v>
      </c>
      <c r="AV51" s="236">
        <v>29335383</v>
      </c>
      <c r="AW51" s="236">
        <v>3709414</v>
      </c>
      <c r="AX51" s="236">
        <v>33044797</v>
      </c>
      <c r="AY51" s="246">
        <v>1109766720</v>
      </c>
      <c r="AZ51" s="241">
        <v>0</v>
      </c>
      <c r="BA51" s="246">
        <v>1109766720</v>
      </c>
      <c r="BB51" s="236"/>
      <c r="BC51" s="236">
        <v>936267457</v>
      </c>
      <c r="BD51" s="236">
        <v>936267457</v>
      </c>
      <c r="BE51" s="247">
        <v>1185389374</v>
      </c>
      <c r="BF51" s="236"/>
      <c r="BG51" s="242">
        <v>1181988374</v>
      </c>
      <c r="BH51" s="248">
        <v>0</v>
      </c>
      <c r="BI51" s="239">
        <v>0</v>
      </c>
      <c r="BJ51" s="235"/>
    </row>
    <row r="52" spans="1:66">
      <c r="A52" s="216">
        <f t="shared" si="3"/>
        <v>2007</v>
      </c>
      <c r="B52" s="216">
        <v>6</v>
      </c>
      <c r="C52" s="236">
        <v>522070089</v>
      </c>
      <c r="D52" s="236">
        <v>48387070</v>
      </c>
      <c r="E52" s="236">
        <v>570457159</v>
      </c>
      <c r="F52" s="236">
        <v>378195701</v>
      </c>
      <c r="G52" s="236">
        <v>9215295</v>
      </c>
      <c r="H52" s="236">
        <v>387410996</v>
      </c>
      <c r="I52" s="236">
        <v>204633614</v>
      </c>
      <c r="J52" s="236">
        <v>2832981</v>
      </c>
      <c r="K52" s="236">
        <v>207466595</v>
      </c>
      <c r="L52" s="236">
        <v>2012563</v>
      </c>
      <c r="M52" s="236">
        <v>32380358</v>
      </c>
      <c r="N52" s="236">
        <v>4077128</v>
      </c>
      <c r="O52" s="236">
        <v>36457486</v>
      </c>
      <c r="P52" s="236">
        <v>1203804799</v>
      </c>
      <c r="Q52" s="235">
        <v>0</v>
      </c>
      <c r="R52" s="236">
        <v>1203804799</v>
      </c>
      <c r="S52" s="235"/>
      <c r="T52" s="236">
        <v>1106911967</v>
      </c>
      <c r="U52" s="236">
        <v>1106911967</v>
      </c>
      <c r="V52" s="236">
        <v>1167347313</v>
      </c>
      <c r="W52" s="236">
        <v>1167347313</v>
      </c>
      <c r="X52" s="236">
        <v>1143369453</v>
      </c>
      <c r="Y52" s="236">
        <v>1143369453</v>
      </c>
      <c r="Z52" s="241">
        <v>2092274</v>
      </c>
      <c r="AA52" s="241">
        <v>-46867</v>
      </c>
      <c r="AB52" s="236">
        <v>2045407</v>
      </c>
      <c r="AC52" s="241">
        <v>88161628</v>
      </c>
      <c r="AD52" s="240">
        <v>0</v>
      </c>
      <c r="AE52" s="245">
        <v>1294011834</v>
      </c>
      <c r="AF52" s="236"/>
      <c r="AG52" s="236">
        <v>0</v>
      </c>
      <c r="AH52" s="243">
        <v>2600000</v>
      </c>
      <c r="AI52" s="243">
        <v>2283000</v>
      </c>
      <c r="AJ52" s="236">
        <v>0</v>
      </c>
      <c r="AK52" s="236"/>
      <c r="AL52" s="241">
        <v>524670089</v>
      </c>
      <c r="AM52" s="241">
        <v>48387070</v>
      </c>
      <c r="AN52" s="240">
        <v>573057159</v>
      </c>
      <c r="AO52" s="241">
        <v>380478701</v>
      </c>
      <c r="AP52" s="241">
        <v>9215295</v>
      </c>
      <c r="AQ52" s="240">
        <v>389693996</v>
      </c>
      <c r="AR52" s="241">
        <v>204633614</v>
      </c>
      <c r="AS52" s="241">
        <v>2832981</v>
      </c>
      <c r="AT52" s="240">
        <v>207466595</v>
      </c>
      <c r="AU52" s="241">
        <v>2012563</v>
      </c>
      <c r="AV52" s="236">
        <v>32380358</v>
      </c>
      <c r="AW52" s="236">
        <v>4077128</v>
      </c>
      <c r="AX52" s="236">
        <v>36457486</v>
      </c>
      <c r="AY52" s="246">
        <v>1208687799</v>
      </c>
      <c r="AZ52" s="241">
        <v>0</v>
      </c>
      <c r="BA52" s="246">
        <v>1208687799</v>
      </c>
      <c r="BB52" s="236"/>
      <c r="BC52" s="236">
        <v>1111794967</v>
      </c>
      <c r="BD52" s="236">
        <v>1111794967</v>
      </c>
      <c r="BE52" s="247">
        <v>1298894834</v>
      </c>
      <c r="BF52" s="236"/>
      <c r="BG52" s="242">
        <v>1294011834</v>
      </c>
      <c r="BH52" s="248">
        <v>0</v>
      </c>
      <c r="BI52" s="239">
        <v>0</v>
      </c>
      <c r="BJ52" s="235"/>
    </row>
    <row r="53" spans="1:66">
      <c r="A53" s="216">
        <f t="shared" si="3"/>
        <v>2007</v>
      </c>
      <c r="B53" s="216">
        <v>7</v>
      </c>
      <c r="C53" s="236">
        <v>587270975</v>
      </c>
      <c r="D53" s="236">
        <v>23577962</v>
      </c>
      <c r="E53" s="236">
        <v>610848937</v>
      </c>
      <c r="F53" s="236">
        <v>403014630</v>
      </c>
      <c r="G53" s="236">
        <v>4036580</v>
      </c>
      <c r="H53" s="236">
        <v>407051210</v>
      </c>
      <c r="I53" s="236">
        <v>206631190</v>
      </c>
      <c r="J53" s="236">
        <v>-1320308</v>
      </c>
      <c r="K53" s="236">
        <v>205310882</v>
      </c>
      <c r="L53" s="236">
        <v>2015000</v>
      </c>
      <c r="M53" s="236">
        <v>35113194</v>
      </c>
      <c r="N53" s="236">
        <v>4393900</v>
      </c>
      <c r="O53" s="236">
        <v>39507094</v>
      </c>
      <c r="P53" s="236">
        <v>1264733123</v>
      </c>
      <c r="Q53" s="235">
        <v>0</v>
      </c>
      <c r="R53" s="236">
        <v>1264733123</v>
      </c>
      <c r="S53" s="235"/>
      <c r="T53" s="236">
        <v>1198931795</v>
      </c>
      <c r="U53" s="236">
        <v>1198931795</v>
      </c>
      <c r="V53" s="236">
        <v>1225226029</v>
      </c>
      <c r="W53" s="236">
        <v>1225226029</v>
      </c>
      <c r="X53" s="236">
        <v>1238438889</v>
      </c>
      <c r="Y53" s="236">
        <v>1238438889</v>
      </c>
      <c r="Z53" s="241">
        <v>2167036</v>
      </c>
      <c r="AA53" s="241">
        <v>-17104</v>
      </c>
      <c r="AB53" s="236">
        <v>2149932</v>
      </c>
      <c r="AC53" s="241">
        <v>98196165</v>
      </c>
      <c r="AD53" s="240">
        <v>0</v>
      </c>
      <c r="AE53" s="245">
        <v>1365079220</v>
      </c>
      <c r="AF53" s="236"/>
      <c r="AG53" s="236">
        <v>0</v>
      </c>
      <c r="AH53" s="243">
        <v>3154000</v>
      </c>
      <c r="AI53" s="243">
        <v>2590000</v>
      </c>
      <c r="AJ53" s="236">
        <v>0</v>
      </c>
      <c r="AK53" s="236"/>
      <c r="AL53" s="241">
        <v>590424975</v>
      </c>
      <c r="AM53" s="241">
        <v>23577962</v>
      </c>
      <c r="AN53" s="240">
        <v>614002937</v>
      </c>
      <c r="AO53" s="241">
        <v>405604630</v>
      </c>
      <c r="AP53" s="241">
        <v>4036580</v>
      </c>
      <c r="AQ53" s="240">
        <v>409641210</v>
      </c>
      <c r="AR53" s="241">
        <v>206631190</v>
      </c>
      <c r="AS53" s="241">
        <v>-1320308</v>
      </c>
      <c r="AT53" s="240">
        <v>205310882</v>
      </c>
      <c r="AU53" s="241">
        <v>2015000</v>
      </c>
      <c r="AV53" s="236">
        <v>35113194</v>
      </c>
      <c r="AW53" s="236">
        <v>4393900</v>
      </c>
      <c r="AX53" s="236">
        <v>39507094</v>
      </c>
      <c r="AY53" s="246">
        <v>1270477123</v>
      </c>
      <c r="AZ53" s="241">
        <v>0</v>
      </c>
      <c r="BA53" s="246">
        <v>1270477123</v>
      </c>
      <c r="BB53" s="236"/>
      <c r="BC53" s="236">
        <v>1204675795</v>
      </c>
      <c r="BD53" s="236">
        <v>1204675795</v>
      </c>
      <c r="BE53" s="247">
        <v>1370823220</v>
      </c>
      <c r="BF53" s="236"/>
      <c r="BG53" s="242">
        <v>1365079220</v>
      </c>
      <c r="BH53" s="248">
        <v>0</v>
      </c>
      <c r="BI53" s="239">
        <v>0</v>
      </c>
      <c r="BJ53" s="236"/>
      <c r="BN53" s="218"/>
    </row>
    <row r="54" spans="1:66">
      <c r="A54" s="216">
        <f t="shared" si="3"/>
        <v>2007</v>
      </c>
      <c r="B54" s="216">
        <v>8</v>
      </c>
      <c r="C54" s="236">
        <v>605123208</v>
      </c>
      <c r="D54" s="236">
        <v>11952646</v>
      </c>
      <c r="E54" s="236">
        <v>617075854</v>
      </c>
      <c r="F54" s="236">
        <v>404927603</v>
      </c>
      <c r="G54" s="236">
        <v>1797348</v>
      </c>
      <c r="H54" s="236">
        <v>406724951</v>
      </c>
      <c r="I54" s="236">
        <v>198581083</v>
      </c>
      <c r="J54" s="236">
        <v>-1208450</v>
      </c>
      <c r="K54" s="236">
        <v>197372633</v>
      </c>
      <c r="L54" s="236">
        <v>2017915</v>
      </c>
      <c r="M54" s="236">
        <v>35485568</v>
      </c>
      <c r="N54" s="236">
        <v>4478312</v>
      </c>
      <c r="O54" s="236">
        <v>39963880</v>
      </c>
      <c r="P54" s="236">
        <v>1263155233</v>
      </c>
      <c r="Q54" s="235">
        <v>0</v>
      </c>
      <c r="R54" s="236">
        <v>1263155233</v>
      </c>
      <c r="S54" s="235"/>
      <c r="T54" s="236">
        <v>1210649809</v>
      </c>
      <c r="U54" s="236">
        <v>1210649809</v>
      </c>
      <c r="V54" s="236">
        <v>1223191353</v>
      </c>
      <c r="W54" s="236">
        <v>1223191353</v>
      </c>
      <c r="X54" s="236">
        <v>1250613689</v>
      </c>
      <c r="Y54" s="236">
        <v>1250613689</v>
      </c>
      <c r="Z54" s="241">
        <v>2128055</v>
      </c>
      <c r="AA54" s="241">
        <v>-18048</v>
      </c>
      <c r="AB54" s="236">
        <v>2110007</v>
      </c>
      <c r="AC54" s="241">
        <v>97894461</v>
      </c>
      <c r="AD54" s="240">
        <v>0</v>
      </c>
      <c r="AE54" s="245">
        <v>1363159701</v>
      </c>
      <c r="AF54" s="236"/>
      <c r="AG54" s="236">
        <v>0</v>
      </c>
      <c r="AH54" s="243">
        <v>3025000</v>
      </c>
      <c r="AI54" s="243">
        <v>2531000</v>
      </c>
      <c r="AJ54" s="236">
        <v>0</v>
      </c>
      <c r="AK54" s="236"/>
      <c r="AL54" s="241">
        <v>608148208</v>
      </c>
      <c r="AM54" s="241">
        <v>11952646</v>
      </c>
      <c r="AN54" s="240">
        <v>620100854</v>
      </c>
      <c r="AO54" s="241">
        <v>407458603</v>
      </c>
      <c r="AP54" s="241">
        <v>1797348</v>
      </c>
      <c r="AQ54" s="240">
        <v>409255951</v>
      </c>
      <c r="AR54" s="241">
        <v>198581083</v>
      </c>
      <c r="AS54" s="241">
        <v>-1208450</v>
      </c>
      <c r="AT54" s="240">
        <v>197372633</v>
      </c>
      <c r="AU54" s="241">
        <v>2017915</v>
      </c>
      <c r="AV54" s="236">
        <v>35485568</v>
      </c>
      <c r="AW54" s="236">
        <v>4478312</v>
      </c>
      <c r="AX54" s="236">
        <v>39963880</v>
      </c>
      <c r="AY54" s="246">
        <v>1268711233</v>
      </c>
      <c r="AZ54" s="241">
        <v>0</v>
      </c>
      <c r="BA54" s="246">
        <v>1268711233</v>
      </c>
      <c r="BB54" s="236"/>
      <c r="BC54" s="236">
        <v>1216205809</v>
      </c>
      <c r="BD54" s="236">
        <v>1216205809</v>
      </c>
      <c r="BE54" s="247">
        <v>1368715701</v>
      </c>
      <c r="BF54" s="236"/>
      <c r="BG54" s="242">
        <v>1363159701</v>
      </c>
      <c r="BH54" s="248">
        <v>0</v>
      </c>
      <c r="BI54" s="239">
        <v>0</v>
      </c>
      <c r="BJ54" s="236"/>
    </row>
    <row r="55" spans="1:66">
      <c r="A55" s="216">
        <f t="shared" si="3"/>
        <v>2007</v>
      </c>
      <c r="B55" s="216">
        <v>9</v>
      </c>
      <c r="C55" s="236">
        <v>565911032</v>
      </c>
      <c r="D55" s="236">
        <v>-76024020</v>
      </c>
      <c r="E55" s="236">
        <v>489887012</v>
      </c>
      <c r="F55" s="236">
        <v>403785853</v>
      </c>
      <c r="G55" s="236">
        <v>-35935742</v>
      </c>
      <c r="H55" s="236">
        <v>367850111</v>
      </c>
      <c r="I55" s="236">
        <v>196271863</v>
      </c>
      <c r="J55" s="236">
        <v>-2244507</v>
      </c>
      <c r="K55" s="236">
        <v>194027356</v>
      </c>
      <c r="L55" s="236">
        <v>2021611</v>
      </c>
      <c r="M55" s="236">
        <v>30939843</v>
      </c>
      <c r="N55" s="236">
        <v>3910165</v>
      </c>
      <c r="O55" s="236">
        <v>34850008</v>
      </c>
      <c r="P55" s="236">
        <v>1088636098</v>
      </c>
      <c r="Q55" s="235">
        <v>0</v>
      </c>
      <c r="R55" s="236">
        <v>1088636098</v>
      </c>
      <c r="S55" s="235"/>
      <c r="T55" s="236">
        <v>1167990359</v>
      </c>
      <c r="U55" s="236">
        <v>1167990359</v>
      </c>
      <c r="V55" s="236">
        <v>1053786090</v>
      </c>
      <c r="W55" s="236">
        <v>1053786090</v>
      </c>
      <c r="X55" s="236">
        <v>1202840367</v>
      </c>
      <c r="Y55" s="236">
        <v>1202840367</v>
      </c>
      <c r="Z55" s="241">
        <v>2113858</v>
      </c>
      <c r="AA55" s="241">
        <v>-202454</v>
      </c>
      <c r="AB55" s="236">
        <v>1911404</v>
      </c>
      <c r="AC55" s="241">
        <v>70996726</v>
      </c>
      <c r="AD55" s="240">
        <v>0</v>
      </c>
      <c r="AE55" s="245">
        <v>1161544228</v>
      </c>
      <c r="AF55" s="236"/>
      <c r="AG55" s="236">
        <v>0</v>
      </c>
      <c r="AH55" s="243">
        <v>2092000</v>
      </c>
      <c r="AI55" s="243">
        <v>1974000</v>
      </c>
      <c r="AJ55" s="236">
        <v>0</v>
      </c>
      <c r="AK55" s="236"/>
      <c r="AL55" s="241">
        <v>568003032</v>
      </c>
      <c r="AM55" s="241">
        <v>-76024020</v>
      </c>
      <c r="AN55" s="240">
        <v>491979012</v>
      </c>
      <c r="AO55" s="241">
        <v>405759853</v>
      </c>
      <c r="AP55" s="241">
        <v>-35935742</v>
      </c>
      <c r="AQ55" s="240">
        <v>369824111</v>
      </c>
      <c r="AR55" s="241">
        <v>196271863</v>
      </c>
      <c r="AS55" s="241">
        <v>-2244507</v>
      </c>
      <c r="AT55" s="240">
        <v>194027356</v>
      </c>
      <c r="AU55" s="241">
        <v>2021611</v>
      </c>
      <c r="AV55" s="236">
        <v>30939843</v>
      </c>
      <c r="AW55" s="236">
        <v>3910165</v>
      </c>
      <c r="AX55" s="236">
        <v>34850008</v>
      </c>
      <c r="AY55" s="246">
        <v>1092702098</v>
      </c>
      <c r="AZ55" s="241">
        <v>0</v>
      </c>
      <c r="BA55" s="246">
        <v>1092702098</v>
      </c>
      <c r="BB55" s="236"/>
      <c r="BC55" s="236">
        <v>1172056359</v>
      </c>
      <c r="BD55" s="236">
        <v>1172056359</v>
      </c>
      <c r="BE55" s="247">
        <v>1165610228</v>
      </c>
      <c r="BF55" s="236"/>
      <c r="BG55" s="242">
        <v>1161544228</v>
      </c>
      <c r="BH55" s="248">
        <v>0</v>
      </c>
      <c r="BI55" s="239">
        <v>0</v>
      </c>
      <c r="BJ55" s="236"/>
    </row>
    <row r="56" spans="1:66">
      <c r="A56" s="216">
        <f t="shared" si="3"/>
        <v>2007</v>
      </c>
      <c r="B56" s="216">
        <v>10</v>
      </c>
      <c r="C56" s="236">
        <v>426175753</v>
      </c>
      <c r="D56" s="236">
        <v>-55770224</v>
      </c>
      <c r="E56" s="236">
        <v>370405529</v>
      </c>
      <c r="F56" s="236">
        <v>346284275</v>
      </c>
      <c r="G56" s="236">
        <v>-17532179</v>
      </c>
      <c r="H56" s="236">
        <v>328752096</v>
      </c>
      <c r="I56" s="236">
        <v>174380796</v>
      </c>
      <c r="J56" s="236">
        <v>-2961981</v>
      </c>
      <c r="K56" s="236">
        <v>171418815</v>
      </c>
      <c r="L56" s="236">
        <v>2024065</v>
      </c>
      <c r="M56" s="236">
        <v>27312596</v>
      </c>
      <c r="N56" s="236">
        <v>3402214</v>
      </c>
      <c r="O56" s="236">
        <v>30714810</v>
      </c>
      <c r="P56" s="236">
        <v>903315315</v>
      </c>
      <c r="Q56" s="235">
        <v>0</v>
      </c>
      <c r="R56" s="236">
        <v>903315315</v>
      </c>
      <c r="S56" s="235"/>
      <c r="T56" s="236">
        <v>948864889</v>
      </c>
      <c r="U56" s="236">
        <v>948864889</v>
      </c>
      <c r="V56" s="236">
        <v>872600505</v>
      </c>
      <c r="W56" s="236">
        <v>872600505</v>
      </c>
      <c r="X56" s="236">
        <v>979579699</v>
      </c>
      <c r="Y56" s="236">
        <v>979579699</v>
      </c>
      <c r="Z56" s="241">
        <v>1968174</v>
      </c>
      <c r="AA56" s="241">
        <v>-6423</v>
      </c>
      <c r="AB56" s="236">
        <v>1961751</v>
      </c>
      <c r="AC56" s="241">
        <v>47800133</v>
      </c>
      <c r="AD56" s="240">
        <v>0</v>
      </c>
      <c r="AE56" s="245">
        <v>953077199</v>
      </c>
      <c r="AF56" s="236"/>
      <c r="AG56" s="236">
        <v>0</v>
      </c>
      <c r="AH56" s="243">
        <v>2119000</v>
      </c>
      <c r="AI56" s="243">
        <v>1224000</v>
      </c>
      <c r="AJ56" s="236">
        <v>0</v>
      </c>
      <c r="AK56" s="236"/>
      <c r="AL56" s="241">
        <v>428294753</v>
      </c>
      <c r="AM56" s="241">
        <v>-55770224</v>
      </c>
      <c r="AN56" s="240">
        <v>372524529</v>
      </c>
      <c r="AO56" s="241">
        <v>347508275</v>
      </c>
      <c r="AP56" s="241">
        <v>-17532179</v>
      </c>
      <c r="AQ56" s="240">
        <v>329976096</v>
      </c>
      <c r="AR56" s="241">
        <v>174380796</v>
      </c>
      <c r="AS56" s="241">
        <v>-2961981</v>
      </c>
      <c r="AT56" s="240">
        <v>171418815</v>
      </c>
      <c r="AU56" s="241">
        <v>2024065</v>
      </c>
      <c r="AV56" s="236">
        <v>27312596</v>
      </c>
      <c r="AW56" s="236">
        <v>3402214</v>
      </c>
      <c r="AX56" s="236">
        <v>30714810</v>
      </c>
      <c r="AY56" s="246">
        <v>906658315</v>
      </c>
      <c r="AZ56" s="241">
        <v>0</v>
      </c>
      <c r="BA56" s="246">
        <v>906658315</v>
      </c>
      <c r="BB56" s="236"/>
      <c r="BC56" s="236">
        <v>952207889</v>
      </c>
      <c r="BD56" s="236">
        <v>952207889</v>
      </c>
      <c r="BE56" s="247">
        <v>956420199</v>
      </c>
      <c r="BF56" s="236"/>
      <c r="BG56" s="242">
        <v>953077199</v>
      </c>
      <c r="BH56" s="248">
        <v>0</v>
      </c>
      <c r="BI56" s="239">
        <v>0</v>
      </c>
      <c r="BJ56" s="236"/>
    </row>
    <row r="57" spans="1:66">
      <c r="A57" s="216">
        <f t="shared" si="3"/>
        <v>2007</v>
      </c>
      <c r="B57" s="216">
        <v>11</v>
      </c>
      <c r="C57" s="236">
        <v>333765615</v>
      </c>
      <c r="D57" s="236">
        <v>-9090060</v>
      </c>
      <c r="E57" s="236">
        <v>324675555</v>
      </c>
      <c r="F57" s="236">
        <v>290191446</v>
      </c>
      <c r="G57" s="236">
        <v>2520560</v>
      </c>
      <c r="H57" s="236">
        <v>292712006</v>
      </c>
      <c r="I57" s="236">
        <v>156330679</v>
      </c>
      <c r="J57" s="236">
        <v>3172396</v>
      </c>
      <c r="K57" s="236">
        <v>159503075</v>
      </c>
      <c r="L57" s="236">
        <v>2027270</v>
      </c>
      <c r="M57" s="236">
        <v>25637136</v>
      </c>
      <c r="N57" s="236">
        <v>3072563</v>
      </c>
      <c r="O57" s="236">
        <v>28709699</v>
      </c>
      <c r="P57" s="236">
        <v>807627605</v>
      </c>
      <c r="Q57" s="235">
        <v>0</v>
      </c>
      <c r="R57" s="236">
        <v>807627605</v>
      </c>
      <c r="S57" s="235"/>
      <c r="T57" s="236">
        <v>782315010</v>
      </c>
      <c r="U57" s="236">
        <v>782315010</v>
      </c>
      <c r="V57" s="236">
        <v>778917906</v>
      </c>
      <c r="W57" s="236">
        <v>778917906</v>
      </c>
      <c r="X57" s="236">
        <v>811024709</v>
      </c>
      <c r="Y57" s="236">
        <v>811024709</v>
      </c>
      <c r="Z57" s="241">
        <v>1992983</v>
      </c>
      <c r="AA57" s="241">
        <v>247653</v>
      </c>
      <c r="AB57" s="236">
        <v>2240636</v>
      </c>
      <c r="AC57" s="241">
        <v>37974456</v>
      </c>
      <c r="AD57" s="240">
        <v>0</v>
      </c>
      <c r="AE57" s="245">
        <v>847842697</v>
      </c>
      <c r="AF57" s="236"/>
      <c r="AG57" s="236">
        <v>0</v>
      </c>
      <c r="AH57" s="243">
        <v>3771000</v>
      </c>
      <c r="AI57" s="243">
        <v>858000</v>
      </c>
      <c r="AJ57" s="236">
        <v>0</v>
      </c>
      <c r="AK57" s="236"/>
      <c r="AL57" s="241">
        <v>337536615</v>
      </c>
      <c r="AM57" s="241">
        <v>-9090060</v>
      </c>
      <c r="AN57" s="240">
        <v>328446555</v>
      </c>
      <c r="AO57" s="241">
        <v>291049446</v>
      </c>
      <c r="AP57" s="241">
        <v>2520560</v>
      </c>
      <c r="AQ57" s="240">
        <v>293570006</v>
      </c>
      <c r="AR57" s="241">
        <v>156330679</v>
      </c>
      <c r="AS57" s="241">
        <v>3172396</v>
      </c>
      <c r="AT57" s="240">
        <v>159503075</v>
      </c>
      <c r="AU57" s="241">
        <v>2027270</v>
      </c>
      <c r="AV57" s="236">
        <v>25637136</v>
      </c>
      <c r="AW57" s="236">
        <v>3072563</v>
      </c>
      <c r="AX57" s="236">
        <v>28709699</v>
      </c>
      <c r="AY57" s="246">
        <v>812256605</v>
      </c>
      <c r="AZ57" s="241">
        <v>0</v>
      </c>
      <c r="BA57" s="246">
        <v>812256605</v>
      </c>
      <c r="BB57" s="236"/>
      <c r="BC57" s="236">
        <v>786944010</v>
      </c>
      <c r="BD57" s="236">
        <v>786944010</v>
      </c>
      <c r="BE57" s="247">
        <v>852471697</v>
      </c>
      <c r="BF57" s="236"/>
      <c r="BG57" s="242">
        <v>847842697</v>
      </c>
      <c r="BH57" s="248">
        <v>0</v>
      </c>
      <c r="BI57" s="239">
        <v>0</v>
      </c>
      <c r="BJ57" s="236"/>
    </row>
    <row r="58" spans="1:66">
      <c r="A58" s="216">
        <f t="shared" si="3"/>
        <v>2007</v>
      </c>
      <c r="B58" s="216">
        <v>12</v>
      </c>
      <c r="C58" s="236">
        <v>384672480</v>
      </c>
      <c r="D58" s="236">
        <v>44600711</v>
      </c>
      <c r="E58" s="236">
        <v>429273191</v>
      </c>
      <c r="F58" s="236">
        <v>295738146</v>
      </c>
      <c r="G58" s="236">
        <v>11801920</v>
      </c>
      <c r="H58" s="236">
        <v>307540066</v>
      </c>
      <c r="I58" s="236">
        <v>165293130</v>
      </c>
      <c r="J58" s="236">
        <v>1017630</v>
      </c>
      <c r="K58" s="236">
        <v>166310760</v>
      </c>
      <c r="L58" s="236">
        <v>2030029</v>
      </c>
      <c r="M58" s="236">
        <v>29071641</v>
      </c>
      <c r="N58" s="236">
        <v>3322206</v>
      </c>
      <c r="O58" s="236">
        <v>32393847</v>
      </c>
      <c r="P58" s="236">
        <v>937547893</v>
      </c>
      <c r="Q58" s="235">
        <v>0</v>
      </c>
      <c r="R58" s="236">
        <v>937547893</v>
      </c>
      <c r="S58" s="235"/>
      <c r="T58" s="236">
        <v>847733785</v>
      </c>
      <c r="U58" s="236">
        <v>847733785</v>
      </c>
      <c r="V58" s="236">
        <v>905154046</v>
      </c>
      <c r="W58" s="236">
        <v>905154046</v>
      </c>
      <c r="X58" s="236">
        <v>880127632</v>
      </c>
      <c r="Y58" s="236">
        <v>880127632</v>
      </c>
      <c r="Z58" s="241">
        <v>2154968</v>
      </c>
      <c r="AA58" s="241">
        <v>156481</v>
      </c>
      <c r="AB58" s="236">
        <v>2311449</v>
      </c>
      <c r="AC58" s="241">
        <v>52278891</v>
      </c>
      <c r="AD58" s="240">
        <v>0</v>
      </c>
      <c r="AE58" s="245">
        <v>992138233</v>
      </c>
      <c r="AF58" s="236"/>
      <c r="AG58" s="236">
        <v>0</v>
      </c>
      <c r="AH58" s="243">
        <v>6978000</v>
      </c>
      <c r="AI58" s="243">
        <v>1108000</v>
      </c>
      <c r="AJ58" s="236">
        <v>0</v>
      </c>
      <c r="AK58" s="236"/>
      <c r="AL58" s="241">
        <v>391650480</v>
      </c>
      <c r="AM58" s="241">
        <v>44600711</v>
      </c>
      <c r="AN58" s="240">
        <v>436251191</v>
      </c>
      <c r="AO58" s="241">
        <v>296846146</v>
      </c>
      <c r="AP58" s="241">
        <v>11801920</v>
      </c>
      <c r="AQ58" s="240">
        <v>308648066</v>
      </c>
      <c r="AR58" s="241">
        <v>165293130</v>
      </c>
      <c r="AS58" s="241">
        <v>1017630</v>
      </c>
      <c r="AT58" s="240">
        <v>166310760</v>
      </c>
      <c r="AU58" s="241">
        <v>2030029</v>
      </c>
      <c r="AV58" s="236">
        <v>29071641</v>
      </c>
      <c r="AW58" s="236">
        <v>3322206</v>
      </c>
      <c r="AX58" s="236">
        <v>32393847</v>
      </c>
      <c r="AY58" s="246">
        <v>945633893</v>
      </c>
      <c r="AZ58" s="241">
        <v>0</v>
      </c>
      <c r="BA58" s="246">
        <v>945633893</v>
      </c>
      <c r="BB58" s="236"/>
      <c r="BC58" s="236">
        <v>855819785</v>
      </c>
      <c r="BD58" s="236">
        <v>855819785</v>
      </c>
      <c r="BE58" s="247">
        <v>1000224233</v>
      </c>
      <c r="BF58" s="236"/>
      <c r="BG58" s="242">
        <v>992138233</v>
      </c>
      <c r="BH58" s="248">
        <v>0</v>
      </c>
      <c r="BI58" s="239">
        <v>0</v>
      </c>
      <c r="BJ58" s="236"/>
    </row>
    <row r="59" spans="1:66">
      <c r="B59" s="222" t="s">
        <v>112</v>
      </c>
      <c r="C59" s="236">
        <v>5447475020</v>
      </c>
      <c r="D59" s="236">
        <v>25782479</v>
      </c>
      <c r="E59" s="236">
        <v>5473257499</v>
      </c>
      <c r="F59" s="236">
        <v>4014681228</v>
      </c>
      <c r="G59" s="236">
        <v>19211327</v>
      </c>
      <c r="H59" s="236">
        <v>4033892555</v>
      </c>
      <c r="I59" s="236">
        <v>2181276015</v>
      </c>
      <c r="J59" s="236">
        <v>2024814</v>
      </c>
      <c r="K59" s="236">
        <v>2183300829</v>
      </c>
      <c r="L59" s="236">
        <v>24160964</v>
      </c>
      <c r="M59" s="236">
        <v>350499835</v>
      </c>
      <c r="N59" s="236">
        <v>42797201</v>
      </c>
      <c r="O59" s="236">
        <v>393297036</v>
      </c>
      <c r="P59" s="236">
        <v>12107908883</v>
      </c>
      <c r="Q59" s="235">
        <v>0</v>
      </c>
      <c r="R59" s="236">
        <v>12107908883</v>
      </c>
      <c r="S59" s="235"/>
      <c r="T59" s="236">
        <v>11667593227</v>
      </c>
      <c r="U59" s="236">
        <v>11667593227</v>
      </c>
      <c r="V59" s="236">
        <v>11714611847</v>
      </c>
      <c r="W59" s="236">
        <v>11714611847</v>
      </c>
      <c r="X59" s="236">
        <v>12060890263</v>
      </c>
      <c r="Y59" s="236">
        <v>12060890263</v>
      </c>
      <c r="Z59" s="240">
        <v>25027188</v>
      </c>
      <c r="AA59" s="240">
        <v>130896</v>
      </c>
      <c r="AB59" s="236">
        <v>25158084</v>
      </c>
      <c r="AC59" s="240">
        <v>750920336</v>
      </c>
      <c r="AD59" s="240">
        <v>0</v>
      </c>
      <c r="AE59" s="240">
        <v>12883987303</v>
      </c>
      <c r="AF59" s="236"/>
      <c r="AG59" s="236">
        <v>0</v>
      </c>
      <c r="AH59" s="236">
        <v>44377000</v>
      </c>
      <c r="AI59" s="236">
        <v>18538000</v>
      </c>
      <c r="AJ59" s="236">
        <v>0</v>
      </c>
      <c r="AK59" s="236"/>
      <c r="AL59" s="240">
        <v>5491852020</v>
      </c>
      <c r="AM59" s="240">
        <v>25782479</v>
      </c>
      <c r="AN59" s="240">
        <v>5517634499</v>
      </c>
      <c r="AO59" s="240">
        <v>4033219228</v>
      </c>
      <c r="AP59" s="240">
        <v>19211327</v>
      </c>
      <c r="AQ59" s="240">
        <v>4052430555</v>
      </c>
      <c r="AR59" s="240">
        <v>2181276015</v>
      </c>
      <c r="AS59" s="240">
        <v>2024814</v>
      </c>
      <c r="AT59" s="240">
        <v>2183300829</v>
      </c>
      <c r="AU59" s="240">
        <v>24160964</v>
      </c>
      <c r="AV59" s="236">
        <v>350499835</v>
      </c>
      <c r="AW59" s="236">
        <v>42797201</v>
      </c>
      <c r="AX59" s="236">
        <v>393297036</v>
      </c>
      <c r="AY59" s="236">
        <v>12170823883</v>
      </c>
      <c r="AZ59" s="241">
        <v>0</v>
      </c>
      <c r="BA59" s="236">
        <v>12170823883</v>
      </c>
      <c r="BB59" s="236"/>
      <c r="BC59" s="236">
        <v>11730508227</v>
      </c>
      <c r="BD59" s="236">
        <v>11730508227</v>
      </c>
      <c r="BE59" s="240">
        <v>12946902303</v>
      </c>
      <c r="BF59" s="235"/>
      <c r="BG59" s="240">
        <v>12883987303</v>
      </c>
      <c r="BH59" s="248">
        <v>0</v>
      </c>
      <c r="BI59" s="240">
        <v>0</v>
      </c>
      <c r="BJ59" s="236"/>
      <c r="BN59" s="218"/>
    </row>
    <row r="60" spans="1:66">
      <c r="A60" s="216">
        <f t="shared" ref="A60:A71" si="4">A47+1</f>
        <v>2008</v>
      </c>
      <c r="B60" s="216">
        <v>1</v>
      </c>
      <c r="C60" s="236">
        <v>500625395</v>
      </c>
      <c r="D60" s="236">
        <v>11161396</v>
      </c>
      <c r="E60" s="236">
        <v>511786791</v>
      </c>
      <c r="F60" s="236">
        <v>312011725</v>
      </c>
      <c r="G60" s="236">
        <v>-29672951</v>
      </c>
      <c r="H60" s="236">
        <v>282338774</v>
      </c>
      <c r="I60" s="236">
        <v>168824410</v>
      </c>
      <c r="J60" s="236">
        <v>-7390363</v>
      </c>
      <c r="K60" s="236">
        <v>161434047</v>
      </c>
      <c r="L60" s="236">
        <v>2033068</v>
      </c>
      <c r="M60" s="236">
        <v>30931303</v>
      </c>
      <c r="N60" s="236">
        <v>3492890</v>
      </c>
      <c r="O60" s="236">
        <v>34424193</v>
      </c>
      <c r="P60" s="236">
        <v>992016873</v>
      </c>
      <c r="Q60" s="235">
        <v>0</v>
      </c>
      <c r="R60" s="236">
        <v>992016873</v>
      </c>
      <c r="S60" s="235"/>
      <c r="T60" s="236">
        <v>983494598</v>
      </c>
      <c r="U60" s="236">
        <v>983494598</v>
      </c>
      <c r="V60" s="236">
        <v>957592680</v>
      </c>
      <c r="W60" s="236">
        <v>957592680</v>
      </c>
      <c r="X60" s="236">
        <v>1017918791</v>
      </c>
      <c r="Y60" s="236">
        <v>1017918791</v>
      </c>
      <c r="Z60" s="241">
        <v>2319292</v>
      </c>
      <c r="AA60" s="241">
        <v>-205764</v>
      </c>
      <c r="AB60" s="236">
        <v>2113528</v>
      </c>
      <c r="AC60" s="241">
        <v>57595375</v>
      </c>
      <c r="AD60" s="240">
        <v>0</v>
      </c>
      <c r="AE60" s="245">
        <v>1051725776</v>
      </c>
      <c r="AF60" s="236"/>
      <c r="AG60" s="236">
        <v>0</v>
      </c>
      <c r="AH60" s="243">
        <v>10547000</v>
      </c>
      <c r="AI60" s="243">
        <v>1991000</v>
      </c>
      <c r="AJ60" s="236">
        <v>0</v>
      </c>
      <c r="AK60" s="236"/>
      <c r="AL60" s="241">
        <v>511172395</v>
      </c>
      <c r="AM60" s="241">
        <v>11161396</v>
      </c>
      <c r="AN60" s="240">
        <v>522333791</v>
      </c>
      <c r="AO60" s="241">
        <v>314002725</v>
      </c>
      <c r="AP60" s="241">
        <v>-29672951</v>
      </c>
      <c r="AQ60" s="240">
        <v>284329774</v>
      </c>
      <c r="AR60" s="241">
        <v>168824410</v>
      </c>
      <c r="AS60" s="241">
        <v>-7390363</v>
      </c>
      <c r="AT60" s="240">
        <v>161434047</v>
      </c>
      <c r="AU60" s="241">
        <v>2033068</v>
      </c>
      <c r="AV60" s="236">
        <v>30931303</v>
      </c>
      <c r="AW60" s="236">
        <v>3492890</v>
      </c>
      <c r="AX60" s="236">
        <v>34424193</v>
      </c>
      <c r="AY60" s="246">
        <v>1004554873</v>
      </c>
      <c r="AZ60" s="241">
        <v>0</v>
      </c>
      <c r="BA60" s="246">
        <v>1004554873</v>
      </c>
      <c r="BB60" s="236"/>
      <c r="BC60" s="236">
        <v>996032598</v>
      </c>
      <c r="BD60" s="236">
        <v>996032598</v>
      </c>
      <c r="BE60" s="247">
        <v>1064263776</v>
      </c>
      <c r="BF60" s="236"/>
      <c r="BG60" s="242">
        <v>1051725776</v>
      </c>
      <c r="BH60" s="248">
        <v>0</v>
      </c>
      <c r="BI60" s="239">
        <v>0</v>
      </c>
      <c r="BJ60" s="235"/>
    </row>
    <row r="61" spans="1:66">
      <c r="A61" s="216">
        <f t="shared" si="4"/>
        <v>2008</v>
      </c>
      <c r="B61" s="216">
        <v>2</v>
      </c>
      <c r="C61" s="236">
        <v>454666900</v>
      </c>
      <c r="D61" s="236">
        <v>-53136805</v>
      </c>
      <c r="E61" s="236">
        <v>401530095</v>
      </c>
      <c r="F61" s="236">
        <v>298787153</v>
      </c>
      <c r="G61" s="236">
        <v>-23300880</v>
      </c>
      <c r="H61" s="236">
        <v>275486273</v>
      </c>
      <c r="I61" s="236">
        <v>160158151</v>
      </c>
      <c r="J61" s="236">
        <v>-1750696</v>
      </c>
      <c r="K61" s="236">
        <v>158407455</v>
      </c>
      <c r="L61" s="236">
        <v>2036499</v>
      </c>
      <c r="M61" s="236">
        <v>25815416</v>
      </c>
      <c r="N61" s="236">
        <v>3005415</v>
      </c>
      <c r="O61" s="236">
        <v>28820831</v>
      </c>
      <c r="P61" s="236">
        <v>866281153</v>
      </c>
      <c r="Q61" s="235">
        <v>0</v>
      </c>
      <c r="R61" s="236">
        <v>866281153</v>
      </c>
      <c r="S61" s="235"/>
      <c r="T61" s="236">
        <v>915648703</v>
      </c>
      <c r="U61" s="236">
        <v>915648703</v>
      </c>
      <c r="V61" s="236">
        <v>837460322</v>
      </c>
      <c r="W61" s="236">
        <v>837460322</v>
      </c>
      <c r="X61" s="236">
        <v>944469534</v>
      </c>
      <c r="Y61" s="236">
        <v>944469534</v>
      </c>
      <c r="Z61" s="241">
        <v>2225293</v>
      </c>
      <c r="AA61" s="241">
        <v>-176742</v>
      </c>
      <c r="AB61" s="236">
        <v>2048551</v>
      </c>
      <c r="AC61" s="241">
        <v>42960219</v>
      </c>
      <c r="AD61" s="240">
        <v>0</v>
      </c>
      <c r="AE61" s="245">
        <v>911289923</v>
      </c>
      <c r="AF61" s="236"/>
      <c r="AG61" s="236">
        <v>0</v>
      </c>
      <c r="AH61" s="243">
        <v>6548000</v>
      </c>
      <c r="AI61" s="243">
        <v>1317000</v>
      </c>
      <c r="AJ61" s="236">
        <v>0</v>
      </c>
      <c r="AK61" s="236"/>
      <c r="AL61" s="241">
        <v>461214900</v>
      </c>
      <c r="AM61" s="241">
        <v>-53136805</v>
      </c>
      <c r="AN61" s="240">
        <v>408078095</v>
      </c>
      <c r="AO61" s="241">
        <v>300104153</v>
      </c>
      <c r="AP61" s="241">
        <v>-23300880</v>
      </c>
      <c r="AQ61" s="240">
        <v>276803273</v>
      </c>
      <c r="AR61" s="241">
        <v>160158151</v>
      </c>
      <c r="AS61" s="241">
        <v>-1750696</v>
      </c>
      <c r="AT61" s="240">
        <v>158407455</v>
      </c>
      <c r="AU61" s="241">
        <v>2036499</v>
      </c>
      <c r="AV61" s="236">
        <v>25815416</v>
      </c>
      <c r="AW61" s="236">
        <v>3005415</v>
      </c>
      <c r="AX61" s="236">
        <v>28820831</v>
      </c>
      <c r="AY61" s="246">
        <v>874146153</v>
      </c>
      <c r="AZ61" s="241">
        <v>0</v>
      </c>
      <c r="BA61" s="246">
        <v>874146153</v>
      </c>
      <c r="BB61" s="236"/>
      <c r="BC61" s="236">
        <v>923513703</v>
      </c>
      <c r="BD61" s="236">
        <v>923513703</v>
      </c>
      <c r="BE61" s="247">
        <v>919154923</v>
      </c>
      <c r="BF61" s="236"/>
      <c r="BG61" s="242">
        <v>911289923</v>
      </c>
      <c r="BH61" s="248">
        <v>0</v>
      </c>
      <c r="BI61" s="239">
        <v>0</v>
      </c>
      <c r="BJ61" s="235"/>
    </row>
    <row r="62" spans="1:66">
      <c r="A62" s="216">
        <f t="shared" si="4"/>
        <v>2008</v>
      </c>
      <c r="B62" s="216">
        <v>3</v>
      </c>
      <c r="C62" s="236">
        <v>358690320</v>
      </c>
      <c r="D62" s="236">
        <v>-4728995</v>
      </c>
      <c r="E62" s="236">
        <v>353961325</v>
      </c>
      <c r="F62" s="236">
        <v>286921540</v>
      </c>
      <c r="G62" s="236">
        <v>24709335</v>
      </c>
      <c r="H62" s="236">
        <v>311630875</v>
      </c>
      <c r="I62" s="236">
        <v>177195460</v>
      </c>
      <c r="J62" s="236">
        <v>5433400</v>
      </c>
      <c r="K62" s="236">
        <v>182628860</v>
      </c>
      <c r="L62" s="236">
        <v>2039583</v>
      </c>
      <c r="M62" s="236">
        <v>26288059</v>
      </c>
      <c r="N62" s="236">
        <v>3142368</v>
      </c>
      <c r="O62" s="236">
        <v>29430427</v>
      </c>
      <c r="P62" s="236">
        <v>879691070</v>
      </c>
      <c r="Q62" s="235">
        <v>0</v>
      </c>
      <c r="R62" s="236">
        <v>879691070</v>
      </c>
      <c r="S62" s="235"/>
      <c r="T62" s="236">
        <v>824846903</v>
      </c>
      <c r="U62" s="236">
        <v>824846903</v>
      </c>
      <c r="V62" s="236">
        <v>850260643</v>
      </c>
      <c r="W62" s="236">
        <v>850260643</v>
      </c>
      <c r="X62" s="236">
        <v>854277330</v>
      </c>
      <c r="Y62" s="236">
        <v>854277330</v>
      </c>
      <c r="Z62" s="241">
        <v>2077114</v>
      </c>
      <c r="AA62" s="241">
        <v>170958</v>
      </c>
      <c r="AB62" s="236">
        <v>2248072</v>
      </c>
      <c r="AC62" s="241">
        <v>44206147</v>
      </c>
      <c r="AD62" s="240">
        <v>0</v>
      </c>
      <c r="AE62" s="245">
        <v>926145289</v>
      </c>
      <c r="AF62" s="236"/>
      <c r="AG62" s="236">
        <v>0</v>
      </c>
      <c r="AH62" s="243">
        <v>5094000</v>
      </c>
      <c r="AI62" s="243">
        <v>1149000</v>
      </c>
      <c r="AJ62" s="236">
        <v>0</v>
      </c>
      <c r="AK62" s="236"/>
      <c r="AL62" s="241">
        <v>363784320</v>
      </c>
      <c r="AM62" s="241">
        <v>-4728995</v>
      </c>
      <c r="AN62" s="240">
        <v>359055325</v>
      </c>
      <c r="AO62" s="241">
        <v>288070540</v>
      </c>
      <c r="AP62" s="241">
        <v>24709335</v>
      </c>
      <c r="AQ62" s="240">
        <v>312779875</v>
      </c>
      <c r="AR62" s="241">
        <v>177195460</v>
      </c>
      <c r="AS62" s="241">
        <v>5433400</v>
      </c>
      <c r="AT62" s="240">
        <v>182628860</v>
      </c>
      <c r="AU62" s="241">
        <v>2039583</v>
      </c>
      <c r="AV62" s="236">
        <v>26288059</v>
      </c>
      <c r="AW62" s="236">
        <v>3142368</v>
      </c>
      <c r="AX62" s="236">
        <v>29430427</v>
      </c>
      <c r="AY62" s="246">
        <v>885934070</v>
      </c>
      <c r="AZ62" s="241">
        <v>0</v>
      </c>
      <c r="BA62" s="246">
        <v>885934070</v>
      </c>
      <c r="BB62" s="236"/>
      <c r="BC62" s="236">
        <v>831089903</v>
      </c>
      <c r="BD62" s="236">
        <v>831089903</v>
      </c>
      <c r="BE62" s="247">
        <v>932388289</v>
      </c>
      <c r="BF62" s="236"/>
      <c r="BG62" s="242">
        <v>926145289</v>
      </c>
      <c r="BH62" s="248">
        <v>0</v>
      </c>
      <c r="BI62" s="239">
        <v>0</v>
      </c>
      <c r="BJ62" s="235"/>
    </row>
    <row r="63" spans="1:66">
      <c r="A63" s="216">
        <f t="shared" si="4"/>
        <v>2008</v>
      </c>
      <c r="B63" s="216">
        <v>4</v>
      </c>
      <c r="C63" s="236">
        <v>356267160</v>
      </c>
      <c r="D63" s="236">
        <v>2809666</v>
      </c>
      <c r="E63" s="236">
        <v>359076826</v>
      </c>
      <c r="F63" s="236">
        <v>307081597</v>
      </c>
      <c r="G63" s="236">
        <v>16906795</v>
      </c>
      <c r="H63" s="236">
        <v>323988392</v>
      </c>
      <c r="I63" s="236">
        <v>182229110</v>
      </c>
      <c r="J63" s="236">
        <v>705049</v>
      </c>
      <c r="K63" s="236">
        <v>182934159</v>
      </c>
      <c r="L63" s="236">
        <v>2042143</v>
      </c>
      <c r="M63" s="236">
        <v>24952667</v>
      </c>
      <c r="N63" s="236">
        <v>3100627</v>
      </c>
      <c r="O63" s="236">
        <v>28053294</v>
      </c>
      <c r="P63" s="236">
        <v>896094814</v>
      </c>
      <c r="Q63" s="235">
        <v>0</v>
      </c>
      <c r="R63" s="236">
        <v>896094814</v>
      </c>
      <c r="S63" s="235"/>
      <c r="T63" s="236">
        <v>847620010</v>
      </c>
      <c r="U63" s="236">
        <v>847620010</v>
      </c>
      <c r="V63" s="236">
        <v>868041520</v>
      </c>
      <c r="W63" s="236">
        <v>868041520</v>
      </c>
      <c r="X63" s="236">
        <v>875673304</v>
      </c>
      <c r="Y63" s="236">
        <v>875673304</v>
      </c>
      <c r="Z63" s="241">
        <v>1990998</v>
      </c>
      <c r="AA63" s="241">
        <v>-18967</v>
      </c>
      <c r="AB63" s="236">
        <v>1972031</v>
      </c>
      <c r="AC63" s="241">
        <v>45622723</v>
      </c>
      <c r="AD63" s="240">
        <v>0</v>
      </c>
      <c r="AE63" s="245">
        <v>943689568</v>
      </c>
      <c r="AF63" s="236"/>
      <c r="AG63" s="236">
        <v>0</v>
      </c>
      <c r="AH63" s="243">
        <v>2349000</v>
      </c>
      <c r="AI63" s="243">
        <v>1171000</v>
      </c>
      <c r="AJ63" s="236">
        <v>0</v>
      </c>
      <c r="AK63" s="236"/>
      <c r="AL63" s="241">
        <v>358616160</v>
      </c>
      <c r="AM63" s="241">
        <v>2809666</v>
      </c>
      <c r="AN63" s="240">
        <v>361425826</v>
      </c>
      <c r="AO63" s="241">
        <v>308252597</v>
      </c>
      <c r="AP63" s="241">
        <v>16906795</v>
      </c>
      <c r="AQ63" s="240">
        <v>325159392</v>
      </c>
      <c r="AR63" s="241">
        <v>182229110</v>
      </c>
      <c r="AS63" s="241">
        <v>705049</v>
      </c>
      <c r="AT63" s="240">
        <v>182934159</v>
      </c>
      <c r="AU63" s="241">
        <v>2042143</v>
      </c>
      <c r="AV63" s="236">
        <v>24952667</v>
      </c>
      <c r="AW63" s="236">
        <v>3100627</v>
      </c>
      <c r="AX63" s="236">
        <v>28053294</v>
      </c>
      <c r="AY63" s="246">
        <v>899614814</v>
      </c>
      <c r="AZ63" s="241">
        <v>0</v>
      </c>
      <c r="BA63" s="246">
        <v>899614814</v>
      </c>
      <c r="BB63" s="236"/>
      <c r="BC63" s="236">
        <v>851140010</v>
      </c>
      <c r="BD63" s="236">
        <v>851140010</v>
      </c>
      <c r="BE63" s="247">
        <v>947209568</v>
      </c>
      <c r="BF63" s="236"/>
      <c r="BG63" s="242">
        <v>943689568</v>
      </c>
      <c r="BH63" s="248">
        <v>0</v>
      </c>
      <c r="BI63" s="239">
        <v>0</v>
      </c>
      <c r="BJ63" s="235"/>
    </row>
    <row r="64" spans="1:66">
      <c r="A64" s="216">
        <f t="shared" si="4"/>
        <v>2008</v>
      </c>
      <c r="B64" s="216">
        <v>5</v>
      </c>
      <c r="C64" s="236">
        <v>408749175</v>
      </c>
      <c r="D64" s="236">
        <v>81809298</v>
      </c>
      <c r="E64" s="236">
        <v>490558473</v>
      </c>
      <c r="F64" s="236">
        <v>334622441</v>
      </c>
      <c r="G64" s="236">
        <v>55274372</v>
      </c>
      <c r="H64" s="236">
        <v>389896813</v>
      </c>
      <c r="I64" s="236">
        <v>194761665</v>
      </c>
      <c r="J64" s="236">
        <v>5926968</v>
      </c>
      <c r="K64" s="236">
        <v>200688633</v>
      </c>
      <c r="L64" s="236">
        <v>2045338</v>
      </c>
      <c r="M64" s="236">
        <v>29820396</v>
      </c>
      <c r="N64" s="236">
        <v>3762763</v>
      </c>
      <c r="O64" s="236">
        <v>33583159</v>
      </c>
      <c r="P64" s="236">
        <v>1116772416</v>
      </c>
      <c r="Q64" s="235">
        <v>0</v>
      </c>
      <c r="R64" s="236">
        <v>1116772416</v>
      </c>
      <c r="S64" s="235"/>
      <c r="T64" s="236">
        <v>940178619</v>
      </c>
      <c r="U64" s="236">
        <v>940178619</v>
      </c>
      <c r="V64" s="236">
        <v>1083189257</v>
      </c>
      <c r="W64" s="236">
        <v>1083189257</v>
      </c>
      <c r="X64" s="236">
        <v>973761778</v>
      </c>
      <c r="Y64" s="236">
        <v>973761778</v>
      </c>
      <c r="Z64" s="241">
        <v>2014380</v>
      </c>
      <c r="AA64" s="241">
        <v>256961</v>
      </c>
      <c r="AB64" s="236">
        <v>2271341</v>
      </c>
      <c r="AC64" s="241">
        <v>72750471</v>
      </c>
      <c r="AD64" s="240">
        <v>0</v>
      </c>
      <c r="AE64" s="245">
        <v>1191794228</v>
      </c>
      <c r="AF64" s="236"/>
      <c r="AG64" s="236">
        <v>0</v>
      </c>
      <c r="AH64" s="243">
        <v>2161000</v>
      </c>
      <c r="AI64" s="243">
        <v>2161000</v>
      </c>
      <c r="AJ64" s="236">
        <v>0</v>
      </c>
      <c r="AK64" s="236"/>
      <c r="AL64" s="241">
        <v>410910175</v>
      </c>
      <c r="AM64" s="241">
        <v>81809298</v>
      </c>
      <c r="AN64" s="240">
        <v>492719473</v>
      </c>
      <c r="AO64" s="241">
        <v>336783441</v>
      </c>
      <c r="AP64" s="241">
        <v>55274372</v>
      </c>
      <c r="AQ64" s="240">
        <v>392057813</v>
      </c>
      <c r="AR64" s="241">
        <v>194761665</v>
      </c>
      <c r="AS64" s="241">
        <v>5926968</v>
      </c>
      <c r="AT64" s="240">
        <v>200688633</v>
      </c>
      <c r="AU64" s="241">
        <v>2045338</v>
      </c>
      <c r="AV64" s="236">
        <v>29820396</v>
      </c>
      <c r="AW64" s="236">
        <v>3762763</v>
      </c>
      <c r="AX64" s="236">
        <v>33583159</v>
      </c>
      <c r="AY64" s="246">
        <v>1121094416</v>
      </c>
      <c r="AZ64" s="241">
        <v>0</v>
      </c>
      <c r="BA64" s="246">
        <v>1121094416</v>
      </c>
      <c r="BB64" s="236"/>
      <c r="BC64" s="236">
        <v>944500619</v>
      </c>
      <c r="BD64" s="236">
        <v>944500619</v>
      </c>
      <c r="BE64" s="247">
        <v>1196116228</v>
      </c>
      <c r="BF64" s="236"/>
      <c r="BG64" s="242">
        <v>1191794228</v>
      </c>
      <c r="BH64" s="248">
        <v>0</v>
      </c>
      <c r="BI64" s="239">
        <v>0</v>
      </c>
      <c r="BJ64" s="235"/>
    </row>
    <row r="65" spans="1:95">
      <c r="A65" s="216">
        <f t="shared" si="4"/>
        <v>2008</v>
      </c>
      <c r="B65" s="216">
        <v>6</v>
      </c>
      <c r="C65" s="236">
        <v>542835530</v>
      </c>
      <c r="D65" s="236">
        <v>50510617</v>
      </c>
      <c r="E65" s="236">
        <v>593346147</v>
      </c>
      <c r="F65" s="236">
        <v>393794194</v>
      </c>
      <c r="G65" s="236">
        <v>9304379</v>
      </c>
      <c r="H65" s="236">
        <v>403098573</v>
      </c>
      <c r="I65" s="236">
        <v>205893846</v>
      </c>
      <c r="J65" s="236">
        <v>2183187</v>
      </c>
      <c r="K65" s="236">
        <v>208077033</v>
      </c>
      <c r="L65" s="236">
        <v>2049387</v>
      </c>
      <c r="M65" s="236">
        <v>32849725</v>
      </c>
      <c r="N65" s="236">
        <v>4128756</v>
      </c>
      <c r="O65" s="236">
        <v>36978481</v>
      </c>
      <c r="P65" s="236">
        <v>1243549621</v>
      </c>
      <c r="Q65" s="235">
        <v>0</v>
      </c>
      <c r="R65" s="236">
        <v>1243549621</v>
      </c>
      <c r="S65" s="235"/>
      <c r="T65" s="236">
        <v>1144572957</v>
      </c>
      <c r="U65" s="236">
        <v>1144572957</v>
      </c>
      <c r="V65" s="236">
        <v>1206571140</v>
      </c>
      <c r="W65" s="236">
        <v>1206571140</v>
      </c>
      <c r="X65" s="236">
        <v>1181551438</v>
      </c>
      <c r="Y65" s="236">
        <v>1181551438</v>
      </c>
      <c r="Z65" s="241">
        <v>2135936</v>
      </c>
      <c r="AA65" s="241">
        <v>-103240</v>
      </c>
      <c r="AB65" s="236">
        <v>2032696</v>
      </c>
      <c r="AC65" s="241">
        <v>91791645</v>
      </c>
      <c r="AD65" s="240">
        <v>0</v>
      </c>
      <c r="AE65" s="245">
        <v>1337373962</v>
      </c>
      <c r="AF65" s="236"/>
      <c r="AG65" s="236">
        <v>0</v>
      </c>
      <c r="AH65" s="243">
        <v>3240000</v>
      </c>
      <c r="AI65" s="243">
        <v>2946000</v>
      </c>
      <c r="AJ65" s="236">
        <v>0</v>
      </c>
      <c r="AK65" s="236"/>
      <c r="AL65" s="241">
        <v>546075530</v>
      </c>
      <c r="AM65" s="241">
        <v>50510617</v>
      </c>
      <c r="AN65" s="240">
        <v>596586147</v>
      </c>
      <c r="AO65" s="241">
        <v>396740194</v>
      </c>
      <c r="AP65" s="241">
        <v>9304379</v>
      </c>
      <c r="AQ65" s="240">
        <v>406044573</v>
      </c>
      <c r="AR65" s="241">
        <v>205893846</v>
      </c>
      <c r="AS65" s="241">
        <v>2183187</v>
      </c>
      <c r="AT65" s="240">
        <v>208077033</v>
      </c>
      <c r="AU65" s="241">
        <v>2049387</v>
      </c>
      <c r="AV65" s="236">
        <v>32849725</v>
      </c>
      <c r="AW65" s="236">
        <v>4128756</v>
      </c>
      <c r="AX65" s="236">
        <v>36978481</v>
      </c>
      <c r="AY65" s="246">
        <v>1249735621</v>
      </c>
      <c r="AZ65" s="241">
        <v>0</v>
      </c>
      <c r="BA65" s="246">
        <v>1249735621</v>
      </c>
      <c r="BB65" s="236"/>
      <c r="BC65" s="236">
        <v>1150758957</v>
      </c>
      <c r="BD65" s="236">
        <v>1150758957</v>
      </c>
      <c r="BE65" s="247">
        <v>1343559962</v>
      </c>
      <c r="BF65" s="236"/>
      <c r="BG65" s="242">
        <v>1337373962</v>
      </c>
      <c r="BH65" s="248">
        <v>0</v>
      </c>
      <c r="BI65" s="239">
        <v>0</v>
      </c>
      <c r="BJ65" s="235"/>
    </row>
    <row r="66" spans="1:95">
      <c r="A66" s="216">
        <f t="shared" si="4"/>
        <v>2008</v>
      </c>
      <c r="B66" s="216">
        <v>7</v>
      </c>
      <c r="C66" s="236">
        <v>600442145</v>
      </c>
      <c r="D66" s="236">
        <v>24784053</v>
      </c>
      <c r="E66" s="236">
        <v>625226198</v>
      </c>
      <c r="F66" s="236">
        <v>412828331</v>
      </c>
      <c r="G66" s="236">
        <v>3766267</v>
      </c>
      <c r="H66" s="236">
        <v>416594598</v>
      </c>
      <c r="I66" s="236">
        <v>207660930</v>
      </c>
      <c r="J66" s="236">
        <v>-1074423</v>
      </c>
      <c r="K66" s="236">
        <v>206586507</v>
      </c>
      <c r="L66" s="236">
        <v>2051824</v>
      </c>
      <c r="M66" s="236">
        <v>35598206</v>
      </c>
      <c r="N66" s="236">
        <v>4447249</v>
      </c>
      <c r="O66" s="236">
        <v>40045455</v>
      </c>
      <c r="P66" s="236">
        <v>1290504582</v>
      </c>
      <c r="Q66" s="235">
        <v>0</v>
      </c>
      <c r="R66" s="236">
        <v>1290504582</v>
      </c>
      <c r="S66" s="235"/>
      <c r="T66" s="236">
        <v>1222983230</v>
      </c>
      <c r="U66" s="236">
        <v>1222983230</v>
      </c>
      <c r="V66" s="236">
        <v>1250459127</v>
      </c>
      <c r="W66" s="236">
        <v>1250459127</v>
      </c>
      <c r="X66" s="236">
        <v>1263028685</v>
      </c>
      <c r="Y66" s="236">
        <v>1263028685</v>
      </c>
      <c r="Z66" s="241">
        <v>2212259</v>
      </c>
      <c r="AA66" s="241">
        <v>1841</v>
      </c>
      <c r="AB66" s="236">
        <v>2214100</v>
      </c>
      <c r="AC66" s="241">
        <v>99609166</v>
      </c>
      <c r="AD66" s="240">
        <v>0</v>
      </c>
      <c r="AE66" s="245">
        <v>1392327848</v>
      </c>
      <c r="AF66" s="236"/>
      <c r="AG66" s="236">
        <v>0</v>
      </c>
      <c r="AH66" s="243">
        <v>3928000</v>
      </c>
      <c r="AI66" s="243">
        <v>3348000</v>
      </c>
      <c r="AJ66" s="236">
        <v>0</v>
      </c>
      <c r="AK66" s="236"/>
      <c r="AL66" s="241">
        <v>604370145</v>
      </c>
      <c r="AM66" s="241">
        <v>24784053</v>
      </c>
      <c r="AN66" s="240">
        <v>629154198</v>
      </c>
      <c r="AO66" s="241">
        <v>416176331</v>
      </c>
      <c r="AP66" s="241">
        <v>3766267</v>
      </c>
      <c r="AQ66" s="240">
        <v>419942598</v>
      </c>
      <c r="AR66" s="241">
        <v>207660930</v>
      </c>
      <c r="AS66" s="241">
        <v>-1074423</v>
      </c>
      <c r="AT66" s="240">
        <v>206586507</v>
      </c>
      <c r="AU66" s="241">
        <v>2051824</v>
      </c>
      <c r="AV66" s="236">
        <v>35598206</v>
      </c>
      <c r="AW66" s="236">
        <v>4447249</v>
      </c>
      <c r="AX66" s="236">
        <v>40045455</v>
      </c>
      <c r="AY66" s="246">
        <v>1297780582</v>
      </c>
      <c r="AZ66" s="241">
        <v>0</v>
      </c>
      <c r="BA66" s="246">
        <v>1297780582</v>
      </c>
      <c r="BB66" s="236"/>
      <c r="BC66" s="236">
        <v>1230259230</v>
      </c>
      <c r="BD66" s="236">
        <v>1230259230</v>
      </c>
      <c r="BE66" s="247">
        <v>1399603848</v>
      </c>
      <c r="BF66" s="236"/>
      <c r="BG66" s="242">
        <v>1392327848</v>
      </c>
      <c r="BH66" s="248">
        <v>0</v>
      </c>
      <c r="BI66" s="239">
        <v>0</v>
      </c>
      <c r="BJ66" s="236"/>
      <c r="BN66" s="218"/>
    </row>
    <row r="67" spans="1:95">
      <c r="A67" s="216">
        <f t="shared" si="4"/>
        <v>2008</v>
      </c>
      <c r="B67" s="216">
        <v>8</v>
      </c>
      <c r="C67" s="236">
        <v>630143929</v>
      </c>
      <c r="D67" s="236">
        <v>12148077</v>
      </c>
      <c r="E67" s="236">
        <v>642292006</v>
      </c>
      <c r="F67" s="236">
        <v>422523531</v>
      </c>
      <c r="G67" s="236">
        <v>1738234</v>
      </c>
      <c r="H67" s="236">
        <v>424261765</v>
      </c>
      <c r="I67" s="236">
        <v>199872874</v>
      </c>
      <c r="J67" s="236">
        <v>-1707775</v>
      </c>
      <c r="K67" s="236">
        <v>198165099</v>
      </c>
      <c r="L67" s="236">
        <v>2054739</v>
      </c>
      <c r="M67" s="236">
        <v>35970581</v>
      </c>
      <c r="N67" s="236">
        <v>4531661</v>
      </c>
      <c r="O67" s="236">
        <v>40502242</v>
      </c>
      <c r="P67" s="236">
        <v>1307275851</v>
      </c>
      <c r="Q67" s="235">
        <v>0</v>
      </c>
      <c r="R67" s="236">
        <v>1307275851</v>
      </c>
      <c r="S67" s="235"/>
      <c r="T67" s="236">
        <v>1254595073</v>
      </c>
      <c r="U67" s="236">
        <v>1254595073</v>
      </c>
      <c r="V67" s="236">
        <v>1266773609</v>
      </c>
      <c r="W67" s="236">
        <v>1266773609</v>
      </c>
      <c r="X67" s="236">
        <v>1295097315</v>
      </c>
      <c r="Y67" s="236">
        <v>1295097315</v>
      </c>
      <c r="Z67" s="241">
        <v>2172464</v>
      </c>
      <c r="AA67" s="241">
        <v>-46790</v>
      </c>
      <c r="AB67" s="236">
        <v>2125674</v>
      </c>
      <c r="AC67" s="241">
        <v>102359894</v>
      </c>
      <c r="AD67" s="240">
        <v>0</v>
      </c>
      <c r="AE67" s="245">
        <v>1411761419</v>
      </c>
      <c r="AF67" s="236"/>
      <c r="AG67" s="236">
        <v>0</v>
      </c>
      <c r="AH67" s="243">
        <v>3770000</v>
      </c>
      <c r="AI67" s="243">
        <v>3266000</v>
      </c>
      <c r="AJ67" s="236">
        <v>0</v>
      </c>
      <c r="AK67" s="236"/>
      <c r="AL67" s="241">
        <v>633913929</v>
      </c>
      <c r="AM67" s="241">
        <v>12148077</v>
      </c>
      <c r="AN67" s="240">
        <v>646062006</v>
      </c>
      <c r="AO67" s="241">
        <v>425789531</v>
      </c>
      <c r="AP67" s="241">
        <v>1738234</v>
      </c>
      <c r="AQ67" s="240">
        <v>427527765</v>
      </c>
      <c r="AR67" s="241">
        <v>199872874</v>
      </c>
      <c r="AS67" s="241">
        <v>-1707775</v>
      </c>
      <c r="AT67" s="240">
        <v>198165099</v>
      </c>
      <c r="AU67" s="241">
        <v>2054739</v>
      </c>
      <c r="AV67" s="236">
        <v>35970581</v>
      </c>
      <c r="AW67" s="236">
        <v>4531661</v>
      </c>
      <c r="AX67" s="236">
        <v>40502242</v>
      </c>
      <c r="AY67" s="246">
        <v>1314311851</v>
      </c>
      <c r="AZ67" s="241">
        <v>0</v>
      </c>
      <c r="BA67" s="246">
        <v>1314311851</v>
      </c>
      <c r="BB67" s="236"/>
      <c r="BC67" s="236">
        <v>1261631073</v>
      </c>
      <c r="BD67" s="236">
        <v>1261631073</v>
      </c>
      <c r="BE67" s="247">
        <v>1418797419</v>
      </c>
      <c r="BF67" s="236"/>
      <c r="BG67" s="242">
        <v>1411761419</v>
      </c>
      <c r="BH67" s="248">
        <v>0</v>
      </c>
      <c r="BI67" s="239">
        <v>0</v>
      </c>
      <c r="BJ67" s="236"/>
    </row>
    <row r="68" spans="1:95">
      <c r="A68" s="216">
        <f t="shared" si="4"/>
        <v>2008</v>
      </c>
      <c r="B68" s="216">
        <v>9</v>
      </c>
      <c r="C68" s="236">
        <v>571118675</v>
      </c>
      <c r="D68" s="236">
        <v>-76891536</v>
      </c>
      <c r="E68" s="236">
        <v>494227139</v>
      </c>
      <c r="F68" s="236">
        <v>408057479</v>
      </c>
      <c r="G68" s="236">
        <v>-35974918</v>
      </c>
      <c r="H68" s="236">
        <v>372082561</v>
      </c>
      <c r="I68" s="236">
        <v>196974398</v>
      </c>
      <c r="J68" s="236">
        <v>-1282085</v>
      </c>
      <c r="K68" s="236">
        <v>195692313</v>
      </c>
      <c r="L68" s="236">
        <v>2058435</v>
      </c>
      <c r="M68" s="236">
        <v>31409211</v>
      </c>
      <c r="N68" s="236">
        <v>3961793</v>
      </c>
      <c r="O68" s="236">
        <v>35371004</v>
      </c>
      <c r="P68" s="236">
        <v>1099431452</v>
      </c>
      <c r="Q68" s="235">
        <v>0</v>
      </c>
      <c r="R68" s="236">
        <v>1099431452</v>
      </c>
      <c r="S68" s="235"/>
      <c r="T68" s="236">
        <v>1178208987</v>
      </c>
      <c r="U68" s="236">
        <v>1178208987</v>
      </c>
      <c r="V68" s="236">
        <v>1064060448</v>
      </c>
      <c r="W68" s="236">
        <v>1064060448</v>
      </c>
      <c r="X68" s="236">
        <v>1213579991</v>
      </c>
      <c r="Y68" s="236">
        <v>1213579991</v>
      </c>
      <c r="Z68" s="241">
        <v>2157971</v>
      </c>
      <c r="AA68" s="241">
        <v>-158509</v>
      </c>
      <c r="AB68" s="236">
        <v>1999462</v>
      </c>
      <c r="AC68" s="241">
        <v>70448101</v>
      </c>
      <c r="AD68" s="240">
        <v>0</v>
      </c>
      <c r="AE68" s="245">
        <v>1171879015</v>
      </c>
      <c r="AF68" s="236"/>
      <c r="AG68" s="236">
        <v>0</v>
      </c>
      <c r="AH68" s="243">
        <v>2610000</v>
      </c>
      <c r="AI68" s="243">
        <v>2548000</v>
      </c>
      <c r="AJ68" s="236">
        <v>0</v>
      </c>
      <c r="AK68" s="236"/>
      <c r="AL68" s="241">
        <v>573728675</v>
      </c>
      <c r="AM68" s="241">
        <v>-76891536</v>
      </c>
      <c r="AN68" s="240">
        <v>496837139</v>
      </c>
      <c r="AO68" s="241">
        <v>410605479</v>
      </c>
      <c r="AP68" s="241">
        <v>-35974918</v>
      </c>
      <c r="AQ68" s="240">
        <v>374630561</v>
      </c>
      <c r="AR68" s="241">
        <v>196974398</v>
      </c>
      <c r="AS68" s="241">
        <v>-1282085</v>
      </c>
      <c r="AT68" s="240">
        <v>195692313</v>
      </c>
      <c r="AU68" s="241">
        <v>2058435</v>
      </c>
      <c r="AV68" s="236">
        <v>31409211</v>
      </c>
      <c r="AW68" s="236">
        <v>3961793</v>
      </c>
      <c r="AX68" s="236">
        <v>35371004</v>
      </c>
      <c r="AY68" s="246">
        <v>1104589452</v>
      </c>
      <c r="AZ68" s="241">
        <v>0</v>
      </c>
      <c r="BA68" s="246">
        <v>1104589452</v>
      </c>
      <c r="BB68" s="236"/>
      <c r="BC68" s="236">
        <v>1183366987</v>
      </c>
      <c r="BD68" s="236">
        <v>1183366987</v>
      </c>
      <c r="BE68" s="247">
        <v>1177037015</v>
      </c>
      <c r="BF68" s="236"/>
      <c r="BG68" s="242">
        <v>1171879015</v>
      </c>
      <c r="BH68" s="248">
        <v>0</v>
      </c>
      <c r="BI68" s="239">
        <v>0</v>
      </c>
      <c r="BJ68" s="236"/>
    </row>
    <row r="69" spans="1:95">
      <c r="A69" s="216">
        <f t="shared" si="4"/>
        <v>2008</v>
      </c>
      <c r="B69" s="216">
        <v>10</v>
      </c>
      <c r="C69" s="236">
        <v>442976197</v>
      </c>
      <c r="D69" s="236">
        <v>-58516716</v>
      </c>
      <c r="E69" s="236">
        <v>384459481</v>
      </c>
      <c r="F69" s="236">
        <v>360234452</v>
      </c>
      <c r="G69" s="236">
        <v>-17101799</v>
      </c>
      <c r="H69" s="236">
        <v>343132653</v>
      </c>
      <c r="I69" s="236">
        <v>175392968</v>
      </c>
      <c r="J69" s="236">
        <v>-3478934</v>
      </c>
      <c r="K69" s="236">
        <v>171914034</v>
      </c>
      <c r="L69" s="236">
        <v>2060889</v>
      </c>
      <c r="M69" s="236">
        <v>27797609</v>
      </c>
      <c r="N69" s="236">
        <v>3455563</v>
      </c>
      <c r="O69" s="236">
        <v>31253172</v>
      </c>
      <c r="P69" s="236">
        <v>932820229</v>
      </c>
      <c r="Q69" s="235">
        <v>0</v>
      </c>
      <c r="R69" s="236">
        <v>932820229</v>
      </c>
      <c r="S69" s="235"/>
      <c r="T69" s="236">
        <v>980664506</v>
      </c>
      <c r="U69" s="236">
        <v>980664506</v>
      </c>
      <c r="V69" s="236">
        <v>901567057</v>
      </c>
      <c r="W69" s="236">
        <v>901567057</v>
      </c>
      <c r="X69" s="236">
        <v>1011917678</v>
      </c>
      <c r="Y69" s="236">
        <v>1011917678</v>
      </c>
      <c r="Z69" s="241">
        <v>2009246</v>
      </c>
      <c r="AA69" s="241">
        <v>-29155</v>
      </c>
      <c r="AB69" s="236">
        <v>1980091</v>
      </c>
      <c r="AC69" s="241">
        <v>49717505</v>
      </c>
      <c r="AD69" s="240">
        <v>0</v>
      </c>
      <c r="AE69" s="245">
        <v>984517825</v>
      </c>
      <c r="AF69" s="236"/>
      <c r="AG69" s="236">
        <v>0</v>
      </c>
      <c r="AH69" s="243">
        <v>2705000</v>
      </c>
      <c r="AI69" s="243">
        <v>1581000</v>
      </c>
      <c r="AJ69" s="236">
        <v>0</v>
      </c>
      <c r="AK69" s="236"/>
      <c r="AL69" s="241">
        <v>445681197</v>
      </c>
      <c r="AM69" s="241">
        <v>-58516716</v>
      </c>
      <c r="AN69" s="240">
        <v>387164481</v>
      </c>
      <c r="AO69" s="241">
        <v>361815452</v>
      </c>
      <c r="AP69" s="241">
        <v>-17101799</v>
      </c>
      <c r="AQ69" s="240">
        <v>344713653</v>
      </c>
      <c r="AR69" s="241">
        <v>175392968</v>
      </c>
      <c r="AS69" s="241">
        <v>-3478934</v>
      </c>
      <c r="AT69" s="240">
        <v>171914034</v>
      </c>
      <c r="AU69" s="241">
        <v>2060889</v>
      </c>
      <c r="AV69" s="236">
        <v>27797609</v>
      </c>
      <c r="AW69" s="236">
        <v>3455563</v>
      </c>
      <c r="AX69" s="236">
        <v>31253172</v>
      </c>
      <c r="AY69" s="246">
        <v>937106229</v>
      </c>
      <c r="AZ69" s="241">
        <v>0</v>
      </c>
      <c r="BA69" s="246">
        <v>937106229</v>
      </c>
      <c r="BB69" s="236"/>
      <c r="BC69" s="236">
        <v>984950506</v>
      </c>
      <c r="BD69" s="236">
        <v>984950506</v>
      </c>
      <c r="BE69" s="247">
        <v>988803825</v>
      </c>
      <c r="BF69" s="236"/>
      <c r="BG69" s="242">
        <v>984517825</v>
      </c>
      <c r="BH69" s="248">
        <v>0</v>
      </c>
      <c r="BI69" s="239">
        <v>0</v>
      </c>
      <c r="BJ69" s="236"/>
    </row>
    <row r="70" spans="1:95">
      <c r="A70" s="216">
        <f t="shared" si="4"/>
        <v>2008</v>
      </c>
      <c r="B70" s="216">
        <v>11</v>
      </c>
      <c r="C70" s="236">
        <v>357739328</v>
      </c>
      <c r="D70" s="236">
        <v>-10268576</v>
      </c>
      <c r="E70" s="236">
        <v>347470752</v>
      </c>
      <c r="F70" s="236">
        <v>311265129</v>
      </c>
      <c r="G70" s="236">
        <v>2800940</v>
      </c>
      <c r="H70" s="236">
        <v>314066069</v>
      </c>
      <c r="I70" s="236">
        <v>157648105</v>
      </c>
      <c r="J70" s="236">
        <v>2748601</v>
      </c>
      <c r="K70" s="236">
        <v>160396706</v>
      </c>
      <c r="L70" s="236">
        <v>2064094</v>
      </c>
      <c r="M70" s="236">
        <v>26106503</v>
      </c>
      <c r="N70" s="236">
        <v>3124191</v>
      </c>
      <c r="O70" s="236">
        <v>29230694</v>
      </c>
      <c r="P70" s="236">
        <v>853228315</v>
      </c>
      <c r="Q70" s="235">
        <v>0</v>
      </c>
      <c r="R70" s="236">
        <v>853228315</v>
      </c>
      <c r="S70" s="235"/>
      <c r="T70" s="236">
        <v>828716656</v>
      </c>
      <c r="U70" s="236">
        <v>828716656</v>
      </c>
      <c r="V70" s="236">
        <v>823997621</v>
      </c>
      <c r="W70" s="236">
        <v>823997621</v>
      </c>
      <c r="X70" s="236">
        <v>857947350</v>
      </c>
      <c r="Y70" s="236">
        <v>857947350</v>
      </c>
      <c r="Z70" s="241">
        <v>2034573</v>
      </c>
      <c r="AA70" s="241">
        <v>224201</v>
      </c>
      <c r="AB70" s="236">
        <v>2258774</v>
      </c>
      <c r="AC70" s="241">
        <v>41458052</v>
      </c>
      <c r="AD70" s="240">
        <v>0</v>
      </c>
      <c r="AE70" s="245">
        <v>896945141</v>
      </c>
      <c r="AF70" s="236"/>
      <c r="AG70" s="236">
        <v>0</v>
      </c>
      <c r="AH70" s="243">
        <v>4886000</v>
      </c>
      <c r="AI70" s="243">
        <v>1111000</v>
      </c>
      <c r="AJ70" s="236">
        <v>0</v>
      </c>
      <c r="AK70" s="236"/>
      <c r="AL70" s="241">
        <v>362625328</v>
      </c>
      <c r="AM70" s="241">
        <v>-10268576</v>
      </c>
      <c r="AN70" s="240">
        <v>352356752</v>
      </c>
      <c r="AO70" s="241">
        <v>312376129</v>
      </c>
      <c r="AP70" s="241">
        <v>2800940</v>
      </c>
      <c r="AQ70" s="240">
        <v>315177069</v>
      </c>
      <c r="AR70" s="241">
        <v>157648105</v>
      </c>
      <c r="AS70" s="241">
        <v>2748601</v>
      </c>
      <c r="AT70" s="240">
        <v>160396706</v>
      </c>
      <c r="AU70" s="241">
        <v>2064094</v>
      </c>
      <c r="AV70" s="236">
        <v>26106503</v>
      </c>
      <c r="AW70" s="236">
        <v>3124191</v>
      </c>
      <c r="AX70" s="236">
        <v>29230694</v>
      </c>
      <c r="AY70" s="246">
        <v>859225315</v>
      </c>
      <c r="AZ70" s="241">
        <v>0</v>
      </c>
      <c r="BA70" s="246">
        <v>859225315</v>
      </c>
      <c r="BB70" s="236"/>
      <c r="BC70" s="236">
        <v>834713656</v>
      </c>
      <c r="BD70" s="236">
        <v>834713656</v>
      </c>
      <c r="BE70" s="247">
        <v>902942141</v>
      </c>
      <c r="BF70" s="236"/>
      <c r="BG70" s="242">
        <v>896945141</v>
      </c>
      <c r="BH70" s="248">
        <v>0</v>
      </c>
      <c r="BI70" s="239">
        <v>0</v>
      </c>
      <c r="BJ70" s="236"/>
    </row>
    <row r="71" spans="1:95">
      <c r="A71" s="216">
        <f t="shared" si="4"/>
        <v>2008</v>
      </c>
      <c r="B71" s="216">
        <v>12</v>
      </c>
      <c r="C71" s="236">
        <v>397654360</v>
      </c>
      <c r="D71" s="236">
        <v>46630811</v>
      </c>
      <c r="E71" s="236">
        <v>444285171</v>
      </c>
      <c r="F71" s="236">
        <v>307007141</v>
      </c>
      <c r="G71" s="236">
        <v>10906631</v>
      </c>
      <c r="H71" s="236">
        <v>317913772</v>
      </c>
      <c r="I71" s="236">
        <v>166141380</v>
      </c>
      <c r="J71" s="236">
        <v>1471663</v>
      </c>
      <c r="K71" s="236">
        <v>167613043</v>
      </c>
      <c r="L71" s="236">
        <v>2066853</v>
      </c>
      <c r="M71" s="236">
        <v>29556654</v>
      </c>
      <c r="N71" s="236">
        <v>3375555</v>
      </c>
      <c r="O71" s="236">
        <v>32932209</v>
      </c>
      <c r="P71" s="236">
        <v>964811048</v>
      </c>
      <c r="Q71" s="235">
        <v>0</v>
      </c>
      <c r="R71" s="236">
        <v>964811048</v>
      </c>
      <c r="S71" s="235"/>
      <c r="T71" s="236">
        <v>872869734</v>
      </c>
      <c r="U71" s="236">
        <v>872869734</v>
      </c>
      <c r="V71" s="236">
        <v>931878839</v>
      </c>
      <c r="W71" s="236">
        <v>931878839</v>
      </c>
      <c r="X71" s="236">
        <v>905801943</v>
      </c>
      <c r="Y71" s="236">
        <v>905801943</v>
      </c>
      <c r="Z71" s="241">
        <v>2199939</v>
      </c>
      <c r="AA71" s="241">
        <v>202750</v>
      </c>
      <c r="AB71" s="236">
        <v>2402689</v>
      </c>
      <c r="AC71" s="241">
        <v>54141338</v>
      </c>
      <c r="AD71" s="240">
        <v>0</v>
      </c>
      <c r="AE71" s="245">
        <v>1021355075</v>
      </c>
      <c r="AF71" s="236"/>
      <c r="AG71" s="236">
        <v>0</v>
      </c>
      <c r="AH71" s="243">
        <v>9062000</v>
      </c>
      <c r="AI71" s="243">
        <v>1441000</v>
      </c>
      <c r="AJ71" s="236">
        <v>0</v>
      </c>
      <c r="AK71" s="236"/>
      <c r="AL71" s="241">
        <v>406716360</v>
      </c>
      <c r="AM71" s="241">
        <v>46630811</v>
      </c>
      <c r="AN71" s="240">
        <v>453347171</v>
      </c>
      <c r="AO71" s="241">
        <v>308448141</v>
      </c>
      <c r="AP71" s="241">
        <v>10906631</v>
      </c>
      <c r="AQ71" s="240">
        <v>319354772</v>
      </c>
      <c r="AR71" s="241">
        <v>166141380</v>
      </c>
      <c r="AS71" s="241">
        <v>1471663</v>
      </c>
      <c r="AT71" s="240">
        <v>167613043</v>
      </c>
      <c r="AU71" s="241">
        <v>2066853</v>
      </c>
      <c r="AV71" s="236">
        <v>29556654</v>
      </c>
      <c r="AW71" s="236">
        <v>3375555</v>
      </c>
      <c r="AX71" s="236">
        <v>32932209</v>
      </c>
      <c r="AY71" s="246">
        <v>975314048</v>
      </c>
      <c r="AZ71" s="241">
        <v>0</v>
      </c>
      <c r="BA71" s="246">
        <v>975314048</v>
      </c>
      <c r="BB71" s="236"/>
      <c r="BC71" s="236">
        <v>883372734</v>
      </c>
      <c r="BD71" s="236">
        <v>883372734</v>
      </c>
      <c r="BE71" s="247">
        <v>1031858075</v>
      </c>
      <c r="BF71" s="236"/>
      <c r="BG71" s="242">
        <v>1021355075</v>
      </c>
      <c r="BH71" s="248">
        <v>0</v>
      </c>
      <c r="BI71" s="239">
        <v>0</v>
      </c>
      <c r="BJ71" s="236"/>
    </row>
    <row r="72" spans="1:95">
      <c r="B72" s="222" t="s">
        <v>112</v>
      </c>
      <c r="C72" s="236">
        <v>5621909114</v>
      </c>
      <c r="D72" s="236">
        <v>26311290</v>
      </c>
      <c r="E72" s="236">
        <v>5648220404</v>
      </c>
      <c r="F72" s="236">
        <v>4155134713</v>
      </c>
      <c r="G72" s="236">
        <v>19356405</v>
      </c>
      <c r="H72" s="236">
        <v>4174491118</v>
      </c>
      <c r="I72" s="236">
        <v>2192753297</v>
      </c>
      <c r="J72" s="236">
        <v>1784592</v>
      </c>
      <c r="K72" s="236">
        <v>2194537889</v>
      </c>
      <c r="L72" s="236">
        <v>24602852</v>
      </c>
      <c r="M72" s="236">
        <v>357096330</v>
      </c>
      <c r="N72" s="236">
        <v>43528831</v>
      </c>
      <c r="O72" s="236">
        <v>400625161</v>
      </c>
      <c r="P72" s="236">
        <v>12442477424</v>
      </c>
      <c r="Q72" s="235">
        <v>0</v>
      </c>
      <c r="R72" s="236">
        <v>12442477424</v>
      </c>
      <c r="S72" s="235"/>
      <c r="T72" s="236">
        <v>11994399976</v>
      </c>
      <c r="U72" s="236">
        <v>11994399976</v>
      </c>
      <c r="V72" s="236">
        <v>12041852263</v>
      </c>
      <c r="W72" s="236">
        <v>12041852263</v>
      </c>
      <c r="X72" s="236">
        <v>12395025137</v>
      </c>
      <c r="Y72" s="236">
        <v>12395025137</v>
      </c>
      <c r="Z72" s="240">
        <v>25549465</v>
      </c>
      <c r="AA72" s="240">
        <v>117544</v>
      </c>
      <c r="AB72" s="236">
        <v>25667009</v>
      </c>
      <c r="AC72" s="240">
        <v>772660636</v>
      </c>
      <c r="AD72" s="240">
        <v>0</v>
      </c>
      <c r="AE72" s="240">
        <v>13240805069</v>
      </c>
      <c r="AF72" s="236"/>
      <c r="AG72" s="236">
        <v>0</v>
      </c>
      <c r="AH72" s="236">
        <v>56900000</v>
      </c>
      <c r="AI72" s="236">
        <v>24030000</v>
      </c>
      <c r="AJ72" s="236">
        <v>0</v>
      </c>
      <c r="AK72" s="236"/>
      <c r="AL72" s="240">
        <v>5678809114</v>
      </c>
      <c r="AM72" s="240">
        <v>26311290</v>
      </c>
      <c r="AN72" s="240">
        <v>5705120404</v>
      </c>
      <c r="AO72" s="240">
        <v>4179164713</v>
      </c>
      <c r="AP72" s="240">
        <v>19356405</v>
      </c>
      <c r="AQ72" s="240">
        <v>4198521118</v>
      </c>
      <c r="AR72" s="240">
        <v>2192753297</v>
      </c>
      <c r="AS72" s="240">
        <v>1784592</v>
      </c>
      <c r="AT72" s="240">
        <v>2194537889</v>
      </c>
      <c r="AU72" s="240">
        <v>24602852</v>
      </c>
      <c r="AV72" s="236">
        <v>357096330</v>
      </c>
      <c r="AW72" s="236">
        <v>43528831</v>
      </c>
      <c r="AX72" s="236">
        <v>400625161</v>
      </c>
      <c r="AY72" s="236">
        <v>12523407424</v>
      </c>
      <c r="AZ72" s="241">
        <v>0</v>
      </c>
      <c r="BA72" s="236">
        <v>12523407424</v>
      </c>
      <c r="BB72" s="236"/>
      <c r="BC72" s="236">
        <v>12075329976</v>
      </c>
      <c r="BD72" s="236">
        <v>12075329976</v>
      </c>
      <c r="BE72" s="240">
        <v>13321735069</v>
      </c>
      <c r="BF72" s="235"/>
      <c r="BG72" s="240">
        <v>13240805069</v>
      </c>
      <c r="BH72" s="248">
        <v>0</v>
      </c>
      <c r="BI72" s="240">
        <v>0</v>
      </c>
      <c r="BJ72" s="236"/>
      <c r="BN72" s="218"/>
    </row>
    <row r="73" spans="1:95">
      <c r="A73" s="216">
        <f t="shared" ref="A73:A84" si="5">A60+1</f>
        <v>2009</v>
      </c>
      <c r="B73" s="216">
        <v>1</v>
      </c>
      <c r="C73" s="236">
        <v>513415306</v>
      </c>
      <c r="D73" s="236">
        <v>13052784</v>
      </c>
      <c r="E73" s="236">
        <v>526468090</v>
      </c>
      <c r="F73" s="236">
        <v>321490668</v>
      </c>
      <c r="G73" s="236">
        <v>-32100170</v>
      </c>
      <c r="H73" s="236">
        <v>289390498</v>
      </c>
      <c r="I73" s="236">
        <v>166759894</v>
      </c>
      <c r="J73" s="236">
        <v>-7673568</v>
      </c>
      <c r="K73" s="236">
        <v>159086326</v>
      </c>
      <c r="L73" s="236">
        <v>2069892</v>
      </c>
      <c r="M73" s="236">
        <v>31416315</v>
      </c>
      <c r="N73" s="236">
        <v>3546239</v>
      </c>
      <c r="O73" s="236">
        <v>34962554</v>
      </c>
      <c r="P73" s="236">
        <v>1011977360</v>
      </c>
      <c r="Q73" s="235">
        <v>0</v>
      </c>
      <c r="R73" s="236">
        <v>1011977360</v>
      </c>
      <c r="S73" s="235"/>
      <c r="T73" s="236">
        <v>1003735760</v>
      </c>
      <c r="U73" s="236">
        <v>1003735760</v>
      </c>
      <c r="V73" s="236">
        <v>977014806</v>
      </c>
      <c r="W73" s="236">
        <v>977014806</v>
      </c>
      <c r="X73" s="236">
        <v>1038698314</v>
      </c>
      <c r="Y73" s="236">
        <v>1038698314</v>
      </c>
      <c r="Z73" s="241">
        <v>2366702</v>
      </c>
      <c r="AA73" s="241">
        <v>-208057</v>
      </c>
      <c r="AB73" s="236">
        <v>2158645</v>
      </c>
      <c r="AC73" s="241">
        <v>59148298</v>
      </c>
      <c r="AD73" s="240">
        <v>0</v>
      </c>
      <c r="AE73" s="245">
        <v>1073284303</v>
      </c>
      <c r="AF73" s="236"/>
      <c r="AG73" s="236">
        <v>0</v>
      </c>
      <c r="AH73" s="243">
        <v>13041000</v>
      </c>
      <c r="AI73" s="243">
        <v>2462000</v>
      </c>
      <c r="AJ73" s="236">
        <v>0</v>
      </c>
      <c r="AK73" s="236"/>
      <c r="AL73" s="241">
        <v>526456306</v>
      </c>
      <c r="AM73" s="241">
        <v>13052784</v>
      </c>
      <c r="AN73" s="240">
        <v>539509090</v>
      </c>
      <c r="AO73" s="241">
        <v>323952668</v>
      </c>
      <c r="AP73" s="241">
        <v>-32100170</v>
      </c>
      <c r="AQ73" s="240">
        <v>291852498</v>
      </c>
      <c r="AR73" s="241">
        <v>166759894</v>
      </c>
      <c r="AS73" s="241">
        <v>-7673568</v>
      </c>
      <c r="AT73" s="240">
        <v>159086326</v>
      </c>
      <c r="AU73" s="241">
        <v>2069892</v>
      </c>
      <c r="AV73" s="236">
        <v>31416315</v>
      </c>
      <c r="AW73" s="236">
        <v>3546239</v>
      </c>
      <c r="AX73" s="236">
        <v>34962554</v>
      </c>
      <c r="AY73" s="246">
        <v>1027480360</v>
      </c>
      <c r="AZ73" s="241">
        <v>0</v>
      </c>
      <c r="BA73" s="246">
        <v>1027480360</v>
      </c>
      <c r="BB73" s="236"/>
      <c r="BC73" s="236">
        <v>1019238760</v>
      </c>
      <c r="BD73" s="236">
        <v>1019238760</v>
      </c>
      <c r="BE73" s="247">
        <v>1088787303</v>
      </c>
      <c r="BF73" s="236"/>
      <c r="BG73" s="242">
        <v>1073284303</v>
      </c>
      <c r="BH73" s="248">
        <v>0</v>
      </c>
      <c r="BI73" s="239">
        <v>0</v>
      </c>
      <c r="BJ73" s="235"/>
      <c r="CQ73" s="249"/>
    </row>
    <row r="74" spans="1:95">
      <c r="A74" s="216">
        <f t="shared" si="5"/>
        <v>2009</v>
      </c>
      <c r="B74" s="216">
        <v>2</v>
      </c>
      <c r="C74" s="236">
        <v>465103508</v>
      </c>
      <c r="D74" s="236">
        <v>-54688149</v>
      </c>
      <c r="E74" s="236">
        <v>410415359</v>
      </c>
      <c r="F74" s="236">
        <v>306757436</v>
      </c>
      <c r="G74" s="236">
        <v>-23471972</v>
      </c>
      <c r="H74" s="236">
        <v>283285464</v>
      </c>
      <c r="I74" s="236">
        <v>158524948</v>
      </c>
      <c r="J74" s="236">
        <v>-1519121</v>
      </c>
      <c r="K74" s="236">
        <v>157005827</v>
      </c>
      <c r="L74" s="236">
        <v>2073323</v>
      </c>
      <c r="M74" s="236">
        <v>25365111</v>
      </c>
      <c r="N74" s="236">
        <v>2949835</v>
      </c>
      <c r="O74" s="236">
        <v>28314946</v>
      </c>
      <c r="P74" s="236">
        <v>881094919</v>
      </c>
      <c r="Q74" s="235">
        <v>0</v>
      </c>
      <c r="R74" s="236">
        <v>881094919</v>
      </c>
      <c r="S74" s="235"/>
      <c r="T74" s="236">
        <v>932459215</v>
      </c>
      <c r="U74" s="236">
        <v>932459215</v>
      </c>
      <c r="V74" s="236">
        <v>852779973</v>
      </c>
      <c r="W74" s="236">
        <v>852779973</v>
      </c>
      <c r="X74" s="236">
        <v>960774161</v>
      </c>
      <c r="Y74" s="236">
        <v>960774161</v>
      </c>
      <c r="Z74" s="241">
        <v>2270782</v>
      </c>
      <c r="AA74" s="241">
        <v>-169892</v>
      </c>
      <c r="AB74" s="236">
        <v>2100890</v>
      </c>
      <c r="AC74" s="241">
        <v>43768946</v>
      </c>
      <c r="AD74" s="240">
        <v>0</v>
      </c>
      <c r="AE74" s="245">
        <v>926964755</v>
      </c>
      <c r="AF74" s="236"/>
      <c r="AG74" s="236">
        <v>0</v>
      </c>
      <c r="AH74" s="243">
        <v>8081000</v>
      </c>
      <c r="AI74" s="243">
        <v>1556000</v>
      </c>
      <c r="AJ74" s="236">
        <v>0</v>
      </c>
      <c r="AK74" s="236"/>
      <c r="AL74" s="241">
        <v>473184508</v>
      </c>
      <c r="AM74" s="241">
        <v>-54688149</v>
      </c>
      <c r="AN74" s="240">
        <v>418496359</v>
      </c>
      <c r="AO74" s="241">
        <v>308313436</v>
      </c>
      <c r="AP74" s="241">
        <v>-23471972</v>
      </c>
      <c r="AQ74" s="240">
        <v>284841464</v>
      </c>
      <c r="AR74" s="241">
        <v>158524948</v>
      </c>
      <c r="AS74" s="241">
        <v>-1519121</v>
      </c>
      <c r="AT74" s="240">
        <v>157005827</v>
      </c>
      <c r="AU74" s="241">
        <v>2073323</v>
      </c>
      <c r="AV74" s="236">
        <v>25365111</v>
      </c>
      <c r="AW74" s="236">
        <v>2949835</v>
      </c>
      <c r="AX74" s="236">
        <v>28314946</v>
      </c>
      <c r="AY74" s="246">
        <v>890731919</v>
      </c>
      <c r="AZ74" s="241">
        <v>0</v>
      </c>
      <c r="BA74" s="246">
        <v>890731919</v>
      </c>
      <c r="BB74" s="236"/>
      <c r="BC74" s="236">
        <v>942096215</v>
      </c>
      <c r="BD74" s="236">
        <v>942096215</v>
      </c>
      <c r="BE74" s="247">
        <v>936601755</v>
      </c>
      <c r="BF74" s="236"/>
      <c r="BG74" s="242">
        <v>926964755</v>
      </c>
      <c r="BH74" s="248">
        <v>0</v>
      </c>
      <c r="BI74" s="239">
        <v>0</v>
      </c>
      <c r="BJ74" s="235"/>
      <c r="CQ74" s="249"/>
    </row>
    <row r="75" spans="1:95">
      <c r="A75" s="216">
        <f t="shared" si="5"/>
        <v>2009</v>
      </c>
      <c r="B75" s="216">
        <v>3</v>
      </c>
      <c r="C75" s="236">
        <v>372104112</v>
      </c>
      <c r="D75" s="236">
        <v>-6525762</v>
      </c>
      <c r="E75" s="236">
        <v>365578350</v>
      </c>
      <c r="F75" s="236">
        <v>298152400</v>
      </c>
      <c r="G75" s="236">
        <v>26714063</v>
      </c>
      <c r="H75" s="236">
        <v>324866463</v>
      </c>
      <c r="I75" s="236">
        <v>175220614</v>
      </c>
      <c r="J75" s="236">
        <v>5556578</v>
      </c>
      <c r="K75" s="236">
        <v>180777192</v>
      </c>
      <c r="L75" s="236">
        <v>2076407</v>
      </c>
      <c r="M75" s="236">
        <v>26771747</v>
      </c>
      <c r="N75" s="236">
        <v>3195571</v>
      </c>
      <c r="O75" s="236">
        <v>29967318</v>
      </c>
      <c r="P75" s="236">
        <v>903265730</v>
      </c>
      <c r="Q75" s="235">
        <v>0</v>
      </c>
      <c r="R75" s="236">
        <v>903265730</v>
      </c>
      <c r="S75" s="235"/>
      <c r="T75" s="236">
        <v>847553533</v>
      </c>
      <c r="U75" s="236">
        <v>847553533</v>
      </c>
      <c r="V75" s="236">
        <v>873298412</v>
      </c>
      <c r="W75" s="236">
        <v>873298412</v>
      </c>
      <c r="X75" s="236">
        <v>877520851</v>
      </c>
      <c r="Y75" s="236">
        <v>877520851</v>
      </c>
      <c r="Z75" s="241">
        <v>2119574</v>
      </c>
      <c r="AA75" s="241">
        <v>164383</v>
      </c>
      <c r="AB75" s="236">
        <v>2283957</v>
      </c>
      <c r="AC75" s="241">
        <v>45902534</v>
      </c>
      <c r="AD75" s="240">
        <v>0</v>
      </c>
      <c r="AE75" s="245">
        <v>951452221</v>
      </c>
      <c r="AF75" s="236"/>
      <c r="AG75" s="236">
        <v>0</v>
      </c>
      <c r="AH75" s="243">
        <v>6288000</v>
      </c>
      <c r="AI75" s="243">
        <v>1418000</v>
      </c>
      <c r="AJ75" s="236">
        <v>0</v>
      </c>
      <c r="AK75" s="236"/>
      <c r="AL75" s="241">
        <v>378392112</v>
      </c>
      <c r="AM75" s="241">
        <v>-6525762</v>
      </c>
      <c r="AN75" s="240">
        <v>371866350</v>
      </c>
      <c r="AO75" s="241">
        <v>299570400</v>
      </c>
      <c r="AP75" s="241">
        <v>26714063</v>
      </c>
      <c r="AQ75" s="240">
        <v>326284463</v>
      </c>
      <c r="AR75" s="241">
        <v>175220614</v>
      </c>
      <c r="AS75" s="241">
        <v>5556578</v>
      </c>
      <c r="AT75" s="240">
        <v>180777192</v>
      </c>
      <c r="AU75" s="241">
        <v>2076407</v>
      </c>
      <c r="AV75" s="236">
        <v>26771747</v>
      </c>
      <c r="AW75" s="236">
        <v>3195571</v>
      </c>
      <c r="AX75" s="236">
        <v>29967318</v>
      </c>
      <c r="AY75" s="246">
        <v>910971730</v>
      </c>
      <c r="AZ75" s="241">
        <v>0</v>
      </c>
      <c r="BA75" s="246">
        <v>910971730</v>
      </c>
      <c r="BB75" s="236"/>
      <c r="BC75" s="236">
        <v>855259533</v>
      </c>
      <c r="BD75" s="236">
        <v>855259533</v>
      </c>
      <c r="BE75" s="247">
        <v>959158221</v>
      </c>
      <c r="BF75" s="236"/>
      <c r="BG75" s="242">
        <v>951452221</v>
      </c>
      <c r="BH75" s="248">
        <v>0</v>
      </c>
      <c r="BI75" s="239">
        <v>0</v>
      </c>
      <c r="BJ75" s="235"/>
      <c r="CQ75" s="249"/>
    </row>
    <row r="76" spans="1:95">
      <c r="A76" s="216">
        <f t="shared" si="5"/>
        <v>2009</v>
      </c>
      <c r="B76" s="216">
        <v>4</v>
      </c>
      <c r="C76" s="236">
        <v>368349128</v>
      </c>
      <c r="D76" s="236">
        <v>2154094</v>
      </c>
      <c r="E76" s="236">
        <v>370503222</v>
      </c>
      <c r="F76" s="236">
        <v>317256618</v>
      </c>
      <c r="G76" s="236">
        <v>17773209</v>
      </c>
      <c r="H76" s="236">
        <v>335029827</v>
      </c>
      <c r="I76" s="236">
        <v>180256379</v>
      </c>
      <c r="J76" s="236">
        <v>754214</v>
      </c>
      <c r="K76" s="236">
        <v>181010593</v>
      </c>
      <c r="L76" s="236">
        <v>2078967</v>
      </c>
      <c r="M76" s="236">
        <v>25420752</v>
      </c>
      <c r="N76" s="236">
        <v>3152114</v>
      </c>
      <c r="O76" s="236">
        <v>28572866</v>
      </c>
      <c r="P76" s="236">
        <v>917195475</v>
      </c>
      <c r="Q76" s="235">
        <v>0</v>
      </c>
      <c r="R76" s="236">
        <v>917195475</v>
      </c>
      <c r="S76" s="235"/>
      <c r="T76" s="236">
        <v>867941092</v>
      </c>
      <c r="U76" s="236">
        <v>867941092</v>
      </c>
      <c r="V76" s="236">
        <v>888622609</v>
      </c>
      <c r="W76" s="236">
        <v>888622609</v>
      </c>
      <c r="X76" s="236">
        <v>896513958</v>
      </c>
      <c r="Y76" s="236">
        <v>896513958</v>
      </c>
      <c r="Z76" s="241">
        <v>2031697</v>
      </c>
      <c r="AA76" s="241">
        <v>-19559</v>
      </c>
      <c r="AB76" s="236">
        <v>2012138</v>
      </c>
      <c r="AC76" s="241">
        <v>46996466</v>
      </c>
      <c r="AD76" s="240">
        <v>0</v>
      </c>
      <c r="AE76" s="245">
        <v>966204079</v>
      </c>
      <c r="AF76" s="236"/>
      <c r="AG76" s="236">
        <v>0</v>
      </c>
      <c r="AH76" s="243">
        <v>2875000</v>
      </c>
      <c r="AI76" s="243">
        <v>1441000</v>
      </c>
      <c r="AJ76" s="236">
        <v>0</v>
      </c>
      <c r="AK76" s="236"/>
      <c r="AL76" s="241">
        <v>371224128</v>
      </c>
      <c r="AM76" s="241">
        <v>2154094</v>
      </c>
      <c r="AN76" s="240">
        <v>373378222</v>
      </c>
      <c r="AO76" s="241">
        <v>318697618</v>
      </c>
      <c r="AP76" s="241">
        <v>17773209</v>
      </c>
      <c r="AQ76" s="240">
        <v>336470827</v>
      </c>
      <c r="AR76" s="241">
        <v>180256379</v>
      </c>
      <c r="AS76" s="241">
        <v>754214</v>
      </c>
      <c r="AT76" s="240">
        <v>181010593</v>
      </c>
      <c r="AU76" s="241">
        <v>2078967</v>
      </c>
      <c r="AV76" s="236">
        <v>25420752</v>
      </c>
      <c r="AW76" s="236">
        <v>3152114</v>
      </c>
      <c r="AX76" s="236">
        <v>28572866</v>
      </c>
      <c r="AY76" s="246">
        <v>921511475</v>
      </c>
      <c r="AZ76" s="241">
        <v>0</v>
      </c>
      <c r="BA76" s="246">
        <v>921511475</v>
      </c>
      <c r="BB76" s="236"/>
      <c r="BC76" s="236">
        <v>872257092</v>
      </c>
      <c r="BD76" s="236">
        <v>872257092</v>
      </c>
      <c r="BE76" s="247">
        <v>970520079</v>
      </c>
      <c r="BF76" s="236"/>
      <c r="BG76" s="242">
        <v>966204079</v>
      </c>
      <c r="BH76" s="248">
        <v>0</v>
      </c>
      <c r="BI76" s="239">
        <v>0</v>
      </c>
      <c r="BJ76" s="235"/>
      <c r="CQ76" s="249"/>
    </row>
    <row r="77" spans="1:95">
      <c r="A77" s="216">
        <f t="shared" si="5"/>
        <v>2009</v>
      </c>
      <c r="B77" s="216">
        <v>5</v>
      </c>
      <c r="C77" s="236">
        <v>415465750</v>
      </c>
      <c r="D77" s="236">
        <v>83338859</v>
      </c>
      <c r="E77" s="236">
        <v>498804609</v>
      </c>
      <c r="F77" s="236">
        <v>340132066</v>
      </c>
      <c r="G77" s="236">
        <v>55791788</v>
      </c>
      <c r="H77" s="236">
        <v>395923854</v>
      </c>
      <c r="I77" s="236">
        <v>192763565</v>
      </c>
      <c r="J77" s="236">
        <v>6081186</v>
      </c>
      <c r="K77" s="236">
        <v>198844751</v>
      </c>
      <c r="L77" s="236">
        <v>2082162</v>
      </c>
      <c r="M77" s="236">
        <v>30304084</v>
      </c>
      <c r="N77" s="236">
        <v>3815966</v>
      </c>
      <c r="O77" s="236">
        <v>34120050</v>
      </c>
      <c r="P77" s="236">
        <v>1129775426</v>
      </c>
      <c r="Q77" s="235">
        <v>0</v>
      </c>
      <c r="R77" s="236">
        <v>1129775426</v>
      </c>
      <c r="S77" s="235"/>
      <c r="T77" s="236">
        <v>950443543</v>
      </c>
      <c r="U77" s="236">
        <v>950443543</v>
      </c>
      <c r="V77" s="236">
        <v>1095655376</v>
      </c>
      <c r="W77" s="236">
        <v>1095655376</v>
      </c>
      <c r="X77" s="236">
        <v>984563593</v>
      </c>
      <c r="Y77" s="236">
        <v>984563593</v>
      </c>
      <c r="Z77" s="241">
        <v>2055558</v>
      </c>
      <c r="AA77" s="241">
        <v>272994</v>
      </c>
      <c r="AB77" s="236">
        <v>2328552</v>
      </c>
      <c r="AC77" s="241">
        <v>73106629</v>
      </c>
      <c r="AD77" s="240">
        <v>0</v>
      </c>
      <c r="AE77" s="245">
        <v>1205210607</v>
      </c>
      <c r="AF77" s="236"/>
      <c r="AG77" s="236">
        <v>0</v>
      </c>
      <c r="AH77" s="243">
        <v>2591000</v>
      </c>
      <c r="AI77" s="243">
        <v>2658000</v>
      </c>
      <c r="AJ77" s="236">
        <v>0</v>
      </c>
      <c r="AK77" s="236"/>
      <c r="AL77" s="241">
        <v>418056750</v>
      </c>
      <c r="AM77" s="241">
        <v>83338859</v>
      </c>
      <c r="AN77" s="240">
        <v>501395609</v>
      </c>
      <c r="AO77" s="241">
        <v>342790066</v>
      </c>
      <c r="AP77" s="241">
        <v>55791788</v>
      </c>
      <c r="AQ77" s="240">
        <v>398581854</v>
      </c>
      <c r="AR77" s="241">
        <v>192763565</v>
      </c>
      <c r="AS77" s="241">
        <v>6081186</v>
      </c>
      <c r="AT77" s="240">
        <v>198844751</v>
      </c>
      <c r="AU77" s="241">
        <v>2082162</v>
      </c>
      <c r="AV77" s="236">
        <v>30304084</v>
      </c>
      <c r="AW77" s="236">
        <v>3815966</v>
      </c>
      <c r="AX77" s="236">
        <v>34120050</v>
      </c>
      <c r="AY77" s="246">
        <v>1135024426</v>
      </c>
      <c r="AZ77" s="241">
        <v>0</v>
      </c>
      <c r="BA77" s="246">
        <v>1135024426</v>
      </c>
      <c r="BB77" s="236"/>
      <c r="BC77" s="236">
        <v>955692543</v>
      </c>
      <c r="BD77" s="236">
        <v>955692543</v>
      </c>
      <c r="BE77" s="247">
        <v>1210459607</v>
      </c>
      <c r="BF77" s="236"/>
      <c r="BG77" s="242">
        <v>1205210607</v>
      </c>
      <c r="BH77" s="248">
        <v>0</v>
      </c>
      <c r="BI77" s="239">
        <v>0</v>
      </c>
      <c r="BJ77" s="235"/>
      <c r="CQ77" s="249"/>
    </row>
    <row r="78" spans="1:95">
      <c r="A78" s="216">
        <f t="shared" si="5"/>
        <v>2009</v>
      </c>
      <c r="B78" s="216">
        <v>6</v>
      </c>
      <c r="C78" s="236">
        <v>553430997</v>
      </c>
      <c r="D78" s="236">
        <v>52458891</v>
      </c>
      <c r="E78" s="236">
        <v>605889888</v>
      </c>
      <c r="F78" s="236">
        <v>401802180</v>
      </c>
      <c r="G78" s="236">
        <v>8769561</v>
      </c>
      <c r="H78" s="236">
        <v>410571741</v>
      </c>
      <c r="I78" s="236">
        <v>204237837</v>
      </c>
      <c r="J78" s="236">
        <v>2065010</v>
      </c>
      <c r="K78" s="236">
        <v>206302847</v>
      </c>
      <c r="L78" s="236">
        <v>2086211</v>
      </c>
      <c r="M78" s="236">
        <v>33317810</v>
      </c>
      <c r="N78" s="236">
        <v>4180242</v>
      </c>
      <c r="O78" s="236">
        <v>37498052</v>
      </c>
      <c r="P78" s="236">
        <v>1262348739</v>
      </c>
      <c r="Q78" s="235">
        <v>0</v>
      </c>
      <c r="R78" s="236">
        <v>1262348739</v>
      </c>
      <c r="S78" s="235"/>
      <c r="T78" s="236">
        <v>1161557225</v>
      </c>
      <c r="U78" s="236">
        <v>1161557225</v>
      </c>
      <c r="V78" s="236">
        <v>1224850687</v>
      </c>
      <c r="W78" s="236">
        <v>1224850687</v>
      </c>
      <c r="X78" s="236">
        <v>1199055277</v>
      </c>
      <c r="Y78" s="236">
        <v>1199055277</v>
      </c>
      <c r="Z78" s="241">
        <v>2179599</v>
      </c>
      <c r="AA78" s="241">
        <v>-126117</v>
      </c>
      <c r="AB78" s="236">
        <v>2053482</v>
      </c>
      <c r="AC78" s="241">
        <v>92943294</v>
      </c>
      <c r="AD78" s="240">
        <v>0</v>
      </c>
      <c r="AE78" s="245">
        <v>1357345515</v>
      </c>
      <c r="AF78" s="236"/>
      <c r="AG78" s="236">
        <v>0</v>
      </c>
      <c r="AH78" s="243">
        <v>3869000</v>
      </c>
      <c r="AI78" s="243">
        <v>3623000</v>
      </c>
      <c r="AJ78" s="236">
        <v>0</v>
      </c>
      <c r="AK78" s="236"/>
      <c r="AL78" s="241">
        <v>557299997</v>
      </c>
      <c r="AM78" s="241">
        <v>52458891</v>
      </c>
      <c r="AN78" s="240">
        <v>609758888</v>
      </c>
      <c r="AO78" s="241">
        <v>405425180</v>
      </c>
      <c r="AP78" s="241">
        <v>8769561</v>
      </c>
      <c r="AQ78" s="240">
        <v>414194741</v>
      </c>
      <c r="AR78" s="241">
        <v>204237837</v>
      </c>
      <c r="AS78" s="241">
        <v>2065010</v>
      </c>
      <c r="AT78" s="240">
        <v>206302847</v>
      </c>
      <c r="AU78" s="241">
        <v>2086211</v>
      </c>
      <c r="AV78" s="236">
        <v>33317810</v>
      </c>
      <c r="AW78" s="236">
        <v>4180242</v>
      </c>
      <c r="AX78" s="236">
        <v>37498052</v>
      </c>
      <c r="AY78" s="246">
        <v>1269840739</v>
      </c>
      <c r="AZ78" s="241">
        <v>0</v>
      </c>
      <c r="BA78" s="246">
        <v>1269840739</v>
      </c>
      <c r="BB78" s="236"/>
      <c r="BC78" s="236">
        <v>1169049225</v>
      </c>
      <c r="BD78" s="236">
        <v>1169049225</v>
      </c>
      <c r="BE78" s="247">
        <v>1364837515</v>
      </c>
      <c r="BF78" s="236"/>
      <c r="BG78" s="242">
        <v>1357345515</v>
      </c>
      <c r="BH78" s="248">
        <v>0</v>
      </c>
      <c r="BI78" s="239">
        <v>0</v>
      </c>
      <c r="BJ78" s="235"/>
      <c r="CQ78" s="249"/>
    </row>
    <row r="79" spans="1:95">
      <c r="A79" s="216">
        <f t="shared" si="5"/>
        <v>2009</v>
      </c>
      <c r="B79" s="216">
        <v>7</v>
      </c>
      <c r="C79" s="236">
        <v>615707562</v>
      </c>
      <c r="D79" s="236">
        <v>25795978</v>
      </c>
      <c r="E79" s="236">
        <v>641503540</v>
      </c>
      <c r="F79" s="236">
        <v>423491708</v>
      </c>
      <c r="G79" s="236">
        <v>3433172</v>
      </c>
      <c r="H79" s="236">
        <v>426924880</v>
      </c>
      <c r="I79" s="236">
        <v>206278588</v>
      </c>
      <c r="J79" s="236">
        <v>-1347513</v>
      </c>
      <c r="K79" s="236">
        <v>204931075</v>
      </c>
      <c r="L79" s="236">
        <v>2088648</v>
      </c>
      <c r="M79" s="236">
        <v>36081894</v>
      </c>
      <c r="N79" s="236">
        <v>4500452</v>
      </c>
      <c r="O79" s="236">
        <v>40582346</v>
      </c>
      <c r="P79" s="236">
        <v>1316030489</v>
      </c>
      <c r="Q79" s="235">
        <v>0</v>
      </c>
      <c r="R79" s="236">
        <v>1316030489</v>
      </c>
      <c r="S79" s="235"/>
      <c r="T79" s="236">
        <v>1247566506</v>
      </c>
      <c r="U79" s="236">
        <v>1247566506</v>
      </c>
      <c r="V79" s="236">
        <v>1275448143</v>
      </c>
      <c r="W79" s="236">
        <v>1275448143</v>
      </c>
      <c r="X79" s="236">
        <v>1288148852</v>
      </c>
      <c r="Y79" s="236">
        <v>1288148852</v>
      </c>
      <c r="Z79" s="241">
        <v>2257482</v>
      </c>
      <c r="AA79" s="241">
        <v>-10072</v>
      </c>
      <c r="AB79" s="236">
        <v>2247410</v>
      </c>
      <c r="AC79" s="241">
        <v>101882830</v>
      </c>
      <c r="AD79" s="240">
        <v>0</v>
      </c>
      <c r="AE79" s="245">
        <v>1420160729</v>
      </c>
      <c r="AF79" s="236"/>
      <c r="AG79" s="236">
        <v>0</v>
      </c>
      <c r="AH79" s="243">
        <v>4692000</v>
      </c>
      <c r="AI79" s="243">
        <v>4115000</v>
      </c>
      <c r="AJ79" s="236">
        <v>0</v>
      </c>
      <c r="AK79" s="236"/>
      <c r="AL79" s="241">
        <v>620399562</v>
      </c>
      <c r="AM79" s="241">
        <v>25795978</v>
      </c>
      <c r="AN79" s="240">
        <v>646195540</v>
      </c>
      <c r="AO79" s="241">
        <v>427606708</v>
      </c>
      <c r="AP79" s="241">
        <v>3433172</v>
      </c>
      <c r="AQ79" s="240">
        <v>431039880</v>
      </c>
      <c r="AR79" s="241">
        <v>206278588</v>
      </c>
      <c r="AS79" s="241">
        <v>-1347513</v>
      </c>
      <c r="AT79" s="240">
        <v>204931075</v>
      </c>
      <c r="AU79" s="241">
        <v>2088648</v>
      </c>
      <c r="AV79" s="236">
        <v>36081894</v>
      </c>
      <c r="AW79" s="236">
        <v>4500452</v>
      </c>
      <c r="AX79" s="236">
        <v>40582346</v>
      </c>
      <c r="AY79" s="246">
        <v>1324837489</v>
      </c>
      <c r="AZ79" s="241">
        <v>0</v>
      </c>
      <c r="BA79" s="246">
        <v>1324837489</v>
      </c>
      <c r="BB79" s="236"/>
      <c r="BC79" s="236">
        <v>1256373506</v>
      </c>
      <c r="BD79" s="236">
        <v>1256373506</v>
      </c>
      <c r="BE79" s="247">
        <v>1428967729</v>
      </c>
      <c r="BF79" s="236"/>
      <c r="BG79" s="242">
        <v>1420160729</v>
      </c>
      <c r="BH79" s="248">
        <v>0</v>
      </c>
      <c r="BI79" s="239">
        <v>0</v>
      </c>
      <c r="BJ79" s="236"/>
      <c r="CQ79" s="249"/>
    </row>
    <row r="80" spans="1:95">
      <c r="A80" s="216">
        <f t="shared" si="5"/>
        <v>2009</v>
      </c>
      <c r="B80" s="216">
        <v>8</v>
      </c>
      <c r="C80" s="236">
        <v>646511048</v>
      </c>
      <c r="D80" s="236">
        <v>12393401</v>
      </c>
      <c r="E80" s="236">
        <v>658904449</v>
      </c>
      <c r="F80" s="236">
        <v>433921221</v>
      </c>
      <c r="G80" s="236">
        <v>1617230</v>
      </c>
      <c r="H80" s="236">
        <v>435538451</v>
      </c>
      <c r="I80" s="236">
        <v>198562196</v>
      </c>
      <c r="J80" s="236">
        <v>-1840111</v>
      </c>
      <c r="K80" s="236">
        <v>196722085</v>
      </c>
      <c r="L80" s="236">
        <v>2091563</v>
      </c>
      <c r="M80" s="236">
        <v>36454269</v>
      </c>
      <c r="N80" s="236">
        <v>4584864</v>
      </c>
      <c r="O80" s="236">
        <v>41039133</v>
      </c>
      <c r="P80" s="236">
        <v>1334295681</v>
      </c>
      <c r="Q80" s="235">
        <v>0</v>
      </c>
      <c r="R80" s="236">
        <v>1334295681</v>
      </c>
      <c r="S80" s="235"/>
      <c r="T80" s="236">
        <v>1281086028</v>
      </c>
      <c r="U80" s="236">
        <v>1281086028</v>
      </c>
      <c r="V80" s="236">
        <v>1293256548</v>
      </c>
      <c r="W80" s="236">
        <v>1293256548</v>
      </c>
      <c r="X80" s="236">
        <v>1322125161</v>
      </c>
      <c r="Y80" s="236">
        <v>1322125161</v>
      </c>
      <c r="Z80" s="241">
        <v>2216873</v>
      </c>
      <c r="AA80" s="241">
        <v>-52961</v>
      </c>
      <c r="AB80" s="236">
        <v>2163912</v>
      </c>
      <c r="AC80" s="241">
        <v>104884001</v>
      </c>
      <c r="AD80" s="240">
        <v>0</v>
      </c>
      <c r="AE80" s="245">
        <v>1441343594</v>
      </c>
      <c r="AF80" s="236"/>
      <c r="AG80" s="236">
        <v>0</v>
      </c>
      <c r="AH80" s="243">
        <v>4501000</v>
      </c>
      <c r="AI80" s="243">
        <v>4017000</v>
      </c>
      <c r="AJ80" s="236">
        <v>0</v>
      </c>
      <c r="AK80" s="236"/>
      <c r="AL80" s="241">
        <v>651012048</v>
      </c>
      <c r="AM80" s="241">
        <v>12393401</v>
      </c>
      <c r="AN80" s="240">
        <v>663405449</v>
      </c>
      <c r="AO80" s="241">
        <v>437938221</v>
      </c>
      <c r="AP80" s="241">
        <v>1617230</v>
      </c>
      <c r="AQ80" s="240">
        <v>439555451</v>
      </c>
      <c r="AR80" s="241">
        <v>198562196</v>
      </c>
      <c r="AS80" s="241">
        <v>-1840111</v>
      </c>
      <c r="AT80" s="240">
        <v>196722085</v>
      </c>
      <c r="AU80" s="241">
        <v>2091563</v>
      </c>
      <c r="AV80" s="236">
        <v>36454269</v>
      </c>
      <c r="AW80" s="236">
        <v>4584864</v>
      </c>
      <c r="AX80" s="236">
        <v>41039133</v>
      </c>
      <c r="AY80" s="246">
        <v>1342813681</v>
      </c>
      <c r="AZ80" s="241">
        <v>0</v>
      </c>
      <c r="BA80" s="246">
        <v>1342813681</v>
      </c>
      <c r="BB80" s="236"/>
      <c r="BC80" s="236">
        <v>1289604028</v>
      </c>
      <c r="BD80" s="236">
        <v>1289604028</v>
      </c>
      <c r="BE80" s="247">
        <v>1449861594</v>
      </c>
      <c r="BF80" s="236"/>
      <c r="BG80" s="242">
        <v>1441343594</v>
      </c>
      <c r="BH80" s="248">
        <v>0</v>
      </c>
      <c r="BI80" s="239">
        <v>0</v>
      </c>
      <c r="BJ80" s="236"/>
      <c r="CQ80" s="249"/>
    </row>
    <row r="81" spans="1:95">
      <c r="A81" s="216">
        <f t="shared" si="5"/>
        <v>2009</v>
      </c>
      <c r="B81" s="216">
        <v>9</v>
      </c>
      <c r="C81" s="236">
        <v>582124563</v>
      </c>
      <c r="D81" s="236">
        <v>-78699677</v>
      </c>
      <c r="E81" s="236">
        <v>503424886</v>
      </c>
      <c r="F81" s="236">
        <v>416372849</v>
      </c>
      <c r="G81" s="236">
        <v>-36174710</v>
      </c>
      <c r="H81" s="236">
        <v>380198139</v>
      </c>
      <c r="I81" s="236">
        <v>195255241</v>
      </c>
      <c r="J81" s="236">
        <v>-867811</v>
      </c>
      <c r="K81" s="236">
        <v>194387430</v>
      </c>
      <c r="L81" s="236">
        <v>2095259</v>
      </c>
      <c r="M81" s="236">
        <v>31877295</v>
      </c>
      <c r="N81" s="236">
        <v>4013280</v>
      </c>
      <c r="O81" s="236">
        <v>35890575</v>
      </c>
      <c r="P81" s="236">
        <v>1115996289</v>
      </c>
      <c r="Q81" s="235">
        <v>0</v>
      </c>
      <c r="R81" s="236">
        <v>1115996289</v>
      </c>
      <c r="S81" s="235"/>
      <c r="T81" s="236">
        <v>1195847912</v>
      </c>
      <c r="U81" s="236">
        <v>1195847912</v>
      </c>
      <c r="V81" s="236">
        <v>1080105714</v>
      </c>
      <c r="W81" s="236">
        <v>1080105714</v>
      </c>
      <c r="X81" s="236">
        <v>1231738487</v>
      </c>
      <c r="Y81" s="236">
        <v>1231738487</v>
      </c>
      <c r="Z81" s="241">
        <v>2202084</v>
      </c>
      <c r="AA81" s="241">
        <v>-146016</v>
      </c>
      <c r="AB81" s="236">
        <v>2056068</v>
      </c>
      <c r="AC81" s="241">
        <v>71326401</v>
      </c>
      <c r="AD81" s="240">
        <v>0</v>
      </c>
      <c r="AE81" s="245">
        <v>1189378758</v>
      </c>
      <c r="AF81" s="236"/>
      <c r="AG81" s="236">
        <v>0</v>
      </c>
      <c r="AH81" s="243">
        <v>3118000</v>
      </c>
      <c r="AI81" s="243">
        <v>3134000</v>
      </c>
      <c r="AJ81" s="236">
        <v>0</v>
      </c>
      <c r="AK81" s="236"/>
      <c r="AL81" s="241">
        <v>585242563</v>
      </c>
      <c r="AM81" s="241">
        <v>-78699677</v>
      </c>
      <c r="AN81" s="240">
        <v>506542886</v>
      </c>
      <c r="AO81" s="241">
        <v>419506849</v>
      </c>
      <c r="AP81" s="241">
        <v>-36174710</v>
      </c>
      <c r="AQ81" s="240">
        <v>383332139</v>
      </c>
      <c r="AR81" s="241">
        <v>195255241</v>
      </c>
      <c r="AS81" s="241">
        <v>-867811</v>
      </c>
      <c r="AT81" s="240">
        <v>194387430</v>
      </c>
      <c r="AU81" s="241">
        <v>2095259</v>
      </c>
      <c r="AV81" s="236">
        <v>31877295</v>
      </c>
      <c r="AW81" s="236">
        <v>4013280</v>
      </c>
      <c r="AX81" s="236">
        <v>35890575</v>
      </c>
      <c r="AY81" s="246">
        <v>1122248289</v>
      </c>
      <c r="AZ81" s="241">
        <v>0</v>
      </c>
      <c r="BA81" s="246">
        <v>1122248289</v>
      </c>
      <c r="BB81" s="236"/>
      <c r="BC81" s="236">
        <v>1202099912</v>
      </c>
      <c r="BD81" s="236">
        <v>1202099912</v>
      </c>
      <c r="BE81" s="247">
        <v>1195630758</v>
      </c>
      <c r="BF81" s="236"/>
      <c r="BG81" s="242">
        <v>1189378758</v>
      </c>
      <c r="BH81" s="248">
        <v>0</v>
      </c>
      <c r="BI81" s="239">
        <v>0</v>
      </c>
      <c r="BJ81" s="236"/>
      <c r="CQ81" s="249"/>
    </row>
    <row r="82" spans="1:95">
      <c r="A82" s="216">
        <f t="shared" si="5"/>
        <v>2009</v>
      </c>
      <c r="B82" s="216">
        <v>10</v>
      </c>
      <c r="C82" s="236">
        <v>451940549</v>
      </c>
      <c r="D82" s="236">
        <v>-60520091</v>
      </c>
      <c r="E82" s="236">
        <v>391420458</v>
      </c>
      <c r="F82" s="236">
        <v>368073352</v>
      </c>
      <c r="G82" s="236">
        <v>-16337926</v>
      </c>
      <c r="H82" s="236">
        <v>351735426</v>
      </c>
      <c r="I82" s="236">
        <v>173921114</v>
      </c>
      <c r="J82" s="236">
        <v>-3443584</v>
      </c>
      <c r="K82" s="236">
        <v>170477530</v>
      </c>
      <c r="L82" s="236">
        <v>2097713</v>
      </c>
      <c r="M82" s="236">
        <v>28281296</v>
      </c>
      <c r="N82" s="236">
        <v>3508766</v>
      </c>
      <c r="O82" s="236">
        <v>31790062</v>
      </c>
      <c r="P82" s="236">
        <v>947521189</v>
      </c>
      <c r="Q82" s="235">
        <v>0</v>
      </c>
      <c r="R82" s="236">
        <v>947521189</v>
      </c>
      <c r="S82" s="235"/>
      <c r="T82" s="236">
        <v>996032728</v>
      </c>
      <c r="U82" s="236">
        <v>996032728</v>
      </c>
      <c r="V82" s="236">
        <v>915731127</v>
      </c>
      <c r="W82" s="236">
        <v>915731127</v>
      </c>
      <c r="X82" s="236">
        <v>1027822790</v>
      </c>
      <c r="Y82" s="236">
        <v>1027822790</v>
      </c>
      <c r="Z82" s="241">
        <v>2050319</v>
      </c>
      <c r="AA82" s="241">
        <v>-19636</v>
      </c>
      <c r="AB82" s="236">
        <v>2030683</v>
      </c>
      <c r="AC82" s="241">
        <v>50416386</v>
      </c>
      <c r="AD82" s="240">
        <v>0</v>
      </c>
      <c r="AE82" s="245">
        <v>999968258</v>
      </c>
      <c r="AF82" s="236"/>
      <c r="AG82" s="236">
        <v>0</v>
      </c>
      <c r="AH82" s="243">
        <v>3298000</v>
      </c>
      <c r="AI82" s="243">
        <v>1946000</v>
      </c>
      <c r="AJ82" s="236">
        <v>0</v>
      </c>
      <c r="AK82" s="236"/>
      <c r="AL82" s="241">
        <v>455238549</v>
      </c>
      <c r="AM82" s="241">
        <v>-60520091</v>
      </c>
      <c r="AN82" s="240">
        <v>394718458</v>
      </c>
      <c r="AO82" s="241">
        <v>370019352</v>
      </c>
      <c r="AP82" s="241">
        <v>-16337926</v>
      </c>
      <c r="AQ82" s="240">
        <v>353681426</v>
      </c>
      <c r="AR82" s="241">
        <v>173921114</v>
      </c>
      <c r="AS82" s="241">
        <v>-3443584</v>
      </c>
      <c r="AT82" s="240">
        <v>170477530</v>
      </c>
      <c r="AU82" s="241">
        <v>2097713</v>
      </c>
      <c r="AV82" s="236">
        <v>28281296</v>
      </c>
      <c r="AW82" s="236">
        <v>3508766</v>
      </c>
      <c r="AX82" s="236">
        <v>31790062</v>
      </c>
      <c r="AY82" s="246">
        <v>952765189</v>
      </c>
      <c r="AZ82" s="241">
        <v>0</v>
      </c>
      <c r="BA82" s="246">
        <v>952765189</v>
      </c>
      <c r="BB82" s="236"/>
      <c r="BC82" s="236">
        <v>1001276728</v>
      </c>
      <c r="BD82" s="236">
        <v>1001276728</v>
      </c>
      <c r="BE82" s="247">
        <v>1005212258</v>
      </c>
      <c r="BF82" s="236"/>
      <c r="BG82" s="242">
        <v>999968258</v>
      </c>
      <c r="BH82" s="248">
        <v>0</v>
      </c>
      <c r="BI82" s="239">
        <v>0</v>
      </c>
      <c r="BJ82" s="236"/>
      <c r="CQ82" s="249"/>
    </row>
    <row r="83" spans="1:95">
      <c r="A83" s="216">
        <f t="shared" si="5"/>
        <v>2009</v>
      </c>
      <c r="B83" s="216">
        <v>11</v>
      </c>
      <c r="C83" s="236">
        <v>367127233</v>
      </c>
      <c r="D83" s="236">
        <v>-11078960</v>
      </c>
      <c r="E83" s="236">
        <v>356048273</v>
      </c>
      <c r="F83" s="236">
        <v>320376717</v>
      </c>
      <c r="G83" s="236">
        <v>3299124</v>
      </c>
      <c r="H83" s="236">
        <v>323675841</v>
      </c>
      <c r="I83" s="236">
        <v>156072289</v>
      </c>
      <c r="J83" s="236">
        <v>2840714</v>
      </c>
      <c r="K83" s="236">
        <v>158913003</v>
      </c>
      <c r="L83" s="236">
        <v>2100918</v>
      </c>
      <c r="M83" s="236">
        <v>26574588</v>
      </c>
      <c r="N83" s="236">
        <v>3175678</v>
      </c>
      <c r="O83" s="236">
        <v>29750266</v>
      </c>
      <c r="P83" s="236">
        <v>870488301</v>
      </c>
      <c r="Q83" s="235">
        <v>0</v>
      </c>
      <c r="R83" s="236">
        <v>870488301</v>
      </c>
      <c r="S83" s="235"/>
      <c r="T83" s="236">
        <v>845677157</v>
      </c>
      <c r="U83" s="236">
        <v>845677157</v>
      </c>
      <c r="V83" s="236">
        <v>840738035</v>
      </c>
      <c r="W83" s="236">
        <v>840738035</v>
      </c>
      <c r="X83" s="236">
        <v>875427423</v>
      </c>
      <c r="Y83" s="236">
        <v>875427423</v>
      </c>
      <c r="Z83" s="241">
        <v>2076163</v>
      </c>
      <c r="AA83" s="241">
        <v>235948</v>
      </c>
      <c r="AB83" s="236">
        <v>2312111</v>
      </c>
      <c r="AC83" s="241">
        <v>42477124</v>
      </c>
      <c r="AD83" s="240">
        <v>0</v>
      </c>
      <c r="AE83" s="245">
        <v>915277536</v>
      </c>
      <c r="AF83" s="236"/>
      <c r="AG83" s="236">
        <v>0</v>
      </c>
      <c r="AH83" s="243">
        <v>6029000</v>
      </c>
      <c r="AI83" s="243">
        <v>1370000</v>
      </c>
      <c r="AJ83" s="236">
        <v>0</v>
      </c>
      <c r="AK83" s="236"/>
      <c r="AL83" s="241">
        <v>373156233</v>
      </c>
      <c r="AM83" s="241">
        <v>-11078960</v>
      </c>
      <c r="AN83" s="240">
        <v>362077273</v>
      </c>
      <c r="AO83" s="241">
        <v>321746717</v>
      </c>
      <c r="AP83" s="241">
        <v>3299124</v>
      </c>
      <c r="AQ83" s="240">
        <v>325045841</v>
      </c>
      <c r="AR83" s="241">
        <v>156072289</v>
      </c>
      <c r="AS83" s="241">
        <v>2840714</v>
      </c>
      <c r="AT83" s="240">
        <v>158913003</v>
      </c>
      <c r="AU83" s="241">
        <v>2100918</v>
      </c>
      <c r="AV83" s="236">
        <v>26574588</v>
      </c>
      <c r="AW83" s="236">
        <v>3175678</v>
      </c>
      <c r="AX83" s="236">
        <v>29750266</v>
      </c>
      <c r="AY83" s="246">
        <v>877887301</v>
      </c>
      <c r="AZ83" s="241">
        <v>0</v>
      </c>
      <c r="BA83" s="246">
        <v>877887301</v>
      </c>
      <c r="BB83" s="236"/>
      <c r="BC83" s="236">
        <v>853076157</v>
      </c>
      <c r="BD83" s="236">
        <v>853076157</v>
      </c>
      <c r="BE83" s="247">
        <v>922676536</v>
      </c>
      <c r="BF83" s="236"/>
      <c r="BG83" s="242">
        <v>915277536</v>
      </c>
      <c r="BH83" s="248">
        <v>0</v>
      </c>
      <c r="BI83" s="239">
        <v>0</v>
      </c>
      <c r="BJ83" s="236"/>
      <c r="CQ83" s="249"/>
    </row>
    <row r="84" spans="1:95">
      <c r="A84" s="216">
        <f t="shared" si="5"/>
        <v>2009</v>
      </c>
      <c r="B84" s="216">
        <v>12</v>
      </c>
      <c r="C84" s="236">
        <v>404646238</v>
      </c>
      <c r="D84" s="236">
        <v>48738827</v>
      </c>
      <c r="E84" s="236">
        <v>453385065</v>
      </c>
      <c r="F84" s="236">
        <v>313627915</v>
      </c>
      <c r="G84" s="236">
        <v>9893147</v>
      </c>
      <c r="H84" s="236">
        <v>323521062</v>
      </c>
      <c r="I84" s="236">
        <v>164353997</v>
      </c>
      <c r="J84" s="236">
        <v>1470187</v>
      </c>
      <c r="K84" s="236">
        <v>165824184</v>
      </c>
      <c r="L84" s="236">
        <v>2103677</v>
      </c>
      <c r="M84" s="236">
        <v>30040341</v>
      </c>
      <c r="N84" s="236">
        <v>3428758</v>
      </c>
      <c r="O84" s="236">
        <v>33469099</v>
      </c>
      <c r="P84" s="236">
        <v>978303087</v>
      </c>
      <c r="Q84" s="235">
        <v>0</v>
      </c>
      <c r="R84" s="236">
        <v>978303087</v>
      </c>
      <c r="S84" s="235"/>
      <c r="T84" s="236">
        <v>884731827</v>
      </c>
      <c r="U84" s="236">
        <v>884731827</v>
      </c>
      <c r="V84" s="236">
        <v>944833988</v>
      </c>
      <c r="W84" s="236">
        <v>944833988</v>
      </c>
      <c r="X84" s="236">
        <v>918200926</v>
      </c>
      <c r="Y84" s="236">
        <v>918200926</v>
      </c>
      <c r="Z84" s="241">
        <v>2244909</v>
      </c>
      <c r="AA84" s="241">
        <v>218496</v>
      </c>
      <c r="AB84" s="236">
        <v>2463405</v>
      </c>
      <c r="AC84" s="241">
        <v>54864173</v>
      </c>
      <c r="AD84" s="240">
        <v>0</v>
      </c>
      <c r="AE84" s="245">
        <v>1035630665</v>
      </c>
      <c r="AF84" s="236"/>
      <c r="AG84" s="236">
        <v>0</v>
      </c>
      <c r="AH84" s="243">
        <v>11204000</v>
      </c>
      <c r="AI84" s="243">
        <v>1781000</v>
      </c>
      <c r="AJ84" s="236">
        <v>0</v>
      </c>
      <c r="AK84" s="236"/>
      <c r="AL84" s="241">
        <v>415850238</v>
      </c>
      <c r="AM84" s="241">
        <v>48738827</v>
      </c>
      <c r="AN84" s="240">
        <v>464589065</v>
      </c>
      <c r="AO84" s="241">
        <v>315408915</v>
      </c>
      <c r="AP84" s="241">
        <v>9893147</v>
      </c>
      <c r="AQ84" s="240">
        <v>325302062</v>
      </c>
      <c r="AR84" s="241">
        <v>164353997</v>
      </c>
      <c r="AS84" s="241">
        <v>1470187</v>
      </c>
      <c r="AT84" s="240">
        <v>165824184</v>
      </c>
      <c r="AU84" s="241">
        <v>2103677</v>
      </c>
      <c r="AV84" s="236">
        <v>30040341</v>
      </c>
      <c r="AW84" s="236">
        <v>3428758</v>
      </c>
      <c r="AX84" s="236">
        <v>33469099</v>
      </c>
      <c r="AY84" s="246">
        <v>991288087</v>
      </c>
      <c r="AZ84" s="241">
        <v>0</v>
      </c>
      <c r="BA84" s="246">
        <v>991288087</v>
      </c>
      <c r="BB84" s="236"/>
      <c r="BC84" s="236">
        <v>897716827</v>
      </c>
      <c r="BD84" s="236">
        <v>897716827</v>
      </c>
      <c r="BE84" s="247">
        <v>1048615665</v>
      </c>
      <c r="BF84" s="236"/>
      <c r="BG84" s="242">
        <v>1035630665</v>
      </c>
      <c r="BH84" s="248">
        <v>0</v>
      </c>
      <c r="BI84" s="239">
        <v>0</v>
      </c>
      <c r="BJ84" s="236"/>
      <c r="CQ84" s="249"/>
    </row>
    <row r="85" spans="1:95">
      <c r="B85" s="222" t="s">
        <v>112</v>
      </c>
      <c r="C85" s="236">
        <v>5755925994</v>
      </c>
      <c r="D85" s="236">
        <v>26420195</v>
      </c>
      <c r="E85" s="236">
        <v>5782346189</v>
      </c>
      <c r="F85" s="236">
        <v>4261455130</v>
      </c>
      <c r="G85" s="236">
        <v>19206516</v>
      </c>
      <c r="H85" s="236">
        <v>4280661646</v>
      </c>
      <c r="I85" s="236">
        <v>2172206662</v>
      </c>
      <c r="J85" s="236">
        <v>2076181</v>
      </c>
      <c r="K85" s="236">
        <v>2174282843</v>
      </c>
      <c r="L85" s="236">
        <v>25044740</v>
      </c>
      <c r="M85" s="236">
        <v>361905502</v>
      </c>
      <c r="N85" s="236">
        <v>44051765</v>
      </c>
      <c r="O85" s="236">
        <v>405957267</v>
      </c>
      <c r="P85" s="236">
        <v>12668292685</v>
      </c>
      <c r="Q85" s="235">
        <v>0</v>
      </c>
      <c r="R85" s="236">
        <v>12668292685</v>
      </c>
      <c r="S85" s="235"/>
      <c r="T85" s="236">
        <v>12214632526</v>
      </c>
      <c r="U85" s="236">
        <v>12214632526</v>
      </c>
      <c r="V85" s="236">
        <v>12262335418</v>
      </c>
      <c r="W85" s="236">
        <v>12262335418</v>
      </c>
      <c r="X85" s="236">
        <v>12620589793</v>
      </c>
      <c r="Y85" s="236">
        <v>12620589793</v>
      </c>
      <c r="Z85" s="240">
        <v>26071742</v>
      </c>
      <c r="AA85" s="240">
        <v>139511</v>
      </c>
      <c r="AB85" s="236">
        <v>26211253</v>
      </c>
      <c r="AC85" s="240">
        <v>787717082</v>
      </c>
      <c r="AD85" s="240">
        <v>0</v>
      </c>
      <c r="AE85" s="240">
        <v>13482221020</v>
      </c>
      <c r="AF85" s="236"/>
      <c r="AG85" s="236">
        <v>0</v>
      </c>
      <c r="AH85" s="236">
        <v>69587000</v>
      </c>
      <c r="AI85" s="236">
        <v>29521000</v>
      </c>
      <c r="AJ85" s="236">
        <v>0</v>
      </c>
      <c r="AK85" s="236"/>
      <c r="AL85" s="240">
        <v>5825512994</v>
      </c>
      <c r="AM85" s="240">
        <v>26420195</v>
      </c>
      <c r="AN85" s="240">
        <v>5851933189</v>
      </c>
      <c r="AO85" s="240">
        <v>4290976130</v>
      </c>
      <c r="AP85" s="240">
        <v>19206516</v>
      </c>
      <c r="AQ85" s="240">
        <v>4310182646</v>
      </c>
      <c r="AR85" s="240">
        <v>2172206662</v>
      </c>
      <c r="AS85" s="240">
        <v>2076181</v>
      </c>
      <c r="AT85" s="240">
        <v>2174282843</v>
      </c>
      <c r="AU85" s="240">
        <v>25044740</v>
      </c>
      <c r="AV85" s="236">
        <v>361905502</v>
      </c>
      <c r="AW85" s="236">
        <v>44051765</v>
      </c>
      <c r="AX85" s="236">
        <v>405957267</v>
      </c>
      <c r="AY85" s="236">
        <v>12767400685</v>
      </c>
      <c r="AZ85" s="241">
        <v>0</v>
      </c>
      <c r="BA85" s="236">
        <v>12767400685</v>
      </c>
      <c r="BB85" s="236"/>
      <c r="BC85" s="236">
        <v>12313740526</v>
      </c>
      <c r="BD85" s="236">
        <v>12313740526</v>
      </c>
      <c r="BE85" s="240">
        <v>13581329020</v>
      </c>
      <c r="BF85" s="235"/>
      <c r="BG85" s="240">
        <v>13482221020</v>
      </c>
      <c r="BH85" s="248">
        <v>0</v>
      </c>
      <c r="BI85" s="240">
        <v>0</v>
      </c>
      <c r="BJ85" s="236"/>
      <c r="CP85" s="249"/>
      <c r="CQ85" s="249"/>
    </row>
    <row r="86" spans="1:95">
      <c r="A86" s="216">
        <f t="shared" ref="A86:A97" si="6">A73+1</f>
        <v>2010</v>
      </c>
      <c r="B86" s="216">
        <v>1</v>
      </c>
      <c r="C86" s="236">
        <v>521504665</v>
      </c>
      <c r="D86" s="236">
        <v>15347476</v>
      </c>
      <c r="E86" s="236">
        <v>536852141</v>
      </c>
      <c r="F86" s="236">
        <v>328023236</v>
      </c>
      <c r="G86" s="236">
        <v>-34127987</v>
      </c>
      <c r="H86" s="236">
        <v>293895249</v>
      </c>
      <c r="I86" s="236">
        <v>164605095</v>
      </c>
      <c r="J86" s="236">
        <v>-8094351</v>
      </c>
      <c r="K86" s="236">
        <v>156510744</v>
      </c>
      <c r="L86" s="236">
        <v>2106716</v>
      </c>
      <c r="M86" s="236">
        <v>31900003</v>
      </c>
      <c r="N86" s="236">
        <v>3599442</v>
      </c>
      <c r="O86" s="236">
        <v>35499445</v>
      </c>
      <c r="P86" s="236">
        <v>1024864295</v>
      </c>
      <c r="Q86" s="235">
        <v>0</v>
      </c>
      <c r="R86" s="236">
        <v>1024864295</v>
      </c>
      <c r="S86" s="235"/>
      <c r="T86" s="236">
        <v>1016239712</v>
      </c>
      <c r="U86" s="236">
        <v>1016239712</v>
      </c>
      <c r="V86" s="236">
        <v>989364850</v>
      </c>
      <c r="W86" s="236">
        <v>989364850</v>
      </c>
      <c r="X86" s="236">
        <v>1051739157</v>
      </c>
      <c r="Y86" s="236">
        <v>1051739157</v>
      </c>
      <c r="Z86" s="241">
        <v>2414113</v>
      </c>
      <c r="AA86" s="241">
        <v>-218527</v>
      </c>
      <c r="AB86" s="236">
        <v>2195586</v>
      </c>
      <c r="AC86" s="241">
        <v>59789463</v>
      </c>
      <c r="AD86" s="240">
        <v>0</v>
      </c>
      <c r="AE86" s="245">
        <v>1086849344</v>
      </c>
      <c r="AF86" s="236"/>
      <c r="AG86" s="236">
        <v>0</v>
      </c>
      <c r="AH86" s="243">
        <v>15515000</v>
      </c>
      <c r="AI86" s="243">
        <v>2925000</v>
      </c>
      <c r="AJ86" s="236">
        <v>0</v>
      </c>
      <c r="AK86" s="236"/>
      <c r="AL86" s="241">
        <v>537019665</v>
      </c>
      <c r="AM86" s="241">
        <v>15347476</v>
      </c>
      <c r="AN86" s="240">
        <v>552367141</v>
      </c>
      <c r="AO86" s="241">
        <v>330948236</v>
      </c>
      <c r="AP86" s="241">
        <v>-34127987</v>
      </c>
      <c r="AQ86" s="240">
        <v>296820249</v>
      </c>
      <c r="AR86" s="241">
        <v>164605095</v>
      </c>
      <c r="AS86" s="241">
        <v>-8094351</v>
      </c>
      <c r="AT86" s="240">
        <v>156510744</v>
      </c>
      <c r="AU86" s="241">
        <v>2106716</v>
      </c>
      <c r="AV86" s="236">
        <v>31900003</v>
      </c>
      <c r="AW86" s="236">
        <v>3599442</v>
      </c>
      <c r="AX86" s="236">
        <v>35499445</v>
      </c>
      <c r="AY86" s="246">
        <v>1043304295</v>
      </c>
      <c r="AZ86" s="241">
        <v>0</v>
      </c>
      <c r="BA86" s="246">
        <v>1043304295</v>
      </c>
      <c r="BB86" s="236"/>
      <c r="BC86" s="236">
        <v>1034679712</v>
      </c>
      <c r="BD86" s="236">
        <v>1034679712</v>
      </c>
      <c r="BE86" s="247">
        <v>1105289344</v>
      </c>
      <c r="BF86" s="236"/>
      <c r="BG86" s="242">
        <v>1086849344</v>
      </c>
      <c r="BH86" s="248">
        <v>0</v>
      </c>
      <c r="BI86" s="239">
        <v>0</v>
      </c>
      <c r="BJ86" s="235"/>
      <c r="CQ86" s="249"/>
    </row>
    <row r="87" spans="1:95">
      <c r="A87" s="216">
        <f t="shared" si="6"/>
        <v>2010</v>
      </c>
      <c r="B87" s="216">
        <v>2</v>
      </c>
      <c r="C87" s="236">
        <v>474204370</v>
      </c>
      <c r="D87" s="236">
        <v>-56096208</v>
      </c>
      <c r="E87" s="236">
        <v>418108162</v>
      </c>
      <c r="F87" s="236">
        <v>313732087</v>
      </c>
      <c r="G87" s="236">
        <v>-23486993</v>
      </c>
      <c r="H87" s="236">
        <v>290245094</v>
      </c>
      <c r="I87" s="236">
        <v>156863143</v>
      </c>
      <c r="J87" s="236">
        <v>-1383555</v>
      </c>
      <c r="K87" s="236">
        <v>155479588</v>
      </c>
      <c r="L87" s="236">
        <v>2110147</v>
      </c>
      <c r="M87" s="236">
        <v>25801990</v>
      </c>
      <c r="N87" s="236">
        <v>2997889</v>
      </c>
      <c r="O87" s="236">
        <v>28799879</v>
      </c>
      <c r="P87" s="236">
        <v>894742870</v>
      </c>
      <c r="Q87" s="235">
        <v>0</v>
      </c>
      <c r="R87" s="236">
        <v>894742870</v>
      </c>
      <c r="S87" s="235"/>
      <c r="T87" s="236">
        <v>946909747</v>
      </c>
      <c r="U87" s="236">
        <v>946909747</v>
      </c>
      <c r="V87" s="236">
        <v>865942991</v>
      </c>
      <c r="W87" s="236">
        <v>865942991</v>
      </c>
      <c r="X87" s="236">
        <v>975709626</v>
      </c>
      <c r="Y87" s="236">
        <v>975709626</v>
      </c>
      <c r="Z87" s="241">
        <v>2316271</v>
      </c>
      <c r="AA87" s="241">
        <v>-171071</v>
      </c>
      <c r="AB87" s="236">
        <v>2145200</v>
      </c>
      <c r="AC87" s="241">
        <v>44428141</v>
      </c>
      <c r="AD87" s="240">
        <v>0</v>
      </c>
      <c r="AE87" s="245">
        <v>941316211</v>
      </c>
      <c r="AF87" s="236"/>
      <c r="AG87" s="236">
        <v>0</v>
      </c>
      <c r="AH87" s="243">
        <v>9614000</v>
      </c>
      <c r="AI87" s="243">
        <v>1850000</v>
      </c>
      <c r="AJ87" s="236">
        <v>0</v>
      </c>
      <c r="AK87" s="236"/>
      <c r="AL87" s="241">
        <v>483818370</v>
      </c>
      <c r="AM87" s="241">
        <v>-56096208</v>
      </c>
      <c r="AN87" s="240">
        <v>427722162</v>
      </c>
      <c r="AO87" s="241">
        <v>315582087</v>
      </c>
      <c r="AP87" s="241">
        <v>-23486993</v>
      </c>
      <c r="AQ87" s="240">
        <v>292095094</v>
      </c>
      <c r="AR87" s="241">
        <v>156863143</v>
      </c>
      <c r="AS87" s="241">
        <v>-1383555</v>
      </c>
      <c r="AT87" s="240">
        <v>155479588</v>
      </c>
      <c r="AU87" s="241">
        <v>2110147</v>
      </c>
      <c r="AV87" s="236">
        <v>25801990</v>
      </c>
      <c r="AW87" s="236">
        <v>2997889</v>
      </c>
      <c r="AX87" s="236">
        <v>28799879</v>
      </c>
      <c r="AY87" s="246">
        <v>906206870</v>
      </c>
      <c r="AZ87" s="241">
        <v>0</v>
      </c>
      <c r="BA87" s="246">
        <v>906206870</v>
      </c>
      <c r="BB87" s="236"/>
      <c r="BC87" s="236">
        <v>958373747</v>
      </c>
      <c r="BD87" s="236">
        <v>958373747</v>
      </c>
      <c r="BE87" s="247">
        <v>952780211</v>
      </c>
      <c r="BF87" s="236"/>
      <c r="BG87" s="242">
        <v>941316211</v>
      </c>
      <c r="BH87" s="248">
        <v>0</v>
      </c>
      <c r="BI87" s="239">
        <v>0</v>
      </c>
      <c r="BJ87" s="235"/>
      <c r="CQ87" s="249"/>
    </row>
    <row r="88" spans="1:95">
      <c r="A88" s="216">
        <f t="shared" si="6"/>
        <v>2010</v>
      </c>
      <c r="B88" s="216">
        <v>3</v>
      </c>
      <c r="C88" s="236">
        <v>375982640</v>
      </c>
      <c r="D88" s="236">
        <v>-8396738</v>
      </c>
      <c r="E88" s="236">
        <v>367585902</v>
      </c>
      <c r="F88" s="236">
        <v>302182152</v>
      </c>
      <c r="G88" s="236">
        <v>28714140</v>
      </c>
      <c r="H88" s="236">
        <v>330896292</v>
      </c>
      <c r="I88" s="236">
        <v>172942303</v>
      </c>
      <c r="J88" s="236">
        <v>6095408</v>
      </c>
      <c r="K88" s="236">
        <v>179037711</v>
      </c>
      <c r="L88" s="236">
        <v>2113231</v>
      </c>
      <c r="M88" s="236">
        <v>27255434</v>
      </c>
      <c r="N88" s="236">
        <v>3248775</v>
      </c>
      <c r="O88" s="236">
        <v>30504209</v>
      </c>
      <c r="P88" s="236">
        <v>910137345</v>
      </c>
      <c r="Q88" s="235">
        <v>0</v>
      </c>
      <c r="R88" s="236">
        <v>910137345</v>
      </c>
      <c r="S88" s="235"/>
      <c r="T88" s="236">
        <v>853220326</v>
      </c>
      <c r="U88" s="236">
        <v>853220326</v>
      </c>
      <c r="V88" s="236">
        <v>879633136</v>
      </c>
      <c r="W88" s="236">
        <v>879633136</v>
      </c>
      <c r="X88" s="236">
        <v>883724535</v>
      </c>
      <c r="Y88" s="236">
        <v>883724535</v>
      </c>
      <c r="Z88" s="241">
        <v>2162034</v>
      </c>
      <c r="AA88" s="241">
        <v>188911</v>
      </c>
      <c r="AB88" s="236">
        <v>2350945</v>
      </c>
      <c r="AC88" s="241">
        <v>45806576</v>
      </c>
      <c r="AD88" s="240">
        <v>0</v>
      </c>
      <c r="AE88" s="245">
        <v>958294866</v>
      </c>
      <c r="AF88" s="236"/>
      <c r="AG88" s="236">
        <v>0</v>
      </c>
      <c r="AH88" s="243">
        <v>7470000</v>
      </c>
      <c r="AI88" s="243">
        <v>1683000</v>
      </c>
      <c r="AJ88" s="236">
        <v>0</v>
      </c>
      <c r="AK88" s="236"/>
      <c r="AL88" s="241">
        <v>383452640</v>
      </c>
      <c r="AM88" s="241">
        <v>-8396738</v>
      </c>
      <c r="AN88" s="240">
        <v>375055902</v>
      </c>
      <c r="AO88" s="241">
        <v>303865152</v>
      </c>
      <c r="AP88" s="241">
        <v>28714140</v>
      </c>
      <c r="AQ88" s="240">
        <v>332579292</v>
      </c>
      <c r="AR88" s="241">
        <v>172942303</v>
      </c>
      <c r="AS88" s="241">
        <v>6095408</v>
      </c>
      <c r="AT88" s="240">
        <v>179037711</v>
      </c>
      <c r="AU88" s="241">
        <v>2113231</v>
      </c>
      <c r="AV88" s="236">
        <v>27255434</v>
      </c>
      <c r="AW88" s="236">
        <v>3248775</v>
      </c>
      <c r="AX88" s="236">
        <v>30504209</v>
      </c>
      <c r="AY88" s="246">
        <v>919290345</v>
      </c>
      <c r="AZ88" s="241">
        <v>0</v>
      </c>
      <c r="BA88" s="246">
        <v>919290345</v>
      </c>
      <c r="BB88" s="236"/>
      <c r="BC88" s="236">
        <v>862373326</v>
      </c>
      <c r="BD88" s="236">
        <v>862373326</v>
      </c>
      <c r="BE88" s="247">
        <v>967447866</v>
      </c>
      <c r="BF88" s="236"/>
      <c r="BG88" s="242">
        <v>958294866</v>
      </c>
      <c r="BH88" s="248">
        <v>0</v>
      </c>
      <c r="BI88" s="239">
        <v>0</v>
      </c>
      <c r="BJ88" s="235"/>
      <c r="CQ88" s="249"/>
    </row>
    <row r="89" spans="1:95">
      <c r="A89" s="216">
        <f t="shared" si="6"/>
        <v>2010</v>
      </c>
      <c r="B89" s="216">
        <v>4</v>
      </c>
      <c r="C89" s="236">
        <v>372771079</v>
      </c>
      <c r="D89" s="236">
        <v>1497363</v>
      </c>
      <c r="E89" s="236">
        <v>374268442</v>
      </c>
      <c r="F89" s="236">
        <v>321767948</v>
      </c>
      <c r="G89" s="236">
        <v>19107996</v>
      </c>
      <c r="H89" s="236">
        <v>340875944</v>
      </c>
      <c r="I89" s="236">
        <v>178029758</v>
      </c>
      <c r="J89" s="236">
        <v>736304</v>
      </c>
      <c r="K89" s="236">
        <v>178766062</v>
      </c>
      <c r="L89" s="236">
        <v>2115791</v>
      </c>
      <c r="M89" s="236">
        <v>25888837</v>
      </c>
      <c r="N89" s="236">
        <v>3203601</v>
      </c>
      <c r="O89" s="236">
        <v>29092438</v>
      </c>
      <c r="P89" s="236">
        <v>925118677</v>
      </c>
      <c r="Q89" s="235">
        <v>0</v>
      </c>
      <c r="R89" s="236">
        <v>925118677</v>
      </c>
      <c r="S89" s="235"/>
      <c r="T89" s="236">
        <v>874684576</v>
      </c>
      <c r="U89" s="236">
        <v>874684576</v>
      </c>
      <c r="V89" s="236">
        <v>896026239</v>
      </c>
      <c r="W89" s="236">
        <v>896026239</v>
      </c>
      <c r="X89" s="236">
        <v>903777014</v>
      </c>
      <c r="Y89" s="236">
        <v>903777014</v>
      </c>
      <c r="Z89" s="241">
        <v>2072397</v>
      </c>
      <c r="AA89" s="241">
        <v>-26467</v>
      </c>
      <c r="AB89" s="236">
        <v>2045930</v>
      </c>
      <c r="AC89" s="241">
        <v>46924602</v>
      </c>
      <c r="AD89" s="240">
        <v>0</v>
      </c>
      <c r="AE89" s="245">
        <v>974089209</v>
      </c>
      <c r="AF89" s="236"/>
      <c r="AG89" s="236">
        <v>0</v>
      </c>
      <c r="AH89" s="243">
        <v>3385000</v>
      </c>
      <c r="AI89" s="243">
        <v>1709000</v>
      </c>
      <c r="AJ89" s="236">
        <v>0</v>
      </c>
      <c r="AK89" s="236"/>
      <c r="AL89" s="241">
        <v>376156079</v>
      </c>
      <c r="AM89" s="241">
        <v>1497363</v>
      </c>
      <c r="AN89" s="240">
        <v>377653442</v>
      </c>
      <c r="AO89" s="241">
        <v>323476948</v>
      </c>
      <c r="AP89" s="241">
        <v>19107996</v>
      </c>
      <c r="AQ89" s="240">
        <v>342584944</v>
      </c>
      <c r="AR89" s="241">
        <v>178029758</v>
      </c>
      <c r="AS89" s="241">
        <v>736304</v>
      </c>
      <c r="AT89" s="240">
        <v>178766062</v>
      </c>
      <c r="AU89" s="241">
        <v>2115791</v>
      </c>
      <c r="AV89" s="236">
        <v>25888837</v>
      </c>
      <c r="AW89" s="236">
        <v>3203601</v>
      </c>
      <c r="AX89" s="236">
        <v>29092438</v>
      </c>
      <c r="AY89" s="246">
        <v>930212677</v>
      </c>
      <c r="AZ89" s="241">
        <v>0</v>
      </c>
      <c r="BA89" s="246">
        <v>930212677</v>
      </c>
      <c r="BB89" s="236"/>
      <c r="BC89" s="236">
        <v>879778576</v>
      </c>
      <c r="BD89" s="236">
        <v>879778576</v>
      </c>
      <c r="BE89" s="247">
        <v>979183209</v>
      </c>
      <c r="BF89" s="236"/>
      <c r="BG89" s="242">
        <v>974089209</v>
      </c>
      <c r="BH89" s="248">
        <v>0</v>
      </c>
      <c r="BI89" s="239">
        <v>0</v>
      </c>
      <c r="BJ89" s="235"/>
      <c r="CQ89" s="249"/>
    </row>
    <row r="90" spans="1:95">
      <c r="A90" s="216">
        <f t="shared" si="6"/>
        <v>2010</v>
      </c>
      <c r="B90" s="216">
        <v>5</v>
      </c>
      <c r="C90" s="236">
        <v>434180600</v>
      </c>
      <c r="D90" s="236">
        <v>86284284</v>
      </c>
      <c r="E90" s="236">
        <v>520464884</v>
      </c>
      <c r="F90" s="236">
        <v>355542687</v>
      </c>
      <c r="G90" s="236">
        <v>57561085</v>
      </c>
      <c r="H90" s="236">
        <v>413103772</v>
      </c>
      <c r="I90" s="236">
        <v>191081651</v>
      </c>
      <c r="J90" s="236">
        <v>5335769</v>
      </c>
      <c r="K90" s="236">
        <v>196417420</v>
      </c>
      <c r="L90" s="236">
        <v>2118986</v>
      </c>
      <c r="M90" s="236">
        <v>30787771</v>
      </c>
      <c r="N90" s="236">
        <v>3869169</v>
      </c>
      <c r="O90" s="236">
        <v>34656940</v>
      </c>
      <c r="P90" s="236">
        <v>1166762002</v>
      </c>
      <c r="Q90" s="235">
        <v>0</v>
      </c>
      <c r="R90" s="236">
        <v>1166762002</v>
      </c>
      <c r="S90" s="235"/>
      <c r="T90" s="236">
        <v>982923924</v>
      </c>
      <c r="U90" s="236">
        <v>982923924</v>
      </c>
      <c r="V90" s="236">
        <v>1132105062</v>
      </c>
      <c r="W90" s="236">
        <v>1132105062</v>
      </c>
      <c r="X90" s="236">
        <v>1017580864</v>
      </c>
      <c r="Y90" s="236">
        <v>1017580864</v>
      </c>
      <c r="Z90" s="241">
        <v>2096736</v>
      </c>
      <c r="AA90" s="241">
        <v>220757</v>
      </c>
      <c r="AB90" s="236">
        <v>2317493</v>
      </c>
      <c r="AC90" s="241">
        <v>76704248</v>
      </c>
      <c r="AD90" s="240">
        <v>0</v>
      </c>
      <c r="AE90" s="245">
        <v>1245783743</v>
      </c>
      <c r="AF90" s="236"/>
      <c r="AG90" s="236">
        <v>0</v>
      </c>
      <c r="AH90" s="243">
        <v>2977000</v>
      </c>
      <c r="AI90" s="243">
        <v>3150000</v>
      </c>
      <c r="AJ90" s="236">
        <v>0</v>
      </c>
      <c r="AK90" s="236"/>
      <c r="AL90" s="241">
        <v>437157600</v>
      </c>
      <c r="AM90" s="241">
        <v>86284284</v>
      </c>
      <c r="AN90" s="240">
        <v>523441884</v>
      </c>
      <c r="AO90" s="241">
        <v>358692687</v>
      </c>
      <c r="AP90" s="241">
        <v>57561085</v>
      </c>
      <c r="AQ90" s="240">
        <v>416253772</v>
      </c>
      <c r="AR90" s="241">
        <v>191081651</v>
      </c>
      <c r="AS90" s="241">
        <v>5335769</v>
      </c>
      <c r="AT90" s="240">
        <v>196417420</v>
      </c>
      <c r="AU90" s="241">
        <v>2118986</v>
      </c>
      <c r="AV90" s="236">
        <v>30787771</v>
      </c>
      <c r="AW90" s="236">
        <v>3869169</v>
      </c>
      <c r="AX90" s="236">
        <v>34656940</v>
      </c>
      <c r="AY90" s="246">
        <v>1172889002</v>
      </c>
      <c r="AZ90" s="241">
        <v>0</v>
      </c>
      <c r="BA90" s="246">
        <v>1172889002</v>
      </c>
      <c r="BB90" s="236"/>
      <c r="BC90" s="236">
        <v>989050924</v>
      </c>
      <c r="BD90" s="236">
        <v>989050924</v>
      </c>
      <c r="BE90" s="247">
        <v>1251910743</v>
      </c>
      <c r="BF90" s="236"/>
      <c r="BG90" s="242">
        <v>1245783743</v>
      </c>
      <c r="BH90" s="248">
        <v>0</v>
      </c>
      <c r="BI90" s="239">
        <v>0</v>
      </c>
      <c r="BJ90" s="235"/>
      <c r="CQ90" s="249"/>
    </row>
    <row r="91" spans="1:95">
      <c r="A91" s="216">
        <f t="shared" si="6"/>
        <v>2010</v>
      </c>
      <c r="B91" s="216">
        <v>6</v>
      </c>
      <c r="C91" s="236">
        <v>565154965</v>
      </c>
      <c r="D91" s="236">
        <v>54379164</v>
      </c>
      <c r="E91" s="236">
        <v>619534129</v>
      </c>
      <c r="F91" s="236">
        <v>410738459</v>
      </c>
      <c r="G91" s="236">
        <v>7678376</v>
      </c>
      <c r="H91" s="236">
        <v>418416835</v>
      </c>
      <c r="I91" s="236">
        <v>202532933</v>
      </c>
      <c r="J91" s="236">
        <v>2509507</v>
      </c>
      <c r="K91" s="236">
        <v>205042440</v>
      </c>
      <c r="L91" s="236">
        <v>2123035</v>
      </c>
      <c r="M91" s="236">
        <v>33785895</v>
      </c>
      <c r="N91" s="236">
        <v>4231729</v>
      </c>
      <c r="O91" s="236">
        <v>38017624</v>
      </c>
      <c r="P91" s="236">
        <v>1283134063</v>
      </c>
      <c r="Q91" s="235">
        <v>0</v>
      </c>
      <c r="R91" s="236">
        <v>1283134063</v>
      </c>
      <c r="S91" s="235"/>
      <c r="T91" s="236">
        <v>1180549392</v>
      </c>
      <c r="U91" s="236">
        <v>1180549392</v>
      </c>
      <c r="V91" s="236">
        <v>1245116439</v>
      </c>
      <c r="W91" s="236">
        <v>1245116439</v>
      </c>
      <c r="X91" s="236">
        <v>1218567016</v>
      </c>
      <c r="Y91" s="236">
        <v>1218567016</v>
      </c>
      <c r="Z91" s="241">
        <v>2223261</v>
      </c>
      <c r="AA91" s="241">
        <v>-106567</v>
      </c>
      <c r="AB91" s="236">
        <v>2116694</v>
      </c>
      <c r="AC91" s="241">
        <v>94327007</v>
      </c>
      <c r="AD91" s="240">
        <v>0</v>
      </c>
      <c r="AE91" s="245">
        <v>1379577764</v>
      </c>
      <c r="AF91" s="236"/>
      <c r="AG91" s="236">
        <v>0</v>
      </c>
      <c r="AH91" s="243">
        <v>4423000</v>
      </c>
      <c r="AI91" s="243">
        <v>4294000</v>
      </c>
      <c r="AJ91" s="236">
        <v>0</v>
      </c>
      <c r="AK91" s="236"/>
      <c r="AL91" s="241">
        <v>569577965</v>
      </c>
      <c r="AM91" s="241">
        <v>54379164</v>
      </c>
      <c r="AN91" s="240">
        <v>623957129</v>
      </c>
      <c r="AO91" s="241">
        <v>415032459</v>
      </c>
      <c r="AP91" s="241">
        <v>7678376</v>
      </c>
      <c r="AQ91" s="240">
        <v>422710835</v>
      </c>
      <c r="AR91" s="241">
        <v>202532933</v>
      </c>
      <c r="AS91" s="241">
        <v>2509507</v>
      </c>
      <c r="AT91" s="240">
        <v>205042440</v>
      </c>
      <c r="AU91" s="241">
        <v>2123035</v>
      </c>
      <c r="AV91" s="236">
        <v>33785895</v>
      </c>
      <c r="AW91" s="236">
        <v>4231729</v>
      </c>
      <c r="AX91" s="236">
        <v>38017624</v>
      </c>
      <c r="AY91" s="246">
        <v>1291851063</v>
      </c>
      <c r="AZ91" s="241">
        <v>0</v>
      </c>
      <c r="BA91" s="246">
        <v>1291851063</v>
      </c>
      <c r="BB91" s="236"/>
      <c r="BC91" s="236">
        <v>1189266392</v>
      </c>
      <c r="BD91" s="236">
        <v>1189266392</v>
      </c>
      <c r="BE91" s="247">
        <v>1388294764</v>
      </c>
      <c r="BF91" s="236"/>
      <c r="BG91" s="242">
        <v>1379577764</v>
      </c>
      <c r="BH91" s="248">
        <v>0</v>
      </c>
      <c r="BI91" s="239">
        <v>0</v>
      </c>
      <c r="BJ91" s="235"/>
      <c r="CQ91" s="249"/>
    </row>
    <row r="92" spans="1:95">
      <c r="A92" s="216">
        <f t="shared" si="6"/>
        <v>2010</v>
      </c>
      <c r="B92" s="216">
        <v>7</v>
      </c>
      <c r="C92" s="236">
        <v>631958935</v>
      </c>
      <c r="D92" s="236">
        <v>26830397</v>
      </c>
      <c r="E92" s="236">
        <v>658789332</v>
      </c>
      <c r="F92" s="236">
        <v>435003049</v>
      </c>
      <c r="G92" s="236">
        <v>3071084</v>
      </c>
      <c r="H92" s="236">
        <v>438074133</v>
      </c>
      <c r="I92" s="236">
        <v>204830142</v>
      </c>
      <c r="J92" s="236">
        <v>-1634029</v>
      </c>
      <c r="K92" s="236">
        <v>203196113</v>
      </c>
      <c r="L92" s="236">
        <v>2125472</v>
      </c>
      <c r="M92" s="236">
        <v>36565582</v>
      </c>
      <c r="N92" s="236">
        <v>4553655</v>
      </c>
      <c r="O92" s="236">
        <v>41119237</v>
      </c>
      <c r="P92" s="236">
        <v>1343304287</v>
      </c>
      <c r="Q92" s="235">
        <v>0</v>
      </c>
      <c r="R92" s="236">
        <v>1343304287</v>
      </c>
      <c r="S92" s="235"/>
      <c r="T92" s="236">
        <v>1273917598</v>
      </c>
      <c r="U92" s="236">
        <v>1273917598</v>
      </c>
      <c r="V92" s="236">
        <v>1302185050</v>
      </c>
      <c r="W92" s="236">
        <v>1302185050</v>
      </c>
      <c r="X92" s="236">
        <v>1315036835</v>
      </c>
      <c r="Y92" s="236">
        <v>1315036835</v>
      </c>
      <c r="Z92" s="241">
        <v>2302704</v>
      </c>
      <c r="AA92" s="241">
        <v>-22471</v>
      </c>
      <c r="AB92" s="236">
        <v>2280233</v>
      </c>
      <c r="AC92" s="241">
        <v>104346463</v>
      </c>
      <c r="AD92" s="240">
        <v>0</v>
      </c>
      <c r="AE92" s="245">
        <v>1449930983</v>
      </c>
      <c r="AF92" s="236"/>
      <c r="AG92" s="236">
        <v>0</v>
      </c>
      <c r="AH92" s="243">
        <v>5360000</v>
      </c>
      <c r="AI92" s="243">
        <v>4876000</v>
      </c>
      <c r="AJ92" s="236">
        <v>0</v>
      </c>
      <c r="AK92" s="236"/>
      <c r="AL92" s="241">
        <v>637318935</v>
      </c>
      <c r="AM92" s="241">
        <v>26830397</v>
      </c>
      <c r="AN92" s="240">
        <v>664149332</v>
      </c>
      <c r="AO92" s="241">
        <v>439879049</v>
      </c>
      <c r="AP92" s="241">
        <v>3071084</v>
      </c>
      <c r="AQ92" s="240">
        <v>442950133</v>
      </c>
      <c r="AR92" s="241">
        <v>204830142</v>
      </c>
      <c r="AS92" s="241">
        <v>-1634029</v>
      </c>
      <c r="AT92" s="240">
        <v>203196113</v>
      </c>
      <c r="AU92" s="241">
        <v>2125472</v>
      </c>
      <c r="AV92" s="236">
        <v>36565582</v>
      </c>
      <c r="AW92" s="236">
        <v>4553655</v>
      </c>
      <c r="AX92" s="236">
        <v>41119237</v>
      </c>
      <c r="AY92" s="246">
        <v>1353540287</v>
      </c>
      <c r="AZ92" s="241">
        <v>0</v>
      </c>
      <c r="BA92" s="246">
        <v>1353540287</v>
      </c>
      <c r="BB92" s="236"/>
      <c r="BC92" s="236">
        <v>1284153598</v>
      </c>
      <c r="BD92" s="236">
        <v>1284153598</v>
      </c>
      <c r="BE92" s="247">
        <v>1460166983</v>
      </c>
      <c r="BF92" s="236"/>
      <c r="BG92" s="242">
        <v>1449930983</v>
      </c>
      <c r="BH92" s="248">
        <v>0</v>
      </c>
      <c r="BI92" s="239">
        <v>0</v>
      </c>
      <c r="BJ92" s="236"/>
      <c r="CQ92" s="249"/>
    </row>
    <row r="93" spans="1:95">
      <c r="A93" s="216">
        <f t="shared" si="6"/>
        <v>2010</v>
      </c>
      <c r="B93" s="216">
        <v>8</v>
      </c>
      <c r="C93" s="236">
        <v>660714211</v>
      </c>
      <c r="D93" s="236">
        <v>12927362</v>
      </c>
      <c r="E93" s="236">
        <v>673641573</v>
      </c>
      <c r="F93" s="236">
        <v>443805097</v>
      </c>
      <c r="G93" s="236">
        <v>1430489</v>
      </c>
      <c r="H93" s="236">
        <v>445235586</v>
      </c>
      <c r="I93" s="236">
        <v>197091001</v>
      </c>
      <c r="J93" s="236">
        <v>-1861818</v>
      </c>
      <c r="K93" s="236">
        <v>195229183</v>
      </c>
      <c r="L93" s="236">
        <v>2128387</v>
      </c>
      <c r="M93" s="236">
        <v>36937956</v>
      </c>
      <c r="N93" s="236">
        <v>4638067</v>
      </c>
      <c r="O93" s="236">
        <v>41576023</v>
      </c>
      <c r="P93" s="236">
        <v>1357810752</v>
      </c>
      <c r="Q93" s="235">
        <v>0</v>
      </c>
      <c r="R93" s="236">
        <v>1357810752</v>
      </c>
      <c r="S93" s="235"/>
      <c r="T93" s="236">
        <v>1303738696</v>
      </c>
      <c r="U93" s="236">
        <v>1303738696</v>
      </c>
      <c r="V93" s="236">
        <v>1316234729</v>
      </c>
      <c r="W93" s="236">
        <v>1316234729</v>
      </c>
      <c r="X93" s="236">
        <v>1345314719</v>
      </c>
      <c r="Y93" s="236">
        <v>1345314719</v>
      </c>
      <c r="Z93" s="241">
        <v>2261282</v>
      </c>
      <c r="AA93" s="241">
        <v>-51236</v>
      </c>
      <c r="AB93" s="236">
        <v>2210046</v>
      </c>
      <c r="AC93" s="241">
        <v>106714459</v>
      </c>
      <c r="AD93" s="240">
        <v>0</v>
      </c>
      <c r="AE93" s="245">
        <v>1466735257</v>
      </c>
      <c r="AF93" s="236"/>
      <c r="AG93" s="236">
        <v>0</v>
      </c>
      <c r="AH93" s="243">
        <v>5146000</v>
      </c>
      <c r="AI93" s="243">
        <v>4761000</v>
      </c>
      <c r="AJ93" s="236">
        <v>0</v>
      </c>
      <c r="AK93" s="236"/>
      <c r="AL93" s="241">
        <v>665860211</v>
      </c>
      <c r="AM93" s="241">
        <v>12927362</v>
      </c>
      <c r="AN93" s="240">
        <v>678787573</v>
      </c>
      <c r="AO93" s="241">
        <v>448566097</v>
      </c>
      <c r="AP93" s="241">
        <v>1430489</v>
      </c>
      <c r="AQ93" s="240">
        <v>449996586</v>
      </c>
      <c r="AR93" s="241">
        <v>197091001</v>
      </c>
      <c r="AS93" s="241">
        <v>-1861818</v>
      </c>
      <c r="AT93" s="240">
        <v>195229183</v>
      </c>
      <c r="AU93" s="241">
        <v>2128387</v>
      </c>
      <c r="AV93" s="236">
        <v>36937956</v>
      </c>
      <c r="AW93" s="236">
        <v>4638067</v>
      </c>
      <c r="AX93" s="236">
        <v>41576023</v>
      </c>
      <c r="AY93" s="246">
        <v>1367717752</v>
      </c>
      <c r="AZ93" s="241">
        <v>0</v>
      </c>
      <c r="BA93" s="246">
        <v>1367717752</v>
      </c>
      <c r="BB93" s="236"/>
      <c r="BC93" s="236">
        <v>1313645696</v>
      </c>
      <c r="BD93" s="236">
        <v>1313645696</v>
      </c>
      <c r="BE93" s="247">
        <v>1476642257</v>
      </c>
      <c r="BF93" s="236"/>
      <c r="BG93" s="242">
        <v>1466735257</v>
      </c>
      <c r="BH93" s="248">
        <v>0</v>
      </c>
      <c r="BI93" s="239">
        <v>0</v>
      </c>
      <c r="BJ93" s="236"/>
      <c r="CQ93" s="249"/>
    </row>
    <row r="94" spans="1:95">
      <c r="A94" s="216">
        <f t="shared" si="6"/>
        <v>2010</v>
      </c>
      <c r="B94" s="216">
        <v>9</v>
      </c>
      <c r="C94" s="236">
        <v>596280397</v>
      </c>
      <c r="D94" s="236">
        <v>-80900111</v>
      </c>
      <c r="E94" s="236">
        <v>515380286</v>
      </c>
      <c r="F94" s="236">
        <v>426804920</v>
      </c>
      <c r="G94" s="236">
        <v>-36485460</v>
      </c>
      <c r="H94" s="236">
        <v>390319460</v>
      </c>
      <c r="I94" s="236">
        <v>193497854</v>
      </c>
      <c r="J94" s="236">
        <v>-660010</v>
      </c>
      <c r="K94" s="236">
        <v>192837844</v>
      </c>
      <c r="L94" s="236">
        <v>2132083</v>
      </c>
      <c r="M94" s="236">
        <v>32345380</v>
      </c>
      <c r="N94" s="236">
        <v>4064767</v>
      </c>
      <c r="O94" s="236">
        <v>36410147</v>
      </c>
      <c r="P94" s="236">
        <v>1137079820</v>
      </c>
      <c r="Q94" s="235">
        <v>0</v>
      </c>
      <c r="R94" s="236">
        <v>1137079820</v>
      </c>
      <c r="S94" s="235"/>
      <c r="T94" s="236">
        <v>1218715254</v>
      </c>
      <c r="U94" s="236">
        <v>1218715254</v>
      </c>
      <c r="V94" s="236">
        <v>1100669673</v>
      </c>
      <c r="W94" s="236">
        <v>1100669673</v>
      </c>
      <c r="X94" s="236">
        <v>1255125401</v>
      </c>
      <c r="Y94" s="236">
        <v>1255125401</v>
      </c>
      <c r="Z94" s="241">
        <v>2246196</v>
      </c>
      <c r="AA94" s="241">
        <v>-145669</v>
      </c>
      <c r="AB94" s="236">
        <v>2100527</v>
      </c>
      <c r="AC94" s="241">
        <v>72749829</v>
      </c>
      <c r="AD94" s="240">
        <v>0</v>
      </c>
      <c r="AE94" s="245">
        <v>1211930176</v>
      </c>
      <c r="AF94" s="236"/>
      <c r="AG94" s="236">
        <v>0</v>
      </c>
      <c r="AH94" s="243">
        <v>3569000</v>
      </c>
      <c r="AI94" s="243">
        <v>3714000</v>
      </c>
      <c r="AJ94" s="236">
        <v>0</v>
      </c>
      <c r="AK94" s="236"/>
      <c r="AL94" s="241">
        <v>599849397</v>
      </c>
      <c r="AM94" s="241">
        <v>-80900111</v>
      </c>
      <c r="AN94" s="240">
        <v>518949286</v>
      </c>
      <c r="AO94" s="241">
        <v>430518920</v>
      </c>
      <c r="AP94" s="241">
        <v>-36485460</v>
      </c>
      <c r="AQ94" s="240">
        <v>394033460</v>
      </c>
      <c r="AR94" s="241">
        <v>193497854</v>
      </c>
      <c r="AS94" s="241">
        <v>-660010</v>
      </c>
      <c r="AT94" s="240">
        <v>192837844</v>
      </c>
      <c r="AU94" s="241">
        <v>2132083</v>
      </c>
      <c r="AV94" s="236">
        <v>32345380</v>
      </c>
      <c r="AW94" s="236">
        <v>4064767</v>
      </c>
      <c r="AX94" s="236">
        <v>36410147</v>
      </c>
      <c r="AY94" s="246">
        <v>1144362820</v>
      </c>
      <c r="AZ94" s="241">
        <v>0</v>
      </c>
      <c r="BA94" s="246">
        <v>1144362820</v>
      </c>
      <c r="BB94" s="236"/>
      <c r="BC94" s="236">
        <v>1225998254</v>
      </c>
      <c r="BD94" s="236">
        <v>1225998254</v>
      </c>
      <c r="BE94" s="247">
        <v>1219213176</v>
      </c>
      <c r="BF94" s="236"/>
      <c r="BG94" s="242">
        <v>1211930176</v>
      </c>
      <c r="BH94" s="248">
        <v>0</v>
      </c>
      <c r="BI94" s="239">
        <v>0</v>
      </c>
      <c r="BJ94" s="236"/>
      <c r="CQ94" s="249"/>
    </row>
    <row r="95" spans="1:95">
      <c r="A95" s="216">
        <f t="shared" si="6"/>
        <v>2010</v>
      </c>
      <c r="B95" s="216">
        <v>10</v>
      </c>
      <c r="C95" s="236">
        <v>463899942</v>
      </c>
      <c r="D95" s="236">
        <v>-62937971</v>
      </c>
      <c r="E95" s="236">
        <v>400961971</v>
      </c>
      <c r="F95" s="236">
        <v>378208458</v>
      </c>
      <c r="G95" s="236">
        <v>-15726287</v>
      </c>
      <c r="H95" s="236">
        <v>362482171</v>
      </c>
      <c r="I95" s="236">
        <v>172412978</v>
      </c>
      <c r="J95" s="236">
        <v>-3454496</v>
      </c>
      <c r="K95" s="236">
        <v>168958482</v>
      </c>
      <c r="L95" s="236">
        <v>2134537</v>
      </c>
      <c r="M95" s="236">
        <v>28764984</v>
      </c>
      <c r="N95" s="236">
        <v>3561969</v>
      </c>
      <c r="O95" s="236">
        <v>32326953</v>
      </c>
      <c r="P95" s="236">
        <v>966864114</v>
      </c>
      <c r="Q95" s="235">
        <v>0</v>
      </c>
      <c r="R95" s="236">
        <v>966864114</v>
      </c>
      <c r="S95" s="235"/>
      <c r="T95" s="236">
        <v>1016655915</v>
      </c>
      <c r="U95" s="236">
        <v>1016655915</v>
      </c>
      <c r="V95" s="236">
        <v>934537161</v>
      </c>
      <c r="W95" s="236">
        <v>934537161</v>
      </c>
      <c r="X95" s="236">
        <v>1048982868</v>
      </c>
      <c r="Y95" s="236">
        <v>1048982868</v>
      </c>
      <c r="Z95" s="241">
        <v>2091391</v>
      </c>
      <c r="AA95" s="241">
        <v>-12405</v>
      </c>
      <c r="AB95" s="236">
        <v>2078986</v>
      </c>
      <c r="AC95" s="241">
        <v>51589703</v>
      </c>
      <c r="AD95" s="240">
        <v>0</v>
      </c>
      <c r="AE95" s="245">
        <v>1020532803</v>
      </c>
      <c r="AF95" s="236"/>
      <c r="AG95" s="236">
        <v>0</v>
      </c>
      <c r="AH95" s="243">
        <v>3864000</v>
      </c>
      <c r="AI95" s="243">
        <v>2307000</v>
      </c>
      <c r="AJ95" s="236">
        <v>0</v>
      </c>
      <c r="AK95" s="236"/>
      <c r="AL95" s="241">
        <v>467763942</v>
      </c>
      <c r="AM95" s="241">
        <v>-62937971</v>
      </c>
      <c r="AN95" s="240">
        <v>404825971</v>
      </c>
      <c r="AO95" s="241">
        <v>380515458</v>
      </c>
      <c r="AP95" s="241">
        <v>-15726287</v>
      </c>
      <c r="AQ95" s="240">
        <v>364789171</v>
      </c>
      <c r="AR95" s="241">
        <v>172412978</v>
      </c>
      <c r="AS95" s="241">
        <v>-3454496</v>
      </c>
      <c r="AT95" s="240">
        <v>168958482</v>
      </c>
      <c r="AU95" s="241">
        <v>2134537</v>
      </c>
      <c r="AV95" s="236">
        <v>28764984</v>
      </c>
      <c r="AW95" s="236">
        <v>3561969</v>
      </c>
      <c r="AX95" s="236">
        <v>32326953</v>
      </c>
      <c r="AY95" s="246">
        <v>973035114</v>
      </c>
      <c r="AZ95" s="241">
        <v>0</v>
      </c>
      <c r="BA95" s="246">
        <v>973035114</v>
      </c>
      <c r="BB95" s="236"/>
      <c r="BC95" s="236">
        <v>1022826915</v>
      </c>
      <c r="BD95" s="236">
        <v>1022826915</v>
      </c>
      <c r="BE95" s="247">
        <v>1026703803</v>
      </c>
      <c r="BF95" s="236"/>
      <c r="BG95" s="242">
        <v>1020532803</v>
      </c>
      <c r="BH95" s="248">
        <v>0</v>
      </c>
      <c r="BI95" s="239">
        <v>0</v>
      </c>
      <c r="BJ95" s="236"/>
      <c r="CQ95" s="249"/>
    </row>
    <row r="96" spans="1:95">
      <c r="A96" s="216">
        <f t="shared" si="6"/>
        <v>2010</v>
      </c>
      <c r="B96" s="216">
        <v>11</v>
      </c>
      <c r="C96" s="236">
        <v>376310852</v>
      </c>
      <c r="D96" s="236">
        <v>-11785609</v>
      </c>
      <c r="E96" s="236">
        <v>364525243</v>
      </c>
      <c r="F96" s="236">
        <v>328918121</v>
      </c>
      <c r="G96" s="236">
        <v>3637877</v>
      </c>
      <c r="H96" s="236">
        <v>332555998</v>
      </c>
      <c r="I96" s="236">
        <v>154342817</v>
      </c>
      <c r="J96" s="236">
        <v>3056388</v>
      </c>
      <c r="K96" s="236">
        <v>157399205</v>
      </c>
      <c r="L96" s="236">
        <v>2137742</v>
      </c>
      <c r="M96" s="236">
        <v>27042673</v>
      </c>
      <c r="N96" s="236">
        <v>3227165</v>
      </c>
      <c r="O96" s="236">
        <v>30269838</v>
      </c>
      <c r="P96" s="236">
        <v>886888026</v>
      </c>
      <c r="Q96" s="235">
        <v>0</v>
      </c>
      <c r="R96" s="236">
        <v>886888026</v>
      </c>
      <c r="S96" s="235"/>
      <c r="T96" s="236">
        <v>861709532</v>
      </c>
      <c r="U96" s="236">
        <v>861709532</v>
      </c>
      <c r="V96" s="236">
        <v>856618188</v>
      </c>
      <c r="W96" s="236">
        <v>856618188</v>
      </c>
      <c r="X96" s="236">
        <v>891979370</v>
      </c>
      <c r="Y96" s="236">
        <v>891979370</v>
      </c>
      <c r="Z96" s="241">
        <v>2117754</v>
      </c>
      <c r="AA96" s="241">
        <v>258121</v>
      </c>
      <c r="AB96" s="236">
        <v>2375875</v>
      </c>
      <c r="AC96" s="241">
        <v>43375197</v>
      </c>
      <c r="AD96" s="240">
        <v>0</v>
      </c>
      <c r="AE96" s="245">
        <v>932639098</v>
      </c>
      <c r="AF96" s="236"/>
      <c r="AG96" s="236">
        <v>0</v>
      </c>
      <c r="AH96" s="243">
        <v>7157000</v>
      </c>
      <c r="AI96" s="243">
        <v>1626000</v>
      </c>
      <c r="AJ96" s="236">
        <v>0</v>
      </c>
      <c r="AK96" s="236"/>
      <c r="AL96" s="241">
        <v>383467852</v>
      </c>
      <c r="AM96" s="241">
        <v>-11785609</v>
      </c>
      <c r="AN96" s="240">
        <v>371682243</v>
      </c>
      <c r="AO96" s="241">
        <v>330544121</v>
      </c>
      <c r="AP96" s="241">
        <v>3637877</v>
      </c>
      <c r="AQ96" s="240">
        <v>334181998</v>
      </c>
      <c r="AR96" s="241">
        <v>154342817</v>
      </c>
      <c r="AS96" s="241">
        <v>3056388</v>
      </c>
      <c r="AT96" s="240">
        <v>157399205</v>
      </c>
      <c r="AU96" s="241">
        <v>2137742</v>
      </c>
      <c r="AV96" s="236">
        <v>27042673</v>
      </c>
      <c r="AW96" s="236">
        <v>3227165</v>
      </c>
      <c r="AX96" s="236">
        <v>30269838</v>
      </c>
      <c r="AY96" s="246">
        <v>895671026</v>
      </c>
      <c r="AZ96" s="241">
        <v>0</v>
      </c>
      <c r="BA96" s="246">
        <v>895671026</v>
      </c>
      <c r="BB96" s="236"/>
      <c r="BC96" s="236">
        <v>870492532</v>
      </c>
      <c r="BD96" s="236">
        <v>870492532</v>
      </c>
      <c r="BE96" s="247">
        <v>941422098</v>
      </c>
      <c r="BF96" s="236"/>
      <c r="BG96" s="242">
        <v>932639098</v>
      </c>
      <c r="BH96" s="248">
        <v>0</v>
      </c>
      <c r="BI96" s="239">
        <v>0</v>
      </c>
      <c r="BJ96" s="236"/>
      <c r="CQ96" s="249"/>
    </row>
    <row r="97" spans="1:95">
      <c r="A97" s="216">
        <f t="shared" si="6"/>
        <v>2010</v>
      </c>
      <c r="B97" s="216">
        <v>12</v>
      </c>
      <c r="C97" s="236">
        <v>412591474</v>
      </c>
      <c r="D97" s="236">
        <v>50731723</v>
      </c>
      <c r="E97" s="236">
        <v>463323197</v>
      </c>
      <c r="F97" s="236">
        <v>321188138</v>
      </c>
      <c r="G97" s="236">
        <v>9129420</v>
      </c>
      <c r="H97" s="236">
        <v>330317558</v>
      </c>
      <c r="I97" s="236">
        <v>162457610</v>
      </c>
      <c r="J97" s="236">
        <v>1391935</v>
      </c>
      <c r="K97" s="236">
        <v>163849545</v>
      </c>
      <c r="L97" s="236">
        <v>2140501</v>
      </c>
      <c r="M97" s="236">
        <v>30524029</v>
      </c>
      <c r="N97" s="236">
        <v>3481961</v>
      </c>
      <c r="O97" s="236">
        <v>34005990</v>
      </c>
      <c r="P97" s="236">
        <v>993636791</v>
      </c>
      <c r="Q97" s="235">
        <v>0</v>
      </c>
      <c r="R97" s="236">
        <v>993636791</v>
      </c>
      <c r="S97" s="235"/>
      <c r="T97" s="236">
        <v>898377723</v>
      </c>
      <c r="U97" s="236">
        <v>898377723</v>
      </c>
      <c r="V97" s="236">
        <v>959630801</v>
      </c>
      <c r="W97" s="236">
        <v>959630801</v>
      </c>
      <c r="X97" s="236">
        <v>932383713</v>
      </c>
      <c r="Y97" s="236">
        <v>932383713</v>
      </c>
      <c r="Z97" s="241">
        <v>2289880</v>
      </c>
      <c r="AA97" s="241">
        <v>229496</v>
      </c>
      <c r="AB97" s="236">
        <v>2519376</v>
      </c>
      <c r="AC97" s="241">
        <v>55756321</v>
      </c>
      <c r="AD97" s="240">
        <v>0</v>
      </c>
      <c r="AE97" s="245">
        <v>1051912488</v>
      </c>
      <c r="AF97" s="236"/>
      <c r="AG97" s="236">
        <v>0</v>
      </c>
      <c r="AH97" s="243">
        <v>13330000</v>
      </c>
      <c r="AI97" s="243">
        <v>2117000</v>
      </c>
      <c r="AJ97" s="236">
        <v>0</v>
      </c>
      <c r="AK97" s="236"/>
      <c r="AL97" s="241">
        <v>425921474</v>
      </c>
      <c r="AM97" s="241">
        <v>50731723</v>
      </c>
      <c r="AN97" s="240">
        <v>476653197</v>
      </c>
      <c r="AO97" s="241">
        <v>323305138</v>
      </c>
      <c r="AP97" s="241">
        <v>9129420</v>
      </c>
      <c r="AQ97" s="240">
        <v>332434558</v>
      </c>
      <c r="AR97" s="241">
        <v>162457610</v>
      </c>
      <c r="AS97" s="241">
        <v>1391935</v>
      </c>
      <c r="AT97" s="240">
        <v>163849545</v>
      </c>
      <c r="AU97" s="241">
        <v>2140501</v>
      </c>
      <c r="AV97" s="236">
        <v>30524029</v>
      </c>
      <c r="AW97" s="236">
        <v>3481961</v>
      </c>
      <c r="AX97" s="236">
        <v>34005990</v>
      </c>
      <c r="AY97" s="246">
        <v>1009083791</v>
      </c>
      <c r="AZ97" s="241">
        <v>0</v>
      </c>
      <c r="BA97" s="246">
        <v>1009083791</v>
      </c>
      <c r="BB97" s="236"/>
      <c r="BC97" s="236">
        <v>913824723</v>
      </c>
      <c r="BD97" s="236">
        <v>913824723</v>
      </c>
      <c r="BE97" s="247">
        <v>1067359488</v>
      </c>
      <c r="BF97" s="236"/>
      <c r="BG97" s="242">
        <v>1051912488</v>
      </c>
      <c r="BH97" s="248">
        <v>0</v>
      </c>
      <c r="BI97" s="239">
        <v>0</v>
      </c>
      <c r="BJ97" s="236"/>
      <c r="CQ97" s="249"/>
    </row>
    <row r="98" spans="1:95">
      <c r="B98" s="222" t="s">
        <v>112</v>
      </c>
      <c r="C98" s="236">
        <v>5885554130</v>
      </c>
      <c r="D98" s="236">
        <v>27881132</v>
      </c>
      <c r="E98" s="236">
        <v>5913435262</v>
      </c>
      <c r="F98" s="236">
        <v>4365914352</v>
      </c>
      <c r="G98" s="236">
        <v>20503740</v>
      </c>
      <c r="H98" s="236">
        <v>4386418092</v>
      </c>
      <c r="I98" s="236">
        <v>2150687285</v>
      </c>
      <c r="J98" s="236">
        <v>2037052</v>
      </c>
      <c r="K98" s="236">
        <v>2152724337</v>
      </c>
      <c r="L98" s="236">
        <v>25486628</v>
      </c>
      <c r="M98" s="236">
        <v>367600534</v>
      </c>
      <c r="N98" s="236">
        <v>44678189</v>
      </c>
      <c r="O98" s="236">
        <v>412278723</v>
      </c>
      <c r="P98" s="236">
        <v>12890343042</v>
      </c>
      <c r="Q98" s="235">
        <v>0</v>
      </c>
      <c r="R98" s="236">
        <v>12890343042</v>
      </c>
      <c r="S98" s="235"/>
      <c r="T98" s="236">
        <v>12427642395</v>
      </c>
      <c r="U98" s="236">
        <v>12427642395</v>
      </c>
      <c r="V98" s="236">
        <v>12478064319</v>
      </c>
      <c r="W98" s="236">
        <v>12478064319</v>
      </c>
      <c r="X98" s="236">
        <v>12839921118</v>
      </c>
      <c r="Y98" s="236">
        <v>12839921118</v>
      </c>
      <c r="Z98" s="240">
        <v>26594019</v>
      </c>
      <c r="AA98" s="240">
        <v>142872</v>
      </c>
      <c r="AB98" s="236">
        <v>26736891</v>
      </c>
      <c r="AC98" s="240">
        <v>802512009</v>
      </c>
      <c r="AD98" s="240">
        <v>0</v>
      </c>
      <c r="AE98" s="240">
        <v>13719591942</v>
      </c>
      <c r="AF98" s="236"/>
      <c r="AG98" s="236">
        <v>0</v>
      </c>
      <c r="AH98" s="236">
        <v>81810000</v>
      </c>
      <c r="AI98" s="236">
        <v>35012000</v>
      </c>
      <c r="AJ98" s="236">
        <v>0</v>
      </c>
      <c r="AK98" s="236"/>
      <c r="AL98" s="240">
        <v>5967364130</v>
      </c>
      <c r="AM98" s="240">
        <v>27881132</v>
      </c>
      <c r="AN98" s="240">
        <v>5995245262</v>
      </c>
      <c r="AO98" s="240">
        <v>4400926352</v>
      </c>
      <c r="AP98" s="240">
        <v>20503740</v>
      </c>
      <c r="AQ98" s="240">
        <v>4421430092</v>
      </c>
      <c r="AR98" s="240">
        <v>2150687285</v>
      </c>
      <c r="AS98" s="240">
        <v>2037052</v>
      </c>
      <c r="AT98" s="240">
        <v>2152724337</v>
      </c>
      <c r="AU98" s="240">
        <v>25486628</v>
      </c>
      <c r="AV98" s="236">
        <v>367600534</v>
      </c>
      <c r="AW98" s="236">
        <v>44678189</v>
      </c>
      <c r="AX98" s="236">
        <v>412278723</v>
      </c>
      <c r="AY98" s="236">
        <v>13007165042</v>
      </c>
      <c r="AZ98" s="241">
        <v>0</v>
      </c>
      <c r="BA98" s="236">
        <v>13007165042</v>
      </c>
      <c r="BB98" s="236"/>
      <c r="BC98" s="236">
        <v>12544464395</v>
      </c>
      <c r="BD98" s="236">
        <v>12544464395</v>
      </c>
      <c r="BE98" s="240">
        <v>13836413942</v>
      </c>
      <c r="BF98" s="235"/>
      <c r="BG98" s="240">
        <v>13719591942</v>
      </c>
      <c r="BH98" s="248">
        <v>0</v>
      </c>
      <c r="BI98" s="240">
        <v>0</v>
      </c>
      <c r="BJ98" s="236"/>
      <c r="CP98" s="249"/>
      <c r="CQ98" s="249"/>
    </row>
    <row r="99" spans="1:95">
      <c r="A99" s="216">
        <f t="shared" ref="A99:A110" si="7">A86+1</f>
        <v>2011</v>
      </c>
      <c r="B99" s="216">
        <v>1</v>
      </c>
      <c r="C99" s="236">
        <v>531771235</v>
      </c>
      <c r="D99" s="236">
        <v>17701933</v>
      </c>
      <c r="E99" s="236">
        <v>549473168</v>
      </c>
      <c r="F99" s="236">
        <v>335787142</v>
      </c>
      <c r="G99" s="236">
        <v>-36546318</v>
      </c>
      <c r="H99" s="236">
        <v>299240824</v>
      </c>
      <c r="I99" s="236">
        <v>162445312</v>
      </c>
      <c r="J99" s="236">
        <v>-8537188</v>
      </c>
      <c r="K99" s="236">
        <v>153908124</v>
      </c>
      <c r="L99" s="236">
        <v>2143540</v>
      </c>
      <c r="M99" s="236">
        <v>32383691</v>
      </c>
      <c r="N99" s="236">
        <v>3652645</v>
      </c>
      <c r="O99" s="236">
        <v>36036336</v>
      </c>
      <c r="P99" s="236">
        <v>1040801992</v>
      </c>
      <c r="Q99" s="235">
        <v>0</v>
      </c>
      <c r="R99" s="236">
        <v>1040801992</v>
      </c>
      <c r="S99" s="235"/>
      <c r="T99" s="236">
        <v>1032147229</v>
      </c>
      <c r="U99" s="236">
        <v>1032147229</v>
      </c>
      <c r="V99" s="236">
        <v>1004765656</v>
      </c>
      <c r="W99" s="236">
        <v>1004765656</v>
      </c>
      <c r="X99" s="236">
        <v>1068183565</v>
      </c>
      <c r="Y99" s="236">
        <v>1068183565</v>
      </c>
      <c r="Z99" s="241">
        <v>2461523</v>
      </c>
      <c r="AA99" s="241">
        <v>-232169</v>
      </c>
      <c r="AB99" s="236">
        <v>2229354</v>
      </c>
      <c r="AC99" s="241">
        <v>60900071</v>
      </c>
      <c r="AD99" s="240">
        <v>0</v>
      </c>
      <c r="AE99" s="245">
        <v>1103931417</v>
      </c>
      <c r="AF99" s="236"/>
      <c r="AG99" s="236">
        <v>0</v>
      </c>
      <c r="AH99" s="243">
        <v>18043000</v>
      </c>
      <c r="AI99" s="243">
        <v>3389000</v>
      </c>
      <c r="AJ99" s="236">
        <v>0</v>
      </c>
      <c r="AK99" s="236"/>
      <c r="AL99" s="241">
        <v>549814235</v>
      </c>
      <c r="AM99" s="241">
        <v>17701933</v>
      </c>
      <c r="AN99" s="240">
        <v>567516168</v>
      </c>
      <c r="AO99" s="241">
        <v>339176142</v>
      </c>
      <c r="AP99" s="241">
        <v>-36546318</v>
      </c>
      <c r="AQ99" s="240">
        <v>302629824</v>
      </c>
      <c r="AR99" s="241">
        <v>162445312</v>
      </c>
      <c r="AS99" s="241">
        <v>-8537188</v>
      </c>
      <c r="AT99" s="240">
        <v>153908124</v>
      </c>
      <c r="AU99" s="241">
        <v>2143540</v>
      </c>
      <c r="AV99" s="236">
        <v>32383691</v>
      </c>
      <c r="AW99" s="236">
        <v>3652645</v>
      </c>
      <c r="AX99" s="236">
        <v>36036336</v>
      </c>
      <c r="AY99" s="246">
        <v>1062233992</v>
      </c>
      <c r="AZ99" s="241">
        <v>0</v>
      </c>
      <c r="BA99" s="246">
        <v>1062233992</v>
      </c>
      <c r="BB99" s="236"/>
      <c r="BC99" s="236">
        <v>1053579229</v>
      </c>
      <c r="BD99" s="236">
        <v>1053579229</v>
      </c>
      <c r="BE99" s="247">
        <v>1125363417</v>
      </c>
      <c r="BF99" s="236"/>
      <c r="BG99" s="242">
        <v>1103931417</v>
      </c>
      <c r="BH99" s="248">
        <v>0</v>
      </c>
      <c r="BI99" s="239">
        <v>0</v>
      </c>
      <c r="BJ99" s="235"/>
      <c r="CQ99" s="249"/>
    </row>
    <row r="100" spans="1:95">
      <c r="A100" s="216">
        <f t="shared" si="7"/>
        <v>2011</v>
      </c>
      <c r="B100" s="216">
        <v>2</v>
      </c>
      <c r="C100" s="236">
        <v>486690255</v>
      </c>
      <c r="D100" s="236">
        <v>-58175088</v>
      </c>
      <c r="E100" s="236">
        <v>428515167</v>
      </c>
      <c r="F100" s="236">
        <v>323243685</v>
      </c>
      <c r="G100" s="236">
        <v>-23564537</v>
      </c>
      <c r="H100" s="236">
        <v>299679148</v>
      </c>
      <c r="I100" s="236">
        <v>155256473</v>
      </c>
      <c r="J100" s="236">
        <v>-1320318</v>
      </c>
      <c r="K100" s="236">
        <v>153936155</v>
      </c>
      <c r="L100" s="236">
        <v>2146971</v>
      </c>
      <c r="M100" s="236">
        <v>26238869</v>
      </c>
      <c r="N100" s="236">
        <v>3045943</v>
      </c>
      <c r="O100" s="236">
        <v>29284812</v>
      </c>
      <c r="P100" s="236">
        <v>913562253</v>
      </c>
      <c r="Q100" s="235">
        <v>0</v>
      </c>
      <c r="R100" s="236">
        <v>913562253</v>
      </c>
      <c r="S100" s="235"/>
      <c r="T100" s="236">
        <v>967337384</v>
      </c>
      <c r="U100" s="236">
        <v>967337384</v>
      </c>
      <c r="V100" s="236">
        <v>884277441</v>
      </c>
      <c r="W100" s="236">
        <v>884277441</v>
      </c>
      <c r="X100" s="236">
        <v>996622196</v>
      </c>
      <c r="Y100" s="236">
        <v>996622196</v>
      </c>
      <c r="Z100" s="241">
        <v>2361760</v>
      </c>
      <c r="AA100" s="241">
        <v>-178879</v>
      </c>
      <c r="AB100" s="236">
        <v>2182881</v>
      </c>
      <c r="AC100" s="241">
        <v>45690349</v>
      </c>
      <c r="AD100" s="240">
        <v>0</v>
      </c>
      <c r="AE100" s="245">
        <v>961435483</v>
      </c>
      <c r="AF100" s="236"/>
      <c r="AG100" s="236">
        <v>0</v>
      </c>
      <c r="AH100" s="243">
        <v>11179000</v>
      </c>
      <c r="AI100" s="243">
        <v>2142000</v>
      </c>
      <c r="AJ100" s="236">
        <v>0</v>
      </c>
      <c r="AK100" s="236"/>
      <c r="AL100" s="241">
        <v>497869255</v>
      </c>
      <c r="AM100" s="241">
        <v>-58175088</v>
      </c>
      <c r="AN100" s="240">
        <v>439694167</v>
      </c>
      <c r="AO100" s="241">
        <v>325385685</v>
      </c>
      <c r="AP100" s="241">
        <v>-23564537</v>
      </c>
      <c r="AQ100" s="240">
        <v>301821148</v>
      </c>
      <c r="AR100" s="241">
        <v>155256473</v>
      </c>
      <c r="AS100" s="241">
        <v>-1320318</v>
      </c>
      <c r="AT100" s="240">
        <v>153936155</v>
      </c>
      <c r="AU100" s="241">
        <v>2146971</v>
      </c>
      <c r="AV100" s="236">
        <v>26238869</v>
      </c>
      <c r="AW100" s="236">
        <v>3045943</v>
      </c>
      <c r="AX100" s="236">
        <v>29284812</v>
      </c>
      <c r="AY100" s="246">
        <v>926883253</v>
      </c>
      <c r="AZ100" s="241">
        <v>0</v>
      </c>
      <c r="BA100" s="246">
        <v>926883253</v>
      </c>
      <c r="BB100" s="236"/>
      <c r="BC100" s="236">
        <v>980658384</v>
      </c>
      <c r="BD100" s="236">
        <v>980658384</v>
      </c>
      <c r="BE100" s="247">
        <v>974756483</v>
      </c>
      <c r="BF100" s="236"/>
      <c r="BG100" s="242">
        <v>961435483</v>
      </c>
      <c r="BH100" s="248">
        <v>0</v>
      </c>
      <c r="BI100" s="239">
        <v>0</v>
      </c>
      <c r="BJ100" s="235"/>
      <c r="CQ100" s="249"/>
    </row>
    <row r="101" spans="1:95">
      <c r="A101" s="216">
        <f t="shared" si="7"/>
        <v>2011</v>
      </c>
      <c r="B101" s="216">
        <v>3</v>
      </c>
      <c r="C101" s="236">
        <v>385398525</v>
      </c>
      <c r="D101" s="236">
        <v>-10216661</v>
      </c>
      <c r="E101" s="236">
        <v>375181864</v>
      </c>
      <c r="F101" s="236">
        <v>310343574</v>
      </c>
      <c r="G101" s="236">
        <v>30592843</v>
      </c>
      <c r="H101" s="236">
        <v>340936417</v>
      </c>
      <c r="I101" s="236">
        <v>170791045</v>
      </c>
      <c r="J101" s="236">
        <v>6459545</v>
      </c>
      <c r="K101" s="236">
        <v>177250590</v>
      </c>
      <c r="L101" s="236">
        <v>2150055</v>
      </c>
      <c r="M101" s="236">
        <v>27739122</v>
      </c>
      <c r="N101" s="236">
        <v>3301978</v>
      </c>
      <c r="O101" s="236">
        <v>31041100</v>
      </c>
      <c r="P101" s="236">
        <v>926560026</v>
      </c>
      <c r="Q101" s="235">
        <v>0</v>
      </c>
      <c r="R101" s="236">
        <v>926560026</v>
      </c>
      <c r="S101" s="235"/>
      <c r="T101" s="236">
        <v>868683199</v>
      </c>
      <c r="U101" s="236">
        <v>868683199</v>
      </c>
      <c r="V101" s="236">
        <v>895518926</v>
      </c>
      <c r="W101" s="236">
        <v>895518926</v>
      </c>
      <c r="X101" s="236">
        <v>899724299</v>
      </c>
      <c r="Y101" s="236">
        <v>899724299</v>
      </c>
      <c r="Z101" s="241">
        <v>2204494</v>
      </c>
      <c r="AA101" s="241">
        <v>202910</v>
      </c>
      <c r="AB101" s="236">
        <v>2407404</v>
      </c>
      <c r="AC101" s="241">
        <v>46786303</v>
      </c>
      <c r="AD101" s="240">
        <v>0</v>
      </c>
      <c r="AE101" s="245">
        <v>975753733</v>
      </c>
      <c r="AF101" s="236"/>
      <c r="AG101" s="236">
        <v>0</v>
      </c>
      <c r="AH101" s="243">
        <v>8676000</v>
      </c>
      <c r="AI101" s="243">
        <v>1948000</v>
      </c>
      <c r="AJ101" s="236">
        <v>0</v>
      </c>
      <c r="AK101" s="236"/>
      <c r="AL101" s="241">
        <v>394074525</v>
      </c>
      <c r="AM101" s="241">
        <v>-10216661</v>
      </c>
      <c r="AN101" s="240">
        <v>383857864</v>
      </c>
      <c r="AO101" s="241">
        <v>312291574</v>
      </c>
      <c r="AP101" s="241">
        <v>30592843</v>
      </c>
      <c r="AQ101" s="240">
        <v>342884417</v>
      </c>
      <c r="AR101" s="241">
        <v>170791045</v>
      </c>
      <c r="AS101" s="241">
        <v>6459545</v>
      </c>
      <c r="AT101" s="240">
        <v>177250590</v>
      </c>
      <c r="AU101" s="241">
        <v>2150055</v>
      </c>
      <c r="AV101" s="236">
        <v>27739122</v>
      </c>
      <c r="AW101" s="236">
        <v>3301978</v>
      </c>
      <c r="AX101" s="236">
        <v>31041100</v>
      </c>
      <c r="AY101" s="246">
        <v>937184026</v>
      </c>
      <c r="AZ101" s="241">
        <v>0</v>
      </c>
      <c r="BA101" s="246">
        <v>937184026</v>
      </c>
      <c r="BB101" s="236"/>
      <c r="BC101" s="236">
        <v>879307199</v>
      </c>
      <c r="BD101" s="236">
        <v>879307199</v>
      </c>
      <c r="BE101" s="247">
        <v>986377733</v>
      </c>
      <c r="BF101" s="236"/>
      <c r="BG101" s="242">
        <v>975753733</v>
      </c>
      <c r="BH101" s="248">
        <v>0</v>
      </c>
      <c r="BI101" s="239">
        <v>0</v>
      </c>
      <c r="BJ101" s="235"/>
      <c r="CQ101" s="249"/>
    </row>
    <row r="102" spans="1:95">
      <c r="A102" s="216">
        <f t="shared" si="7"/>
        <v>2011</v>
      </c>
      <c r="B102" s="216">
        <v>4</v>
      </c>
      <c r="C102" s="236">
        <v>380307232</v>
      </c>
      <c r="D102" s="236">
        <v>792053</v>
      </c>
      <c r="E102" s="236">
        <v>381099285</v>
      </c>
      <c r="F102" s="236">
        <v>328374162</v>
      </c>
      <c r="G102" s="236">
        <v>20157365</v>
      </c>
      <c r="H102" s="236">
        <v>348531527</v>
      </c>
      <c r="I102" s="236">
        <v>175857346</v>
      </c>
      <c r="J102" s="236">
        <v>836280</v>
      </c>
      <c r="K102" s="236">
        <v>176693626</v>
      </c>
      <c r="L102" s="236">
        <v>2152615</v>
      </c>
      <c r="M102" s="236">
        <v>26356922</v>
      </c>
      <c r="N102" s="236">
        <v>3255088</v>
      </c>
      <c r="O102" s="236">
        <v>29612010</v>
      </c>
      <c r="P102" s="236">
        <v>938089063</v>
      </c>
      <c r="Q102" s="235">
        <v>0</v>
      </c>
      <c r="R102" s="236">
        <v>938089063</v>
      </c>
      <c r="S102" s="235"/>
      <c r="T102" s="236">
        <v>886691355</v>
      </c>
      <c r="U102" s="236">
        <v>886691355</v>
      </c>
      <c r="V102" s="236">
        <v>908477053</v>
      </c>
      <c r="W102" s="236">
        <v>908477053</v>
      </c>
      <c r="X102" s="236">
        <v>916303365</v>
      </c>
      <c r="Y102" s="236">
        <v>916303365</v>
      </c>
      <c r="Z102" s="241">
        <v>2113097</v>
      </c>
      <c r="AA102" s="241">
        <v>-23503</v>
      </c>
      <c r="AB102" s="236">
        <v>2089594</v>
      </c>
      <c r="AC102" s="241">
        <v>47466620</v>
      </c>
      <c r="AD102" s="240">
        <v>0</v>
      </c>
      <c r="AE102" s="245">
        <v>987645277</v>
      </c>
      <c r="AF102" s="236"/>
      <c r="AG102" s="236">
        <v>0</v>
      </c>
      <c r="AH102" s="243">
        <v>3902000</v>
      </c>
      <c r="AI102" s="243">
        <v>1976000</v>
      </c>
      <c r="AJ102" s="236">
        <v>0</v>
      </c>
      <c r="AK102" s="236"/>
      <c r="AL102" s="241">
        <v>384209232</v>
      </c>
      <c r="AM102" s="241">
        <v>792053</v>
      </c>
      <c r="AN102" s="240">
        <v>385001285</v>
      </c>
      <c r="AO102" s="241">
        <v>330350162</v>
      </c>
      <c r="AP102" s="241">
        <v>20157365</v>
      </c>
      <c r="AQ102" s="240">
        <v>350507527</v>
      </c>
      <c r="AR102" s="241">
        <v>175857346</v>
      </c>
      <c r="AS102" s="241">
        <v>836280</v>
      </c>
      <c r="AT102" s="240">
        <v>176693626</v>
      </c>
      <c r="AU102" s="241">
        <v>2152615</v>
      </c>
      <c r="AV102" s="236">
        <v>26356922</v>
      </c>
      <c r="AW102" s="236">
        <v>3255088</v>
      </c>
      <c r="AX102" s="236">
        <v>29612010</v>
      </c>
      <c r="AY102" s="246">
        <v>943967063</v>
      </c>
      <c r="AZ102" s="241">
        <v>0</v>
      </c>
      <c r="BA102" s="246">
        <v>943967063</v>
      </c>
      <c r="BB102" s="236"/>
      <c r="BC102" s="236">
        <v>892569355</v>
      </c>
      <c r="BD102" s="236">
        <v>892569355</v>
      </c>
      <c r="BE102" s="247">
        <v>993523277</v>
      </c>
      <c r="BF102" s="236"/>
      <c r="BG102" s="242">
        <v>987645277</v>
      </c>
      <c r="BH102" s="248">
        <v>0</v>
      </c>
      <c r="BI102" s="239">
        <v>0</v>
      </c>
      <c r="BJ102" s="235"/>
      <c r="CQ102" s="249"/>
    </row>
    <row r="103" spans="1:95">
      <c r="A103" s="216">
        <f t="shared" si="7"/>
        <v>2011</v>
      </c>
      <c r="B103" s="216">
        <v>5</v>
      </c>
      <c r="C103" s="236">
        <v>450157384</v>
      </c>
      <c r="D103" s="236">
        <v>88636459</v>
      </c>
      <c r="E103" s="236">
        <v>538793843</v>
      </c>
      <c r="F103" s="236">
        <v>368841821</v>
      </c>
      <c r="G103" s="236">
        <v>59172379</v>
      </c>
      <c r="H103" s="236">
        <v>428014200</v>
      </c>
      <c r="I103" s="236">
        <v>189288584</v>
      </c>
      <c r="J103" s="236">
        <v>4833507</v>
      </c>
      <c r="K103" s="236">
        <v>194122091</v>
      </c>
      <c r="L103" s="236">
        <v>2155810</v>
      </c>
      <c r="M103" s="236">
        <v>31271459</v>
      </c>
      <c r="N103" s="236">
        <v>3922372</v>
      </c>
      <c r="O103" s="236">
        <v>35193831</v>
      </c>
      <c r="P103" s="236">
        <v>1198279775</v>
      </c>
      <c r="Q103" s="235">
        <v>0</v>
      </c>
      <c r="R103" s="236">
        <v>1198279775</v>
      </c>
      <c r="S103" s="235"/>
      <c r="T103" s="236">
        <v>1010443599</v>
      </c>
      <c r="U103" s="236">
        <v>1010443599</v>
      </c>
      <c r="V103" s="236">
        <v>1163085944</v>
      </c>
      <c r="W103" s="236">
        <v>1163085944</v>
      </c>
      <c r="X103" s="236">
        <v>1045637430</v>
      </c>
      <c r="Y103" s="236">
        <v>1045637430</v>
      </c>
      <c r="Z103" s="241">
        <v>2137913</v>
      </c>
      <c r="AA103" s="241">
        <v>184947</v>
      </c>
      <c r="AB103" s="236">
        <v>2322860</v>
      </c>
      <c r="AC103" s="241">
        <v>79686148</v>
      </c>
      <c r="AD103" s="240">
        <v>0</v>
      </c>
      <c r="AE103" s="245">
        <v>1280288783</v>
      </c>
      <c r="AF103" s="236"/>
      <c r="AG103" s="236">
        <v>0</v>
      </c>
      <c r="AH103" s="243">
        <v>3356000</v>
      </c>
      <c r="AI103" s="243">
        <v>3642000</v>
      </c>
      <c r="AJ103" s="236">
        <v>0</v>
      </c>
      <c r="AK103" s="236"/>
      <c r="AL103" s="241">
        <v>453513384</v>
      </c>
      <c r="AM103" s="241">
        <v>88636459</v>
      </c>
      <c r="AN103" s="240">
        <v>542149843</v>
      </c>
      <c r="AO103" s="241">
        <v>372483821</v>
      </c>
      <c r="AP103" s="241">
        <v>59172379</v>
      </c>
      <c r="AQ103" s="240">
        <v>431656200</v>
      </c>
      <c r="AR103" s="241">
        <v>189288584</v>
      </c>
      <c r="AS103" s="241">
        <v>4833507</v>
      </c>
      <c r="AT103" s="240">
        <v>194122091</v>
      </c>
      <c r="AU103" s="241">
        <v>2155810</v>
      </c>
      <c r="AV103" s="236">
        <v>31271459</v>
      </c>
      <c r="AW103" s="236">
        <v>3922372</v>
      </c>
      <c r="AX103" s="236">
        <v>35193831</v>
      </c>
      <c r="AY103" s="246">
        <v>1205277775</v>
      </c>
      <c r="AZ103" s="241">
        <v>0</v>
      </c>
      <c r="BA103" s="246">
        <v>1205277775</v>
      </c>
      <c r="BB103" s="236"/>
      <c r="BC103" s="236">
        <v>1017441599</v>
      </c>
      <c r="BD103" s="236">
        <v>1017441599</v>
      </c>
      <c r="BE103" s="247">
        <v>1287286783</v>
      </c>
      <c r="BF103" s="236"/>
      <c r="BG103" s="242">
        <v>1280288783</v>
      </c>
      <c r="BH103" s="248">
        <v>0</v>
      </c>
      <c r="BI103" s="239">
        <v>0</v>
      </c>
      <c r="BJ103" s="235"/>
      <c r="CQ103" s="249"/>
    </row>
    <row r="104" spans="1:95">
      <c r="A104" s="216">
        <f t="shared" si="7"/>
        <v>2011</v>
      </c>
      <c r="B104" s="216">
        <v>6</v>
      </c>
      <c r="C104" s="236">
        <v>576667211</v>
      </c>
      <c r="D104" s="236">
        <v>56436616</v>
      </c>
      <c r="E104" s="236">
        <v>633103827</v>
      </c>
      <c r="F104" s="236">
        <v>419247905</v>
      </c>
      <c r="G104" s="236">
        <v>6453200</v>
      </c>
      <c r="H104" s="236">
        <v>425701105</v>
      </c>
      <c r="I104" s="236">
        <v>200788813</v>
      </c>
      <c r="J104" s="236">
        <v>2843838</v>
      </c>
      <c r="K104" s="236">
        <v>203632651</v>
      </c>
      <c r="L104" s="236">
        <v>2159859</v>
      </c>
      <c r="M104" s="236">
        <v>34253980</v>
      </c>
      <c r="N104" s="236">
        <v>4283216</v>
      </c>
      <c r="O104" s="236">
        <v>38537196</v>
      </c>
      <c r="P104" s="236">
        <v>1303134638</v>
      </c>
      <c r="Q104" s="235">
        <v>0</v>
      </c>
      <c r="R104" s="236">
        <v>1303134638</v>
      </c>
      <c r="S104" s="235"/>
      <c r="T104" s="236">
        <v>1198863788</v>
      </c>
      <c r="U104" s="236">
        <v>1198863788</v>
      </c>
      <c r="V104" s="236">
        <v>1264597442</v>
      </c>
      <c r="W104" s="236">
        <v>1264597442</v>
      </c>
      <c r="X104" s="236">
        <v>1237400984</v>
      </c>
      <c r="Y104" s="236">
        <v>1237400984</v>
      </c>
      <c r="Z104" s="241">
        <v>2266924</v>
      </c>
      <c r="AA104" s="241">
        <v>-94463</v>
      </c>
      <c r="AB104" s="236">
        <v>2172461</v>
      </c>
      <c r="AC104" s="241">
        <v>95735043</v>
      </c>
      <c r="AD104" s="240">
        <v>0</v>
      </c>
      <c r="AE104" s="245">
        <v>1401042142</v>
      </c>
      <c r="AF104" s="236"/>
      <c r="AG104" s="236">
        <v>0</v>
      </c>
      <c r="AH104" s="243">
        <v>4968000</v>
      </c>
      <c r="AI104" s="243">
        <v>4965000</v>
      </c>
      <c r="AJ104" s="236">
        <v>0</v>
      </c>
      <c r="AK104" s="236"/>
      <c r="AL104" s="241">
        <v>581635211</v>
      </c>
      <c r="AM104" s="241">
        <v>56436616</v>
      </c>
      <c r="AN104" s="240">
        <v>638071827</v>
      </c>
      <c r="AO104" s="241">
        <v>424212905</v>
      </c>
      <c r="AP104" s="241">
        <v>6453200</v>
      </c>
      <c r="AQ104" s="240">
        <v>430666105</v>
      </c>
      <c r="AR104" s="241">
        <v>200788813</v>
      </c>
      <c r="AS104" s="241">
        <v>2843838</v>
      </c>
      <c r="AT104" s="240">
        <v>203632651</v>
      </c>
      <c r="AU104" s="241">
        <v>2159859</v>
      </c>
      <c r="AV104" s="236">
        <v>34253980</v>
      </c>
      <c r="AW104" s="236">
        <v>4283216</v>
      </c>
      <c r="AX104" s="236">
        <v>38537196</v>
      </c>
      <c r="AY104" s="246">
        <v>1313067638</v>
      </c>
      <c r="AZ104" s="241">
        <v>0</v>
      </c>
      <c r="BA104" s="246">
        <v>1313067638</v>
      </c>
      <c r="BB104" s="236"/>
      <c r="BC104" s="236">
        <v>1208796788</v>
      </c>
      <c r="BD104" s="236">
        <v>1208796788</v>
      </c>
      <c r="BE104" s="247">
        <v>1410975142</v>
      </c>
      <c r="BF104" s="236"/>
      <c r="BG104" s="242">
        <v>1401042142</v>
      </c>
      <c r="BH104" s="248">
        <v>0</v>
      </c>
      <c r="BI104" s="239">
        <v>0</v>
      </c>
      <c r="BJ104" s="235"/>
      <c r="CQ104" s="249"/>
    </row>
    <row r="105" spans="1:95">
      <c r="A105" s="216">
        <f t="shared" si="7"/>
        <v>2011</v>
      </c>
      <c r="B105" s="216">
        <v>7</v>
      </c>
      <c r="C105" s="236">
        <v>646963152</v>
      </c>
      <c r="D105" s="236">
        <v>27563399</v>
      </c>
      <c r="E105" s="236">
        <v>674526551</v>
      </c>
      <c r="F105" s="236">
        <v>446019268</v>
      </c>
      <c r="G105" s="236">
        <v>2934316</v>
      </c>
      <c r="H105" s="236">
        <v>448953584</v>
      </c>
      <c r="I105" s="236">
        <v>203339505</v>
      </c>
      <c r="J105" s="236">
        <v>-1889457</v>
      </c>
      <c r="K105" s="236">
        <v>201450048</v>
      </c>
      <c r="L105" s="236">
        <v>2162296</v>
      </c>
      <c r="M105" s="236">
        <v>37049269</v>
      </c>
      <c r="N105" s="236">
        <v>4606858</v>
      </c>
      <c r="O105" s="236">
        <v>41656127</v>
      </c>
      <c r="P105" s="236">
        <v>1368748606</v>
      </c>
      <c r="Q105" s="235">
        <v>0</v>
      </c>
      <c r="R105" s="236">
        <v>1368748606</v>
      </c>
      <c r="S105" s="235"/>
      <c r="T105" s="236">
        <v>1298484221</v>
      </c>
      <c r="U105" s="236">
        <v>1298484221</v>
      </c>
      <c r="V105" s="236">
        <v>1327092479</v>
      </c>
      <c r="W105" s="236">
        <v>1327092479</v>
      </c>
      <c r="X105" s="236">
        <v>1340140348</v>
      </c>
      <c r="Y105" s="236">
        <v>1340140348</v>
      </c>
      <c r="Z105" s="241">
        <v>2347927</v>
      </c>
      <c r="AA105" s="241">
        <v>-34126</v>
      </c>
      <c r="AB105" s="236">
        <v>2313801</v>
      </c>
      <c r="AC105" s="241">
        <v>106672013</v>
      </c>
      <c r="AD105" s="240">
        <v>0</v>
      </c>
      <c r="AE105" s="245">
        <v>1477734420</v>
      </c>
      <c r="AF105" s="236"/>
      <c r="AG105" s="236">
        <v>0</v>
      </c>
      <c r="AH105" s="243">
        <v>6018000</v>
      </c>
      <c r="AI105" s="243">
        <v>5640000</v>
      </c>
      <c r="AJ105" s="236">
        <v>0</v>
      </c>
      <c r="AK105" s="236"/>
      <c r="AL105" s="241">
        <v>652981152</v>
      </c>
      <c r="AM105" s="241">
        <v>27563399</v>
      </c>
      <c r="AN105" s="240">
        <v>680544551</v>
      </c>
      <c r="AO105" s="241">
        <v>451659268</v>
      </c>
      <c r="AP105" s="241">
        <v>2934316</v>
      </c>
      <c r="AQ105" s="240">
        <v>454593584</v>
      </c>
      <c r="AR105" s="241">
        <v>203339505</v>
      </c>
      <c r="AS105" s="241">
        <v>-1889457</v>
      </c>
      <c r="AT105" s="240">
        <v>201450048</v>
      </c>
      <c r="AU105" s="241">
        <v>2162296</v>
      </c>
      <c r="AV105" s="236">
        <v>37049269</v>
      </c>
      <c r="AW105" s="236">
        <v>4606858</v>
      </c>
      <c r="AX105" s="236">
        <v>41656127</v>
      </c>
      <c r="AY105" s="246">
        <v>1380406606</v>
      </c>
      <c r="AZ105" s="241">
        <v>0</v>
      </c>
      <c r="BA105" s="246">
        <v>1380406606</v>
      </c>
      <c r="BB105" s="236"/>
      <c r="BC105" s="236">
        <v>1310142221</v>
      </c>
      <c r="BD105" s="236">
        <v>1310142221</v>
      </c>
      <c r="BE105" s="247">
        <v>1489392420</v>
      </c>
      <c r="BF105" s="236"/>
      <c r="BG105" s="242">
        <v>1477734420</v>
      </c>
      <c r="BH105" s="248">
        <v>0</v>
      </c>
      <c r="BI105" s="239">
        <v>0</v>
      </c>
      <c r="BJ105" s="236"/>
      <c r="CQ105" s="249"/>
    </row>
    <row r="106" spans="1:95">
      <c r="A106" s="216">
        <f t="shared" si="7"/>
        <v>2011</v>
      </c>
      <c r="B106" s="216">
        <v>8</v>
      </c>
      <c r="C106" s="236">
        <v>666183244</v>
      </c>
      <c r="D106" s="236">
        <v>13988707</v>
      </c>
      <c r="E106" s="236">
        <v>680171951</v>
      </c>
      <c r="F106" s="236">
        <v>447929174</v>
      </c>
      <c r="G106" s="236">
        <v>1232349</v>
      </c>
      <c r="H106" s="236">
        <v>449161523</v>
      </c>
      <c r="I106" s="236">
        <v>195406649</v>
      </c>
      <c r="J106" s="236">
        <v>-1578469</v>
      </c>
      <c r="K106" s="236">
        <v>193828180</v>
      </c>
      <c r="L106" s="236">
        <v>2165211</v>
      </c>
      <c r="M106" s="236">
        <v>37421644</v>
      </c>
      <c r="N106" s="236">
        <v>4691270</v>
      </c>
      <c r="O106" s="236">
        <v>42112914</v>
      </c>
      <c r="P106" s="236">
        <v>1367439779</v>
      </c>
      <c r="Q106" s="235">
        <v>0</v>
      </c>
      <c r="R106" s="236">
        <v>1367439779</v>
      </c>
      <c r="S106" s="235"/>
      <c r="T106" s="236">
        <v>1311684278</v>
      </c>
      <c r="U106" s="236">
        <v>1311684278</v>
      </c>
      <c r="V106" s="236">
        <v>1325326865</v>
      </c>
      <c r="W106" s="236">
        <v>1325326865</v>
      </c>
      <c r="X106" s="236">
        <v>1353797192</v>
      </c>
      <c r="Y106" s="236">
        <v>1353797192</v>
      </c>
      <c r="Z106" s="241">
        <v>2305691</v>
      </c>
      <c r="AA106" s="241">
        <v>-29122</v>
      </c>
      <c r="AB106" s="236">
        <v>2276569</v>
      </c>
      <c r="AC106" s="241">
        <v>106384827</v>
      </c>
      <c r="AD106" s="240">
        <v>0</v>
      </c>
      <c r="AE106" s="245">
        <v>1476101175</v>
      </c>
      <c r="AF106" s="236"/>
      <c r="AG106" s="236">
        <v>0</v>
      </c>
      <c r="AH106" s="243">
        <v>5780000</v>
      </c>
      <c r="AI106" s="243">
        <v>5505000</v>
      </c>
      <c r="AJ106" s="236">
        <v>0</v>
      </c>
      <c r="AK106" s="236"/>
      <c r="AL106" s="241">
        <v>671963244</v>
      </c>
      <c r="AM106" s="241">
        <v>13988707</v>
      </c>
      <c r="AN106" s="240">
        <v>685951951</v>
      </c>
      <c r="AO106" s="241">
        <v>453434174</v>
      </c>
      <c r="AP106" s="241">
        <v>1232349</v>
      </c>
      <c r="AQ106" s="240">
        <v>454666523</v>
      </c>
      <c r="AR106" s="241">
        <v>195406649</v>
      </c>
      <c r="AS106" s="241">
        <v>-1578469</v>
      </c>
      <c r="AT106" s="240">
        <v>193828180</v>
      </c>
      <c r="AU106" s="241">
        <v>2165211</v>
      </c>
      <c r="AV106" s="236">
        <v>37421644</v>
      </c>
      <c r="AW106" s="236">
        <v>4691270</v>
      </c>
      <c r="AX106" s="236">
        <v>42112914</v>
      </c>
      <c r="AY106" s="246">
        <v>1378724779</v>
      </c>
      <c r="AZ106" s="241">
        <v>0</v>
      </c>
      <c r="BA106" s="246">
        <v>1378724779</v>
      </c>
      <c r="BB106" s="236"/>
      <c r="BC106" s="236">
        <v>1322969278</v>
      </c>
      <c r="BD106" s="236">
        <v>1322969278</v>
      </c>
      <c r="BE106" s="247">
        <v>1487386175</v>
      </c>
      <c r="BF106" s="236"/>
      <c r="BG106" s="242">
        <v>1476101175</v>
      </c>
      <c r="BH106" s="248">
        <v>0</v>
      </c>
      <c r="BI106" s="239">
        <v>0</v>
      </c>
      <c r="BJ106" s="236"/>
      <c r="CQ106" s="249"/>
    </row>
    <row r="107" spans="1:95">
      <c r="A107" s="216">
        <f t="shared" si="7"/>
        <v>2011</v>
      </c>
      <c r="B107" s="216">
        <v>9</v>
      </c>
      <c r="C107" s="236">
        <v>624212933</v>
      </c>
      <c r="D107" s="236">
        <v>-84994876</v>
      </c>
      <c r="E107" s="236">
        <v>539218057</v>
      </c>
      <c r="F107" s="236">
        <v>447235208</v>
      </c>
      <c r="G107" s="236">
        <v>-37577002</v>
      </c>
      <c r="H107" s="236">
        <v>409658206</v>
      </c>
      <c r="I107" s="236">
        <v>192084746</v>
      </c>
      <c r="J107" s="236">
        <v>-1450343</v>
      </c>
      <c r="K107" s="236">
        <v>190634403</v>
      </c>
      <c r="L107" s="236">
        <v>2168907</v>
      </c>
      <c r="M107" s="236">
        <v>32813465</v>
      </c>
      <c r="N107" s="236">
        <v>4116254</v>
      </c>
      <c r="O107" s="236">
        <v>36929719</v>
      </c>
      <c r="P107" s="236">
        <v>1178609292</v>
      </c>
      <c r="Q107" s="235">
        <v>0</v>
      </c>
      <c r="R107" s="236">
        <v>1178609292</v>
      </c>
      <c r="S107" s="235"/>
      <c r="T107" s="236">
        <v>1265701794</v>
      </c>
      <c r="U107" s="236">
        <v>1265701794</v>
      </c>
      <c r="V107" s="236">
        <v>1141679573</v>
      </c>
      <c r="W107" s="236">
        <v>1141679573</v>
      </c>
      <c r="X107" s="236">
        <v>1302631513</v>
      </c>
      <c r="Y107" s="236">
        <v>1302631513</v>
      </c>
      <c r="Z107" s="241">
        <v>2290309</v>
      </c>
      <c r="AA107" s="241">
        <v>-206301</v>
      </c>
      <c r="AB107" s="236">
        <v>2084008</v>
      </c>
      <c r="AC107" s="241">
        <v>77082490</v>
      </c>
      <c r="AD107" s="240">
        <v>0</v>
      </c>
      <c r="AE107" s="245">
        <v>1257775790</v>
      </c>
      <c r="AF107" s="236"/>
      <c r="AG107" s="236">
        <v>0</v>
      </c>
      <c r="AH107" s="243">
        <v>4012000</v>
      </c>
      <c r="AI107" s="243">
        <v>4294000</v>
      </c>
      <c r="AJ107" s="236">
        <v>0</v>
      </c>
      <c r="AK107" s="236"/>
      <c r="AL107" s="241">
        <v>628224933</v>
      </c>
      <c r="AM107" s="241">
        <v>-84994876</v>
      </c>
      <c r="AN107" s="240">
        <v>543230057</v>
      </c>
      <c r="AO107" s="241">
        <v>451529208</v>
      </c>
      <c r="AP107" s="241">
        <v>-37577002</v>
      </c>
      <c r="AQ107" s="240">
        <v>413952206</v>
      </c>
      <c r="AR107" s="241">
        <v>192084746</v>
      </c>
      <c r="AS107" s="241">
        <v>-1450343</v>
      </c>
      <c r="AT107" s="240">
        <v>190634403</v>
      </c>
      <c r="AU107" s="241">
        <v>2168907</v>
      </c>
      <c r="AV107" s="236">
        <v>32813465</v>
      </c>
      <c r="AW107" s="236">
        <v>4116254</v>
      </c>
      <c r="AX107" s="236">
        <v>36929719</v>
      </c>
      <c r="AY107" s="246">
        <v>1186915292</v>
      </c>
      <c r="AZ107" s="241">
        <v>0</v>
      </c>
      <c r="BA107" s="246">
        <v>1186915292</v>
      </c>
      <c r="BB107" s="236"/>
      <c r="BC107" s="236">
        <v>1274007794</v>
      </c>
      <c r="BD107" s="236">
        <v>1274007794</v>
      </c>
      <c r="BE107" s="247">
        <v>1266081790</v>
      </c>
      <c r="BF107" s="236"/>
      <c r="BG107" s="242">
        <v>1257775790</v>
      </c>
      <c r="BH107" s="248">
        <v>0</v>
      </c>
      <c r="BI107" s="239">
        <v>0</v>
      </c>
      <c r="BJ107" s="236"/>
      <c r="CQ107" s="249"/>
    </row>
    <row r="108" spans="1:95">
      <c r="A108" s="216">
        <f t="shared" si="7"/>
        <v>2011</v>
      </c>
      <c r="B108" s="216">
        <v>10</v>
      </c>
      <c r="C108" s="236">
        <v>470677029</v>
      </c>
      <c r="D108" s="236">
        <v>-64883642</v>
      </c>
      <c r="E108" s="236">
        <v>405793387</v>
      </c>
      <c r="F108" s="236">
        <v>384240187</v>
      </c>
      <c r="G108" s="236">
        <v>-15323775</v>
      </c>
      <c r="H108" s="236">
        <v>368916412</v>
      </c>
      <c r="I108" s="236">
        <v>170765714</v>
      </c>
      <c r="J108" s="236">
        <v>-2675017</v>
      </c>
      <c r="K108" s="236">
        <v>168090697</v>
      </c>
      <c r="L108" s="236">
        <v>2171361</v>
      </c>
      <c r="M108" s="236">
        <v>29248672</v>
      </c>
      <c r="N108" s="236">
        <v>3615172</v>
      </c>
      <c r="O108" s="236">
        <v>32863844</v>
      </c>
      <c r="P108" s="236">
        <v>977835701</v>
      </c>
      <c r="Q108" s="235">
        <v>0</v>
      </c>
      <c r="R108" s="236">
        <v>977835701</v>
      </c>
      <c r="S108" s="235"/>
      <c r="T108" s="236">
        <v>1027854291</v>
      </c>
      <c r="U108" s="236">
        <v>1027854291</v>
      </c>
      <c r="V108" s="236">
        <v>944971857</v>
      </c>
      <c r="W108" s="236">
        <v>944971857</v>
      </c>
      <c r="X108" s="236">
        <v>1060718135</v>
      </c>
      <c r="Y108" s="236">
        <v>1060718135</v>
      </c>
      <c r="Z108" s="241">
        <v>2132464</v>
      </c>
      <c r="AA108" s="241">
        <v>44189</v>
      </c>
      <c r="AB108" s="236">
        <v>2176653</v>
      </c>
      <c r="AC108" s="241">
        <v>51914223</v>
      </c>
      <c r="AD108" s="240">
        <v>0</v>
      </c>
      <c r="AE108" s="245">
        <v>1031926577</v>
      </c>
      <c r="AF108" s="236"/>
      <c r="AG108" s="236">
        <v>0</v>
      </c>
      <c r="AH108" s="243">
        <v>4433000</v>
      </c>
      <c r="AI108" s="243">
        <v>2668000</v>
      </c>
      <c r="AJ108" s="236">
        <v>0</v>
      </c>
      <c r="AK108" s="236"/>
      <c r="AL108" s="241">
        <v>475110029</v>
      </c>
      <c r="AM108" s="241">
        <v>-64883642</v>
      </c>
      <c r="AN108" s="240">
        <v>410226387</v>
      </c>
      <c r="AO108" s="241">
        <v>386908187</v>
      </c>
      <c r="AP108" s="241">
        <v>-15323775</v>
      </c>
      <c r="AQ108" s="240">
        <v>371584412</v>
      </c>
      <c r="AR108" s="241">
        <v>170765714</v>
      </c>
      <c r="AS108" s="241">
        <v>-2675017</v>
      </c>
      <c r="AT108" s="240">
        <v>168090697</v>
      </c>
      <c r="AU108" s="241">
        <v>2171361</v>
      </c>
      <c r="AV108" s="236">
        <v>29248672</v>
      </c>
      <c r="AW108" s="236">
        <v>3615172</v>
      </c>
      <c r="AX108" s="236">
        <v>32863844</v>
      </c>
      <c r="AY108" s="246">
        <v>984936701</v>
      </c>
      <c r="AZ108" s="241">
        <v>0</v>
      </c>
      <c r="BA108" s="246">
        <v>984936701</v>
      </c>
      <c r="BB108" s="236"/>
      <c r="BC108" s="236">
        <v>1034955291</v>
      </c>
      <c r="BD108" s="236">
        <v>1034955291</v>
      </c>
      <c r="BE108" s="247">
        <v>1039027577</v>
      </c>
      <c r="BF108" s="236"/>
      <c r="BG108" s="242">
        <v>1031926577</v>
      </c>
      <c r="BH108" s="248">
        <v>0</v>
      </c>
      <c r="BI108" s="239">
        <v>0</v>
      </c>
      <c r="BJ108" s="236"/>
      <c r="CQ108" s="249"/>
    </row>
    <row r="109" spans="1:95">
      <c r="A109" s="216">
        <f t="shared" si="7"/>
        <v>2011</v>
      </c>
      <c r="B109" s="216">
        <v>11</v>
      </c>
      <c r="C109" s="236">
        <v>367467344</v>
      </c>
      <c r="D109" s="236">
        <v>-12012643</v>
      </c>
      <c r="E109" s="236">
        <v>355454701</v>
      </c>
      <c r="F109" s="236">
        <v>322493610</v>
      </c>
      <c r="G109" s="236">
        <v>4105175</v>
      </c>
      <c r="H109" s="236">
        <v>326598785</v>
      </c>
      <c r="I109" s="236">
        <v>152030820</v>
      </c>
      <c r="J109" s="236">
        <v>4199087</v>
      </c>
      <c r="K109" s="236">
        <v>156229907</v>
      </c>
      <c r="L109" s="236">
        <v>2174566</v>
      </c>
      <c r="M109" s="236">
        <v>27510757</v>
      </c>
      <c r="N109" s="236">
        <v>3278652</v>
      </c>
      <c r="O109" s="236">
        <v>30789409</v>
      </c>
      <c r="P109" s="236">
        <v>871247368</v>
      </c>
      <c r="Q109" s="235">
        <v>0</v>
      </c>
      <c r="R109" s="236">
        <v>871247368</v>
      </c>
      <c r="S109" s="235"/>
      <c r="T109" s="236">
        <v>844166340</v>
      </c>
      <c r="U109" s="236">
        <v>844166340</v>
      </c>
      <c r="V109" s="236">
        <v>840457959</v>
      </c>
      <c r="W109" s="236">
        <v>840457959</v>
      </c>
      <c r="X109" s="236">
        <v>874955749</v>
      </c>
      <c r="Y109" s="236">
        <v>874955749</v>
      </c>
      <c r="Z109" s="241">
        <v>2159344</v>
      </c>
      <c r="AA109" s="241">
        <v>350077</v>
      </c>
      <c r="AB109" s="236">
        <v>2509421</v>
      </c>
      <c r="AC109" s="241">
        <v>41153721</v>
      </c>
      <c r="AD109" s="240">
        <v>0</v>
      </c>
      <c r="AE109" s="245">
        <v>914910510</v>
      </c>
      <c r="AF109" s="236"/>
      <c r="AG109" s="236">
        <v>0</v>
      </c>
      <c r="AH109" s="243">
        <v>8307000</v>
      </c>
      <c r="AI109" s="243">
        <v>1882000</v>
      </c>
      <c r="AJ109" s="236">
        <v>0</v>
      </c>
      <c r="AK109" s="236"/>
      <c r="AL109" s="241">
        <v>375774344</v>
      </c>
      <c r="AM109" s="241">
        <v>-12012643</v>
      </c>
      <c r="AN109" s="240">
        <v>363761701</v>
      </c>
      <c r="AO109" s="241">
        <v>324375610</v>
      </c>
      <c r="AP109" s="241">
        <v>4105175</v>
      </c>
      <c r="AQ109" s="240">
        <v>328480785</v>
      </c>
      <c r="AR109" s="241">
        <v>152030820</v>
      </c>
      <c r="AS109" s="241">
        <v>4199087</v>
      </c>
      <c r="AT109" s="240">
        <v>156229907</v>
      </c>
      <c r="AU109" s="241">
        <v>2174566</v>
      </c>
      <c r="AV109" s="236">
        <v>27510757</v>
      </c>
      <c r="AW109" s="236">
        <v>3278652</v>
      </c>
      <c r="AX109" s="236">
        <v>30789409</v>
      </c>
      <c r="AY109" s="246">
        <v>881436368</v>
      </c>
      <c r="AZ109" s="241">
        <v>0</v>
      </c>
      <c r="BA109" s="246">
        <v>881436368</v>
      </c>
      <c r="BB109" s="236"/>
      <c r="BC109" s="236">
        <v>854355340</v>
      </c>
      <c r="BD109" s="236">
        <v>854355340</v>
      </c>
      <c r="BE109" s="247">
        <v>925099510</v>
      </c>
      <c r="BF109" s="236"/>
      <c r="BG109" s="242">
        <v>914910510</v>
      </c>
      <c r="BH109" s="248">
        <v>0</v>
      </c>
      <c r="BI109" s="239">
        <v>0</v>
      </c>
      <c r="BJ109" s="236"/>
      <c r="CQ109" s="249"/>
    </row>
    <row r="110" spans="1:95">
      <c r="A110" s="216">
        <f t="shared" si="7"/>
        <v>2011</v>
      </c>
      <c r="B110" s="216">
        <v>12</v>
      </c>
      <c r="C110" s="236">
        <v>419696900</v>
      </c>
      <c r="D110" s="236">
        <v>52993420</v>
      </c>
      <c r="E110" s="236">
        <v>472690320</v>
      </c>
      <c r="F110" s="236">
        <v>328437044</v>
      </c>
      <c r="G110" s="236">
        <v>9110982</v>
      </c>
      <c r="H110" s="236">
        <v>337548026</v>
      </c>
      <c r="I110" s="236">
        <v>160573763</v>
      </c>
      <c r="J110" s="236">
        <v>292374</v>
      </c>
      <c r="K110" s="236">
        <v>160866137</v>
      </c>
      <c r="L110" s="236">
        <v>2177325</v>
      </c>
      <c r="M110" s="236">
        <v>31007717</v>
      </c>
      <c r="N110" s="236">
        <v>3535164</v>
      </c>
      <c r="O110" s="236">
        <v>34542881</v>
      </c>
      <c r="P110" s="236">
        <v>1007824689</v>
      </c>
      <c r="Q110" s="235">
        <v>0</v>
      </c>
      <c r="R110" s="236">
        <v>1007824689</v>
      </c>
      <c r="S110" s="235"/>
      <c r="T110" s="236">
        <v>910885032</v>
      </c>
      <c r="U110" s="236">
        <v>910885032</v>
      </c>
      <c r="V110" s="236">
        <v>973281808</v>
      </c>
      <c r="W110" s="236">
        <v>973281808</v>
      </c>
      <c r="X110" s="236">
        <v>945427913</v>
      </c>
      <c r="Y110" s="236">
        <v>945427913</v>
      </c>
      <c r="Z110" s="241">
        <v>2334850</v>
      </c>
      <c r="AA110" s="241">
        <v>161842</v>
      </c>
      <c r="AB110" s="236">
        <v>2496692</v>
      </c>
      <c r="AC110" s="241">
        <v>56596434</v>
      </c>
      <c r="AD110" s="240">
        <v>0</v>
      </c>
      <c r="AE110" s="245">
        <v>1066917815</v>
      </c>
      <c r="AF110" s="236"/>
      <c r="AG110" s="236">
        <v>0</v>
      </c>
      <c r="AH110" s="243">
        <v>15502000</v>
      </c>
      <c r="AI110" s="243">
        <v>2452000</v>
      </c>
      <c r="AJ110" s="236">
        <v>0</v>
      </c>
      <c r="AK110" s="236"/>
      <c r="AL110" s="241">
        <v>435198900</v>
      </c>
      <c r="AM110" s="241">
        <v>52993420</v>
      </c>
      <c r="AN110" s="240">
        <v>488192320</v>
      </c>
      <c r="AO110" s="241">
        <v>330889044</v>
      </c>
      <c r="AP110" s="241">
        <v>9110982</v>
      </c>
      <c r="AQ110" s="240">
        <v>340000026</v>
      </c>
      <c r="AR110" s="241">
        <v>160573763</v>
      </c>
      <c r="AS110" s="241">
        <v>292374</v>
      </c>
      <c r="AT110" s="240">
        <v>160866137</v>
      </c>
      <c r="AU110" s="241">
        <v>2177325</v>
      </c>
      <c r="AV110" s="236">
        <v>31007717</v>
      </c>
      <c r="AW110" s="236">
        <v>3535164</v>
      </c>
      <c r="AX110" s="236">
        <v>34542881</v>
      </c>
      <c r="AY110" s="246">
        <v>1025778689</v>
      </c>
      <c r="AZ110" s="241">
        <v>0</v>
      </c>
      <c r="BA110" s="246">
        <v>1025778689</v>
      </c>
      <c r="BB110" s="236"/>
      <c r="BC110" s="236">
        <v>928839032</v>
      </c>
      <c r="BD110" s="236">
        <v>928839032</v>
      </c>
      <c r="BE110" s="247">
        <v>1084871815</v>
      </c>
      <c r="BF110" s="236"/>
      <c r="BG110" s="242">
        <v>1066917815</v>
      </c>
      <c r="BH110" s="248">
        <v>0</v>
      </c>
      <c r="BI110" s="239">
        <v>0</v>
      </c>
      <c r="BJ110" s="236"/>
      <c r="CQ110" s="249"/>
    </row>
    <row r="111" spans="1:95">
      <c r="B111" s="222" t="s">
        <v>112</v>
      </c>
      <c r="C111" s="236">
        <v>6006192444</v>
      </c>
      <c r="D111" s="236">
        <v>27829677</v>
      </c>
      <c r="E111" s="236">
        <v>6034022121</v>
      </c>
      <c r="F111" s="236">
        <v>4462192780</v>
      </c>
      <c r="G111" s="236">
        <v>20746977</v>
      </c>
      <c r="H111" s="236">
        <v>4482939757</v>
      </c>
      <c r="I111" s="236">
        <v>2128628770</v>
      </c>
      <c r="J111" s="236">
        <v>2013839</v>
      </c>
      <c r="K111" s="236">
        <v>2130642609</v>
      </c>
      <c r="L111" s="236">
        <v>25928516</v>
      </c>
      <c r="M111" s="236">
        <v>373295567</v>
      </c>
      <c r="N111" s="236">
        <v>45304612</v>
      </c>
      <c r="O111" s="236">
        <v>418600179</v>
      </c>
      <c r="P111" s="236">
        <v>13092133182</v>
      </c>
      <c r="Q111" s="235">
        <v>0</v>
      </c>
      <c r="R111" s="236">
        <v>13092133182</v>
      </c>
      <c r="S111" s="235"/>
      <c r="T111" s="236">
        <v>12622942510</v>
      </c>
      <c r="U111" s="236">
        <v>12622942510</v>
      </c>
      <c r="V111" s="236">
        <v>12673533003</v>
      </c>
      <c r="W111" s="236">
        <v>12673533003</v>
      </c>
      <c r="X111" s="236">
        <v>13041542689</v>
      </c>
      <c r="Y111" s="236">
        <v>13041542689</v>
      </c>
      <c r="Z111" s="240">
        <v>27116296</v>
      </c>
      <c r="AA111" s="240">
        <v>145402</v>
      </c>
      <c r="AB111" s="236">
        <v>27261698</v>
      </c>
      <c r="AC111" s="240">
        <v>816068242</v>
      </c>
      <c r="AD111" s="240">
        <v>0</v>
      </c>
      <c r="AE111" s="240">
        <v>13935463122</v>
      </c>
      <c r="AF111" s="236"/>
      <c r="AG111" s="236">
        <v>0</v>
      </c>
      <c r="AH111" s="236">
        <v>94176000</v>
      </c>
      <c r="AI111" s="236">
        <v>40503000</v>
      </c>
      <c r="AJ111" s="236">
        <v>0</v>
      </c>
      <c r="AK111" s="236"/>
      <c r="AL111" s="240">
        <v>6100368444</v>
      </c>
      <c r="AM111" s="240">
        <v>27829677</v>
      </c>
      <c r="AN111" s="240">
        <v>6128198121</v>
      </c>
      <c r="AO111" s="240">
        <v>4502695780</v>
      </c>
      <c r="AP111" s="240">
        <v>20746977</v>
      </c>
      <c r="AQ111" s="240">
        <v>4523442757</v>
      </c>
      <c r="AR111" s="240">
        <v>2128628770</v>
      </c>
      <c r="AS111" s="240">
        <v>2013839</v>
      </c>
      <c r="AT111" s="240">
        <v>2130642609</v>
      </c>
      <c r="AU111" s="240">
        <v>25928516</v>
      </c>
      <c r="AV111" s="236">
        <v>373295567</v>
      </c>
      <c r="AW111" s="236">
        <v>45304612</v>
      </c>
      <c r="AX111" s="236">
        <v>418600179</v>
      </c>
      <c r="AY111" s="236">
        <v>13226812182</v>
      </c>
      <c r="AZ111" s="241">
        <v>0</v>
      </c>
      <c r="BA111" s="236">
        <v>13226812182</v>
      </c>
      <c r="BB111" s="236"/>
      <c r="BC111" s="236">
        <v>12757621510</v>
      </c>
      <c r="BD111" s="236">
        <v>12757621510</v>
      </c>
      <c r="BE111" s="240">
        <v>14070142122</v>
      </c>
      <c r="BF111" s="235"/>
      <c r="BG111" s="240">
        <v>13935463122</v>
      </c>
      <c r="BH111" s="248">
        <v>0</v>
      </c>
      <c r="BI111" s="240">
        <v>0</v>
      </c>
      <c r="BJ111" s="236"/>
      <c r="CP111" s="249"/>
      <c r="CQ111" s="249"/>
    </row>
    <row r="112" spans="1:95">
      <c r="A112" s="216">
        <f t="shared" ref="A112:A123" si="8">A99+1</f>
        <v>2012</v>
      </c>
      <c r="B112" s="216">
        <v>1</v>
      </c>
      <c r="C112" s="236">
        <v>545007375</v>
      </c>
      <c r="D112" s="236">
        <v>19887026</v>
      </c>
      <c r="E112" s="236">
        <v>564894401</v>
      </c>
      <c r="F112" s="236">
        <v>345822099</v>
      </c>
      <c r="G112" s="236">
        <v>-38919912</v>
      </c>
      <c r="H112" s="236">
        <v>306902187</v>
      </c>
      <c r="I112" s="236">
        <v>160343416</v>
      </c>
      <c r="J112" s="236">
        <v>-9108693</v>
      </c>
      <c r="K112" s="236">
        <v>151234723</v>
      </c>
      <c r="L112" s="236">
        <v>2180364</v>
      </c>
      <c r="M112" s="236">
        <v>32867378</v>
      </c>
      <c r="N112" s="236">
        <v>3705848</v>
      </c>
      <c r="O112" s="236">
        <v>36573226</v>
      </c>
      <c r="P112" s="236">
        <v>1061784901</v>
      </c>
      <c r="Q112" s="235">
        <v>0</v>
      </c>
      <c r="R112" s="236">
        <v>1061784901</v>
      </c>
      <c r="S112" s="235"/>
      <c r="T112" s="236">
        <v>1053353254</v>
      </c>
      <c r="U112" s="236">
        <v>1053353254</v>
      </c>
      <c r="V112" s="236">
        <v>1025211675</v>
      </c>
      <c r="W112" s="236">
        <v>1025211675</v>
      </c>
      <c r="X112" s="236">
        <v>1089926480</v>
      </c>
      <c r="Y112" s="236">
        <v>1089926480</v>
      </c>
      <c r="Z112" s="241">
        <v>2508934</v>
      </c>
      <c r="AA112" s="241">
        <v>-259363</v>
      </c>
      <c r="AB112" s="236">
        <v>2249571</v>
      </c>
      <c r="AC112" s="241">
        <v>62451455</v>
      </c>
      <c r="AD112" s="240">
        <v>0</v>
      </c>
      <c r="AE112" s="245">
        <v>1126485927</v>
      </c>
      <c r="AF112" s="236"/>
      <c r="AG112" s="236">
        <v>0</v>
      </c>
      <c r="AH112" s="243">
        <v>20581000</v>
      </c>
      <c r="AI112" s="243">
        <v>3846000</v>
      </c>
      <c r="AJ112" s="236">
        <v>0</v>
      </c>
      <c r="AK112" s="236"/>
      <c r="AL112" s="241">
        <v>565588375</v>
      </c>
      <c r="AM112" s="241">
        <v>19887026</v>
      </c>
      <c r="AN112" s="240">
        <v>585475401</v>
      </c>
      <c r="AO112" s="241">
        <v>349668099</v>
      </c>
      <c r="AP112" s="241">
        <v>-38919912</v>
      </c>
      <c r="AQ112" s="240">
        <v>310748187</v>
      </c>
      <c r="AR112" s="241">
        <v>160343416</v>
      </c>
      <c r="AS112" s="241">
        <v>-9108693</v>
      </c>
      <c r="AT112" s="240">
        <v>151234723</v>
      </c>
      <c r="AU112" s="241">
        <v>2180364</v>
      </c>
      <c r="AV112" s="236">
        <v>32867378</v>
      </c>
      <c r="AW112" s="236">
        <v>3705848</v>
      </c>
      <c r="AX112" s="236">
        <v>36573226</v>
      </c>
      <c r="AY112" s="246">
        <v>1086211901</v>
      </c>
      <c r="AZ112" s="241">
        <v>0</v>
      </c>
      <c r="BA112" s="246">
        <v>1086211901</v>
      </c>
      <c r="BB112" s="236"/>
      <c r="BC112" s="236">
        <v>1077780254</v>
      </c>
      <c r="BD112" s="236">
        <v>1077780254</v>
      </c>
      <c r="BE112" s="247">
        <v>1150912927</v>
      </c>
      <c r="BF112" s="236"/>
      <c r="BG112" s="242">
        <v>1126485927</v>
      </c>
      <c r="BH112" s="248">
        <v>0</v>
      </c>
      <c r="BI112" s="239">
        <v>0</v>
      </c>
      <c r="BJ112" s="235"/>
      <c r="CQ112" s="249"/>
    </row>
    <row r="113" spans="1:95">
      <c r="A113" s="216">
        <f t="shared" si="8"/>
        <v>2012</v>
      </c>
      <c r="B113" s="216">
        <v>2</v>
      </c>
      <c r="C113" s="236">
        <v>497204042</v>
      </c>
      <c r="D113" s="236">
        <v>-59842833</v>
      </c>
      <c r="E113" s="236">
        <v>437361209</v>
      </c>
      <c r="F113" s="236">
        <v>331325412</v>
      </c>
      <c r="G113" s="236">
        <v>-23828756</v>
      </c>
      <c r="H113" s="236">
        <v>307496656</v>
      </c>
      <c r="I113" s="236">
        <v>153576418</v>
      </c>
      <c r="J113" s="236">
        <v>-1094014</v>
      </c>
      <c r="K113" s="236">
        <v>152482404</v>
      </c>
      <c r="L113" s="236">
        <v>2183795</v>
      </c>
      <c r="M113" s="236">
        <v>27626584</v>
      </c>
      <c r="N113" s="236">
        <v>3204634</v>
      </c>
      <c r="O113" s="236">
        <v>30831218</v>
      </c>
      <c r="P113" s="236">
        <v>930355282</v>
      </c>
      <c r="Q113" s="235">
        <v>0</v>
      </c>
      <c r="R113" s="236">
        <v>930355282</v>
      </c>
      <c r="S113" s="235"/>
      <c r="T113" s="236">
        <v>984289667</v>
      </c>
      <c r="U113" s="236">
        <v>984289667</v>
      </c>
      <c r="V113" s="236">
        <v>899524064</v>
      </c>
      <c r="W113" s="236">
        <v>899524064</v>
      </c>
      <c r="X113" s="236">
        <v>1015120885</v>
      </c>
      <c r="Y113" s="236">
        <v>1015120885</v>
      </c>
      <c r="Z113" s="241">
        <v>2407249</v>
      </c>
      <c r="AA113" s="241">
        <v>-170433</v>
      </c>
      <c r="AB113" s="236">
        <v>2236816</v>
      </c>
      <c r="AC113" s="241">
        <v>46629601</v>
      </c>
      <c r="AD113" s="240">
        <v>0</v>
      </c>
      <c r="AE113" s="245">
        <v>979221699</v>
      </c>
      <c r="AF113" s="236"/>
      <c r="AG113" s="236">
        <v>0</v>
      </c>
      <c r="AH113" s="243">
        <v>12769000</v>
      </c>
      <c r="AI113" s="243">
        <v>2503000</v>
      </c>
      <c r="AJ113" s="236">
        <v>0</v>
      </c>
      <c r="AK113" s="236"/>
      <c r="AL113" s="241">
        <v>509973042</v>
      </c>
      <c r="AM113" s="241">
        <v>-59842833</v>
      </c>
      <c r="AN113" s="240">
        <v>450130209</v>
      </c>
      <c r="AO113" s="241">
        <v>333828412</v>
      </c>
      <c r="AP113" s="241">
        <v>-23828756</v>
      </c>
      <c r="AQ113" s="240">
        <v>309999656</v>
      </c>
      <c r="AR113" s="241">
        <v>153576418</v>
      </c>
      <c r="AS113" s="241">
        <v>-1094014</v>
      </c>
      <c r="AT113" s="240">
        <v>152482404</v>
      </c>
      <c r="AU113" s="241">
        <v>2183795</v>
      </c>
      <c r="AV113" s="236">
        <v>27626584</v>
      </c>
      <c r="AW113" s="236">
        <v>3204634</v>
      </c>
      <c r="AX113" s="236">
        <v>30831218</v>
      </c>
      <c r="AY113" s="246">
        <v>945627282</v>
      </c>
      <c r="AZ113" s="241">
        <v>0</v>
      </c>
      <c r="BA113" s="246">
        <v>945627282</v>
      </c>
      <c r="BB113" s="236"/>
      <c r="BC113" s="236">
        <v>999561667</v>
      </c>
      <c r="BD113" s="236">
        <v>999561667</v>
      </c>
      <c r="BE113" s="247">
        <v>994493699</v>
      </c>
      <c r="BF113" s="236"/>
      <c r="BG113" s="242">
        <v>979221699</v>
      </c>
      <c r="BH113" s="248">
        <v>0</v>
      </c>
      <c r="BI113" s="239">
        <v>0</v>
      </c>
      <c r="BJ113" s="235"/>
      <c r="CQ113" s="249"/>
    </row>
    <row r="114" spans="1:95">
      <c r="A114" s="216">
        <f t="shared" si="8"/>
        <v>2012</v>
      </c>
      <c r="B114" s="216">
        <v>3</v>
      </c>
      <c r="C114" s="236">
        <v>393507488</v>
      </c>
      <c r="D114" s="236">
        <v>-12231207</v>
      </c>
      <c r="E114" s="236">
        <v>381276281</v>
      </c>
      <c r="F114" s="236">
        <v>318047959</v>
      </c>
      <c r="G114" s="236">
        <v>32817746</v>
      </c>
      <c r="H114" s="236">
        <v>350865705</v>
      </c>
      <c r="I114" s="236">
        <v>168601457</v>
      </c>
      <c r="J114" s="236">
        <v>6824375</v>
      </c>
      <c r="K114" s="236">
        <v>175425832</v>
      </c>
      <c r="L114" s="236">
        <v>2186879</v>
      </c>
      <c r="M114" s="236">
        <v>28224135</v>
      </c>
      <c r="N114" s="236">
        <v>3355327</v>
      </c>
      <c r="O114" s="236">
        <v>31579462</v>
      </c>
      <c r="P114" s="236">
        <v>941334159</v>
      </c>
      <c r="Q114" s="235">
        <v>0</v>
      </c>
      <c r="R114" s="236">
        <v>941334159</v>
      </c>
      <c r="S114" s="235"/>
      <c r="T114" s="236">
        <v>882343783</v>
      </c>
      <c r="U114" s="236">
        <v>882343783</v>
      </c>
      <c r="V114" s="236">
        <v>909754697</v>
      </c>
      <c r="W114" s="236">
        <v>909754697</v>
      </c>
      <c r="X114" s="236">
        <v>913923245</v>
      </c>
      <c r="Y114" s="236">
        <v>913923245</v>
      </c>
      <c r="Z114" s="241">
        <v>2246954</v>
      </c>
      <c r="AA114" s="241">
        <v>215845</v>
      </c>
      <c r="AB114" s="236">
        <v>2462799</v>
      </c>
      <c r="AC114" s="241">
        <v>47464510</v>
      </c>
      <c r="AD114" s="240">
        <v>0</v>
      </c>
      <c r="AE114" s="245">
        <v>991261468</v>
      </c>
      <c r="AF114" s="236"/>
      <c r="AG114" s="236">
        <v>0</v>
      </c>
      <c r="AH114" s="243">
        <v>9886000</v>
      </c>
      <c r="AI114" s="243">
        <v>2210000</v>
      </c>
      <c r="AJ114" s="236">
        <v>0</v>
      </c>
      <c r="AK114" s="236"/>
      <c r="AL114" s="241">
        <v>403393488</v>
      </c>
      <c r="AM114" s="241">
        <v>-12231207</v>
      </c>
      <c r="AN114" s="240">
        <v>391162281</v>
      </c>
      <c r="AO114" s="241">
        <v>320257959</v>
      </c>
      <c r="AP114" s="241">
        <v>32817746</v>
      </c>
      <c r="AQ114" s="240">
        <v>353075705</v>
      </c>
      <c r="AR114" s="241">
        <v>168601457</v>
      </c>
      <c r="AS114" s="241">
        <v>6824375</v>
      </c>
      <c r="AT114" s="240">
        <v>175425832</v>
      </c>
      <c r="AU114" s="241">
        <v>2186879</v>
      </c>
      <c r="AV114" s="236">
        <v>28224135</v>
      </c>
      <c r="AW114" s="236">
        <v>3355327</v>
      </c>
      <c r="AX114" s="236">
        <v>31579462</v>
      </c>
      <c r="AY114" s="246">
        <v>953430159</v>
      </c>
      <c r="AZ114" s="241">
        <v>0</v>
      </c>
      <c r="BA114" s="246">
        <v>953430159</v>
      </c>
      <c r="BB114" s="236"/>
      <c r="BC114" s="236">
        <v>894439783</v>
      </c>
      <c r="BD114" s="236">
        <v>894439783</v>
      </c>
      <c r="BE114" s="247">
        <v>1003357468</v>
      </c>
      <c r="BF114" s="236"/>
      <c r="BG114" s="242">
        <v>991261468</v>
      </c>
      <c r="BH114" s="248">
        <v>0</v>
      </c>
      <c r="BI114" s="239">
        <v>0</v>
      </c>
      <c r="BJ114" s="235"/>
      <c r="CQ114" s="249"/>
    </row>
    <row r="115" spans="1:95">
      <c r="A115" s="216">
        <f t="shared" si="8"/>
        <v>2012</v>
      </c>
      <c r="B115" s="216">
        <v>4</v>
      </c>
      <c r="C115" s="236">
        <v>393425240</v>
      </c>
      <c r="D115" s="236">
        <v>143137</v>
      </c>
      <c r="E115" s="236">
        <v>393568377</v>
      </c>
      <c r="F115" s="236">
        <v>340187547</v>
      </c>
      <c r="G115" s="236">
        <v>21385134</v>
      </c>
      <c r="H115" s="236">
        <v>361572681</v>
      </c>
      <c r="I115" s="236">
        <v>173868585</v>
      </c>
      <c r="J115" s="236">
        <v>566276</v>
      </c>
      <c r="K115" s="236">
        <v>174434861</v>
      </c>
      <c r="L115" s="236">
        <v>2189439</v>
      </c>
      <c r="M115" s="236">
        <v>26826289</v>
      </c>
      <c r="N115" s="236">
        <v>3306716</v>
      </c>
      <c r="O115" s="236">
        <v>30133005</v>
      </c>
      <c r="P115" s="236">
        <v>961898363</v>
      </c>
      <c r="Q115" s="235">
        <v>0</v>
      </c>
      <c r="R115" s="236">
        <v>961898363</v>
      </c>
      <c r="S115" s="235"/>
      <c r="T115" s="236">
        <v>909670811</v>
      </c>
      <c r="U115" s="236">
        <v>909670811</v>
      </c>
      <c r="V115" s="236">
        <v>931765358</v>
      </c>
      <c r="W115" s="236">
        <v>931765358</v>
      </c>
      <c r="X115" s="236">
        <v>939803816</v>
      </c>
      <c r="Y115" s="236">
        <v>939803816</v>
      </c>
      <c r="Z115" s="241">
        <v>2153796</v>
      </c>
      <c r="AA115" s="241">
        <v>-49589</v>
      </c>
      <c r="AB115" s="236">
        <v>2104207</v>
      </c>
      <c r="AC115" s="241">
        <v>49021468</v>
      </c>
      <c r="AD115" s="240">
        <v>0</v>
      </c>
      <c r="AE115" s="245">
        <v>1013024038</v>
      </c>
      <c r="AF115" s="236"/>
      <c r="AG115" s="236">
        <v>0</v>
      </c>
      <c r="AH115" s="243">
        <v>4417000</v>
      </c>
      <c r="AI115" s="243">
        <v>2240000</v>
      </c>
      <c r="AJ115" s="236">
        <v>0</v>
      </c>
      <c r="AK115" s="236"/>
      <c r="AL115" s="241">
        <v>397842240</v>
      </c>
      <c r="AM115" s="241">
        <v>143137</v>
      </c>
      <c r="AN115" s="240">
        <v>397985377</v>
      </c>
      <c r="AO115" s="241">
        <v>342427547</v>
      </c>
      <c r="AP115" s="241">
        <v>21385134</v>
      </c>
      <c r="AQ115" s="240">
        <v>363812681</v>
      </c>
      <c r="AR115" s="241">
        <v>173868585</v>
      </c>
      <c r="AS115" s="241">
        <v>566276</v>
      </c>
      <c r="AT115" s="240">
        <v>174434861</v>
      </c>
      <c r="AU115" s="241">
        <v>2189439</v>
      </c>
      <c r="AV115" s="236">
        <v>26826289</v>
      </c>
      <c r="AW115" s="236">
        <v>3306716</v>
      </c>
      <c r="AX115" s="236">
        <v>30133005</v>
      </c>
      <c r="AY115" s="246">
        <v>968555363</v>
      </c>
      <c r="AZ115" s="241">
        <v>0</v>
      </c>
      <c r="BA115" s="246">
        <v>968555363</v>
      </c>
      <c r="BB115" s="236"/>
      <c r="BC115" s="236">
        <v>916327811</v>
      </c>
      <c r="BD115" s="236">
        <v>916327811</v>
      </c>
      <c r="BE115" s="247">
        <v>1019681038</v>
      </c>
      <c r="BF115" s="236"/>
      <c r="BG115" s="242">
        <v>1013024038</v>
      </c>
      <c r="BH115" s="248">
        <v>0</v>
      </c>
      <c r="BI115" s="239">
        <v>0</v>
      </c>
      <c r="BJ115" s="235"/>
      <c r="CQ115" s="249"/>
    </row>
    <row r="116" spans="1:95">
      <c r="A116" s="216">
        <f t="shared" si="8"/>
        <v>2012</v>
      </c>
      <c r="B116" s="216">
        <v>5</v>
      </c>
      <c r="C116" s="236">
        <v>450420430</v>
      </c>
      <c r="D116" s="236">
        <v>89823387</v>
      </c>
      <c r="E116" s="236">
        <v>540243817</v>
      </c>
      <c r="F116" s="236">
        <v>369408136</v>
      </c>
      <c r="G116" s="236">
        <v>58904537</v>
      </c>
      <c r="H116" s="236">
        <v>428312673</v>
      </c>
      <c r="I116" s="236">
        <v>187000025</v>
      </c>
      <c r="J116" s="236">
        <v>5381766</v>
      </c>
      <c r="K116" s="236">
        <v>192381791</v>
      </c>
      <c r="L116" s="236">
        <v>2192634</v>
      </c>
      <c r="M116" s="236">
        <v>31756472</v>
      </c>
      <c r="N116" s="236">
        <v>3975721</v>
      </c>
      <c r="O116" s="236">
        <v>35732193</v>
      </c>
      <c r="P116" s="236">
        <v>1198863108</v>
      </c>
      <c r="Q116" s="235">
        <v>0</v>
      </c>
      <c r="R116" s="236">
        <v>1198863108</v>
      </c>
      <c r="S116" s="235"/>
      <c r="T116" s="236">
        <v>1009021225</v>
      </c>
      <c r="U116" s="236">
        <v>1009021225</v>
      </c>
      <c r="V116" s="236">
        <v>1163130915</v>
      </c>
      <c r="W116" s="236">
        <v>1163130915</v>
      </c>
      <c r="X116" s="236">
        <v>1044753418</v>
      </c>
      <c r="Y116" s="236">
        <v>1044753418</v>
      </c>
      <c r="Z116" s="241">
        <v>2179091</v>
      </c>
      <c r="AA116" s="241">
        <v>232730</v>
      </c>
      <c r="AB116" s="236">
        <v>2411821</v>
      </c>
      <c r="AC116" s="241">
        <v>78125158</v>
      </c>
      <c r="AD116" s="240">
        <v>0</v>
      </c>
      <c r="AE116" s="245">
        <v>1279400087</v>
      </c>
      <c r="AF116" s="236"/>
      <c r="AG116" s="236">
        <v>0</v>
      </c>
      <c r="AH116" s="243">
        <v>3732000</v>
      </c>
      <c r="AI116" s="243">
        <v>4129000</v>
      </c>
      <c r="AJ116" s="236">
        <v>0</v>
      </c>
      <c r="AK116" s="236"/>
      <c r="AL116" s="241">
        <v>454152430</v>
      </c>
      <c r="AM116" s="241">
        <v>89823387</v>
      </c>
      <c r="AN116" s="240">
        <v>543975817</v>
      </c>
      <c r="AO116" s="241">
        <v>373537136</v>
      </c>
      <c r="AP116" s="241">
        <v>58904537</v>
      </c>
      <c r="AQ116" s="240">
        <v>432441673</v>
      </c>
      <c r="AR116" s="241">
        <v>187000025</v>
      </c>
      <c r="AS116" s="241">
        <v>5381766</v>
      </c>
      <c r="AT116" s="240">
        <v>192381791</v>
      </c>
      <c r="AU116" s="241">
        <v>2192634</v>
      </c>
      <c r="AV116" s="236">
        <v>31756472</v>
      </c>
      <c r="AW116" s="236">
        <v>3975721</v>
      </c>
      <c r="AX116" s="236">
        <v>35732193</v>
      </c>
      <c r="AY116" s="246">
        <v>1206724108</v>
      </c>
      <c r="AZ116" s="241">
        <v>0</v>
      </c>
      <c r="BA116" s="246">
        <v>1206724108</v>
      </c>
      <c r="BB116" s="236"/>
      <c r="BC116" s="236">
        <v>1016882225</v>
      </c>
      <c r="BD116" s="236">
        <v>1016882225</v>
      </c>
      <c r="BE116" s="247">
        <v>1287261087</v>
      </c>
      <c r="BF116" s="236"/>
      <c r="BG116" s="242">
        <v>1279400087</v>
      </c>
      <c r="BH116" s="248">
        <v>0</v>
      </c>
      <c r="BI116" s="239">
        <v>0</v>
      </c>
      <c r="BJ116" s="235"/>
      <c r="CQ116" s="249"/>
    </row>
    <row r="117" spans="1:95">
      <c r="A117" s="216">
        <f t="shared" si="8"/>
        <v>2012</v>
      </c>
      <c r="B117" s="216">
        <v>6</v>
      </c>
      <c r="C117" s="236">
        <v>595841833</v>
      </c>
      <c r="D117" s="236">
        <v>58531641</v>
      </c>
      <c r="E117" s="236">
        <v>654373474</v>
      </c>
      <c r="F117" s="236">
        <v>433830506</v>
      </c>
      <c r="G117" s="236">
        <v>6387052</v>
      </c>
      <c r="H117" s="236">
        <v>440217558</v>
      </c>
      <c r="I117" s="236">
        <v>199233726</v>
      </c>
      <c r="J117" s="236">
        <v>1992012</v>
      </c>
      <c r="K117" s="236">
        <v>201225738</v>
      </c>
      <c r="L117" s="236">
        <v>2196683</v>
      </c>
      <c r="M117" s="236">
        <v>34723347</v>
      </c>
      <c r="N117" s="236">
        <v>4334844</v>
      </c>
      <c r="O117" s="236">
        <v>39058191</v>
      </c>
      <c r="P117" s="236">
        <v>1337071644</v>
      </c>
      <c r="Q117" s="235">
        <v>0</v>
      </c>
      <c r="R117" s="236">
        <v>1337071644</v>
      </c>
      <c r="S117" s="235"/>
      <c r="T117" s="236">
        <v>1231102748</v>
      </c>
      <c r="U117" s="236">
        <v>1231102748</v>
      </c>
      <c r="V117" s="236">
        <v>1298013453</v>
      </c>
      <c r="W117" s="236">
        <v>1298013453</v>
      </c>
      <c r="X117" s="236">
        <v>1270160939</v>
      </c>
      <c r="Y117" s="236">
        <v>1270160939</v>
      </c>
      <c r="Z117" s="241">
        <v>2310586</v>
      </c>
      <c r="AA117" s="241">
        <v>-168788</v>
      </c>
      <c r="AB117" s="236">
        <v>2141798</v>
      </c>
      <c r="AC117" s="241">
        <v>99043430</v>
      </c>
      <c r="AD117" s="240">
        <v>0</v>
      </c>
      <c r="AE117" s="245">
        <v>1438256872</v>
      </c>
      <c r="AF117" s="236"/>
      <c r="AG117" s="236">
        <v>0</v>
      </c>
      <c r="AH117" s="243">
        <v>5501000</v>
      </c>
      <c r="AI117" s="243">
        <v>5628000</v>
      </c>
      <c r="AJ117" s="236">
        <v>0</v>
      </c>
      <c r="AK117" s="236"/>
      <c r="AL117" s="241">
        <v>601342833</v>
      </c>
      <c r="AM117" s="241">
        <v>58531641</v>
      </c>
      <c r="AN117" s="240">
        <v>659874474</v>
      </c>
      <c r="AO117" s="241">
        <v>439458506</v>
      </c>
      <c r="AP117" s="241">
        <v>6387052</v>
      </c>
      <c r="AQ117" s="240">
        <v>445845558</v>
      </c>
      <c r="AR117" s="241">
        <v>199233726</v>
      </c>
      <c r="AS117" s="241">
        <v>1992012</v>
      </c>
      <c r="AT117" s="240">
        <v>201225738</v>
      </c>
      <c r="AU117" s="241">
        <v>2196683</v>
      </c>
      <c r="AV117" s="236">
        <v>34723347</v>
      </c>
      <c r="AW117" s="236">
        <v>4334844</v>
      </c>
      <c r="AX117" s="236">
        <v>39058191</v>
      </c>
      <c r="AY117" s="246">
        <v>1348200644</v>
      </c>
      <c r="AZ117" s="241">
        <v>0</v>
      </c>
      <c r="BA117" s="246">
        <v>1348200644</v>
      </c>
      <c r="BB117" s="236"/>
      <c r="BC117" s="236">
        <v>1242231748</v>
      </c>
      <c r="BD117" s="236">
        <v>1242231748</v>
      </c>
      <c r="BE117" s="247">
        <v>1449385872</v>
      </c>
      <c r="BF117" s="236"/>
      <c r="BG117" s="242">
        <v>1438256872</v>
      </c>
      <c r="BH117" s="248">
        <v>0</v>
      </c>
      <c r="BI117" s="239">
        <v>0</v>
      </c>
      <c r="BJ117" s="235"/>
      <c r="CQ117" s="249"/>
    </row>
    <row r="118" spans="1:95">
      <c r="A118" s="216">
        <f t="shared" si="8"/>
        <v>2012</v>
      </c>
      <c r="B118" s="216">
        <v>7</v>
      </c>
      <c r="C118" s="236">
        <v>658409696</v>
      </c>
      <c r="D118" s="236">
        <v>28857889</v>
      </c>
      <c r="E118" s="236">
        <v>687267585</v>
      </c>
      <c r="F118" s="236">
        <v>454234493</v>
      </c>
      <c r="G118" s="236">
        <v>2290632</v>
      </c>
      <c r="H118" s="236">
        <v>456525125</v>
      </c>
      <c r="I118" s="236">
        <v>201733744</v>
      </c>
      <c r="J118" s="236">
        <v>-1606924</v>
      </c>
      <c r="K118" s="236">
        <v>200126820</v>
      </c>
      <c r="L118" s="236">
        <v>2199120</v>
      </c>
      <c r="M118" s="236">
        <v>37534282</v>
      </c>
      <c r="N118" s="236">
        <v>4660207</v>
      </c>
      <c r="O118" s="236">
        <v>42194489</v>
      </c>
      <c r="P118" s="236">
        <v>1388313139</v>
      </c>
      <c r="Q118" s="235">
        <v>0</v>
      </c>
      <c r="R118" s="236">
        <v>1388313139</v>
      </c>
      <c r="S118" s="235"/>
      <c r="T118" s="236">
        <v>1316577053</v>
      </c>
      <c r="U118" s="236">
        <v>1316577053</v>
      </c>
      <c r="V118" s="236">
        <v>1346118650</v>
      </c>
      <c r="W118" s="236">
        <v>1346118650</v>
      </c>
      <c r="X118" s="236">
        <v>1358771542</v>
      </c>
      <c r="Y118" s="236">
        <v>1358771542</v>
      </c>
      <c r="Z118" s="241">
        <v>2393149</v>
      </c>
      <c r="AA118" s="241">
        <v>-10986</v>
      </c>
      <c r="AB118" s="236">
        <v>2382163</v>
      </c>
      <c r="AC118" s="241">
        <v>107709410</v>
      </c>
      <c r="AD118" s="240">
        <v>0</v>
      </c>
      <c r="AE118" s="245">
        <v>1498404712</v>
      </c>
      <c r="AF118" s="236"/>
      <c r="AG118" s="236">
        <v>0</v>
      </c>
      <c r="AH118" s="243">
        <v>6669000</v>
      </c>
      <c r="AI118" s="243">
        <v>6391000</v>
      </c>
      <c r="AJ118" s="236">
        <v>0</v>
      </c>
      <c r="AK118" s="236"/>
      <c r="AL118" s="241">
        <v>665078696</v>
      </c>
      <c r="AM118" s="241">
        <v>28857889</v>
      </c>
      <c r="AN118" s="240">
        <v>693936585</v>
      </c>
      <c r="AO118" s="241">
        <v>460625493</v>
      </c>
      <c r="AP118" s="241">
        <v>2290632</v>
      </c>
      <c r="AQ118" s="240">
        <v>462916125</v>
      </c>
      <c r="AR118" s="241">
        <v>201733744</v>
      </c>
      <c r="AS118" s="241">
        <v>-1606924</v>
      </c>
      <c r="AT118" s="240">
        <v>200126820</v>
      </c>
      <c r="AU118" s="241">
        <v>2199120</v>
      </c>
      <c r="AV118" s="236">
        <v>37534282</v>
      </c>
      <c r="AW118" s="236">
        <v>4660207</v>
      </c>
      <c r="AX118" s="236">
        <v>42194489</v>
      </c>
      <c r="AY118" s="246">
        <v>1401373139</v>
      </c>
      <c r="AZ118" s="241">
        <v>0</v>
      </c>
      <c r="BA118" s="246">
        <v>1401373139</v>
      </c>
      <c r="BB118" s="236"/>
      <c r="BC118" s="236">
        <v>1329637053</v>
      </c>
      <c r="BD118" s="236">
        <v>1329637053</v>
      </c>
      <c r="BE118" s="247">
        <v>1511464712</v>
      </c>
      <c r="BF118" s="236"/>
      <c r="BG118" s="242">
        <v>1498404712</v>
      </c>
      <c r="BH118" s="248">
        <v>0</v>
      </c>
      <c r="BI118" s="239">
        <v>0</v>
      </c>
      <c r="BJ118" s="236"/>
      <c r="CQ118" s="249"/>
    </row>
    <row r="119" spans="1:95">
      <c r="A119" s="216">
        <f t="shared" si="8"/>
        <v>2012</v>
      </c>
      <c r="B119" s="216">
        <v>8</v>
      </c>
      <c r="C119" s="236">
        <v>690607960</v>
      </c>
      <c r="D119" s="236">
        <v>14005761</v>
      </c>
      <c r="E119" s="236">
        <v>704613721</v>
      </c>
      <c r="F119" s="236">
        <v>464790647</v>
      </c>
      <c r="G119" s="236">
        <v>1119061</v>
      </c>
      <c r="H119" s="236">
        <v>465909708</v>
      </c>
      <c r="I119" s="236">
        <v>194136943</v>
      </c>
      <c r="J119" s="236">
        <v>-2160607</v>
      </c>
      <c r="K119" s="236">
        <v>191976336</v>
      </c>
      <c r="L119" s="236">
        <v>2202035</v>
      </c>
      <c r="M119" s="236">
        <v>37906657</v>
      </c>
      <c r="N119" s="236">
        <v>4744619</v>
      </c>
      <c r="O119" s="236">
        <v>42651276</v>
      </c>
      <c r="P119" s="236">
        <v>1407353076</v>
      </c>
      <c r="Q119" s="235">
        <v>0</v>
      </c>
      <c r="R119" s="236">
        <v>1407353076</v>
      </c>
      <c r="S119" s="235"/>
      <c r="T119" s="236">
        <v>1351737585</v>
      </c>
      <c r="U119" s="236">
        <v>1351737585</v>
      </c>
      <c r="V119" s="236">
        <v>1364701800</v>
      </c>
      <c r="W119" s="236">
        <v>1364701800</v>
      </c>
      <c r="X119" s="236">
        <v>1394388861</v>
      </c>
      <c r="Y119" s="236">
        <v>1394388861</v>
      </c>
      <c r="Z119" s="241">
        <v>2350100</v>
      </c>
      <c r="AA119" s="241">
        <v>-65919</v>
      </c>
      <c r="AB119" s="236">
        <v>2284181</v>
      </c>
      <c r="AC119" s="241">
        <v>110813872</v>
      </c>
      <c r="AD119" s="240">
        <v>0</v>
      </c>
      <c r="AE119" s="245">
        <v>1520451129</v>
      </c>
      <c r="AF119" s="236"/>
      <c r="AG119" s="236">
        <v>0</v>
      </c>
      <c r="AH119" s="243">
        <v>6401000</v>
      </c>
      <c r="AI119" s="243">
        <v>6240000</v>
      </c>
      <c r="AJ119" s="236">
        <v>0</v>
      </c>
      <c r="AK119" s="236"/>
      <c r="AL119" s="241">
        <v>697008960</v>
      </c>
      <c r="AM119" s="241">
        <v>14005761</v>
      </c>
      <c r="AN119" s="240">
        <v>711014721</v>
      </c>
      <c r="AO119" s="241">
        <v>471030647</v>
      </c>
      <c r="AP119" s="241">
        <v>1119061</v>
      </c>
      <c r="AQ119" s="240">
        <v>472149708</v>
      </c>
      <c r="AR119" s="241">
        <v>194136943</v>
      </c>
      <c r="AS119" s="241">
        <v>-2160607</v>
      </c>
      <c r="AT119" s="240">
        <v>191976336</v>
      </c>
      <c r="AU119" s="241">
        <v>2202035</v>
      </c>
      <c r="AV119" s="236">
        <v>37906657</v>
      </c>
      <c r="AW119" s="236">
        <v>4744619</v>
      </c>
      <c r="AX119" s="236">
        <v>42651276</v>
      </c>
      <c r="AY119" s="246">
        <v>1419994076</v>
      </c>
      <c r="AZ119" s="241">
        <v>0</v>
      </c>
      <c r="BA119" s="246">
        <v>1419994076</v>
      </c>
      <c r="BB119" s="236"/>
      <c r="BC119" s="236">
        <v>1364378585</v>
      </c>
      <c r="BD119" s="236">
        <v>1364378585</v>
      </c>
      <c r="BE119" s="247">
        <v>1533092129</v>
      </c>
      <c r="BF119" s="236"/>
      <c r="BG119" s="242">
        <v>1520451129</v>
      </c>
      <c r="BH119" s="248">
        <v>0</v>
      </c>
      <c r="BI119" s="239">
        <v>0</v>
      </c>
      <c r="BJ119" s="236"/>
      <c r="CQ119" s="249"/>
    </row>
    <row r="120" spans="1:95">
      <c r="A120" s="216">
        <f t="shared" si="8"/>
        <v>2012</v>
      </c>
      <c r="B120" s="216">
        <v>9</v>
      </c>
      <c r="C120" s="236">
        <v>626061710</v>
      </c>
      <c r="D120" s="236">
        <v>-85605312</v>
      </c>
      <c r="E120" s="236">
        <v>540456398</v>
      </c>
      <c r="F120" s="236">
        <v>449162154</v>
      </c>
      <c r="G120" s="236">
        <v>-37197568</v>
      </c>
      <c r="H120" s="236">
        <v>411964586</v>
      </c>
      <c r="I120" s="236">
        <v>190010599</v>
      </c>
      <c r="J120" s="236">
        <v>-304461</v>
      </c>
      <c r="K120" s="236">
        <v>189706138</v>
      </c>
      <c r="L120" s="236">
        <v>2205731</v>
      </c>
      <c r="M120" s="236">
        <v>33282832</v>
      </c>
      <c r="N120" s="236">
        <v>4167882</v>
      </c>
      <c r="O120" s="236">
        <v>37450714</v>
      </c>
      <c r="P120" s="236">
        <v>1181783567</v>
      </c>
      <c r="Q120" s="235">
        <v>0</v>
      </c>
      <c r="R120" s="236">
        <v>1181783567</v>
      </c>
      <c r="S120" s="235"/>
      <c r="T120" s="236">
        <v>1267440194</v>
      </c>
      <c r="U120" s="236">
        <v>1267440194</v>
      </c>
      <c r="V120" s="236">
        <v>1144332853</v>
      </c>
      <c r="W120" s="236">
        <v>1144332853</v>
      </c>
      <c r="X120" s="236">
        <v>1304890908</v>
      </c>
      <c r="Y120" s="236">
        <v>1304890908</v>
      </c>
      <c r="Z120" s="241">
        <v>2334422</v>
      </c>
      <c r="AA120" s="241">
        <v>-147173</v>
      </c>
      <c r="AB120" s="236">
        <v>2187249</v>
      </c>
      <c r="AC120" s="241">
        <v>75952605</v>
      </c>
      <c r="AD120" s="240">
        <v>0</v>
      </c>
      <c r="AE120" s="245">
        <v>1259923421</v>
      </c>
      <c r="AF120" s="236"/>
      <c r="AG120" s="236">
        <v>0</v>
      </c>
      <c r="AH120" s="243">
        <v>4446000</v>
      </c>
      <c r="AI120" s="243">
        <v>4867000</v>
      </c>
      <c r="AJ120" s="236">
        <v>0</v>
      </c>
      <c r="AK120" s="236"/>
      <c r="AL120" s="241">
        <v>630507710</v>
      </c>
      <c r="AM120" s="241">
        <v>-85605312</v>
      </c>
      <c r="AN120" s="240">
        <v>544902398</v>
      </c>
      <c r="AO120" s="241">
        <v>454029154</v>
      </c>
      <c r="AP120" s="241">
        <v>-37197568</v>
      </c>
      <c r="AQ120" s="240">
        <v>416831586</v>
      </c>
      <c r="AR120" s="241">
        <v>190010599</v>
      </c>
      <c r="AS120" s="241">
        <v>-304461</v>
      </c>
      <c r="AT120" s="240">
        <v>189706138</v>
      </c>
      <c r="AU120" s="241">
        <v>2205731</v>
      </c>
      <c r="AV120" s="236">
        <v>33282832</v>
      </c>
      <c r="AW120" s="236">
        <v>4167882</v>
      </c>
      <c r="AX120" s="236">
        <v>37450714</v>
      </c>
      <c r="AY120" s="246">
        <v>1191096567</v>
      </c>
      <c r="AZ120" s="241">
        <v>0</v>
      </c>
      <c r="BA120" s="246">
        <v>1191096567</v>
      </c>
      <c r="BB120" s="236"/>
      <c r="BC120" s="236">
        <v>1276753194</v>
      </c>
      <c r="BD120" s="236">
        <v>1276753194</v>
      </c>
      <c r="BE120" s="247">
        <v>1269236421</v>
      </c>
      <c r="BF120" s="236"/>
      <c r="BG120" s="242">
        <v>1259923421</v>
      </c>
      <c r="BH120" s="248">
        <v>0</v>
      </c>
      <c r="BI120" s="239">
        <v>0</v>
      </c>
      <c r="BJ120" s="236"/>
      <c r="CQ120" s="249"/>
    </row>
    <row r="121" spans="1:95">
      <c r="A121" s="216">
        <f t="shared" si="8"/>
        <v>2012</v>
      </c>
      <c r="B121" s="216">
        <v>10</v>
      </c>
      <c r="C121" s="236">
        <v>485313240</v>
      </c>
      <c r="D121" s="236">
        <v>-67542343</v>
      </c>
      <c r="E121" s="236">
        <v>417770897</v>
      </c>
      <c r="F121" s="236">
        <v>396954596</v>
      </c>
      <c r="G121" s="236">
        <v>-14433269</v>
      </c>
      <c r="H121" s="236">
        <v>382521327</v>
      </c>
      <c r="I121" s="236">
        <v>169348892</v>
      </c>
      <c r="J121" s="236">
        <v>-3290343</v>
      </c>
      <c r="K121" s="236">
        <v>166058549</v>
      </c>
      <c r="L121" s="236">
        <v>2208185</v>
      </c>
      <c r="M121" s="236">
        <v>29733684</v>
      </c>
      <c r="N121" s="236">
        <v>3668521</v>
      </c>
      <c r="O121" s="236">
        <v>33402205</v>
      </c>
      <c r="P121" s="236">
        <v>1001961163</v>
      </c>
      <c r="Q121" s="235">
        <v>0</v>
      </c>
      <c r="R121" s="236">
        <v>1001961163</v>
      </c>
      <c r="S121" s="235"/>
      <c r="T121" s="236">
        <v>1053824913</v>
      </c>
      <c r="U121" s="236">
        <v>1053824913</v>
      </c>
      <c r="V121" s="236">
        <v>968558958</v>
      </c>
      <c r="W121" s="236">
        <v>968558958</v>
      </c>
      <c r="X121" s="236">
        <v>1087227118</v>
      </c>
      <c r="Y121" s="236">
        <v>1087227118</v>
      </c>
      <c r="Z121" s="241">
        <v>2173537</v>
      </c>
      <c r="AA121" s="241">
        <v>13022</v>
      </c>
      <c r="AB121" s="236">
        <v>2186559</v>
      </c>
      <c r="AC121" s="241">
        <v>53548163</v>
      </c>
      <c r="AD121" s="240">
        <v>0</v>
      </c>
      <c r="AE121" s="245">
        <v>1057695885</v>
      </c>
      <c r="AF121" s="236"/>
      <c r="AG121" s="236">
        <v>0</v>
      </c>
      <c r="AH121" s="243">
        <v>5001000</v>
      </c>
      <c r="AI121" s="243">
        <v>3024000</v>
      </c>
      <c r="AJ121" s="236">
        <v>0</v>
      </c>
      <c r="AK121" s="236"/>
      <c r="AL121" s="241">
        <v>490314240</v>
      </c>
      <c r="AM121" s="241">
        <v>-67542343</v>
      </c>
      <c r="AN121" s="240">
        <v>422771897</v>
      </c>
      <c r="AO121" s="241">
        <v>399978596</v>
      </c>
      <c r="AP121" s="241">
        <v>-14433269</v>
      </c>
      <c r="AQ121" s="240">
        <v>385545327</v>
      </c>
      <c r="AR121" s="241">
        <v>169348892</v>
      </c>
      <c r="AS121" s="241">
        <v>-3290343</v>
      </c>
      <c r="AT121" s="240">
        <v>166058549</v>
      </c>
      <c r="AU121" s="241">
        <v>2208185</v>
      </c>
      <c r="AV121" s="236">
        <v>29733684</v>
      </c>
      <c r="AW121" s="236">
        <v>3668521</v>
      </c>
      <c r="AX121" s="236">
        <v>33402205</v>
      </c>
      <c r="AY121" s="246">
        <v>1009986163</v>
      </c>
      <c r="AZ121" s="241">
        <v>0</v>
      </c>
      <c r="BA121" s="246">
        <v>1009986163</v>
      </c>
      <c r="BB121" s="236"/>
      <c r="BC121" s="236">
        <v>1061849913</v>
      </c>
      <c r="BD121" s="236">
        <v>1061849913</v>
      </c>
      <c r="BE121" s="247">
        <v>1065720885</v>
      </c>
      <c r="BF121" s="236"/>
      <c r="BG121" s="242">
        <v>1057695885</v>
      </c>
      <c r="BH121" s="248">
        <v>0</v>
      </c>
      <c r="BI121" s="239">
        <v>0</v>
      </c>
      <c r="BJ121" s="236"/>
      <c r="CQ121" s="249"/>
    </row>
    <row r="122" spans="1:95">
      <c r="A122" s="216">
        <f t="shared" si="8"/>
        <v>2012</v>
      </c>
      <c r="B122" s="216">
        <v>11</v>
      </c>
      <c r="C122" s="236">
        <v>389784952</v>
      </c>
      <c r="D122" s="236">
        <v>-13329980</v>
      </c>
      <c r="E122" s="236">
        <v>376454972</v>
      </c>
      <c r="F122" s="236">
        <v>343029109</v>
      </c>
      <c r="G122" s="236">
        <v>4654847</v>
      </c>
      <c r="H122" s="236">
        <v>347683956</v>
      </c>
      <c r="I122" s="236">
        <v>150775909</v>
      </c>
      <c r="J122" s="236">
        <v>3661490</v>
      </c>
      <c r="K122" s="236">
        <v>154437399</v>
      </c>
      <c r="L122" s="236">
        <v>2211390</v>
      </c>
      <c r="M122" s="236">
        <v>27980125</v>
      </c>
      <c r="N122" s="236">
        <v>3330280</v>
      </c>
      <c r="O122" s="236">
        <v>31310405</v>
      </c>
      <c r="P122" s="236">
        <v>912098122</v>
      </c>
      <c r="Q122" s="235">
        <v>0</v>
      </c>
      <c r="R122" s="236">
        <v>912098122</v>
      </c>
      <c r="S122" s="235"/>
      <c r="T122" s="236">
        <v>885801360</v>
      </c>
      <c r="U122" s="236">
        <v>885801360</v>
      </c>
      <c r="V122" s="236">
        <v>880787717</v>
      </c>
      <c r="W122" s="236">
        <v>880787717</v>
      </c>
      <c r="X122" s="236">
        <v>917111765</v>
      </c>
      <c r="Y122" s="236">
        <v>917111765</v>
      </c>
      <c r="Z122" s="241">
        <v>2200934</v>
      </c>
      <c r="AA122" s="241">
        <v>315402</v>
      </c>
      <c r="AB122" s="236">
        <v>2516336</v>
      </c>
      <c r="AC122" s="241">
        <v>44418424</v>
      </c>
      <c r="AD122" s="240">
        <v>0</v>
      </c>
      <c r="AE122" s="245">
        <v>959032882</v>
      </c>
      <c r="AF122" s="236"/>
      <c r="AG122" s="236">
        <v>0</v>
      </c>
      <c r="AH122" s="243">
        <v>9461000</v>
      </c>
      <c r="AI122" s="243">
        <v>2134000</v>
      </c>
      <c r="AJ122" s="236">
        <v>0</v>
      </c>
      <c r="AK122" s="236"/>
      <c r="AL122" s="241">
        <v>399245952</v>
      </c>
      <c r="AM122" s="241">
        <v>-13329980</v>
      </c>
      <c r="AN122" s="240">
        <v>385915972</v>
      </c>
      <c r="AO122" s="241">
        <v>345163109</v>
      </c>
      <c r="AP122" s="241">
        <v>4654847</v>
      </c>
      <c r="AQ122" s="240">
        <v>349817956</v>
      </c>
      <c r="AR122" s="241">
        <v>150775909</v>
      </c>
      <c r="AS122" s="241">
        <v>3661490</v>
      </c>
      <c r="AT122" s="240">
        <v>154437399</v>
      </c>
      <c r="AU122" s="241">
        <v>2211390</v>
      </c>
      <c r="AV122" s="236">
        <v>27980125</v>
      </c>
      <c r="AW122" s="236">
        <v>3330280</v>
      </c>
      <c r="AX122" s="236">
        <v>31310405</v>
      </c>
      <c r="AY122" s="246">
        <v>923693122</v>
      </c>
      <c r="AZ122" s="241">
        <v>0</v>
      </c>
      <c r="BA122" s="246">
        <v>923693122</v>
      </c>
      <c r="BB122" s="236"/>
      <c r="BC122" s="236">
        <v>897396360</v>
      </c>
      <c r="BD122" s="236">
        <v>897396360</v>
      </c>
      <c r="BE122" s="247">
        <v>970627882</v>
      </c>
      <c r="BF122" s="236"/>
      <c r="BG122" s="242">
        <v>959032882</v>
      </c>
      <c r="BH122" s="248">
        <v>0</v>
      </c>
      <c r="BI122" s="239">
        <v>0</v>
      </c>
      <c r="BJ122" s="236"/>
      <c r="CQ122" s="249"/>
    </row>
    <row r="123" spans="1:95">
      <c r="A123" s="216">
        <f t="shared" si="8"/>
        <v>2012</v>
      </c>
      <c r="B123" s="216">
        <v>12</v>
      </c>
      <c r="C123" s="236">
        <v>429725662</v>
      </c>
      <c r="D123" s="236">
        <v>55060413</v>
      </c>
      <c r="E123" s="236">
        <v>484786075</v>
      </c>
      <c r="F123" s="236">
        <v>337821873</v>
      </c>
      <c r="G123" s="236">
        <v>7601421</v>
      </c>
      <c r="H123" s="236">
        <v>345423294</v>
      </c>
      <c r="I123" s="236">
        <v>158772346</v>
      </c>
      <c r="J123" s="236">
        <v>932731</v>
      </c>
      <c r="K123" s="236">
        <v>159705077</v>
      </c>
      <c r="L123" s="236">
        <v>2214149</v>
      </c>
      <c r="M123" s="236">
        <v>31492729</v>
      </c>
      <c r="N123" s="236">
        <v>3588513</v>
      </c>
      <c r="O123" s="236">
        <v>35081242</v>
      </c>
      <c r="P123" s="236">
        <v>1027209837</v>
      </c>
      <c r="Q123" s="235">
        <v>0</v>
      </c>
      <c r="R123" s="236">
        <v>1027209837</v>
      </c>
      <c r="S123" s="235"/>
      <c r="T123" s="236">
        <v>928534030</v>
      </c>
      <c r="U123" s="236">
        <v>928534030</v>
      </c>
      <c r="V123" s="236">
        <v>992128595</v>
      </c>
      <c r="W123" s="236">
        <v>992128595</v>
      </c>
      <c r="X123" s="236">
        <v>963615272</v>
      </c>
      <c r="Y123" s="236">
        <v>963615272</v>
      </c>
      <c r="Z123" s="241">
        <v>2379821</v>
      </c>
      <c r="AA123" s="241">
        <v>225731</v>
      </c>
      <c r="AB123" s="236">
        <v>2605552</v>
      </c>
      <c r="AC123" s="241">
        <v>57899881</v>
      </c>
      <c r="AD123" s="240">
        <v>0</v>
      </c>
      <c r="AE123" s="245">
        <v>1087715270</v>
      </c>
      <c r="AF123" s="236"/>
      <c r="AG123" s="236">
        <v>0</v>
      </c>
      <c r="AH123" s="243">
        <v>17682000</v>
      </c>
      <c r="AI123" s="243">
        <v>2782000</v>
      </c>
      <c r="AJ123" s="236">
        <v>0</v>
      </c>
      <c r="AK123" s="236"/>
      <c r="AL123" s="241">
        <v>447407662</v>
      </c>
      <c r="AM123" s="241">
        <v>55060413</v>
      </c>
      <c r="AN123" s="240">
        <v>502468075</v>
      </c>
      <c r="AO123" s="241">
        <v>340603873</v>
      </c>
      <c r="AP123" s="241">
        <v>7601421</v>
      </c>
      <c r="AQ123" s="240">
        <v>348205294</v>
      </c>
      <c r="AR123" s="241">
        <v>158772346</v>
      </c>
      <c r="AS123" s="241">
        <v>932731</v>
      </c>
      <c r="AT123" s="240">
        <v>159705077</v>
      </c>
      <c r="AU123" s="241">
        <v>2214149</v>
      </c>
      <c r="AV123" s="236">
        <v>31492729</v>
      </c>
      <c r="AW123" s="236">
        <v>3588513</v>
      </c>
      <c r="AX123" s="236">
        <v>35081242</v>
      </c>
      <c r="AY123" s="246">
        <v>1047673837</v>
      </c>
      <c r="AZ123" s="241">
        <v>0</v>
      </c>
      <c r="BA123" s="246">
        <v>1047673837</v>
      </c>
      <c r="BB123" s="236"/>
      <c r="BC123" s="236">
        <v>948998030</v>
      </c>
      <c r="BD123" s="236">
        <v>948998030</v>
      </c>
      <c r="BE123" s="247">
        <v>1108179270</v>
      </c>
      <c r="BF123" s="236"/>
      <c r="BG123" s="242">
        <v>1087715270</v>
      </c>
      <c r="BH123" s="248">
        <v>0</v>
      </c>
      <c r="BI123" s="239">
        <v>0</v>
      </c>
      <c r="BJ123" s="236"/>
      <c r="CQ123" s="249"/>
    </row>
    <row r="124" spans="1:95">
      <c r="B124" s="222" t="s">
        <v>112</v>
      </c>
      <c r="C124" s="236">
        <v>6155309628</v>
      </c>
      <c r="D124" s="236">
        <v>27757579</v>
      </c>
      <c r="E124" s="236">
        <v>6183067207</v>
      </c>
      <c r="F124" s="236">
        <v>4584614531</v>
      </c>
      <c r="G124" s="236">
        <v>20780925</v>
      </c>
      <c r="H124" s="236">
        <v>4605395456</v>
      </c>
      <c r="I124" s="236">
        <v>2107402060</v>
      </c>
      <c r="J124" s="236">
        <v>1793608</v>
      </c>
      <c r="K124" s="236">
        <v>2109195668</v>
      </c>
      <c r="L124" s="236">
        <v>26370404</v>
      </c>
      <c r="M124" s="236">
        <v>379954514</v>
      </c>
      <c r="N124" s="236">
        <v>46043112</v>
      </c>
      <c r="O124" s="236">
        <v>425997626</v>
      </c>
      <c r="P124" s="236">
        <v>13350026361</v>
      </c>
      <c r="Q124" s="235">
        <v>0</v>
      </c>
      <c r="R124" s="236">
        <v>13350026361</v>
      </c>
      <c r="S124" s="235"/>
      <c r="T124" s="236">
        <v>12873696623</v>
      </c>
      <c r="U124" s="236">
        <v>12873696623</v>
      </c>
      <c r="V124" s="236">
        <v>12924028735</v>
      </c>
      <c r="W124" s="236">
        <v>12924028735</v>
      </c>
      <c r="X124" s="236">
        <v>13299694249</v>
      </c>
      <c r="Y124" s="236">
        <v>13299694249</v>
      </c>
      <c r="Z124" s="240">
        <v>27638573</v>
      </c>
      <c r="AA124" s="240">
        <v>130479</v>
      </c>
      <c r="AB124" s="236">
        <v>27769052</v>
      </c>
      <c r="AC124" s="240">
        <v>833077977</v>
      </c>
      <c r="AD124" s="240">
        <v>0</v>
      </c>
      <c r="AE124" s="240">
        <v>14210873390</v>
      </c>
      <c r="AF124" s="236"/>
      <c r="AG124" s="236">
        <v>0</v>
      </c>
      <c r="AH124" s="236">
        <v>106546000</v>
      </c>
      <c r="AI124" s="236">
        <v>45994000</v>
      </c>
      <c r="AJ124" s="236">
        <v>0</v>
      </c>
      <c r="AK124" s="236"/>
      <c r="AL124" s="240">
        <v>6261855628</v>
      </c>
      <c r="AM124" s="240">
        <v>27757579</v>
      </c>
      <c r="AN124" s="240">
        <v>6289613207</v>
      </c>
      <c r="AO124" s="240">
        <v>4630608531</v>
      </c>
      <c r="AP124" s="240">
        <v>20780925</v>
      </c>
      <c r="AQ124" s="240">
        <v>4651389456</v>
      </c>
      <c r="AR124" s="240">
        <v>2107402060</v>
      </c>
      <c r="AS124" s="240">
        <v>1793608</v>
      </c>
      <c r="AT124" s="240">
        <v>2109195668</v>
      </c>
      <c r="AU124" s="240">
        <v>26370404</v>
      </c>
      <c r="AV124" s="236">
        <v>379954514</v>
      </c>
      <c r="AW124" s="236">
        <v>46043112</v>
      </c>
      <c r="AX124" s="236">
        <v>425997626</v>
      </c>
      <c r="AY124" s="236">
        <v>13502566361</v>
      </c>
      <c r="AZ124" s="241">
        <v>0</v>
      </c>
      <c r="BA124" s="236">
        <v>13502566361</v>
      </c>
      <c r="BB124" s="236"/>
      <c r="BC124" s="236">
        <v>13026236623</v>
      </c>
      <c r="BD124" s="236">
        <v>13026236623</v>
      </c>
      <c r="BE124" s="240">
        <v>14363413390</v>
      </c>
      <c r="BF124" s="235"/>
      <c r="BG124" s="240">
        <v>14210873390</v>
      </c>
      <c r="BH124" s="248">
        <v>0</v>
      </c>
      <c r="BI124" s="240">
        <v>0</v>
      </c>
      <c r="BJ124" s="236"/>
      <c r="CP124" s="249"/>
      <c r="CQ124" s="249"/>
    </row>
    <row r="125" spans="1:95">
      <c r="A125" s="216">
        <f t="shared" ref="A125:A136" si="9">A112+1</f>
        <v>2013</v>
      </c>
      <c r="B125" s="216">
        <v>1</v>
      </c>
      <c r="C125" s="236">
        <v>554613846</v>
      </c>
      <c r="D125" s="236">
        <v>22227089</v>
      </c>
      <c r="E125" s="236">
        <v>576840935</v>
      </c>
      <c r="F125" s="236">
        <v>353332895</v>
      </c>
      <c r="G125" s="236">
        <v>-41505786</v>
      </c>
      <c r="H125" s="236">
        <v>311827109</v>
      </c>
      <c r="I125" s="236">
        <v>158146625</v>
      </c>
      <c r="J125" s="236">
        <v>-9386344</v>
      </c>
      <c r="K125" s="236">
        <v>148760281</v>
      </c>
      <c r="L125" s="236">
        <v>2217188</v>
      </c>
      <c r="M125" s="236">
        <v>33352391</v>
      </c>
      <c r="N125" s="236">
        <v>3759197</v>
      </c>
      <c r="O125" s="236">
        <v>37111588</v>
      </c>
      <c r="P125" s="236">
        <v>1076757101</v>
      </c>
      <c r="Q125" s="235">
        <v>0</v>
      </c>
      <c r="R125" s="236">
        <v>1076757101</v>
      </c>
      <c r="S125" s="235"/>
      <c r="T125" s="236">
        <v>1068310554</v>
      </c>
      <c r="U125" s="236">
        <v>1068310554</v>
      </c>
      <c r="V125" s="236">
        <v>1039645513</v>
      </c>
      <c r="W125" s="236">
        <v>1039645513</v>
      </c>
      <c r="X125" s="236">
        <v>1105422142</v>
      </c>
      <c r="Y125" s="236">
        <v>1105422142</v>
      </c>
      <c r="Z125" s="241">
        <v>2556344</v>
      </c>
      <c r="AA125" s="241">
        <v>-261315</v>
      </c>
      <c r="AB125" s="236">
        <v>2295029</v>
      </c>
      <c r="AC125" s="241">
        <v>63538951</v>
      </c>
      <c r="AD125" s="240">
        <v>0</v>
      </c>
      <c r="AE125" s="245">
        <v>1142591081</v>
      </c>
      <c r="AF125" s="236"/>
      <c r="AG125" s="236">
        <v>0</v>
      </c>
      <c r="AH125" s="243">
        <v>23193000</v>
      </c>
      <c r="AI125" s="243">
        <v>4316000</v>
      </c>
      <c r="AJ125" s="236">
        <v>0</v>
      </c>
      <c r="AK125" s="236"/>
      <c r="AL125" s="241">
        <v>577806846</v>
      </c>
      <c r="AM125" s="241">
        <v>22227089</v>
      </c>
      <c r="AN125" s="240">
        <v>600033935</v>
      </c>
      <c r="AO125" s="241">
        <v>357648895</v>
      </c>
      <c r="AP125" s="241">
        <v>-41505786</v>
      </c>
      <c r="AQ125" s="240">
        <v>316143109</v>
      </c>
      <c r="AR125" s="241">
        <v>158146625</v>
      </c>
      <c r="AS125" s="241">
        <v>-9386344</v>
      </c>
      <c r="AT125" s="240">
        <v>148760281</v>
      </c>
      <c r="AU125" s="241">
        <v>2217188</v>
      </c>
      <c r="AV125" s="236">
        <v>33352391</v>
      </c>
      <c r="AW125" s="236">
        <v>3759197</v>
      </c>
      <c r="AX125" s="236">
        <v>37111588</v>
      </c>
      <c r="AY125" s="246">
        <v>1104266101</v>
      </c>
      <c r="AZ125" s="241">
        <v>0</v>
      </c>
      <c r="BA125" s="246">
        <v>1104266101</v>
      </c>
      <c r="BB125" s="236"/>
      <c r="BC125" s="236">
        <v>1095819554</v>
      </c>
      <c r="BD125" s="236">
        <v>1095819554</v>
      </c>
      <c r="BE125" s="247">
        <v>1170100081</v>
      </c>
      <c r="BF125" s="236"/>
      <c r="BG125" s="242">
        <v>1142591081</v>
      </c>
      <c r="BH125" s="248">
        <v>0</v>
      </c>
      <c r="BI125" s="239">
        <v>0</v>
      </c>
      <c r="BJ125" s="235"/>
      <c r="CQ125" s="249"/>
    </row>
    <row r="126" spans="1:95">
      <c r="A126" s="216">
        <f t="shared" si="9"/>
        <v>2013</v>
      </c>
      <c r="B126" s="216">
        <v>2</v>
      </c>
      <c r="C126" s="236">
        <v>504943176</v>
      </c>
      <c r="D126" s="236">
        <v>-61184646</v>
      </c>
      <c r="E126" s="236">
        <v>443758530</v>
      </c>
      <c r="F126" s="236">
        <v>337622036</v>
      </c>
      <c r="G126" s="236">
        <v>-23730686</v>
      </c>
      <c r="H126" s="236">
        <v>313891350</v>
      </c>
      <c r="I126" s="236">
        <v>151818811</v>
      </c>
      <c r="J126" s="236">
        <v>-861470</v>
      </c>
      <c r="K126" s="236">
        <v>150957341</v>
      </c>
      <c r="L126" s="236">
        <v>2220619</v>
      </c>
      <c r="M126" s="236">
        <v>27113824</v>
      </c>
      <c r="N126" s="236">
        <v>3142184</v>
      </c>
      <c r="O126" s="236">
        <v>30256008</v>
      </c>
      <c r="P126" s="236">
        <v>941083848</v>
      </c>
      <c r="Q126" s="235">
        <v>0</v>
      </c>
      <c r="R126" s="236">
        <v>941083848</v>
      </c>
      <c r="S126" s="235"/>
      <c r="T126" s="236">
        <v>996604642</v>
      </c>
      <c r="U126" s="236">
        <v>996604642</v>
      </c>
      <c r="V126" s="236">
        <v>910827840</v>
      </c>
      <c r="W126" s="236">
        <v>910827840</v>
      </c>
      <c r="X126" s="236">
        <v>1026860650</v>
      </c>
      <c r="Y126" s="236">
        <v>1026860650</v>
      </c>
      <c r="Z126" s="241">
        <v>2452738</v>
      </c>
      <c r="AA126" s="241">
        <v>-162234</v>
      </c>
      <c r="AB126" s="236">
        <v>2290504</v>
      </c>
      <c r="AC126" s="241">
        <v>47114616</v>
      </c>
      <c r="AD126" s="240">
        <v>0</v>
      </c>
      <c r="AE126" s="245">
        <v>990488968</v>
      </c>
      <c r="AF126" s="236"/>
      <c r="AG126" s="236">
        <v>0</v>
      </c>
      <c r="AH126" s="243">
        <v>14367000</v>
      </c>
      <c r="AI126" s="243">
        <v>2727000</v>
      </c>
      <c r="AJ126" s="236">
        <v>0</v>
      </c>
      <c r="AK126" s="236"/>
      <c r="AL126" s="241">
        <v>519310176</v>
      </c>
      <c r="AM126" s="241">
        <v>-61184646</v>
      </c>
      <c r="AN126" s="240">
        <v>458125530</v>
      </c>
      <c r="AO126" s="241">
        <v>340349036</v>
      </c>
      <c r="AP126" s="241">
        <v>-23730686</v>
      </c>
      <c r="AQ126" s="240">
        <v>316618350</v>
      </c>
      <c r="AR126" s="241">
        <v>151818811</v>
      </c>
      <c r="AS126" s="241">
        <v>-861470</v>
      </c>
      <c r="AT126" s="240">
        <v>150957341</v>
      </c>
      <c r="AU126" s="241">
        <v>2220619</v>
      </c>
      <c r="AV126" s="236">
        <v>27113824</v>
      </c>
      <c r="AW126" s="236">
        <v>3142184</v>
      </c>
      <c r="AX126" s="236">
        <v>30256008</v>
      </c>
      <c r="AY126" s="246">
        <v>958177848</v>
      </c>
      <c r="AZ126" s="241">
        <v>0</v>
      </c>
      <c r="BA126" s="246">
        <v>958177848</v>
      </c>
      <c r="BB126" s="236"/>
      <c r="BC126" s="236">
        <v>1013698642</v>
      </c>
      <c r="BD126" s="236">
        <v>1013698642</v>
      </c>
      <c r="BE126" s="247">
        <v>1007582968</v>
      </c>
      <c r="BF126" s="236"/>
      <c r="BG126" s="242">
        <v>990488968</v>
      </c>
      <c r="BH126" s="248">
        <v>0</v>
      </c>
      <c r="BI126" s="239">
        <v>0</v>
      </c>
      <c r="BJ126" s="235"/>
      <c r="CQ126" s="249"/>
    </row>
    <row r="127" spans="1:95">
      <c r="A127" s="216">
        <f t="shared" si="9"/>
        <v>2013</v>
      </c>
      <c r="B127" s="216">
        <v>3</v>
      </c>
      <c r="C127" s="236">
        <v>404739888</v>
      </c>
      <c r="D127" s="236">
        <v>-14397221</v>
      </c>
      <c r="E127" s="236">
        <v>390342667</v>
      </c>
      <c r="F127" s="236">
        <v>328211098</v>
      </c>
      <c r="G127" s="236">
        <v>35228039</v>
      </c>
      <c r="H127" s="236">
        <v>363439137</v>
      </c>
      <c r="I127" s="236">
        <v>166487334</v>
      </c>
      <c r="J127" s="236">
        <v>6896703</v>
      </c>
      <c r="K127" s="236">
        <v>173384037</v>
      </c>
      <c r="L127" s="236">
        <v>2223703</v>
      </c>
      <c r="M127" s="236">
        <v>28707822</v>
      </c>
      <c r="N127" s="236">
        <v>3408530</v>
      </c>
      <c r="O127" s="236">
        <v>32116352</v>
      </c>
      <c r="P127" s="236">
        <v>961505896</v>
      </c>
      <c r="Q127" s="235">
        <v>0</v>
      </c>
      <c r="R127" s="236">
        <v>961505896</v>
      </c>
      <c r="S127" s="235"/>
      <c r="T127" s="236">
        <v>901662023</v>
      </c>
      <c r="U127" s="236">
        <v>901662023</v>
      </c>
      <c r="V127" s="236">
        <v>929389544</v>
      </c>
      <c r="W127" s="236">
        <v>929389544</v>
      </c>
      <c r="X127" s="236">
        <v>933778375</v>
      </c>
      <c r="Y127" s="236">
        <v>933778375</v>
      </c>
      <c r="Z127" s="241">
        <v>2289414</v>
      </c>
      <c r="AA127" s="241">
        <v>204570</v>
      </c>
      <c r="AB127" s="236">
        <v>2493984</v>
      </c>
      <c r="AC127" s="241">
        <v>48901317</v>
      </c>
      <c r="AD127" s="240">
        <v>0</v>
      </c>
      <c r="AE127" s="245">
        <v>1012901197</v>
      </c>
      <c r="AF127" s="236"/>
      <c r="AG127" s="236">
        <v>0</v>
      </c>
      <c r="AH127" s="243">
        <v>11130000</v>
      </c>
      <c r="AI127" s="243">
        <v>2479000</v>
      </c>
      <c r="AJ127" s="236">
        <v>0</v>
      </c>
      <c r="AK127" s="236"/>
      <c r="AL127" s="241">
        <v>415869888</v>
      </c>
      <c r="AM127" s="241">
        <v>-14397221</v>
      </c>
      <c r="AN127" s="240">
        <v>401472667</v>
      </c>
      <c r="AO127" s="241">
        <v>330690098</v>
      </c>
      <c r="AP127" s="241">
        <v>35228039</v>
      </c>
      <c r="AQ127" s="240">
        <v>365918137</v>
      </c>
      <c r="AR127" s="241">
        <v>166487334</v>
      </c>
      <c r="AS127" s="241">
        <v>6896703</v>
      </c>
      <c r="AT127" s="240">
        <v>173384037</v>
      </c>
      <c r="AU127" s="241">
        <v>2223703</v>
      </c>
      <c r="AV127" s="236">
        <v>28707822</v>
      </c>
      <c r="AW127" s="236">
        <v>3408530</v>
      </c>
      <c r="AX127" s="236">
        <v>32116352</v>
      </c>
      <c r="AY127" s="246">
        <v>975114896</v>
      </c>
      <c r="AZ127" s="241">
        <v>0</v>
      </c>
      <c r="BA127" s="246">
        <v>975114896</v>
      </c>
      <c r="BB127" s="236"/>
      <c r="BC127" s="236">
        <v>915271023</v>
      </c>
      <c r="BD127" s="236">
        <v>915271023</v>
      </c>
      <c r="BE127" s="247">
        <v>1026510197</v>
      </c>
      <c r="BF127" s="236"/>
      <c r="BG127" s="242">
        <v>1012901197</v>
      </c>
      <c r="BH127" s="248">
        <v>0</v>
      </c>
      <c r="BI127" s="239">
        <v>0</v>
      </c>
      <c r="BJ127" s="235"/>
      <c r="CQ127" s="249"/>
    </row>
    <row r="128" spans="1:95">
      <c r="A128" s="216">
        <f t="shared" si="9"/>
        <v>2013</v>
      </c>
      <c r="B128" s="216">
        <v>4</v>
      </c>
      <c r="C128" s="236">
        <v>402760220</v>
      </c>
      <c r="D128" s="236">
        <v>-847745</v>
      </c>
      <c r="E128" s="236">
        <v>401912475</v>
      </c>
      <c r="F128" s="236">
        <v>349284239</v>
      </c>
      <c r="G128" s="236">
        <v>22551307</v>
      </c>
      <c r="H128" s="236">
        <v>371835546</v>
      </c>
      <c r="I128" s="236">
        <v>171759930</v>
      </c>
      <c r="J128" s="236">
        <v>664853</v>
      </c>
      <c r="K128" s="236">
        <v>172424783</v>
      </c>
      <c r="L128" s="236">
        <v>2226263</v>
      </c>
      <c r="M128" s="236">
        <v>27294374</v>
      </c>
      <c r="N128" s="236">
        <v>3358203</v>
      </c>
      <c r="O128" s="236">
        <v>30652577</v>
      </c>
      <c r="P128" s="236">
        <v>979051644</v>
      </c>
      <c r="Q128" s="235">
        <v>0</v>
      </c>
      <c r="R128" s="236">
        <v>979051644</v>
      </c>
      <c r="S128" s="235"/>
      <c r="T128" s="236">
        <v>926030652</v>
      </c>
      <c r="U128" s="236">
        <v>926030652</v>
      </c>
      <c r="V128" s="236">
        <v>948399067</v>
      </c>
      <c r="W128" s="236">
        <v>948399067</v>
      </c>
      <c r="X128" s="236">
        <v>956683229</v>
      </c>
      <c r="Y128" s="236">
        <v>956683229</v>
      </c>
      <c r="Z128" s="241">
        <v>2194496</v>
      </c>
      <c r="AA128" s="241">
        <v>-47281</v>
      </c>
      <c r="AB128" s="236">
        <v>2147215</v>
      </c>
      <c r="AC128" s="241">
        <v>50072231</v>
      </c>
      <c r="AD128" s="240">
        <v>0</v>
      </c>
      <c r="AE128" s="245">
        <v>1031271090</v>
      </c>
      <c r="AF128" s="236"/>
      <c r="AG128" s="236">
        <v>0</v>
      </c>
      <c r="AH128" s="243">
        <v>4945000</v>
      </c>
      <c r="AI128" s="243">
        <v>2511000</v>
      </c>
      <c r="AJ128" s="236">
        <v>0</v>
      </c>
      <c r="AK128" s="236"/>
      <c r="AL128" s="241">
        <v>407705220</v>
      </c>
      <c r="AM128" s="241">
        <v>-847745</v>
      </c>
      <c r="AN128" s="240">
        <v>406857475</v>
      </c>
      <c r="AO128" s="241">
        <v>351795239</v>
      </c>
      <c r="AP128" s="241">
        <v>22551307</v>
      </c>
      <c r="AQ128" s="240">
        <v>374346546</v>
      </c>
      <c r="AR128" s="241">
        <v>171759930</v>
      </c>
      <c r="AS128" s="241">
        <v>664853</v>
      </c>
      <c r="AT128" s="240">
        <v>172424783</v>
      </c>
      <c r="AU128" s="241">
        <v>2226263</v>
      </c>
      <c r="AV128" s="236">
        <v>27294374</v>
      </c>
      <c r="AW128" s="236">
        <v>3358203</v>
      </c>
      <c r="AX128" s="236">
        <v>30652577</v>
      </c>
      <c r="AY128" s="246">
        <v>986507644</v>
      </c>
      <c r="AZ128" s="241">
        <v>0</v>
      </c>
      <c r="BA128" s="246">
        <v>986507644</v>
      </c>
      <c r="BB128" s="236"/>
      <c r="BC128" s="236">
        <v>933486652</v>
      </c>
      <c r="BD128" s="236">
        <v>933486652</v>
      </c>
      <c r="BE128" s="247">
        <v>1038727090</v>
      </c>
      <c r="BF128" s="236"/>
      <c r="BG128" s="242">
        <v>1031271090</v>
      </c>
      <c r="BH128" s="248">
        <v>0</v>
      </c>
      <c r="BI128" s="239">
        <v>0</v>
      </c>
      <c r="BJ128" s="235"/>
      <c r="CQ128" s="249"/>
    </row>
    <row r="129" spans="1:95">
      <c r="A129" s="216">
        <f t="shared" si="9"/>
        <v>2013</v>
      </c>
      <c r="B129" s="216">
        <v>5</v>
      </c>
      <c r="C129" s="236">
        <v>454862760</v>
      </c>
      <c r="D129" s="236">
        <v>91290688</v>
      </c>
      <c r="E129" s="236">
        <v>546153448</v>
      </c>
      <c r="F129" s="236">
        <v>373739441</v>
      </c>
      <c r="G129" s="236">
        <v>59037359</v>
      </c>
      <c r="H129" s="236">
        <v>432776800</v>
      </c>
      <c r="I129" s="236">
        <v>184836864</v>
      </c>
      <c r="J129" s="236">
        <v>5560398</v>
      </c>
      <c r="K129" s="236">
        <v>190397262</v>
      </c>
      <c r="L129" s="236">
        <v>2229458</v>
      </c>
      <c r="M129" s="236">
        <v>32240159</v>
      </c>
      <c r="N129" s="236">
        <v>4028924</v>
      </c>
      <c r="O129" s="236">
        <v>36269083</v>
      </c>
      <c r="P129" s="236">
        <v>1207826051</v>
      </c>
      <c r="Q129" s="235">
        <v>0</v>
      </c>
      <c r="R129" s="236">
        <v>1207826051</v>
      </c>
      <c r="S129" s="235"/>
      <c r="T129" s="236">
        <v>1015668523</v>
      </c>
      <c r="U129" s="236">
        <v>1015668523</v>
      </c>
      <c r="V129" s="236">
        <v>1171556968</v>
      </c>
      <c r="W129" s="236">
        <v>1171556968</v>
      </c>
      <c r="X129" s="236">
        <v>1051937606</v>
      </c>
      <c r="Y129" s="236">
        <v>1051937606</v>
      </c>
      <c r="Z129" s="241">
        <v>2220268</v>
      </c>
      <c r="AA129" s="241">
        <v>252114</v>
      </c>
      <c r="AB129" s="236">
        <v>2472382</v>
      </c>
      <c r="AC129" s="241">
        <v>78081934</v>
      </c>
      <c r="AD129" s="240">
        <v>0</v>
      </c>
      <c r="AE129" s="245">
        <v>1288380367</v>
      </c>
      <c r="AF129" s="236"/>
      <c r="AG129" s="236">
        <v>0</v>
      </c>
      <c r="AH129" s="243">
        <v>4107000</v>
      </c>
      <c r="AI129" s="243">
        <v>4627000</v>
      </c>
      <c r="AJ129" s="236">
        <v>0</v>
      </c>
      <c r="AK129" s="236"/>
      <c r="AL129" s="241">
        <v>458969760</v>
      </c>
      <c r="AM129" s="241">
        <v>91290688</v>
      </c>
      <c r="AN129" s="240">
        <v>550260448</v>
      </c>
      <c r="AO129" s="241">
        <v>378366441</v>
      </c>
      <c r="AP129" s="241">
        <v>59037359</v>
      </c>
      <c r="AQ129" s="240">
        <v>437403800</v>
      </c>
      <c r="AR129" s="241">
        <v>184836864</v>
      </c>
      <c r="AS129" s="241">
        <v>5560398</v>
      </c>
      <c r="AT129" s="240">
        <v>190397262</v>
      </c>
      <c r="AU129" s="241">
        <v>2229458</v>
      </c>
      <c r="AV129" s="236">
        <v>32240159</v>
      </c>
      <c r="AW129" s="236">
        <v>4028924</v>
      </c>
      <c r="AX129" s="236">
        <v>36269083</v>
      </c>
      <c r="AY129" s="246">
        <v>1216560051</v>
      </c>
      <c r="AZ129" s="241">
        <v>0</v>
      </c>
      <c r="BA129" s="246">
        <v>1216560051</v>
      </c>
      <c r="BB129" s="236"/>
      <c r="BC129" s="236">
        <v>1024402523</v>
      </c>
      <c r="BD129" s="236">
        <v>1024402523</v>
      </c>
      <c r="BE129" s="247">
        <v>1297114367</v>
      </c>
      <c r="BF129" s="236"/>
      <c r="BG129" s="242">
        <v>1288380367</v>
      </c>
      <c r="BH129" s="248">
        <v>0</v>
      </c>
      <c r="BI129" s="239">
        <v>0</v>
      </c>
      <c r="BJ129" s="235"/>
      <c r="CQ129" s="249"/>
    </row>
    <row r="130" spans="1:95">
      <c r="A130" s="216">
        <f t="shared" si="9"/>
        <v>2013</v>
      </c>
      <c r="B130" s="216">
        <v>6</v>
      </c>
      <c r="C130" s="236">
        <v>605239614</v>
      </c>
      <c r="D130" s="236">
        <v>60771840</v>
      </c>
      <c r="E130" s="236">
        <v>666011454</v>
      </c>
      <c r="F130" s="236">
        <v>441102425</v>
      </c>
      <c r="G130" s="236">
        <v>5526325</v>
      </c>
      <c r="H130" s="236">
        <v>446628750</v>
      </c>
      <c r="I130" s="236">
        <v>197397047</v>
      </c>
      <c r="J130" s="236">
        <v>1787182</v>
      </c>
      <c r="K130" s="236">
        <v>199184229</v>
      </c>
      <c r="L130" s="236">
        <v>2233507</v>
      </c>
      <c r="M130" s="236">
        <v>35191432</v>
      </c>
      <c r="N130" s="236">
        <v>4386331</v>
      </c>
      <c r="O130" s="236">
        <v>39577763</v>
      </c>
      <c r="P130" s="236">
        <v>1353635703</v>
      </c>
      <c r="Q130" s="235">
        <v>0</v>
      </c>
      <c r="R130" s="236">
        <v>1353635703</v>
      </c>
      <c r="S130" s="235"/>
      <c r="T130" s="236">
        <v>1245972593</v>
      </c>
      <c r="U130" s="236">
        <v>1245972593</v>
      </c>
      <c r="V130" s="236">
        <v>1314057940</v>
      </c>
      <c r="W130" s="236">
        <v>1314057940</v>
      </c>
      <c r="X130" s="236">
        <v>1285550356</v>
      </c>
      <c r="Y130" s="236">
        <v>1285550356</v>
      </c>
      <c r="Z130" s="241">
        <v>2354248</v>
      </c>
      <c r="AA130" s="241">
        <v>-198821</v>
      </c>
      <c r="AB130" s="236">
        <v>2155427</v>
      </c>
      <c r="AC130" s="241">
        <v>100033144</v>
      </c>
      <c r="AD130" s="240">
        <v>0</v>
      </c>
      <c r="AE130" s="245">
        <v>1455824274</v>
      </c>
      <c r="AF130" s="236"/>
      <c r="AG130" s="236">
        <v>0</v>
      </c>
      <c r="AH130" s="243">
        <v>6033000</v>
      </c>
      <c r="AI130" s="243">
        <v>6308000</v>
      </c>
      <c r="AJ130" s="236">
        <v>0</v>
      </c>
      <c r="AK130" s="236"/>
      <c r="AL130" s="241">
        <v>611272614</v>
      </c>
      <c r="AM130" s="241">
        <v>60771840</v>
      </c>
      <c r="AN130" s="240">
        <v>672044454</v>
      </c>
      <c r="AO130" s="241">
        <v>447410425</v>
      </c>
      <c r="AP130" s="241">
        <v>5526325</v>
      </c>
      <c r="AQ130" s="240">
        <v>452936750</v>
      </c>
      <c r="AR130" s="241">
        <v>197397047</v>
      </c>
      <c r="AS130" s="241">
        <v>1787182</v>
      </c>
      <c r="AT130" s="240">
        <v>199184229</v>
      </c>
      <c r="AU130" s="241">
        <v>2233507</v>
      </c>
      <c r="AV130" s="236">
        <v>35191432</v>
      </c>
      <c r="AW130" s="236">
        <v>4386331</v>
      </c>
      <c r="AX130" s="236">
        <v>39577763</v>
      </c>
      <c r="AY130" s="246">
        <v>1365976703</v>
      </c>
      <c r="AZ130" s="241">
        <v>0</v>
      </c>
      <c r="BA130" s="246">
        <v>1365976703</v>
      </c>
      <c r="BB130" s="236"/>
      <c r="BC130" s="236">
        <v>1258313593</v>
      </c>
      <c r="BD130" s="236">
        <v>1258313593</v>
      </c>
      <c r="BE130" s="247">
        <v>1468165274</v>
      </c>
      <c r="BF130" s="236"/>
      <c r="BG130" s="242">
        <v>1455824274</v>
      </c>
      <c r="BH130" s="248">
        <v>0</v>
      </c>
      <c r="BI130" s="239">
        <v>0</v>
      </c>
      <c r="BJ130" s="235"/>
      <c r="CQ130" s="249"/>
    </row>
    <row r="131" spans="1:95">
      <c r="A131" s="216">
        <f t="shared" si="9"/>
        <v>2013</v>
      </c>
      <c r="B131" s="216">
        <v>7</v>
      </c>
      <c r="C131" s="236">
        <v>672631079</v>
      </c>
      <c r="D131" s="236">
        <v>29707680</v>
      </c>
      <c r="E131" s="236">
        <v>702338759</v>
      </c>
      <c r="F131" s="236">
        <v>464668072</v>
      </c>
      <c r="G131" s="236">
        <v>2043791</v>
      </c>
      <c r="H131" s="236">
        <v>466711863</v>
      </c>
      <c r="I131" s="236">
        <v>200179301</v>
      </c>
      <c r="J131" s="236">
        <v>-1910920</v>
      </c>
      <c r="K131" s="236">
        <v>198268381</v>
      </c>
      <c r="L131" s="236">
        <v>2235944</v>
      </c>
      <c r="M131" s="236">
        <v>38017970</v>
      </c>
      <c r="N131" s="236">
        <v>4713410</v>
      </c>
      <c r="O131" s="236">
        <v>42731380</v>
      </c>
      <c r="P131" s="236">
        <v>1412286327</v>
      </c>
      <c r="Q131" s="235">
        <v>0</v>
      </c>
      <c r="R131" s="236">
        <v>1412286327</v>
      </c>
      <c r="S131" s="235"/>
      <c r="T131" s="236">
        <v>1339714396</v>
      </c>
      <c r="U131" s="236">
        <v>1339714396</v>
      </c>
      <c r="V131" s="236">
        <v>1369554947</v>
      </c>
      <c r="W131" s="236">
        <v>1369554947</v>
      </c>
      <c r="X131" s="236">
        <v>1382445776</v>
      </c>
      <c r="Y131" s="236">
        <v>1382445776</v>
      </c>
      <c r="Z131" s="241">
        <v>2438372</v>
      </c>
      <c r="AA131" s="241">
        <v>-26022</v>
      </c>
      <c r="AB131" s="236">
        <v>2412350</v>
      </c>
      <c r="AC131" s="241">
        <v>109934000</v>
      </c>
      <c r="AD131" s="240">
        <v>0</v>
      </c>
      <c r="AE131" s="245">
        <v>1524632677</v>
      </c>
      <c r="AF131" s="236"/>
      <c r="AG131" s="236">
        <v>0</v>
      </c>
      <c r="AH131" s="243">
        <v>7313000</v>
      </c>
      <c r="AI131" s="243">
        <v>7162000</v>
      </c>
      <c r="AJ131" s="236">
        <v>0</v>
      </c>
      <c r="AK131" s="236"/>
      <c r="AL131" s="241">
        <v>679944079</v>
      </c>
      <c r="AM131" s="241">
        <v>29707680</v>
      </c>
      <c r="AN131" s="240">
        <v>709651759</v>
      </c>
      <c r="AO131" s="241">
        <v>471830072</v>
      </c>
      <c r="AP131" s="241">
        <v>2043791</v>
      </c>
      <c r="AQ131" s="240">
        <v>473873863</v>
      </c>
      <c r="AR131" s="241">
        <v>200179301</v>
      </c>
      <c r="AS131" s="241">
        <v>-1910920</v>
      </c>
      <c r="AT131" s="240">
        <v>198268381</v>
      </c>
      <c r="AU131" s="241">
        <v>2235944</v>
      </c>
      <c r="AV131" s="236">
        <v>38017970</v>
      </c>
      <c r="AW131" s="236">
        <v>4713410</v>
      </c>
      <c r="AX131" s="236">
        <v>42731380</v>
      </c>
      <c r="AY131" s="246">
        <v>1426761327</v>
      </c>
      <c r="AZ131" s="241">
        <v>0</v>
      </c>
      <c r="BA131" s="246">
        <v>1426761327</v>
      </c>
      <c r="BB131" s="236"/>
      <c r="BC131" s="236">
        <v>1354189396</v>
      </c>
      <c r="BD131" s="236">
        <v>1354189396</v>
      </c>
      <c r="BE131" s="247">
        <v>1539107677</v>
      </c>
      <c r="BF131" s="236"/>
      <c r="BG131" s="242">
        <v>1524632677</v>
      </c>
      <c r="BH131" s="248">
        <v>0</v>
      </c>
      <c r="BI131" s="239">
        <v>0</v>
      </c>
      <c r="BJ131" s="236"/>
      <c r="CQ131" s="249"/>
    </row>
    <row r="132" spans="1:95">
      <c r="A132" s="216">
        <f t="shared" si="9"/>
        <v>2013</v>
      </c>
      <c r="B132" s="216">
        <v>8</v>
      </c>
      <c r="C132" s="236">
        <v>706932095</v>
      </c>
      <c r="D132" s="236">
        <v>14346635</v>
      </c>
      <c r="E132" s="236">
        <v>721278730</v>
      </c>
      <c r="F132" s="236">
        <v>476236825</v>
      </c>
      <c r="G132" s="236">
        <v>758044</v>
      </c>
      <c r="H132" s="236">
        <v>476994869</v>
      </c>
      <c r="I132" s="236">
        <v>192655562</v>
      </c>
      <c r="J132" s="236">
        <v>-2330290</v>
      </c>
      <c r="K132" s="236">
        <v>190325272</v>
      </c>
      <c r="L132" s="236">
        <v>2238859</v>
      </c>
      <c r="M132" s="236">
        <v>38390344</v>
      </c>
      <c r="N132" s="236">
        <v>4797822</v>
      </c>
      <c r="O132" s="236">
        <v>43188166</v>
      </c>
      <c r="P132" s="236">
        <v>1434025896</v>
      </c>
      <c r="Q132" s="235">
        <v>0</v>
      </c>
      <c r="R132" s="236">
        <v>1434025896</v>
      </c>
      <c r="S132" s="235"/>
      <c r="T132" s="236">
        <v>1378063341</v>
      </c>
      <c r="U132" s="236">
        <v>1378063341</v>
      </c>
      <c r="V132" s="236">
        <v>1390837730</v>
      </c>
      <c r="W132" s="236">
        <v>1390837730</v>
      </c>
      <c r="X132" s="236">
        <v>1421251507</v>
      </c>
      <c r="Y132" s="236">
        <v>1421251507</v>
      </c>
      <c r="Z132" s="241">
        <v>2394509</v>
      </c>
      <c r="AA132" s="241">
        <v>-74850</v>
      </c>
      <c r="AB132" s="236">
        <v>2319659</v>
      </c>
      <c r="AC132" s="241">
        <v>113497891</v>
      </c>
      <c r="AD132" s="240">
        <v>0</v>
      </c>
      <c r="AE132" s="245">
        <v>1549843446</v>
      </c>
      <c r="AF132" s="236"/>
      <c r="AG132" s="236">
        <v>0</v>
      </c>
      <c r="AH132" s="243">
        <v>7019000</v>
      </c>
      <c r="AI132" s="243">
        <v>6994000</v>
      </c>
      <c r="AJ132" s="236">
        <v>0</v>
      </c>
      <c r="AK132" s="236"/>
      <c r="AL132" s="241">
        <v>713951095</v>
      </c>
      <c r="AM132" s="241">
        <v>14346635</v>
      </c>
      <c r="AN132" s="240">
        <v>728297730</v>
      </c>
      <c r="AO132" s="241">
        <v>483230825</v>
      </c>
      <c r="AP132" s="241">
        <v>758044</v>
      </c>
      <c r="AQ132" s="240">
        <v>483988869</v>
      </c>
      <c r="AR132" s="241">
        <v>192655562</v>
      </c>
      <c r="AS132" s="241">
        <v>-2330290</v>
      </c>
      <c r="AT132" s="240">
        <v>190325272</v>
      </c>
      <c r="AU132" s="241">
        <v>2238859</v>
      </c>
      <c r="AV132" s="236">
        <v>38390344</v>
      </c>
      <c r="AW132" s="236">
        <v>4797822</v>
      </c>
      <c r="AX132" s="236">
        <v>43188166</v>
      </c>
      <c r="AY132" s="246">
        <v>1448038896</v>
      </c>
      <c r="AZ132" s="241">
        <v>0</v>
      </c>
      <c r="BA132" s="246">
        <v>1448038896</v>
      </c>
      <c r="BB132" s="236"/>
      <c r="BC132" s="236">
        <v>1392076341</v>
      </c>
      <c r="BD132" s="236">
        <v>1392076341</v>
      </c>
      <c r="BE132" s="247">
        <v>1563856446</v>
      </c>
      <c r="BF132" s="236"/>
      <c r="BG132" s="242">
        <v>1549843446</v>
      </c>
      <c r="BH132" s="248">
        <v>0</v>
      </c>
      <c r="BI132" s="239">
        <v>0</v>
      </c>
      <c r="BJ132" s="236"/>
      <c r="CQ132" s="249"/>
    </row>
    <row r="133" spans="1:95">
      <c r="A133" s="216">
        <f t="shared" si="9"/>
        <v>2013</v>
      </c>
      <c r="B133" s="216">
        <v>9</v>
      </c>
      <c r="C133" s="236">
        <v>636769631</v>
      </c>
      <c r="D133" s="236">
        <v>-87475666</v>
      </c>
      <c r="E133" s="236">
        <v>549293965</v>
      </c>
      <c r="F133" s="236">
        <v>457351589</v>
      </c>
      <c r="G133" s="236">
        <v>-37376076</v>
      </c>
      <c r="H133" s="236">
        <v>419975513</v>
      </c>
      <c r="I133" s="236">
        <v>188132660</v>
      </c>
      <c r="J133" s="236">
        <v>109037</v>
      </c>
      <c r="K133" s="236">
        <v>188241697</v>
      </c>
      <c r="L133" s="236">
        <v>2242555</v>
      </c>
      <c r="M133" s="236">
        <v>33750917</v>
      </c>
      <c r="N133" s="236">
        <v>4219369</v>
      </c>
      <c r="O133" s="236">
        <v>37970286</v>
      </c>
      <c r="P133" s="236">
        <v>1197724016</v>
      </c>
      <c r="Q133" s="235">
        <v>0</v>
      </c>
      <c r="R133" s="236">
        <v>1197724016</v>
      </c>
      <c r="S133" s="235"/>
      <c r="T133" s="236">
        <v>1284496435</v>
      </c>
      <c r="U133" s="236">
        <v>1284496435</v>
      </c>
      <c r="V133" s="236">
        <v>1159753730</v>
      </c>
      <c r="W133" s="236">
        <v>1159753730</v>
      </c>
      <c r="X133" s="236">
        <v>1322466721</v>
      </c>
      <c r="Y133" s="236">
        <v>1322466721</v>
      </c>
      <c r="Z133" s="241">
        <v>2378535</v>
      </c>
      <c r="AA133" s="241">
        <v>-132289</v>
      </c>
      <c r="AB133" s="236">
        <v>2246246</v>
      </c>
      <c r="AC133" s="241">
        <v>76892619</v>
      </c>
      <c r="AD133" s="240">
        <v>0</v>
      </c>
      <c r="AE133" s="245">
        <v>1276862881</v>
      </c>
      <c r="AF133" s="236"/>
      <c r="AG133" s="236">
        <v>0</v>
      </c>
      <c r="AH133" s="243">
        <v>4879000</v>
      </c>
      <c r="AI133" s="243">
        <v>5456000</v>
      </c>
      <c r="AJ133" s="236">
        <v>0</v>
      </c>
      <c r="AK133" s="236"/>
      <c r="AL133" s="241">
        <v>641648631</v>
      </c>
      <c r="AM133" s="241">
        <v>-87475666</v>
      </c>
      <c r="AN133" s="240">
        <v>554172965</v>
      </c>
      <c r="AO133" s="241">
        <v>462807589</v>
      </c>
      <c r="AP133" s="241">
        <v>-37376076</v>
      </c>
      <c r="AQ133" s="240">
        <v>425431513</v>
      </c>
      <c r="AR133" s="241">
        <v>188132660</v>
      </c>
      <c r="AS133" s="241">
        <v>109037</v>
      </c>
      <c r="AT133" s="240">
        <v>188241697</v>
      </c>
      <c r="AU133" s="241">
        <v>2242555</v>
      </c>
      <c r="AV133" s="236">
        <v>33750917</v>
      </c>
      <c r="AW133" s="236">
        <v>4219369</v>
      </c>
      <c r="AX133" s="236">
        <v>37970286</v>
      </c>
      <c r="AY133" s="246">
        <v>1208059016</v>
      </c>
      <c r="AZ133" s="241">
        <v>0</v>
      </c>
      <c r="BA133" s="246">
        <v>1208059016</v>
      </c>
      <c r="BB133" s="236"/>
      <c r="BC133" s="236">
        <v>1294831435</v>
      </c>
      <c r="BD133" s="236">
        <v>1294831435</v>
      </c>
      <c r="BE133" s="247">
        <v>1287197881</v>
      </c>
      <c r="BF133" s="236"/>
      <c r="BG133" s="242">
        <v>1276862881</v>
      </c>
      <c r="BH133" s="248">
        <v>0</v>
      </c>
      <c r="BI133" s="239">
        <v>0</v>
      </c>
      <c r="BJ133" s="236"/>
      <c r="CQ133" s="249"/>
    </row>
    <row r="134" spans="1:95">
      <c r="A134" s="216">
        <f t="shared" si="9"/>
        <v>2013</v>
      </c>
      <c r="B134" s="216">
        <v>10</v>
      </c>
      <c r="C134" s="236">
        <v>493498968</v>
      </c>
      <c r="D134" s="236">
        <v>-69806883</v>
      </c>
      <c r="E134" s="236">
        <v>423692085</v>
      </c>
      <c r="F134" s="236">
        <v>404756430</v>
      </c>
      <c r="G134" s="236">
        <v>-13395744</v>
      </c>
      <c r="H134" s="236">
        <v>391360686</v>
      </c>
      <c r="I134" s="236">
        <v>167734156</v>
      </c>
      <c r="J134" s="236">
        <v>-3244454</v>
      </c>
      <c r="K134" s="236">
        <v>164489702</v>
      </c>
      <c r="L134" s="236">
        <v>2245009</v>
      </c>
      <c r="M134" s="236">
        <v>30217372</v>
      </c>
      <c r="N134" s="236">
        <v>3721724</v>
      </c>
      <c r="O134" s="236">
        <v>33939096</v>
      </c>
      <c r="P134" s="236">
        <v>1015726578</v>
      </c>
      <c r="Q134" s="235">
        <v>0</v>
      </c>
      <c r="R134" s="236">
        <v>1015726578</v>
      </c>
      <c r="S134" s="235"/>
      <c r="T134" s="236">
        <v>1068234563</v>
      </c>
      <c r="U134" s="236">
        <v>1068234563</v>
      </c>
      <c r="V134" s="236">
        <v>981787482</v>
      </c>
      <c r="W134" s="236">
        <v>981787482</v>
      </c>
      <c r="X134" s="236">
        <v>1102173659</v>
      </c>
      <c r="Y134" s="236">
        <v>1102173659</v>
      </c>
      <c r="Z134" s="241">
        <v>2214609</v>
      </c>
      <c r="AA134" s="241">
        <v>23575</v>
      </c>
      <c r="AB134" s="236">
        <v>2238184</v>
      </c>
      <c r="AC134" s="241">
        <v>54249182</v>
      </c>
      <c r="AD134" s="240">
        <v>0</v>
      </c>
      <c r="AE134" s="245">
        <v>1072213944</v>
      </c>
      <c r="AF134" s="236"/>
      <c r="AG134" s="236">
        <v>0</v>
      </c>
      <c r="AH134" s="243">
        <v>5580000</v>
      </c>
      <c r="AI134" s="243">
        <v>3390000</v>
      </c>
      <c r="AJ134" s="236">
        <v>0</v>
      </c>
      <c r="AK134" s="236"/>
      <c r="AL134" s="241">
        <v>499078968</v>
      </c>
      <c r="AM134" s="241">
        <v>-69806883</v>
      </c>
      <c r="AN134" s="240">
        <v>429272085</v>
      </c>
      <c r="AO134" s="241">
        <v>408146430</v>
      </c>
      <c r="AP134" s="241">
        <v>-13395744</v>
      </c>
      <c r="AQ134" s="240">
        <v>394750686</v>
      </c>
      <c r="AR134" s="241">
        <v>167734156</v>
      </c>
      <c r="AS134" s="241">
        <v>-3244454</v>
      </c>
      <c r="AT134" s="240">
        <v>164489702</v>
      </c>
      <c r="AU134" s="241">
        <v>2245009</v>
      </c>
      <c r="AV134" s="236">
        <v>30217372</v>
      </c>
      <c r="AW134" s="236">
        <v>3721724</v>
      </c>
      <c r="AX134" s="236">
        <v>33939096</v>
      </c>
      <c r="AY134" s="246">
        <v>1024696578</v>
      </c>
      <c r="AZ134" s="241">
        <v>0</v>
      </c>
      <c r="BA134" s="246">
        <v>1024696578</v>
      </c>
      <c r="BB134" s="236"/>
      <c r="BC134" s="236">
        <v>1077204563</v>
      </c>
      <c r="BD134" s="236">
        <v>1077204563</v>
      </c>
      <c r="BE134" s="247">
        <v>1081183944</v>
      </c>
      <c r="BF134" s="236"/>
      <c r="BG134" s="242">
        <v>1072213944</v>
      </c>
      <c r="BH134" s="248">
        <v>0</v>
      </c>
      <c r="BI134" s="239">
        <v>0</v>
      </c>
      <c r="BJ134" s="236"/>
      <c r="CQ134" s="249"/>
    </row>
    <row r="135" spans="1:95">
      <c r="A135" s="216">
        <f t="shared" si="9"/>
        <v>2013</v>
      </c>
      <c r="B135" s="216">
        <v>11</v>
      </c>
      <c r="C135" s="236">
        <v>398700090</v>
      </c>
      <c r="D135" s="236">
        <v>-14215538</v>
      </c>
      <c r="E135" s="236">
        <v>384484552</v>
      </c>
      <c r="F135" s="236">
        <v>352373801</v>
      </c>
      <c r="G135" s="236">
        <v>5221686</v>
      </c>
      <c r="H135" s="236">
        <v>357595487</v>
      </c>
      <c r="I135" s="236">
        <v>149063916</v>
      </c>
      <c r="J135" s="236">
        <v>3699364</v>
      </c>
      <c r="K135" s="236">
        <v>152763280</v>
      </c>
      <c r="L135" s="236">
        <v>2248214</v>
      </c>
      <c r="M135" s="236">
        <v>28448209</v>
      </c>
      <c r="N135" s="236">
        <v>3381767</v>
      </c>
      <c r="O135" s="236">
        <v>31829976</v>
      </c>
      <c r="P135" s="236">
        <v>928921509</v>
      </c>
      <c r="Q135" s="235">
        <v>0</v>
      </c>
      <c r="R135" s="236">
        <v>928921509</v>
      </c>
      <c r="S135" s="235"/>
      <c r="T135" s="236">
        <v>902386021</v>
      </c>
      <c r="U135" s="236">
        <v>902386021</v>
      </c>
      <c r="V135" s="236">
        <v>897091533</v>
      </c>
      <c r="W135" s="236">
        <v>897091533</v>
      </c>
      <c r="X135" s="236">
        <v>934215997</v>
      </c>
      <c r="Y135" s="236">
        <v>934215997</v>
      </c>
      <c r="Z135" s="241">
        <v>2242525</v>
      </c>
      <c r="AA135" s="241">
        <v>324450</v>
      </c>
      <c r="AB135" s="236">
        <v>2566975</v>
      </c>
      <c r="AC135" s="241">
        <v>45485928</v>
      </c>
      <c r="AD135" s="240">
        <v>0</v>
      </c>
      <c r="AE135" s="245">
        <v>976974412</v>
      </c>
      <c r="AF135" s="236"/>
      <c r="AG135" s="236">
        <v>0</v>
      </c>
      <c r="AH135" s="243">
        <v>10647000</v>
      </c>
      <c r="AI135" s="243">
        <v>2393000</v>
      </c>
      <c r="AJ135" s="236">
        <v>0</v>
      </c>
      <c r="AK135" s="236"/>
      <c r="AL135" s="241">
        <v>409347090</v>
      </c>
      <c r="AM135" s="241">
        <v>-14215538</v>
      </c>
      <c r="AN135" s="240">
        <v>395131552</v>
      </c>
      <c r="AO135" s="241">
        <v>354766801</v>
      </c>
      <c r="AP135" s="241">
        <v>5221686</v>
      </c>
      <c r="AQ135" s="240">
        <v>359988487</v>
      </c>
      <c r="AR135" s="241">
        <v>149063916</v>
      </c>
      <c r="AS135" s="241">
        <v>3699364</v>
      </c>
      <c r="AT135" s="240">
        <v>152763280</v>
      </c>
      <c r="AU135" s="241">
        <v>2248214</v>
      </c>
      <c r="AV135" s="236">
        <v>28448209</v>
      </c>
      <c r="AW135" s="236">
        <v>3381767</v>
      </c>
      <c r="AX135" s="236">
        <v>31829976</v>
      </c>
      <c r="AY135" s="246">
        <v>941961509</v>
      </c>
      <c r="AZ135" s="241">
        <v>0</v>
      </c>
      <c r="BA135" s="246">
        <v>941961509</v>
      </c>
      <c r="BB135" s="236"/>
      <c r="BC135" s="236">
        <v>915426021</v>
      </c>
      <c r="BD135" s="236">
        <v>915426021</v>
      </c>
      <c r="BE135" s="247">
        <v>990014412</v>
      </c>
      <c r="BF135" s="236"/>
      <c r="BG135" s="242">
        <v>976974412</v>
      </c>
      <c r="BH135" s="248">
        <v>0</v>
      </c>
      <c r="BI135" s="239">
        <v>0</v>
      </c>
      <c r="BJ135" s="236"/>
      <c r="CQ135" s="249"/>
    </row>
    <row r="136" spans="1:95">
      <c r="A136" s="216">
        <f t="shared" si="9"/>
        <v>2013</v>
      </c>
      <c r="B136" s="216">
        <v>12</v>
      </c>
      <c r="C136" s="236">
        <v>435706718</v>
      </c>
      <c r="D136" s="236">
        <v>57082966</v>
      </c>
      <c r="E136" s="236">
        <v>492789684</v>
      </c>
      <c r="F136" s="236">
        <v>344529454</v>
      </c>
      <c r="G136" s="236">
        <v>6506995</v>
      </c>
      <c r="H136" s="236">
        <v>351036449</v>
      </c>
      <c r="I136" s="236">
        <v>156854703</v>
      </c>
      <c r="J136" s="236">
        <v>979476</v>
      </c>
      <c r="K136" s="236">
        <v>157834179</v>
      </c>
      <c r="L136" s="236">
        <v>2250973</v>
      </c>
      <c r="M136" s="236">
        <v>31976417</v>
      </c>
      <c r="N136" s="236">
        <v>3641716</v>
      </c>
      <c r="O136" s="236">
        <v>35618133</v>
      </c>
      <c r="P136" s="236">
        <v>1039529418</v>
      </c>
      <c r="Q136" s="235">
        <v>0</v>
      </c>
      <c r="R136" s="236">
        <v>1039529418</v>
      </c>
      <c r="S136" s="235"/>
      <c r="T136" s="236">
        <v>939341848</v>
      </c>
      <c r="U136" s="236">
        <v>939341848</v>
      </c>
      <c r="V136" s="236">
        <v>1003911285</v>
      </c>
      <c r="W136" s="236">
        <v>1003911285</v>
      </c>
      <c r="X136" s="236">
        <v>974959981</v>
      </c>
      <c r="Y136" s="236">
        <v>974959981</v>
      </c>
      <c r="Z136" s="241">
        <v>2424792</v>
      </c>
      <c r="AA136" s="241">
        <v>245520</v>
      </c>
      <c r="AB136" s="236">
        <v>2670312</v>
      </c>
      <c r="AC136" s="241">
        <v>58616893</v>
      </c>
      <c r="AD136" s="240">
        <v>0</v>
      </c>
      <c r="AE136" s="245">
        <v>1100816623</v>
      </c>
      <c r="AF136" s="236"/>
      <c r="AG136" s="236">
        <v>0</v>
      </c>
      <c r="AH136" s="243">
        <v>19927000</v>
      </c>
      <c r="AI136" s="243">
        <v>3122000</v>
      </c>
      <c r="AJ136" s="236">
        <v>0</v>
      </c>
      <c r="AK136" s="236"/>
      <c r="AL136" s="241">
        <v>455633718</v>
      </c>
      <c r="AM136" s="241">
        <v>57082966</v>
      </c>
      <c r="AN136" s="240">
        <v>512716684</v>
      </c>
      <c r="AO136" s="241">
        <v>347651454</v>
      </c>
      <c r="AP136" s="241">
        <v>6506995</v>
      </c>
      <c r="AQ136" s="240">
        <v>354158449</v>
      </c>
      <c r="AR136" s="241">
        <v>156854703</v>
      </c>
      <c r="AS136" s="241">
        <v>979476</v>
      </c>
      <c r="AT136" s="240">
        <v>157834179</v>
      </c>
      <c r="AU136" s="241">
        <v>2250973</v>
      </c>
      <c r="AV136" s="236">
        <v>31976417</v>
      </c>
      <c r="AW136" s="236">
        <v>3641716</v>
      </c>
      <c r="AX136" s="236">
        <v>35618133</v>
      </c>
      <c r="AY136" s="246">
        <v>1062578418</v>
      </c>
      <c r="AZ136" s="241">
        <v>0</v>
      </c>
      <c r="BA136" s="246">
        <v>1062578418</v>
      </c>
      <c r="BB136" s="236"/>
      <c r="BC136" s="236">
        <v>962390848</v>
      </c>
      <c r="BD136" s="236">
        <v>962390848</v>
      </c>
      <c r="BE136" s="247">
        <v>1123865623</v>
      </c>
      <c r="BF136" s="236"/>
      <c r="BG136" s="242">
        <v>1100816623</v>
      </c>
      <c r="BH136" s="248">
        <v>0</v>
      </c>
      <c r="BI136" s="239">
        <v>0</v>
      </c>
      <c r="BJ136" s="236"/>
      <c r="CQ136" s="249"/>
    </row>
    <row r="137" spans="1:95">
      <c r="B137" s="222" t="s">
        <v>112</v>
      </c>
      <c r="C137" s="236">
        <v>6271398085</v>
      </c>
      <c r="D137" s="236">
        <v>27499199</v>
      </c>
      <c r="E137" s="236">
        <v>6298897284</v>
      </c>
      <c r="F137" s="236">
        <v>4683208305</v>
      </c>
      <c r="G137" s="236">
        <v>20865254</v>
      </c>
      <c r="H137" s="236">
        <v>4704073559</v>
      </c>
      <c r="I137" s="236">
        <v>2085066909</v>
      </c>
      <c r="J137" s="236">
        <v>1963535</v>
      </c>
      <c r="K137" s="236">
        <v>2087030444</v>
      </c>
      <c r="L137" s="236">
        <v>26812292</v>
      </c>
      <c r="M137" s="236">
        <v>384701231</v>
      </c>
      <c r="N137" s="236">
        <v>46559177</v>
      </c>
      <c r="O137" s="236">
        <v>431260408</v>
      </c>
      <c r="P137" s="236">
        <v>13548073987</v>
      </c>
      <c r="Q137" s="235">
        <v>0</v>
      </c>
      <c r="R137" s="236">
        <v>13548073987</v>
      </c>
      <c r="S137" s="235"/>
      <c r="T137" s="236">
        <v>13066485591</v>
      </c>
      <c r="U137" s="236">
        <v>13066485591</v>
      </c>
      <c r="V137" s="236">
        <v>13116813579</v>
      </c>
      <c r="W137" s="236">
        <v>13116813579</v>
      </c>
      <c r="X137" s="236">
        <v>13497745999</v>
      </c>
      <c r="Y137" s="236">
        <v>13497745999</v>
      </c>
      <c r="Z137" s="240">
        <v>28160850</v>
      </c>
      <c r="AA137" s="240">
        <v>147417</v>
      </c>
      <c r="AB137" s="236">
        <v>28308267</v>
      </c>
      <c r="AC137" s="240">
        <v>846418706</v>
      </c>
      <c r="AD137" s="240">
        <v>0</v>
      </c>
      <c r="AE137" s="240">
        <v>14422800960</v>
      </c>
      <c r="AF137" s="236"/>
      <c r="AG137" s="236">
        <v>0</v>
      </c>
      <c r="AH137" s="236">
        <v>119140000</v>
      </c>
      <c r="AI137" s="236">
        <v>51485000</v>
      </c>
      <c r="AJ137" s="236">
        <v>0</v>
      </c>
      <c r="AK137" s="236"/>
      <c r="AL137" s="240">
        <v>6390538085</v>
      </c>
      <c r="AM137" s="240">
        <v>27499199</v>
      </c>
      <c r="AN137" s="240">
        <v>6418037284</v>
      </c>
      <c r="AO137" s="240">
        <v>4734693305</v>
      </c>
      <c r="AP137" s="240">
        <v>20865254</v>
      </c>
      <c r="AQ137" s="240">
        <v>4755558559</v>
      </c>
      <c r="AR137" s="240">
        <v>2085066909</v>
      </c>
      <c r="AS137" s="240">
        <v>1963535</v>
      </c>
      <c r="AT137" s="240">
        <v>2087030444</v>
      </c>
      <c r="AU137" s="240">
        <v>26812292</v>
      </c>
      <c r="AV137" s="236">
        <v>384701231</v>
      </c>
      <c r="AW137" s="236">
        <v>46559177</v>
      </c>
      <c r="AX137" s="236">
        <v>431260408</v>
      </c>
      <c r="AY137" s="236">
        <v>13718698987</v>
      </c>
      <c r="AZ137" s="241">
        <v>0</v>
      </c>
      <c r="BA137" s="236">
        <v>13718698987</v>
      </c>
      <c r="BB137" s="236"/>
      <c r="BC137" s="236">
        <v>13237110591</v>
      </c>
      <c r="BD137" s="236">
        <v>13237110591</v>
      </c>
      <c r="BE137" s="240">
        <v>14593425960</v>
      </c>
      <c r="BF137" s="235"/>
      <c r="BG137" s="240">
        <v>14422800960</v>
      </c>
      <c r="BH137" s="248">
        <v>0</v>
      </c>
      <c r="BI137" s="240">
        <v>0</v>
      </c>
      <c r="BJ137" s="236"/>
      <c r="CP137" s="249"/>
      <c r="CQ137" s="249"/>
    </row>
    <row r="138" spans="1:95">
      <c r="A138" s="216">
        <f t="shared" ref="A138:A149" si="10">A125+1</f>
        <v>2014</v>
      </c>
      <c r="B138" s="216">
        <v>1</v>
      </c>
      <c r="C138" s="236">
        <v>562801336</v>
      </c>
      <c r="D138" s="236">
        <v>25101918</v>
      </c>
      <c r="E138" s="236">
        <v>587903254</v>
      </c>
      <c r="F138" s="236">
        <v>359928090</v>
      </c>
      <c r="G138" s="236">
        <v>-44064378</v>
      </c>
      <c r="H138" s="236">
        <v>315863712</v>
      </c>
      <c r="I138" s="236">
        <v>155898715</v>
      </c>
      <c r="J138" s="236">
        <v>-9815761</v>
      </c>
      <c r="K138" s="236">
        <v>146082954</v>
      </c>
      <c r="L138" s="236">
        <v>2254012</v>
      </c>
      <c r="M138" s="236">
        <v>33836079</v>
      </c>
      <c r="N138" s="236">
        <v>3812400</v>
      </c>
      <c r="O138" s="236">
        <v>37648479</v>
      </c>
      <c r="P138" s="236">
        <v>1089752411</v>
      </c>
      <c r="Q138" s="235">
        <v>0</v>
      </c>
      <c r="R138" s="236">
        <v>1089752411</v>
      </c>
      <c r="S138" s="235"/>
      <c r="T138" s="236">
        <v>1080882153</v>
      </c>
      <c r="U138" s="236">
        <v>1080882153</v>
      </c>
      <c r="V138" s="236">
        <v>1052103932</v>
      </c>
      <c r="W138" s="236">
        <v>1052103932</v>
      </c>
      <c r="X138" s="236">
        <v>1118530632</v>
      </c>
      <c r="Y138" s="236">
        <v>1118530632</v>
      </c>
      <c r="Z138" s="241">
        <v>2603755</v>
      </c>
      <c r="AA138" s="241">
        <v>-274912</v>
      </c>
      <c r="AB138" s="236">
        <v>2328843</v>
      </c>
      <c r="AC138" s="241">
        <v>64151919</v>
      </c>
      <c r="AD138" s="240">
        <v>0</v>
      </c>
      <c r="AE138" s="245">
        <v>1156233173</v>
      </c>
      <c r="AF138" s="236"/>
      <c r="AG138" s="236">
        <v>0</v>
      </c>
      <c r="AH138" s="243">
        <v>25886000</v>
      </c>
      <c r="AI138" s="243">
        <v>4779000</v>
      </c>
      <c r="AJ138" s="236">
        <v>0</v>
      </c>
      <c r="AK138" s="236"/>
      <c r="AL138" s="241">
        <v>588687336</v>
      </c>
      <c r="AM138" s="241">
        <v>25101918</v>
      </c>
      <c r="AN138" s="240">
        <v>613789254</v>
      </c>
      <c r="AO138" s="241">
        <v>364707090</v>
      </c>
      <c r="AP138" s="241">
        <v>-44064378</v>
      </c>
      <c r="AQ138" s="240">
        <v>320642712</v>
      </c>
      <c r="AR138" s="241">
        <v>155898715</v>
      </c>
      <c r="AS138" s="241">
        <v>-9815761</v>
      </c>
      <c r="AT138" s="240">
        <v>146082954</v>
      </c>
      <c r="AU138" s="241">
        <v>2254012</v>
      </c>
      <c r="AV138" s="236">
        <v>33836079</v>
      </c>
      <c r="AW138" s="236">
        <v>3812400</v>
      </c>
      <c r="AX138" s="236">
        <v>37648479</v>
      </c>
      <c r="AY138" s="246">
        <v>1120417411</v>
      </c>
      <c r="AZ138" s="241">
        <v>0</v>
      </c>
      <c r="BA138" s="246">
        <v>1120417411</v>
      </c>
      <c r="BB138" s="236"/>
      <c r="BC138" s="236">
        <v>1111547153</v>
      </c>
      <c r="BD138" s="236">
        <v>1111547153</v>
      </c>
      <c r="BE138" s="247">
        <v>1186898173</v>
      </c>
      <c r="BF138" s="236"/>
      <c r="BG138" s="242">
        <v>1156233173</v>
      </c>
      <c r="BH138" s="248">
        <v>0</v>
      </c>
      <c r="BI138" s="239">
        <v>0</v>
      </c>
      <c r="BJ138" s="235"/>
      <c r="CQ138" s="249"/>
    </row>
    <row r="139" spans="1:95">
      <c r="A139" s="216">
        <f t="shared" si="10"/>
        <v>2014</v>
      </c>
      <c r="B139" s="216">
        <v>2</v>
      </c>
      <c r="C139" s="236">
        <v>513719288</v>
      </c>
      <c r="D139" s="236">
        <v>-62792633</v>
      </c>
      <c r="E139" s="236">
        <v>450926655</v>
      </c>
      <c r="F139" s="236">
        <v>344802883</v>
      </c>
      <c r="G139" s="236">
        <v>-23488471</v>
      </c>
      <c r="H139" s="236">
        <v>321314412</v>
      </c>
      <c r="I139" s="236">
        <v>150071602</v>
      </c>
      <c r="J139" s="236">
        <v>-729701</v>
      </c>
      <c r="K139" s="236">
        <v>149341901</v>
      </c>
      <c r="L139" s="236">
        <v>2257443</v>
      </c>
      <c r="M139" s="236">
        <v>27550703</v>
      </c>
      <c r="N139" s="236">
        <v>3190238</v>
      </c>
      <c r="O139" s="236">
        <v>30740941</v>
      </c>
      <c r="P139" s="236">
        <v>954581352</v>
      </c>
      <c r="Q139" s="235">
        <v>0</v>
      </c>
      <c r="R139" s="236">
        <v>954581352</v>
      </c>
      <c r="S139" s="235"/>
      <c r="T139" s="236">
        <v>1010851216</v>
      </c>
      <c r="U139" s="236">
        <v>1010851216</v>
      </c>
      <c r="V139" s="236">
        <v>923840411</v>
      </c>
      <c r="W139" s="236">
        <v>923840411</v>
      </c>
      <c r="X139" s="236">
        <v>1041592157</v>
      </c>
      <c r="Y139" s="236">
        <v>1041592157</v>
      </c>
      <c r="Z139" s="241">
        <v>2498227</v>
      </c>
      <c r="AA139" s="241">
        <v>-163027</v>
      </c>
      <c r="AB139" s="236">
        <v>2335200</v>
      </c>
      <c r="AC139" s="241">
        <v>47722386</v>
      </c>
      <c r="AD139" s="240">
        <v>0</v>
      </c>
      <c r="AE139" s="245">
        <v>1004638938</v>
      </c>
      <c r="AF139" s="236"/>
      <c r="AG139" s="236">
        <v>0</v>
      </c>
      <c r="AH139" s="243">
        <v>16035000</v>
      </c>
      <c r="AI139" s="243">
        <v>3019000</v>
      </c>
      <c r="AJ139" s="236">
        <v>0</v>
      </c>
      <c r="AK139" s="236"/>
      <c r="AL139" s="241">
        <v>529754288</v>
      </c>
      <c r="AM139" s="241">
        <v>-62792633</v>
      </c>
      <c r="AN139" s="240">
        <v>466961655</v>
      </c>
      <c r="AO139" s="241">
        <v>347821883</v>
      </c>
      <c r="AP139" s="241">
        <v>-23488471</v>
      </c>
      <c r="AQ139" s="240">
        <v>324333412</v>
      </c>
      <c r="AR139" s="241">
        <v>150071602</v>
      </c>
      <c r="AS139" s="241">
        <v>-729701</v>
      </c>
      <c r="AT139" s="240">
        <v>149341901</v>
      </c>
      <c r="AU139" s="241">
        <v>2257443</v>
      </c>
      <c r="AV139" s="236">
        <v>27550703</v>
      </c>
      <c r="AW139" s="236">
        <v>3190238</v>
      </c>
      <c r="AX139" s="236">
        <v>30740941</v>
      </c>
      <c r="AY139" s="246">
        <v>973635352</v>
      </c>
      <c r="AZ139" s="241">
        <v>0</v>
      </c>
      <c r="BA139" s="246">
        <v>973635352</v>
      </c>
      <c r="BB139" s="236"/>
      <c r="BC139" s="236">
        <v>1029905216</v>
      </c>
      <c r="BD139" s="236">
        <v>1029905216</v>
      </c>
      <c r="BE139" s="247">
        <v>1023692938</v>
      </c>
      <c r="BF139" s="236"/>
      <c r="BG139" s="242">
        <v>1004638938</v>
      </c>
      <c r="BH139" s="248">
        <v>0</v>
      </c>
      <c r="BI139" s="239">
        <v>0</v>
      </c>
      <c r="BJ139" s="235"/>
      <c r="CQ139" s="249"/>
    </row>
    <row r="140" spans="1:95">
      <c r="A140" s="216">
        <f t="shared" si="10"/>
        <v>2014</v>
      </c>
      <c r="B140" s="216">
        <v>3</v>
      </c>
      <c r="C140" s="236">
        <v>408077172</v>
      </c>
      <c r="D140" s="236">
        <v>-16345117</v>
      </c>
      <c r="E140" s="236">
        <v>391732055</v>
      </c>
      <c r="F140" s="236">
        <v>332150068</v>
      </c>
      <c r="G140" s="236">
        <v>37337396</v>
      </c>
      <c r="H140" s="236">
        <v>369487464</v>
      </c>
      <c r="I140" s="236">
        <v>164106098</v>
      </c>
      <c r="J140" s="236">
        <v>7451489</v>
      </c>
      <c r="K140" s="236">
        <v>171557587</v>
      </c>
      <c r="L140" s="236">
        <v>2260527</v>
      </c>
      <c r="M140" s="236">
        <v>29191510</v>
      </c>
      <c r="N140" s="236">
        <v>3461733</v>
      </c>
      <c r="O140" s="236">
        <v>32653243</v>
      </c>
      <c r="P140" s="236">
        <v>967690876</v>
      </c>
      <c r="Q140" s="235">
        <v>0</v>
      </c>
      <c r="R140" s="236">
        <v>967690876</v>
      </c>
      <c r="S140" s="235"/>
      <c r="T140" s="236">
        <v>906593865</v>
      </c>
      <c r="U140" s="236">
        <v>906593865</v>
      </c>
      <c r="V140" s="236">
        <v>935037633</v>
      </c>
      <c r="W140" s="236">
        <v>935037633</v>
      </c>
      <c r="X140" s="236">
        <v>939247108</v>
      </c>
      <c r="Y140" s="236">
        <v>939247108</v>
      </c>
      <c r="Z140" s="241">
        <v>2331873</v>
      </c>
      <c r="AA140" s="241">
        <v>234386</v>
      </c>
      <c r="AB140" s="236">
        <v>2566259</v>
      </c>
      <c r="AC140" s="241">
        <v>48698643</v>
      </c>
      <c r="AD140" s="240">
        <v>0</v>
      </c>
      <c r="AE140" s="245">
        <v>1018955778</v>
      </c>
      <c r="AF140" s="236"/>
      <c r="AG140" s="236">
        <v>0</v>
      </c>
      <c r="AH140" s="243">
        <v>12411000</v>
      </c>
      <c r="AI140" s="243">
        <v>2744000</v>
      </c>
      <c r="AJ140" s="236">
        <v>0</v>
      </c>
      <c r="AK140" s="236"/>
      <c r="AL140" s="241">
        <v>420488172</v>
      </c>
      <c r="AM140" s="241">
        <v>-16345117</v>
      </c>
      <c r="AN140" s="240">
        <v>404143055</v>
      </c>
      <c r="AO140" s="241">
        <v>334894068</v>
      </c>
      <c r="AP140" s="241">
        <v>37337396</v>
      </c>
      <c r="AQ140" s="240">
        <v>372231464</v>
      </c>
      <c r="AR140" s="241">
        <v>164106098</v>
      </c>
      <c r="AS140" s="241">
        <v>7451489</v>
      </c>
      <c r="AT140" s="240">
        <v>171557587</v>
      </c>
      <c r="AU140" s="241">
        <v>2260527</v>
      </c>
      <c r="AV140" s="236">
        <v>29191510</v>
      </c>
      <c r="AW140" s="236">
        <v>3461733</v>
      </c>
      <c r="AX140" s="236">
        <v>32653243</v>
      </c>
      <c r="AY140" s="246">
        <v>982845876</v>
      </c>
      <c r="AZ140" s="241">
        <v>0</v>
      </c>
      <c r="BA140" s="246">
        <v>982845876</v>
      </c>
      <c r="BB140" s="236"/>
      <c r="BC140" s="236">
        <v>921748865</v>
      </c>
      <c r="BD140" s="236">
        <v>921748865</v>
      </c>
      <c r="BE140" s="247">
        <v>1034110778</v>
      </c>
      <c r="BF140" s="236"/>
      <c r="BG140" s="242">
        <v>1018955778</v>
      </c>
      <c r="BH140" s="248">
        <v>0</v>
      </c>
      <c r="BI140" s="239">
        <v>0</v>
      </c>
      <c r="BJ140" s="235"/>
      <c r="CQ140" s="249"/>
    </row>
    <row r="141" spans="1:95">
      <c r="A141" s="216">
        <f t="shared" si="10"/>
        <v>2014</v>
      </c>
      <c r="B141" s="216">
        <v>4</v>
      </c>
      <c r="C141" s="236">
        <v>407129174</v>
      </c>
      <c r="D141" s="236">
        <v>-1450706</v>
      </c>
      <c r="E141" s="236">
        <v>405678468</v>
      </c>
      <c r="F141" s="236">
        <v>353813013</v>
      </c>
      <c r="G141" s="236">
        <v>23900867</v>
      </c>
      <c r="H141" s="236">
        <v>377713880</v>
      </c>
      <c r="I141" s="236">
        <v>169435597</v>
      </c>
      <c r="J141" s="236">
        <v>625893</v>
      </c>
      <c r="K141" s="236">
        <v>170061490</v>
      </c>
      <c r="L141" s="236">
        <v>2263087</v>
      </c>
      <c r="M141" s="236">
        <v>27762458</v>
      </c>
      <c r="N141" s="236">
        <v>3409690</v>
      </c>
      <c r="O141" s="236">
        <v>31172148</v>
      </c>
      <c r="P141" s="236">
        <v>986889073</v>
      </c>
      <c r="Q141" s="235">
        <v>0</v>
      </c>
      <c r="R141" s="236">
        <v>986889073</v>
      </c>
      <c r="S141" s="235"/>
      <c r="T141" s="236">
        <v>932640871</v>
      </c>
      <c r="U141" s="236">
        <v>932640871</v>
      </c>
      <c r="V141" s="236">
        <v>955716925</v>
      </c>
      <c r="W141" s="236">
        <v>955716925</v>
      </c>
      <c r="X141" s="236">
        <v>963813019</v>
      </c>
      <c r="Y141" s="236">
        <v>963813019</v>
      </c>
      <c r="Z141" s="241">
        <v>2235195</v>
      </c>
      <c r="AA141" s="241">
        <v>-56083</v>
      </c>
      <c r="AB141" s="236">
        <v>2179112</v>
      </c>
      <c r="AC141" s="241">
        <v>49946780</v>
      </c>
      <c r="AD141" s="240">
        <v>0</v>
      </c>
      <c r="AE141" s="245">
        <v>1039014965</v>
      </c>
      <c r="AF141" s="236"/>
      <c r="AG141" s="236">
        <v>0</v>
      </c>
      <c r="AH141" s="243">
        <v>5485000</v>
      </c>
      <c r="AI141" s="243">
        <v>2779000</v>
      </c>
      <c r="AJ141" s="236">
        <v>0</v>
      </c>
      <c r="AK141" s="236"/>
      <c r="AL141" s="241">
        <v>412614174</v>
      </c>
      <c r="AM141" s="241">
        <v>-1450706</v>
      </c>
      <c r="AN141" s="240">
        <v>411163468</v>
      </c>
      <c r="AO141" s="241">
        <v>356592013</v>
      </c>
      <c r="AP141" s="241">
        <v>23900867</v>
      </c>
      <c r="AQ141" s="240">
        <v>380492880</v>
      </c>
      <c r="AR141" s="241">
        <v>169435597</v>
      </c>
      <c r="AS141" s="241">
        <v>625893</v>
      </c>
      <c r="AT141" s="240">
        <v>170061490</v>
      </c>
      <c r="AU141" s="241">
        <v>2263087</v>
      </c>
      <c r="AV141" s="236">
        <v>27762458</v>
      </c>
      <c r="AW141" s="236">
        <v>3409690</v>
      </c>
      <c r="AX141" s="236">
        <v>31172148</v>
      </c>
      <c r="AY141" s="246">
        <v>995153073</v>
      </c>
      <c r="AZ141" s="241">
        <v>0</v>
      </c>
      <c r="BA141" s="246">
        <v>995153073</v>
      </c>
      <c r="BB141" s="236"/>
      <c r="BC141" s="236">
        <v>940904871</v>
      </c>
      <c r="BD141" s="236">
        <v>940904871</v>
      </c>
      <c r="BE141" s="247">
        <v>1047278965</v>
      </c>
      <c r="BF141" s="236"/>
      <c r="BG141" s="242">
        <v>1039014965</v>
      </c>
      <c r="BH141" s="248">
        <v>0</v>
      </c>
      <c r="BI141" s="239">
        <v>0</v>
      </c>
      <c r="BJ141" s="235"/>
      <c r="CQ141" s="249"/>
    </row>
    <row r="142" spans="1:95">
      <c r="A142" s="216">
        <f t="shared" si="10"/>
        <v>2014</v>
      </c>
      <c r="B142" s="216">
        <v>5</v>
      </c>
      <c r="C142" s="236">
        <v>474161000</v>
      </c>
      <c r="D142" s="236">
        <v>94097707</v>
      </c>
      <c r="E142" s="236">
        <v>568258707</v>
      </c>
      <c r="F142" s="236">
        <v>390328070</v>
      </c>
      <c r="G142" s="236">
        <v>61278066</v>
      </c>
      <c r="H142" s="236">
        <v>451606136</v>
      </c>
      <c r="I142" s="236">
        <v>183057495</v>
      </c>
      <c r="J142" s="236">
        <v>4702941</v>
      </c>
      <c r="K142" s="236">
        <v>187760436</v>
      </c>
      <c r="L142" s="236">
        <v>2266282</v>
      </c>
      <c r="M142" s="236">
        <v>32723847</v>
      </c>
      <c r="N142" s="236">
        <v>4082127</v>
      </c>
      <c r="O142" s="236">
        <v>36805974</v>
      </c>
      <c r="P142" s="236">
        <v>1246697535</v>
      </c>
      <c r="Q142" s="235">
        <v>0</v>
      </c>
      <c r="R142" s="236">
        <v>1246697535</v>
      </c>
      <c r="S142" s="235"/>
      <c r="T142" s="236">
        <v>1049812847</v>
      </c>
      <c r="U142" s="236">
        <v>1049812847</v>
      </c>
      <c r="V142" s="236">
        <v>1209891561</v>
      </c>
      <c r="W142" s="236">
        <v>1209891561</v>
      </c>
      <c r="X142" s="236">
        <v>1086618821</v>
      </c>
      <c r="Y142" s="236">
        <v>1086618821</v>
      </c>
      <c r="Z142" s="241">
        <v>2261446</v>
      </c>
      <c r="AA142" s="241">
        <v>185679</v>
      </c>
      <c r="AB142" s="236">
        <v>2447125</v>
      </c>
      <c r="AC142" s="241">
        <v>81841481</v>
      </c>
      <c r="AD142" s="240">
        <v>0</v>
      </c>
      <c r="AE142" s="245">
        <v>1330986141</v>
      </c>
      <c r="AF142" s="236"/>
      <c r="AG142" s="236">
        <v>0</v>
      </c>
      <c r="AH142" s="243">
        <v>4482000</v>
      </c>
      <c r="AI142" s="243">
        <v>5120000</v>
      </c>
      <c r="AJ142" s="236">
        <v>0</v>
      </c>
      <c r="AK142" s="236"/>
      <c r="AL142" s="241">
        <v>478643000</v>
      </c>
      <c r="AM142" s="241">
        <v>94097707</v>
      </c>
      <c r="AN142" s="240">
        <v>572740707</v>
      </c>
      <c r="AO142" s="241">
        <v>395448070</v>
      </c>
      <c r="AP142" s="241">
        <v>61278066</v>
      </c>
      <c r="AQ142" s="240">
        <v>456726136</v>
      </c>
      <c r="AR142" s="241">
        <v>183057495</v>
      </c>
      <c r="AS142" s="241">
        <v>4702941</v>
      </c>
      <c r="AT142" s="240">
        <v>187760436</v>
      </c>
      <c r="AU142" s="241">
        <v>2266282</v>
      </c>
      <c r="AV142" s="236">
        <v>32723847</v>
      </c>
      <c r="AW142" s="236">
        <v>4082127</v>
      </c>
      <c r="AX142" s="236">
        <v>36805974</v>
      </c>
      <c r="AY142" s="246">
        <v>1256299535</v>
      </c>
      <c r="AZ142" s="241">
        <v>0</v>
      </c>
      <c r="BA142" s="246">
        <v>1256299535</v>
      </c>
      <c r="BB142" s="236"/>
      <c r="BC142" s="236">
        <v>1059414847</v>
      </c>
      <c r="BD142" s="236">
        <v>1059414847</v>
      </c>
      <c r="BE142" s="247">
        <v>1340588141</v>
      </c>
      <c r="BF142" s="236"/>
      <c r="BG142" s="242">
        <v>1330986141</v>
      </c>
      <c r="BH142" s="248">
        <v>0</v>
      </c>
      <c r="BI142" s="239">
        <v>0</v>
      </c>
      <c r="BJ142" s="235"/>
      <c r="CQ142" s="249"/>
    </row>
    <row r="143" spans="1:95">
      <c r="A143" s="216">
        <f t="shared" si="10"/>
        <v>2014</v>
      </c>
      <c r="B143" s="216">
        <v>6</v>
      </c>
      <c r="C143" s="236">
        <v>617684050</v>
      </c>
      <c r="D143" s="236">
        <v>63068954</v>
      </c>
      <c r="E143" s="236">
        <v>680753004</v>
      </c>
      <c r="F143" s="236">
        <v>450702122</v>
      </c>
      <c r="G143" s="236">
        <v>4055771</v>
      </c>
      <c r="H143" s="236">
        <v>454757893</v>
      </c>
      <c r="I143" s="236">
        <v>195574304</v>
      </c>
      <c r="J143" s="236">
        <v>2293722</v>
      </c>
      <c r="K143" s="236">
        <v>197868026</v>
      </c>
      <c r="L143" s="236">
        <v>2270331</v>
      </c>
      <c r="M143" s="236">
        <v>35659517</v>
      </c>
      <c r="N143" s="236">
        <v>4437818</v>
      </c>
      <c r="O143" s="236">
        <v>40097335</v>
      </c>
      <c r="P143" s="236">
        <v>1375746589</v>
      </c>
      <c r="Q143" s="235">
        <v>0</v>
      </c>
      <c r="R143" s="236">
        <v>1375746589</v>
      </c>
      <c r="S143" s="235"/>
      <c r="T143" s="236">
        <v>1266230807</v>
      </c>
      <c r="U143" s="236">
        <v>1266230807</v>
      </c>
      <c r="V143" s="236">
        <v>1335649254</v>
      </c>
      <c r="W143" s="236">
        <v>1335649254</v>
      </c>
      <c r="X143" s="236">
        <v>1306328142</v>
      </c>
      <c r="Y143" s="236">
        <v>1306328142</v>
      </c>
      <c r="Z143" s="241">
        <v>2397911</v>
      </c>
      <c r="AA143" s="241">
        <v>-171164</v>
      </c>
      <c r="AB143" s="236">
        <v>2226747</v>
      </c>
      <c r="AC143" s="241">
        <v>101511919</v>
      </c>
      <c r="AD143" s="240">
        <v>0</v>
      </c>
      <c r="AE143" s="245">
        <v>1479485255</v>
      </c>
      <c r="AF143" s="236"/>
      <c r="AG143" s="236">
        <v>0</v>
      </c>
      <c r="AH143" s="243">
        <v>6561000</v>
      </c>
      <c r="AI143" s="243">
        <v>6979000</v>
      </c>
      <c r="AJ143" s="236">
        <v>0</v>
      </c>
      <c r="AK143" s="236"/>
      <c r="AL143" s="241">
        <v>624245050</v>
      </c>
      <c r="AM143" s="241">
        <v>63068954</v>
      </c>
      <c r="AN143" s="240">
        <v>687314004</v>
      </c>
      <c r="AO143" s="241">
        <v>457681122</v>
      </c>
      <c r="AP143" s="241">
        <v>4055771</v>
      </c>
      <c r="AQ143" s="240">
        <v>461736893</v>
      </c>
      <c r="AR143" s="241">
        <v>195574304</v>
      </c>
      <c r="AS143" s="241">
        <v>2293722</v>
      </c>
      <c r="AT143" s="240">
        <v>197868026</v>
      </c>
      <c r="AU143" s="241">
        <v>2270331</v>
      </c>
      <c r="AV143" s="236">
        <v>35659517</v>
      </c>
      <c r="AW143" s="236">
        <v>4437818</v>
      </c>
      <c r="AX143" s="236">
        <v>40097335</v>
      </c>
      <c r="AY143" s="246">
        <v>1389286589</v>
      </c>
      <c r="AZ143" s="241">
        <v>0</v>
      </c>
      <c r="BA143" s="246">
        <v>1389286589</v>
      </c>
      <c r="BB143" s="236"/>
      <c r="BC143" s="236">
        <v>1279770807</v>
      </c>
      <c r="BD143" s="236">
        <v>1279770807</v>
      </c>
      <c r="BE143" s="247">
        <v>1493025255</v>
      </c>
      <c r="BF143" s="236"/>
      <c r="BG143" s="242">
        <v>1479485255</v>
      </c>
      <c r="BH143" s="248">
        <v>0</v>
      </c>
      <c r="BI143" s="239">
        <v>0</v>
      </c>
      <c r="BJ143" s="235"/>
      <c r="CQ143" s="249"/>
    </row>
    <row r="144" spans="1:95">
      <c r="A144" s="216">
        <f t="shared" si="10"/>
        <v>2014</v>
      </c>
      <c r="B144" s="216">
        <v>7</v>
      </c>
      <c r="C144" s="236">
        <v>690216185</v>
      </c>
      <c r="D144" s="236">
        <v>30776925</v>
      </c>
      <c r="E144" s="236">
        <v>720993110</v>
      </c>
      <c r="F144" s="236">
        <v>477264232</v>
      </c>
      <c r="G144" s="236">
        <v>1651604</v>
      </c>
      <c r="H144" s="236">
        <v>478915836</v>
      </c>
      <c r="I144" s="236">
        <v>198619018</v>
      </c>
      <c r="J144" s="236">
        <v>-2221812</v>
      </c>
      <c r="K144" s="236">
        <v>196397206</v>
      </c>
      <c r="L144" s="236">
        <v>2272768</v>
      </c>
      <c r="M144" s="236">
        <v>38501657</v>
      </c>
      <c r="N144" s="236">
        <v>4766613</v>
      </c>
      <c r="O144" s="236">
        <v>43268270</v>
      </c>
      <c r="P144" s="236">
        <v>1441847190</v>
      </c>
      <c r="Q144" s="235">
        <v>0</v>
      </c>
      <c r="R144" s="236">
        <v>1441847190</v>
      </c>
      <c r="S144" s="235"/>
      <c r="T144" s="236">
        <v>1368372203</v>
      </c>
      <c r="U144" s="236">
        <v>1368372203</v>
      </c>
      <c r="V144" s="236">
        <v>1398578920</v>
      </c>
      <c r="W144" s="236">
        <v>1398578920</v>
      </c>
      <c r="X144" s="236">
        <v>1411640473</v>
      </c>
      <c r="Y144" s="236">
        <v>1411640473</v>
      </c>
      <c r="Z144" s="241">
        <v>2483594</v>
      </c>
      <c r="AA144" s="241">
        <v>-41337</v>
      </c>
      <c r="AB144" s="236">
        <v>2442257</v>
      </c>
      <c r="AC144" s="241">
        <v>112652139</v>
      </c>
      <c r="AD144" s="240">
        <v>0</v>
      </c>
      <c r="AE144" s="245">
        <v>1556941586</v>
      </c>
      <c r="AF144" s="236"/>
      <c r="AG144" s="236">
        <v>0</v>
      </c>
      <c r="AH144" s="243">
        <v>7952000</v>
      </c>
      <c r="AI144" s="243">
        <v>7924000</v>
      </c>
      <c r="AJ144" s="236">
        <v>0</v>
      </c>
      <c r="AK144" s="236"/>
      <c r="AL144" s="241">
        <v>698168185</v>
      </c>
      <c r="AM144" s="241">
        <v>30776925</v>
      </c>
      <c r="AN144" s="240">
        <v>728945110</v>
      </c>
      <c r="AO144" s="241">
        <v>485188232</v>
      </c>
      <c r="AP144" s="241">
        <v>1651604</v>
      </c>
      <c r="AQ144" s="240">
        <v>486839836</v>
      </c>
      <c r="AR144" s="241">
        <v>198619018</v>
      </c>
      <c r="AS144" s="241">
        <v>-2221812</v>
      </c>
      <c r="AT144" s="240">
        <v>196397206</v>
      </c>
      <c r="AU144" s="241">
        <v>2272768</v>
      </c>
      <c r="AV144" s="236">
        <v>38501657</v>
      </c>
      <c r="AW144" s="236">
        <v>4766613</v>
      </c>
      <c r="AX144" s="236">
        <v>43268270</v>
      </c>
      <c r="AY144" s="246">
        <v>1457723190</v>
      </c>
      <c r="AZ144" s="241">
        <v>0</v>
      </c>
      <c r="BA144" s="246">
        <v>1457723190</v>
      </c>
      <c r="BB144" s="236"/>
      <c r="BC144" s="236">
        <v>1384248203</v>
      </c>
      <c r="BD144" s="236">
        <v>1384248203</v>
      </c>
      <c r="BE144" s="247">
        <v>1572817586</v>
      </c>
      <c r="BF144" s="236"/>
      <c r="BG144" s="242">
        <v>1556941586</v>
      </c>
      <c r="BH144" s="248">
        <v>0</v>
      </c>
      <c r="BI144" s="239">
        <v>0</v>
      </c>
      <c r="BJ144" s="236"/>
      <c r="CQ144" s="249"/>
    </row>
    <row r="145" spans="1:95">
      <c r="A145" s="216">
        <f t="shared" si="10"/>
        <v>2014</v>
      </c>
      <c r="B145" s="216">
        <v>8</v>
      </c>
      <c r="C145" s="236">
        <v>721948382</v>
      </c>
      <c r="D145" s="236">
        <v>14763021</v>
      </c>
      <c r="E145" s="236">
        <v>736711403</v>
      </c>
      <c r="F145" s="236">
        <v>487082866</v>
      </c>
      <c r="G145" s="236">
        <v>644486</v>
      </c>
      <c r="H145" s="236">
        <v>487727352</v>
      </c>
      <c r="I145" s="236">
        <v>191071040</v>
      </c>
      <c r="J145" s="236">
        <v>-2312034</v>
      </c>
      <c r="K145" s="236">
        <v>188759006</v>
      </c>
      <c r="L145" s="236">
        <v>2275683</v>
      </c>
      <c r="M145" s="236">
        <v>38874032</v>
      </c>
      <c r="N145" s="236">
        <v>4851026</v>
      </c>
      <c r="O145" s="236">
        <v>43725058</v>
      </c>
      <c r="P145" s="236">
        <v>1459198502</v>
      </c>
      <c r="Q145" s="235">
        <v>0</v>
      </c>
      <c r="R145" s="236">
        <v>1459198502</v>
      </c>
      <c r="S145" s="235"/>
      <c r="T145" s="236">
        <v>1402377971</v>
      </c>
      <c r="U145" s="236">
        <v>1402377971</v>
      </c>
      <c r="V145" s="236">
        <v>1415473444</v>
      </c>
      <c r="W145" s="236">
        <v>1415473444</v>
      </c>
      <c r="X145" s="236">
        <v>1446103029</v>
      </c>
      <c r="Y145" s="236">
        <v>1446103029</v>
      </c>
      <c r="Z145" s="241">
        <v>2438918</v>
      </c>
      <c r="AA145" s="241">
        <v>-71108</v>
      </c>
      <c r="AB145" s="236">
        <v>2367810</v>
      </c>
      <c r="AC145" s="241">
        <v>115476978</v>
      </c>
      <c r="AD145" s="240">
        <v>0</v>
      </c>
      <c r="AE145" s="245">
        <v>1577043290</v>
      </c>
      <c r="AF145" s="236"/>
      <c r="AG145" s="236">
        <v>0</v>
      </c>
      <c r="AH145" s="243">
        <v>7633000</v>
      </c>
      <c r="AI145" s="243">
        <v>7739000</v>
      </c>
      <c r="AJ145" s="236">
        <v>0</v>
      </c>
      <c r="AK145" s="236"/>
      <c r="AL145" s="241">
        <v>729581382</v>
      </c>
      <c r="AM145" s="241">
        <v>14763021</v>
      </c>
      <c r="AN145" s="240">
        <v>744344403</v>
      </c>
      <c r="AO145" s="241">
        <v>494821866</v>
      </c>
      <c r="AP145" s="241">
        <v>644486</v>
      </c>
      <c r="AQ145" s="240">
        <v>495466352</v>
      </c>
      <c r="AR145" s="241">
        <v>191071040</v>
      </c>
      <c r="AS145" s="241">
        <v>-2312034</v>
      </c>
      <c r="AT145" s="240">
        <v>188759006</v>
      </c>
      <c r="AU145" s="241">
        <v>2275683</v>
      </c>
      <c r="AV145" s="236">
        <v>38874032</v>
      </c>
      <c r="AW145" s="236">
        <v>4851026</v>
      </c>
      <c r="AX145" s="236">
        <v>43725058</v>
      </c>
      <c r="AY145" s="246">
        <v>1474570502</v>
      </c>
      <c r="AZ145" s="241">
        <v>0</v>
      </c>
      <c r="BA145" s="246">
        <v>1474570502</v>
      </c>
      <c r="BB145" s="236"/>
      <c r="BC145" s="236">
        <v>1417749971</v>
      </c>
      <c r="BD145" s="236">
        <v>1417749971</v>
      </c>
      <c r="BE145" s="247">
        <v>1592415290</v>
      </c>
      <c r="BF145" s="236"/>
      <c r="BG145" s="242">
        <v>1577043290</v>
      </c>
      <c r="BH145" s="248">
        <v>0</v>
      </c>
      <c r="BI145" s="239">
        <v>0</v>
      </c>
      <c r="BJ145" s="236"/>
      <c r="CQ145" s="249"/>
    </row>
    <row r="146" spans="1:95">
      <c r="A146" s="216">
        <f t="shared" si="10"/>
        <v>2014</v>
      </c>
      <c r="B146" s="216">
        <v>9</v>
      </c>
      <c r="C146" s="236">
        <v>651991760</v>
      </c>
      <c r="D146" s="236">
        <v>-89716521</v>
      </c>
      <c r="E146" s="236">
        <v>562275239</v>
      </c>
      <c r="F146" s="236">
        <v>468764250</v>
      </c>
      <c r="G146" s="236">
        <v>-37813258</v>
      </c>
      <c r="H146" s="236">
        <v>430950992</v>
      </c>
      <c r="I146" s="236">
        <v>186272386</v>
      </c>
      <c r="J146" s="236">
        <v>270342</v>
      </c>
      <c r="K146" s="236">
        <v>186542728</v>
      </c>
      <c r="L146" s="236">
        <v>2279379</v>
      </c>
      <c r="M146" s="236">
        <v>34219002</v>
      </c>
      <c r="N146" s="236">
        <v>4270856</v>
      </c>
      <c r="O146" s="236">
        <v>38489858</v>
      </c>
      <c r="P146" s="236">
        <v>1220538196</v>
      </c>
      <c r="Q146" s="235">
        <v>0</v>
      </c>
      <c r="R146" s="236">
        <v>1220538196</v>
      </c>
      <c r="S146" s="235"/>
      <c r="T146" s="236">
        <v>1309307775</v>
      </c>
      <c r="U146" s="236">
        <v>1309307775</v>
      </c>
      <c r="V146" s="236">
        <v>1182048338</v>
      </c>
      <c r="W146" s="236">
        <v>1182048338</v>
      </c>
      <c r="X146" s="236">
        <v>1347797633</v>
      </c>
      <c r="Y146" s="236">
        <v>1347797633</v>
      </c>
      <c r="Z146" s="241">
        <v>2422648</v>
      </c>
      <c r="AA146" s="241">
        <v>-132988</v>
      </c>
      <c r="AB146" s="236">
        <v>2289660</v>
      </c>
      <c r="AC146" s="241">
        <v>78464574</v>
      </c>
      <c r="AD146" s="240">
        <v>0</v>
      </c>
      <c r="AE146" s="245">
        <v>1301292430</v>
      </c>
      <c r="AF146" s="236"/>
      <c r="AG146" s="236">
        <v>0</v>
      </c>
      <c r="AH146" s="243">
        <v>5311000</v>
      </c>
      <c r="AI146" s="243">
        <v>6036000</v>
      </c>
      <c r="AJ146" s="236">
        <v>0</v>
      </c>
      <c r="AK146" s="236"/>
      <c r="AL146" s="241">
        <v>657302760</v>
      </c>
      <c r="AM146" s="241">
        <v>-89716521</v>
      </c>
      <c r="AN146" s="240">
        <v>567586239</v>
      </c>
      <c r="AO146" s="241">
        <v>474800250</v>
      </c>
      <c r="AP146" s="241">
        <v>-37813258</v>
      </c>
      <c r="AQ146" s="240">
        <v>436986992</v>
      </c>
      <c r="AR146" s="241">
        <v>186272386</v>
      </c>
      <c r="AS146" s="241">
        <v>270342</v>
      </c>
      <c r="AT146" s="240">
        <v>186542728</v>
      </c>
      <c r="AU146" s="241">
        <v>2279379</v>
      </c>
      <c r="AV146" s="236">
        <v>34219002</v>
      </c>
      <c r="AW146" s="236">
        <v>4270856</v>
      </c>
      <c r="AX146" s="236">
        <v>38489858</v>
      </c>
      <c r="AY146" s="246">
        <v>1231885196</v>
      </c>
      <c r="AZ146" s="241">
        <v>0</v>
      </c>
      <c r="BA146" s="246">
        <v>1231885196</v>
      </c>
      <c r="BB146" s="236"/>
      <c r="BC146" s="236">
        <v>1320654775</v>
      </c>
      <c r="BD146" s="236">
        <v>1320654775</v>
      </c>
      <c r="BE146" s="247">
        <v>1312639430</v>
      </c>
      <c r="BF146" s="236"/>
      <c r="BG146" s="242">
        <v>1301292430</v>
      </c>
      <c r="BH146" s="248">
        <v>0</v>
      </c>
      <c r="BI146" s="239">
        <v>0</v>
      </c>
      <c r="BJ146" s="236"/>
      <c r="CQ146" s="249"/>
    </row>
    <row r="147" spans="1:95">
      <c r="A147" s="216">
        <f t="shared" si="10"/>
        <v>2014</v>
      </c>
      <c r="B147" s="216">
        <v>10</v>
      </c>
      <c r="C147" s="236">
        <v>506413410</v>
      </c>
      <c r="D147" s="236">
        <v>-72301523</v>
      </c>
      <c r="E147" s="236">
        <v>434111887</v>
      </c>
      <c r="F147" s="236">
        <v>415704025</v>
      </c>
      <c r="G147" s="236">
        <v>-12851891</v>
      </c>
      <c r="H147" s="236">
        <v>402852134</v>
      </c>
      <c r="I147" s="236">
        <v>166131889</v>
      </c>
      <c r="J147" s="236">
        <v>-3269395</v>
      </c>
      <c r="K147" s="236">
        <v>162862494</v>
      </c>
      <c r="L147" s="236">
        <v>2281833</v>
      </c>
      <c r="M147" s="236">
        <v>30701060</v>
      </c>
      <c r="N147" s="236">
        <v>3774927</v>
      </c>
      <c r="O147" s="236">
        <v>34475987</v>
      </c>
      <c r="P147" s="236">
        <v>1036584335</v>
      </c>
      <c r="Q147" s="235">
        <v>0</v>
      </c>
      <c r="R147" s="236">
        <v>1036584335</v>
      </c>
      <c r="S147" s="235"/>
      <c r="T147" s="236">
        <v>1090531157</v>
      </c>
      <c r="U147" s="236">
        <v>1090531157</v>
      </c>
      <c r="V147" s="236">
        <v>1002108348</v>
      </c>
      <c r="W147" s="236">
        <v>1002108348</v>
      </c>
      <c r="X147" s="236">
        <v>1125007144</v>
      </c>
      <c r="Y147" s="236">
        <v>1125007144</v>
      </c>
      <c r="Z147" s="241">
        <v>2255682</v>
      </c>
      <c r="AA147" s="241">
        <v>29899</v>
      </c>
      <c r="AB147" s="236">
        <v>2285581</v>
      </c>
      <c r="AC147" s="241">
        <v>55536267</v>
      </c>
      <c r="AD147" s="240">
        <v>0</v>
      </c>
      <c r="AE147" s="245">
        <v>1094406183</v>
      </c>
      <c r="AF147" s="236"/>
      <c r="AG147" s="236">
        <v>0</v>
      </c>
      <c r="AH147" s="243">
        <v>6168000</v>
      </c>
      <c r="AI147" s="243">
        <v>3751000</v>
      </c>
      <c r="AJ147" s="236">
        <v>0</v>
      </c>
      <c r="AK147" s="236"/>
      <c r="AL147" s="241">
        <v>512581410</v>
      </c>
      <c r="AM147" s="241">
        <v>-72301523</v>
      </c>
      <c r="AN147" s="240">
        <v>440279887</v>
      </c>
      <c r="AO147" s="241">
        <v>419455025</v>
      </c>
      <c r="AP147" s="241">
        <v>-12851891</v>
      </c>
      <c r="AQ147" s="240">
        <v>406603134</v>
      </c>
      <c r="AR147" s="241">
        <v>166131889</v>
      </c>
      <c r="AS147" s="241">
        <v>-3269395</v>
      </c>
      <c r="AT147" s="240">
        <v>162862494</v>
      </c>
      <c r="AU147" s="241">
        <v>2281833</v>
      </c>
      <c r="AV147" s="236">
        <v>30701060</v>
      </c>
      <c r="AW147" s="236">
        <v>3774927</v>
      </c>
      <c r="AX147" s="236">
        <v>34475987</v>
      </c>
      <c r="AY147" s="246">
        <v>1046503335</v>
      </c>
      <c r="AZ147" s="241">
        <v>0</v>
      </c>
      <c r="BA147" s="246">
        <v>1046503335</v>
      </c>
      <c r="BB147" s="236"/>
      <c r="BC147" s="236">
        <v>1100450157</v>
      </c>
      <c r="BD147" s="236">
        <v>1100450157</v>
      </c>
      <c r="BE147" s="247">
        <v>1104325183</v>
      </c>
      <c r="BF147" s="236"/>
      <c r="BG147" s="242">
        <v>1094406183</v>
      </c>
      <c r="BH147" s="248">
        <v>0</v>
      </c>
      <c r="BI147" s="239">
        <v>0</v>
      </c>
      <c r="BJ147" s="236"/>
      <c r="CQ147" s="249"/>
    </row>
    <row r="148" spans="1:95">
      <c r="A148" s="216">
        <f t="shared" si="10"/>
        <v>2014</v>
      </c>
      <c r="B148" s="216">
        <v>11</v>
      </c>
      <c r="C148" s="236">
        <v>407489366</v>
      </c>
      <c r="D148" s="236">
        <v>-15340121</v>
      </c>
      <c r="E148" s="236">
        <v>392149245</v>
      </c>
      <c r="F148" s="236">
        <v>361506828</v>
      </c>
      <c r="G148" s="236">
        <v>5974612</v>
      </c>
      <c r="H148" s="236">
        <v>367481440</v>
      </c>
      <c r="I148" s="236">
        <v>147238311</v>
      </c>
      <c r="J148" s="236">
        <v>3949110</v>
      </c>
      <c r="K148" s="236">
        <v>151187421</v>
      </c>
      <c r="L148" s="236">
        <v>2285038</v>
      </c>
      <c r="M148" s="236">
        <v>28916294</v>
      </c>
      <c r="N148" s="236">
        <v>3433254</v>
      </c>
      <c r="O148" s="236">
        <v>32349548</v>
      </c>
      <c r="P148" s="236">
        <v>945452692</v>
      </c>
      <c r="Q148" s="235">
        <v>0</v>
      </c>
      <c r="R148" s="236">
        <v>945452692</v>
      </c>
      <c r="S148" s="235"/>
      <c r="T148" s="236">
        <v>918519543</v>
      </c>
      <c r="U148" s="236">
        <v>918519543</v>
      </c>
      <c r="V148" s="236">
        <v>913103144</v>
      </c>
      <c r="W148" s="236">
        <v>913103144</v>
      </c>
      <c r="X148" s="236">
        <v>950869091</v>
      </c>
      <c r="Y148" s="236">
        <v>950869091</v>
      </c>
      <c r="Z148" s="241">
        <v>2284115</v>
      </c>
      <c r="AA148" s="241">
        <v>350128</v>
      </c>
      <c r="AB148" s="236">
        <v>2634243</v>
      </c>
      <c r="AC148" s="241">
        <v>46358995</v>
      </c>
      <c r="AD148" s="240">
        <v>0</v>
      </c>
      <c r="AE148" s="245">
        <v>994445930</v>
      </c>
      <c r="AF148" s="236"/>
      <c r="AG148" s="236">
        <v>0</v>
      </c>
      <c r="AH148" s="243">
        <v>11869000</v>
      </c>
      <c r="AI148" s="243">
        <v>2649000</v>
      </c>
      <c r="AJ148" s="236">
        <v>0</v>
      </c>
      <c r="AK148" s="236"/>
      <c r="AL148" s="241">
        <v>419358366</v>
      </c>
      <c r="AM148" s="241">
        <v>-15340121</v>
      </c>
      <c r="AN148" s="240">
        <v>404018245</v>
      </c>
      <c r="AO148" s="241">
        <v>364155828</v>
      </c>
      <c r="AP148" s="241">
        <v>5974612</v>
      </c>
      <c r="AQ148" s="240">
        <v>370130440</v>
      </c>
      <c r="AR148" s="241">
        <v>147238311</v>
      </c>
      <c r="AS148" s="241">
        <v>3949110</v>
      </c>
      <c r="AT148" s="240">
        <v>151187421</v>
      </c>
      <c r="AU148" s="241">
        <v>2285038</v>
      </c>
      <c r="AV148" s="236">
        <v>28916294</v>
      </c>
      <c r="AW148" s="236">
        <v>3433254</v>
      </c>
      <c r="AX148" s="236">
        <v>32349548</v>
      </c>
      <c r="AY148" s="246">
        <v>959970692</v>
      </c>
      <c r="AZ148" s="241">
        <v>0</v>
      </c>
      <c r="BA148" s="246">
        <v>959970692</v>
      </c>
      <c r="BB148" s="236"/>
      <c r="BC148" s="236">
        <v>933037543</v>
      </c>
      <c r="BD148" s="236">
        <v>933037543</v>
      </c>
      <c r="BE148" s="247">
        <v>1008963930</v>
      </c>
      <c r="BF148" s="236"/>
      <c r="BG148" s="242">
        <v>994445930</v>
      </c>
      <c r="BH148" s="248">
        <v>0</v>
      </c>
      <c r="BI148" s="239">
        <v>0</v>
      </c>
      <c r="BJ148" s="236"/>
      <c r="CQ148" s="249"/>
    </row>
    <row r="149" spans="1:95">
      <c r="A149" s="216">
        <f t="shared" si="10"/>
        <v>2014</v>
      </c>
      <c r="B149" s="216">
        <v>12</v>
      </c>
      <c r="C149" s="236">
        <v>443676581</v>
      </c>
      <c r="D149" s="236">
        <v>59457950</v>
      </c>
      <c r="E149" s="236">
        <v>503134531</v>
      </c>
      <c r="F149" s="236">
        <v>352500624</v>
      </c>
      <c r="G149" s="236">
        <v>5417942</v>
      </c>
      <c r="H149" s="236">
        <v>357918566</v>
      </c>
      <c r="I149" s="236">
        <v>154865947</v>
      </c>
      <c r="J149" s="236">
        <v>904141</v>
      </c>
      <c r="K149" s="236">
        <v>155770088</v>
      </c>
      <c r="L149" s="236">
        <v>2287797</v>
      </c>
      <c r="M149" s="236">
        <v>32460105</v>
      </c>
      <c r="N149" s="236">
        <v>3694919</v>
      </c>
      <c r="O149" s="236">
        <v>36155024</v>
      </c>
      <c r="P149" s="236">
        <v>1055266006</v>
      </c>
      <c r="Q149" s="235">
        <v>0</v>
      </c>
      <c r="R149" s="236">
        <v>1055266006</v>
      </c>
      <c r="S149" s="235"/>
      <c r="T149" s="236">
        <v>953330949</v>
      </c>
      <c r="U149" s="236">
        <v>953330949</v>
      </c>
      <c r="V149" s="236">
        <v>1019110982</v>
      </c>
      <c r="W149" s="236">
        <v>1019110982</v>
      </c>
      <c r="X149" s="236">
        <v>989485973</v>
      </c>
      <c r="Y149" s="236">
        <v>989485973</v>
      </c>
      <c r="Z149" s="241">
        <v>2469763</v>
      </c>
      <c r="AA149" s="241">
        <v>256959</v>
      </c>
      <c r="AB149" s="236">
        <v>2726722</v>
      </c>
      <c r="AC149" s="241">
        <v>59515660</v>
      </c>
      <c r="AD149" s="240">
        <v>0</v>
      </c>
      <c r="AE149" s="245">
        <v>1117508388</v>
      </c>
      <c r="AF149" s="236"/>
      <c r="AG149" s="236">
        <v>0</v>
      </c>
      <c r="AH149" s="243">
        <v>22240000</v>
      </c>
      <c r="AI149" s="243">
        <v>3457000</v>
      </c>
      <c r="AJ149" s="236">
        <v>0</v>
      </c>
      <c r="AK149" s="236"/>
      <c r="AL149" s="241">
        <v>465916581</v>
      </c>
      <c r="AM149" s="241">
        <v>59457950</v>
      </c>
      <c r="AN149" s="240">
        <v>525374531</v>
      </c>
      <c r="AO149" s="241">
        <v>355957624</v>
      </c>
      <c r="AP149" s="241">
        <v>5417942</v>
      </c>
      <c r="AQ149" s="240">
        <v>361375566</v>
      </c>
      <c r="AR149" s="241">
        <v>154865947</v>
      </c>
      <c r="AS149" s="241">
        <v>904141</v>
      </c>
      <c r="AT149" s="240">
        <v>155770088</v>
      </c>
      <c r="AU149" s="241">
        <v>2287797</v>
      </c>
      <c r="AV149" s="236">
        <v>32460105</v>
      </c>
      <c r="AW149" s="236">
        <v>3694919</v>
      </c>
      <c r="AX149" s="236">
        <v>36155024</v>
      </c>
      <c r="AY149" s="246">
        <v>1080963006</v>
      </c>
      <c r="AZ149" s="241">
        <v>0</v>
      </c>
      <c r="BA149" s="246">
        <v>1080963006</v>
      </c>
      <c r="BB149" s="236"/>
      <c r="BC149" s="236">
        <v>979027949</v>
      </c>
      <c r="BD149" s="236">
        <v>979027949</v>
      </c>
      <c r="BE149" s="247">
        <v>1143205388</v>
      </c>
      <c r="BF149" s="236"/>
      <c r="BG149" s="242">
        <v>1117508388</v>
      </c>
      <c r="BH149" s="248">
        <v>0</v>
      </c>
      <c r="BI149" s="239">
        <v>0</v>
      </c>
      <c r="BJ149" s="236"/>
      <c r="CQ149" s="249"/>
    </row>
    <row r="150" spans="1:95">
      <c r="B150" s="222" t="s">
        <v>112</v>
      </c>
      <c r="C150" s="236">
        <v>6405307704</v>
      </c>
      <c r="D150" s="236">
        <v>29319854</v>
      </c>
      <c r="E150" s="236">
        <v>6434627558</v>
      </c>
      <c r="F150" s="236">
        <v>4794547071</v>
      </c>
      <c r="G150" s="236">
        <v>22042746</v>
      </c>
      <c r="H150" s="236">
        <v>4816589817</v>
      </c>
      <c r="I150" s="236">
        <v>2062342402</v>
      </c>
      <c r="J150" s="236">
        <v>1848935</v>
      </c>
      <c r="K150" s="236">
        <v>2064191337</v>
      </c>
      <c r="L150" s="236">
        <v>27254180</v>
      </c>
      <c r="M150" s="236">
        <v>390396264</v>
      </c>
      <c r="N150" s="236">
        <v>47185601</v>
      </c>
      <c r="O150" s="236">
        <v>437581865</v>
      </c>
      <c r="P150" s="236">
        <v>13780244757</v>
      </c>
      <c r="Q150" s="235">
        <v>0</v>
      </c>
      <c r="R150" s="236">
        <v>13780244757</v>
      </c>
      <c r="S150" s="235"/>
      <c r="T150" s="236">
        <v>13289451357</v>
      </c>
      <c r="U150" s="236">
        <v>13289451357</v>
      </c>
      <c r="V150" s="236">
        <v>13342662892</v>
      </c>
      <c r="W150" s="236">
        <v>13342662892</v>
      </c>
      <c r="X150" s="236">
        <v>13727033222</v>
      </c>
      <c r="Y150" s="236">
        <v>13727033222</v>
      </c>
      <c r="Z150" s="240">
        <v>28683127</v>
      </c>
      <c r="AA150" s="240">
        <v>146432</v>
      </c>
      <c r="AB150" s="236">
        <v>28829559</v>
      </c>
      <c r="AC150" s="240">
        <v>861877741</v>
      </c>
      <c r="AD150" s="240">
        <v>0</v>
      </c>
      <c r="AE150" s="240">
        <v>14670952057</v>
      </c>
      <c r="AF150" s="236">
        <v>0</v>
      </c>
      <c r="AG150" s="236">
        <v>0</v>
      </c>
      <c r="AH150" s="236">
        <v>132033000</v>
      </c>
      <c r="AI150" s="236">
        <v>56976000</v>
      </c>
      <c r="AJ150" s="236">
        <v>0</v>
      </c>
      <c r="AK150" s="236"/>
      <c r="AL150" s="240">
        <v>6537340704</v>
      </c>
      <c r="AM150" s="240">
        <v>29319854</v>
      </c>
      <c r="AN150" s="240">
        <v>6566660558</v>
      </c>
      <c r="AO150" s="240">
        <v>4851523071</v>
      </c>
      <c r="AP150" s="240">
        <v>22042746</v>
      </c>
      <c r="AQ150" s="240">
        <v>4873565817</v>
      </c>
      <c r="AR150" s="240">
        <v>2062342402</v>
      </c>
      <c r="AS150" s="240">
        <v>1848935</v>
      </c>
      <c r="AT150" s="240">
        <v>2064191337</v>
      </c>
      <c r="AU150" s="240">
        <v>27254180</v>
      </c>
      <c r="AV150" s="236">
        <v>390396264</v>
      </c>
      <c r="AW150" s="236">
        <v>47185601</v>
      </c>
      <c r="AX150" s="236">
        <v>437581865</v>
      </c>
      <c r="AY150" s="236">
        <v>13969253757</v>
      </c>
      <c r="AZ150" s="241">
        <v>0</v>
      </c>
      <c r="BA150" s="236">
        <v>13969253757</v>
      </c>
      <c r="BB150" s="236"/>
      <c r="BC150" s="236">
        <v>13478460357</v>
      </c>
      <c r="BD150" s="236">
        <v>13478460357</v>
      </c>
      <c r="BE150" s="240">
        <v>14859961057</v>
      </c>
      <c r="BF150" s="235"/>
      <c r="BG150" s="240">
        <v>14670952057</v>
      </c>
      <c r="BH150" s="248">
        <v>0</v>
      </c>
      <c r="BI150" s="240">
        <v>0</v>
      </c>
      <c r="BJ150" s="236"/>
      <c r="CQ150" s="249"/>
    </row>
    <row r="151" spans="1:95">
      <c r="AY151" s="219">
        <v>0</v>
      </c>
      <c r="CJ151" s="249"/>
    </row>
    <row r="152" spans="1:95">
      <c r="A152" s="216">
        <f>A19</f>
        <v>2004</v>
      </c>
      <c r="B152" s="216" t="str">
        <f t="shared" ref="B152" si="11">B20</f>
        <v>Annual</v>
      </c>
      <c r="C152" s="236">
        <v>5178164940</v>
      </c>
      <c r="D152" s="236">
        <v>-6574422</v>
      </c>
      <c r="E152" s="236">
        <v>5171590518</v>
      </c>
      <c r="F152" s="236">
        <v>3691905328</v>
      </c>
      <c r="G152" s="236">
        <v>11430083</v>
      </c>
      <c r="H152" s="236">
        <v>3703335411</v>
      </c>
      <c r="I152" s="236">
        <v>2087721835</v>
      </c>
      <c r="J152" s="236">
        <v>27627479</v>
      </c>
      <c r="K152" s="236">
        <v>2115349314</v>
      </c>
      <c r="L152" s="236">
        <v>22770199</v>
      </c>
      <c r="M152" s="236">
        <v>332821628</v>
      </c>
      <c r="N152" s="236">
        <v>40875184</v>
      </c>
      <c r="O152" s="236">
        <v>373696812</v>
      </c>
      <c r="P152" s="236">
        <v>11386742254</v>
      </c>
      <c r="Q152" s="236">
        <v>0</v>
      </c>
      <c r="R152" s="236">
        <v>11386742254</v>
      </c>
      <c r="S152" s="236"/>
      <c r="T152" s="236">
        <v>10980562302</v>
      </c>
      <c r="U152" s="236">
        <v>10980562302</v>
      </c>
      <c r="V152" s="236">
        <v>11013045442</v>
      </c>
      <c r="W152" s="236">
        <v>11013045442</v>
      </c>
      <c r="X152" s="236">
        <v>11354259114</v>
      </c>
      <c r="Y152" s="236">
        <v>11354259114</v>
      </c>
      <c r="Z152" s="236">
        <v>23460357</v>
      </c>
      <c r="AA152" s="236">
        <v>23969</v>
      </c>
      <c r="AB152" s="236">
        <v>23484326</v>
      </c>
      <c r="AC152" s="236">
        <v>701281834</v>
      </c>
      <c r="AD152" s="236">
        <v>7234832</v>
      </c>
      <c r="AE152" s="236">
        <v>12118743246</v>
      </c>
      <c r="AF152" s="236"/>
      <c r="AG152" s="236"/>
      <c r="AH152" s="236">
        <v>3889000</v>
      </c>
      <c r="AI152" s="236">
        <v>1816000</v>
      </c>
      <c r="AJ152" s="236">
        <v>0</v>
      </c>
      <c r="AK152" s="236"/>
      <c r="AL152" s="236">
        <v>5182053940</v>
      </c>
      <c r="AM152" s="236">
        <v>-6574422</v>
      </c>
      <c r="AN152" s="236">
        <v>5175479518</v>
      </c>
      <c r="AO152" s="236">
        <v>3697952218</v>
      </c>
      <c r="AP152" s="236">
        <v>7199193</v>
      </c>
      <c r="AQ152" s="236">
        <v>3705151411</v>
      </c>
      <c r="AR152" s="236">
        <v>2115176937</v>
      </c>
      <c r="AS152" s="236">
        <v>172377</v>
      </c>
      <c r="AT152" s="236">
        <v>2115349314</v>
      </c>
      <c r="AU152" s="236">
        <v>22770199</v>
      </c>
      <c r="AV152" s="236">
        <v>332821628</v>
      </c>
      <c r="AW152" s="236">
        <v>40875184</v>
      </c>
      <c r="AX152" s="236">
        <v>373696812</v>
      </c>
      <c r="AY152" s="236">
        <v>11392447254</v>
      </c>
      <c r="AZ152" s="236">
        <v>0</v>
      </c>
      <c r="BA152" s="236">
        <v>11392447254</v>
      </c>
      <c r="BB152" s="236"/>
      <c r="BC152" s="236">
        <v>11017953294</v>
      </c>
      <c r="BD152" s="236">
        <v>11017953294</v>
      </c>
      <c r="BE152" s="236">
        <v>12124448246</v>
      </c>
      <c r="BF152" s="236"/>
      <c r="BG152" s="236">
        <v>12118743246</v>
      </c>
      <c r="BH152" s="236">
        <v>0</v>
      </c>
      <c r="BI152" s="236">
        <v>0</v>
      </c>
      <c r="BJ152" s="111">
        <v>0</v>
      </c>
      <c r="BL152" s="111">
        <v>5.7867537892715912E-2</v>
      </c>
    </row>
    <row r="153" spans="1:95">
      <c r="C153" s="236"/>
      <c r="D153" s="236"/>
      <c r="E153" s="236"/>
      <c r="F153" s="236"/>
      <c r="G153" s="236"/>
      <c r="H153" s="204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</row>
    <row r="154" spans="1:95">
      <c r="A154" s="216">
        <f>A152+1</f>
        <v>2005</v>
      </c>
      <c r="B154" s="216" t="str">
        <f t="shared" ref="B154" si="12">B33</f>
        <v>Annual</v>
      </c>
      <c r="C154" s="236">
        <v>5183468772</v>
      </c>
      <c r="D154" s="236">
        <v>22984222</v>
      </c>
      <c r="E154" s="236">
        <v>5206452994</v>
      </c>
      <c r="F154" s="236">
        <v>3773808414</v>
      </c>
      <c r="G154" s="236">
        <v>17057536</v>
      </c>
      <c r="H154" s="236">
        <v>3790865950</v>
      </c>
      <c r="I154" s="236">
        <v>2131245141</v>
      </c>
      <c r="J154" s="236">
        <v>2494847</v>
      </c>
      <c r="K154" s="236">
        <v>2133739988</v>
      </c>
      <c r="L154" s="236">
        <v>23277188</v>
      </c>
      <c r="M154" s="236">
        <v>339109773</v>
      </c>
      <c r="N154" s="236">
        <v>41544353</v>
      </c>
      <c r="O154" s="236">
        <v>380654126</v>
      </c>
      <c r="P154" s="236">
        <v>11534990246</v>
      </c>
      <c r="Q154" s="236">
        <v>0</v>
      </c>
      <c r="R154" s="236">
        <v>11534990246</v>
      </c>
      <c r="S154" s="236"/>
      <c r="T154" s="236">
        <v>11111799515</v>
      </c>
      <c r="U154" s="236">
        <v>11111799515</v>
      </c>
      <c r="V154" s="236">
        <v>11154336120</v>
      </c>
      <c r="W154" s="236">
        <v>11154336120</v>
      </c>
      <c r="X154" s="236">
        <v>11492453641</v>
      </c>
      <c r="Y154" s="236">
        <v>11492453641</v>
      </c>
      <c r="Z154" s="236">
        <v>23982634</v>
      </c>
      <c r="AA154" s="236">
        <v>131562</v>
      </c>
      <c r="AB154" s="236">
        <v>24114196</v>
      </c>
      <c r="AC154" s="236">
        <v>713381924</v>
      </c>
      <c r="AD154" s="236">
        <v>0</v>
      </c>
      <c r="AE154" s="236">
        <v>12272486366</v>
      </c>
      <c r="AF154" s="236"/>
      <c r="AG154" s="236">
        <v>223650</v>
      </c>
      <c r="AH154" s="236">
        <v>19073000</v>
      </c>
      <c r="AI154" s="236">
        <v>8129000</v>
      </c>
      <c r="AJ154" s="236">
        <v>0</v>
      </c>
      <c r="AK154" s="236"/>
      <c r="AL154" s="236">
        <v>5202541772</v>
      </c>
      <c r="AM154" s="236">
        <v>22984222</v>
      </c>
      <c r="AN154" s="236">
        <v>5225525994</v>
      </c>
      <c r="AO154" s="236">
        <v>3781937414</v>
      </c>
      <c r="AP154" s="236">
        <v>17057536</v>
      </c>
      <c r="AQ154" s="236">
        <v>3798994950</v>
      </c>
      <c r="AR154" s="236">
        <v>2131245141</v>
      </c>
      <c r="AS154" s="236">
        <v>2494847</v>
      </c>
      <c r="AT154" s="236">
        <v>2133739988</v>
      </c>
      <c r="AU154" s="236">
        <v>23277188</v>
      </c>
      <c r="AV154" s="236">
        <v>339109773</v>
      </c>
      <c r="AW154" s="236">
        <v>41544353</v>
      </c>
      <c r="AX154" s="236">
        <v>380654126</v>
      </c>
      <c r="AY154" s="236">
        <v>11562192246</v>
      </c>
      <c r="AZ154" s="236">
        <v>0</v>
      </c>
      <c r="BA154" s="236">
        <v>11562192246</v>
      </c>
      <c r="BB154" s="236"/>
      <c r="BC154" s="236">
        <v>11139001515</v>
      </c>
      <c r="BD154" s="236">
        <v>11139001515</v>
      </c>
      <c r="BE154" s="236">
        <v>12299688366</v>
      </c>
      <c r="BF154" s="236"/>
      <c r="BG154" s="236">
        <v>12272486366</v>
      </c>
      <c r="BH154" s="236">
        <v>0</v>
      </c>
      <c r="BI154" s="236">
        <v>0</v>
      </c>
      <c r="BJ154" s="111">
        <v>0</v>
      </c>
      <c r="BL154" s="111">
        <v>5.81285570604805E-2</v>
      </c>
    </row>
    <row r="155" spans="1:95">
      <c r="A155" s="216">
        <f>A154+1</f>
        <v>2006</v>
      </c>
      <c r="B155" s="216" t="str">
        <f t="shared" ref="B155" si="13">B46</f>
        <v>Annual</v>
      </c>
      <c r="C155" s="236">
        <v>5313464113</v>
      </c>
      <c r="D155" s="236">
        <v>25169190</v>
      </c>
      <c r="E155" s="236">
        <v>5338633303</v>
      </c>
      <c r="F155" s="236">
        <v>3903238726</v>
      </c>
      <c r="G155" s="236">
        <v>18516329</v>
      </c>
      <c r="H155" s="236">
        <v>3921755055</v>
      </c>
      <c r="I155" s="236">
        <v>2168972476</v>
      </c>
      <c r="J155" s="236">
        <v>2664432</v>
      </c>
      <c r="K155" s="236">
        <v>2171636908</v>
      </c>
      <c r="L155" s="236">
        <v>23719076</v>
      </c>
      <c r="M155" s="236">
        <v>344804804</v>
      </c>
      <c r="N155" s="236">
        <v>42170778</v>
      </c>
      <c r="O155" s="236">
        <v>386975582</v>
      </c>
      <c r="P155" s="236">
        <v>11842719924</v>
      </c>
      <c r="Q155" s="236">
        <v>0</v>
      </c>
      <c r="R155" s="236">
        <v>11842719924</v>
      </c>
      <c r="S155" s="236"/>
      <c r="T155" s="236">
        <v>11409394391</v>
      </c>
      <c r="U155" s="236">
        <v>11409394391</v>
      </c>
      <c r="V155" s="236">
        <v>11455744342</v>
      </c>
      <c r="W155" s="236">
        <v>11455744342</v>
      </c>
      <c r="X155" s="236">
        <v>11796369973</v>
      </c>
      <c r="Y155" s="236">
        <v>11796369973</v>
      </c>
      <c r="Z155" s="236">
        <v>24504911</v>
      </c>
      <c r="AA155" s="236">
        <v>131647</v>
      </c>
      <c r="AB155" s="236">
        <v>24636558</v>
      </c>
      <c r="AC155" s="236">
        <v>733446729</v>
      </c>
      <c r="AD155" s="236">
        <v>0</v>
      </c>
      <c r="AE155" s="236">
        <v>12600803211</v>
      </c>
      <c r="AF155" s="236"/>
      <c r="AG155" s="236"/>
      <c r="AH155" s="236">
        <v>31706000</v>
      </c>
      <c r="AI155" s="236">
        <v>13124000</v>
      </c>
      <c r="AJ155" s="236">
        <v>0</v>
      </c>
      <c r="AK155" s="236"/>
      <c r="AL155" s="236">
        <v>5345170113</v>
      </c>
      <c r="AM155" s="236">
        <v>25169190</v>
      </c>
      <c r="AN155" s="236">
        <v>5370339303</v>
      </c>
      <c r="AO155" s="236">
        <v>3916362726</v>
      </c>
      <c r="AP155" s="236">
        <v>18516329</v>
      </c>
      <c r="AQ155" s="236">
        <v>3934879055</v>
      </c>
      <c r="AR155" s="236">
        <v>2168972476</v>
      </c>
      <c r="AS155" s="236">
        <v>2664432</v>
      </c>
      <c r="AT155" s="236">
        <v>2171636908</v>
      </c>
      <c r="AU155" s="236">
        <v>23719076</v>
      </c>
      <c r="AV155" s="236">
        <v>344804804</v>
      </c>
      <c r="AW155" s="236">
        <v>42170778</v>
      </c>
      <c r="AX155" s="236">
        <v>386975582</v>
      </c>
      <c r="AY155" s="236">
        <v>11887549924</v>
      </c>
      <c r="AZ155" s="236">
        <v>0</v>
      </c>
      <c r="BA155" s="236">
        <v>11887549924</v>
      </c>
      <c r="BB155" s="236"/>
      <c r="BC155" s="236">
        <v>11454224391</v>
      </c>
      <c r="BD155" s="236">
        <v>11454224391</v>
      </c>
      <c r="BE155" s="236">
        <v>12645633211</v>
      </c>
      <c r="BF155" s="236"/>
      <c r="BG155" s="236">
        <v>12600803211</v>
      </c>
      <c r="BH155" s="236">
        <v>0</v>
      </c>
      <c r="BI155" s="236">
        <v>0</v>
      </c>
      <c r="BJ155" s="111">
        <v>0</v>
      </c>
      <c r="BL155" s="111">
        <v>5.8206347382659715E-2</v>
      </c>
    </row>
    <row r="156" spans="1:95">
      <c r="A156" s="216">
        <f>A155+1</f>
        <v>2007</v>
      </c>
      <c r="B156" s="216" t="str">
        <f t="shared" ref="B156" si="14">B59</f>
        <v>Annual</v>
      </c>
      <c r="C156" s="236">
        <v>5447475020</v>
      </c>
      <c r="D156" s="236">
        <v>25782479</v>
      </c>
      <c r="E156" s="236">
        <v>5473257499</v>
      </c>
      <c r="F156" s="236">
        <v>4014681228</v>
      </c>
      <c r="G156" s="236">
        <v>19211327</v>
      </c>
      <c r="H156" s="236">
        <v>4033892555</v>
      </c>
      <c r="I156" s="236">
        <v>2181276015</v>
      </c>
      <c r="J156" s="236">
        <v>2024814</v>
      </c>
      <c r="K156" s="236">
        <v>2183300829</v>
      </c>
      <c r="L156" s="236">
        <v>24160964</v>
      </c>
      <c r="M156" s="236">
        <v>350499835</v>
      </c>
      <c r="N156" s="236">
        <v>42797201</v>
      </c>
      <c r="O156" s="236">
        <v>393297036</v>
      </c>
      <c r="P156" s="236">
        <v>12107908883</v>
      </c>
      <c r="Q156" s="236">
        <v>0</v>
      </c>
      <c r="R156" s="236">
        <v>12107908883</v>
      </c>
      <c r="S156" s="236"/>
      <c r="T156" s="236">
        <v>11667593227</v>
      </c>
      <c r="U156" s="236">
        <v>11667593227</v>
      </c>
      <c r="V156" s="236">
        <v>11714611847</v>
      </c>
      <c r="W156" s="236">
        <v>11714611847</v>
      </c>
      <c r="X156" s="236">
        <v>12060890263</v>
      </c>
      <c r="Y156" s="236">
        <v>12060890263</v>
      </c>
      <c r="Z156" s="236">
        <v>25027188</v>
      </c>
      <c r="AA156" s="236">
        <v>130896</v>
      </c>
      <c r="AB156" s="236">
        <v>25158084</v>
      </c>
      <c r="AC156" s="236">
        <v>750920336</v>
      </c>
      <c r="AD156" s="236">
        <v>0</v>
      </c>
      <c r="AE156" s="236">
        <v>12883987303</v>
      </c>
      <c r="AF156" s="236"/>
      <c r="AG156" s="236"/>
      <c r="AH156" s="236">
        <v>44377000</v>
      </c>
      <c r="AI156" s="236">
        <v>18538000</v>
      </c>
      <c r="AJ156" s="236">
        <v>0</v>
      </c>
      <c r="AK156" s="236"/>
      <c r="AL156" s="236">
        <v>5491852020</v>
      </c>
      <c r="AM156" s="236">
        <v>25782479</v>
      </c>
      <c r="AN156" s="236">
        <v>5517634499</v>
      </c>
      <c r="AO156" s="236">
        <v>4033219228</v>
      </c>
      <c r="AP156" s="236">
        <v>19211327</v>
      </c>
      <c r="AQ156" s="236">
        <v>4052430555</v>
      </c>
      <c r="AR156" s="236">
        <v>2181276015</v>
      </c>
      <c r="AS156" s="236">
        <v>2024814</v>
      </c>
      <c r="AT156" s="236">
        <v>2183300829</v>
      </c>
      <c r="AU156" s="236">
        <v>24160964</v>
      </c>
      <c r="AV156" s="236">
        <v>350499835</v>
      </c>
      <c r="AW156" s="236">
        <v>42797201</v>
      </c>
      <c r="AX156" s="236">
        <v>393297036</v>
      </c>
      <c r="AY156" s="236">
        <v>12170823883</v>
      </c>
      <c r="AZ156" s="236">
        <v>0</v>
      </c>
      <c r="BA156" s="236">
        <v>12170823883</v>
      </c>
      <c r="BB156" s="236"/>
      <c r="BC156" s="236">
        <v>11730508227</v>
      </c>
      <c r="BD156" s="236">
        <v>11730508227</v>
      </c>
      <c r="BE156" s="236">
        <v>12946902303</v>
      </c>
      <c r="BF156" s="236"/>
      <c r="BG156" s="236">
        <v>12883987303</v>
      </c>
      <c r="BH156" s="236">
        <v>0</v>
      </c>
      <c r="BI156" s="236">
        <v>0</v>
      </c>
      <c r="BJ156" s="111">
        <v>0</v>
      </c>
      <c r="BL156" s="111">
        <v>5.8283225397556107E-2</v>
      </c>
    </row>
    <row r="157" spans="1:95">
      <c r="A157" s="216">
        <f>A156+1</f>
        <v>2008</v>
      </c>
      <c r="B157" s="216" t="str">
        <f t="shared" ref="B157" si="15">B72</f>
        <v>Annual</v>
      </c>
      <c r="C157" s="236">
        <v>5621909114</v>
      </c>
      <c r="D157" s="236">
        <v>26311290</v>
      </c>
      <c r="E157" s="236">
        <v>5648220404</v>
      </c>
      <c r="F157" s="236">
        <v>4155134713</v>
      </c>
      <c r="G157" s="236">
        <v>19356405</v>
      </c>
      <c r="H157" s="236">
        <v>4174491118</v>
      </c>
      <c r="I157" s="236">
        <v>2192753297</v>
      </c>
      <c r="J157" s="236">
        <v>1784592</v>
      </c>
      <c r="K157" s="236">
        <v>2194537889</v>
      </c>
      <c r="L157" s="236">
        <v>24602852</v>
      </c>
      <c r="M157" s="236">
        <v>357096330</v>
      </c>
      <c r="N157" s="236">
        <v>43528831</v>
      </c>
      <c r="O157" s="236">
        <v>400625161</v>
      </c>
      <c r="P157" s="236">
        <v>12442477424</v>
      </c>
      <c r="Q157" s="236">
        <v>0</v>
      </c>
      <c r="R157" s="236">
        <v>12442477424</v>
      </c>
      <c r="S157" s="236"/>
      <c r="T157" s="236">
        <v>11994399976</v>
      </c>
      <c r="U157" s="236">
        <v>11994399976</v>
      </c>
      <c r="V157" s="236">
        <v>12041852263</v>
      </c>
      <c r="W157" s="236">
        <v>12041852263</v>
      </c>
      <c r="X157" s="236">
        <v>12395025137</v>
      </c>
      <c r="Y157" s="236">
        <v>12395025137</v>
      </c>
      <c r="Z157" s="236">
        <v>25549465</v>
      </c>
      <c r="AA157" s="236">
        <v>117544</v>
      </c>
      <c r="AB157" s="236">
        <v>25667009</v>
      </c>
      <c r="AC157" s="236">
        <v>772660636</v>
      </c>
      <c r="AD157" s="236">
        <v>0</v>
      </c>
      <c r="AE157" s="236">
        <v>13240805069</v>
      </c>
      <c r="AF157" s="236"/>
      <c r="AG157" s="236"/>
      <c r="AH157" s="236">
        <v>56900000</v>
      </c>
      <c r="AI157" s="236">
        <v>24030000</v>
      </c>
      <c r="AJ157" s="236">
        <v>0</v>
      </c>
      <c r="AK157" s="236"/>
      <c r="AL157" s="236">
        <v>5678809114</v>
      </c>
      <c r="AM157" s="236">
        <v>26311290</v>
      </c>
      <c r="AN157" s="236">
        <v>5705120404</v>
      </c>
      <c r="AO157" s="236">
        <v>4179164713</v>
      </c>
      <c r="AP157" s="236">
        <v>19356405</v>
      </c>
      <c r="AQ157" s="236">
        <v>4198521118</v>
      </c>
      <c r="AR157" s="236">
        <v>2192753297</v>
      </c>
      <c r="AS157" s="236">
        <v>1784592</v>
      </c>
      <c r="AT157" s="236">
        <v>2194537889</v>
      </c>
      <c r="AU157" s="236">
        <v>24602852</v>
      </c>
      <c r="AV157" s="236">
        <v>357096330</v>
      </c>
      <c r="AW157" s="236">
        <v>43528831</v>
      </c>
      <c r="AX157" s="236">
        <v>400625161</v>
      </c>
      <c r="AY157" s="236">
        <v>12523407424</v>
      </c>
      <c r="AZ157" s="236">
        <v>0</v>
      </c>
      <c r="BA157" s="236">
        <v>12523407424</v>
      </c>
      <c r="BB157" s="236"/>
      <c r="BC157" s="236">
        <v>12075329976</v>
      </c>
      <c r="BD157" s="236">
        <v>12075329976</v>
      </c>
      <c r="BE157" s="236">
        <v>13321735069</v>
      </c>
      <c r="BF157" s="236"/>
      <c r="BG157" s="236">
        <v>13240805069</v>
      </c>
      <c r="BH157" s="236">
        <v>0</v>
      </c>
      <c r="BI157" s="236">
        <v>0</v>
      </c>
      <c r="BJ157" s="111">
        <v>0</v>
      </c>
      <c r="BL157" s="111">
        <v>5.8354505785225226E-2</v>
      </c>
    </row>
    <row r="158" spans="1:95">
      <c r="A158" s="216">
        <f>A157+1</f>
        <v>2009</v>
      </c>
      <c r="B158" s="216" t="str">
        <f t="shared" ref="B158" si="16">B85</f>
        <v>Annual</v>
      </c>
      <c r="C158" s="236">
        <v>5755925994</v>
      </c>
      <c r="D158" s="236">
        <v>26420195</v>
      </c>
      <c r="E158" s="236">
        <v>5782346189</v>
      </c>
      <c r="F158" s="236">
        <v>4261455130</v>
      </c>
      <c r="G158" s="236">
        <v>19206516</v>
      </c>
      <c r="H158" s="236">
        <v>4280661646</v>
      </c>
      <c r="I158" s="236">
        <v>2172206662</v>
      </c>
      <c r="J158" s="236">
        <v>2076181</v>
      </c>
      <c r="K158" s="236">
        <v>2174282843</v>
      </c>
      <c r="L158" s="236">
        <v>25044740</v>
      </c>
      <c r="M158" s="236">
        <v>361905502</v>
      </c>
      <c r="N158" s="236">
        <v>44051765</v>
      </c>
      <c r="O158" s="236">
        <v>405957267</v>
      </c>
      <c r="P158" s="236">
        <v>12668292685</v>
      </c>
      <c r="Q158" s="236">
        <v>0</v>
      </c>
      <c r="R158" s="236">
        <v>12668292685</v>
      </c>
      <c r="S158" s="236"/>
      <c r="T158" s="236">
        <v>12214632526</v>
      </c>
      <c r="U158" s="236">
        <v>12214632526</v>
      </c>
      <c r="V158" s="236">
        <v>12262335418</v>
      </c>
      <c r="W158" s="236">
        <v>12262335418</v>
      </c>
      <c r="X158" s="236">
        <v>12620589793</v>
      </c>
      <c r="Y158" s="236">
        <v>12620589793</v>
      </c>
      <c r="Z158" s="236">
        <v>26071742</v>
      </c>
      <c r="AA158" s="236">
        <v>139511</v>
      </c>
      <c r="AB158" s="236">
        <v>26211253</v>
      </c>
      <c r="AC158" s="236">
        <v>787717082</v>
      </c>
      <c r="AD158" s="236">
        <v>0</v>
      </c>
      <c r="AE158" s="236">
        <v>13482221020</v>
      </c>
      <c r="AF158" s="236"/>
      <c r="AG158" s="236"/>
      <c r="AH158" s="236">
        <v>69587000</v>
      </c>
      <c r="AI158" s="236">
        <v>29521000</v>
      </c>
      <c r="AJ158" s="236">
        <v>0</v>
      </c>
      <c r="AK158" s="236"/>
      <c r="AL158" s="236">
        <v>5825512994</v>
      </c>
      <c r="AM158" s="236">
        <v>26420195</v>
      </c>
      <c r="AN158" s="236">
        <v>5851933189</v>
      </c>
      <c r="AO158" s="236">
        <v>4290976130</v>
      </c>
      <c r="AP158" s="236">
        <v>19206516</v>
      </c>
      <c r="AQ158" s="236">
        <v>4310182646</v>
      </c>
      <c r="AR158" s="236">
        <v>2172206662</v>
      </c>
      <c r="AS158" s="236">
        <v>2076181</v>
      </c>
      <c r="AT158" s="236">
        <v>2174282843</v>
      </c>
      <c r="AU158" s="236">
        <v>25044740</v>
      </c>
      <c r="AV158" s="236">
        <v>361905502</v>
      </c>
      <c r="AW158" s="236">
        <v>44051765</v>
      </c>
      <c r="AX158" s="236">
        <v>405957267</v>
      </c>
      <c r="AY158" s="236">
        <v>12767400685</v>
      </c>
      <c r="AZ158" s="236">
        <v>0</v>
      </c>
      <c r="BA158" s="236">
        <v>12767400685</v>
      </c>
      <c r="BB158" s="236"/>
      <c r="BC158" s="236">
        <v>12313740526</v>
      </c>
      <c r="BD158" s="236">
        <v>12313740526</v>
      </c>
      <c r="BE158" s="236">
        <v>13581329020</v>
      </c>
      <c r="BF158" s="236"/>
      <c r="BG158" s="236">
        <v>13482221020</v>
      </c>
      <c r="BH158" s="236">
        <v>0</v>
      </c>
      <c r="BI158" s="236">
        <v>0</v>
      </c>
      <c r="BJ158" s="111">
        <v>0</v>
      </c>
      <c r="BL158" s="111">
        <v>5.8426358745452461E-2</v>
      </c>
    </row>
    <row r="159" spans="1:95"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</row>
    <row r="160" spans="1:95">
      <c r="A160" s="216">
        <f>A158+1</f>
        <v>2010</v>
      </c>
      <c r="B160" s="216" t="str">
        <f t="shared" ref="B160" si="17">B98</f>
        <v>Annual</v>
      </c>
      <c r="C160" s="236">
        <v>5885554130</v>
      </c>
      <c r="D160" s="236">
        <v>27881132</v>
      </c>
      <c r="E160" s="236">
        <v>5913435262</v>
      </c>
      <c r="F160" s="236">
        <v>4365914352</v>
      </c>
      <c r="G160" s="236">
        <v>20503740</v>
      </c>
      <c r="H160" s="236">
        <v>4386418092</v>
      </c>
      <c r="I160" s="236">
        <v>2150687285</v>
      </c>
      <c r="J160" s="236">
        <v>2037052</v>
      </c>
      <c r="K160" s="236">
        <v>2152724337</v>
      </c>
      <c r="L160" s="236">
        <v>25486628</v>
      </c>
      <c r="M160" s="236">
        <v>367600534</v>
      </c>
      <c r="N160" s="236">
        <v>44678189</v>
      </c>
      <c r="O160" s="236">
        <v>412278723</v>
      </c>
      <c r="P160" s="236">
        <v>12890343042</v>
      </c>
      <c r="Q160" s="236">
        <v>0</v>
      </c>
      <c r="R160" s="236">
        <v>12890343042</v>
      </c>
      <c r="S160" s="236"/>
      <c r="T160" s="236">
        <v>12427642395</v>
      </c>
      <c r="U160" s="236">
        <v>12427642395</v>
      </c>
      <c r="V160" s="236">
        <v>12478064319</v>
      </c>
      <c r="W160" s="236">
        <v>12478064319</v>
      </c>
      <c r="X160" s="236">
        <v>12839921118</v>
      </c>
      <c r="Y160" s="236">
        <v>12839921118</v>
      </c>
      <c r="Z160" s="236">
        <v>26594019</v>
      </c>
      <c r="AA160" s="236">
        <v>142872</v>
      </c>
      <c r="AB160" s="236">
        <v>26736891</v>
      </c>
      <c r="AC160" s="236">
        <v>802512009</v>
      </c>
      <c r="AD160" s="236">
        <v>0</v>
      </c>
      <c r="AE160" s="236">
        <v>13719591942</v>
      </c>
      <c r="AF160" s="236"/>
      <c r="AG160" s="236"/>
      <c r="AH160" s="236">
        <v>81810000</v>
      </c>
      <c r="AI160" s="236">
        <v>35012000</v>
      </c>
      <c r="AJ160" s="236">
        <v>0</v>
      </c>
      <c r="AK160" s="236"/>
      <c r="AL160" s="236">
        <v>5967364130</v>
      </c>
      <c r="AM160" s="236">
        <v>27881132</v>
      </c>
      <c r="AN160" s="236">
        <v>5995245262</v>
      </c>
      <c r="AO160" s="236">
        <v>4400926352</v>
      </c>
      <c r="AP160" s="236">
        <v>20503740</v>
      </c>
      <c r="AQ160" s="236">
        <v>4421430092</v>
      </c>
      <c r="AR160" s="236">
        <v>2150687285</v>
      </c>
      <c r="AS160" s="236">
        <v>2037052</v>
      </c>
      <c r="AT160" s="236">
        <v>2152724337</v>
      </c>
      <c r="AU160" s="236">
        <v>25486628</v>
      </c>
      <c r="AV160" s="236">
        <v>367600534</v>
      </c>
      <c r="AW160" s="236">
        <v>44678189</v>
      </c>
      <c r="AX160" s="236">
        <v>412278723</v>
      </c>
      <c r="AY160" s="236">
        <v>13007165042</v>
      </c>
      <c r="AZ160" s="236">
        <v>0</v>
      </c>
      <c r="BA160" s="236">
        <v>13007165042</v>
      </c>
      <c r="BB160" s="236"/>
      <c r="BC160" s="236">
        <v>12544464395</v>
      </c>
      <c r="BD160" s="236">
        <v>12544464395</v>
      </c>
      <c r="BE160" s="236">
        <v>13836413942</v>
      </c>
      <c r="BF160" s="236"/>
      <c r="BG160" s="236">
        <v>13719591942</v>
      </c>
      <c r="BH160" s="236">
        <v>0</v>
      </c>
      <c r="BI160" s="236">
        <v>0</v>
      </c>
      <c r="BJ160" s="111">
        <v>0</v>
      </c>
      <c r="BL160" s="111">
        <v>5.8493868650951457E-2</v>
      </c>
    </row>
    <row r="161" spans="1:64">
      <c r="A161" s="216">
        <f>A160+1</f>
        <v>2011</v>
      </c>
      <c r="B161" s="216" t="str">
        <f t="shared" ref="B161" si="18">B111</f>
        <v>Annual</v>
      </c>
      <c r="C161" s="236">
        <v>6006192444</v>
      </c>
      <c r="D161" s="236">
        <v>27829677</v>
      </c>
      <c r="E161" s="236">
        <v>6034022121</v>
      </c>
      <c r="F161" s="236">
        <v>4462192780</v>
      </c>
      <c r="G161" s="236">
        <v>20746977</v>
      </c>
      <c r="H161" s="236">
        <v>4482939757</v>
      </c>
      <c r="I161" s="236">
        <v>2128628770</v>
      </c>
      <c r="J161" s="236">
        <v>2013839</v>
      </c>
      <c r="K161" s="236">
        <v>2130642609</v>
      </c>
      <c r="L161" s="236">
        <v>25928516</v>
      </c>
      <c r="M161" s="236">
        <v>373295567</v>
      </c>
      <c r="N161" s="236">
        <v>45304612</v>
      </c>
      <c r="O161" s="236">
        <v>418600179</v>
      </c>
      <c r="P161" s="236">
        <v>13092133182</v>
      </c>
      <c r="Q161" s="236">
        <v>0</v>
      </c>
      <c r="R161" s="236">
        <v>13092133182</v>
      </c>
      <c r="S161" s="236"/>
      <c r="T161" s="236">
        <v>12622942510</v>
      </c>
      <c r="U161" s="236">
        <v>12622942510</v>
      </c>
      <c r="V161" s="236">
        <v>12673533003</v>
      </c>
      <c r="W161" s="236">
        <v>12673533003</v>
      </c>
      <c r="X161" s="236">
        <v>13041542689</v>
      </c>
      <c r="Y161" s="236">
        <v>13041542689</v>
      </c>
      <c r="Z161" s="236">
        <v>27116296</v>
      </c>
      <c r="AA161" s="236">
        <v>145402</v>
      </c>
      <c r="AB161" s="236">
        <v>27261698</v>
      </c>
      <c r="AC161" s="236">
        <v>816068242</v>
      </c>
      <c r="AD161" s="236">
        <v>0</v>
      </c>
      <c r="AE161" s="236">
        <v>13935463122</v>
      </c>
      <c r="AF161" s="236"/>
      <c r="AG161" s="236"/>
      <c r="AH161" s="236">
        <v>94176000</v>
      </c>
      <c r="AI161" s="236">
        <v>40503000</v>
      </c>
      <c r="AJ161" s="236">
        <v>0</v>
      </c>
      <c r="AK161" s="236"/>
      <c r="AL161" s="236">
        <v>6100368444</v>
      </c>
      <c r="AM161" s="236">
        <v>27829677</v>
      </c>
      <c r="AN161" s="236">
        <v>6128198121</v>
      </c>
      <c r="AO161" s="236">
        <v>4502695780</v>
      </c>
      <c r="AP161" s="236">
        <v>20746977</v>
      </c>
      <c r="AQ161" s="236">
        <v>4523442757</v>
      </c>
      <c r="AR161" s="236">
        <v>2128628770</v>
      </c>
      <c r="AS161" s="236">
        <v>2013839</v>
      </c>
      <c r="AT161" s="236">
        <v>2130642609</v>
      </c>
      <c r="AU161" s="236">
        <v>25928516</v>
      </c>
      <c r="AV161" s="236">
        <v>373295567</v>
      </c>
      <c r="AW161" s="236">
        <v>45304612</v>
      </c>
      <c r="AX161" s="236">
        <v>418600179</v>
      </c>
      <c r="AY161" s="236">
        <v>13226812182</v>
      </c>
      <c r="AZ161" s="236">
        <v>0</v>
      </c>
      <c r="BA161" s="236">
        <v>13226812182</v>
      </c>
      <c r="BB161" s="236"/>
      <c r="BC161" s="236">
        <v>12757621510</v>
      </c>
      <c r="BD161" s="236">
        <v>12757621510</v>
      </c>
      <c r="BE161" s="236">
        <v>14070142122</v>
      </c>
      <c r="BF161" s="236"/>
      <c r="BG161" s="236">
        <v>13935463122</v>
      </c>
      <c r="BH161" s="236">
        <v>0</v>
      </c>
      <c r="BI161" s="236">
        <v>0</v>
      </c>
      <c r="BJ161" s="111">
        <v>0</v>
      </c>
      <c r="BL161" s="111">
        <v>5.85605397435029E-2</v>
      </c>
    </row>
    <row r="162" spans="1:64">
      <c r="A162" s="216">
        <f>A161+1</f>
        <v>2012</v>
      </c>
      <c r="B162" s="216" t="str">
        <f t="shared" ref="B162" si="19">B124</f>
        <v>Annual</v>
      </c>
      <c r="C162" s="236">
        <v>6155309628</v>
      </c>
      <c r="D162" s="236">
        <v>27757579</v>
      </c>
      <c r="E162" s="236">
        <v>6183067207</v>
      </c>
      <c r="F162" s="236">
        <v>4584614531</v>
      </c>
      <c r="G162" s="236">
        <v>20780925</v>
      </c>
      <c r="H162" s="236">
        <v>4605395456</v>
      </c>
      <c r="I162" s="236">
        <v>2107402060</v>
      </c>
      <c r="J162" s="236">
        <v>1793608</v>
      </c>
      <c r="K162" s="236">
        <v>2109195668</v>
      </c>
      <c r="L162" s="236">
        <v>26370404</v>
      </c>
      <c r="M162" s="236">
        <v>379954514</v>
      </c>
      <c r="N162" s="236">
        <v>46043112</v>
      </c>
      <c r="O162" s="236">
        <v>425997626</v>
      </c>
      <c r="P162" s="236">
        <v>13350026361</v>
      </c>
      <c r="Q162" s="236">
        <v>0</v>
      </c>
      <c r="R162" s="236">
        <v>13350026361</v>
      </c>
      <c r="S162" s="236"/>
      <c r="T162" s="236">
        <v>12873696623</v>
      </c>
      <c r="U162" s="236">
        <v>12873696623</v>
      </c>
      <c r="V162" s="236">
        <v>12924028735</v>
      </c>
      <c r="W162" s="236">
        <v>12924028735</v>
      </c>
      <c r="X162" s="236">
        <v>13299694249</v>
      </c>
      <c r="Y162" s="236">
        <v>13299694249</v>
      </c>
      <c r="Z162" s="236">
        <v>27638573</v>
      </c>
      <c r="AA162" s="236">
        <v>130479</v>
      </c>
      <c r="AB162" s="236">
        <v>27769052</v>
      </c>
      <c r="AC162" s="236">
        <v>833077977</v>
      </c>
      <c r="AD162" s="236">
        <v>0</v>
      </c>
      <c r="AE162" s="236">
        <v>14210873390</v>
      </c>
      <c r="AF162" s="236"/>
      <c r="AG162" s="236"/>
      <c r="AH162" s="236">
        <v>106546000</v>
      </c>
      <c r="AI162" s="236">
        <v>45994000</v>
      </c>
      <c r="AJ162" s="236">
        <v>0</v>
      </c>
      <c r="AK162" s="236"/>
      <c r="AL162" s="236">
        <v>6261855628</v>
      </c>
      <c r="AM162" s="236">
        <v>27757579</v>
      </c>
      <c r="AN162" s="236">
        <v>6289613207</v>
      </c>
      <c r="AO162" s="236">
        <v>4630608531</v>
      </c>
      <c r="AP162" s="236">
        <v>20780925</v>
      </c>
      <c r="AQ162" s="236">
        <v>4651389456</v>
      </c>
      <c r="AR162" s="236">
        <v>2107402060</v>
      </c>
      <c r="AS162" s="236">
        <v>1793608</v>
      </c>
      <c r="AT162" s="236">
        <v>2109195668</v>
      </c>
      <c r="AU162" s="236">
        <v>26370404</v>
      </c>
      <c r="AV162" s="236">
        <v>379954514</v>
      </c>
      <c r="AW162" s="236">
        <v>46043112</v>
      </c>
      <c r="AX162" s="236">
        <v>425997626</v>
      </c>
      <c r="AY162" s="236">
        <v>13502566361</v>
      </c>
      <c r="AZ162" s="236">
        <v>0</v>
      </c>
      <c r="BA162" s="236">
        <v>13502566361</v>
      </c>
      <c r="BB162" s="236"/>
      <c r="BC162" s="236">
        <v>13026236623</v>
      </c>
      <c r="BD162" s="236">
        <v>13026236623</v>
      </c>
      <c r="BE162" s="236">
        <v>14363413390</v>
      </c>
      <c r="BF162" s="236"/>
      <c r="BG162" s="236">
        <v>14210873390</v>
      </c>
      <c r="BH162" s="236">
        <v>0</v>
      </c>
      <c r="BI162" s="236">
        <v>0</v>
      </c>
      <c r="BJ162" s="111">
        <v>0</v>
      </c>
      <c r="BL162" s="111">
        <v>5.86225740063398E-2</v>
      </c>
    </row>
    <row r="163" spans="1:64">
      <c r="A163" s="216">
        <f>A162+1</f>
        <v>2013</v>
      </c>
      <c r="B163" s="216" t="str">
        <f t="shared" ref="B163" si="20">B137</f>
        <v>Annual</v>
      </c>
      <c r="C163" s="236">
        <v>6271398085</v>
      </c>
      <c r="D163" s="236">
        <v>27499199</v>
      </c>
      <c r="E163" s="236">
        <v>6298897284</v>
      </c>
      <c r="F163" s="236">
        <v>4683208305</v>
      </c>
      <c r="G163" s="236">
        <v>20865254</v>
      </c>
      <c r="H163" s="236">
        <v>4704073559</v>
      </c>
      <c r="I163" s="236">
        <v>2085066909</v>
      </c>
      <c r="J163" s="236">
        <v>1963535</v>
      </c>
      <c r="K163" s="236">
        <v>2087030444</v>
      </c>
      <c r="L163" s="236">
        <v>26812292</v>
      </c>
      <c r="M163" s="236">
        <v>384701231</v>
      </c>
      <c r="N163" s="236">
        <v>46559177</v>
      </c>
      <c r="O163" s="236">
        <v>431260408</v>
      </c>
      <c r="P163" s="236">
        <v>13548073987</v>
      </c>
      <c r="Q163" s="236">
        <v>0</v>
      </c>
      <c r="R163" s="236">
        <v>13548073987</v>
      </c>
      <c r="S163" s="236"/>
      <c r="T163" s="236">
        <v>13066485591</v>
      </c>
      <c r="U163" s="236">
        <v>13066485591</v>
      </c>
      <c r="V163" s="236">
        <v>13116813579</v>
      </c>
      <c r="W163" s="236">
        <v>13116813579</v>
      </c>
      <c r="X163" s="236">
        <v>13497745999</v>
      </c>
      <c r="Y163" s="236">
        <v>13497745999</v>
      </c>
      <c r="Z163" s="236">
        <v>28160850</v>
      </c>
      <c r="AA163" s="236">
        <v>147417</v>
      </c>
      <c r="AB163" s="236">
        <v>28308267</v>
      </c>
      <c r="AC163" s="236">
        <v>846418706</v>
      </c>
      <c r="AD163" s="236">
        <v>0</v>
      </c>
      <c r="AE163" s="236">
        <v>14422800960</v>
      </c>
      <c r="AF163" s="236"/>
      <c r="AG163" s="236"/>
      <c r="AH163" s="236">
        <v>119140000</v>
      </c>
      <c r="AI163" s="236">
        <v>51485000</v>
      </c>
      <c r="AJ163" s="236">
        <v>0</v>
      </c>
      <c r="AK163" s="236"/>
      <c r="AL163" s="236">
        <v>6390538085</v>
      </c>
      <c r="AM163" s="236">
        <v>27499199</v>
      </c>
      <c r="AN163" s="236">
        <v>6418037284</v>
      </c>
      <c r="AO163" s="236">
        <v>4734693305</v>
      </c>
      <c r="AP163" s="236">
        <v>20865254</v>
      </c>
      <c r="AQ163" s="236">
        <v>4755558559</v>
      </c>
      <c r="AR163" s="236">
        <v>2085066909</v>
      </c>
      <c r="AS163" s="236">
        <v>1963535</v>
      </c>
      <c r="AT163" s="236">
        <v>2087030444</v>
      </c>
      <c r="AU163" s="236">
        <v>26812292</v>
      </c>
      <c r="AV163" s="236">
        <v>384701231</v>
      </c>
      <c r="AW163" s="236">
        <v>46559177</v>
      </c>
      <c r="AX163" s="236">
        <v>431260408</v>
      </c>
      <c r="AY163" s="236">
        <v>13718698987</v>
      </c>
      <c r="AZ163" s="236">
        <v>0</v>
      </c>
      <c r="BA163" s="236">
        <v>13718698987</v>
      </c>
      <c r="BB163" s="236"/>
      <c r="BC163" s="236">
        <v>13237110591</v>
      </c>
      <c r="BD163" s="236">
        <v>13237110591</v>
      </c>
      <c r="BE163" s="236">
        <v>14593425960</v>
      </c>
      <c r="BF163" s="236"/>
      <c r="BG163" s="236">
        <v>14422800960</v>
      </c>
      <c r="BH163" s="236">
        <v>0</v>
      </c>
      <c r="BI163" s="236">
        <v>0</v>
      </c>
      <c r="BJ163" s="111">
        <v>0</v>
      </c>
      <c r="BL163" s="111">
        <v>5.8686153150656804E-2</v>
      </c>
    </row>
    <row r="164" spans="1:64">
      <c r="A164" s="216">
        <f>A163+1</f>
        <v>2014</v>
      </c>
      <c r="B164" s="216" t="str">
        <f t="shared" ref="B164" si="21">B150</f>
        <v>Annual</v>
      </c>
      <c r="C164" s="236">
        <v>6405307704</v>
      </c>
      <c r="D164" s="236">
        <v>29319854</v>
      </c>
      <c r="E164" s="236">
        <v>6434627558</v>
      </c>
      <c r="F164" s="236">
        <v>4794547071</v>
      </c>
      <c r="G164" s="236">
        <v>22042746</v>
      </c>
      <c r="H164" s="236">
        <v>4816589817</v>
      </c>
      <c r="I164" s="236">
        <v>2062342402</v>
      </c>
      <c r="J164" s="236">
        <v>1848935</v>
      </c>
      <c r="K164" s="236">
        <v>2064191337</v>
      </c>
      <c r="L164" s="236">
        <v>27254180</v>
      </c>
      <c r="M164" s="236">
        <v>390396264</v>
      </c>
      <c r="N164" s="236">
        <v>47185601</v>
      </c>
      <c r="O164" s="236">
        <v>437581865</v>
      </c>
      <c r="P164" s="236">
        <v>13780244757</v>
      </c>
      <c r="Q164" s="236">
        <v>0</v>
      </c>
      <c r="R164" s="236">
        <v>13780244757</v>
      </c>
      <c r="S164" s="236"/>
      <c r="T164" s="236">
        <v>13289451357</v>
      </c>
      <c r="U164" s="236">
        <v>13289451357</v>
      </c>
      <c r="V164" s="236">
        <v>13342662892</v>
      </c>
      <c r="W164" s="236">
        <v>13342662892</v>
      </c>
      <c r="X164" s="236">
        <v>13727033222</v>
      </c>
      <c r="Y164" s="236">
        <v>13727033222</v>
      </c>
      <c r="Z164" s="236">
        <v>28683127</v>
      </c>
      <c r="AA164" s="236">
        <v>146432</v>
      </c>
      <c r="AB164" s="236">
        <v>28829559</v>
      </c>
      <c r="AC164" s="236">
        <v>861877741</v>
      </c>
      <c r="AD164" s="236">
        <v>0</v>
      </c>
      <c r="AE164" s="236">
        <v>14670952057</v>
      </c>
      <c r="AF164" s="236"/>
      <c r="AG164" s="236"/>
      <c r="AH164" s="236">
        <v>132033000</v>
      </c>
      <c r="AI164" s="236">
        <v>56976000</v>
      </c>
      <c r="AJ164" s="236">
        <v>0</v>
      </c>
      <c r="AK164" s="236"/>
      <c r="AL164" s="236">
        <v>6537340704</v>
      </c>
      <c r="AM164" s="236">
        <v>29319854</v>
      </c>
      <c r="AN164" s="236">
        <v>6566660558</v>
      </c>
      <c r="AO164" s="236">
        <v>4851523071</v>
      </c>
      <c r="AP164" s="236">
        <v>22042746</v>
      </c>
      <c r="AQ164" s="236">
        <v>4873565817</v>
      </c>
      <c r="AR164" s="236">
        <v>2062342402</v>
      </c>
      <c r="AS164" s="236">
        <v>1848935</v>
      </c>
      <c r="AT164" s="236">
        <v>2064191337</v>
      </c>
      <c r="AU164" s="236">
        <v>27254180</v>
      </c>
      <c r="AV164" s="236">
        <v>390396264</v>
      </c>
      <c r="AW164" s="236">
        <v>47185601</v>
      </c>
      <c r="AX164" s="236">
        <v>437581865</v>
      </c>
      <c r="AY164" s="236">
        <v>13969253757</v>
      </c>
      <c r="AZ164" s="236">
        <v>0</v>
      </c>
      <c r="BA164" s="236">
        <v>13969253757</v>
      </c>
      <c r="BB164" s="236"/>
      <c r="BC164" s="236">
        <v>13478460357</v>
      </c>
      <c r="BD164" s="236">
        <v>13478460357</v>
      </c>
      <c r="BE164" s="236">
        <v>14859961057</v>
      </c>
      <c r="BF164" s="236"/>
      <c r="BG164" s="236">
        <v>14670952057</v>
      </c>
      <c r="BH164" s="236">
        <v>0</v>
      </c>
      <c r="BI164" s="236">
        <v>0</v>
      </c>
      <c r="BJ164" s="111">
        <v>0</v>
      </c>
      <c r="BK164" s="250" t="e">
        <v>#DIV/0!</v>
      </c>
      <c r="BL164" s="111">
        <v>5.8747226332102248E-2</v>
      </c>
    </row>
    <row r="165" spans="1:64">
      <c r="B165" s="236"/>
      <c r="C165" s="251">
        <v>2.1495391802990538E-2</v>
      </c>
      <c r="D165" s="251" t="e">
        <v>#NUM!</v>
      </c>
      <c r="E165" s="251">
        <v>2.2091857307006579E-2</v>
      </c>
      <c r="F165" s="251">
        <v>2.6478135440119566E-2</v>
      </c>
      <c r="G165" s="251">
        <v>6.787797979254595E-2</v>
      </c>
      <c r="H165" s="251">
        <v>2.6631679657031171E-2</v>
      </c>
      <c r="I165" s="251">
        <v>-1.2223538366545883E-3</v>
      </c>
      <c r="J165" s="251">
        <v>-0.23694114133990585</v>
      </c>
      <c r="K165" s="251">
        <v>-2.4451471245298118E-3</v>
      </c>
      <c r="L165" s="251">
        <v>1.8137958827576073E-2</v>
      </c>
      <c r="M165" s="251">
        <v>1.6083528635089994E-2</v>
      </c>
      <c r="N165" s="251">
        <v>1.4460115606681923E-2</v>
      </c>
      <c r="O165" s="251">
        <v>1.5907092184323846E-2</v>
      </c>
      <c r="P165" s="251">
        <v>1.926179091014335E-2</v>
      </c>
      <c r="Q165" s="251" t="e">
        <v>#DIV/0!</v>
      </c>
      <c r="R165" s="251">
        <v>1.926179091014335E-2</v>
      </c>
      <c r="S165" s="251"/>
      <c r="T165" s="251">
        <v>1.9267665392749267E-2</v>
      </c>
      <c r="U165" s="251">
        <v>1.9267665392749267E-2</v>
      </c>
      <c r="V165" s="251">
        <v>1.9373896459668138E-2</v>
      </c>
      <c r="W165" s="251">
        <v>1.9373896459668138E-2</v>
      </c>
      <c r="X165" s="251">
        <v>1.9158634796336615E-2</v>
      </c>
      <c r="Y165" s="251">
        <v>1.9158634796336615E-2</v>
      </c>
      <c r="Z165" s="251">
        <v>2.030305712736169E-2</v>
      </c>
      <c r="AA165" s="251">
        <v>0.19839119063091215</v>
      </c>
      <c r="AB165" s="251">
        <v>2.0718508602221242E-2</v>
      </c>
      <c r="AC165" s="251">
        <v>2.0834426126379979E-2</v>
      </c>
      <c r="AD165" s="251">
        <v>-1</v>
      </c>
      <c r="AE165" s="251">
        <v>1.9295416591676773E-2</v>
      </c>
      <c r="AF165" s="251"/>
      <c r="AG165" s="251"/>
      <c r="AH165" s="251">
        <v>0.42260540631636867</v>
      </c>
      <c r="AI165" s="251">
        <v>0.41142436810339444</v>
      </c>
      <c r="AJ165" s="251" t="e">
        <v>#DIV/0!</v>
      </c>
      <c r="AK165" s="251"/>
      <c r="AL165" s="251">
        <v>2.3504883151330036E-2</v>
      </c>
      <c r="AM165" s="251" t="e">
        <v>#NUM!</v>
      </c>
      <c r="AN165" s="251">
        <v>2.4092999326226217E-2</v>
      </c>
      <c r="AO165" s="251">
        <v>2.7523304496809731E-2</v>
      </c>
      <c r="AP165" s="251">
        <v>0.11840265137102879</v>
      </c>
      <c r="AQ165" s="251">
        <v>2.7789289294739561E-2</v>
      </c>
      <c r="AR165" s="251">
        <v>-2.526407447312029E-3</v>
      </c>
      <c r="AS165" s="251">
        <v>0.26778098178556853</v>
      </c>
      <c r="AT165" s="251">
        <v>-2.4451471245298118E-3</v>
      </c>
      <c r="AU165" s="251">
        <v>1.8137958827576073E-2</v>
      </c>
      <c r="AV165" s="251">
        <v>1.6083528635089994E-2</v>
      </c>
      <c r="AW165" s="251">
        <v>1.4460115606681923E-2</v>
      </c>
      <c r="AX165" s="251">
        <v>1.5907092184323846E-2</v>
      </c>
      <c r="AY165" s="251">
        <v>2.0600126918770556E-2</v>
      </c>
      <c r="AZ165" s="251" t="e">
        <v>#DIV/0!</v>
      </c>
      <c r="BA165" s="251">
        <v>2.0600126918770556E-2</v>
      </c>
      <c r="BB165" s="251"/>
      <c r="BC165" s="251">
        <v>2.0361199955016618E-2</v>
      </c>
      <c r="BD165" s="251">
        <v>2.0361199955016618E-2</v>
      </c>
      <c r="BE165" s="251">
        <v>2.0553011825471978E-2</v>
      </c>
      <c r="BF165" s="251"/>
      <c r="BG165" s="251">
        <v>1.9295416591676773E-2</v>
      </c>
    </row>
    <row r="166" spans="1:64">
      <c r="A166" s="216">
        <f>A152</f>
        <v>2004</v>
      </c>
      <c r="B166" s="216" t="str">
        <f>B152</f>
        <v>Annual</v>
      </c>
      <c r="C166" s="252">
        <v>5178.1649399999997</v>
      </c>
      <c r="D166" s="252">
        <v>-6.5744220000000002</v>
      </c>
      <c r="E166" s="252">
        <v>5171.590518</v>
      </c>
      <c r="F166" s="252">
        <v>3691.9053279999998</v>
      </c>
      <c r="G166" s="252">
        <v>11.430083</v>
      </c>
      <c r="H166" s="252">
        <v>3703.335411</v>
      </c>
      <c r="I166" s="252">
        <v>2087.7218349999998</v>
      </c>
      <c r="J166" s="252">
        <v>27.627479000000001</v>
      </c>
      <c r="K166" s="252">
        <v>2115.349314</v>
      </c>
      <c r="L166" s="252">
        <v>22.770199000000002</v>
      </c>
      <c r="M166" s="252">
        <v>332.82162799999998</v>
      </c>
      <c r="N166" s="252">
        <v>40.875183999999997</v>
      </c>
      <c r="O166" s="252">
        <v>373.69681200000002</v>
      </c>
      <c r="P166" s="252">
        <v>11386.742254000001</v>
      </c>
      <c r="Q166" s="252">
        <v>0</v>
      </c>
      <c r="R166" s="252">
        <v>11386.742254000001</v>
      </c>
      <c r="S166" s="252"/>
      <c r="T166" s="252">
        <v>10980.562302</v>
      </c>
      <c r="U166" s="252">
        <v>10980.562302</v>
      </c>
      <c r="V166" s="252">
        <v>11013.045442000001</v>
      </c>
      <c r="W166" s="252">
        <v>11013.045442000001</v>
      </c>
      <c r="X166" s="252">
        <v>11354.259114</v>
      </c>
      <c r="Y166" s="252">
        <v>11354.259114</v>
      </c>
      <c r="Z166" s="252">
        <v>23.460356999999998</v>
      </c>
      <c r="AA166" s="252">
        <v>2.3969000000000001E-2</v>
      </c>
      <c r="AB166" s="252">
        <v>23.484325999999999</v>
      </c>
      <c r="AC166" s="252">
        <v>701.281834</v>
      </c>
      <c r="AD166" s="252">
        <v>7.2348319999999999</v>
      </c>
      <c r="AE166" s="252">
        <v>12118.743246</v>
      </c>
      <c r="AF166" s="252"/>
      <c r="AG166" s="252"/>
      <c r="AH166" s="252">
        <v>3.8889999999999998</v>
      </c>
      <c r="AI166" s="252">
        <v>1.8160000000000001</v>
      </c>
      <c r="AJ166" s="252">
        <v>0</v>
      </c>
      <c r="AK166" s="252"/>
      <c r="AL166" s="252">
        <v>5182.0539399999998</v>
      </c>
      <c r="AM166" s="252">
        <v>-6.5744220000000002</v>
      </c>
      <c r="AN166" s="252">
        <v>5175.4795180000001</v>
      </c>
      <c r="AO166" s="252">
        <v>3697.9522179999999</v>
      </c>
      <c r="AP166" s="252">
        <v>7.1991930000000002</v>
      </c>
      <c r="AQ166" s="252">
        <v>3705.1514109999998</v>
      </c>
      <c r="AR166" s="252">
        <v>2115.1769370000002</v>
      </c>
      <c r="AS166" s="252">
        <v>0.172377</v>
      </c>
      <c r="AT166" s="252">
        <v>2115.349314</v>
      </c>
      <c r="AU166" s="252">
        <v>22.770199000000002</v>
      </c>
      <c r="AV166" s="252">
        <v>332.82162799999998</v>
      </c>
      <c r="AW166" s="252">
        <v>40.875183999999997</v>
      </c>
      <c r="AX166" s="252">
        <v>373.69681200000002</v>
      </c>
      <c r="AY166" s="252">
        <v>11392.447254000001</v>
      </c>
      <c r="AZ166" s="252">
        <v>0</v>
      </c>
      <c r="BA166" s="252">
        <v>11392.447254000001</v>
      </c>
      <c r="BB166" s="252"/>
      <c r="BC166" s="252">
        <v>11017.953294000001</v>
      </c>
      <c r="BD166" s="252">
        <v>11017.953294000001</v>
      </c>
      <c r="BE166" s="252">
        <v>12124.448246</v>
      </c>
      <c r="BF166" s="252"/>
      <c r="BG166" s="252">
        <v>12118.743246</v>
      </c>
    </row>
    <row r="167" spans="1:64"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P167" s="252"/>
      <c r="AQ167" s="252"/>
      <c r="AR167" s="252"/>
      <c r="AS167" s="252"/>
      <c r="AT167" s="252"/>
      <c r="AU167" s="252"/>
      <c r="AV167" s="252"/>
      <c r="AW167" s="252"/>
      <c r="AX167" s="252"/>
      <c r="AY167" s="252"/>
      <c r="AZ167" s="252"/>
      <c r="BA167" s="252"/>
      <c r="BB167" s="252"/>
      <c r="BC167" s="252"/>
      <c r="BD167" s="252"/>
      <c r="BE167" s="252"/>
      <c r="BF167" s="252"/>
      <c r="BG167" s="252"/>
    </row>
    <row r="168" spans="1:64">
      <c r="A168" s="216">
        <f>A166+1</f>
        <v>2005</v>
      </c>
      <c r="B168" s="216" t="str">
        <f>B154</f>
        <v>Annual</v>
      </c>
      <c r="C168" s="252">
        <v>5183.4687720000002</v>
      </c>
      <c r="D168" s="252">
        <v>22.984221999999999</v>
      </c>
      <c r="E168" s="252">
        <v>5206.4529940000002</v>
      </c>
      <c r="F168" s="252">
        <v>3773.8084140000001</v>
      </c>
      <c r="G168" s="252">
        <v>17.057535999999999</v>
      </c>
      <c r="H168" s="252">
        <v>3790.8659499999999</v>
      </c>
      <c r="I168" s="252">
        <v>2131.2451409999999</v>
      </c>
      <c r="J168" s="252">
        <v>2.494847</v>
      </c>
      <c r="K168" s="252">
        <v>2133.7399879999998</v>
      </c>
      <c r="L168" s="252">
        <v>23.277187999999999</v>
      </c>
      <c r="M168" s="252">
        <v>339.10977300000002</v>
      </c>
      <c r="N168" s="252">
        <v>41.544353000000001</v>
      </c>
      <c r="O168" s="252">
        <v>380.65412600000002</v>
      </c>
      <c r="P168" s="252">
        <v>11534.990245999999</v>
      </c>
      <c r="Q168" s="252">
        <v>0</v>
      </c>
      <c r="R168" s="252">
        <v>11534.990245999999</v>
      </c>
      <c r="S168" s="252"/>
      <c r="T168" s="252">
        <v>11111.799515000001</v>
      </c>
      <c r="U168" s="252">
        <v>11111.799515000001</v>
      </c>
      <c r="V168" s="252">
        <v>11154.33612</v>
      </c>
      <c r="W168" s="252">
        <v>11154.33612</v>
      </c>
      <c r="X168" s="252">
        <v>11492.453641</v>
      </c>
      <c r="Y168" s="252">
        <v>11492.453641</v>
      </c>
      <c r="Z168" s="252">
        <v>23.982634000000001</v>
      </c>
      <c r="AA168" s="252">
        <v>0.13156200000000001</v>
      </c>
      <c r="AB168" s="252">
        <v>24.114196</v>
      </c>
      <c r="AC168" s="252">
        <v>713.38192400000003</v>
      </c>
      <c r="AD168" s="252">
        <v>0</v>
      </c>
      <c r="AE168" s="252">
        <v>12272.486365999999</v>
      </c>
      <c r="AF168" s="252"/>
      <c r="AG168" s="252"/>
      <c r="AH168" s="252">
        <v>19.073</v>
      </c>
      <c r="AI168" s="252">
        <v>8.1289999999999996</v>
      </c>
      <c r="AJ168" s="252">
        <v>0</v>
      </c>
      <c r="AK168" s="252"/>
      <c r="AL168" s="252">
        <v>5202.5417719999996</v>
      </c>
      <c r="AM168" s="252">
        <v>22.984221999999999</v>
      </c>
      <c r="AN168" s="252">
        <v>5225.5259939999996</v>
      </c>
      <c r="AO168" s="252">
        <v>3781.937414</v>
      </c>
      <c r="AP168" s="252">
        <v>17.057535999999999</v>
      </c>
      <c r="AQ168" s="252">
        <v>3798.9949499999998</v>
      </c>
      <c r="AR168" s="252">
        <v>2131.2451409999999</v>
      </c>
      <c r="AS168" s="252">
        <v>2.494847</v>
      </c>
      <c r="AT168" s="252">
        <v>2133.7399879999998</v>
      </c>
      <c r="AU168" s="252">
        <v>23.277187999999999</v>
      </c>
      <c r="AV168" s="252">
        <v>339.10977300000002</v>
      </c>
      <c r="AW168" s="252">
        <v>41.544353000000001</v>
      </c>
      <c r="AX168" s="252">
        <v>380.65412600000002</v>
      </c>
      <c r="AY168" s="252">
        <v>11562.192246000001</v>
      </c>
      <c r="AZ168" s="252">
        <v>0</v>
      </c>
      <c r="BA168" s="252">
        <v>11562.192246000001</v>
      </c>
      <c r="BB168" s="252"/>
      <c r="BC168" s="252">
        <v>11139.001515</v>
      </c>
      <c r="BD168" s="252">
        <v>11139.001515</v>
      </c>
      <c r="BE168" s="252">
        <v>12299.688366</v>
      </c>
      <c r="BF168" s="252"/>
      <c r="BG168" s="252">
        <v>12272.486365999999</v>
      </c>
    </row>
    <row r="169" spans="1:64">
      <c r="A169" s="216">
        <f t="shared" ref="A169:A178" si="22">A168+1</f>
        <v>2006</v>
      </c>
      <c r="B169" s="216" t="str">
        <f>B155</f>
        <v>Annual</v>
      </c>
      <c r="C169" s="252">
        <v>5313.464113</v>
      </c>
      <c r="D169" s="252">
        <v>25.16919</v>
      </c>
      <c r="E169" s="252">
        <v>5338.6333029999996</v>
      </c>
      <c r="F169" s="252">
        <v>3903.238726</v>
      </c>
      <c r="G169" s="252">
        <v>18.516328999999999</v>
      </c>
      <c r="H169" s="252">
        <v>3921.7550550000001</v>
      </c>
      <c r="I169" s="252">
        <v>2168.9724759999999</v>
      </c>
      <c r="J169" s="252">
        <v>2.6644320000000001</v>
      </c>
      <c r="K169" s="252">
        <v>2171.6369079999999</v>
      </c>
      <c r="L169" s="252">
        <v>23.719076000000001</v>
      </c>
      <c r="M169" s="252">
        <v>344.80480399999999</v>
      </c>
      <c r="N169" s="252">
        <v>42.170777999999999</v>
      </c>
      <c r="O169" s="252">
        <v>386.97558199999997</v>
      </c>
      <c r="P169" s="252">
        <v>11842.719924000001</v>
      </c>
      <c r="Q169" s="252">
        <v>0</v>
      </c>
      <c r="R169" s="252">
        <v>11842.719924000001</v>
      </c>
      <c r="S169" s="252"/>
      <c r="T169" s="252">
        <v>11409.394391</v>
      </c>
      <c r="U169" s="252">
        <v>11409.394391</v>
      </c>
      <c r="V169" s="252">
        <v>11455.744342</v>
      </c>
      <c r="W169" s="252">
        <v>11455.744342</v>
      </c>
      <c r="X169" s="252">
        <v>11796.369973000001</v>
      </c>
      <c r="Y169" s="252">
        <v>11796.369973000001</v>
      </c>
      <c r="Z169" s="252">
        <v>24.504911</v>
      </c>
      <c r="AA169" s="252">
        <v>0.13164699999999999</v>
      </c>
      <c r="AB169" s="252">
        <v>24.636558000000001</v>
      </c>
      <c r="AC169" s="252">
        <v>733.446729</v>
      </c>
      <c r="AD169" s="252">
        <v>0</v>
      </c>
      <c r="AE169" s="252">
        <v>12600.803211</v>
      </c>
      <c r="AF169" s="252"/>
      <c r="AG169" s="252"/>
      <c r="AH169" s="252">
        <v>31.706</v>
      </c>
      <c r="AI169" s="252">
        <v>13.124000000000001</v>
      </c>
      <c r="AJ169" s="252">
        <v>0</v>
      </c>
      <c r="AK169" s="252"/>
      <c r="AL169" s="252">
        <v>5345.1701130000001</v>
      </c>
      <c r="AM169" s="252">
        <v>25.16919</v>
      </c>
      <c r="AN169" s="252">
        <v>5370.3393029999997</v>
      </c>
      <c r="AO169" s="252">
        <v>3916.3627259999998</v>
      </c>
      <c r="AP169" s="252">
        <v>18.516328999999999</v>
      </c>
      <c r="AQ169" s="252">
        <v>3934.8790549999999</v>
      </c>
      <c r="AR169" s="252">
        <v>2168.9724759999999</v>
      </c>
      <c r="AS169" s="252">
        <v>2.6644320000000001</v>
      </c>
      <c r="AT169" s="252">
        <v>2171.6369079999999</v>
      </c>
      <c r="AU169" s="252">
        <v>23.719076000000001</v>
      </c>
      <c r="AV169" s="252">
        <v>344.80480399999999</v>
      </c>
      <c r="AW169" s="252">
        <v>42.170777999999999</v>
      </c>
      <c r="AX169" s="252">
        <v>386.97558199999997</v>
      </c>
      <c r="AY169" s="252">
        <v>11887.549924000001</v>
      </c>
      <c r="AZ169" s="252">
        <v>0</v>
      </c>
      <c r="BA169" s="252">
        <v>11887.549924000001</v>
      </c>
      <c r="BB169" s="252"/>
      <c r="BC169" s="252">
        <v>11454.224391</v>
      </c>
      <c r="BD169" s="252">
        <v>11454.224391</v>
      </c>
      <c r="BE169" s="252">
        <v>12645.633211</v>
      </c>
      <c r="BF169" s="252"/>
      <c r="BG169" s="252">
        <v>12600.803211</v>
      </c>
    </row>
    <row r="170" spans="1:64">
      <c r="A170" s="216">
        <f t="shared" si="22"/>
        <v>2007</v>
      </c>
      <c r="B170" s="216" t="str">
        <f>B156</f>
        <v>Annual</v>
      </c>
      <c r="C170" s="252">
        <v>5447.4750199999999</v>
      </c>
      <c r="D170" s="252">
        <v>25.782478999999999</v>
      </c>
      <c r="E170" s="252">
        <v>5473.2574990000003</v>
      </c>
      <c r="F170" s="252">
        <v>4014.6812279999999</v>
      </c>
      <c r="G170" s="252">
        <v>19.211327000000001</v>
      </c>
      <c r="H170" s="252">
        <v>4033.8925549999999</v>
      </c>
      <c r="I170" s="252">
        <v>2181.2760149999999</v>
      </c>
      <c r="J170" s="252">
        <v>2.0248140000000001</v>
      </c>
      <c r="K170" s="252">
        <v>2183.3008289999998</v>
      </c>
      <c r="L170" s="252">
        <v>24.160964</v>
      </c>
      <c r="M170" s="252">
        <v>350.49983500000002</v>
      </c>
      <c r="N170" s="252">
        <v>42.797201000000001</v>
      </c>
      <c r="O170" s="252">
        <v>393.29703599999999</v>
      </c>
      <c r="P170" s="252">
        <v>12107.908883</v>
      </c>
      <c r="Q170" s="252">
        <v>0</v>
      </c>
      <c r="R170" s="252">
        <v>12107.908883</v>
      </c>
      <c r="S170" s="252"/>
      <c r="T170" s="252">
        <v>11667.593226999999</v>
      </c>
      <c r="U170" s="252">
        <v>11667.593226999999</v>
      </c>
      <c r="V170" s="252">
        <v>11714.611847</v>
      </c>
      <c r="W170" s="252">
        <v>11714.611847</v>
      </c>
      <c r="X170" s="252">
        <v>12060.890262999999</v>
      </c>
      <c r="Y170" s="252">
        <v>12060.890262999999</v>
      </c>
      <c r="Z170" s="252">
        <v>25.027187999999999</v>
      </c>
      <c r="AA170" s="252">
        <v>0.13089600000000001</v>
      </c>
      <c r="AB170" s="252">
        <v>25.158083999999999</v>
      </c>
      <c r="AC170" s="252">
        <v>750.92033600000002</v>
      </c>
      <c r="AD170" s="252">
        <v>0</v>
      </c>
      <c r="AE170" s="252">
        <v>12883.987303</v>
      </c>
      <c r="AF170" s="252"/>
      <c r="AG170" s="252"/>
      <c r="AH170" s="252">
        <v>44.377000000000002</v>
      </c>
      <c r="AI170" s="252">
        <v>18.538</v>
      </c>
      <c r="AJ170" s="252">
        <v>0</v>
      </c>
      <c r="AK170" s="252"/>
      <c r="AL170" s="252">
        <v>5491.8520200000003</v>
      </c>
      <c r="AM170" s="252">
        <v>25.782478999999999</v>
      </c>
      <c r="AN170" s="252">
        <v>5517.6344989999998</v>
      </c>
      <c r="AO170" s="252">
        <v>4033.2192279999999</v>
      </c>
      <c r="AP170" s="252">
        <v>19.211327000000001</v>
      </c>
      <c r="AQ170" s="252">
        <v>4052.4305549999999</v>
      </c>
      <c r="AR170" s="252">
        <v>2181.2760149999999</v>
      </c>
      <c r="AS170" s="252">
        <v>2.0248140000000001</v>
      </c>
      <c r="AT170" s="252">
        <v>2183.3008289999998</v>
      </c>
      <c r="AU170" s="252">
        <v>24.160964</v>
      </c>
      <c r="AV170" s="252">
        <v>350.49983500000002</v>
      </c>
      <c r="AW170" s="252">
        <v>42.797201000000001</v>
      </c>
      <c r="AX170" s="252">
        <v>393.29703599999999</v>
      </c>
      <c r="AY170" s="252">
        <v>12170.823882999999</v>
      </c>
      <c r="AZ170" s="252">
        <v>0</v>
      </c>
      <c r="BA170" s="252">
        <v>12170.823882999999</v>
      </c>
      <c r="BB170" s="252"/>
      <c r="BC170" s="252">
        <v>11730.508227</v>
      </c>
      <c r="BD170" s="252">
        <v>11730.508227</v>
      </c>
      <c r="BE170" s="252">
        <v>12946.902303000001</v>
      </c>
      <c r="BF170" s="252"/>
      <c r="BG170" s="252">
        <v>12883.987303</v>
      </c>
    </row>
    <row r="171" spans="1:64">
      <c r="A171" s="216">
        <f t="shared" si="22"/>
        <v>2008</v>
      </c>
      <c r="B171" s="216" t="str">
        <f>B157</f>
        <v>Annual</v>
      </c>
      <c r="C171" s="252">
        <v>5621.909114</v>
      </c>
      <c r="D171" s="252">
        <v>26.31129</v>
      </c>
      <c r="E171" s="252">
        <v>5648.2204039999997</v>
      </c>
      <c r="F171" s="252">
        <v>4155.1347130000004</v>
      </c>
      <c r="G171" s="252">
        <v>19.356404999999999</v>
      </c>
      <c r="H171" s="252">
        <v>4174.4911179999999</v>
      </c>
      <c r="I171" s="252">
        <v>2192.7532970000002</v>
      </c>
      <c r="J171" s="252">
        <v>1.784592</v>
      </c>
      <c r="K171" s="252">
        <v>2194.5378890000002</v>
      </c>
      <c r="L171" s="252">
        <v>24.602851999999999</v>
      </c>
      <c r="M171" s="252">
        <v>357.09633000000002</v>
      </c>
      <c r="N171" s="252">
        <v>43.528830999999997</v>
      </c>
      <c r="O171" s="252">
        <v>400.62516099999999</v>
      </c>
      <c r="P171" s="252">
        <v>12442.477424000001</v>
      </c>
      <c r="Q171" s="252">
        <v>0</v>
      </c>
      <c r="R171" s="252">
        <v>12442.477424000001</v>
      </c>
      <c r="S171" s="252"/>
      <c r="T171" s="252">
        <v>11994.399976000001</v>
      </c>
      <c r="U171" s="252">
        <v>11994.399976000001</v>
      </c>
      <c r="V171" s="252">
        <v>12041.852263000001</v>
      </c>
      <c r="W171" s="252">
        <v>12041.852263000001</v>
      </c>
      <c r="X171" s="252">
        <v>12395.025137000001</v>
      </c>
      <c r="Y171" s="252">
        <v>12395.025137000001</v>
      </c>
      <c r="Z171" s="252">
        <v>25.549465000000001</v>
      </c>
      <c r="AA171" s="252">
        <v>0.117544</v>
      </c>
      <c r="AB171" s="252">
        <v>25.667009</v>
      </c>
      <c r="AC171" s="252">
        <v>772.66063599999995</v>
      </c>
      <c r="AD171" s="252">
        <v>0</v>
      </c>
      <c r="AE171" s="252">
        <v>13240.805069</v>
      </c>
      <c r="AF171" s="252"/>
      <c r="AG171" s="252"/>
      <c r="AH171" s="252">
        <v>56.9</v>
      </c>
      <c r="AI171" s="252">
        <v>24.03</v>
      </c>
      <c r="AJ171" s="252">
        <v>0</v>
      </c>
      <c r="AK171" s="252"/>
      <c r="AL171" s="252">
        <v>5678.8091139999997</v>
      </c>
      <c r="AM171" s="252">
        <v>26.31129</v>
      </c>
      <c r="AN171" s="252">
        <v>5705.1204040000002</v>
      </c>
      <c r="AO171" s="252">
        <v>4179.1647130000001</v>
      </c>
      <c r="AP171" s="252">
        <v>19.356404999999999</v>
      </c>
      <c r="AQ171" s="252">
        <v>4198.5211179999997</v>
      </c>
      <c r="AR171" s="252">
        <v>2192.7532970000002</v>
      </c>
      <c r="AS171" s="252">
        <v>1.784592</v>
      </c>
      <c r="AT171" s="252">
        <v>2194.5378890000002</v>
      </c>
      <c r="AU171" s="252">
        <v>24.602851999999999</v>
      </c>
      <c r="AV171" s="252">
        <v>357.09633000000002</v>
      </c>
      <c r="AW171" s="252">
        <v>43.528830999999997</v>
      </c>
      <c r="AX171" s="252">
        <v>400.62516099999999</v>
      </c>
      <c r="AY171" s="252">
        <v>12523.407424000001</v>
      </c>
      <c r="AZ171" s="252">
        <v>0</v>
      </c>
      <c r="BA171" s="252">
        <v>12523.407424000001</v>
      </c>
      <c r="BB171" s="252"/>
      <c r="BC171" s="252">
        <v>12075.329976000001</v>
      </c>
      <c r="BD171" s="252">
        <v>12075.329976000001</v>
      </c>
      <c r="BE171" s="252">
        <v>13321.735069</v>
      </c>
      <c r="BF171" s="252"/>
      <c r="BG171" s="252">
        <v>13240.805069</v>
      </c>
    </row>
    <row r="172" spans="1:64">
      <c r="A172" s="216">
        <f t="shared" si="22"/>
        <v>2009</v>
      </c>
      <c r="B172" s="216" t="str">
        <f>B158</f>
        <v>Annual</v>
      </c>
      <c r="C172" s="252">
        <v>5755.9259940000002</v>
      </c>
      <c r="D172" s="252">
        <v>26.420195</v>
      </c>
      <c r="E172" s="252">
        <v>5782.3461889999999</v>
      </c>
      <c r="F172" s="252">
        <v>4261.4551300000003</v>
      </c>
      <c r="G172" s="252">
        <v>19.206516000000001</v>
      </c>
      <c r="H172" s="252">
        <v>4280.6616459999996</v>
      </c>
      <c r="I172" s="252">
        <v>2172.2066620000001</v>
      </c>
      <c r="J172" s="252">
        <v>2.0761810000000001</v>
      </c>
      <c r="K172" s="252">
        <v>2174.282843</v>
      </c>
      <c r="L172" s="252">
        <v>25.044740000000001</v>
      </c>
      <c r="M172" s="252">
        <v>361.90550200000001</v>
      </c>
      <c r="N172" s="252">
        <v>44.051765000000003</v>
      </c>
      <c r="O172" s="252">
        <v>405.957267</v>
      </c>
      <c r="P172" s="252">
        <v>12668.292685</v>
      </c>
      <c r="Q172" s="252">
        <v>0</v>
      </c>
      <c r="R172" s="252">
        <v>12668.292685</v>
      </c>
      <c r="S172" s="252"/>
      <c r="T172" s="252">
        <v>12214.632525999999</v>
      </c>
      <c r="U172" s="252">
        <v>12214.632525999999</v>
      </c>
      <c r="V172" s="252">
        <v>12262.335418000001</v>
      </c>
      <c r="W172" s="252">
        <v>12262.335418000001</v>
      </c>
      <c r="X172" s="252">
        <v>12620.589792999999</v>
      </c>
      <c r="Y172" s="252">
        <v>12620.589792999999</v>
      </c>
      <c r="Z172" s="252">
        <v>26.071742</v>
      </c>
      <c r="AA172" s="252">
        <v>0.139511</v>
      </c>
      <c r="AB172" s="252">
        <v>26.211252999999999</v>
      </c>
      <c r="AC172" s="252">
        <v>787.717082</v>
      </c>
      <c r="AD172" s="252">
        <v>0</v>
      </c>
      <c r="AE172" s="252">
        <v>13482.221020000001</v>
      </c>
      <c r="AF172" s="252"/>
      <c r="AG172" s="252"/>
      <c r="AH172" s="252">
        <v>69.587000000000003</v>
      </c>
      <c r="AI172" s="252">
        <v>29.521000000000001</v>
      </c>
      <c r="AJ172" s="252">
        <v>0</v>
      </c>
      <c r="AK172" s="252"/>
      <c r="AL172" s="252">
        <v>5825.5129939999997</v>
      </c>
      <c r="AM172" s="252">
        <v>26.420195</v>
      </c>
      <c r="AN172" s="252">
        <v>5851.9331890000003</v>
      </c>
      <c r="AO172" s="252">
        <v>4290.97613</v>
      </c>
      <c r="AP172" s="252">
        <v>19.206516000000001</v>
      </c>
      <c r="AQ172" s="252">
        <v>4310.1826460000002</v>
      </c>
      <c r="AR172" s="252">
        <v>2172.2066620000001</v>
      </c>
      <c r="AS172" s="252">
        <v>2.0761810000000001</v>
      </c>
      <c r="AT172" s="252">
        <v>2174.282843</v>
      </c>
      <c r="AU172" s="252">
        <v>25.044740000000001</v>
      </c>
      <c r="AV172" s="252">
        <v>361.90550200000001</v>
      </c>
      <c r="AW172" s="252">
        <v>44.051765000000003</v>
      </c>
      <c r="AX172" s="252">
        <v>405.957267</v>
      </c>
      <c r="AY172" s="252">
        <v>12767.400685000001</v>
      </c>
      <c r="AZ172" s="252">
        <v>0</v>
      </c>
      <c r="BA172" s="252">
        <v>12767.400685000001</v>
      </c>
      <c r="BB172" s="252"/>
      <c r="BC172" s="252">
        <v>12313.740526</v>
      </c>
      <c r="BD172" s="252">
        <v>12313.740526</v>
      </c>
      <c r="BE172" s="252">
        <v>13581.329019999999</v>
      </c>
      <c r="BF172" s="252"/>
      <c r="BG172" s="252">
        <v>13482.221020000001</v>
      </c>
    </row>
    <row r="173" spans="1:64"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  <c r="AA173" s="252"/>
      <c r="AB173" s="252"/>
      <c r="AC173" s="252"/>
      <c r="AD173" s="252"/>
      <c r="AE173" s="252"/>
      <c r="AF173" s="252"/>
      <c r="AG173" s="252"/>
      <c r="AH173" s="252"/>
      <c r="AI173" s="252"/>
      <c r="AJ173" s="252"/>
      <c r="AK173" s="252"/>
      <c r="AL173" s="252"/>
      <c r="AM173" s="252"/>
      <c r="AN173" s="252"/>
      <c r="AO173" s="252"/>
      <c r="AP173" s="252"/>
      <c r="AQ173" s="252"/>
      <c r="AR173" s="252"/>
      <c r="AS173" s="252"/>
      <c r="AT173" s="252"/>
      <c r="AU173" s="252"/>
      <c r="AV173" s="252"/>
      <c r="AW173" s="252"/>
      <c r="AX173" s="252"/>
      <c r="AY173" s="252"/>
      <c r="AZ173" s="252"/>
      <c r="BA173" s="252"/>
      <c r="BB173" s="252"/>
      <c r="BC173" s="252"/>
      <c r="BD173" s="252"/>
      <c r="BE173" s="252"/>
      <c r="BF173" s="252"/>
      <c r="BG173" s="252"/>
    </row>
    <row r="174" spans="1:64">
      <c r="A174" s="216">
        <f>A172+1</f>
        <v>2010</v>
      </c>
      <c r="B174" s="216" t="str">
        <f>B160</f>
        <v>Annual</v>
      </c>
      <c r="C174" s="252">
        <v>5885.5541300000004</v>
      </c>
      <c r="D174" s="252">
        <v>27.881132000000001</v>
      </c>
      <c r="E174" s="252">
        <v>5913.435262</v>
      </c>
      <c r="F174" s="252">
        <v>4365.9143519999998</v>
      </c>
      <c r="G174" s="252">
        <v>20.503740000000001</v>
      </c>
      <c r="H174" s="252">
        <v>4386.4180919999999</v>
      </c>
      <c r="I174" s="252">
        <v>2150.687285</v>
      </c>
      <c r="J174" s="252">
        <v>2.0370520000000001</v>
      </c>
      <c r="K174" s="252">
        <v>2152.7243370000001</v>
      </c>
      <c r="L174" s="252">
        <v>25.486628</v>
      </c>
      <c r="M174" s="252">
        <v>367.60053399999998</v>
      </c>
      <c r="N174" s="252">
        <v>44.678189000000003</v>
      </c>
      <c r="O174" s="252">
        <v>412.27872300000001</v>
      </c>
      <c r="P174" s="252">
        <v>12890.343042</v>
      </c>
      <c r="Q174" s="252">
        <v>0</v>
      </c>
      <c r="R174" s="252">
        <v>12890.343042</v>
      </c>
      <c r="S174" s="252"/>
      <c r="T174" s="252">
        <v>12427.642395000001</v>
      </c>
      <c r="U174" s="252">
        <v>12427.642395000001</v>
      </c>
      <c r="V174" s="252">
        <v>12478.064318999999</v>
      </c>
      <c r="W174" s="252">
        <v>12478.064318999999</v>
      </c>
      <c r="X174" s="252">
        <v>12839.921118</v>
      </c>
      <c r="Y174" s="252">
        <v>12839.921118</v>
      </c>
      <c r="Z174" s="252">
        <v>26.594018999999999</v>
      </c>
      <c r="AA174" s="252">
        <v>0.142872</v>
      </c>
      <c r="AB174" s="252">
        <v>26.736891</v>
      </c>
      <c r="AC174" s="252">
        <v>802.51200900000003</v>
      </c>
      <c r="AD174" s="252">
        <v>0</v>
      </c>
      <c r="AE174" s="252">
        <v>13719.591941999999</v>
      </c>
      <c r="AF174" s="252"/>
      <c r="AG174" s="252"/>
      <c r="AH174" s="252">
        <v>81.81</v>
      </c>
      <c r="AI174" s="252">
        <v>35.012</v>
      </c>
      <c r="AJ174" s="252">
        <v>0</v>
      </c>
      <c r="AK174" s="252"/>
      <c r="AL174" s="252">
        <v>5967.3641299999999</v>
      </c>
      <c r="AM174" s="252">
        <v>27.881132000000001</v>
      </c>
      <c r="AN174" s="252">
        <v>5995.2452620000004</v>
      </c>
      <c r="AO174" s="252">
        <v>4400.9263520000004</v>
      </c>
      <c r="AP174" s="252">
        <v>20.503740000000001</v>
      </c>
      <c r="AQ174" s="252">
        <v>4421.4300919999996</v>
      </c>
      <c r="AR174" s="252">
        <v>2150.687285</v>
      </c>
      <c r="AS174" s="252">
        <v>2.0370520000000001</v>
      </c>
      <c r="AT174" s="252">
        <v>2152.7243370000001</v>
      </c>
      <c r="AU174" s="252">
        <v>25.486628</v>
      </c>
      <c r="AV174" s="252">
        <v>367.60053399999998</v>
      </c>
      <c r="AW174" s="252">
        <v>44.678189000000003</v>
      </c>
      <c r="AX174" s="252">
        <v>412.27872300000001</v>
      </c>
      <c r="AY174" s="252">
        <v>13007.165042000001</v>
      </c>
      <c r="AZ174" s="252">
        <v>0</v>
      </c>
      <c r="BA174" s="252">
        <v>13007.165042000001</v>
      </c>
      <c r="BB174" s="252"/>
      <c r="BC174" s="252">
        <v>12544.464395000001</v>
      </c>
      <c r="BD174" s="252">
        <v>12544.464395000001</v>
      </c>
      <c r="BE174" s="252">
        <v>13836.413941999999</v>
      </c>
      <c r="BF174" s="252"/>
      <c r="BG174" s="252">
        <v>13719.591941999999</v>
      </c>
    </row>
    <row r="175" spans="1:64">
      <c r="A175" s="216">
        <f t="shared" si="22"/>
        <v>2011</v>
      </c>
      <c r="B175" s="216" t="str">
        <f>B161</f>
        <v>Annual</v>
      </c>
      <c r="C175" s="252">
        <v>6006.1924440000003</v>
      </c>
      <c r="D175" s="252">
        <v>27.829677</v>
      </c>
      <c r="E175" s="252">
        <v>6034.022121</v>
      </c>
      <c r="F175" s="252">
        <v>4462.1927800000003</v>
      </c>
      <c r="G175" s="252">
        <v>20.746977000000001</v>
      </c>
      <c r="H175" s="252">
        <v>4482.9397570000001</v>
      </c>
      <c r="I175" s="252">
        <v>2128.6287699999998</v>
      </c>
      <c r="J175" s="252">
        <v>2.0138389999999999</v>
      </c>
      <c r="K175" s="252">
        <v>2130.642609</v>
      </c>
      <c r="L175" s="252">
        <v>25.928515999999998</v>
      </c>
      <c r="M175" s="252">
        <v>373.29556700000001</v>
      </c>
      <c r="N175" s="252">
        <v>45.304611999999999</v>
      </c>
      <c r="O175" s="252">
        <v>418.60017900000003</v>
      </c>
      <c r="P175" s="252">
        <v>13092.133182</v>
      </c>
      <c r="Q175" s="252">
        <v>0</v>
      </c>
      <c r="R175" s="252">
        <v>13092.133182</v>
      </c>
      <c r="S175" s="252"/>
      <c r="T175" s="252">
        <v>12622.942510000001</v>
      </c>
      <c r="U175" s="252">
        <v>12622.942510000001</v>
      </c>
      <c r="V175" s="252">
        <v>12673.533003</v>
      </c>
      <c r="W175" s="252">
        <v>12673.533003</v>
      </c>
      <c r="X175" s="252">
        <v>13041.542689</v>
      </c>
      <c r="Y175" s="252">
        <v>13041.542689</v>
      </c>
      <c r="Z175" s="252">
        <v>27.116295999999998</v>
      </c>
      <c r="AA175" s="252">
        <v>0.145402</v>
      </c>
      <c r="AB175" s="252">
        <v>27.261697999999999</v>
      </c>
      <c r="AC175" s="252">
        <v>816.06824200000005</v>
      </c>
      <c r="AD175" s="252">
        <v>0</v>
      </c>
      <c r="AE175" s="252">
        <v>13935.463121999999</v>
      </c>
      <c r="AF175" s="252"/>
      <c r="AG175" s="252"/>
      <c r="AH175" s="252">
        <v>94.176000000000002</v>
      </c>
      <c r="AI175" s="252">
        <v>40.503</v>
      </c>
      <c r="AJ175" s="252">
        <v>0</v>
      </c>
      <c r="AK175" s="252"/>
      <c r="AL175" s="252">
        <v>6100.3684439999997</v>
      </c>
      <c r="AM175" s="252">
        <v>27.829677</v>
      </c>
      <c r="AN175" s="252">
        <v>6128.1981210000004</v>
      </c>
      <c r="AO175" s="252">
        <v>4502.69578</v>
      </c>
      <c r="AP175" s="252">
        <v>20.746977000000001</v>
      </c>
      <c r="AQ175" s="252">
        <v>4523.4427569999998</v>
      </c>
      <c r="AR175" s="252">
        <v>2128.6287699999998</v>
      </c>
      <c r="AS175" s="252">
        <v>2.0138389999999999</v>
      </c>
      <c r="AT175" s="252">
        <v>2130.642609</v>
      </c>
      <c r="AU175" s="252">
        <v>25.928515999999998</v>
      </c>
      <c r="AV175" s="252">
        <v>373.29556700000001</v>
      </c>
      <c r="AW175" s="252">
        <v>45.304611999999999</v>
      </c>
      <c r="AX175" s="252">
        <v>418.60017900000003</v>
      </c>
      <c r="AY175" s="252">
        <v>13226.812182</v>
      </c>
      <c r="AZ175" s="252">
        <v>0</v>
      </c>
      <c r="BA175" s="252">
        <v>13226.812182</v>
      </c>
      <c r="BB175" s="252"/>
      <c r="BC175" s="252">
        <v>12757.621510000001</v>
      </c>
      <c r="BD175" s="252">
        <v>12757.621510000001</v>
      </c>
      <c r="BE175" s="252">
        <v>14070.142121999999</v>
      </c>
      <c r="BF175" s="252"/>
      <c r="BG175" s="252">
        <v>13935.463121999999</v>
      </c>
    </row>
    <row r="176" spans="1:64">
      <c r="A176" s="216">
        <f t="shared" si="22"/>
        <v>2012</v>
      </c>
      <c r="B176" s="216" t="str">
        <f>B162</f>
        <v>Annual</v>
      </c>
      <c r="C176" s="252">
        <v>6155.309628</v>
      </c>
      <c r="D176" s="252">
        <v>27.757579</v>
      </c>
      <c r="E176" s="252">
        <v>6183.0672070000001</v>
      </c>
      <c r="F176" s="252">
        <v>4584.6145310000002</v>
      </c>
      <c r="G176" s="252">
        <v>20.780925</v>
      </c>
      <c r="H176" s="252">
        <v>4605.3954560000002</v>
      </c>
      <c r="I176" s="252">
        <v>2107.4020599999999</v>
      </c>
      <c r="J176" s="252">
        <v>1.7936080000000001</v>
      </c>
      <c r="K176" s="252">
        <v>2109.1956679999998</v>
      </c>
      <c r="L176" s="252">
        <v>26.370404000000001</v>
      </c>
      <c r="M176" s="252">
        <v>379.95451400000002</v>
      </c>
      <c r="N176" s="252">
        <v>46.043112000000001</v>
      </c>
      <c r="O176" s="252">
        <v>425.99762600000003</v>
      </c>
      <c r="P176" s="252">
        <v>13350.026361</v>
      </c>
      <c r="Q176" s="252">
        <v>0</v>
      </c>
      <c r="R176" s="252">
        <v>13350.026361</v>
      </c>
      <c r="S176" s="252"/>
      <c r="T176" s="252">
        <v>12873.696623</v>
      </c>
      <c r="U176" s="252">
        <v>12873.696623</v>
      </c>
      <c r="V176" s="252">
        <v>12924.028735</v>
      </c>
      <c r="W176" s="252">
        <v>12924.028735</v>
      </c>
      <c r="X176" s="252">
        <v>13299.694249</v>
      </c>
      <c r="Y176" s="252">
        <v>13299.694249</v>
      </c>
      <c r="Z176" s="252">
        <v>27.638573000000001</v>
      </c>
      <c r="AA176" s="252">
        <v>0.13047900000000001</v>
      </c>
      <c r="AB176" s="252">
        <v>27.769051999999999</v>
      </c>
      <c r="AC176" s="252">
        <v>833.07797700000003</v>
      </c>
      <c r="AD176" s="252">
        <v>0</v>
      </c>
      <c r="AE176" s="252">
        <v>14210.873390000001</v>
      </c>
      <c r="AF176" s="252"/>
      <c r="AG176" s="252"/>
      <c r="AH176" s="252">
        <v>106.54600000000001</v>
      </c>
      <c r="AI176" s="252">
        <v>45.994</v>
      </c>
      <c r="AJ176" s="252">
        <v>0</v>
      </c>
      <c r="AK176" s="252"/>
      <c r="AL176" s="252">
        <v>6261.8556280000003</v>
      </c>
      <c r="AM176" s="252">
        <v>27.757579</v>
      </c>
      <c r="AN176" s="252">
        <v>6289.6132070000003</v>
      </c>
      <c r="AO176" s="252">
        <v>4630.6085309999999</v>
      </c>
      <c r="AP176" s="252">
        <v>20.780925</v>
      </c>
      <c r="AQ176" s="252">
        <v>4651.3894559999999</v>
      </c>
      <c r="AR176" s="252">
        <v>2107.4020599999999</v>
      </c>
      <c r="AS176" s="252">
        <v>1.7936080000000001</v>
      </c>
      <c r="AT176" s="252">
        <v>2109.1956679999998</v>
      </c>
      <c r="AU176" s="252">
        <v>26.370404000000001</v>
      </c>
      <c r="AV176" s="252">
        <v>379.95451400000002</v>
      </c>
      <c r="AW176" s="252">
        <v>46.043112000000001</v>
      </c>
      <c r="AX176" s="252">
        <v>425.99762600000003</v>
      </c>
      <c r="AY176" s="252">
        <v>13502.566360999999</v>
      </c>
      <c r="AZ176" s="252">
        <v>0</v>
      </c>
      <c r="BA176" s="252">
        <v>13502.566360999999</v>
      </c>
      <c r="BB176" s="252"/>
      <c r="BC176" s="252">
        <v>13026.236623000001</v>
      </c>
      <c r="BD176" s="252">
        <v>13026.236623000001</v>
      </c>
      <c r="BE176" s="252">
        <v>14363.41339</v>
      </c>
      <c r="BF176" s="252"/>
      <c r="BG176" s="252">
        <v>14210.873390000001</v>
      </c>
    </row>
    <row r="177" spans="1:59">
      <c r="A177" s="216">
        <f t="shared" si="22"/>
        <v>2013</v>
      </c>
      <c r="B177" s="216" t="str">
        <f>B163</f>
        <v>Annual</v>
      </c>
      <c r="C177" s="252">
        <v>6271.3980849999998</v>
      </c>
      <c r="D177" s="252">
        <v>27.499199000000001</v>
      </c>
      <c r="E177" s="252">
        <v>6298.8972839999997</v>
      </c>
      <c r="F177" s="252">
        <v>4683.2083050000001</v>
      </c>
      <c r="G177" s="252">
        <v>20.865254</v>
      </c>
      <c r="H177" s="252">
        <v>4704.0735590000004</v>
      </c>
      <c r="I177" s="252">
        <v>2085.0669090000001</v>
      </c>
      <c r="J177" s="252">
        <v>1.963535</v>
      </c>
      <c r="K177" s="252">
        <v>2087.030444</v>
      </c>
      <c r="L177" s="252">
        <v>26.812291999999999</v>
      </c>
      <c r="M177" s="252">
        <v>384.70123100000001</v>
      </c>
      <c r="N177" s="252">
        <v>46.559176999999998</v>
      </c>
      <c r="O177" s="252">
        <v>431.26040799999998</v>
      </c>
      <c r="P177" s="252">
        <v>13548.073987</v>
      </c>
      <c r="Q177" s="252">
        <v>0</v>
      </c>
      <c r="R177" s="252">
        <v>13548.073987</v>
      </c>
      <c r="S177" s="252"/>
      <c r="T177" s="252">
        <v>13066.485591000001</v>
      </c>
      <c r="U177" s="252">
        <v>13066.485591000001</v>
      </c>
      <c r="V177" s="252">
        <v>13116.813579</v>
      </c>
      <c r="W177" s="252">
        <v>13116.813579</v>
      </c>
      <c r="X177" s="252">
        <v>13497.745999000001</v>
      </c>
      <c r="Y177" s="252">
        <v>13497.745999000001</v>
      </c>
      <c r="Z177" s="252">
        <v>28.16085</v>
      </c>
      <c r="AA177" s="252">
        <v>0.14741699999999999</v>
      </c>
      <c r="AB177" s="252">
        <v>28.308267000000001</v>
      </c>
      <c r="AC177" s="252">
        <v>846.41870600000004</v>
      </c>
      <c r="AD177" s="252">
        <v>0</v>
      </c>
      <c r="AE177" s="252">
        <v>14422.80096</v>
      </c>
      <c r="AF177" s="252"/>
      <c r="AG177" s="252"/>
      <c r="AH177" s="252">
        <v>119.14</v>
      </c>
      <c r="AI177" s="252">
        <v>51.484999999999999</v>
      </c>
      <c r="AJ177" s="252">
        <v>0</v>
      </c>
      <c r="AK177" s="252"/>
      <c r="AL177" s="252">
        <v>6390.5380850000001</v>
      </c>
      <c r="AM177" s="252">
        <v>27.499199000000001</v>
      </c>
      <c r="AN177" s="252">
        <v>6418.037284</v>
      </c>
      <c r="AO177" s="252">
        <v>4734.6933049999998</v>
      </c>
      <c r="AP177" s="252">
        <v>20.865254</v>
      </c>
      <c r="AQ177" s="252">
        <v>4755.5585590000001</v>
      </c>
      <c r="AR177" s="252">
        <v>2085.0669090000001</v>
      </c>
      <c r="AS177" s="252">
        <v>1.963535</v>
      </c>
      <c r="AT177" s="252">
        <v>2087.030444</v>
      </c>
      <c r="AU177" s="252">
        <v>26.812291999999999</v>
      </c>
      <c r="AV177" s="252">
        <v>384.70123100000001</v>
      </c>
      <c r="AW177" s="252">
        <v>46.559176999999998</v>
      </c>
      <c r="AX177" s="252">
        <v>431.26040799999998</v>
      </c>
      <c r="AY177" s="252">
        <v>13718.698987</v>
      </c>
      <c r="AZ177" s="252">
        <v>0</v>
      </c>
      <c r="BA177" s="252">
        <v>13718.698987</v>
      </c>
      <c r="BB177" s="252"/>
      <c r="BC177" s="252">
        <v>13237.110591000001</v>
      </c>
      <c r="BD177" s="252">
        <v>13237.110591000001</v>
      </c>
      <c r="BE177" s="252">
        <v>14593.42596</v>
      </c>
      <c r="BF177" s="252"/>
      <c r="BG177" s="252">
        <v>14422.80096</v>
      </c>
    </row>
    <row r="178" spans="1:59">
      <c r="A178" s="216">
        <f t="shared" si="22"/>
        <v>2014</v>
      </c>
      <c r="B178" s="216" t="str">
        <f>B164</f>
        <v>Annual</v>
      </c>
      <c r="C178" s="252">
        <v>6405.3077039999998</v>
      </c>
      <c r="D178" s="252">
        <v>29.319853999999999</v>
      </c>
      <c r="E178" s="252">
        <v>6434.6275580000001</v>
      </c>
      <c r="F178" s="252">
        <v>4794.547071</v>
      </c>
      <c r="G178" s="252">
        <v>22.042746000000001</v>
      </c>
      <c r="H178" s="252">
        <v>4816.589817</v>
      </c>
      <c r="I178" s="252">
        <v>2062.3424020000002</v>
      </c>
      <c r="J178" s="252">
        <v>1.848935</v>
      </c>
      <c r="K178" s="252">
        <v>2064.1913370000002</v>
      </c>
      <c r="L178" s="252">
        <v>27.254180000000002</v>
      </c>
      <c r="M178" s="252">
        <v>390.39626399999997</v>
      </c>
      <c r="N178" s="252">
        <v>47.185600999999998</v>
      </c>
      <c r="O178" s="252">
        <v>437.58186499999999</v>
      </c>
      <c r="P178" s="252">
        <v>13780.244757</v>
      </c>
      <c r="Q178" s="252">
        <v>0</v>
      </c>
      <c r="R178" s="252">
        <v>13780.244757</v>
      </c>
      <c r="S178" s="252"/>
      <c r="T178" s="252">
        <v>13289.451357</v>
      </c>
      <c r="U178" s="252">
        <v>13289.451357</v>
      </c>
      <c r="V178" s="252">
        <v>13342.662892</v>
      </c>
      <c r="W178" s="252">
        <v>13342.662892</v>
      </c>
      <c r="X178" s="252">
        <v>13727.033222</v>
      </c>
      <c r="Y178" s="252">
        <v>13727.033222</v>
      </c>
      <c r="Z178" s="252">
        <v>28.683126999999999</v>
      </c>
      <c r="AA178" s="252">
        <v>0.14643200000000001</v>
      </c>
      <c r="AB178" s="252">
        <v>28.829559</v>
      </c>
      <c r="AC178" s="252">
        <v>861.87774100000001</v>
      </c>
      <c r="AD178" s="252">
        <v>0</v>
      </c>
      <c r="AE178" s="252">
        <v>14670.952057</v>
      </c>
      <c r="AF178" s="252"/>
      <c r="AG178" s="252"/>
      <c r="AH178" s="252">
        <v>132.03299999999999</v>
      </c>
      <c r="AI178" s="252">
        <v>56.975999999999999</v>
      </c>
      <c r="AJ178" s="252">
        <v>0</v>
      </c>
      <c r="AK178" s="252"/>
      <c r="AL178" s="252">
        <v>6537.3407040000002</v>
      </c>
      <c r="AM178" s="252">
        <v>29.319853999999999</v>
      </c>
      <c r="AN178" s="252">
        <v>6566.6605579999996</v>
      </c>
      <c r="AO178" s="252">
        <v>4851.5230709999996</v>
      </c>
      <c r="AP178" s="252">
        <v>22.042746000000001</v>
      </c>
      <c r="AQ178" s="252">
        <v>4873.5658169999997</v>
      </c>
      <c r="AR178" s="252">
        <v>2062.3424020000002</v>
      </c>
      <c r="AS178" s="252">
        <v>1.848935</v>
      </c>
      <c r="AT178" s="252">
        <v>2064.1913370000002</v>
      </c>
      <c r="AU178" s="252">
        <v>27.254180000000002</v>
      </c>
      <c r="AV178" s="252">
        <v>390.39626399999997</v>
      </c>
      <c r="AW178" s="252">
        <v>47.185600999999998</v>
      </c>
      <c r="AX178" s="252">
        <v>437.58186499999999</v>
      </c>
      <c r="AY178" s="252">
        <v>13969.253757</v>
      </c>
      <c r="AZ178" s="252">
        <v>0</v>
      </c>
      <c r="BA178" s="252">
        <v>13969.253757</v>
      </c>
      <c r="BB178" s="252"/>
      <c r="BC178" s="252">
        <v>13478.460357</v>
      </c>
      <c r="BD178" s="252">
        <v>13478.460357</v>
      </c>
      <c r="BE178" s="252">
        <v>14859.961057</v>
      </c>
      <c r="BF178" s="252"/>
      <c r="BG178" s="252">
        <v>14670.952057</v>
      </c>
    </row>
    <row r="179" spans="1:59">
      <c r="B179" s="236"/>
      <c r="C179" s="236"/>
      <c r="D179" s="236"/>
      <c r="E179" s="236"/>
      <c r="F179" s="236"/>
      <c r="G179" s="236"/>
      <c r="H179" s="236"/>
      <c r="I179" s="253"/>
      <c r="J179" s="249"/>
      <c r="K179" s="249"/>
      <c r="L179" s="249"/>
      <c r="M179" s="249"/>
      <c r="N179" s="249"/>
      <c r="O179" s="249"/>
      <c r="P179" s="249"/>
      <c r="Q179" s="249"/>
      <c r="R179" s="253"/>
      <c r="S179" s="253"/>
      <c r="T179" s="253"/>
      <c r="U179" s="253"/>
      <c r="V179" s="253"/>
      <c r="W179" s="253"/>
      <c r="X179" s="253"/>
      <c r="Y179" s="253"/>
    </row>
    <row r="180" spans="1:59">
      <c r="A180" s="216">
        <f>A166</f>
        <v>2004</v>
      </c>
      <c r="B180" s="216" t="str">
        <f>B166</f>
        <v>Annual</v>
      </c>
      <c r="C180" s="254">
        <v>5178164.9399999995</v>
      </c>
      <c r="D180" s="254">
        <v>-6574.4220000000005</v>
      </c>
      <c r="E180" s="254">
        <v>5171590.5180000002</v>
      </c>
      <c r="F180" s="254">
        <v>3691905.3279999997</v>
      </c>
      <c r="G180" s="254">
        <v>11430.083000000001</v>
      </c>
      <c r="H180" s="254">
        <v>3703335.4109999998</v>
      </c>
      <c r="I180" s="254">
        <v>2087721.8349999997</v>
      </c>
      <c r="J180" s="254">
        <v>27627.478999999999</v>
      </c>
      <c r="K180" s="254">
        <v>2115349.3140000002</v>
      </c>
      <c r="L180" s="254">
        <v>22770.199000000001</v>
      </c>
      <c r="M180" s="254">
        <v>332821.62799999997</v>
      </c>
      <c r="N180" s="254">
        <v>40875.183999999994</v>
      </c>
      <c r="O180" s="254">
        <v>373696.81200000003</v>
      </c>
      <c r="P180" s="254">
        <v>11386742.254000001</v>
      </c>
      <c r="Q180" s="254">
        <v>0</v>
      </c>
      <c r="R180" s="254">
        <v>11386742.254000001</v>
      </c>
      <c r="S180" s="252"/>
      <c r="T180" s="254">
        <v>10980562.302000001</v>
      </c>
      <c r="U180" s="254">
        <v>10980562.302000001</v>
      </c>
      <c r="V180" s="254">
        <v>11013045.442</v>
      </c>
      <c r="W180" s="254">
        <v>11013045.442</v>
      </c>
      <c r="X180" s="254">
        <v>11354259.114</v>
      </c>
      <c r="Y180" s="254">
        <v>11354259.114</v>
      </c>
      <c r="Z180" s="254">
        <v>23460.357</v>
      </c>
      <c r="AA180" s="254">
        <v>23.969000000000001</v>
      </c>
      <c r="AB180" s="254">
        <v>23484.326000000001</v>
      </c>
      <c r="AC180" s="254">
        <v>701281.83400000003</v>
      </c>
      <c r="AD180" s="254">
        <v>7234.8320000000003</v>
      </c>
      <c r="AE180" s="254">
        <v>12118743.245999999</v>
      </c>
      <c r="AF180" s="252"/>
      <c r="AG180" s="252"/>
      <c r="AH180" s="254">
        <v>3889</v>
      </c>
      <c r="AI180" s="254">
        <v>1816</v>
      </c>
      <c r="AJ180" s="254">
        <v>0</v>
      </c>
      <c r="AK180" s="252"/>
      <c r="AL180" s="254">
        <v>5182053.9399999995</v>
      </c>
      <c r="AM180" s="254">
        <v>-6574.4220000000005</v>
      </c>
      <c r="AN180" s="254">
        <v>5175479.5180000002</v>
      </c>
      <c r="AO180" s="254">
        <v>3697952.2179999999</v>
      </c>
      <c r="AP180" s="254">
        <v>7199.1930000000002</v>
      </c>
      <c r="AQ180" s="254">
        <v>3705151.4109999998</v>
      </c>
      <c r="AR180" s="254">
        <v>2115176.9370000004</v>
      </c>
      <c r="AS180" s="254">
        <v>172.37700000000001</v>
      </c>
      <c r="AT180" s="254">
        <v>2115349.3140000002</v>
      </c>
      <c r="AU180" s="254">
        <v>22770.199000000001</v>
      </c>
      <c r="AV180" s="254">
        <v>332821.62799999997</v>
      </c>
      <c r="AW180" s="254">
        <v>40875.183999999994</v>
      </c>
      <c r="AX180" s="254">
        <v>373696.81200000003</v>
      </c>
      <c r="AY180" s="254">
        <v>11392447.254000001</v>
      </c>
      <c r="AZ180" s="254">
        <v>0</v>
      </c>
      <c r="BA180" s="254">
        <v>11392447.254000001</v>
      </c>
      <c r="BB180" s="252"/>
      <c r="BC180" s="254">
        <v>11017953.294000002</v>
      </c>
      <c r="BD180" s="254">
        <v>11017953.294000002</v>
      </c>
      <c r="BE180" s="254">
        <v>12124448.245999999</v>
      </c>
      <c r="BF180" s="252"/>
      <c r="BG180" s="254">
        <v>12118743.245999999</v>
      </c>
    </row>
    <row r="181" spans="1:59"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  <c r="AA181" s="252"/>
      <c r="AB181" s="252"/>
      <c r="AC181" s="252"/>
      <c r="AD181" s="252"/>
      <c r="AE181" s="252"/>
      <c r="AF181" s="252"/>
      <c r="AG181" s="252"/>
      <c r="AH181" s="252"/>
      <c r="AI181" s="252"/>
      <c r="AJ181" s="252"/>
      <c r="AK181" s="252"/>
      <c r="AL181" s="252"/>
      <c r="AM181" s="252"/>
      <c r="AN181" s="252"/>
      <c r="AO181" s="252"/>
      <c r="AP181" s="252"/>
      <c r="AQ181" s="252"/>
      <c r="AR181" s="252"/>
      <c r="AS181" s="252"/>
      <c r="AT181" s="252"/>
      <c r="AU181" s="252"/>
      <c r="AV181" s="252"/>
      <c r="AW181" s="252"/>
      <c r="AX181" s="252"/>
      <c r="AY181" s="252"/>
      <c r="AZ181" s="252"/>
      <c r="BA181" s="252"/>
      <c r="BB181" s="252"/>
      <c r="BC181" s="252"/>
      <c r="BD181" s="252"/>
      <c r="BE181" s="252"/>
      <c r="BF181" s="252"/>
      <c r="BG181" s="252"/>
    </row>
    <row r="182" spans="1:59">
      <c r="A182" s="216">
        <f>A180+1</f>
        <v>2005</v>
      </c>
      <c r="B182" s="216" t="str">
        <f>B168</f>
        <v>Annual</v>
      </c>
      <c r="C182" s="254">
        <v>5183468.7719999999</v>
      </c>
      <c r="D182" s="254">
        <v>22984.221999999998</v>
      </c>
      <c r="E182" s="254">
        <v>5206452.9939999999</v>
      </c>
      <c r="F182" s="254">
        <v>3773808.4139999999</v>
      </c>
      <c r="G182" s="254">
        <v>17057.536</v>
      </c>
      <c r="H182" s="254">
        <v>3790865.9499999997</v>
      </c>
      <c r="I182" s="254">
        <v>2131245.1409999998</v>
      </c>
      <c r="J182" s="254">
        <v>2494.8470000000002</v>
      </c>
      <c r="K182" s="254">
        <v>2133739.9879999999</v>
      </c>
      <c r="L182" s="254">
        <v>23277.187999999998</v>
      </c>
      <c r="M182" s="254">
        <v>339109.77300000004</v>
      </c>
      <c r="N182" s="254">
        <v>41544.353000000003</v>
      </c>
      <c r="O182" s="254">
        <v>380654.12600000005</v>
      </c>
      <c r="P182" s="254">
        <v>11534990.245999999</v>
      </c>
      <c r="Q182" s="254">
        <v>0</v>
      </c>
      <c r="R182" s="254">
        <v>11534990.245999999</v>
      </c>
      <c r="S182" s="252"/>
      <c r="T182" s="254">
        <v>11111799.515000001</v>
      </c>
      <c r="U182" s="254">
        <v>11111799.515000001</v>
      </c>
      <c r="V182" s="254">
        <v>11154336.119999999</v>
      </c>
      <c r="W182" s="254">
        <v>11154336.119999999</v>
      </c>
      <c r="X182" s="254">
        <v>11492453.641000001</v>
      </c>
      <c r="Y182" s="254">
        <v>11492453.641000001</v>
      </c>
      <c r="Z182" s="254">
        <v>23982.634000000002</v>
      </c>
      <c r="AA182" s="254">
        <v>131.56200000000001</v>
      </c>
      <c r="AB182" s="254">
        <v>24114.196</v>
      </c>
      <c r="AC182" s="254">
        <v>713381.924</v>
      </c>
      <c r="AD182" s="254">
        <v>0</v>
      </c>
      <c r="AE182" s="254">
        <v>12272486.365999999</v>
      </c>
      <c r="AF182" s="252"/>
      <c r="AG182" s="252"/>
      <c r="AH182" s="254">
        <v>19073</v>
      </c>
      <c r="AI182" s="254">
        <v>8129</v>
      </c>
      <c r="AJ182" s="254">
        <v>0</v>
      </c>
      <c r="AK182" s="252"/>
      <c r="AL182" s="254">
        <v>5202541.7719999999</v>
      </c>
      <c r="AM182" s="254">
        <v>22984.221999999998</v>
      </c>
      <c r="AN182" s="254">
        <v>5225525.9939999999</v>
      </c>
      <c r="AO182" s="254">
        <v>3781937.4139999999</v>
      </c>
      <c r="AP182" s="254">
        <v>17057.536</v>
      </c>
      <c r="AQ182" s="254">
        <v>3798994.9499999997</v>
      </c>
      <c r="AR182" s="254">
        <v>2131245.1409999998</v>
      </c>
      <c r="AS182" s="254">
        <v>2494.8470000000002</v>
      </c>
      <c r="AT182" s="254">
        <v>2133739.9879999999</v>
      </c>
      <c r="AU182" s="254">
        <v>23277.187999999998</v>
      </c>
      <c r="AV182" s="254">
        <v>339109.77300000004</v>
      </c>
      <c r="AW182" s="254">
        <v>41544.353000000003</v>
      </c>
      <c r="AX182" s="254">
        <v>380654.12600000005</v>
      </c>
      <c r="AY182" s="254">
        <v>11562192.246000001</v>
      </c>
      <c r="AZ182" s="254">
        <v>0</v>
      </c>
      <c r="BA182" s="254">
        <v>11562192.246000001</v>
      </c>
      <c r="BB182" s="252"/>
      <c r="BC182" s="254">
        <v>11139001.515000001</v>
      </c>
      <c r="BD182" s="254">
        <v>11139001.515000001</v>
      </c>
      <c r="BE182" s="254">
        <v>12299688.366</v>
      </c>
      <c r="BF182" s="252"/>
      <c r="BG182" s="254">
        <v>12272486.365999999</v>
      </c>
    </row>
    <row r="183" spans="1:59">
      <c r="A183" s="216">
        <f>A182+1</f>
        <v>2006</v>
      </c>
      <c r="B183" s="216" t="str">
        <f>B169</f>
        <v>Annual</v>
      </c>
      <c r="C183" s="254">
        <v>5313464.1129999999</v>
      </c>
      <c r="D183" s="254">
        <v>25169.19</v>
      </c>
      <c r="E183" s="254">
        <v>5338633.3029999994</v>
      </c>
      <c r="F183" s="254">
        <v>3903238.7260000003</v>
      </c>
      <c r="G183" s="254">
        <v>18516.328999999998</v>
      </c>
      <c r="H183" s="254">
        <v>3921755.0550000002</v>
      </c>
      <c r="I183" s="254">
        <v>2168972.4759999998</v>
      </c>
      <c r="J183" s="254">
        <v>2664.4320000000002</v>
      </c>
      <c r="K183" s="254">
        <v>2171636.9079999998</v>
      </c>
      <c r="L183" s="254">
        <v>23719.076000000001</v>
      </c>
      <c r="M183" s="254">
        <v>344804.804</v>
      </c>
      <c r="N183" s="254">
        <v>42170.777999999998</v>
      </c>
      <c r="O183" s="254">
        <v>386975.58199999999</v>
      </c>
      <c r="P183" s="254">
        <v>11842719.924000001</v>
      </c>
      <c r="Q183" s="254">
        <v>0</v>
      </c>
      <c r="R183" s="254">
        <v>11842719.924000001</v>
      </c>
      <c r="S183" s="252"/>
      <c r="T183" s="254">
        <v>11409394.390999999</v>
      </c>
      <c r="U183" s="254">
        <v>11409394.390999999</v>
      </c>
      <c r="V183" s="254">
        <v>11455744.342</v>
      </c>
      <c r="W183" s="254">
        <v>11455744.342</v>
      </c>
      <c r="X183" s="254">
        <v>11796369.973000001</v>
      </c>
      <c r="Y183" s="254">
        <v>11796369.973000001</v>
      </c>
      <c r="Z183" s="254">
        <v>24504.911</v>
      </c>
      <c r="AA183" s="254">
        <v>131.64699999999999</v>
      </c>
      <c r="AB183" s="254">
        <v>24636.558000000001</v>
      </c>
      <c r="AC183" s="254">
        <v>733446.72900000005</v>
      </c>
      <c r="AD183" s="254">
        <v>0</v>
      </c>
      <c r="AE183" s="254">
        <v>12600803.211000001</v>
      </c>
      <c r="AF183" s="252"/>
      <c r="AG183" s="252"/>
      <c r="AH183" s="254">
        <v>31706</v>
      </c>
      <c r="AI183" s="254">
        <v>13124</v>
      </c>
      <c r="AJ183" s="254">
        <v>0</v>
      </c>
      <c r="AK183" s="252"/>
      <c r="AL183" s="254">
        <v>5345170.1129999999</v>
      </c>
      <c r="AM183" s="254">
        <v>25169.19</v>
      </c>
      <c r="AN183" s="254">
        <v>5370339.3029999994</v>
      </c>
      <c r="AO183" s="254">
        <v>3916362.7259999998</v>
      </c>
      <c r="AP183" s="254">
        <v>18516.328999999998</v>
      </c>
      <c r="AQ183" s="254">
        <v>3934879.0549999997</v>
      </c>
      <c r="AR183" s="254">
        <v>2168972.4759999998</v>
      </c>
      <c r="AS183" s="254">
        <v>2664.4320000000002</v>
      </c>
      <c r="AT183" s="254">
        <v>2171636.9079999998</v>
      </c>
      <c r="AU183" s="254">
        <v>23719.076000000001</v>
      </c>
      <c r="AV183" s="254">
        <v>344804.804</v>
      </c>
      <c r="AW183" s="254">
        <v>42170.777999999998</v>
      </c>
      <c r="AX183" s="254">
        <v>386975.58199999999</v>
      </c>
      <c r="AY183" s="254">
        <v>11887549.924000001</v>
      </c>
      <c r="AZ183" s="254">
        <v>0</v>
      </c>
      <c r="BA183" s="254">
        <v>11887549.924000001</v>
      </c>
      <c r="BB183" s="252"/>
      <c r="BC183" s="254">
        <v>11454224.390999999</v>
      </c>
      <c r="BD183" s="254">
        <v>11454224.390999999</v>
      </c>
      <c r="BE183" s="254">
        <v>12645633.211000001</v>
      </c>
      <c r="BF183" s="252"/>
      <c r="BG183" s="254">
        <v>12600803.211000001</v>
      </c>
    </row>
    <row r="184" spans="1:59">
      <c r="A184" s="216">
        <f>A183+1</f>
        <v>2007</v>
      </c>
      <c r="B184" s="216" t="str">
        <f>B170</f>
        <v>Annual</v>
      </c>
      <c r="C184" s="254">
        <v>5447475.0199999996</v>
      </c>
      <c r="D184" s="254">
        <v>25782.478999999999</v>
      </c>
      <c r="E184" s="254">
        <v>5473257.4989999998</v>
      </c>
      <c r="F184" s="254">
        <v>4014681.2280000001</v>
      </c>
      <c r="G184" s="254">
        <v>19211.327000000001</v>
      </c>
      <c r="H184" s="254">
        <v>4033892.5549999997</v>
      </c>
      <c r="I184" s="254">
        <v>2181276.0150000001</v>
      </c>
      <c r="J184" s="254">
        <v>2024.8140000000001</v>
      </c>
      <c r="K184" s="254">
        <v>2183300.8289999999</v>
      </c>
      <c r="L184" s="254">
        <v>24160.964</v>
      </c>
      <c r="M184" s="254">
        <v>350499.83500000002</v>
      </c>
      <c r="N184" s="254">
        <v>42797.201000000001</v>
      </c>
      <c r="O184" s="254">
        <v>393297.03599999996</v>
      </c>
      <c r="P184" s="254">
        <v>12107908.882999999</v>
      </c>
      <c r="Q184" s="254">
        <v>0</v>
      </c>
      <c r="R184" s="254">
        <v>12107908.882999999</v>
      </c>
      <c r="S184" s="252"/>
      <c r="T184" s="254">
        <v>11667593.227</v>
      </c>
      <c r="U184" s="254">
        <v>11667593.227</v>
      </c>
      <c r="V184" s="254">
        <v>11714611.847000001</v>
      </c>
      <c r="W184" s="254">
        <v>11714611.847000001</v>
      </c>
      <c r="X184" s="254">
        <v>12060890.262999998</v>
      </c>
      <c r="Y184" s="254">
        <v>12060890.262999998</v>
      </c>
      <c r="Z184" s="254">
        <v>25027.187999999998</v>
      </c>
      <c r="AA184" s="254">
        <v>130.89600000000002</v>
      </c>
      <c r="AB184" s="254">
        <v>25158.083999999999</v>
      </c>
      <c r="AC184" s="254">
        <v>750920.33600000001</v>
      </c>
      <c r="AD184" s="254">
        <v>0</v>
      </c>
      <c r="AE184" s="254">
        <v>12883987.302999999</v>
      </c>
      <c r="AF184" s="252"/>
      <c r="AG184" s="252"/>
      <c r="AH184" s="254">
        <v>44377</v>
      </c>
      <c r="AI184" s="254">
        <v>18538</v>
      </c>
      <c r="AJ184" s="254">
        <v>0</v>
      </c>
      <c r="AK184" s="252"/>
      <c r="AL184" s="254">
        <v>5491852.0200000005</v>
      </c>
      <c r="AM184" s="254">
        <v>25782.478999999999</v>
      </c>
      <c r="AN184" s="254">
        <v>5517634.4989999998</v>
      </c>
      <c r="AO184" s="254">
        <v>4033219.2280000001</v>
      </c>
      <c r="AP184" s="254">
        <v>19211.327000000001</v>
      </c>
      <c r="AQ184" s="254">
        <v>4052430.5549999997</v>
      </c>
      <c r="AR184" s="254">
        <v>2181276.0150000001</v>
      </c>
      <c r="AS184" s="254">
        <v>2024.8140000000001</v>
      </c>
      <c r="AT184" s="254">
        <v>2183300.8289999999</v>
      </c>
      <c r="AU184" s="254">
        <v>24160.964</v>
      </c>
      <c r="AV184" s="254">
        <v>350499.83500000002</v>
      </c>
      <c r="AW184" s="254">
        <v>42797.201000000001</v>
      </c>
      <c r="AX184" s="254">
        <v>393297.03599999996</v>
      </c>
      <c r="AY184" s="254">
        <v>12170823.882999999</v>
      </c>
      <c r="AZ184" s="254">
        <v>0</v>
      </c>
      <c r="BA184" s="254">
        <v>12170823.882999999</v>
      </c>
      <c r="BB184" s="252"/>
      <c r="BC184" s="254">
        <v>11730508.227</v>
      </c>
      <c r="BD184" s="254">
        <v>11730508.227</v>
      </c>
      <c r="BE184" s="254">
        <v>12946902.303000001</v>
      </c>
      <c r="BF184" s="252"/>
      <c r="BG184" s="254">
        <v>12883987.302999999</v>
      </c>
    </row>
    <row r="185" spans="1:59">
      <c r="A185" s="216">
        <f>A184+1</f>
        <v>2008</v>
      </c>
      <c r="B185" s="216" t="str">
        <f>B171</f>
        <v>Annual</v>
      </c>
      <c r="C185" s="254">
        <v>5621909.1140000001</v>
      </c>
      <c r="D185" s="254">
        <v>26311.29</v>
      </c>
      <c r="E185" s="254">
        <v>5648220.4040000001</v>
      </c>
      <c r="F185" s="254">
        <v>4155134.7130000005</v>
      </c>
      <c r="G185" s="254">
        <v>19356.404999999999</v>
      </c>
      <c r="H185" s="254">
        <v>4174491.1179999998</v>
      </c>
      <c r="I185" s="254">
        <v>2192753.2970000003</v>
      </c>
      <c r="J185" s="254">
        <v>1784.5919999999999</v>
      </c>
      <c r="K185" s="254">
        <v>2194537.889</v>
      </c>
      <c r="L185" s="254">
        <v>24602.851999999999</v>
      </c>
      <c r="M185" s="254">
        <v>357096.33</v>
      </c>
      <c r="N185" s="254">
        <v>43528.830999999998</v>
      </c>
      <c r="O185" s="254">
        <v>400625.16099999996</v>
      </c>
      <c r="P185" s="254">
        <v>12442477.424000001</v>
      </c>
      <c r="Q185" s="254">
        <v>0</v>
      </c>
      <c r="R185" s="254">
        <v>12442477.424000001</v>
      </c>
      <c r="S185" s="252"/>
      <c r="T185" s="254">
        <v>11994399.976</v>
      </c>
      <c r="U185" s="254">
        <v>11994399.976</v>
      </c>
      <c r="V185" s="254">
        <v>12041852.263</v>
      </c>
      <c r="W185" s="254">
        <v>12041852.263</v>
      </c>
      <c r="X185" s="254">
        <v>12395025.137</v>
      </c>
      <c r="Y185" s="254">
        <v>12395025.137</v>
      </c>
      <c r="Z185" s="254">
        <v>25549.465</v>
      </c>
      <c r="AA185" s="254">
        <v>117.544</v>
      </c>
      <c r="AB185" s="254">
        <v>25667.009000000002</v>
      </c>
      <c r="AC185" s="254">
        <v>772660.63599999994</v>
      </c>
      <c r="AD185" s="254">
        <v>0</v>
      </c>
      <c r="AE185" s="254">
        <v>13240805.069</v>
      </c>
      <c r="AF185" s="252"/>
      <c r="AG185" s="252"/>
      <c r="AH185" s="254">
        <v>56900</v>
      </c>
      <c r="AI185" s="254">
        <v>24030</v>
      </c>
      <c r="AJ185" s="254">
        <v>0</v>
      </c>
      <c r="AK185" s="252"/>
      <c r="AL185" s="254">
        <v>5678809.1140000001</v>
      </c>
      <c r="AM185" s="254">
        <v>26311.29</v>
      </c>
      <c r="AN185" s="254">
        <v>5705120.4040000001</v>
      </c>
      <c r="AO185" s="254">
        <v>4179164.713</v>
      </c>
      <c r="AP185" s="254">
        <v>19356.404999999999</v>
      </c>
      <c r="AQ185" s="254">
        <v>4198521.1179999998</v>
      </c>
      <c r="AR185" s="254">
        <v>2192753.2970000003</v>
      </c>
      <c r="AS185" s="254">
        <v>1784.5919999999999</v>
      </c>
      <c r="AT185" s="254">
        <v>2194537.889</v>
      </c>
      <c r="AU185" s="254">
        <v>24602.851999999999</v>
      </c>
      <c r="AV185" s="254">
        <v>357096.33</v>
      </c>
      <c r="AW185" s="254">
        <v>43528.830999999998</v>
      </c>
      <c r="AX185" s="254">
        <v>400625.16099999996</v>
      </c>
      <c r="AY185" s="254">
        <v>12523407.424000001</v>
      </c>
      <c r="AZ185" s="254">
        <v>0</v>
      </c>
      <c r="BA185" s="254">
        <v>12523407.424000001</v>
      </c>
      <c r="BB185" s="252"/>
      <c r="BC185" s="254">
        <v>12075329.976000002</v>
      </c>
      <c r="BD185" s="254">
        <v>12075329.976000002</v>
      </c>
      <c r="BE185" s="254">
        <v>13321735.069</v>
      </c>
      <c r="BF185" s="252"/>
      <c r="BG185" s="254">
        <v>13240805.069</v>
      </c>
    </row>
    <row r="186" spans="1:59">
      <c r="A186" s="216">
        <f>A185+1</f>
        <v>2009</v>
      </c>
      <c r="B186" s="216" t="str">
        <f>B172</f>
        <v>Annual</v>
      </c>
      <c r="C186" s="254">
        <v>5755925.9939999999</v>
      </c>
      <c r="D186" s="254">
        <v>26420.195</v>
      </c>
      <c r="E186" s="254">
        <v>5782346.1890000002</v>
      </c>
      <c r="F186" s="254">
        <v>4261455.13</v>
      </c>
      <c r="G186" s="254">
        <v>19206.516</v>
      </c>
      <c r="H186" s="254">
        <v>4280661.6459999997</v>
      </c>
      <c r="I186" s="254">
        <v>2172206.662</v>
      </c>
      <c r="J186" s="254">
        <v>2076.181</v>
      </c>
      <c r="K186" s="254">
        <v>2174282.8429999999</v>
      </c>
      <c r="L186" s="254">
        <v>25044.74</v>
      </c>
      <c r="M186" s="254">
        <v>361905.50200000004</v>
      </c>
      <c r="N186" s="254">
        <v>44051.765000000007</v>
      </c>
      <c r="O186" s="254">
        <v>405957.26699999999</v>
      </c>
      <c r="P186" s="254">
        <v>12668292.685000001</v>
      </c>
      <c r="Q186" s="254">
        <v>0</v>
      </c>
      <c r="R186" s="254">
        <v>12668292.685000001</v>
      </c>
      <c r="S186" s="252"/>
      <c r="T186" s="254">
        <v>12214632.525999999</v>
      </c>
      <c r="U186" s="254">
        <v>12214632.525999999</v>
      </c>
      <c r="V186" s="254">
        <v>12262335.418000001</v>
      </c>
      <c r="W186" s="254">
        <v>12262335.418000001</v>
      </c>
      <c r="X186" s="254">
        <v>12620589.793</v>
      </c>
      <c r="Y186" s="254">
        <v>12620589.793</v>
      </c>
      <c r="Z186" s="254">
        <v>26071.742000000002</v>
      </c>
      <c r="AA186" s="254">
        <v>139.511</v>
      </c>
      <c r="AB186" s="254">
        <v>26211.253000000001</v>
      </c>
      <c r="AC186" s="254">
        <v>787717.08200000005</v>
      </c>
      <c r="AD186" s="254">
        <v>0</v>
      </c>
      <c r="AE186" s="254">
        <v>13482221.020000001</v>
      </c>
      <c r="AF186" s="252"/>
      <c r="AG186" s="252"/>
      <c r="AH186" s="254">
        <v>69587</v>
      </c>
      <c r="AI186" s="254">
        <v>29521</v>
      </c>
      <c r="AJ186" s="254">
        <v>0</v>
      </c>
      <c r="AK186" s="252"/>
      <c r="AL186" s="254">
        <v>5825512.9939999999</v>
      </c>
      <c r="AM186" s="254">
        <v>26420.195</v>
      </c>
      <c r="AN186" s="254">
        <v>5851933.1890000002</v>
      </c>
      <c r="AO186" s="254">
        <v>4290976.13</v>
      </c>
      <c r="AP186" s="254">
        <v>19206.516</v>
      </c>
      <c r="AQ186" s="254">
        <v>4310182.6460000006</v>
      </c>
      <c r="AR186" s="254">
        <v>2172206.662</v>
      </c>
      <c r="AS186" s="254">
        <v>2076.181</v>
      </c>
      <c r="AT186" s="254">
        <v>2174282.8429999999</v>
      </c>
      <c r="AU186" s="254">
        <v>25044.74</v>
      </c>
      <c r="AV186" s="254">
        <v>361905.50200000004</v>
      </c>
      <c r="AW186" s="254">
        <v>44051.765000000007</v>
      </c>
      <c r="AX186" s="254">
        <v>405957.26699999999</v>
      </c>
      <c r="AY186" s="254">
        <v>12767400.685000001</v>
      </c>
      <c r="AZ186" s="254">
        <v>0</v>
      </c>
      <c r="BA186" s="254">
        <v>12767400.685000001</v>
      </c>
      <c r="BB186" s="252"/>
      <c r="BC186" s="254">
        <v>12313740.525999999</v>
      </c>
      <c r="BD186" s="254">
        <v>12313740.525999999</v>
      </c>
      <c r="BE186" s="254">
        <v>13581329.02</v>
      </c>
      <c r="BF186" s="252"/>
      <c r="BG186" s="254">
        <v>13482221.020000001</v>
      </c>
    </row>
    <row r="187" spans="1:59"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  <c r="AA187" s="252"/>
      <c r="AB187" s="252"/>
      <c r="AC187" s="252"/>
      <c r="AD187" s="252"/>
      <c r="AE187" s="252"/>
      <c r="AF187" s="252"/>
      <c r="AG187" s="252"/>
      <c r="AH187" s="252"/>
      <c r="AI187" s="252"/>
      <c r="AJ187" s="252"/>
      <c r="AK187" s="252"/>
      <c r="AL187" s="252"/>
      <c r="AM187" s="252"/>
      <c r="AN187" s="252"/>
      <c r="AO187" s="252"/>
      <c r="AP187" s="252"/>
      <c r="AQ187" s="252"/>
      <c r="AR187" s="252"/>
      <c r="AS187" s="252"/>
      <c r="AT187" s="252"/>
      <c r="AU187" s="252"/>
      <c r="AV187" s="252"/>
      <c r="AW187" s="252"/>
      <c r="AX187" s="252"/>
      <c r="AY187" s="252"/>
      <c r="AZ187" s="252"/>
      <c r="BA187" s="252"/>
      <c r="BB187" s="252"/>
      <c r="BC187" s="252"/>
      <c r="BD187" s="252"/>
      <c r="BE187" s="252"/>
      <c r="BF187" s="252"/>
      <c r="BG187" s="252"/>
    </row>
    <row r="188" spans="1:59">
      <c r="A188" s="216">
        <f>A186+1</f>
        <v>2010</v>
      </c>
      <c r="B188" s="216" t="str">
        <f>B174</f>
        <v>Annual</v>
      </c>
      <c r="C188" s="254">
        <v>5885554.1300000008</v>
      </c>
      <c r="D188" s="254">
        <v>27881.132000000001</v>
      </c>
      <c r="E188" s="254">
        <v>5913435.2620000001</v>
      </c>
      <c r="F188" s="254">
        <v>4365914.352</v>
      </c>
      <c r="G188" s="254">
        <v>20503.740000000002</v>
      </c>
      <c r="H188" s="254">
        <v>4386418.0920000002</v>
      </c>
      <c r="I188" s="254">
        <v>2150687.2850000001</v>
      </c>
      <c r="J188" s="254">
        <v>2037.0520000000001</v>
      </c>
      <c r="K188" s="254">
        <v>2152724.3370000003</v>
      </c>
      <c r="L188" s="254">
        <v>25486.628000000001</v>
      </c>
      <c r="M188" s="254">
        <v>367600.53399999999</v>
      </c>
      <c r="N188" s="254">
        <v>44678.189000000006</v>
      </c>
      <c r="O188" s="254">
        <v>412278.723</v>
      </c>
      <c r="P188" s="254">
        <v>12890343.042000001</v>
      </c>
      <c r="Q188" s="254">
        <v>0</v>
      </c>
      <c r="R188" s="254">
        <v>12890343.042000001</v>
      </c>
      <c r="S188" s="252"/>
      <c r="T188" s="254">
        <v>12427642.395000001</v>
      </c>
      <c r="U188" s="254">
        <v>12427642.395000001</v>
      </c>
      <c r="V188" s="254">
        <v>12478064.318999998</v>
      </c>
      <c r="W188" s="254">
        <v>12478064.318999998</v>
      </c>
      <c r="X188" s="254">
        <v>12839921.118000001</v>
      </c>
      <c r="Y188" s="254">
        <v>12839921.118000001</v>
      </c>
      <c r="Z188" s="254">
        <v>26594.019</v>
      </c>
      <c r="AA188" s="254">
        <v>142.87199999999999</v>
      </c>
      <c r="AB188" s="254">
        <v>26736.891</v>
      </c>
      <c r="AC188" s="254">
        <v>802512.00900000008</v>
      </c>
      <c r="AD188" s="254">
        <v>0</v>
      </c>
      <c r="AE188" s="254">
        <v>13719591.942</v>
      </c>
      <c r="AF188" s="252"/>
      <c r="AG188" s="252"/>
      <c r="AH188" s="254">
        <v>81810</v>
      </c>
      <c r="AI188" s="254">
        <v>35012</v>
      </c>
      <c r="AJ188" s="254">
        <v>0</v>
      </c>
      <c r="AK188" s="252"/>
      <c r="AL188" s="254">
        <v>5967364.1299999999</v>
      </c>
      <c r="AM188" s="254">
        <v>27881.132000000001</v>
      </c>
      <c r="AN188" s="254">
        <v>5995245.2620000001</v>
      </c>
      <c r="AO188" s="254">
        <v>4400926.352</v>
      </c>
      <c r="AP188" s="254">
        <v>20503.740000000002</v>
      </c>
      <c r="AQ188" s="254">
        <v>4421430.0919999992</v>
      </c>
      <c r="AR188" s="254">
        <v>2150687.2850000001</v>
      </c>
      <c r="AS188" s="254">
        <v>2037.0520000000001</v>
      </c>
      <c r="AT188" s="254">
        <v>2152724.3370000003</v>
      </c>
      <c r="AU188" s="254">
        <v>25486.628000000001</v>
      </c>
      <c r="AV188" s="254">
        <v>367600.53399999999</v>
      </c>
      <c r="AW188" s="254">
        <v>44678.189000000006</v>
      </c>
      <c r="AX188" s="254">
        <v>412278.723</v>
      </c>
      <c r="AY188" s="254">
        <v>13007165.042000001</v>
      </c>
      <c r="AZ188" s="254">
        <v>0</v>
      </c>
      <c r="BA188" s="254">
        <v>13007165.042000001</v>
      </c>
      <c r="BB188" s="252"/>
      <c r="BC188" s="254">
        <v>12544464.395000001</v>
      </c>
      <c r="BD188" s="254">
        <v>12544464.395000001</v>
      </c>
      <c r="BE188" s="254">
        <v>13836413.942</v>
      </c>
      <c r="BF188" s="252"/>
      <c r="BG188" s="254">
        <v>13719591.942</v>
      </c>
    </row>
    <row r="189" spans="1:59">
      <c r="A189" s="216">
        <f>A188+1</f>
        <v>2011</v>
      </c>
      <c r="B189" s="216" t="str">
        <f>B175</f>
        <v>Annual</v>
      </c>
      <c r="C189" s="254">
        <v>6006192.4440000001</v>
      </c>
      <c r="D189" s="254">
        <v>27829.677</v>
      </c>
      <c r="E189" s="254">
        <v>6034022.1210000003</v>
      </c>
      <c r="F189" s="254">
        <v>4462192.78</v>
      </c>
      <c r="G189" s="254">
        <v>20746.977000000003</v>
      </c>
      <c r="H189" s="254">
        <v>4482939.7570000002</v>
      </c>
      <c r="I189" s="254">
        <v>2128628.77</v>
      </c>
      <c r="J189" s="254">
        <v>2013.8389999999999</v>
      </c>
      <c r="K189" s="254">
        <v>2130642.6090000002</v>
      </c>
      <c r="L189" s="254">
        <v>25928.516</v>
      </c>
      <c r="M189" s="254">
        <v>373295.56699999998</v>
      </c>
      <c r="N189" s="254">
        <v>45304.612000000001</v>
      </c>
      <c r="O189" s="254">
        <v>418600.179</v>
      </c>
      <c r="P189" s="254">
        <v>13092133.182</v>
      </c>
      <c r="Q189" s="254">
        <v>0</v>
      </c>
      <c r="R189" s="254">
        <v>13092133.182</v>
      </c>
      <c r="S189" s="252"/>
      <c r="T189" s="254">
        <v>12622942.510000002</v>
      </c>
      <c r="U189" s="254">
        <v>12622942.510000002</v>
      </c>
      <c r="V189" s="254">
        <v>12673533.003</v>
      </c>
      <c r="W189" s="254">
        <v>12673533.003</v>
      </c>
      <c r="X189" s="254">
        <v>13041542.688999999</v>
      </c>
      <c r="Y189" s="254">
        <v>13041542.688999999</v>
      </c>
      <c r="Z189" s="254">
        <v>27116.295999999998</v>
      </c>
      <c r="AA189" s="254">
        <v>145.40200000000002</v>
      </c>
      <c r="AB189" s="254">
        <v>27261.698</v>
      </c>
      <c r="AC189" s="254">
        <v>816068.24200000009</v>
      </c>
      <c r="AD189" s="254">
        <v>0</v>
      </c>
      <c r="AE189" s="254">
        <v>13935463.122</v>
      </c>
      <c r="AF189" s="252"/>
      <c r="AG189" s="252"/>
      <c r="AH189" s="254">
        <v>94176</v>
      </c>
      <c r="AI189" s="254">
        <v>40503</v>
      </c>
      <c r="AJ189" s="254">
        <v>0</v>
      </c>
      <c r="AK189" s="252"/>
      <c r="AL189" s="254">
        <v>6100368.4440000001</v>
      </c>
      <c r="AM189" s="254">
        <v>27829.677</v>
      </c>
      <c r="AN189" s="254">
        <v>6128198.1210000003</v>
      </c>
      <c r="AO189" s="254">
        <v>4502695.78</v>
      </c>
      <c r="AP189" s="254">
        <v>20746.977000000003</v>
      </c>
      <c r="AQ189" s="254">
        <v>4523442.7570000002</v>
      </c>
      <c r="AR189" s="254">
        <v>2128628.77</v>
      </c>
      <c r="AS189" s="254">
        <v>2013.8389999999999</v>
      </c>
      <c r="AT189" s="254">
        <v>2130642.6090000002</v>
      </c>
      <c r="AU189" s="254">
        <v>25928.516</v>
      </c>
      <c r="AV189" s="254">
        <v>373295.56699999998</v>
      </c>
      <c r="AW189" s="254">
        <v>45304.612000000001</v>
      </c>
      <c r="AX189" s="254">
        <v>418600.179</v>
      </c>
      <c r="AY189" s="254">
        <v>13226812.182</v>
      </c>
      <c r="AZ189" s="254">
        <v>0</v>
      </c>
      <c r="BA189" s="254">
        <v>13226812.182</v>
      </c>
      <c r="BB189" s="252"/>
      <c r="BC189" s="254">
        <v>12757621.510000002</v>
      </c>
      <c r="BD189" s="254">
        <v>12757621.510000002</v>
      </c>
      <c r="BE189" s="254">
        <v>14070142.122</v>
      </c>
      <c r="BF189" s="252"/>
      <c r="BG189" s="254">
        <v>13935463.122</v>
      </c>
    </row>
    <row r="190" spans="1:59">
      <c r="A190" s="216">
        <f>A189+1</f>
        <v>2012</v>
      </c>
      <c r="B190" s="216" t="str">
        <f>B176</f>
        <v>Annual</v>
      </c>
      <c r="C190" s="254">
        <v>6155309.6279999996</v>
      </c>
      <c r="D190" s="254">
        <v>27757.579000000002</v>
      </c>
      <c r="E190" s="254">
        <v>6183067.2070000004</v>
      </c>
      <c r="F190" s="254">
        <v>4584614.5310000004</v>
      </c>
      <c r="G190" s="254">
        <v>20780.924999999999</v>
      </c>
      <c r="H190" s="254">
        <v>4605395.4560000002</v>
      </c>
      <c r="I190" s="254">
        <v>2107402.06</v>
      </c>
      <c r="J190" s="254">
        <v>1793.6080000000002</v>
      </c>
      <c r="K190" s="254">
        <v>2109195.6680000001</v>
      </c>
      <c r="L190" s="254">
        <v>26370.404000000002</v>
      </c>
      <c r="M190" s="254">
        <v>379954.51400000002</v>
      </c>
      <c r="N190" s="254">
        <v>46043.112000000001</v>
      </c>
      <c r="O190" s="254">
        <v>425997.62600000005</v>
      </c>
      <c r="P190" s="254">
        <v>13350026.361</v>
      </c>
      <c r="Q190" s="254">
        <v>0</v>
      </c>
      <c r="R190" s="254">
        <v>13350026.361</v>
      </c>
      <c r="S190" s="252"/>
      <c r="T190" s="254">
        <v>12873696.623</v>
      </c>
      <c r="U190" s="254">
        <v>12873696.623</v>
      </c>
      <c r="V190" s="254">
        <v>12924028.734999999</v>
      </c>
      <c r="W190" s="254">
        <v>12924028.734999999</v>
      </c>
      <c r="X190" s="254">
        <v>13299694.249</v>
      </c>
      <c r="Y190" s="254">
        <v>13299694.249</v>
      </c>
      <c r="Z190" s="254">
        <v>27638.573</v>
      </c>
      <c r="AA190" s="254">
        <v>130.47900000000001</v>
      </c>
      <c r="AB190" s="254">
        <v>27769.052</v>
      </c>
      <c r="AC190" s="254">
        <v>833077.97700000007</v>
      </c>
      <c r="AD190" s="254">
        <v>0</v>
      </c>
      <c r="AE190" s="254">
        <v>14210873.390000001</v>
      </c>
      <c r="AF190" s="252"/>
      <c r="AG190" s="252"/>
      <c r="AH190" s="254">
        <v>106546</v>
      </c>
      <c r="AI190" s="254">
        <v>45994</v>
      </c>
      <c r="AJ190" s="254">
        <v>0</v>
      </c>
      <c r="AK190" s="252"/>
      <c r="AL190" s="254">
        <v>6261855.6280000005</v>
      </c>
      <c r="AM190" s="254">
        <v>27757.579000000002</v>
      </c>
      <c r="AN190" s="254">
        <v>6289613.2070000004</v>
      </c>
      <c r="AO190" s="254">
        <v>4630608.5309999995</v>
      </c>
      <c r="AP190" s="254">
        <v>20780.924999999999</v>
      </c>
      <c r="AQ190" s="254">
        <v>4651389.4560000002</v>
      </c>
      <c r="AR190" s="254">
        <v>2107402.06</v>
      </c>
      <c r="AS190" s="254">
        <v>1793.6080000000002</v>
      </c>
      <c r="AT190" s="254">
        <v>2109195.6680000001</v>
      </c>
      <c r="AU190" s="254">
        <v>26370.404000000002</v>
      </c>
      <c r="AV190" s="254">
        <v>379954.51400000002</v>
      </c>
      <c r="AW190" s="254">
        <v>46043.112000000001</v>
      </c>
      <c r="AX190" s="254">
        <v>425997.62600000005</v>
      </c>
      <c r="AY190" s="254">
        <v>13502566.361</v>
      </c>
      <c r="AZ190" s="254">
        <v>0</v>
      </c>
      <c r="BA190" s="254">
        <v>13502566.361</v>
      </c>
      <c r="BB190" s="252"/>
      <c r="BC190" s="254">
        <v>13026236.623000002</v>
      </c>
      <c r="BD190" s="254">
        <v>13026236.623000002</v>
      </c>
      <c r="BE190" s="254">
        <v>14363413.390000001</v>
      </c>
      <c r="BF190" s="252"/>
      <c r="BG190" s="254">
        <v>14210873.390000001</v>
      </c>
    </row>
    <row r="191" spans="1:59">
      <c r="A191" s="216">
        <f>A190+1</f>
        <v>2013</v>
      </c>
      <c r="B191" s="216" t="str">
        <f>B177</f>
        <v>Annual</v>
      </c>
      <c r="C191" s="254">
        <v>6271398.085</v>
      </c>
      <c r="D191" s="254">
        <v>27499.199000000001</v>
      </c>
      <c r="E191" s="254">
        <v>6298897.284</v>
      </c>
      <c r="F191" s="254">
        <v>4683208.3049999997</v>
      </c>
      <c r="G191" s="254">
        <v>20865.254000000001</v>
      </c>
      <c r="H191" s="254">
        <v>4704073.5590000004</v>
      </c>
      <c r="I191" s="254">
        <v>2085066.9090000002</v>
      </c>
      <c r="J191" s="254">
        <v>1963.5350000000001</v>
      </c>
      <c r="K191" s="254">
        <v>2087030.4439999999</v>
      </c>
      <c r="L191" s="254">
        <v>26812.291999999998</v>
      </c>
      <c r="M191" s="254">
        <v>384701.23100000003</v>
      </c>
      <c r="N191" s="254">
        <v>46559.176999999996</v>
      </c>
      <c r="O191" s="254">
        <v>431260.408</v>
      </c>
      <c r="P191" s="254">
        <v>13548073.987</v>
      </c>
      <c r="Q191" s="254">
        <v>0</v>
      </c>
      <c r="R191" s="254">
        <v>13548073.987</v>
      </c>
      <c r="S191" s="252"/>
      <c r="T191" s="254">
        <v>13066485.591</v>
      </c>
      <c r="U191" s="254">
        <v>13066485.591</v>
      </c>
      <c r="V191" s="254">
        <v>13116813.579</v>
      </c>
      <c r="W191" s="254">
        <v>13116813.579</v>
      </c>
      <c r="X191" s="254">
        <v>13497745.999</v>
      </c>
      <c r="Y191" s="254">
        <v>13497745.999</v>
      </c>
      <c r="Z191" s="254">
        <v>28160.85</v>
      </c>
      <c r="AA191" s="254">
        <v>147.417</v>
      </c>
      <c r="AB191" s="254">
        <v>28308.267</v>
      </c>
      <c r="AC191" s="254">
        <v>846418.70600000001</v>
      </c>
      <c r="AD191" s="254">
        <v>0</v>
      </c>
      <c r="AE191" s="254">
        <v>14422800.960000001</v>
      </c>
      <c r="AF191" s="252"/>
      <c r="AG191" s="252"/>
      <c r="AH191" s="254">
        <v>119140</v>
      </c>
      <c r="AI191" s="254">
        <v>51485</v>
      </c>
      <c r="AJ191" s="254">
        <v>0</v>
      </c>
      <c r="AK191" s="252"/>
      <c r="AL191" s="254">
        <v>6390538.085</v>
      </c>
      <c r="AM191" s="254">
        <v>27499.199000000001</v>
      </c>
      <c r="AN191" s="254">
        <v>6418037.284</v>
      </c>
      <c r="AO191" s="254">
        <v>4734693.3049999997</v>
      </c>
      <c r="AP191" s="254">
        <v>20865.254000000001</v>
      </c>
      <c r="AQ191" s="254">
        <v>4755558.5590000004</v>
      </c>
      <c r="AR191" s="254">
        <v>2085066.9090000002</v>
      </c>
      <c r="AS191" s="254">
        <v>1963.5350000000001</v>
      </c>
      <c r="AT191" s="254">
        <v>2087030.4439999999</v>
      </c>
      <c r="AU191" s="254">
        <v>26812.291999999998</v>
      </c>
      <c r="AV191" s="254">
        <v>384701.23100000003</v>
      </c>
      <c r="AW191" s="254">
        <v>46559.176999999996</v>
      </c>
      <c r="AX191" s="254">
        <v>431260.408</v>
      </c>
      <c r="AY191" s="254">
        <v>13718698.987</v>
      </c>
      <c r="AZ191" s="254">
        <v>0</v>
      </c>
      <c r="BA191" s="254">
        <v>13718698.987</v>
      </c>
      <c r="BB191" s="252"/>
      <c r="BC191" s="254">
        <v>13237110.591</v>
      </c>
      <c r="BD191" s="254">
        <v>13237110.591</v>
      </c>
      <c r="BE191" s="254">
        <v>14593425.960000001</v>
      </c>
      <c r="BF191" s="252"/>
      <c r="BG191" s="254">
        <v>14422800.960000001</v>
      </c>
    </row>
    <row r="192" spans="1:59">
      <c r="A192" s="216">
        <f>A191+1</f>
        <v>2014</v>
      </c>
      <c r="B192" s="216" t="str">
        <f>B178</f>
        <v>Annual</v>
      </c>
      <c r="C192" s="254">
        <v>6405307.7039999999</v>
      </c>
      <c r="D192" s="254">
        <v>29319.853999999999</v>
      </c>
      <c r="E192" s="254">
        <v>6434627.5580000002</v>
      </c>
      <c r="F192" s="254">
        <v>4794547.0709999995</v>
      </c>
      <c r="G192" s="254">
        <v>22042.746000000003</v>
      </c>
      <c r="H192" s="254">
        <v>4816589.8169999998</v>
      </c>
      <c r="I192" s="254">
        <v>2062342.4020000002</v>
      </c>
      <c r="J192" s="254">
        <v>1848.9349999999999</v>
      </c>
      <c r="K192" s="254">
        <v>2064191.3370000003</v>
      </c>
      <c r="L192" s="254">
        <v>27254.18</v>
      </c>
      <c r="M192" s="254">
        <v>390396.26399999997</v>
      </c>
      <c r="N192" s="254">
        <v>47185.600999999995</v>
      </c>
      <c r="O192" s="254">
        <v>437581.86499999999</v>
      </c>
      <c r="P192" s="254">
        <v>13780244.757000001</v>
      </c>
      <c r="Q192" s="254">
        <v>0</v>
      </c>
      <c r="R192" s="254">
        <v>13780244.757000001</v>
      </c>
      <c r="S192" s="252"/>
      <c r="T192" s="254">
        <v>13289451.357000001</v>
      </c>
      <c r="U192" s="254">
        <v>13289451.357000001</v>
      </c>
      <c r="V192" s="254">
        <v>13342662.892000001</v>
      </c>
      <c r="W192" s="254">
        <v>13342662.892000001</v>
      </c>
      <c r="X192" s="254">
        <v>13727033.221999999</v>
      </c>
      <c r="Y192" s="254">
        <v>13727033.221999999</v>
      </c>
      <c r="Z192" s="254">
        <v>28683.127</v>
      </c>
      <c r="AA192" s="254">
        <v>146.43200000000002</v>
      </c>
      <c r="AB192" s="254">
        <v>28829.559000000001</v>
      </c>
      <c r="AC192" s="254">
        <v>861877.74100000004</v>
      </c>
      <c r="AD192" s="254">
        <v>0</v>
      </c>
      <c r="AE192" s="254">
        <v>14670952.057</v>
      </c>
      <c r="AF192" s="252"/>
      <c r="AG192" s="252"/>
      <c r="AH192" s="254">
        <v>132033</v>
      </c>
      <c r="AI192" s="254">
        <v>56976</v>
      </c>
      <c r="AJ192" s="254">
        <v>0</v>
      </c>
      <c r="AK192" s="252"/>
      <c r="AL192" s="254">
        <v>6537340.7039999999</v>
      </c>
      <c r="AM192" s="254">
        <v>29319.853999999999</v>
      </c>
      <c r="AN192" s="254">
        <v>6566660.5579999993</v>
      </c>
      <c r="AO192" s="254">
        <v>4851523.0709999995</v>
      </c>
      <c r="AP192" s="254">
        <v>22042.746000000003</v>
      </c>
      <c r="AQ192" s="254">
        <v>4873565.8169999998</v>
      </c>
      <c r="AR192" s="254">
        <v>2062342.4020000002</v>
      </c>
      <c r="AS192" s="254">
        <v>1848.9349999999999</v>
      </c>
      <c r="AT192" s="254">
        <v>2064191.3370000003</v>
      </c>
      <c r="AU192" s="254">
        <v>27254.18</v>
      </c>
      <c r="AV192" s="254">
        <v>390396.26399999997</v>
      </c>
      <c r="AW192" s="254">
        <v>47185.600999999995</v>
      </c>
      <c r="AX192" s="254">
        <v>437581.86499999999</v>
      </c>
      <c r="AY192" s="254">
        <v>13969253.757000001</v>
      </c>
      <c r="AZ192" s="254">
        <v>0</v>
      </c>
      <c r="BA192" s="254">
        <v>13969253.757000001</v>
      </c>
      <c r="BB192" s="252"/>
      <c r="BC192" s="254">
        <v>13478460.357000001</v>
      </c>
      <c r="BD192" s="254">
        <v>13478460.357000001</v>
      </c>
      <c r="BE192" s="254">
        <v>14859961.057</v>
      </c>
      <c r="BF192" s="252"/>
      <c r="BG192" s="254">
        <v>14670952.057</v>
      </c>
    </row>
    <row r="193" spans="2:25">
      <c r="B193" s="236"/>
      <c r="C193" s="236"/>
      <c r="D193" s="236"/>
      <c r="E193" s="236"/>
      <c r="F193" s="236"/>
      <c r="G193" s="236"/>
      <c r="H193" s="236"/>
      <c r="I193" s="253"/>
      <c r="J193" s="249"/>
      <c r="K193" s="249"/>
      <c r="L193" s="249"/>
      <c r="M193" s="249"/>
      <c r="N193" s="249"/>
      <c r="O193" s="249"/>
      <c r="P193" s="249"/>
      <c r="Q193" s="249"/>
      <c r="R193" s="253"/>
      <c r="S193" s="253"/>
      <c r="T193" s="253"/>
      <c r="U193" s="253"/>
      <c r="V193" s="253"/>
      <c r="W193" s="253"/>
      <c r="X193" s="253"/>
      <c r="Y193" s="253"/>
    </row>
    <row r="194" spans="2:25">
      <c r="B194" s="236"/>
      <c r="C194" s="236"/>
      <c r="D194" s="236"/>
    </row>
    <row r="195" spans="2:25">
      <c r="E195" s="216">
        <v>2001</v>
      </c>
      <c r="F195" s="216">
        <v>2005</v>
      </c>
      <c r="G195" s="216">
        <v>2006</v>
      </c>
      <c r="H195" s="216">
        <v>2007</v>
      </c>
      <c r="I195" s="216">
        <v>2008</v>
      </c>
      <c r="J195" s="216">
        <v>2009</v>
      </c>
    </row>
    <row r="196" spans="2:25">
      <c r="D196" s="222" t="s">
        <v>115</v>
      </c>
      <c r="E196" s="248">
        <v>5171590.5180000002</v>
      </c>
      <c r="F196" s="254">
        <v>5206452.9939999999</v>
      </c>
      <c r="G196" s="254">
        <v>5338633.3029999994</v>
      </c>
      <c r="H196" s="254">
        <v>5473257.4989999998</v>
      </c>
      <c r="I196" s="254">
        <v>5648220.4040000001</v>
      </c>
      <c r="J196" s="255">
        <v>5782346.1890000002</v>
      </c>
    </row>
    <row r="197" spans="2:25">
      <c r="D197" s="222" t="s">
        <v>116</v>
      </c>
      <c r="E197" s="248">
        <v>3703335.4109999998</v>
      </c>
      <c r="F197" s="254">
        <v>3790865.9499999997</v>
      </c>
      <c r="G197" s="254">
        <v>3921755.0550000002</v>
      </c>
      <c r="H197" s="254">
        <v>4033892.5549999997</v>
      </c>
      <c r="I197" s="254">
        <v>4174491.1179999998</v>
      </c>
      <c r="J197" s="255">
        <v>4280661.6459999997</v>
      </c>
    </row>
    <row r="198" spans="2:25">
      <c r="D198" s="222" t="s">
        <v>117</v>
      </c>
      <c r="E198" s="248">
        <v>2115349.3140000002</v>
      </c>
      <c r="F198" s="254">
        <v>2133739.9879999999</v>
      </c>
      <c r="G198" s="254">
        <v>2171636.9079999998</v>
      </c>
      <c r="H198" s="254">
        <v>2183300.8289999999</v>
      </c>
      <c r="I198" s="254">
        <v>2194537.889</v>
      </c>
      <c r="J198" s="255">
        <v>2174282.8429999999</v>
      </c>
    </row>
    <row r="199" spans="2:25">
      <c r="D199" s="222" t="s">
        <v>118</v>
      </c>
      <c r="E199" s="248">
        <v>22770.199000000001</v>
      </c>
      <c r="F199" s="254">
        <v>23277.187999999998</v>
      </c>
      <c r="G199" s="254">
        <v>23719.076000000001</v>
      </c>
      <c r="H199" s="254">
        <v>24160.964</v>
      </c>
      <c r="I199" s="254">
        <v>24602.851999999999</v>
      </c>
      <c r="J199" s="255">
        <v>25044.74</v>
      </c>
    </row>
    <row r="200" spans="2:25">
      <c r="D200" s="222" t="s">
        <v>119</v>
      </c>
      <c r="E200" s="248">
        <v>373696.81200000003</v>
      </c>
      <c r="F200" s="254">
        <v>380654.12600000005</v>
      </c>
      <c r="G200" s="254">
        <v>386975.58199999999</v>
      </c>
      <c r="H200" s="254">
        <v>393297.03599999996</v>
      </c>
      <c r="I200" s="254">
        <v>400625.16099999996</v>
      </c>
      <c r="J200" s="255">
        <v>405957.26699999999</v>
      </c>
    </row>
    <row r="201" spans="2:25">
      <c r="D201" s="222" t="s">
        <v>120</v>
      </c>
      <c r="E201" s="248">
        <v>11386742.254000001</v>
      </c>
      <c r="F201" s="254">
        <v>11534990.245999999</v>
      </c>
      <c r="G201" s="254">
        <v>11842719.924000001</v>
      </c>
      <c r="H201" s="254">
        <v>12107908.882999999</v>
      </c>
      <c r="I201" s="254">
        <v>12442477.424000001</v>
      </c>
      <c r="J201" s="255">
        <v>12668292.685000001</v>
      </c>
    </row>
    <row r="205" spans="2:25">
      <c r="E205" s="256">
        <v>5249067799</v>
      </c>
      <c r="F205" s="222"/>
      <c r="G205" s="222"/>
      <c r="H205" s="256">
        <v>3841958519</v>
      </c>
    </row>
    <row r="206" spans="2:25">
      <c r="E206" s="256">
        <v>88184339.02319999</v>
      </c>
      <c r="F206" s="222"/>
      <c r="G206" s="222"/>
      <c r="H206" s="256">
        <v>74533995.268600002</v>
      </c>
      <c r="R206" s="248">
        <v>11647028690</v>
      </c>
    </row>
    <row r="207" spans="2:25">
      <c r="E207" s="119">
        <v>7.5714022323061687E-3</v>
      </c>
      <c r="H207" s="119">
        <v>6.3993999888223851E-3</v>
      </c>
    </row>
    <row r="208" spans="2:25">
      <c r="E208" s="257">
        <v>3009731.4908618159</v>
      </c>
      <c r="H208" s="257">
        <v>276478.32400000002</v>
      </c>
    </row>
    <row r="209" spans="1:16">
      <c r="E209" s="119" t="e">
        <v>#DIV/0!</v>
      </c>
      <c r="H209" s="119" t="e">
        <v>#DIV/0!</v>
      </c>
    </row>
    <row r="210" spans="1:16">
      <c r="E210" s="771" t="e">
        <v>#DIV/0!</v>
      </c>
    </row>
    <row r="216" spans="1:16">
      <c r="A216" s="258" t="s">
        <v>137</v>
      </c>
      <c r="B216" s="258"/>
    </row>
    <row r="217" spans="1:16">
      <c r="A217" s="258" t="s">
        <v>138</v>
      </c>
      <c r="B217" s="258"/>
    </row>
    <row r="218" spans="1:16">
      <c r="A218" s="258" t="s">
        <v>139</v>
      </c>
      <c r="B218" s="258"/>
    </row>
    <row r="219" spans="1:16" ht="15" customHeight="1"/>
    <row r="220" spans="1:16" ht="15" customHeight="1">
      <c r="A220" s="216">
        <f t="shared" ref="A220:B235" si="23">+A16</f>
        <v>2004</v>
      </c>
      <c r="B220" s="216">
        <f t="shared" si="23"/>
        <v>9</v>
      </c>
      <c r="C220" s="219">
        <v>-3918887</v>
      </c>
      <c r="D220" s="219">
        <v>1080250</v>
      </c>
      <c r="E220" s="219">
        <v>-2838637</v>
      </c>
      <c r="F220" s="219">
        <v>-8206535</v>
      </c>
      <c r="G220" s="219">
        <v>554739</v>
      </c>
      <c r="H220" s="219">
        <v>-7651796</v>
      </c>
      <c r="I220" s="219">
        <v>-2234102</v>
      </c>
      <c r="J220" s="219">
        <v>-215131</v>
      </c>
      <c r="K220" s="219">
        <v>-2449233</v>
      </c>
      <c r="L220" s="219">
        <v>-36672</v>
      </c>
      <c r="M220" s="219">
        <v>-551033</v>
      </c>
      <c r="N220" s="219">
        <v>-51487</v>
      </c>
      <c r="O220" s="219">
        <v>-602520</v>
      </c>
      <c r="P220" s="219">
        <v>-13578858</v>
      </c>
    </row>
    <row r="221" spans="1:16" ht="15" customHeight="1">
      <c r="A221" s="216">
        <f t="shared" si="23"/>
        <v>2004</v>
      </c>
      <c r="B221" s="216">
        <f t="shared" si="23"/>
        <v>10</v>
      </c>
      <c r="C221" s="219">
        <v>-4719875</v>
      </c>
      <c r="D221" s="219">
        <v>1868325</v>
      </c>
      <c r="E221" s="219">
        <v>-2851550</v>
      </c>
      <c r="F221" s="219">
        <v>-8130777</v>
      </c>
      <c r="G221" s="219">
        <v>-588384</v>
      </c>
      <c r="H221" s="219">
        <v>-8719161</v>
      </c>
      <c r="I221" s="219">
        <v>-2039661</v>
      </c>
      <c r="J221" s="219">
        <v>76990</v>
      </c>
      <c r="K221" s="219">
        <v>-1962671</v>
      </c>
      <c r="L221" s="219">
        <v>-36672</v>
      </c>
      <c r="M221" s="219">
        <v>-527388</v>
      </c>
      <c r="N221" s="219">
        <v>-53204</v>
      </c>
      <c r="O221" s="219">
        <v>-580592</v>
      </c>
      <c r="P221" s="219">
        <v>-14150646</v>
      </c>
    </row>
    <row r="222" spans="1:16" ht="15" customHeight="1">
      <c r="A222" s="216">
        <f t="shared" si="23"/>
        <v>2004</v>
      </c>
      <c r="B222" s="216">
        <f t="shared" si="23"/>
        <v>11</v>
      </c>
      <c r="C222" s="219">
        <v>-5923969</v>
      </c>
      <c r="D222" s="219">
        <v>886374</v>
      </c>
      <c r="E222" s="219">
        <v>-5037595</v>
      </c>
      <c r="F222" s="219">
        <v>-9328481</v>
      </c>
      <c r="G222" s="219">
        <v>-332371</v>
      </c>
      <c r="H222" s="219">
        <v>-9660852</v>
      </c>
      <c r="I222" s="219">
        <v>-1970871</v>
      </c>
      <c r="J222" s="219">
        <v>-146184</v>
      </c>
      <c r="K222" s="219">
        <v>-2117055</v>
      </c>
      <c r="L222" s="219">
        <v>-36824</v>
      </c>
      <c r="M222" s="219">
        <v>-486295</v>
      </c>
      <c r="N222" s="219">
        <v>-51487</v>
      </c>
      <c r="O222" s="219">
        <v>-537782</v>
      </c>
      <c r="P222" s="219">
        <v>-17390108</v>
      </c>
    </row>
    <row r="223" spans="1:16" ht="15" customHeight="1">
      <c r="A223" s="216">
        <f t="shared" si="23"/>
        <v>2004</v>
      </c>
      <c r="B223" s="216">
        <f t="shared" si="23"/>
        <v>12</v>
      </c>
      <c r="C223" s="219">
        <v>-5180080</v>
      </c>
      <c r="D223" s="219">
        <v>-1948527</v>
      </c>
      <c r="E223" s="219">
        <v>-7128607</v>
      </c>
      <c r="F223" s="219">
        <v>-7581387</v>
      </c>
      <c r="G223" s="219">
        <v>958964</v>
      </c>
      <c r="H223" s="219">
        <v>-6622423</v>
      </c>
      <c r="I223" s="219">
        <v>-1640272</v>
      </c>
      <c r="J223" s="219">
        <v>108917</v>
      </c>
      <c r="K223" s="219">
        <v>-1531355</v>
      </c>
      <c r="L223" s="219">
        <v>-36824</v>
      </c>
      <c r="M223" s="219">
        <v>-483688</v>
      </c>
      <c r="N223" s="219">
        <v>-53203</v>
      </c>
      <c r="O223" s="219">
        <v>-536891</v>
      </c>
      <c r="P223" s="219">
        <v>-15856100</v>
      </c>
    </row>
    <row r="224" spans="1:16" ht="15" customHeight="1">
      <c r="B224" s="216" t="str">
        <f t="shared" si="23"/>
        <v>Annual</v>
      </c>
      <c r="C224" s="236">
        <v>-19742811</v>
      </c>
      <c r="D224" s="236">
        <v>1886422</v>
      </c>
      <c r="E224" s="236">
        <v>-17856389</v>
      </c>
      <c r="F224" s="236">
        <v>-33247180</v>
      </c>
      <c r="G224" s="236">
        <v>592948</v>
      </c>
      <c r="H224" s="236">
        <v>-32654232</v>
      </c>
      <c r="I224" s="236">
        <v>-7884906</v>
      </c>
      <c r="J224" s="236">
        <v>-175408</v>
      </c>
      <c r="K224" s="236">
        <v>-8060314</v>
      </c>
      <c r="L224" s="236">
        <v>-146992</v>
      </c>
      <c r="M224" s="236">
        <v>-2048404</v>
      </c>
      <c r="N224" s="236">
        <v>-209381</v>
      </c>
      <c r="O224" s="236">
        <v>-2257785</v>
      </c>
      <c r="P224" s="236">
        <v>-60975712</v>
      </c>
    </row>
    <row r="225" spans="1:16">
      <c r="A225" s="216">
        <f t="shared" ref="A225:B237" si="24">+A21</f>
        <v>2005</v>
      </c>
      <c r="B225" s="216">
        <f t="shared" si="23"/>
        <v>1</v>
      </c>
      <c r="C225" s="219">
        <v>-8370858</v>
      </c>
      <c r="D225" s="219">
        <v>-2453031</v>
      </c>
      <c r="E225" s="219">
        <v>-10823889</v>
      </c>
      <c r="F225" s="219">
        <v>-7664141</v>
      </c>
      <c r="G225" s="219">
        <v>2325327</v>
      </c>
      <c r="H225" s="219">
        <v>-5338814</v>
      </c>
      <c r="I225" s="219">
        <v>-3011988</v>
      </c>
      <c r="J225" s="219">
        <v>387500</v>
      </c>
      <c r="K225" s="219">
        <v>-2624488</v>
      </c>
      <c r="L225" s="219">
        <v>-36824</v>
      </c>
      <c r="M225" s="219">
        <v>-483687</v>
      </c>
      <c r="N225" s="219">
        <v>-53203</v>
      </c>
      <c r="O225" s="219">
        <v>-536890</v>
      </c>
      <c r="P225" s="219">
        <v>-19360905</v>
      </c>
    </row>
    <row r="226" spans="1:16">
      <c r="A226" s="216">
        <f t="shared" si="24"/>
        <v>2005</v>
      </c>
      <c r="B226" s="216">
        <f t="shared" si="23"/>
        <v>2</v>
      </c>
      <c r="C226" s="219">
        <v>-7906160</v>
      </c>
      <c r="D226" s="219">
        <v>2088498</v>
      </c>
      <c r="E226" s="219">
        <v>-5817662</v>
      </c>
      <c r="F226" s="219">
        <v>-8493202</v>
      </c>
      <c r="G226" s="219">
        <v>-466147</v>
      </c>
      <c r="H226" s="219">
        <v>-8959349</v>
      </c>
      <c r="I226" s="219">
        <v>-2843992</v>
      </c>
      <c r="J226" s="219">
        <v>-39453</v>
      </c>
      <c r="K226" s="219">
        <v>-2883445</v>
      </c>
      <c r="L226" s="219">
        <v>-36824</v>
      </c>
      <c r="M226" s="219">
        <v>-436879</v>
      </c>
      <c r="N226" s="219">
        <v>-48054</v>
      </c>
      <c r="O226" s="219">
        <v>-484933</v>
      </c>
      <c r="P226" s="219">
        <v>-18182213</v>
      </c>
    </row>
    <row r="227" spans="1:16">
      <c r="A227" s="216">
        <f t="shared" si="24"/>
        <v>2005</v>
      </c>
      <c r="B227" s="216">
        <f t="shared" si="23"/>
        <v>3</v>
      </c>
      <c r="C227" s="219">
        <v>-2829762</v>
      </c>
      <c r="D227" s="219">
        <v>1924927</v>
      </c>
      <c r="E227" s="219">
        <v>-904835</v>
      </c>
      <c r="F227" s="219">
        <v>-6466056</v>
      </c>
      <c r="G227" s="219">
        <v>-2140354</v>
      </c>
      <c r="H227" s="219">
        <v>-8606410</v>
      </c>
      <c r="I227" s="219">
        <v>-3106915</v>
      </c>
      <c r="J227" s="219">
        <v>-635750</v>
      </c>
      <c r="K227" s="219">
        <v>-3742665</v>
      </c>
      <c r="L227" s="219">
        <v>-36824</v>
      </c>
      <c r="M227" s="219">
        <v>-483688</v>
      </c>
      <c r="N227" s="219">
        <v>-53203</v>
      </c>
      <c r="O227" s="219">
        <v>-536891</v>
      </c>
      <c r="P227" s="219">
        <v>-13827625</v>
      </c>
    </row>
    <row r="228" spans="1:16">
      <c r="A228" s="216">
        <f t="shared" si="24"/>
        <v>2005</v>
      </c>
      <c r="B228" s="216">
        <f t="shared" si="23"/>
        <v>4</v>
      </c>
      <c r="C228" s="219">
        <v>-4923094</v>
      </c>
      <c r="D228" s="219">
        <v>401730</v>
      </c>
      <c r="E228" s="219">
        <v>-4521364</v>
      </c>
      <c r="F228" s="219">
        <v>-7971224</v>
      </c>
      <c r="G228" s="219">
        <v>-1247594</v>
      </c>
      <c r="H228" s="219">
        <v>-9218818</v>
      </c>
      <c r="I228" s="219">
        <v>-3024512</v>
      </c>
      <c r="J228" s="219">
        <v>110315</v>
      </c>
      <c r="K228" s="219">
        <v>-2914197</v>
      </c>
      <c r="L228" s="219">
        <v>-36824</v>
      </c>
      <c r="M228" s="219">
        <v>-468085</v>
      </c>
      <c r="N228" s="219">
        <v>-51487</v>
      </c>
      <c r="O228" s="219">
        <v>-519572</v>
      </c>
      <c r="P228" s="219">
        <v>-17210775</v>
      </c>
    </row>
    <row r="229" spans="1:16">
      <c r="A229" s="216">
        <f t="shared" si="24"/>
        <v>2005</v>
      </c>
      <c r="B229" s="216">
        <f t="shared" si="23"/>
        <v>5</v>
      </c>
      <c r="C229" s="219">
        <v>-17420070</v>
      </c>
      <c r="D229" s="219">
        <v>-3126985</v>
      </c>
      <c r="E229" s="219">
        <v>-20547055</v>
      </c>
      <c r="F229" s="219">
        <v>-16902095</v>
      </c>
      <c r="G229" s="219">
        <v>-2067083</v>
      </c>
      <c r="H229" s="219">
        <v>-18969178</v>
      </c>
      <c r="I229" s="219">
        <v>-3688931</v>
      </c>
      <c r="J229" s="219">
        <v>321953</v>
      </c>
      <c r="K229" s="219">
        <v>-3366978</v>
      </c>
      <c r="L229" s="219">
        <v>-36824</v>
      </c>
      <c r="M229" s="219">
        <v>-483688</v>
      </c>
      <c r="N229" s="219">
        <v>-53203</v>
      </c>
      <c r="O229" s="219">
        <v>-536891</v>
      </c>
      <c r="P229" s="219">
        <v>-43456926</v>
      </c>
    </row>
    <row r="230" spans="1:16">
      <c r="A230" s="216">
        <f t="shared" si="24"/>
        <v>2005</v>
      </c>
      <c r="B230" s="216">
        <f t="shared" si="23"/>
        <v>6</v>
      </c>
      <c r="C230" s="219">
        <v>-13666220</v>
      </c>
      <c r="D230" s="219">
        <v>-2330203</v>
      </c>
      <c r="E230" s="219">
        <v>-15996423</v>
      </c>
      <c r="F230" s="219">
        <v>-12465753</v>
      </c>
      <c r="G230" s="219">
        <v>888234</v>
      </c>
      <c r="H230" s="219">
        <v>-11577519</v>
      </c>
      <c r="I230" s="219">
        <v>-3588152</v>
      </c>
      <c r="J230" s="219">
        <v>-230874</v>
      </c>
      <c r="K230" s="219">
        <v>-3819026</v>
      </c>
      <c r="L230" s="219">
        <v>-36824</v>
      </c>
      <c r="M230" s="219">
        <v>-468084</v>
      </c>
      <c r="N230" s="219">
        <v>-51487</v>
      </c>
      <c r="O230" s="219">
        <v>-519571</v>
      </c>
      <c r="P230" s="219">
        <v>-31949363</v>
      </c>
    </row>
    <row r="231" spans="1:16">
      <c r="A231" s="216">
        <f t="shared" si="24"/>
        <v>2005</v>
      </c>
      <c r="B231" s="216">
        <f t="shared" si="23"/>
        <v>7</v>
      </c>
      <c r="C231" s="219">
        <v>-17493302</v>
      </c>
      <c r="D231" s="219">
        <v>-956214</v>
      </c>
      <c r="E231" s="219">
        <v>-18449516</v>
      </c>
      <c r="F231" s="219">
        <v>-14877760</v>
      </c>
      <c r="G231" s="219">
        <v>148006</v>
      </c>
      <c r="H231" s="219">
        <v>-14729754</v>
      </c>
      <c r="I231" s="219">
        <v>-3456551</v>
      </c>
      <c r="J231" s="219">
        <v>261863</v>
      </c>
      <c r="K231" s="219">
        <v>-3194688</v>
      </c>
      <c r="L231" s="219">
        <v>-36824</v>
      </c>
      <c r="M231" s="219">
        <v>-483688</v>
      </c>
      <c r="N231" s="219">
        <v>-53204</v>
      </c>
      <c r="O231" s="219">
        <v>-536892</v>
      </c>
      <c r="P231" s="219">
        <v>-36947674</v>
      </c>
    </row>
    <row r="232" spans="1:16">
      <c r="A232" s="216">
        <f t="shared" si="24"/>
        <v>2005</v>
      </c>
      <c r="B232" s="216">
        <f t="shared" si="23"/>
        <v>8</v>
      </c>
      <c r="C232" s="219">
        <v>-15339783</v>
      </c>
      <c r="D232" s="219">
        <v>-664843</v>
      </c>
      <c r="E232" s="219">
        <v>-16004626</v>
      </c>
      <c r="F232" s="219">
        <v>-12900406</v>
      </c>
      <c r="G232" s="219">
        <v>215767</v>
      </c>
      <c r="H232" s="219">
        <v>-12684639</v>
      </c>
      <c r="I232" s="219">
        <v>-3249070</v>
      </c>
      <c r="J232" s="219">
        <v>16804</v>
      </c>
      <c r="K232" s="219">
        <v>-3232266</v>
      </c>
      <c r="L232" s="219">
        <v>-36824</v>
      </c>
      <c r="M232" s="219">
        <v>-483688</v>
      </c>
      <c r="N232" s="219">
        <v>-53203</v>
      </c>
      <c r="O232" s="219">
        <v>-536891</v>
      </c>
      <c r="P232" s="219">
        <v>-32495246</v>
      </c>
    </row>
    <row r="233" spans="1:16">
      <c r="A233" s="216">
        <f t="shared" si="24"/>
        <v>2005</v>
      </c>
      <c r="B233" s="216">
        <f t="shared" si="23"/>
        <v>9</v>
      </c>
      <c r="C233" s="219">
        <v>-13796211</v>
      </c>
      <c r="D233" s="219">
        <v>2419625</v>
      </c>
      <c r="E233" s="219">
        <v>-11376586</v>
      </c>
      <c r="F233" s="219">
        <v>-12726620</v>
      </c>
      <c r="G233" s="219">
        <v>595407</v>
      </c>
      <c r="H233" s="219">
        <v>-12131213</v>
      </c>
      <c r="I233" s="219">
        <v>-3210094</v>
      </c>
      <c r="J233" s="219">
        <v>-158443</v>
      </c>
      <c r="K233" s="219">
        <v>-3368537</v>
      </c>
      <c r="L233" s="219">
        <v>-36824</v>
      </c>
      <c r="M233" s="219">
        <v>-468085</v>
      </c>
      <c r="N233" s="219">
        <v>-51487</v>
      </c>
      <c r="O233" s="219">
        <v>-519572</v>
      </c>
      <c r="P233" s="219">
        <v>-27432732</v>
      </c>
    </row>
    <row r="234" spans="1:16">
      <c r="A234" s="216">
        <f t="shared" si="24"/>
        <v>2005</v>
      </c>
      <c r="B234" s="216">
        <f t="shared" si="23"/>
        <v>10</v>
      </c>
      <c r="C234" s="219">
        <v>-11151030</v>
      </c>
      <c r="D234" s="219">
        <v>2254244</v>
      </c>
      <c r="E234" s="219">
        <v>-8896786</v>
      </c>
      <c r="F234" s="219">
        <v>-11405860</v>
      </c>
      <c r="G234" s="219">
        <v>-221081</v>
      </c>
      <c r="H234" s="219">
        <v>-11626941</v>
      </c>
      <c r="I234" s="219">
        <v>-2954616</v>
      </c>
      <c r="J234" s="219">
        <v>53527</v>
      </c>
      <c r="K234" s="219">
        <v>-2901089</v>
      </c>
      <c r="L234" s="219">
        <v>-36824</v>
      </c>
      <c r="M234" s="219">
        <v>-483687</v>
      </c>
      <c r="N234" s="219">
        <v>-53203</v>
      </c>
      <c r="O234" s="219">
        <v>-536890</v>
      </c>
      <c r="P234" s="219">
        <v>-23998530</v>
      </c>
    </row>
    <row r="235" spans="1:16">
      <c r="A235" s="216">
        <f t="shared" si="24"/>
        <v>2005</v>
      </c>
      <c r="B235" s="216">
        <f t="shared" si="23"/>
        <v>11</v>
      </c>
      <c r="C235" s="219">
        <v>-8555901</v>
      </c>
      <c r="D235" s="219">
        <v>597200</v>
      </c>
      <c r="E235" s="219">
        <v>-7958701</v>
      </c>
      <c r="F235" s="219">
        <v>-9213270</v>
      </c>
      <c r="G235" s="219">
        <v>-200972</v>
      </c>
      <c r="H235" s="219">
        <v>-9414242</v>
      </c>
      <c r="I235" s="219">
        <v>-2736794</v>
      </c>
      <c r="J235" s="219">
        <v>-307004</v>
      </c>
      <c r="K235" s="219">
        <v>-3043798</v>
      </c>
      <c r="L235" s="219">
        <v>-36824</v>
      </c>
      <c r="M235" s="219">
        <v>-468085</v>
      </c>
      <c r="N235" s="219">
        <v>-51487</v>
      </c>
      <c r="O235" s="219">
        <v>-519572</v>
      </c>
      <c r="P235" s="219">
        <v>-20973137</v>
      </c>
    </row>
    <row r="236" spans="1:16">
      <c r="A236" s="216">
        <f t="shared" si="24"/>
        <v>2005</v>
      </c>
      <c r="B236" s="216">
        <f t="shared" si="24"/>
        <v>12</v>
      </c>
      <c r="C236" s="219">
        <v>-8542950</v>
      </c>
      <c r="D236" s="219">
        <v>-2339916</v>
      </c>
      <c r="E236" s="219">
        <v>-10882866</v>
      </c>
      <c r="F236" s="219">
        <v>-8343925</v>
      </c>
      <c r="G236" s="219">
        <v>711697</v>
      </c>
      <c r="H236" s="219">
        <v>-7632228</v>
      </c>
      <c r="I236" s="219">
        <v>-2855720</v>
      </c>
      <c r="J236" s="219">
        <v>49977</v>
      </c>
      <c r="K236" s="219">
        <v>-2805743</v>
      </c>
      <c r="L236" s="219">
        <v>-36824</v>
      </c>
      <c r="M236" s="219">
        <v>-483687</v>
      </c>
      <c r="N236" s="219">
        <v>-53204</v>
      </c>
      <c r="O236" s="219">
        <v>-536891</v>
      </c>
      <c r="P236" s="219">
        <v>-21894552</v>
      </c>
    </row>
    <row r="237" spans="1:16">
      <c r="B237" s="216" t="str">
        <f t="shared" si="24"/>
        <v>Annual</v>
      </c>
      <c r="C237" s="236">
        <v>-129995341</v>
      </c>
      <c r="D237" s="236">
        <v>-2184968</v>
      </c>
      <c r="E237" s="236">
        <v>-132180309</v>
      </c>
      <c r="F237" s="236">
        <v>-129430312</v>
      </c>
      <c r="G237" s="236">
        <v>-1458793</v>
      </c>
      <c r="H237" s="236">
        <v>-130889105</v>
      </c>
      <c r="I237" s="236">
        <v>-37727335</v>
      </c>
      <c r="J237" s="236">
        <v>-169585</v>
      </c>
      <c r="K237" s="236">
        <v>-37896920</v>
      </c>
      <c r="L237" s="236">
        <v>-441888</v>
      </c>
      <c r="M237" s="236">
        <v>-5695031</v>
      </c>
      <c r="N237" s="236">
        <v>-626425</v>
      </c>
      <c r="O237" s="236">
        <v>-6321456</v>
      </c>
      <c r="P237" s="236">
        <v>-307729678</v>
      </c>
    </row>
    <row r="238" spans="1:16">
      <c r="P238" s="219">
        <v>11842719924</v>
      </c>
    </row>
    <row r="239" spans="1:16">
      <c r="P239" s="214">
        <v>-2.5984712969219781E-2</v>
      </c>
    </row>
    <row r="258" spans="3:18">
      <c r="C258" s="214">
        <v>7.2858264319708432E-4</v>
      </c>
      <c r="D258" s="214">
        <v>0.10025247012643201</v>
      </c>
      <c r="E258" s="214">
        <v>4.1500270872985023E-3</v>
      </c>
      <c r="F258" s="214">
        <v>2.2640499221836974E-2</v>
      </c>
      <c r="G258" s="214">
        <v>-0.20178050453277785</v>
      </c>
      <c r="H258" s="214">
        <v>1.9376929130711762E-2</v>
      </c>
      <c r="I258" s="214">
        <v>1.291042191433478E-2</v>
      </c>
      <c r="J258" s="214">
        <v>0.16250154478600987</v>
      </c>
      <c r="K258" s="214">
        <v>1.2380182696932529E-2</v>
      </c>
      <c r="L258" s="214">
        <v>1.9253627906000048E-2</v>
      </c>
      <c r="M258" s="214">
        <v>1.8175935811575838E-2</v>
      </c>
      <c r="N258" s="214">
        <v>1.2564798348719597E-2</v>
      </c>
      <c r="O258" s="214">
        <v>1.7546895988157951E-2</v>
      </c>
      <c r="P258" s="214">
        <v>1.077836678496058E-2</v>
      </c>
      <c r="Q258" s="214" t="e">
        <v>#DIV/0!</v>
      </c>
      <c r="R258" s="214">
        <v>1.077836678496058E-2</v>
      </c>
    </row>
    <row r="259" spans="3:18">
      <c r="C259" s="214">
        <v>3.1580030830950845E-2</v>
      </c>
      <c r="D259" s="214">
        <v>4.4100624695895929E-2</v>
      </c>
      <c r="E259" s="214">
        <v>3.2051660195512754E-2</v>
      </c>
      <c r="F259" s="214">
        <v>3.9549245422489721E-2</v>
      </c>
      <c r="G259" s="214">
        <v>-3.4157747932501481E-2</v>
      </c>
      <c r="H259" s="214">
        <v>3.8709929097862084E-2</v>
      </c>
      <c r="I259" s="214">
        <v>1.7121442080365812E-2</v>
      </c>
      <c r="J259" s="214">
        <v>0.31997766316095588</v>
      </c>
      <c r="K259" s="214">
        <v>1.588875618671981E-2</v>
      </c>
      <c r="L259" s="214">
        <v>1.8968224206635353E-2</v>
      </c>
      <c r="M259" s="214">
        <v>1.416536572648508E-2</v>
      </c>
      <c r="N259" s="214">
        <v>1.2409116469694448E-2</v>
      </c>
      <c r="O259" s="214">
        <v>1.3969444370796058E-2</v>
      </c>
      <c r="P259" s="214">
        <v>3.0852077785821885E-2</v>
      </c>
      <c r="Q259" s="214" t="e">
        <v>#DIV/0!</v>
      </c>
      <c r="R259" s="214">
        <v>3.0852077785821885E-2</v>
      </c>
    </row>
    <row r="260" spans="3:18">
      <c r="C260" s="214">
        <v>2.7723687249537887E-2</v>
      </c>
      <c r="D260" s="214">
        <v>4.1486275487478075E-2</v>
      </c>
      <c r="E260" s="214">
        <v>2.8248152772587298E-2</v>
      </c>
      <c r="F260" s="214">
        <v>3.0567393672837895E-2</v>
      </c>
      <c r="G260" s="214">
        <v>-3.5466598869106081E-2</v>
      </c>
      <c r="H260" s="214">
        <v>2.9868201677221595E-2</v>
      </c>
      <c r="I260" s="214">
        <v>6.2837022196782222E-3</v>
      </c>
      <c r="J260" s="214">
        <v>0.22223353655940059</v>
      </c>
      <c r="K260" s="214">
        <v>5.1416414048663928E-3</v>
      </c>
      <c r="L260" s="214">
        <v>1.8615128279789062E-2</v>
      </c>
      <c r="M260" s="214">
        <v>1.396751082732739E-2</v>
      </c>
      <c r="N260" s="214">
        <v>1.2256787331619723E-2</v>
      </c>
      <c r="O260" s="214">
        <v>1.3776961849544467E-2</v>
      </c>
      <c r="P260" s="214">
        <v>2.4471442330651572E-2</v>
      </c>
      <c r="Q260" s="214" t="e">
        <v>#DIV/0!</v>
      </c>
      <c r="R260" s="214">
        <v>2.4471442330651572E-2</v>
      </c>
    </row>
  </sheetData>
  <phoneticPr fontId="12" type="noConversion"/>
  <pageMargins left="0.5" right="0.5" top="0.67" bottom="0.5" header="0.25" footer="0.5"/>
  <pageSetup scale="56" orientation="landscape" verticalDpi="355" r:id="rId1"/>
  <headerFooter alignWithMargins="0">
    <oddHeader>&amp;C&amp;"Arial,Bold Italic"&amp;14 2003 Budget vs. 2002 Budget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transitionEvaluation="1">
    <tabColor theme="7" tint="0.39997558519241921"/>
    <pageSetUpPr fitToPage="1"/>
  </sheetPr>
  <dimension ref="A1:CQ268"/>
  <sheetViews>
    <sheetView defaultGridColor="0" colorId="22" zoomScaleNormal="100" workbookViewId="0">
      <pane xSplit="2" ySplit="7" topLeftCell="C8" activePane="bottomRight" state="frozenSplit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ColWidth="20.28515625" defaultRowHeight="12.75"/>
  <cols>
    <col min="1" max="2" width="10" style="260" customWidth="1"/>
    <col min="3" max="3" width="17" style="260" bestFit="1" customWidth="1"/>
    <col min="4" max="4" width="11.85546875" style="260" bestFit="1" customWidth="1"/>
    <col min="5" max="6" width="16.85546875" style="260" bestFit="1" customWidth="1"/>
    <col min="7" max="7" width="11.85546875" style="260" bestFit="1" customWidth="1"/>
    <col min="8" max="9" width="16.85546875" style="260" bestFit="1" customWidth="1"/>
    <col min="10" max="10" width="12.28515625" style="260" bestFit="1" customWidth="1"/>
    <col min="11" max="11" width="16.85546875" style="260" bestFit="1" customWidth="1"/>
    <col min="12" max="12" width="12" style="260" bestFit="1" customWidth="1"/>
    <col min="13" max="13" width="12.28515625" style="260" bestFit="1" customWidth="1"/>
    <col min="14" max="14" width="11.28515625" style="260" bestFit="1" customWidth="1"/>
    <col min="15" max="15" width="12.28515625" style="260" bestFit="1" customWidth="1"/>
    <col min="16" max="16" width="17.42578125" style="260" bestFit="1" customWidth="1"/>
    <col min="17" max="17" width="12" style="260" bestFit="1" customWidth="1"/>
    <col min="18" max="18" width="16.85546875" style="260" bestFit="1" customWidth="1"/>
    <col min="19" max="19" width="3.85546875" style="260" customWidth="1"/>
    <col min="20" max="25" width="16.85546875" style="260" bestFit="1" customWidth="1"/>
    <col min="26" max="28" width="12.85546875" style="260" bestFit="1" customWidth="1"/>
    <col min="29" max="29" width="12.28515625" style="260" bestFit="1" customWidth="1"/>
    <col min="30" max="30" width="11.28515625" style="260" bestFit="1" customWidth="1"/>
    <col min="31" max="31" width="16.42578125" style="260" bestFit="1" customWidth="1"/>
    <col min="32" max="32" width="16.85546875" style="260" customWidth="1"/>
    <col min="33" max="33" width="12.85546875" style="260" bestFit="1" customWidth="1"/>
    <col min="34" max="36" width="16.140625" style="260" bestFit="1" customWidth="1"/>
    <col min="37" max="37" width="4.85546875" style="260" customWidth="1"/>
    <col min="38" max="53" width="15.140625" style="260" customWidth="1"/>
    <col min="54" max="54" width="15.5703125" style="260" bestFit="1" customWidth="1"/>
    <col min="55" max="57" width="15.140625" style="260" customWidth="1"/>
    <col min="58" max="58" width="3" style="260" customWidth="1"/>
    <col min="59" max="59" width="20.42578125" style="260" bestFit="1" customWidth="1"/>
    <col min="60" max="60" width="12.85546875" style="260" bestFit="1" customWidth="1"/>
    <col min="61" max="61" width="20.28515625" style="260"/>
    <col min="62" max="63" width="7.5703125" style="260" bestFit="1" customWidth="1"/>
    <col min="64" max="16384" width="20.28515625" style="260"/>
  </cols>
  <sheetData>
    <row r="1" spans="1:77">
      <c r="A1" s="259"/>
      <c r="B1" s="259"/>
      <c r="P1" s="261" t="s">
        <v>54</v>
      </c>
      <c r="R1" s="261" t="s">
        <v>54</v>
      </c>
      <c r="S1" s="262"/>
      <c r="T1" s="261" t="s">
        <v>54</v>
      </c>
      <c r="U1" s="261" t="s">
        <v>54</v>
      </c>
      <c r="V1" s="261" t="s">
        <v>54</v>
      </c>
      <c r="W1" s="261" t="s">
        <v>54</v>
      </c>
      <c r="X1" s="261" t="s">
        <v>54</v>
      </c>
      <c r="Y1" s="261" t="s">
        <v>54</v>
      </c>
      <c r="AE1" s="261"/>
      <c r="AF1" s="262"/>
      <c r="AL1" s="262"/>
      <c r="AM1" s="262"/>
      <c r="AN1" s="262"/>
      <c r="AO1" s="262"/>
      <c r="AP1" s="262"/>
      <c r="AR1" s="262"/>
      <c r="AT1" s="262"/>
      <c r="AU1" s="262"/>
      <c r="AY1" s="261" t="s">
        <v>56</v>
      </c>
      <c r="AZ1" s="262"/>
      <c r="BA1" s="261" t="s">
        <v>56</v>
      </c>
      <c r="BC1" s="261" t="s">
        <v>56</v>
      </c>
      <c r="BD1" s="261" t="s">
        <v>56</v>
      </c>
      <c r="BE1" s="261" t="s">
        <v>56</v>
      </c>
      <c r="BF1" s="261"/>
      <c r="BJ1" s="262"/>
    </row>
    <row r="2" spans="1:77">
      <c r="A2" s="259"/>
      <c r="B2" s="259"/>
      <c r="C2" s="261" t="s">
        <v>54</v>
      </c>
      <c r="D2" s="262"/>
      <c r="E2" s="261" t="s">
        <v>54</v>
      </c>
      <c r="F2" s="261" t="s">
        <v>54</v>
      </c>
      <c r="G2" s="262"/>
      <c r="H2" s="261" t="s">
        <v>54</v>
      </c>
      <c r="I2" s="261" t="s">
        <v>54</v>
      </c>
      <c r="J2" s="262"/>
      <c r="K2" s="261" t="s">
        <v>54</v>
      </c>
      <c r="P2" s="261" t="s">
        <v>57</v>
      </c>
      <c r="R2" s="261" t="s">
        <v>57</v>
      </c>
      <c r="S2" s="262"/>
      <c r="T2" s="261" t="s">
        <v>57</v>
      </c>
      <c r="U2" s="261" t="s">
        <v>57</v>
      </c>
      <c r="V2" s="261" t="s">
        <v>57</v>
      </c>
      <c r="W2" s="261" t="s">
        <v>57</v>
      </c>
      <c r="X2" s="261" t="s">
        <v>57</v>
      </c>
      <c r="Y2" s="261" t="s">
        <v>57</v>
      </c>
      <c r="AC2" s="263"/>
      <c r="AE2" s="261" t="s">
        <v>58</v>
      </c>
      <c r="AF2" s="262"/>
      <c r="AL2" s="261" t="s">
        <v>56</v>
      </c>
      <c r="AM2" s="261" t="s">
        <v>56</v>
      </c>
      <c r="AN2" s="261" t="s">
        <v>56</v>
      </c>
      <c r="AO2" s="261" t="s">
        <v>56</v>
      </c>
      <c r="AP2" s="261" t="s">
        <v>56</v>
      </c>
      <c r="AQ2" s="261" t="s">
        <v>56</v>
      </c>
      <c r="AR2" s="261" t="s">
        <v>56</v>
      </c>
      <c r="AS2" s="261" t="s">
        <v>56</v>
      </c>
      <c r="AT2" s="261" t="s">
        <v>56</v>
      </c>
      <c r="AU2" s="262"/>
      <c r="AY2" s="261" t="s">
        <v>57</v>
      </c>
      <c r="AZ2" s="262"/>
      <c r="BA2" s="261" t="s">
        <v>57</v>
      </c>
      <c r="BC2" s="261" t="s">
        <v>57</v>
      </c>
      <c r="BD2" s="261" t="s">
        <v>57</v>
      </c>
      <c r="BE2" s="261" t="s">
        <v>57</v>
      </c>
      <c r="BF2" s="261"/>
      <c r="BG2" s="264" t="s">
        <v>58</v>
      </c>
      <c r="BJ2" s="262"/>
    </row>
    <row r="3" spans="1:77">
      <c r="A3" s="265" t="s">
        <v>149</v>
      </c>
      <c r="B3" s="259"/>
      <c r="C3" s="261" t="s">
        <v>57</v>
      </c>
      <c r="D3" s="262"/>
      <c r="E3" s="261" t="s">
        <v>57</v>
      </c>
      <c r="F3" s="261" t="s">
        <v>57</v>
      </c>
      <c r="G3" s="262"/>
      <c r="H3" s="261" t="s">
        <v>57</v>
      </c>
      <c r="I3" s="261" t="s">
        <v>57</v>
      </c>
      <c r="J3" s="262"/>
      <c r="K3" s="261" t="s">
        <v>57</v>
      </c>
      <c r="O3" s="266" t="s">
        <v>60</v>
      </c>
      <c r="P3" s="266" t="s">
        <v>53</v>
      </c>
      <c r="R3" s="266" t="s">
        <v>53</v>
      </c>
      <c r="T3" s="266" t="s">
        <v>53</v>
      </c>
      <c r="U3" s="266" t="s">
        <v>53</v>
      </c>
      <c r="V3" s="266" t="s">
        <v>53</v>
      </c>
      <c r="W3" s="266" t="s">
        <v>53</v>
      </c>
      <c r="X3" s="266" t="s">
        <v>53</v>
      </c>
      <c r="Y3" s="266" t="s">
        <v>53</v>
      </c>
      <c r="Z3" s="267"/>
      <c r="AA3" s="267"/>
      <c r="AB3" s="267"/>
      <c r="AC3" s="268"/>
      <c r="AE3" s="266" t="s">
        <v>61</v>
      </c>
      <c r="AH3" s="266" t="s">
        <v>0</v>
      </c>
      <c r="AI3" s="266" t="s">
        <v>1</v>
      </c>
      <c r="AJ3" s="266" t="s">
        <v>2</v>
      </c>
      <c r="AL3" s="261" t="s">
        <v>57</v>
      </c>
      <c r="AM3" s="261" t="s">
        <v>57</v>
      </c>
      <c r="AN3" s="261" t="s">
        <v>57</v>
      </c>
      <c r="AO3" s="261" t="s">
        <v>57</v>
      </c>
      <c r="AP3" s="261" t="s">
        <v>57</v>
      </c>
      <c r="AQ3" s="261" t="s">
        <v>57</v>
      </c>
      <c r="AR3" s="261" t="s">
        <v>57</v>
      </c>
      <c r="AS3" s="261" t="s">
        <v>57</v>
      </c>
      <c r="AT3" s="261" t="s">
        <v>57</v>
      </c>
      <c r="AV3" s="262"/>
      <c r="AW3" s="262"/>
      <c r="AX3" s="262"/>
      <c r="AY3" s="266" t="s">
        <v>53</v>
      </c>
      <c r="BA3" s="266" t="s">
        <v>53</v>
      </c>
      <c r="BC3" s="266" t="s">
        <v>53</v>
      </c>
      <c r="BD3" s="266" t="s">
        <v>53</v>
      </c>
      <c r="BE3" s="269" t="s">
        <v>61</v>
      </c>
      <c r="BF3" s="269"/>
      <c r="BG3" s="269" t="s">
        <v>62</v>
      </c>
    </row>
    <row r="4" spans="1:77">
      <c r="A4" s="265" t="s">
        <v>63</v>
      </c>
      <c r="B4" s="259"/>
      <c r="C4" s="266" t="s">
        <v>0</v>
      </c>
      <c r="D4" s="266" t="s">
        <v>0</v>
      </c>
      <c r="E4" s="266" t="s">
        <v>0</v>
      </c>
      <c r="F4" s="266" t="s">
        <v>1</v>
      </c>
      <c r="G4" s="266" t="s">
        <v>1</v>
      </c>
      <c r="H4" s="266" t="s">
        <v>1</v>
      </c>
      <c r="I4" s="266" t="s">
        <v>2</v>
      </c>
      <c r="J4" s="266" t="s">
        <v>2</v>
      </c>
      <c r="K4" s="266" t="s">
        <v>2</v>
      </c>
      <c r="L4" s="266" t="s">
        <v>53</v>
      </c>
      <c r="M4" s="266" t="s">
        <v>60</v>
      </c>
      <c r="N4" s="266" t="s">
        <v>60</v>
      </c>
      <c r="O4" s="266" t="s">
        <v>64</v>
      </c>
      <c r="P4" s="266" t="s">
        <v>65</v>
      </c>
      <c r="Q4" s="266" t="s">
        <v>66</v>
      </c>
      <c r="R4" s="266" t="s">
        <v>65</v>
      </c>
      <c r="T4" s="266" t="s">
        <v>34</v>
      </c>
      <c r="U4" s="266" t="s">
        <v>34</v>
      </c>
      <c r="V4" s="266" t="s">
        <v>34</v>
      </c>
      <c r="W4" s="266" t="s">
        <v>34</v>
      </c>
      <c r="X4" s="266" t="s">
        <v>61</v>
      </c>
      <c r="Y4" s="266" t="s">
        <v>61</v>
      </c>
      <c r="Z4" s="266" t="s">
        <v>67</v>
      </c>
      <c r="AA4" s="266" t="s">
        <v>67</v>
      </c>
      <c r="AB4" s="266" t="s">
        <v>67</v>
      </c>
      <c r="AD4" s="266" t="s">
        <v>68</v>
      </c>
      <c r="AE4" s="266" t="s">
        <v>69</v>
      </c>
      <c r="AH4" s="266" t="s">
        <v>70</v>
      </c>
      <c r="AI4" s="266" t="s">
        <v>70</v>
      </c>
      <c r="AJ4" s="266" t="s">
        <v>70</v>
      </c>
      <c r="AL4" s="266" t="s">
        <v>0</v>
      </c>
      <c r="AM4" s="266" t="s">
        <v>0</v>
      </c>
      <c r="AN4" s="266" t="s">
        <v>0</v>
      </c>
      <c r="AO4" s="266" t="s">
        <v>1</v>
      </c>
      <c r="AP4" s="266" t="s">
        <v>1</v>
      </c>
      <c r="AQ4" s="266" t="s">
        <v>1</v>
      </c>
      <c r="AR4" s="266" t="s">
        <v>2</v>
      </c>
      <c r="AS4" s="266" t="s">
        <v>2</v>
      </c>
      <c r="AT4" s="266" t="s">
        <v>2</v>
      </c>
      <c r="AU4" s="266" t="s">
        <v>53</v>
      </c>
      <c r="AX4" s="266" t="s">
        <v>64</v>
      </c>
      <c r="AY4" s="261" t="s">
        <v>61</v>
      </c>
      <c r="AZ4" s="261" t="s">
        <v>66</v>
      </c>
      <c r="BA4" s="261" t="s">
        <v>61</v>
      </c>
      <c r="BC4" s="266" t="s">
        <v>34</v>
      </c>
      <c r="BD4" s="266" t="s">
        <v>34</v>
      </c>
      <c r="BE4" s="269" t="s">
        <v>69</v>
      </c>
      <c r="BF4" s="269"/>
      <c r="BG4" s="269" t="s">
        <v>71</v>
      </c>
    </row>
    <row r="5" spans="1:77">
      <c r="A5" s="265" t="s">
        <v>72</v>
      </c>
      <c r="B5" s="259"/>
      <c r="C5" s="266" t="s">
        <v>73</v>
      </c>
      <c r="D5" s="266" t="s">
        <v>74</v>
      </c>
      <c r="E5" s="266" t="s">
        <v>60</v>
      </c>
      <c r="F5" s="266" t="s">
        <v>73</v>
      </c>
      <c r="G5" s="266" t="s">
        <v>74</v>
      </c>
      <c r="H5" s="266" t="s">
        <v>60</v>
      </c>
      <c r="I5" s="266" t="s">
        <v>73</v>
      </c>
      <c r="J5" s="266" t="s">
        <v>74</v>
      </c>
      <c r="K5" s="266" t="s">
        <v>60</v>
      </c>
      <c r="L5" s="266" t="s">
        <v>75</v>
      </c>
      <c r="M5" s="261" t="s">
        <v>76</v>
      </c>
      <c r="N5" s="261" t="s">
        <v>77</v>
      </c>
      <c r="O5" s="266" t="s">
        <v>78</v>
      </c>
      <c r="P5" s="261" t="s">
        <v>79</v>
      </c>
      <c r="Q5" s="266" t="s">
        <v>80</v>
      </c>
      <c r="R5" s="261" t="s">
        <v>81</v>
      </c>
      <c r="S5" s="262"/>
      <c r="T5" s="266" t="s">
        <v>35</v>
      </c>
      <c r="U5" s="266" t="s">
        <v>35</v>
      </c>
      <c r="V5" s="266" t="s">
        <v>82</v>
      </c>
      <c r="W5" s="266" t="s">
        <v>82</v>
      </c>
      <c r="X5" s="266" t="s">
        <v>35</v>
      </c>
      <c r="Y5" s="266" t="s">
        <v>35</v>
      </c>
      <c r="Z5" s="266" t="s">
        <v>73</v>
      </c>
      <c r="AA5" s="266" t="s">
        <v>74</v>
      </c>
      <c r="AB5" s="266" t="s">
        <v>60</v>
      </c>
      <c r="AC5" s="266" t="s">
        <v>83</v>
      </c>
      <c r="AD5" s="266" t="s">
        <v>84</v>
      </c>
      <c r="AE5" s="261" t="s">
        <v>85</v>
      </c>
      <c r="AF5" s="262"/>
      <c r="AH5" s="266" t="s">
        <v>86</v>
      </c>
      <c r="AI5" s="266" t="s">
        <v>86</v>
      </c>
      <c r="AJ5" s="266" t="s">
        <v>86</v>
      </c>
      <c r="AL5" s="266" t="s">
        <v>73</v>
      </c>
      <c r="AM5" s="266" t="s">
        <v>74</v>
      </c>
      <c r="AN5" s="266" t="s">
        <v>60</v>
      </c>
      <c r="AO5" s="270" t="s">
        <v>127</v>
      </c>
      <c r="AP5" s="266" t="s">
        <v>74</v>
      </c>
      <c r="AQ5" s="266" t="s">
        <v>60</v>
      </c>
      <c r="AR5" s="270" t="s">
        <v>127</v>
      </c>
      <c r="AS5" s="266" t="s">
        <v>74</v>
      </c>
      <c r="AT5" s="266" t="s">
        <v>60</v>
      </c>
      <c r="AU5" s="266" t="s">
        <v>75</v>
      </c>
      <c r="AV5" s="266" t="s">
        <v>76</v>
      </c>
      <c r="AW5" s="266" t="s">
        <v>77</v>
      </c>
      <c r="AX5" s="266" t="s">
        <v>78</v>
      </c>
      <c r="AY5" s="261" t="s">
        <v>88</v>
      </c>
      <c r="AZ5" s="261" t="s">
        <v>80</v>
      </c>
      <c r="BA5" s="261" t="s">
        <v>89</v>
      </c>
      <c r="BC5" s="266" t="s">
        <v>35</v>
      </c>
      <c r="BD5" s="266" t="s">
        <v>35</v>
      </c>
      <c r="BE5" s="269" t="s">
        <v>90</v>
      </c>
      <c r="BF5" s="269"/>
      <c r="BG5" s="271" t="s">
        <v>91</v>
      </c>
    </row>
    <row r="6" spans="1:77">
      <c r="A6" s="265" t="s">
        <v>150</v>
      </c>
      <c r="B6" s="259"/>
      <c r="C6" s="266" t="s">
        <v>84</v>
      </c>
      <c r="D6" s="266" t="s">
        <v>84</v>
      </c>
      <c r="E6" s="266" t="s">
        <v>84</v>
      </c>
      <c r="F6" s="266" t="s">
        <v>84</v>
      </c>
      <c r="G6" s="266" t="s">
        <v>84</v>
      </c>
      <c r="H6" s="266" t="s">
        <v>84</v>
      </c>
      <c r="I6" s="266" t="s">
        <v>84</v>
      </c>
      <c r="J6" s="266" t="s">
        <v>84</v>
      </c>
      <c r="K6" s="266" t="s">
        <v>84</v>
      </c>
      <c r="L6" s="266" t="s">
        <v>84</v>
      </c>
      <c r="M6" s="261" t="s">
        <v>84</v>
      </c>
      <c r="N6" s="261" t="s">
        <v>84</v>
      </c>
      <c r="O6" s="266" t="s">
        <v>84</v>
      </c>
      <c r="P6" s="266" t="s">
        <v>84</v>
      </c>
      <c r="Q6" s="266" t="s">
        <v>84</v>
      </c>
      <c r="R6" s="266" t="s">
        <v>84</v>
      </c>
      <c r="T6" s="261" t="s">
        <v>88</v>
      </c>
      <c r="U6" s="261" t="s">
        <v>89</v>
      </c>
      <c r="V6" s="261" t="s">
        <v>89</v>
      </c>
      <c r="W6" s="261" t="s">
        <v>88</v>
      </c>
      <c r="X6" s="261" t="s">
        <v>88</v>
      </c>
      <c r="Y6" s="261" t="s">
        <v>89</v>
      </c>
      <c r="Z6" s="266" t="s">
        <v>84</v>
      </c>
      <c r="AA6" s="266" t="s">
        <v>84</v>
      </c>
      <c r="AB6" s="266" t="s">
        <v>84</v>
      </c>
      <c r="AC6" s="266" t="s">
        <v>84</v>
      </c>
      <c r="AD6" s="261" t="s">
        <v>96</v>
      </c>
      <c r="AE6" s="266" t="s">
        <v>84</v>
      </c>
      <c r="AG6" s="266" t="s">
        <v>97</v>
      </c>
      <c r="AH6" s="266" t="s">
        <v>84</v>
      </c>
      <c r="AI6" s="266" t="s">
        <v>84</v>
      </c>
      <c r="AJ6" s="266" t="s">
        <v>84</v>
      </c>
      <c r="AL6" s="266" t="s">
        <v>84</v>
      </c>
      <c r="AM6" s="266" t="s">
        <v>84</v>
      </c>
      <c r="AN6" s="266" t="s">
        <v>84</v>
      </c>
      <c r="AO6" s="266" t="s">
        <v>84</v>
      </c>
      <c r="AP6" s="266" t="s">
        <v>84</v>
      </c>
      <c r="AQ6" s="266" t="s">
        <v>84</v>
      </c>
      <c r="AR6" s="266" t="s">
        <v>84</v>
      </c>
      <c r="AS6" s="266" t="s">
        <v>84</v>
      </c>
      <c r="AT6" s="266" t="s">
        <v>84</v>
      </c>
      <c r="AU6" s="266" t="s">
        <v>84</v>
      </c>
      <c r="AV6" s="266" t="s">
        <v>84</v>
      </c>
      <c r="AW6" s="266" t="s">
        <v>84</v>
      </c>
      <c r="AX6" s="266" t="s">
        <v>84</v>
      </c>
      <c r="AY6" s="266" t="s">
        <v>84</v>
      </c>
      <c r="AZ6" s="266" t="s">
        <v>84</v>
      </c>
      <c r="BA6" s="266" t="s">
        <v>84</v>
      </c>
      <c r="BB6" s="777"/>
      <c r="BC6" s="266" t="s">
        <v>88</v>
      </c>
      <c r="BD6" s="266" t="s">
        <v>89</v>
      </c>
      <c r="BE6" s="269" t="s">
        <v>84</v>
      </c>
      <c r="BF6" s="269"/>
      <c r="BG6" s="269" t="s">
        <v>84</v>
      </c>
      <c r="BH6" s="266" t="s">
        <v>97</v>
      </c>
      <c r="BI6" s="272"/>
    </row>
    <row r="7" spans="1:77">
      <c r="A7" s="259" t="s">
        <v>146</v>
      </c>
      <c r="B7" s="259"/>
      <c r="C7" s="266" t="str">
        <f>IF(AH7=AL7,AL7,"not ok")</f>
        <v>ok 2006B</v>
      </c>
      <c r="D7" s="266" t="str">
        <f>+AM7</f>
        <v>ok 2006b</v>
      </c>
      <c r="E7" s="266" t="str">
        <f>IF(C7=D7,D7,"not ok")</f>
        <v>ok 2006b</v>
      </c>
      <c r="F7" s="266" t="str">
        <f>IF(AI7=AI7,AI7,"not ok")</f>
        <v>ok 2006b</v>
      </c>
      <c r="G7" s="266" t="str">
        <f>+AP7</f>
        <v>ok 2006b</v>
      </c>
      <c r="H7" s="266" t="str">
        <f>IF(G7=F7,G7,"not ok")</f>
        <v>ok 2006b</v>
      </c>
      <c r="I7" s="266" t="str">
        <f>IF(AJ7=AR7,AR7,"not ok")</f>
        <v>ok 2006b</v>
      </c>
      <c r="J7" s="266" t="str">
        <f>+AS7</f>
        <v>ok 2006b</v>
      </c>
      <c r="K7" s="266" t="str">
        <f>IF(I7=J7,J7,"not ok")</f>
        <v>ok 2006b</v>
      </c>
      <c r="L7" s="266" t="str">
        <f>+AU7</f>
        <v>ok 2006b</v>
      </c>
      <c r="M7" s="273" t="str">
        <f>+AV7</f>
        <v>ok 2006b</v>
      </c>
      <c r="N7" s="273" t="str">
        <f>+AW7</f>
        <v>ok 2006b</v>
      </c>
      <c r="O7" s="273" t="str">
        <f>+AX7</f>
        <v>ok 2006b</v>
      </c>
      <c r="P7" s="266" t="str">
        <f>IF(AND(E7=H7,H7=K7,K7=L7,L7=O7),O7,"not ok")</f>
        <v>ok 2006b</v>
      </c>
      <c r="Q7" s="273" t="str">
        <f>+AZ7</f>
        <v>ok 2006b</v>
      </c>
      <c r="R7" s="266" t="str">
        <f>IF(Q7=P7,Q7,"not ok")</f>
        <v>ok 2006b</v>
      </c>
      <c r="Z7" s="273" t="str">
        <f>+[31]A!C7</f>
        <v>ok 2006b</v>
      </c>
      <c r="AA7" s="273" t="str">
        <f>+[32]SupplyLossesUnbilled!$AP$75</f>
        <v>ok 2006b</v>
      </c>
      <c r="AB7" s="274" t="str">
        <f>IF(Z7=AA7,AA7,"not ok")</f>
        <v>ok 2006b</v>
      </c>
      <c r="AC7" s="273" t="str">
        <f>[32]SupplyLossesUnbilled!N75</f>
        <v>ok 2006b</v>
      </c>
      <c r="AD7" s="273" t="str">
        <f>[32]SupplyLossesUnbilled!AI75</f>
        <v>ok 2006b</v>
      </c>
      <c r="AE7" s="273" t="str">
        <f>+[32]SupplyLossesUnbilled!$AT$75</f>
        <v>ok 2006b</v>
      </c>
      <c r="AF7" s="275"/>
      <c r="AG7" s="262">
        <f>SUM(AG8:AG150)</f>
        <v>-70542684</v>
      </c>
      <c r="AH7" s="276" t="s">
        <v>151</v>
      </c>
      <c r="AI7" s="276" t="s">
        <v>151</v>
      </c>
      <c r="AJ7" s="276" t="str">
        <f>AI7</f>
        <v>ok 2006b</v>
      </c>
      <c r="AL7" s="273" t="str">
        <f>+[32]SupplyLossesUnbilled!$H$75</f>
        <v>ok 2006B</v>
      </c>
      <c r="AM7" s="273" t="str">
        <f>+[32]SupplyLossesUnbilled!$AL$75</f>
        <v>ok 2006b</v>
      </c>
      <c r="AN7" s="261" t="str">
        <f>IF(AL7=AM7,AM7,"not ok")</f>
        <v>ok 2006b</v>
      </c>
      <c r="AO7" s="273" t="str">
        <f>+[32]SupplyLossesUnbilled!K75</f>
        <v>ok 2006B</v>
      </c>
      <c r="AP7" s="273" t="str">
        <f>[32]SupplyLossesUnbilled!AM75</f>
        <v>ok 2006b</v>
      </c>
      <c r="AQ7" s="261" t="str">
        <f>IF(AO7=AP7,AP7,"not ok")</f>
        <v>ok 2006b</v>
      </c>
      <c r="AR7" s="273" t="str">
        <f>+[32]SupplyLossesUnbilled!$N$75</f>
        <v>ok 2006b</v>
      </c>
      <c r="AS7" s="273" t="str">
        <f>+[32]SupplyLossesUnbilled!$AN$75</f>
        <v>ok 2006b</v>
      </c>
      <c r="AT7" s="261" t="str">
        <f>IF(AR7=AS7,AS7,"not ok")</f>
        <v>ok 2006b</v>
      </c>
      <c r="AU7" s="273" t="str">
        <f>+[33]KWH!$C$9</f>
        <v>ok 2006b</v>
      </c>
      <c r="AV7" s="277" t="str">
        <f>[34]Forecast!G9</f>
        <v>ok 2006b</v>
      </c>
      <c r="AW7" s="277" t="str">
        <f>[34]Forecast!O9</f>
        <v>ok 2006b</v>
      </c>
      <c r="AX7" s="278" t="str">
        <f>IF(AV7=AW7,AW7,"not ok")</f>
        <v>ok 2006b</v>
      </c>
      <c r="AY7" s="279" t="s">
        <v>151</v>
      </c>
      <c r="AZ7" s="280" t="s">
        <v>151</v>
      </c>
      <c r="BA7" s="261" t="str">
        <f>IF(AY7=AZ7,AZ7,"not ok")</f>
        <v>ok 2006b</v>
      </c>
      <c r="BB7" s="261"/>
      <c r="BC7" s="261"/>
      <c r="BD7" s="261"/>
      <c r="BE7" s="273" t="str">
        <f>+[32]SupplyLossesUnbilled!G75</f>
        <v>ok 2006b</v>
      </c>
      <c r="BF7" s="261"/>
      <c r="BG7" s="270" t="s">
        <v>152</v>
      </c>
      <c r="BH7" s="262">
        <f>SUM(BH8:BH150)</f>
        <v>0</v>
      </c>
      <c r="BJ7" s="262"/>
    </row>
    <row r="8" spans="1:77">
      <c r="A8" s="262">
        <v>2005</v>
      </c>
      <c r="B8" s="262">
        <v>1</v>
      </c>
      <c r="C8" s="281">
        <v>446602775</v>
      </c>
      <c r="D8" s="281">
        <v>-17912591</v>
      </c>
      <c r="E8" s="281">
        <v>428690184</v>
      </c>
      <c r="F8" s="281">
        <v>283519707</v>
      </c>
      <c r="G8" s="281">
        <v>-32600831</v>
      </c>
      <c r="H8" s="281">
        <v>250918876</v>
      </c>
      <c r="I8" s="281">
        <v>158400401</v>
      </c>
      <c r="J8" s="281">
        <v>-2015026</v>
      </c>
      <c r="K8" s="281">
        <v>156385375</v>
      </c>
      <c r="L8" s="281">
        <v>1927652</v>
      </c>
      <c r="M8" s="281">
        <v>27794029</v>
      </c>
      <c r="N8" s="281">
        <v>3116474</v>
      </c>
      <c r="O8" s="281">
        <v>30910503</v>
      </c>
      <c r="P8" s="281">
        <v>868832590</v>
      </c>
      <c r="Q8" s="281">
        <v>0</v>
      </c>
      <c r="R8" s="281">
        <v>868832590</v>
      </c>
      <c r="S8" s="281"/>
      <c r="T8" s="281">
        <v>890450535</v>
      </c>
      <c r="U8" s="281">
        <v>890450535</v>
      </c>
      <c r="V8" s="281">
        <v>837922087</v>
      </c>
      <c r="W8" s="281">
        <v>837922087</v>
      </c>
      <c r="X8" s="281">
        <v>921361038</v>
      </c>
      <c r="Y8" s="281">
        <v>921361038</v>
      </c>
      <c r="Z8" s="281">
        <v>2065885</v>
      </c>
      <c r="AA8" s="281">
        <v>-48755</v>
      </c>
      <c r="AB8" s="281">
        <v>2017130</v>
      </c>
      <c r="AC8" s="281">
        <v>49953579</v>
      </c>
      <c r="AD8" s="281">
        <v>1321320</v>
      </c>
      <c r="AE8" s="281">
        <v>922124619</v>
      </c>
      <c r="AF8" s="281"/>
      <c r="AG8" s="282">
        <v>0</v>
      </c>
      <c r="AH8" s="281">
        <v>0</v>
      </c>
      <c r="AI8" s="281">
        <v>0</v>
      </c>
      <c r="AJ8" s="281">
        <v>0</v>
      </c>
      <c r="AK8" s="282"/>
      <c r="AL8" s="281">
        <v>446602775</v>
      </c>
      <c r="AM8" s="281">
        <v>-17912591</v>
      </c>
      <c r="AN8" s="281">
        <v>428690184</v>
      </c>
      <c r="AO8" s="281">
        <v>284160570</v>
      </c>
      <c r="AP8" s="281">
        <v>-33241694</v>
      </c>
      <c r="AQ8" s="281">
        <v>250918876</v>
      </c>
      <c r="AR8" s="281">
        <v>162693977</v>
      </c>
      <c r="AS8" s="281">
        <v>-6308602</v>
      </c>
      <c r="AT8" s="281">
        <v>156385375</v>
      </c>
      <c r="AU8" s="281">
        <v>1927652</v>
      </c>
      <c r="AV8" s="281">
        <v>27794029</v>
      </c>
      <c r="AW8" s="281">
        <v>3116474</v>
      </c>
      <c r="AX8" s="281">
        <v>30910503</v>
      </c>
      <c r="AY8" s="281">
        <v>868832590</v>
      </c>
      <c r="AZ8" s="281">
        <v>0</v>
      </c>
      <c r="BA8" s="281">
        <v>868832590</v>
      </c>
      <c r="BB8" s="282"/>
      <c r="BC8" s="281">
        <v>895384974</v>
      </c>
      <c r="BD8" s="281">
        <v>895384974</v>
      </c>
      <c r="BE8" s="281">
        <v>922124619</v>
      </c>
      <c r="BF8" s="281"/>
      <c r="BG8" s="283">
        <v>922124619</v>
      </c>
      <c r="BH8" s="284">
        <v>0</v>
      </c>
      <c r="BI8" s="285">
        <v>0</v>
      </c>
      <c r="BJ8" s="281"/>
      <c r="BL8" s="263"/>
      <c r="BM8" s="263"/>
      <c r="BN8" s="263"/>
      <c r="BO8" s="263"/>
      <c r="BP8" s="263"/>
      <c r="BQ8" s="263"/>
      <c r="BR8" s="263"/>
      <c r="BS8" s="263"/>
      <c r="BT8" s="263"/>
      <c r="BU8" s="263"/>
      <c r="BV8" s="263"/>
      <c r="BW8" s="263"/>
      <c r="BX8" s="263"/>
      <c r="BY8" s="263"/>
    </row>
    <row r="9" spans="1:77">
      <c r="A9" s="262">
        <f t="shared" ref="A9:A19" si="0">A8</f>
        <v>2005</v>
      </c>
      <c r="B9" s="262">
        <v>2</v>
      </c>
      <c r="C9" s="281">
        <v>393476798</v>
      </c>
      <c r="D9" s="281">
        <v>-55732965</v>
      </c>
      <c r="E9" s="281">
        <v>337743833</v>
      </c>
      <c r="F9" s="281">
        <v>266523682</v>
      </c>
      <c r="G9" s="281">
        <v>-29340088</v>
      </c>
      <c r="H9" s="281">
        <v>237183594</v>
      </c>
      <c r="I9" s="281">
        <v>163600617</v>
      </c>
      <c r="J9" s="281">
        <v>-12146597</v>
      </c>
      <c r="K9" s="281">
        <v>151454020</v>
      </c>
      <c r="L9" s="281">
        <v>1754877</v>
      </c>
      <c r="M9" s="281">
        <v>23988374</v>
      </c>
      <c r="N9" s="281">
        <v>7675061</v>
      </c>
      <c r="O9" s="281">
        <v>31663435</v>
      </c>
      <c r="P9" s="281">
        <v>759799759</v>
      </c>
      <c r="Q9" s="281">
        <v>0</v>
      </c>
      <c r="R9" s="281">
        <v>759799759</v>
      </c>
      <c r="S9" s="281"/>
      <c r="T9" s="281">
        <v>825355974</v>
      </c>
      <c r="U9" s="281">
        <v>825355974</v>
      </c>
      <c r="V9" s="281">
        <v>728136324</v>
      </c>
      <c r="W9" s="281">
        <v>728136324</v>
      </c>
      <c r="X9" s="281">
        <v>857019409</v>
      </c>
      <c r="Y9" s="281">
        <v>857019409</v>
      </c>
      <c r="Z9" s="281">
        <v>1873060</v>
      </c>
      <c r="AA9" s="281">
        <v>-239865</v>
      </c>
      <c r="AB9" s="281">
        <v>1633195</v>
      </c>
      <c r="AC9" s="281">
        <v>37284113</v>
      </c>
      <c r="AD9" s="281">
        <v>1731752</v>
      </c>
      <c r="AE9" s="281">
        <v>800448819</v>
      </c>
      <c r="AF9" s="281"/>
      <c r="AG9" s="282">
        <v>0</v>
      </c>
      <c r="AH9" s="281">
        <v>0</v>
      </c>
      <c r="AI9" s="281">
        <v>0</v>
      </c>
      <c r="AJ9" s="281">
        <v>0</v>
      </c>
      <c r="AK9" s="282"/>
      <c r="AL9" s="281">
        <v>393476798</v>
      </c>
      <c r="AM9" s="281">
        <v>-55732965</v>
      </c>
      <c r="AN9" s="281">
        <v>337743833</v>
      </c>
      <c r="AO9" s="281">
        <v>265744117</v>
      </c>
      <c r="AP9" s="281">
        <v>-28560523</v>
      </c>
      <c r="AQ9" s="281">
        <v>237183594</v>
      </c>
      <c r="AR9" s="281">
        <v>154067934</v>
      </c>
      <c r="AS9" s="281">
        <v>-2613914</v>
      </c>
      <c r="AT9" s="281">
        <v>151454020</v>
      </c>
      <c r="AU9" s="281">
        <v>1754877</v>
      </c>
      <c r="AV9" s="281">
        <v>23988374</v>
      </c>
      <c r="AW9" s="281">
        <v>2705462</v>
      </c>
      <c r="AX9" s="281">
        <v>26693836</v>
      </c>
      <c r="AY9" s="281">
        <v>754830160</v>
      </c>
      <c r="AZ9" s="281">
        <v>0</v>
      </c>
      <c r="BA9" s="281">
        <v>754830160</v>
      </c>
      <c r="BB9" s="282"/>
      <c r="BC9" s="281">
        <v>815043726</v>
      </c>
      <c r="BD9" s="281">
        <v>815043726</v>
      </c>
      <c r="BE9" s="281">
        <v>800448819</v>
      </c>
      <c r="BF9" s="281"/>
      <c r="BG9" s="283">
        <v>800448819</v>
      </c>
      <c r="BH9" s="284">
        <v>0</v>
      </c>
      <c r="BI9" s="285">
        <v>0</v>
      </c>
      <c r="BJ9" s="281"/>
      <c r="BL9" s="263"/>
      <c r="BM9" s="263"/>
      <c r="BN9" s="263"/>
      <c r="BO9" s="263"/>
      <c r="BP9" s="263"/>
      <c r="BQ9" s="263"/>
      <c r="BR9" s="263"/>
      <c r="BS9" s="263"/>
      <c r="BT9" s="263"/>
      <c r="BU9" s="263"/>
      <c r="BV9" s="263"/>
      <c r="BW9" s="263"/>
      <c r="BX9" s="263"/>
      <c r="BY9" s="263"/>
    </row>
    <row r="10" spans="1:77">
      <c r="A10" s="262">
        <f t="shared" si="0"/>
        <v>2005</v>
      </c>
      <c r="B10" s="262">
        <v>3</v>
      </c>
      <c r="C10" s="281">
        <v>344287751</v>
      </c>
      <c r="D10" s="281">
        <v>4415656</v>
      </c>
      <c r="E10" s="281">
        <v>348703407</v>
      </c>
      <c r="F10" s="281">
        <v>260487244</v>
      </c>
      <c r="G10" s="281">
        <v>14918963</v>
      </c>
      <c r="H10" s="281">
        <v>275406207</v>
      </c>
      <c r="I10" s="281">
        <v>156579626</v>
      </c>
      <c r="J10" s="281">
        <v>16951084</v>
      </c>
      <c r="K10" s="281">
        <v>173530710</v>
      </c>
      <c r="L10" s="281">
        <v>2037064</v>
      </c>
      <c r="M10" s="281">
        <v>25546038</v>
      </c>
      <c r="N10" s="281">
        <v>2996406</v>
      </c>
      <c r="O10" s="281">
        <v>28542444</v>
      </c>
      <c r="P10" s="281">
        <v>828219832</v>
      </c>
      <c r="Q10" s="281">
        <v>0</v>
      </c>
      <c r="R10" s="281">
        <v>828219832</v>
      </c>
      <c r="S10" s="281"/>
      <c r="T10" s="281">
        <v>763391685</v>
      </c>
      <c r="U10" s="281">
        <v>763391685</v>
      </c>
      <c r="V10" s="281">
        <v>799677388</v>
      </c>
      <c r="W10" s="281">
        <v>799677388</v>
      </c>
      <c r="X10" s="281">
        <v>791934129</v>
      </c>
      <c r="Y10" s="281">
        <v>791934129</v>
      </c>
      <c r="Z10" s="281">
        <v>1745302</v>
      </c>
      <c r="AA10" s="281">
        <v>63904</v>
      </c>
      <c r="AB10" s="281">
        <v>1809206</v>
      </c>
      <c r="AC10" s="281">
        <v>41685384</v>
      </c>
      <c r="AD10" s="281">
        <v>2406448</v>
      </c>
      <c r="AE10" s="281">
        <v>874120870</v>
      </c>
      <c r="AF10" s="281"/>
      <c r="AG10" s="282">
        <v>0</v>
      </c>
      <c r="AH10" s="281">
        <v>0</v>
      </c>
      <c r="AI10" s="281">
        <v>0</v>
      </c>
      <c r="AJ10" s="281">
        <v>0</v>
      </c>
      <c r="AK10" s="282"/>
      <c r="AL10" s="281">
        <v>344287751</v>
      </c>
      <c r="AM10" s="281">
        <v>4415656</v>
      </c>
      <c r="AN10" s="281">
        <v>348703407</v>
      </c>
      <c r="AO10" s="281">
        <v>262096916</v>
      </c>
      <c r="AP10" s="281">
        <v>13309291</v>
      </c>
      <c r="AQ10" s="281">
        <v>275406207</v>
      </c>
      <c r="AR10" s="281">
        <v>170323310</v>
      </c>
      <c r="AS10" s="281">
        <v>3207400</v>
      </c>
      <c r="AT10" s="281">
        <v>173530710</v>
      </c>
      <c r="AU10" s="281">
        <v>2037064</v>
      </c>
      <c r="AV10" s="281">
        <v>25546038</v>
      </c>
      <c r="AW10" s="281">
        <v>2996406</v>
      </c>
      <c r="AX10" s="281">
        <v>28542444</v>
      </c>
      <c r="AY10" s="281">
        <v>828219832</v>
      </c>
      <c r="AZ10" s="281">
        <v>0</v>
      </c>
      <c r="BA10" s="281">
        <v>828219832</v>
      </c>
      <c r="BB10" s="282"/>
      <c r="BC10" s="281">
        <v>778745041</v>
      </c>
      <c r="BD10" s="281">
        <v>778745041</v>
      </c>
      <c r="BE10" s="281">
        <v>874120870</v>
      </c>
      <c r="BF10" s="281"/>
      <c r="BG10" s="283">
        <v>874120870</v>
      </c>
      <c r="BH10" s="284">
        <v>0</v>
      </c>
      <c r="BI10" s="285">
        <v>0</v>
      </c>
      <c r="BJ10" s="281"/>
      <c r="BL10" s="263"/>
      <c r="BM10" s="263"/>
      <c r="BN10" s="263"/>
      <c r="BO10" s="263"/>
      <c r="BP10" s="263"/>
      <c r="BQ10" s="263"/>
      <c r="BR10" s="263"/>
      <c r="BS10" s="263"/>
      <c r="BT10" s="263"/>
      <c r="BU10" s="263"/>
      <c r="BV10" s="263"/>
      <c r="BW10" s="263"/>
      <c r="BX10" s="263"/>
      <c r="BY10" s="263"/>
    </row>
    <row r="11" spans="1:77">
      <c r="A11" s="262">
        <f t="shared" si="0"/>
        <v>2005</v>
      </c>
      <c r="B11" s="262">
        <v>4</v>
      </c>
      <c r="C11" s="281">
        <v>312900182</v>
      </c>
      <c r="D11" s="281">
        <v>-11815022</v>
      </c>
      <c r="E11" s="281">
        <v>301085160</v>
      </c>
      <c r="F11" s="281">
        <v>272259614</v>
      </c>
      <c r="G11" s="281">
        <v>4722312</v>
      </c>
      <c r="H11" s="281">
        <v>276981926</v>
      </c>
      <c r="I11" s="281">
        <v>169017599</v>
      </c>
      <c r="J11" s="281">
        <v>2665133</v>
      </c>
      <c r="K11" s="281">
        <v>171682732</v>
      </c>
      <c r="L11" s="281">
        <v>1912362</v>
      </c>
      <c r="M11" s="281">
        <v>22852635</v>
      </c>
      <c r="N11" s="281">
        <v>2790498</v>
      </c>
      <c r="O11" s="281">
        <v>25643133</v>
      </c>
      <c r="P11" s="281">
        <v>777305313</v>
      </c>
      <c r="Q11" s="281">
        <v>0</v>
      </c>
      <c r="R11" s="281">
        <v>777305313</v>
      </c>
      <c r="S11" s="281"/>
      <c r="T11" s="281">
        <v>756089757</v>
      </c>
      <c r="U11" s="281">
        <v>756089757</v>
      </c>
      <c r="V11" s="281">
        <v>751662180</v>
      </c>
      <c r="W11" s="281">
        <v>751662180</v>
      </c>
      <c r="X11" s="281">
        <v>781732890</v>
      </c>
      <c r="Y11" s="281">
        <v>781732890</v>
      </c>
      <c r="Z11" s="281">
        <v>1634384</v>
      </c>
      <c r="AA11" s="281">
        <v>-40392</v>
      </c>
      <c r="AB11" s="281">
        <v>1593992</v>
      </c>
      <c r="AC11" s="281">
        <v>39487146</v>
      </c>
      <c r="AD11" s="281">
        <v>2392896</v>
      </c>
      <c r="AE11" s="281">
        <v>820779347</v>
      </c>
      <c r="AF11" s="281"/>
      <c r="AG11" s="286">
        <v>0</v>
      </c>
      <c r="AH11" s="281">
        <v>0</v>
      </c>
      <c r="AI11" s="281">
        <v>0</v>
      </c>
      <c r="AJ11" s="286">
        <v>0</v>
      </c>
      <c r="AK11" s="286"/>
      <c r="AL11" s="281">
        <v>312900182</v>
      </c>
      <c r="AM11" s="281">
        <v>-11815022</v>
      </c>
      <c r="AN11" s="281">
        <v>301085160</v>
      </c>
      <c r="AO11" s="281">
        <v>272211669</v>
      </c>
      <c r="AP11" s="281">
        <v>4770257</v>
      </c>
      <c r="AQ11" s="281">
        <v>276981926</v>
      </c>
      <c r="AR11" s="281">
        <v>172088807</v>
      </c>
      <c r="AS11" s="281">
        <v>-406075</v>
      </c>
      <c r="AT11" s="281">
        <v>171682732</v>
      </c>
      <c r="AU11" s="281">
        <v>1912362</v>
      </c>
      <c r="AV11" s="281">
        <v>22852635</v>
      </c>
      <c r="AW11" s="281">
        <v>2790498</v>
      </c>
      <c r="AX11" s="281">
        <v>25643133</v>
      </c>
      <c r="AY11" s="281">
        <v>777305313</v>
      </c>
      <c r="AZ11" s="281">
        <v>0</v>
      </c>
      <c r="BA11" s="281">
        <v>777305313</v>
      </c>
      <c r="BB11" s="282"/>
      <c r="BC11" s="281">
        <v>759113020</v>
      </c>
      <c r="BD11" s="281">
        <v>759113020</v>
      </c>
      <c r="BE11" s="281">
        <v>820779347</v>
      </c>
      <c r="BF11" s="281"/>
      <c r="BG11" s="283">
        <v>820779347</v>
      </c>
      <c r="BH11" s="284">
        <v>0</v>
      </c>
      <c r="BI11" s="285">
        <v>0</v>
      </c>
      <c r="BJ11" s="287"/>
      <c r="BK11" s="284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</row>
    <row r="12" spans="1:77">
      <c r="A12" s="262">
        <f t="shared" si="0"/>
        <v>2005</v>
      </c>
      <c r="B12" s="262">
        <v>5</v>
      </c>
      <c r="C12" s="281">
        <v>330486015</v>
      </c>
      <c r="D12" s="281">
        <v>71316522</v>
      </c>
      <c r="E12" s="281">
        <v>401802537</v>
      </c>
      <c r="F12" s="281">
        <v>282081576</v>
      </c>
      <c r="G12" s="281">
        <v>56499718</v>
      </c>
      <c r="H12" s="281">
        <v>338581294</v>
      </c>
      <c r="I12" s="281">
        <v>176393715</v>
      </c>
      <c r="J12" s="281">
        <v>19985315</v>
      </c>
      <c r="K12" s="281">
        <v>196379030</v>
      </c>
      <c r="L12" s="281">
        <v>1904224</v>
      </c>
      <c r="M12" s="281">
        <v>28327877</v>
      </c>
      <c r="N12" s="281">
        <v>3409166</v>
      </c>
      <c r="O12" s="281">
        <v>31737043</v>
      </c>
      <c r="P12" s="281">
        <v>970404128</v>
      </c>
      <c r="Q12" s="281">
        <v>0</v>
      </c>
      <c r="R12" s="281">
        <v>970404128</v>
      </c>
      <c r="S12" s="281"/>
      <c r="T12" s="281">
        <v>790865530</v>
      </c>
      <c r="U12" s="281">
        <v>790865530</v>
      </c>
      <c r="V12" s="281">
        <v>938667085</v>
      </c>
      <c r="W12" s="281">
        <v>938667085</v>
      </c>
      <c r="X12" s="281">
        <v>822602573</v>
      </c>
      <c r="Y12" s="281">
        <v>822602573</v>
      </c>
      <c r="Z12" s="281">
        <v>1785405</v>
      </c>
      <c r="AA12" s="281">
        <v>407984</v>
      </c>
      <c r="AB12" s="281">
        <v>2193389</v>
      </c>
      <c r="AC12" s="281">
        <v>62532185</v>
      </c>
      <c r="AD12" s="281">
        <v>1492656</v>
      </c>
      <c r="AE12" s="281">
        <v>1036622358</v>
      </c>
      <c r="AF12" s="281"/>
      <c r="AG12" s="286">
        <v>0</v>
      </c>
      <c r="AH12" s="281">
        <v>0</v>
      </c>
      <c r="AI12" s="281">
        <v>0</v>
      </c>
      <c r="AJ12" s="286">
        <v>0</v>
      </c>
      <c r="AK12" s="286"/>
      <c r="AL12" s="281">
        <v>330486015</v>
      </c>
      <c r="AM12" s="281">
        <v>71316522</v>
      </c>
      <c r="AN12" s="281">
        <v>401802537</v>
      </c>
      <c r="AO12" s="281">
        <v>283105948</v>
      </c>
      <c r="AP12" s="281">
        <v>55475346</v>
      </c>
      <c r="AQ12" s="281">
        <v>338581294</v>
      </c>
      <c r="AR12" s="281">
        <v>186668883</v>
      </c>
      <c r="AS12" s="281">
        <v>9710147</v>
      </c>
      <c r="AT12" s="281">
        <v>196379030</v>
      </c>
      <c r="AU12" s="281">
        <v>1904224</v>
      </c>
      <c r="AV12" s="281">
        <v>28327877</v>
      </c>
      <c r="AW12" s="281">
        <v>3409166</v>
      </c>
      <c r="AX12" s="281">
        <v>31737043</v>
      </c>
      <c r="AY12" s="281">
        <v>970404128</v>
      </c>
      <c r="AZ12" s="281">
        <v>0</v>
      </c>
      <c r="BA12" s="281">
        <v>970404128</v>
      </c>
      <c r="BB12" s="282"/>
      <c r="BC12" s="281">
        <v>802165070</v>
      </c>
      <c r="BD12" s="281">
        <v>802165070</v>
      </c>
      <c r="BE12" s="281">
        <v>1036622358</v>
      </c>
      <c r="BF12" s="281"/>
      <c r="BG12" s="283">
        <v>1036622358</v>
      </c>
      <c r="BH12" s="284">
        <v>0</v>
      </c>
      <c r="BI12" s="285">
        <v>0</v>
      </c>
      <c r="BJ12" s="287"/>
      <c r="BK12" s="284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</row>
    <row r="13" spans="1:77">
      <c r="A13" s="262">
        <f t="shared" si="0"/>
        <v>2005</v>
      </c>
      <c r="B13" s="262">
        <v>6</v>
      </c>
      <c r="C13" s="281">
        <v>501537797</v>
      </c>
      <c r="D13" s="281">
        <v>64684856</v>
      </c>
      <c r="E13" s="281">
        <v>566222653</v>
      </c>
      <c r="F13" s="281">
        <v>348934872</v>
      </c>
      <c r="G13" s="281">
        <v>15288398</v>
      </c>
      <c r="H13" s="281">
        <v>364223270</v>
      </c>
      <c r="I13" s="281">
        <v>188880556</v>
      </c>
      <c r="J13" s="281">
        <v>1667574</v>
      </c>
      <c r="K13" s="281">
        <v>190548130</v>
      </c>
      <c r="L13" s="281">
        <v>1905999</v>
      </c>
      <c r="M13" s="281">
        <v>33114132</v>
      </c>
      <c r="N13" s="281">
        <v>3942058</v>
      </c>
      <c r="O13" s="281">
        <v>37056190</v>
      </c>
      <c r="P13" s="281">
        <v>1159956242</v>
      </c>
      <c r="Q13" s="281">
        <v>0</v>
      </c>
      <c r="R13" s="281">
        <v>1159956242</v>
      </c>
      <c r="S13" s="281"/>
      <c r="T13" s="281">
        <v>1041259224</v>
      </c>
      <c r="U13" s="281">
        <v>1041259224</v>
      </c>
      <c r="V13" s="281">
        <v>1122900052</v>
      </c>
      <c r="W13" s="281">
        <v>1122900052</v>
      </c>
      <c r="X13" s="281">
        <v>1078315414</v>
      </c>
      <c r="Y13" s="281">
        <v>1078315414</v>
      </c>
      <c r="Z13" s="281">
        <v>1875724</v>
      </c>
      <c r="AA13" s="281">
        <v>-163171</v>
      </c>
      <c r="AB13" s="281">
        <v>1712553</v>
      </c>
      <c r="AC13" s="281">
        <v>82196473</v>
      </c>
      <c r="AD13" s="281">
        <v>2009568</v>
      </c>
      <c r="AE13" s="281">
        <v>1210603494</v>
      </c>
      <c r="AF13" s="281"/>
      <c r="AG13" s="286">
        <v>-35271342</v>
      </c>
      <c r="AH13" s="281">
        <v>0</v>
      </c>
      <c r="AI13" s="281">
        <v>0</v>
      </c>
      <c r="AJ13" s="286">
        <v>0</v>
      </c>
      <c r="AK13" s="286"/>
      <c r="AL13" s="281">
        <v>501537797</v>
      </c>
      <c r="AM13" s="281">
        <v>44485933</v>
      </c>
      <c r="AN13" s="281">
        <v>546023730</v>
      </c>
      <c r="AO13" s="281">
        <v>349750034</v>
      </c>
      <c r="AP13" s="281">
        <v>1146485</v>
      </c>
      <c r="AQ13" s="281">
        <v>350896519</v>
      </c>
      <c r="AR13" s="281">
        <v>192497271</v>
      </c>
      <c r="AS13" s="281">
        <v>-3694809</v>
      </c>
      <c r="AT13" s="281">
        <v>188802462</v>
      </c>
      <c r="AU13" s="281">
        <v>1905999</v>
      </c>
      <c r="AV13" s="281">
        <v>33114132</v>
      </c>
      <c r="AW13" s="281">
        <v>3942058</v>
      </c>
      <c r="AX13" s="281">
        <v>37056190</v>
      </c>
      <c r="AY13" s="281">
        <v>1124684900</v>
      </c>
      <c r="AZ13" s="281">
        <v>0</v>
      </c>
      <c r="BA13" s="281">
        <v>1124684900</v>
      </c>
      <c r="BB13" s="282"/>
      <c r="BC13" s="281">
        <v>1045691101</v>
      </c>
      <c r="BD13" s="281">
        <v>1045691101</v>
      </c>
      <c r="BE13" s="281">
        <v>1210603494</v>
      </c>
      <c r="BF13" s="281"/>
      <c r="BG13" s="283">
        <v>1210603494</v>
      </c>
      <c r="BH13" s="284">
        <v>0</v>
      </c>
      <c r="BI13" s="285">
        <v>-35271342</v>
      </c>
      <c r="BJ13" s="287" t="s">
        <v>153</v>
      </c>
      <c r="BK13" s="284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</row>
    <row r="14" spans="1:77">
      <c r="A14" s="284">
        <f t="shared" si="0"/>
        <v>2005</v>
      </c>
      <c r="B14" s="284">
        <v>7</v>
      </c>
      <c r="C14" s="286">
        <v>568425620</v>
      </c>
      <c r="D14" s="286">
        <v>22571990</v>
      </c>
      <c r="E14" s="286">
        <v>590997610</v>
      </c>
      <c r="F14" s="286">
        <v>367383924</v>
      </c>
      <c r="G14" s="286">
        <v>1916702</v>
      </c>
      <c r="H14" s="286">
        <v>369300626</v>
      </c>
      <c r="I14" s="286">
        <v>189330819</v>
      </c>
      <c r="J14" s="286">
        <v>79883</v>
      </c>
      <c r="K14" s="286">
        <v>189410702</v>
      </c>
      <c r="L14" s="286">
        <v>1906132</v>
      </c>
      <c r="M14" s="286">
        <v>36335305</v>
      </c>
      <c r="N14" s="286">
        <v>4300482</v>
      </c>
      <c r="O14" s="286">
        <v>40635787</v>
      </c>
      <c r="P14" s="286">
        <v>1192250857</v>
      </c>
      <c r="Q14" s="281">
        <v>0</v>
      </c>
      <c r="R14" s="286">
        <v>1192250857</v>
      </c>
      <c r="S14" s="281"/>
      <c r="T14" s="282">
        <v>1127046495</v>
      </c>
      <c r="U14" s="282">
        <v>1127046495</v>
      </c>
      <c r="V14" s="282">
        <v>1151615070</v>
      </c>
      <c r="W14" s="282">
        <v>1151615070</v>
      </c>
      <c r="X14" s="282">
        <v>1167682282</v>
      </c>
      <c r="Y14" s="282">
        <v>1167682282</v>
      </c>
      <c r="Z14" s="287">
        <v>1911475</v>
      </c>
      <c r="AA14" s="287">
        <v>-16540</v>
      </c>
      <c r="AB14" s="287">
        <v>1894935</v>
      </c>
      <c r="AC14" s="287">
        <v>93388217</v>
      </c>
      <c r="AD14" s="287">
        <v>0</v>
      </c>
      <c r="AE14" s="287">
        <v>1287534009</v>
      </c>
      <c r="AF14" s="282"/>
      <c r="AG14" s="286">
        <v>0</v>
      </c>
      <c r="AH14" s="288">
        <v>532000</v>
      </c>
      <c r="AI14" s="288">
        <v>674000</v>
      </c>
      <c r="AJ14" s="286">
        <v>0</v>
      </c>
      <c r="AK14" s="286"/>
      <c r="AL14" s="287">
        <v>568957620</v>
      </c>
      <c r="AM14" s="287">
        <v>22571990</v>
      </c>
      <c r="AN14" s="286">
        <v>591529610</v>
      </c>
      <c r="AO14" s="287">
        <v>368057924</v>
      </c>
      <c r="AP14" s="287">
        <v>1916702</v>
      </c>
      <c r="AQ14" s="286">
        <v>369974626</v>
      </c>
      <c r="AR14" s="287">
        <v>189330819</v>
      </c>
      <c r="AS14" s="287">
        <v>79883</v>
      </c>
      <c r="AT14" s="286">
        <v>189410702</v>
      </c>
      <c r="AU14" s="287">
        <v>1906132</v>
      </c>
      <c r="AV14" s="286">
        <v>36335305</v>
      </c>
      <c r="AW14" s="286">
        <v>4300482</v>
      </c>
      <c r="AX14" s="286">
        <v>40635787</v>
      </c>
      <c r="AY14" s="286">
        <v>1193456857</v>
      </c>
      <c r="AZ14" s="281">
        <v>0</v>
      </c>
      <c r="BA14" s="286">
        <v>1193456857</v>
      </c>
      <c r="BB14" s="286"/>
      <c r="BC14" s="286">
        <v>1128252495</v>
      </c>
      <c r="BD14" s="286">
        <v>1128252495</v>
      </c>
      <c r="BE14" s="287">
        <v>1288740009</v>
      </c>
      <c r="BF14" s="287"/>
      <c r="BG14" s="289">
        <v>1287534009</v>
      </c>
      <c r="BH14" s="284">
        <v>0</v>
      </c>
      <c r="BI14" s="285">
        <v>0</v>
      </c>
      <c r="BJ14" s="286"/>
      <c r="BK14" s="284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</row>
    <row r="15" spans="1:77">
      <c r="A15" s="284">
        <f t="shared" si="0"/>
        <v>2005</v>
      </c>
      <c r="B15" s="284">
        <v>8</v>
      </c>
      <c r="C15" s="286">
        <v>592377801</v>
      </c>
      <c r="D15" s="286">
        <v>3982519</v>
      </c>
      <c r="E15" s="286">
        <v>596360320</v>
      </c>
      <c r="F15" s="286">
        <v>377856616</v>
      </c>
      <c r="G15" s="286">
        <v>623759</v>
      </c>
      <c r="H15" s="286">
        <v>378480375</v>
      </c>
      <c r="I15" s="286">
        <v>195080244</v>
      </c>
      <c r="J15" s="286">
        <v>1754254</v>
      </c>
      <c r="K15" s="286">
        <v>196834498</v>
      </c>
      <c r="L15" s="286">
        <v>1907708</v>
      </c>
      <c r="M15" s="286">
        <v>36491568</v>
      </c>
      <c r="N15" s="286">
        <v>4363531</v>
      </c>
      <c r="O15" s="286">
        <v>40855099</v>
      </c>
      <c r="P15" s="286">
        <v>1214438000</v>
      </c>
      <c r="Q15" s="281">
        <v>0</v>
      </c>
      <c r="R15" s="286">
        <v>1214438000</v>
      </c>
      <c r="S15" s="281"/>
      <c r="T15" s="282">
        <v>1167222369</v>
      </c>
      <c r="U15" s="282">
        <v>1167222369</v>
      </c>
      <c r="V15" s="282">
        <v>1173582901</v>
      </c>
      <c r="W15" s="282">
        <v>1173582901</v>
      </c>
      <c r="X15" s="282">
        <v>1208077468</v>
      </c>
      <c r="Y15" s="282">
        <v>1208077468</v>
      </c>
      <c r="Z15" s="287">
        <v>1875286</v>
      </c>
      <c r="AA15" s="287">
        <v>-39569</v>
      </c>
      <c r="AB15" s="287">
        <v>1835717</v>
      </c>
      <c r="AC15" s="287">
        <v>97176022</v>
      </c>
      <c r="AD15" s="287">
        <v>0</v>
      </c>
      <c r="AE15" s="287">
        <v>1313449739</v>
      </c>
      <c r="AF15" s="282"/>
      <c r="AG15" s="286">
        <v>0</v>
      </c>
      <c r="AH15" s="288">
        <v>509000</v>
      </c>
      <c r="AI15" s="288">
        <v>657000</v>
      </c>
      <c r="AJ15" s="286">
        <v>0</v>
      </c>
      <c r="AK15" s="286"/>
      <c r="AL15" s="287">
        <v>592886801</v>
      </c>
      <c r="AM15" s="287">
        <v>3982519</v>
      </c>
      <c r="AN15" s="286">
        <v>596869320</v>
      </c>
      <c r="AO15" s="287">
        <v>378513616</v>
      </c>
      <c r="AP15" s="287">
        <v>623759</v>
      </c>
      <c r="AQ15" s="286">
        <v>379137375</v>
      </c>
      <c r="AR15" s="287">
        <v>195080244</v>
      </c>
      <c r="AS15" s="287">
        <v>1754254</v>
      </c>
      <c r="AT15" s="286">
        <v>196834498</v>
      </c>
      <c r="AU15" s="287">
        <v>1907708</v>
      </c>
      <c r="AV15" s="286">
        <v>36491568</v>
      </c>
      <c r="AW15" s="286">
        <v>4363531</v>
      </c>
      <c r="AX15" s="286">
        <v>40855099</v>
      </c>
      <c r="AY15" s="286">
        <v>1215604000</v>
      </c>
      <c r="AZ15" s="281">
        <v>0</v>
      </c>
      <c r="BA15" s="286">
        <v>1215604000</v>
      </c>
      <c r="BB15" s="286"/>
      <c r="BC15" s="286">
        <v>1168388369</v>
      </c>
      <c r="BD15" s="286">
        <v>1168388369</v>
      </c>
      <c r="BE15" s="287">
        <v>1314615739</v>
      </c>
      <c r="BF15" s="287"/>
      <c r="BG15" s="289">
        <v>1313449739</v>
      </c>
      <c r="BH15" s="284">
        <v>0</v>
      </c>
      <c r="BI15" s="285">
        <v>0</v>
      </c>
      <c r="BJ15" s="286"/>
      <c r="BK15" s="284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</row>
    <row r="16" spans="1:77">
      <c r="A16" s="284">
        <f t="shared" si="0"/>
        <v>2005</v>
      </c>
      <c r="B16" s="284">
        <v>9</v>
      </c>
      <c r="C16" s="286">
        <v>532373910</v>
      </c>
      <c r="D16" s="286">
        <v>-65372957</v>
      </c>
      <c r="E16" s="286">
        <v>467000953</v>
      </c>
      <c r="F16" s="286">
        <v>363396288</v>
      </c>
      <c r="G16" s="286">
        <v>-30934495</v>
      </c>
      <c r="H16" s="286">
        <v>332461793</v>
      </c>
      <c r="I16" s="286">
        <v>157828490</v>
      </c>
      <c r="J16" s="286">
        <v>-5165853</v>
      </c>
      <c r="K16" s="286">
        <v>152662637</v>
      </c>
      <c r="L16" s="286">
        <v>1909485</v>
      </c>
      <c r="M16" s="286">
        <v>31249292</v>
      </c>
      <c r="N16" s="286">
        <v>3810306</v>
      </c>
      <c r="O16" s="286">
        <v>35059598</v>
      </c>
      <c r="P16" s="286">
        <v>989094466</v>
      </c>
      <c r="Q16" s="281">
        <v>0</v>
      </c>
      <c r="R16" s="286">
        <v>989094466</v>
      </c>
      <c r="S16" s="281"/>
      <c r="T16" s="282">
        <v>1055508173</v>
      </c>
      <c r="U16" s="282">
        <v>1055508173</v>
      </c>
      <c r="V16" s="282">
        <v>954034868</v>
      </c>
      <c r="W16" s="282">
        <v>954034868</v>
      </c>
      <c r="X16" s="282">
        <v>1090567771</v>
      </c>
      <c r="Y16" s="282">
        <v>1090567771</v>
      </c>
      <c r="Z16" s="287">
        <v>1853533</v>
      </c>
      <c r="AA16" s="287">
        <v>-142265</v>
      </c>
      <c r="AB16" s="287">
        <v>1711268</v>
      </c>
      <c r="AC16" s="287">
        <v>62484089</v>
      </c>
      <c r="AD16" s="287">
        <v>0</v>
      </c>
      <c r="AE16" s="287">
        <v>1053289823</v>
      </c>
      <c r="AF16" s="290"/>
      <c r="AG16" s="286">
        <v>0</v>
      </c>
      <c r="AH16" s="288">
        <v>351000</v>
      </c>
      <c r="AI16" s="288">
        <v>513000</v>
      </c>
      <c r="AJ16" s="286">
        <v>0</v>
      </c>
      <c r="AK16" s="286"/>
      <c r="AL16" s="287">
        <v>532724910</v>
      </c>
      <c r="AM16" s="287">
        <v>-65372957</v>
      </c>
      <c r="AN16" s="286">
        <v>467351953</v>
      </c>
      <c r="AO16" s="287">
        <v>363909288</v>
      </c>
      <c r="AP16" s="287">
        <v>-30934495</v>
      </c>
      <c r="AQ16" s="286">
        <v>332974793</v>
      </c>
      <c r="AR16" s="287">
        <v>157828490</v>
      </c>
      <c r="AS16" s="287">
        <v>-5165853</v>
      </c>
      <c r="AT16" s="286">
        <v>152662637</v>
      </c>
      <c r="AU16" s="287">
        <v>1909485</v>
      </c>
      <c r="AV16" s="286">
        <v>31249292</v>
      </c>
      <c r="AW16" s="286">
        <v>3810306</v>
      </c>
      <c r="AX16" s="286">
        <v>35059598</v>
      </c>
      <c r="AY16" s="286">
        <v>989958466</v>
      </c>
      <c r="AZ16" s="281">
        <v>0</v>
      </c>
      <c r="BA16" s="286">
        <v>989958466</v>
      </c>
      <c r="BB16" s="286"/>
      <c r="BC16" s="286">
        <v>1056372173</v>
      </c>
      <c r="BD16" s="286">
        <v>1056372173</v>
      </c>
      <c r="BE16" s="287">
        <v>1054153823</v>
      </c>
      <c r="BF16" s="287"/>
      <c r="BG16" s="289">
        <v>1053289823</v>
      </c>
      <c r="BH16" s="284">
        <v>0</v>
      </c>
      <c r="BI16" s="285">
        <v>0</v>
      </c>
      <c r="BJ16" s="286"/>
      <c r="BK16" s="284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</row>
    <row r="17" spans="1:77">
      <c r="A17" s="284">
        <f t="shared" si="0"/>
        <v>2005</v>
      </c>
      <c r="B17" s="284">
        <v>10</v>
      </c>
      <c r="C17" s="286">
        <v>413997022</v>
      </c>
      <c r="D17" s="286">
        <v>-49612105</v>
      </c>
      <c r="E17" s="286">
        <v>364384917</v>
      </c>
      <c r="F17" s="286">
        <v>321125172</v>
      </c>
      <c r="G17" s="286">
        <v>-19648565</v>
      </c>
      <c r="H17" s="286">
        <v>301476607</v>
      </c>
      <c r="I17" s="286">
        <v>171440860</v>
      </c>
      <c r="J17" s="286">
        <v>-1686862</v>
      </c>
      <c r="K17" s="286">
        <v>169753998</v>
      </c>
      <c r="L17" s="286">
        <v>1910772</v>
      </c>
      <c r="M17" s="286">
        <v>27808664</v>
      </c>
      <c r="N17" s="286">
        <v>3315745</v>
      </c>
      <c r="O17" s="286">
        <v>31124409</v>
      </c>
      <c r="P17" s="286">
        <v>868650703</v>
      </c>
      <c r="Q17" s="281">
        <v>0</v>
      </c>
      <c r="R17" s="286">
        <v>868650703</v>
      </c>
      <c r="S17" s="281"/>
      <c r="T17" s="282">
        <v>908473826</v>
      </c>
      <c r="U17" s="282">
        <v>908473826</v>
      </c>
      <c r="V17" s="282">
        <v>837526294</v>
      </c>
      <c r="W17" s="282">
        <v>837526294</v>
      </c>
      <c r="X17" s="282">
        <v>939598235</v>
      </c>
      <c r="Y17" s="282">
        <v>939598235</v>
      </c>
      <c r="Z17" s="287">
        <v>1734968</v>
      </c>
      <c r="AA17" s="287">
        <v>-63383</v>
      </c>
      <c r="AB17" s="287">
        <v>1671585</v>
      </c>
      <c r="AC17" s="287">
        <v>47429053</v>
      </c>
      <c r="AD17" s="287">
        <v>0</v>
      </c>
      <c r="AE17" s="287">
        <v>917751341</v>
      </c>
      <c r="AF17" s="282"/>
      <c r="AG17" s="286">
        <v>0</v>
      </c>
      <c r="AH17" s="288">
        <v>341000</v>
      </c>
      <c r="AI17" s="288">
        <v>328000</v>
      </c>
      <c r="AJ17" s="286">
        <v>0</v>
      </c>
      <c r="AK17" s="286"/>
      <c r="AL17" s="287">
        <v>414338022</v>
      </c>
      <c r="AM17" s="287">
        <v>-49612105</v>
      </c>
      <c r="AN17" s="286">
        <v>364725917</v>
      </c>
      <c r="AO17" s="287">
        <v>321453172</v>
      </c>
      <c r="AP17" s="287">
        <v>-19648565</v>
      </c>
      <c r="AQ17" s="286">
        <v>301804607</v>
      </c>
      <c r="AR17" s="287">
        <v>171440860</v>
      </c>
      <c r="AS17" s="287">
        <v>-1686862</v>
      </c>
      <c r="AT17" s="286">
        <v>169753998</v>
      </c>
      <c r="AU17" s="287">
        <v>1910772</v>
      </c>
      <c r="AV17" s="286">
        <v>27808664</v>
      </c>
      <c r="AW17" s="286">
        <v>3315745</v>
      </c>
      <c r="AX17" s="286">
        <v>31124409</v>
      </c>
      <c r="AY17" s="286">
        <v>869319703</v>
      </c>
      <c r="AZ17" s="281">
        <v>0</v>
      </c>
      <c r="BA17" s="286">
        <v>869319703</v>
      </c>
      <c r="BB17" s="286"/>
      <c r="BC17" s="286">
        <v>909142826</v>
      </c>
      <c r="BD17" s="286">
        <v>909142826</v>
      </c>
      <c r="BE17" s="287">
        <v>918420341</v>
      </c>
      <c r="BF17" s="287"/>
      <c r="BG17" s="289">
        <v>917751341</v>
      </c>
      <c r="BH17" s="284">
        <v>0</v>
      </c>
      <c r="BI17" s="285">
        <v>0</v>
      </c>
      <c r="BJ17" s="286"/>
      <c r="BK17" s="284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</row>
    <row r="18" spans="1:77">
      <c r="A18" s="284">
        <f t="shared" si="0"/>
        <v>2005</v>
      </c>
      <c r="B18" s="284">
        <v>11</v>
      </c>
      <c r="C18" s="286">
        <v>337448064</v>
      </c>
      <c r="D18" s="286">
        <v>-10098574</v>
      </c>
      <c r="E18" s="286">
        <v>327349490</v>
      </c>
      <c r="F18" s="286">
        <v>279254974</v>
      </c>
      <c r="G18" s="286">
        <v>-747933</v>
      </c>
      <c r="H18" s="286">
        <v>278507041</v>
      </c>
      <c r="I18" s="286">
        <v>162113354</v>
      </c>
      <c r="J18" s="286">
        <v>1944801</v>
      </c>
      <c r="K18" s="286">
        <v>164058155</v>
      </c>
      <c r="L18" s="286">
        <v>1912221</v>
      </c>
      <c r="M18" s="286">
        <v>26226308</v>
      </c>
      <c r="N18" s="286">
        <v>2936852</v>
      </c>
      <c r="O18" s="286">
        <v>29163160</v>
      </c>
      <c r="P18" s="286">
        <v>800990067</v>
      </c>
      <c r="Q18" s="281">
        <v>0</v>
      </c>
      <c r="R18" s="286">
        <v>800990067</v>
      </c>
      <c r="S18" s="281"/>
      <c r="T18" s="282">
        <v>780728613</v>
      </c>
      <c r="U18" s="282">
        <v>780728613</v>
      </c>
      <c r="V18" s="282">
        <v>771826907</v>
      </c>
      <c r="W18" s="282">
        <v>771826907</v>
      </c>
      <c r="X18" s="282">
        <v>809891773</v>
      </c>
      <c r="Y18" s="282">
        <v>809891773</v>
      </c>
      <c r="Z18" s="287">
        <v>1749084</v>
      </c>
      <c r="AA18" s="287">
        <v>100016</v>
      </c>
      <c r="AB18" s="286">
        <v>1849100</v>
      </c>
      <c r="AC18" s="287">
        <v>40028481</v>
      </c>
      <c r="AD18" s="287">
        <v>0</v>
      </c>
      <c r="AE18" s="287">
        <v>842867648</v>
      </c>
      <c r="AF18" s="282"/>
      <c r="AG18" s="286">
        <v>0</v>
      </c>
      <c r="AH18" s="288">
        <v>590000</v>
      </c>
      <c r="AI18" s="288">
        <v>273000</v>
      </c>
      <c r="AJ18" s="286">
        <v>0</v>
      </c>
      <c r="AK18" s="286"/>
      <c r="AL18" s="287">
        <v>338038064</v>
      </c>
      <c r="AM18" s="287">
        <v>-10098574</v>
      </c>
      <c r="AN18" s="286">
        <v>327939490</v>
      </c>
      <c r="AO18" s="287">
        <v>279527974</v>
      </c>
      <c r="AP18" s="287">
        <v>-747933</v>
      </c>
      <c r="AQ18" s="286">
        <v>278780041</v>
      </c>
      <c r="AR18" s="287">
        <v>162113354</v>
      </c>
      <c r="AS18" s="287">
        <v>1944801</v>
      </c>
      <c r="AT18" s="286">
        <v>164058155</v>
      </c>
      <c r="AU18" s="287">
        <v>1912221</v>
      </c>
      <c r="AV18" s="286">
        <v>26226308</v>
      </c>
      <c r="AW18" s="286">
        <v>2936852</v>
      </c>
      <c r="AX18" s="286">
        <v>29163160</v>
      </c>
      <c r="AY18" s="286">
        <v>801853067</v>
      </c>
      <c r="AZ18" s="281">
        <v>0</v>
      </c>
      <c r="BA18" s="286">
        <v>801853067</v>
      </c>
      <c r="BB18" s="286"/>
      <c r="BC18" s="286">
        <v>781591613</v>
      </c>
      <c r="BD18" s="286">
        <v>781591613</v>
      </c>
      <c r="BE18" s="287">
        <v>843730648</v>
      </c>
      <c r="BF18" s="287"/>
      <c r="BG18" s="289">
        <v>842867648</v>
      </c>
      <c r="BH18" s="284">
        <v>0</v>
      </c>
      <c r="BI18" s="285">
        <v>0</v>
      </c>
      <c r="BJ18" s="286"/>
      <c r="BK18" s="284"/>
      <c r="BL18" s="288"/>
      <c r="BM18" s="288"/>
      <c r="BN18" s="288"/>
      <c r="BO18" s="288"/>
      <c r="BP18" s="288"/>
      <c r="BQ18" s="288"/>
      <c r="BR18" s="288"/>
      <c r="BS18" s="288"/>
      <c r="BT18" s="288"/>
      <c r="BU18" s="288"/>
      <c r="BV18" s="288"/>
      <c r="BW18" s="288"/>
      <c r="BX18" s="288"/>
      <c r="BY18" s="288"/>
    </row>
    <row r="19" spans="1:77">
      <c r="A19" s="284">
        <f t="shared" si="0"/>
        <v>2005</v>
      </c>
      <c r="B19" s="284">
        <v>12</v>
      </c>
      <c r="C19" s="286">
        <v>373955712</v>
      </c>
      <c r="D19" s="286">
        <v>39596193</v>
      </c>
      <c r="E19" s="286">
        <v>413551905</v>
      </c>
      <c r="F19" s="286">
        <v>273388728</v>
      </c>
      <c r="G19" s="286">
        <v>14613990</v>
      </c>
      <c r="H19" s="286">
        <v>288002718</v>
      </c>
      <c r="I19" s="286">
        <v>154205090</v>
      </c>
      <c r="J19" s="286">
        <v>618201</v>
      </c>
      <c r="K19" s="286">
        <v>154823291</v>
      </c>
      <c r="L19" s="286">
        <v>1913590</v>
      </c>
      <c r="M19" s="286">
        <v>29724310</v>
      </c>
      <c r="N19" s="286">
        <v>3238386</v>
      </c>
      <c r="O19" s="286">
        <v>32962696</v>
      </c>
      <c r="P19" s="286">
        <v>891254200</v>
      </c>
      <c r="Q19" s="281">
        <v>0</v>
      </c>
      <c r="R19" s="286">
        <v>891254200</v>
      </c>
      <c r="S19" s="281"/>
      <c r="T19" s="282">
        <v>803463120</v>
      </c>
      <c r="U19" s="282">
        <v>803463120</v>
      </c>
      <c r="V19" s="282">
        <v>858291504</v>
      </c>
      <c r="W19" s="282">
        <v>858291504</v>
      </c>
      <c r="X19" s="282">
        <v>836425816</v>
      </c>
      <c r="Y19" s="282">
        <v>836425816</v>
      </c>
      <c r="Z19" s="287">
        <v>1944629</v>
      </c>
      <c r="AA19" s="287">
        <v>206877</v>
      </c>
      <c r="AB19" s="282">
        <v>2151506</v>
      </c>
      <c r="AC19" s="287">
        <v>50229459</v>
      </c>
      <c r="AD19" s="287">
        <v>0</v>
      </c>
      <c r="AE19" s="287">
        <v>943635165</v>
      </c>
      <c r="AF19" s="282"/>
      <c r="AG19" s="282">
        <v>0</v>
      </c>
      <c r="AH19" s="288">
        <v>1087000</v>
      </c>
      <c r="AI19" s="288">
        <v>423000</v>
      </c>
      <c r="AJ19" s="282">
        <v>0</v>
      </c>
      <c r="AK19" s="282"/>
      <c r="AL19" s="287">
        <v>375042712</v>
      </c>
      <c r="AM19" s="287">
        <v>39596193</v>
      </c>
      <c r="AN19" s="286">
        <v>414638905</v>
      </c>
      <c r="AO19" s="287">
        <v>273811728</v>
      </c>
      <c r="AP19" s="287">
        <v>14613990</v>
      </c>
      <c r="AQ19" s="286">
        <v>288425718</v>
      </c>
      <c r="AR19" s="287">
        <v>154205090</v>
      </c>
      <c r="AS19" s="287">
        <v>618201</v>
      </c>
      <c r="AT19" s="286">
        <v>154823291</v>
      </c>
      <c r="AU19" s="287">
        <v>1913590</v>
      </c>
      <c r="AV19" s="282">
        <v>29724310</v>
      </c>
      <c r="AW19" s="282">
        <v>3238386</v>
      </c>
      <c r="AX19" s="282">
        <v>32962696</v>
      </c>
      <c r="AY19" s="282">
        <v>892764200</v>
      </c>
      <c r="AZ19" s="281">
        <v>0</v>
      </c>
      <c r="BA19" s="282">
        <v>892764200</v>
      </c>
      <c r="BB19" s="282"/>
      <c r="BC19" s="282">
        <v>804973120</v>
      </c>
      <c r="BD19" s="282">
        <v>804973120</v>
      </c>
      <c r="BE19" s="287">
        <v>945145165</v>
      </c>
      <c r="BF19" s="287"/>
      <c r="BG19" s="289">
        <v>943635165</v>
      </c>
      <c r="BH19" s="284">
        <v>0</v>
      </c>
      <c r="BI19" s="285">
        <v>0</v>
      </c>
      <c r="BJ19" s="282"/>
      <c r="BL19" s="263"/>
      <c r="BM19" s="263"/>
      <c r="BN19" s="263"/>
      <c r="BO19" s="263"/>
      <c r="BP19" s="263"/>
      <c r="BQ19" s="263"/>
      <c r="BR19" s="263"/>
      <c r="BS19" s="263"/>
      <c r="BT19" s="263"/>
      <c r="BU19" s="263"/>
      <c r="BV19" s="263"/>
      <c r="BW19" s="263"/>
      <c r="BX19" s="263"/>
      <c r="BY19" s="263"/>
    </row>
    <row r="20" spans="1:77">
      <c r="B20" s="266" t="s">
        <v>112</v>
      </c>
      <c r="C20" s="282">
        <v>5147869447</v>
      </c>
      <c r="D20" s="282">
        <v>-3976478</v>
      </c>
      <c r="E20" s="282">
        <v>5143892969</v>
      </c>
      <c r="F20" s="282">
        <v>3696212397</v>
      </c>
      <c r="G20" s="282">
        <v>-4688070</v>
      </c>
      <c r="H20" s="282">
        <v>3691524327</v>
      </c>
      <c r="I20" s="282">
        <v>2042871371</v>
      </c>
      <c r="J20" s="282">
        <v>24651907</v>
      </c>
      <c r="K20" s="282">
        <v>2067523278</v>
      </c>
      <c r="L20" s="282">
        <v>22902086</v>
      </c>
      <c r="M20" s="282">
        <v>349458532</v>
      </c>
      <c r="N20" s="282">
        <v>45894965</v>
      </c>
      <c r="O20" s="282">
        <v>395353497</v>
      </c>
      <c r="P20" s="282">
        <v>11321196157</v>
      </c>
      <c r="Q20" s="281">
        <v>0</v>
      </c>
      <c r="R20" s="282">
        <v>11321196157</v>
      </c>
      <c r="S20" s="281"/>
      <c r="T20" s="282">
        <v>10909855301</v>
      </c>
      <c r="U20" s="282">
        <v>10909855301</v>
      </c>
      <c r="V20" s="282">
        <v>10925842660</v>
      </c>
      <c r="W20" s="282">
        <v>10925842660</v>
      </c>
      <c r="X20" s="282">
        <v>11305208798</v>
      </c>
      <c r="Y20" s="282">
        <v>11305208798</v>
      </c>
      <c r="Z20" s="286">
        <v>22048735</v>
      </c>
      <c r="AA20" s="286">
        <v>24841</v>
      </c>
      <c r="AB20" s="282">
        <v>22073576</v>
      </c>
      <c r="AC20" s="286">
        <v>703874201</v>
      </c>
      <c r="AD20" s="286">
        <v>11354640</v>
      </c>
      <c r="AE20" s="286">
        <v>12023227232</v>
      </c>
      <c r="AF20" s="282"/>
      <c r="AG20" s="282">
        <v>-35271342</v>
      </c>
      <c r="AH20" s="282">
        <v>3410000</v>
      </c>
      <c r="AI20" s="282">
        <v>2868000</v>
      </c>
      <c r="AJ20" s="282">
        <v>0</v>
      </c>
      <c r="AK20" s="282"/>
      <c r="AL20" s="286">
        <v>5151279447</v>
      </c>
      <c r="AM20" s="286">
        <v>-24175401</v>
      </c>
      <c r="AN20" s="286">
        <v>5127104046</v>
      </c>
      <c r="AO20" s="286">
        <v>3702342956</v>
      </c>
      <c r="AP20" s="286">
        <v>-21277380</v>
      </c>
      <c r="AQ20" s="286">
        <v>3681065576</v>
      </c>
      <c r="AR20" s="286">
        <v>2068339039</v>
      </c>
      <c r="AS20" s="286">
        <v>-2561429</v>
      </c>
      <c r="AT20" s="286">
        <v>2065777610</v>
      </c>
      <c r="AU20" s="286">
        <v>22902086</v>
      </c>
      <c r="AV20" s="282">
        <v>349458532</v>
      </c>
      <c r="AW20" s="282">
        <v>40925366</v>
      </c>
      <c r="AX20" s="282">
        <v>390383898</v>
      </c>
      <c r="AY20" s="282">
        <v>11287233216</v>
      </c>
      <c r="AZ20" s="286">
        <v>0</v>
      </c>
      <c r="BA20" s="282">
        <v>11287233216</v>
      </c>
      <c r="BB20" s="282"/>
      <c r="BC20" s="282">
        <v>10944863528</v>
      </c>
      <c r="BD20" s="282">
        <v>10944863528</v>
      </c>
      <c r="BE20" s="286">
        <v>12029505232</v>
      </c>
      <c r="BF20" s="287"/>
      <c r="BG20" s="286">
        <v>12023227232</v>
      </c>
      <c r="BI20" s="286">
        <v>-35271342</v>
      </c>
      <c r="BJ20" s="282"/>
      <c r="BL20" s="263"/>
      <c r="BM20" s="263"/>
      <c r="BN20" s="263"/>
      <c r="BO20" s="263"/>
      <c r="BP20" s="263"/>
      <c r="BQ20" s="263"/>
      <c r="BR20" s="263"/>
      <c r="BS20" s="263"/>
      <c r="BT20" s="263"/>
      <c r="BU20" s="263"/>
      <c r="BV20" s="263"/>
      <c r="BW20" s="263"/>
      <c r="BX20" s="263"/>
      <c r="BY20" s="263"/>
    </row>
    <row r="21" spans="1:77">
      <c r="A21" s="260">
        <f t="shared" ref="A21:A32" si="1">A8+1</f>
        <v>2006</v>
      </c>
      <c r="B21" s="260">
        <v>1</v>
      </c>
      <c r="C21" s="282">
        <v>480613648</v>
      </c>
      <c r="D21" s="282">
        <v>3381505</v>
      </c>
      <c r="E21" s="282">
        <v>483995153</v>
      </c>
      <c r="F21" s="282">
        <v>284964392</v>
      </c>
      <c r="G21" s="282">
        <v>-22446934</v>
      </c>
      <c r="H21" s="282">
        <v>262517458</v>
      </c>
      <c r="I21" s="282">
        <v>158301213</v>
      </c>
      <c r="J21" s="282">
        <v>-4536069</v>
      </c>
      <c r="K21" s="282">
        <v>153765144</v>
      </c>
      <c r="L21" s="282">
        <v>1915442</v>
      </c>
      <c r="M21" s="282">
        <v>31445461</v>
      </c>
      <c r="N21" s="282">
        <v>3405038</v>
      </c>
      <c r="O21" s="282">
        <v>34850499</v>
      </c>
      <c r="P21" s="282">
        <v>937043696</v>
      </c>
      <c r="Q21" s="281">
        <v>0</v>
      </c>
      <c r="R21" s="282">
        <v>937043696</v>
      </c>
      <c r="S21" s="281"/>
      <c r="T21" s="282">
        <v>925794695</v>
      </c>
      <c r="U21" s="282">
        <v>925794695</v>
      </c>
      <c r="V21" s="282">
        <v>902193197</v>
      </c>
      <c r="W21" s="282">
        <v>902193197</v>
      </c>
      <c r="X21" s="282">
        <v>960645194</v>
      </c>
      <c r="Y21" s="282">
        <v>960645194</v>
      </c>
      <c r="Z21" s="287">
        <v>2043845</v>
      </c>
      <c r="AA21" s="287">
        <v>-161744</v>
      </c>
      <c r="AB21" s="282">
        <v>1882101</v>
      </c>
      <c r="AC21" s="287">
        <v>54211320</v>
      </c>
      <c r="AD21" s="287">
        <v>0</v>
      </c>
      <c r="AE21" s="287">
        <v>993137117</v>
      </c>
      <c r="AF21" s="282">
        <v>993.13711699999999</v>
      </c>
      <c r="AG21" s="282">
        <v>0</v>
      </c>
      <c r="AH21" s="288">
        <v>2879000</v>
      </c>
      <c r="AI21" s="288">
        <v>1194000</v>
      </c>
      <c r="AJ21" s="282">
        <v>0</v>
      </c>
      <c r="AK21" s="282"/>
      <c r="AL21" s="287">
        <v>483492648</v>
      </c>
      <c r="AM21" s="287">
        <v>3381505</v>
      </c>
      <c r="AN21" s="286">
        <v>486874153</v>
      </c>
      <c r="AO21" s="287">
        <v>286158392</v>
      </c>
      <c r="AP21" s="287">
        <v>-22446934</v>
      </c>
      <c r="AQ21" s="286">
        <v>263711458</v>
      </c>
      <c r="AR21" s="287">
        <v>158301213</v>
      </c>
      <c r="AS21" s="287">
        <v>-4536069</v>
      </c>
      <c r="AT21" s="286">
        <v>153765144</v>
      </c>
      <c r="AU21" s="287">
        <v>1915442</v>
      </c>
      <c r="AV21" s="282">
        <v>31445461</v>
      </c>
      <c r="AW21" s="282">
        <v>3405038</v>
      </c>
      <c r="AX21" s="282">
        <v>34850499</v>
      </c>
      <c r="AY21" s="282">
        <v>941116696</v>
      </c>
      <c r="AZ21" s="287">
        <v>0</v>
      </c>
      <c r="BA21" s="282">
        <v>941116696</v>
      </c>
      <c r="BB21" s="282"/>
      <c r="BC21" s="282">
        <v>929867695</v>
      </c>
      <c r="BD21" s="282">
        <v>929867695</v>
      </c>
      <c r="BE21" s="287">
        <v>997210117</v>
      </c>
      <c r="BF21" s="287"/>
      <c r="BG21" s="289">
        <v>993137117</v>
      </c>
      <c r="BH21" s="260">
        <v>0</v>
      </c>
      <c r="BI21" s="285">
        <v>0</v>
      </c>
      <c r="BJ21" s="281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</row>
    <row r="22" spans="1:77">
      <c r="A22" s="260">
        <f t="shared" si="1"/>
        <v>2006</v>
      </c>
      <c r="B22" s="260">
        <v>2</v>
      </c>
      <c r="C22" s="282">
        <v>433507909</v>
      </c>
      <c r="D22" s="282">
        <v>-47703027</v>
      </c>
      <c r="E22" s="282">
        <v>385804882</v>
      </c>
      <c r="F22" s="282">
        <v>272591016</v>
      </c>
      <c r="G22" s="282">
        <v>-21705478</v>
      </c>
      <c r="H22" s="282">
        <v>250885538</v>
      </c>
      <c r="I22" s="282">
        <v>149771140</v>
      </c>
      <c r="J22" s="282">
        <v>-2113043</v>
      </c>
      <c r="K22" s="282">
        <v>147658097</v>
      </c>
      <c r="L22" s="282">
        <v>1917207</v>
      </c>
      <c r="M22" s="282">
        <v>25453481</v>
      </c>
      <c r="N22" s="282">
        <v>2829157</v>
      </c>
      <c r="O22" s="282">
        <v>28282638</v>
      </c>
      <c r="P22" s="282">
        <v>814548362</v>
      </c>
      <c r="Q22" s="281">
        <v>0</v>
      </c>
      <c r="R22" s="282">
        <v>814548362</v>
      </c>
      <c r="S22" s="281"/>
      <c r="T22" s="282">
        <v>857787272</v>
      </c>
      <c r="U22" s="282">
        <v>857787272</v>
      </c>
      <c r="V22" s="282">
        <v>786265724</v>
      </c>
      <c r="W22" s="282">
        <v>786265724</v>
      </c>
      <c r="X22" s="282">
        <v>886069910</v>
      </c>
      <c r="Y22" s="282">
        <v>886069910</v>
      </c>
      <c r="Z22" s="287">
        <v>1953170</v>
      </c>
      <c r="AA22" s="287">
        <v>-165423</v>
      </c>
      <c r="AB22" s="282">
        <v>1787747</v>
      </c>
      <c r="AC22" s="287">
        <v>40232641</v>
      </c>
      <c r="AD22" s="287">
        <v>0</v>
      </c>
      <c r="AE22" s="287">
        <v>856568750</v>
      </c>
      <c r="AF22" s="282">
        <v>856.56875000000002</v>
      </c>
      <c r="AG22" s="282">
        <v>0</v>
      </c>
      <c r="AH22" s="288">
        <v>1785000</v>
      </c>
      <c r="AI22" s="288">
        <v>721000</v>
      </c>
      <c r="AJ22" s="282">
        <v>0</v>
      </c>
      <c r="AK22" s="282"/>
      <c r="AL22" s="287">
        <v>435292909</v>
      </c>
      <c r="AM22" s="287">
        <v>-47703027</v>
      </c>
      <c r="AN22" s="286">
        <v>387589882</v>
      </c>
      <c r="AO22" s="287">
        <v>273312016</v>
      </c>
      <c r="AP22" s="287">
        <v>-21705478</v>
      </c>
      <c r="AQ22" s="286">
        <v>251606538</v>
      </c>
      <c r="AR22" s="287">
        <v>149771140</v>
      </c>
      <c r="AS22" s="287">
        <v>-2113043</v>
      </c>
      <c r="AT22" s="286">
        <v>147658097</v>
      </c>
      <c r="AU22" s="287">
        <v>1917207</v>
      </c>
      <c r="AV22" s="282">
        <v>25453481</v>
      </c>
      <c r="AW22" s="282">
        <v>2829157</v>
      </c>
      <c r="AX22" s="282">
        <v>28282638</v>
      </c>
      <c r="AY22" s="282">
        <v>817054362</v>
      </c>
      <c r="AZ22" s="287">
        <v>0</v>
      </c>
      <c r="BA22" s="282">
        <v>817054362</v>
      </c>
      <c r="BB22" s="282"/>
      <c r="BC22" s="282">
        <v>860293272</v>
      </c>
      <c r="BD22" s="282">
        <v>860293272</v>
      </c>
      <c r="BE22" s="287">
        <v>859074750</v>
      </c>
      <c r="BF22" s="287"/>
      <c r="BG22" s="289">
        <v>856568750</v>
      </c>
      <c r="BH22" s="260">
        <v>0</v>
      </c>
      <c r="BI22" s="285">
        <v>0</v>
      </c>
      <c r="BJ22" s="281"/>
      <c r="BL22" s="263"/>
      <c r="BM22" s="263"/>
      <c r="BN22" s="263"/>
      <c r="BO22" s="263"/>
      <c r="BP22" s="263"/>
      <c r="BQ22" s="263"/>
      <c r="BR22" s="263"/>
      <c r="BS22" s="263"/>
      <c r="BT22" s="263"/>
      <c r="BU22" s="263"/>
      <c r="BV22" s="263"/>
      <c r="BW22" s="263"/>
      <c r="BX22" s="263"/>
      <c r="BY22" s="263"/>
    </row>
    <row r="23" spans="1:77">
      <c r="A23" s="260">
        <f t="shared" si="1"/>
        <v>2006</v>
      </c>
      <c r="B23" s="260">
        <v>3</v>
      </c>
      <c r="C23" s="282">
        <v>342864779</v>
      </c>
      <c r="D23" s="282">
        <v>1793289</v>
      </c>
      <c r="E23" s="282">
        <v>344658068</v>
      </c>
      <c r="F23" s="282">
        <v>261536577</v>
      </c>
      <c r="G23" s="282">
        <v>17723898</v>
      </c>
      <c r="H23" s="282">
        <v>279260475</v>
      </c>
      <c r="I23" s="282">
        <v>163358708</v>
      </c>
      <c r="J23" s="282">
        <v>3475829</v>
      </c>
      <c r="K23" s="282">
        <v>166834537</v>
      </c>
      <c r="L23" s="282">
        <v>1919086</v>
      </c>
      <c r="M23" s="282">
        <v>26913692</v>
      </c>
      <c r="N23" s="282">
        <v>3064187</v>
      </c>
      <c r="O23" s="282">
        <v>29977879</v>
      </c>
      <c r="P23" s="282">
        <v>822650045</v>
      </c>
      <c r="Q23" s="281">
        <v>0</v>
      </c>
      <c r="R23" s="282">
        <v>822650045</v>
      </c>
      <c r="S23" s="281"/>
      <c r="T23" s="282">
        <v>769679150</v>
      </c>
      <c r="U23" s="282">
        <v>769679150</v>
      </c>
      <c r="V23" s="282">
        <v>792672166</v>
      </c>
      <c r="W23" s="282">
        <v>792672166</v>
      </c>
      <c r="X23" s="282">
        <v>799657029</v>
      </c>
      <c r="Y23" s="282">
        <v>799657029</v>
      </c>
      <c r="Z23" s="287">
        <v>1822524</v>
      </c>
      <c r="AA23" s="287">
        <v>122038</v>
      </c>
      <c r="AB23" s="282">
        <v>1944562</v>
      </c>
      <c r="AC23" s="287">
        <v>41037077</v>
      </c>
      <c r="AD23" s="287">
        <v>0</v>
      </c>
      <c r="AE23" s="287">
        <v>865631684</v>
      </c>
      <c r="AF23" s="282">
        <v>865.63168399999995</v>
      </c>
      <c r="AG23" s="282">
        <v>0</v>
      </c>
      <c r="AH23" s="288">
        <v>1398000</v>
      </c>
      <c r="AI23" s="288">
        <v>591000</v>
      </c>
      <c r="AJ23" s="282">
        <v>0</v>
      </c>
      <c r="AK23" s="282"/>
      <c r="AL23" s="287">
        <v>344262779</v>
      </c>
      <c r="AM23" s="287">
        <v>1793289</v>
      </c>
      <c r="AN23" s="286">
        <v>346056068</v>
      </c>
      <c r="AO23" s="287">
        <v>262127577</v>
      </c>
      <c r="AP23" s="287">
        <v>17723898</v>
      </c>
      <c r="AQ23" s="286">
        <v>279851475</v>
      </c>
      <c r="AR23" s="287">
        <v>163358708</v>
      </c>
      <c r="AS23" s="287">
        <v>3475829</v>
      </c>
      <c r="AT23" s="286">
        <v>166834537</v>
      </c>
      <c r="AU23" s="287">
        <v>1919086</v>
      </c>
      <c r="AV23" s="282">
        <v>26913692</v>
      </c>
      <c r="AW23" s="282">
        <v>3064187</v>
      </c>
      <c r="AX23" s="282">
        <v>29977879</v>
      </c>
      <c r="AY23" s="282">
        <v>824639045</v>
      </c>
      <c r="AZ23" s="287">
        <v>0</v>
      </c>
      <c r="BA23" s="282">
        <v>824639045</v>
      </c>
      <c r="BB23" s="282"/>
      <c r="BC23" s="282">
        <v>771668150</v>
      </c>
      <c r="BD23" s="282">
        <v>771668150</v>
      </c>
      <c r="BE23" s="287">
        <v>867620684</v>
      </c>
      <c r="BF23" s="287"/>
      <c r="BG23" s="289">
        <v>865631684</v>
      </c>
      <c r="BH23" s="260">
        <v>0</v>
      </c>
      <c r="BI23" s="285">
        <v>0</v>
      </c>
      <c r="BJ23" s="281"/>
      <c r="BL23" s="263"/>
      <c r="BM23" s="263"/>
      <c r="BN23" s="263"/>
      <c r="BO23" s="263"/>
      <c r="BP23" s="263"/>
      <c r="BQ23" s="263"/>
      <c r="BR23" s="263"/>
      <c r="BS23" s="263"/>
      <c r="BT23" s="263"/>
      <c r="BU23" s="263"/>
      <c r="BV23" s="263"/>
      <c r="BW23" s="263"/>
      <c r="BX23" s="263"/>
      <c r="BY23" s="263"/>
    </row>
    <row r="24" spans="1:77">
      <c r="A24" s="260">
        <f t="shared" si="1"/>
        <v>2006</v>
      </c>
      <c r="B24" s="260">
        <v>4</v>
      </c>
      <c r="C24" s="282">
        <v>338398061</v>
      </c>
      <c r="D24" s="282">
        <v>4857953</v>
      </c>
      <c r="E24" s="282">
        <v>343256014</v>
      </c>
      <c r="F24" s="282">
        <v>278444503</v>
      </c>
      <c r="G24" s="282">
        <v>12140202</v>
      </c>
      <c r="H24" s="282">
        <v>290584705</v>
      </c>
      <c r="I24" s="282">
        <v>166326604</v>
      </c>
      <c r="J24" s="282">
        <v>1509373</v>
      </c>
      <c r="K24" s="282">
        <v>167835977</v>
      </c>
      <c r="L24" s="282">
        <v>1920300</v>
      </c>
      <c r="M24" s="282">
        <v>25435210</v>
      </c>
      <c r="N24" s="282">
        <v>3023847</v>
      </c>
      <c r="O24" s="282">
        <v>28459057</v>
      </c>
      <c r="P24" s="282">
        <v>832056053</v>
      </c>
      <c r="Q24" s="281">
        <v>0</v>
      </c>
      <c r="R24" s="282">
        <v>832056053</v>
      </c>
      <c r="S24" s="281"/>
      <c r="T24" s="282">
        <v>785089468</v>
      </c>
      <c r="U24" s="282">
        <v>785089468</v>
      </c>
      <c r="V24" s="282">
        <v>803596996</v>
      </c>
      <c r="W24" s="282">
        <v>803596996</v>
      </c>
      <c r="X24" s="282">
        <v>813548525</v>
      </c>
      <c r="Y24" s="282">
        <v>813548525</v>
      </c>
      <c r="Z24" s="287">
        <v>1744198</v>
      </c>
      <c r="AA24" s="287">
        <v>3829</v>
      </c>
      <c r="AB24" s="282">
        <v>1748027</v>
      </c>
      <c r="AC24" s="287">
        <v>41917096</v>
      </c>
      <c r="AD24" s="287">
        <v>0</v>
      </c>
      <c r="AE24" s="287">
        <v>875721176</v>
      </c>
      <c r="AF24" s="282">
        <v>875.72117600000001</v>
      </c>
      <c r="AG24" s="282">
        <v>0</v>
      </c>
      <c r="AH24" s="288">
        <v>664000</v>
      </c>
      <c r="AI24" s="288">
        <v>489000</v>
      </c>
      <c r="AJ24" s="282">
        <v>0</v>
      </c>
      <c r="AK24" s="282"/>
      <c r="AL24" s="287">
        <v>339062061</v>
      </c>
      <c r="AM24" s="287">
        <v>4857953</v>
      </c>
      <c r="AN24" s="286">
        <v>343920014</v>
      </c>
      <c r="AO24" s="287">
        <v>278933503</v>
      </c>
      <c r="AP24" s="287">
        <v>12140202</v>
      </c>
      <c r="AQ24" s="286">
        <v>291073705</v>
      </c>
      <c r="AR24" s="287">
        <v>166326604</v>
      </c>
      <c r="AS24" s="287">
        <v>1509373</v>
      </c>
      <c r="AT24" s="286">
        <v>167835977</v>
      </c>
      <c r="AU24" s="287">
        <v>1920300</v>
      </c>
      <c r="AV24" s="282">
        <v>25435210</v>
      </c>
      <c r="AW24" s="282">
        <v>3023847</v>
      </c>
      <c r="AX24" s="282">
        <v>28459057</v>
      </c>
      <c r="AY24" s="282">
        <v>833209053</v>
      </c>
      <c r="AZ24" s="287">
        <v>0</v>
      </c>
      <c r="BA24" s="282">
        <v>833209053</v>
      </c>
      <c r="BB24" s="282"/>
      <c r="BC24" s="282">
        <v>786242468</v>
      </c>
      <c r="BD24" s="282">
        <v>786242468</v>
      </c>
      <c r="BE24" s="287">
        <v>876874176</v>
      </c>
      <c r="BF24" s="287"/>
      <c r="BG24" s="289">
        <v>875721176</v>
      </c>
      <c r="BH24" s="260">
        <v>0</v>
      </c>
      <c r="BI24" s="285">
        <v>0</v>
      </c>
      <c r="BJ24" s="281"/>
      <c r="BL24" s="263"/>
      <c r="BM24" s="263"/>
      <c r="BN24" s="263"/>
      <c r="BO24" s="263"/>
      <c r="BP24" s="263"/>
      <c r="BQ24" s="263"/>
      <c r="BR24" s="263"/>
      <c r="BS24" s="263"/>
      <c r="BT24" s="263"/>
      <c r="BU24" s="263"/>
      <c r="BV24" s="263"/>
      <c r="BW24" s="263"/>
      <c r="BX24" s="263"/>
      <c r="BY24" s="263"/>
    </row>
    <row r="25" spans="1:77">
      <c r="A25" s="260">
        <f t="shared" si="1"/>
        <v>2006</v>
      </c>
      <c r="B25" s="260">
        <v>5</v>
      </c>
      <c r="C25" s="282">
        <v>371911377</v>
      </c>
      <c r="D25" s="282">
        <v>70496700</v>
      </c>
      <c r="E25" s="282">
        <v>442408077</v>
      </c>
      <c r="F25" s="282">
        <v>309234236</v>
      </c>
      <c r="G25" s="282">
        <v>56726239</v>
      </c>
      <c r="H25" s="282">
        <v>365960475</v>
      </c>
      <c r="I25" s="282">
        <v>180273319</v>
      </c>
      <c r="J25" s="282">
        <v>7518127</v>
      </c>
      <c r="K25" s="282">
        <v>187791446</v>
      </c>
      <c r="L25" s="282">
        <v>1922316</v>
      </c>
      <c r="M25" s="282">
        <v>30229031</v>
      </c>
      <c r="N25" s="282">
        <v>3669492</v>
      </c>
      <c r="O25" s="282">
        <v>33898523</v>
      </c>
      <c r="P25" s="282">
        <v>1031980837</v>
      </c>
      <c r="Q25" s="281">
        <v>0</v>
      </c>
      <c r="R25" s="282">
        <v>1031980837</v>
      </c>
      <c r="S25" s="281"/>
      <c r="T25" s="282">
        <v>863341248</v>
      </c>
      <c r="U25" s="282">
        <v>863341248</v>
      </c>
      <c r="V25" s="282">
        <v>998082314</v>
      </c>
      <c r="W25" s="282">
        <v>998082314</v>
      </c>
      <c r="X25" s="282">
        <v>897239771</v>
      </c>
      <c r="Y25" s="282">
        <v>897239771</v>
      </c>
      <c r="Z25" s="287">
        <v>1774321</v>
      </c>
      <c r="AA25" s="287">
        <v>279946</v>
      </c>
      <c r="AB25" s="282">
        <v>2054267</v>
      </c>
      <c r="AC25" s="287">
        <v>66171982</v>
      </c>
      <c r="AD25" s="287">
        <v>0</v>
      </c>
      <c r="AE25" s="287">
        <v>1100207086</v>
      </c>
      <c r="AF25" s="282">
        <v>1100.2070859999999</v>
      </c>
      <c r="AG25" s="282">
        <v>0</v>
      </c>
      <c r="AH25" s="288">
        <v>658000</v>
      </c>
      <c r="AI25" s="288">
        <v>874000</v>
      </c>
      <c r="AJ25" s="282">
        <v>0</v>
      </c>
      <c r="AK25" s="282"/>
      <c r="AL25" s="287">
        <v>372569377</v>
      </c>
      <c r="AM25" s="287">
        <v>70496700</v>
      </c>
      <c r="AN25" s="286">
        <v>443066077</v>
      </c>
      <c r="AO25" s="287">
        <v>310108236</v>
      </c>
      <c r="AP25" s="287">
        <v>56726239</v>
      </c>
      <c r="AQ25" s="286">
        <v>366834475</v>
      </c>
      <c r="AR25" s="287">
        <v>180273319</v>
      </c>
      <c r="AS25" s="287">
        <v>7518127</v>
      </c>
      <c r="AT25" s="286">
        <v>187791446</v>
      </c>
      <c r="AU25" s="287">
        <v>1922316</v>
      </c>
      <c r="AV25" s="282">
        <v>30229031</v>
      </c>
      <c r="AW25" s="282">
        <v>3669492</v>
      </c>
      <c r="AX25" s="282">
        <v>33898523</v>
      </c>
      <c r="AY25" s="282">
        <v>1033512837</v>
      </c>
      <c r="AZ25" s="287">
        <v>0</v>
      </c>
      <c r="BA25" s="282">
        <v>1033512837</v>
      </c>
      <c r="BB25" s="282"/>
      <c r="BC25" s="282">
        <v>864873248</v>
      </c>
      <c r="BD25" s="282">
        <v>864873248</v>
      </c>
      <c r="BE25" s="287">
        <v>1101739086</v>
      </c>
      <c r="BF25" s="287"/>
      <c r="BG25" s="289">
        <v>1100207086</v>
      </c>
      <c r="BH25" s="260">
        <v>0</v>
      </c>
      <c r="BI25" s="285">
        <v>0</v>
      </c>
      <c r="BJ25" s="281"/>
      <c r="BL25" s="263"/>
      <c r="BM25" s="263"/>
      <c r="BN25" s="263"/>
      <c r="BO25" s="263"/>
      <c r="BP25" s="263"/>
      <c r="BQ25" s="263"/>
      <c r="BR25" s="263"/>
      <c r="BS25" s="263"/>
      <c r="BT25" s="263"/>
      <c r="BU25" s="263"/>
      <c r="BV25" s="263"/>
      <c r="BW25" s="263"/>
      <c r="BX25" s="263"/>
      <c r="BY25" s="263"/>
    </row>
    <row r="26" spans="1:77">
      <c r="A26" s="260">
        <f t="shared" si="1"/>
        <v>2006</v>
      </c>
      <c r="B26" s="260">
        <v>6</v>
      </c>
      <c r="C26" s="282">
        <v>499467806</v>
      </c>
      <c r="D26" s="282">
        <v>46393268</v>
      </c>
      <c r="E26" s="282">
        <v>545861074</v>
      </c>
      <c r="F26" s="282">
        <v>358370609</v>
      </c>
      <c r="G26" s="282">
        <v>9191650</v>
      </c>
      <c r="H26" s="282">
        <v>367562259</v>
      </c>
      <c r="I26" s="282">
        <v>187111953</v>
      </c>
      <c r="J26" s="282">
        <v>45385</v>
      </c>
      <c r="K26" s="282">
        <v>187157338</v>
      </c>
      <c r="L26" s="282">
        <v>1925744</v>
      </c>
      <c r="M26" s="282">
        <v>33782386</v>
      </c>
      <c r="N26" s="282">
        <v>4017785</v>
      </c>
      <c r="O26" s="282">
        <v>37800171</v>
      </c>
      <c r="P26" s="282">
        <v>1140306586</v>
      </c>
      <c r="Q26" s="281">
        <v>0</v>
      </c>
      <c r="R26" s="282">
        <v>1140306586</v>
      </c>
      <c r="S26" s="281"/>
      <c r="T26" s="282">
        <v>1046876112</v>
      </c>
      <c r="U26" s="282">
        <v>1046876112</v>
      </c>
      <c r="V26" s="282">
        <v>1102506415</v>
      </c>
      <c r="W26" s="282">
        <v>1102506415</v>
      </c>
      <c r="X26" s="282">
        <v>1084676283</v>
      </c>
      <c r="Y26" s="282">
        <v>1084676283</v>
      </c>
      <c r="Z26" s="287">
        <v>1879876</v>
      </c>
      <c r="AA26" s="287">
        <v>-43684</v>
      </c>
      <c r="AB26" s="282">
        <v>1836192</v>
      </c>
      <c r="AC26" s="287">
        <v>81982445</v>
      </c>
      <c r="AD26" s="287">
        <v>0</v>
      </c>
      <c r="AE26" s="287">
        <v>1224125223</v>
      </c>
      <c r="AF26" s="282">
        <v>1224.125223</v>
      </c>
      <c r="AG26" s="282">
        <v>0</v>
      </c>
      <c r="AH26" s="288">
        <v>1000000</v>
      </c>
      <c r="AI26" s="288">
        <v>1190000</v>
      </c>
      <c r="AJ26" s="282">
        <v>0</v>
      </c>
      <c r="AK26" s="282"/>
      <c r="AL26" s="287">
        <v>500467806</v>
      </c>
      <c r="AM26" s="287">
        <v>46393268</v>
      </c>
      <c r="AN26" s="286">
        <v>546861074</v>
      </c>
      <c r="AO26" s="287">
        <v>359560609</v>
      </c>
      <c r="AP26" s="287">
        <v>9191650</v>
      </c>
      <c r="AQ26" s="286">
        <v>368752259</v>
      </c>
      <c r="AR26" s="287">
        <v>187111953</v>
      </c>
      <c r="AS26" s="287">
        <v>45385</v>
      </c>
      <c r="AT26" s="286">
        <v>187157338</v>
      </c>
      <c r="AU26" s="287">
        <v>1925744</v>
      </c>
      <c r="AV26" s="282">
        <v>33782386</v>
      </c>
      <c r="AW26" s="282">
        <v>4017785</v>
      </c>
      <c r="AX26" s="282">
        <v>37800171</v>
      </c>
      <c r="AY26" s="282">
        <v>1142496586</v>
      </c>
      <c r="AZ26" s="287">
        <v>0</v>
      </c>
      <c r="BA26" s="282">
        <v>1142496586</v>
      </c>
      <c r="BB26" s="282"/>
      <c r="BC26" s="282">
        <v>1049066112</v>
      </c>
      <c r="BD26" s="282">
        <v>1049066112</v>
      </c>
      <c r="BE26" s="287">
        <v>1226315223</v>
      </c>
      <c r="BF26" s="287"/>
      <c r="BG26" s="289">
        <v>1224125223</v>
      </c>
      <c r="BH26" s="260">
        <v>0</v>
      </c>
      <c r="BI26" s="285">
        <v>0</v>
      </c>
      <c r="BJ26" s="281"/>
      <c r="BL26" s="263"/>
      <c r="BM26" s="263"/>
      <c r="BN26" s="263"/>
      <c r="BO26" s="263"/>
      <c r="BP26" s="263"/>
      <c r="BQ26" s="263"/>
      <c r="BR26" s="263"/>
      <c r="BS26" s="263"/>
      <c r="BT26" s="263"/>
      <c r="BU26" s="263"/>
      <c r="BV26" s="263"/>
      <c r="BW26" s="263"/>
      <c r="BX26" s="263"/>
      <c r="BY26" s="263"/>
    </row>
    <row r="27" spans="1:77">
      <c r="A27" s="260">
        <f t="shared" si="1"/>
        <v>2006</v>
      </c>
      <c r="B27" s="260">
        <v>7</v>
      </c>
      <c r="C27" s="282">
        <v>576843792</v>
      </c>
      <c r="D27" s="282">
        <v>25411708</v>
      </c>
      <c r="E27" s="282">
        <v>602255500</v>
      </c>
      <c r="F27" s="282">
        <v>380346325</v>
      </c>
      <c r="G27" s="282">
        <v>1589352</v>
      </c>
      <c r="H27" s="282">
        <v>381935677</v>
      </c>
      <c r="I27" s="282">
        <v>190348345</v>
      </c>
      <c r="J27" s="282">
        <v>-916048</v>
      </c>
      <c r="K27" s="282">
        <v>189432297</v>
      </c>
      <c r="L27" s="282">
        <v>1926631</v>
      </c>
      <c r="M27" s="282">
        <v>36627709</v>
      </c>
      <c r="N27" s="282">
        <v>4356734</v>
      </c>
      <c r="O27" s="282">
        <v>40984443</v>
      </c>
      <c r="P27" s="282">
        <v>1216534548</v>
      </c>
      <c r="Q27" s="281">
        <v>0</v>
      </c>
      <c r="R27" s="282">
        <v>1216534548</v>
      </c>
      <c r="S27" s="281"/>
      <c r="T27" s="282">
        <v>1149465093</v>
      </c>
      <c r="U27" s="282">
        <v>1149465093</v>
      </c>
      <c r="V27" s="282">
        <v>1175550105</v>
      </c>
      <c r="W27" s="282">
        <v>1175550105</v>
      </c>
      <c r="X27" s="282">
        <v>1190449536</v>
      </c>
      <c r="Y27" s="282">
        <v>1190449536</v>
      </c>
      <c r="Z27" s="287">
        <v>1941874</v>
      </c>
      <c r="AA27" s="287">
        <v>-19028</v>
      </c>
      <c r="AB27" s="282">
        <v>1922846</v>
      </c>
      <c r="AC27" s="287">
        <v>94317752</v>
      </c>
      <c r="AD27" s="287">
        <v>0</v>
      </c>
      <c r="AE27" s="287">
        <v>1312775146</v>
      </c>
      <c r="AF27" s="282">
        <v>1312.7751459999999</v>
      </c>
      <c r="AG27" s="282">
        <v>0</v>
      </c>
      <c r="AH27" s="288">
        <v>1213000</v>
      </c>
      <c r="AI27" s="288">
        <v>1353000</v>
      </c>
      <c r="AJ27" s="282">
        <v>0</v>
      </c>
      <c r="AK27" s="282"/>
      <c r="AL27" s="287">
        <v>578056792</v>
      </c>
      <c r="AM27" s="287">
        <v>25411708</v>
      </c>
      <c r="AN27" s="286">
        <v>603468500</v>
      </c>
      <c r="AO27" s="287">
        <v>381699325</v>
      </c>
      <c r="AP27" s="287">
        <v>1589352</v>
      </c>
      <c r="AQ27" s="286">
        <v>383288677</v>
      </c>
      <c r="AR27" s="287">
        <v>190348345</v>
      </c>
      <c r="AS27" s="287">
        <v>-916048</v>
      </c>
      <c r="AT27" s="286">
        <v>189432297</v>
      </c>
      <c r="AU27" s="287">
        <v>1926631</v>
      </c>
      <c r="AV27" s="282">
        <v>36627709</v>
      </c>
      <c r="AW27" s="282">
        <v>4356734</v>
      </c>
      <c r="AX27" s="282">
        <v>40984443</v>
      </c>
      <c r="AY27" s="282">
        <v>1219100548</v>
      </c>
      <c r="AZ27" s="287">
        <v>0</v>
      </c>
      <c r="BA27" s="282">
        <v>1219100548</v>
      </c>
      <c r="BB27" s="282"/>
      <c r="BC27" s="282">
        <v>1152031093</v>
      </c>
      <c r="BD27" s="282">
        <v>1152031093</v>
      </c>
      <c r="BE27" s="287">
        <v>1315341146</v>
      </c>
      <c r="BF27" s="287"/>
      <c r="BG27" s="289">
        <v>1312775146</v>
      </c>
      <c r="BH27" s="260">
        <v>0</v>
      </c>
      <c r="BI27" s="285">
        <v>0</v>
      </c>
      <c r="BJ27" s="282"/>
      <c r="BL27" s="263"/>
      <c r="BM27" s="263"/>
      <c r="BN27" s="263"/>
      <c r="BO27" s="263"/>
      <c r="BP27" s="263"/>
      <c r="BQ27" s="263"/>
      <c r="BR27" s="263"/>
      <c r="BS27" s="263"/>
      <c r="BT27" s="263"/>
      <c r="BU27" s="263"/>
      <c r="BV27" s="263"/>
      <c r="BW27" s="263"/>
      <c r="BX27" s="263"/>
      <c r="BY27" s="263"/>
    </row>
    <row r="28" spans="1:77">
      <c r="A28" s="260">
        <f t="shared" si="1"/>
        <v>2006</v>
      </c>
      <c r="B28" s="260">
        <v>8</v>
      </c>
      <c r="C28" s="282">
        <v>602869612</v>
      </c>
      <c r="D28" s="282">
        <v>6055006</v>
      </c>
      <c r="E28" s="282">
        <v>608924618</v>
      </c>
      <c r="F28" s="282">
        <v>388053776</v>
      </c>
      <c r="G28" s="282">
        <v>-325741</v>
      </c>
      <c r="H28" s="282">
        <v>387728035</v>
      </c>
      <c r="I28" s="282">
        <v>196223377</v>
      </c>
      <c r="J28" s="282">
        <v>1899441</v>
      </c>
      <c r="K28" s="282">
        <v>198122818</v>
      </c>
      <c r="L28" s="282">
        <v>1928246</v>
      </c>
      <c r="M28" s="282">
        <v>36977380</v>
      </c>
      <c r="N28" s="282">
        <v>4419783</v>
      </c>
      <c r="O28" s="282">
        <v>41397163</v>
      </c>
      <c r="P28" s="282">
        <v>1238100880</v>
      </c>
      <c r="Q28" s="281">
        <v>0</v>
      </c>
      <c r="R28" s="282">
        <v>1238100880</v>
      </c>
      <c r="S28" s="281"/>
      <c r="T28" s="282">
        <v>1189075011</v>
      </c>
      <c r="U28" s="282">
        <v>1189075011</v>
      </c>
      <c r="V28" s="282">
        <v>1196703717</v>
      </c>
      <c r="W28" s="282">
        <v>1196703717</v>
      </c>
      <c r="X28" s="282">
        <v>1230472174</v>
      </c>
      <c r="Y28" s="282">
        <v>1230472174</v>
      </c>
      <c r="Z28" s="287">
        <v>1905109</v>
      </c>
      <c r="AA28" s="287">
        <v>-40124</v>
      </c>
      <c r="AB28" s="282">
        <v>1864985</v>
      </c>
      <c r="AC28" s="287">
        <v>97944795</v>
      </c>
      <c r="AD28" s="287">
        <v>0</v>
      </c>
      <c r="AE28" s="287">
        <v>1337910660</v>
      </c>
      <c r="AF28" s="282">
        <v>1337.91066</v>
      </c>
      <c r="AG28" s="282">
        <v>0</v>
      </c>
      <c r="AH28" s="288">
        <v>1163000</v>
      </c>
      <c r="AI28" s="288">
        <v>1320000</v>
      </c>
      <c r="AJ28" s="282">
        <v>0</v>
      </c>
      <c r="AK28" s="282"/>
      <c r="AL28" s="287">
        <v>604032612</v>
      </c>
      <c r="AM28" s="287">
        <v>6055006</v>
      </c>
      <c r="AN28" s="286">
        <v>610087618</v>
      </c>
      <c r="AO28" s="287">
        <v>389373776</v>
      </c>
      <c r="AP28" s="287">
        <v>-325741</v>
      </c>
      <c r="AQ28" s="286">
        <v>389048035</v>
      </c>
      <c r="AR28" s="287">
        <v>196223377</v>
      </c>
      <c r="AS28" s="287">
        <v>1899441</v>
      </c>
      <c r="AT28" s="286">
        <v>198122818</v>
      </c>
      <c r="AU28" s="287">
        <v>1928246</v>
      </c>
      <c r="AV28" s="282">
        <v>36977380</v>
      </c>
      <c r="AW28" s="282">
        <v>4419783</v>
      </c>
      <c r="AX28" s="282">
        <v>41397163</v>
      </c>
      <c r="AY28" s="282">
        <v>1240583880</v>
      </c>
      <c r="AZ28" s="287">
        <v>0</v>
      </c>
      <c r="BA28" s="282">
        <v>1240583880</v>
      </c>
      <c r="BB28" s="282"/>
      <c r="BC28" s="282">
        <v>1191558011</v>
      </c>
      <c r="BD28" s="282">
        <v>1191558011</v>
      </c>
      <c r="BE28" s="287">
        <v>1340393660</v>
      </c>
      <c r="BF28" s="287"/>
      <c r="BG28" s="289">
        <v>1337910660</v>
      </c>
      <c r="BH28" s="260">
        <v>0</v>
      </c>
      <c r="BI28" s="285">
        <v>0</v>
      </c>
      <c r="BJ28" s="282"/>
      <c r="BL28" s="263"/>
      <c r="BM28" s="263"/>
      <c r="BN28" s="263"/>
      <c r="BO28" s="263"/>
      <c r="BP28" s="263"/>
      <c r="BQ28" s="263"/>
      <c r="BR28" s="263"/>
      <c r="BS28" s="263"/>
      <c r="BT28" s="263"/>
      <c r="BU28" s="263"/>
      <c r="BV28" s="263"/>
      <c r="BW28" s="263"/>
      <c r="BX28" s="263"/>
      <c r="BY28" s="263"/>
    </row>
    <row r="29" spans="1:77">
      <c r="A29" s="260">
        <f t="shared" si="1"/>
        <v>2006</v>
      </c>
      <c r="B29" s="260">
        <v>9</v>
      </c>
      <c r="C29" s="282">
        <v>544212682</v>
      </c>
      <c r="D29" s="282">
        <v>-66448012</v>
      </c>
      <c r="E29" s="282">
        <v>477764670</v>
      </c>
      <c r="F29" s="282">
        <v>373004884</v>
      </c>
      <c r="G29" s="282">
        <v>-31488748</v>
      </c>
      <c r="H29" s="282">
        <v>341516136</v>
      </c>
      <c r="I29" s="282">
        <v>159778976</v>
      </c>
      <c r="J29" s="282">
        <v>-5317731</v>
      </c>
      <c r="K29" s="282">
        <v>154461245</v>
      </c>
      <c r="L29" s="282">
        <v>1930248</v>
      </c>
      <c r="M29" s="282">
        <v>31768250</v>
      </c>
      <c r="N29" s="282">
        <v>3864743</v>
      </c>
      <c r="O29" s="282">
        <v>35632993</v>
      </c>
      <c r="P29" s="282">
        <v>1011305292</v>
      </c>
      <c r="Q29" s="281">
        <v>0</v>
      </c>
      <c r="R29" s="282">
        <v>1011305292</v>
      </c>
      <c r="S29" s="281"/>
      <c r="T29" s="282">
        <v>1078926790</v>
      </c>
      <c r="U29" s="282">
        <v>1078926790</v>
      </c>
      <c r="V29" s="282">
        <v>975672299</v>
      </c>
      <c r="W29" s="282">
        <v>975672299</v>
      </c>
      <c r="X29" s="282">
        <v>1114559783</v>
      </c>
      <c r="Y29" s="282">
        <v>1114559783</v>
      </c>
      <c r="Z29" s="287">
        <v>1883011</v>
      </c>
      <c r="AA29" s="287">
        <v>-140944</v>
      </c>
      <c r="AB29" s="282">
        <v>1742067</v>
      </c>
      <c r="AC29" s="287">
        <v>63381930</v>
      </c>
      <c r="AD29" s="287">
        <v>0</v>
      </c>
      <c r="AE29" s="287">
        <v>1076429289</v>
      </c>
      <c r="AF29" s="282">
        <v>1076.4292889999999</v>
      </c>
      <c r="AG29" s="282">
        <v>0</v>
      </c>
      <c r="AH29" s="288">
        <v>803000</v>
      </c>
      <c r="AI29" s="288">
        <v>1030000</v>
      </c>
      <c r="AJ29" s="282">
        <v>0</v>
      </c>
      <c r="AK29" s="282"/>
      <c r="AL29" s="287">
        <v>545015682</v>
      </c>
      <c r="AM29" s="287">
        <v>-66448012</v>
      </c>
      <c r="AN29" s="286">
        <v>478567670</v>
      </c>
      <c r="AO29" s="287">
        <v>374034884</v>
      </c>
      <c r="AP29" s="287">
        <v>-31488748</v>
      </c>
      <c r="AQ29" s="286">
        <v>342546136</v>
      </c>
      <c r="AR29" s="287">
        <v>159778976</v>
      </c>
      <c r="AS29" s="287">
        <v>-5317731</v>
      </c>
      <c r="AT29" s="286">
        <v>154461245</v>
      </c>
      <c r="AU29" s="287">
        <v>1930248</v>
      </c>
      <c r="AV29" s="282">
        <v>31768250</v>
      </c>
      <c r="AW29" s="282">
        <v>3864743</v>
      </c>
      <c r="AX29" s="282">
        <v>35632993</v>
      </c>
      <c r="AY29" s="282">
        <v>1013138292</v>
      </c>
      <c r="AZ29" s="287">
        <v>0</v>
      </c>
      <c r="BA29" s="282">
        <v>1013138292</v>
      </c>
      <c r="BB29" s="282"/>
      <c r="BC29" s="282">
        <v>1080759790</v>
      </c>
      <c r="BD29" s="282">
        <v>1080759790</v>
      </c>
      <c r="BE29" s="287">
        <v>1078262289</v>
      </c>
      <c r="BF29" s="287"/>
      <c r="BG29" s="289">
        <v>1076429289</v>
      </c>
      <c r="BH29" s="260">
        <v>0</v>
      </c>
      <c r="BI29" s="285">
        <v>0</v>
      </c>
      <c r="BJ29" s="282"/>
      <c r="BL29" s="263"/>
      <c r="BM29" s="263"/>
      <c r="BN29" s="263"/>
      <c r="BO29" s="263"/>
      <c r="BP29" s="263"/>
      <c r="BQ29" s="263"/>
      <c r="BR29" s="263"/>
      <c r="BS29" s="263"/>
      <c r="BT29" s="263"/>
      <c r="BU29" s="263"/>
      <c r="BV29" s="263"/>
      <c r="BW29" s="263"/>
      <c r="BX29" s="263"/>
      <c r="BY29" s="263"/>
    </row>
    <row r="30" spans="1:77">
      <c r="A30" s="260">
        <f t="shared" si="1"/>
        <v>2006</v>
      </c>
      <c r="B30" s="260">
        <v>10</v>
      </c>
      <c r="C30" s="282">
        <v>424480088</v>
      </c>
      <c r="D30" s="282">
        <v>-51513522</v>
      </c>
      <c r="E30" s="282">
        <v>372966566</v>
      </c>
      <c r="F30" s="282">
        <v>329599952</v>
      </c>
      <c r="G30" s="282">
        <v>-19197862</v>
      </c>
      <c r="H30" s="282">
        <v>310402090</v>
      </c>
      <c r="I30" s="282">
        <v>173716094</v>
      </c>
      <c r="J30" s="282">
        <v>-1590919</v>
      </c>
      <c r="K30" s="282">
        <v>172125175</v>
      </c>
      <c r="L30" s="282">
        <v>1931886</v>
      </c>
      <c r="M30" s="282">
        <v>28358078</v>
      </c>
      <c r="N30" s="282">
        <v>3371997</v>
      </c>
      <c r="O30" s="282">
        <v>31730075</v>
      </c>
      <c r="P30" s="282">
        <v>889155792</v>
      </c>
      <c r="Q30" s="281">
        <v>0</v>
      </c>
      <c r="R30" s="282">
        <v>889155792</v>
      </c>
      <c r="S30" s="281"/>
      <c r="T30" s="282">
        <v>929728020</v>
      </c>
      <c r="U30" s="282">
        <v>929728020</v>
      </c>
      <c r="V30" s="282">
        <v>857425717</v>
      </c>
      <c r="W30" s="282">
        <v>857425717</v>
      </c>
      <c r="X30" s="282">
        <v>961458095</v>
      </c>
      <c r="Y30" s="282">
        <v>961458095</v>
      </c>
      <c r="Z30" s="287">
        <v>1762560</v>
      </c>
      <c r="AA30" s="287">
        <v>-56233</v>
      </c>
      <c r="AB30" s="282">
        <v>1706327</v>
      </c>
      <c r="AC30" s="287">
        <v>48223282</v>
      </c>
      <c r="AD30" s="287">
        <v>0</v>
      </c>
      <c r="AE30" s="287">
        <v>939085401</v>
      </c>
      <c r="AF30" s="282">
        <v>939.08540100000005</v>
      </c>
      <c r="AG30" s="282">
        <v>0</v>
      </c>
      <c r="AH30" s="288">
        <v>778000</v>
      </c>
      <c r="AI30" s="288">
        <v>661000</v>
      </c>
      <c r="AJ30" s="282">
        <v>0</v>
      </c>
      <c r="AK30" s="282"/>
      <c r="AL30" s="287">
        <v>425258088</v>
      </c>
      <c r="AM30" s="287">
        <v>-51513522</v>
      </c>
      <c r="AN30" s="286">
        <v>373744566</v>
      </c>
      <c r="AO30" s="287">
        <v>330260952</v>
      </c>
      <c r="AP30" s="287">
        <v>-19197862</v>
      </c>
      <c r="AQ30" s="286">
        <v>311063090</v>
      </c>
      <c r="AR30" s="287">
        <v>173716094</v>
      </c>
      <c r="AS30" s="287">
        <v>-1590919</v>
      </c>
      <c r="AT30" s="286">
        <v>172125175</v>
      </c>
      <c r="AU30" s="287">
        <v>1931886</v>
      </c>
      <c r="AV30" s="282">
        <v>28358078</v>
      </c>
      <c r="AW30" s="282">
        <v>3371997</v>
      </c>
      <c r="AX30" s="282">
        <v>31730075</v>
      </c>
      <c r="AY30" s="282">
        <v>890594792</v>
      </c>
      <c r="AZ30" s="287">
        <v>0</v>
      </c>
      <c r="BA30" s="282">
        <v>890594792</v>
      </c>
      <c r="BB30" s="282"/>
      <c r="BC30" s="282">
        <v>931167020</v>
      </c>
      <c r="BD30" s="282">
        <v>931167020</v>
      </c>
      <c r="BE30" s="287">
        <v>940524401</v>
      </c>
      <c r="BF30" s="287"/>
      <c r="BG30" s="289">
        <v>939085401</v>
      </c>
      <c r="BH30" s="260">
        <v>0</v>
      </c>
      <c r="BI30" s="285">
        <v>0</v>
      </c>
      <c r="BJ30" s="282"/>
      <c r="BL30" s="263"/>
      <c r="BM30" s="263"/>
      <c r="BN30" s="263"/>
      <c r="BO30" s="263"/>
      <c r="BP30" s="263"/>
      <c r="BQ30" s="263"/>
      <c r="BR30" s="263"/>
      <c r="BS30" s="263"/>
      <c r="BT30" s="263"/>
      <c r="BU30" s="263"/>
      <c r="BV30" s="263"/>
      <c r="BW30" s="263"/>
      <c r="BX30" s="263"/>
      <c r="BY30" s="263"/>
    </row>
    <row r="31" spans="1:77">
      <c r="A31" s="260">
        <f t="shared" si="1"/>
        <v>2006</v>
      </c>
      <c r="B31" s="260">
        <v>11</v>
      </c>
      <c r="C31" s="282">
        <v>346727706</v>
      </c>
      <c r="D31" s="282">
        <v>-10513115</v>
      </c>
      <c r="E31" s="282">
        <v>336214591</v>
      </c>
      <c r="F31" s="282">
        <v>286444760</v>
      </c>
      <c r="G31" s="282">
        <v>-608598</v>
      </c>
      <c r="H31" s="282">
        <v>285836162</v>
      </c>
      <c r="I31" s="282">
        <v>164165975</v>
      </c>
      <c r="J31" s="282">
        <v>2262232</v>
      </c>
      <c r="K31" s="282">
        <v>166428207</v>
      </c>
      <c r="L31" s="282">
        <v>1933505</v>
      </c>
      <c r="M31" s="282">
        <v>26761319</v>
      </c>
      <c r="N31" s="282">
        <v>2991290</v>
      </c>
      <c r="O31" s="282">
        <v>29752609</v>
      </c>
      <c r="P31" s="282">
        <v>820165074</v>
      </c>
      <c r="Q31" s="281">
        <v>0</v>
      </c>
      <c r="R31" s="282">
        <v>820165074</v>
      </c>
      <c r="S31" s="281"/>
      <c r="T31" s="282">
        <v>799271946</v>
      </c>
      <c r="U31" s="282">
        <v>799271946</v>
      </c>
      <c r="V31" s="282">
        <v>790412465</v>
      </c>
      <c r="W31" s="282">
        <v>790412465</v>
      </c>
      <c r="X31" s="282">
        <v>829024555</v>
      </c>
      <c r="Y31" s="282">
        <v>829024555</v>
      </c>
      <c r="Z31" s="287">
        <v>1776901</v>
      </c>
      <c r="AA31" s="287">
        <v>115836</v>
      </c>
      <c r="AB31" s="282">
        <v>1892737</v>
      </c>
      <c r="AC31" s="287">
        <v>40762823</v>
      </c>
      <c r="AD31" s="287">
        <v>0</v>
      </c>
      <c r="AE31" s="287">
        <v>862820634</v>
      </c>
      <c r="AF31" s="282">
        <v>862.82063400000004</v>
      </c>
      <c r="AG31" s="282">
        <v>0</v>
      </c>
      <c r="AH31" s="288">
        <v>1344000</v>
      </c>
      <c r="AI31" s="288">
        <v>552000</v>
      </c>
      <c r="AJ31" s="282">
        <v>0</v>
      </c>
      <c r="AK31" s="282"/>
      <c r="AL31" s="287">
        <v>348071706</v>
      </c>
      <c r="AM31" s="287">
        <v>-10513115</v>
      </c>
      <c r="AN31" s="286">
        <v>337558591</v>
      </c>
      <c r="AO31" s="287">
        <v>286996760</v>
      </c>
      <c r="AP31" s="287">
        <v>-608598</v>
      </c>
      <c r="AQ31" s="286">
        <v>286388162</v>
      </c>
      <c r="AR31" s="287">
        <v>164165975</v>
      </c>
      <c r="AS31" s="287">
        <v>2262232</v>
      </c>
      <c r="AT31" s="286">
        <v>166428207</v>
      </c>
      <c r="AU31" s="287">
        <v>1933505</v>
      </c>
      <c r="AV31" s="282">
        <v>26761319</v>
      </c>
      <c r="AW31" s="282">
        <v>2991290</v>
      </c>
      <c r="AX31" s="282">
        <v>29752609</v>
      </c>
      <c r="AY31" s="282">
        <v>822061074</v>
      </c>
      <c r="AZ31" s="287">
        <v>0</v>
      </c>
      <c r="BA31" s="282">
        <v>822061074</v>
      </c>
      <c r="BB31" s="282"/>
      <c r="BC31" s="282">
        <v>801167946</v>
      </c>
      <c r="BD31" s="282">
        <v>801167946</v>
      </c>
      <c r="BE31" s="287">
        <v>864716634</v>
      </c>
      <c r="BF31" s="287"/>
      <c r="BG31" s="289">
        <v>862820634</v>
      </c>
      <c r="BH31" s="260">
        <v>0</v>
      </c>
      <c r="BI31" s="285">
        <v>0</v>
      </c>
      <c r="BJ31" s="282"/>
      <c r="BL31" s="263"/>
      <c r="BM31" s="263"/>
      <c r="BN31" s="263"/>
      <c r="BO31" s="263"/>
      <c r="BP31" s="263"/>
      <c r="BQ31" s="263"/>
      <c r="BR31" s="263"/>
      <c r="BS31" s="263"/>
      <c r="BT31" s="263"/>
      <c r="BU31" s="263"/>
      <c r="BV31" s="263"/>
      <c r="BW31" s="263"/>
      <c r="BX31" s="263"/>
      <c r="BY31" s="263"/>
    </row>
    <row r="32" spans="1:77">
      <c r="A32" s="260">
        <f t="shared" si="1"/>
        <v>2006</v>
      </c>
      <c r="B32" s="260">
        <v>12</v>
      </c>
      <c r="C32" s="282">
        <v>383779002</v>
      </c>
      <c r="D32" s="282">
        <v>42098031</v>
      </c>
      <c r="E32" s="282">
        <v>425877033</v>
      </c>
      <c r="F32" s="282">
        <v>279973841</v>
      </c>
      <c r="G32" s="282">
        <v>14169154</v>
      </c>
      <c r="H32" s="282">
        <v>294142995</v>
      </c>
      <c r="I32" s="282">
        <v>156114858</v>
      </c>
      <c r="J32" s="282">
        <v>362485</v>
      </c>
      <c r="K32" s="282">
        <v>156477343</v>
      </c>
      <c r="L32" s="282">
        <v>1934956</v>
      </c>
      <c r="M32" s="282">
        <v>30278051</v>
      </c>
      <c r="N32" s="282">
        <v>3294638</v>
      </c>
      <c r="O32" s="282">
        <v>33572689</v>
      </c>
      <c r="P32" s="282">
        <v>912005016</v>
      </c>
      <c r="Q32" s="281">
        <v>0</v>
      </c>
      <c r="R32" s="282">
        <v>912005016</v>
      </c>
      <c r="S32" s="281"/>
      <c r="T32" s="282">
        <v>821802657</v>
      </c>
      <c r="U32" s="282">
        <v>821802657</v>
      </c>
      <c r="V32" s="282">
        <v>878432327</v>
      </c>
      <c r="W32" s="282">
        <v>878432327</v>
      </c>
      <c r="X32" s="282">
        <v>855375346</v>
      </c>
      <c r="Y32" s="282">
        <v>855375346</v>
      </c>
      <c r="Z32" s="287">
        <v>1911998</v>
      </c>
      <c r="AA32" s="287">
        <v>182685</v>
      </c>
      <c r="AB32" s="282">
        <v>2094683</v>
      </c>
      <c r="AC32" s="287">
        <v>51142089</v>
      </c>
      <c r="AD32" s="287">
        <v>0</v>
      </c>
      <c r="AE32" s="287">
        <v>965241788</v>
      </c>
      <c r="AF32" s="282">
        <v>965.24178800000004</v>
      </c>
      <c r="AG32" s="282">
        <v>0</v>
      </c>
      <c r="AH32" s="288">
        <v>2473000</v>
      </c>
      <c r="AI32" s="288">
        <v>855000</v>
      </c>
      <c r="AJ32" s="282">
        <v>0</v>
      </c>
      <c r="AK32" s="282"/>
      <c r="AL32" s="287">
        <v>386252002</v>
      </c>
      <c r="AM32" s="287">
        <v>42098031</v>
      </c>
      <c r="AN32" s="286">
        <v>428350033</v>
      </c>
      <c r="AO32" s="287">
        <v>280828841</v>
      </c>
      <c r="AP32" s="287">
        <v>14169154</v>
      </c>
      <c r="AQ32" s="286">
        <v>294997995</v>
      </c>
      <c r="AR32" s="287">
        <v>156114858</v>
      </c>
      <c r="AS32" s="287">
        <v>362485</v>
      </c>
      <c r="AT32" s="286">
        <v>156477343</v>
      </c>
      <c r="AU32" s="287">
        <v>1934956</v>
      </c>
      <c r="AV32" s="282">
        <v>30278051</v>
      </c>
      <c r="AW32" s="282">
        <v>3294638</v>
      </c>
      <c r="AX32" s="282">
        <v>33572689</v>
      </c>
      <c r="AY32" s="282">
        <v>915333016</v>
      </c>
      <c r="AZ32" s="287">
        <v>0</v>
      </c>
      <c r="BA32" s="282">
        <v>915333016</v>
      </c>
      <c r="BB32" s="282"/>
      <c r="BC32" s="282">
        <v>825130657</v>
      </c>
      <c r="BD32" s="282">
        <v>825130657</v>
      </c>
      <c r="BE32" s="287">
        <v>968569788</v>
      </c>
      <c r="BF32" s="287"/>
      <c r="BG32" s="289">
        <v>965241788</v>
      </c>
      <c r="BH32" s="260">
        <v>0</v>
      </c>
      <c r="BI32" s="285">
        <v>0</v>
      </c>
      <c r="BJ32" s="282"/>
      <c r="BL32" s="263"/>
      <c r="BM32" s="263"/>
      <c r="BN32" s="263"/>
      <c r="BO32" s="263"/>
      <c r="BP32" s="263"/>
      <c r="BQ32" s="263"/>
      <c r="BR32" s="263"/>
      <c r="BS32" s="263"/>
      <c r="BT32" s="263"/>
      <c r="BU32" s="263"/>
      <c r="BV32" s="263"/>
      <c r="BW32" s="263"/>
      <c r="BX32" s="263"/>
      <c r="BY32" s="263"/>
    </row>
    <row r="33" spans="1:77">
      <c r="B33" s="266" t="s">
        <v>112</v>
      </c>
      <c r="C33" s="282">
        <v>5345676462</v>
      </c>
      <c r="D33" s="282">
        <v>24309784</v>
      </c>
      <c r="E33" s="282">
        <v>5369986246</v>
      </c>
      <c r="F33" s="282">
        <v>3802564871</v>
      </c>
      <c r="G33" s="282">
        <v>15767134</v>
      </c>
      <c r="H33" s="282">
        <v>3818332005</v>
      </c>
      <c r="I33" s="282">
        <v>2045490562</v>
      </c>
      <c r="J33" s="282">
        <v>2599062</v>
      </c>
      <c r="K33" s="282">
        <v>2048089624</v>
      </c>
      <c r="L33" s="282">
        <v>23105567</v>
      </c>
      <c r="M33" s="282">
        <v>364030048</v>
      </c>
      <c r="N33" s="282">
        <v>42308691</v>
      </c>
      <c r="O33" s="282">
        <v>406338739</v>
      </c>
      <c r="P33" s="282">
        <v>11665852181</v>
      </c>
      <c r="Q33" s="281">
        <v>0</v>
      </c>
      <c r="R33" s="282">
        <v>11665852181</v>
      </c>
      <c r="S33" s="281"/>
      <c r="T33" s="282">
        <v>11216837462</v>
      </c>
      <c r="U33" s="282">
        <v>11216837462</v>
      </c>
      <c r="V33" s="282">
        <v>11259513442</v>
      </c>
      <c r="W33" s="282">
        <v>11259513442</v>
      </c>
      <c r="X33" s="282">
        <v>11623176201</v>
      </c>
      <c r="Y33" s="282">
        <v>11623176201</v>
      </c>
      <c r="Z33" s="286">
        <v>22399387</v>
      </c>
      <c r="AA33" s="286">
        <v>77154</v>
      </c>
      <c r="AB33" s="282">
        <v>22476541</v>
      </c>
      <c r="AC33" s="286">
        <v>721325232</v>
      </c>
      <c r="AD33" s="286">
        <v>0</v>
      </c>
      <c r="AE33" s="286">
        <v>12409653954</v>
      </c>
      <c r="AF33" s="282"/>
      <c r="AG33" s="282">
        <v>0</v>
      </c>
      <c r="AH33" s="282">
        <v>16158000</v>
      </c>
      <c r="AI33" s="282">
        <v>10830000</v>
      </c>
      <c r="AJ33" s="282">
        <v>0</v>
      </c>
      <c r="AK33" s="282"/>
      <c r="AL33" s="286">
        <v>5361834462</v>
      </c>
      <c r="AM33" s="286">
        <v>24309784</v>
      </c>
      <c r="AN33" s="286">
        <v>5386144246</v>
      </c>
      <c r="AO33" s="286">
        <v>3813394871</v>
      </c>
      <c r="AP33" s="286">
        <v>15767134</v>
      </c>
      <c r="AQ33" s="286">
        <v>3829162005</v>
      </c>
      <c r="AR33" s="286">
        <v>2045490562</v>
      </c>
      <c r="AS33" s="286">
        <v>2599062</v>
      </c>
      <c r="AT33" s="286">
        <v>2048089624</v>
      </c>
      <c r="AU33" s="286">
        <v>23105567</v>
      </c>
      <c r="AV33" s="282">
        <v>364030048</v>
      </c>
      <c r="AW33" s="282">
        <v>42308691</v>
      </c>
      <c r="AX33" s="282">
        <v>406338739</v>
      </c>
      <c r="AY33" s="282">
        <v>11692840181</v>
      </c>
      <c r="AZ33" s="287">
        <v>0</v>
      </c>
      <c r="BA33" s="282">
        <v>11692840181</v>
      </c>
      <c r="BB33" s="282"/>
      <c r="BC33" s="282">
        <v>11243825462</v>
      </c>
      <c r="BD33" s="282">
        <v>11243825462</v>
      </c>
      <c r="BE33" s="286">
        <v>12436641954</v>
      </c>
      <c r="BF33" s="287"/>
      <c r="BG33" s="286">
        <v>12409653954</v>
      </c>
      <c r="BH33" s="260">
        <v>0</v>
      </c>
      <c r="BI33" s="286">
        <v>0</v>
      </c>
      <c r="BJ33" s="282"/>
      <c r="BL33" s="263"/>
      <c r="BM33" s="263"/>
      <c r="BN33" s="263"/>
      <c r="BO33" s="263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</row>
    <row r="34" spans="1:77">
      <c r="A34" s="260">
        <f t="shared" ref="A34:A45" si="2">A21+1</f>
        <v>2007</v>
      </c>
      <c r="B34" s="260">
        <v>1</v>
      </c>
      <c r="C34" s="282">
        <v>495801115</v>
      </c>
      <c r="D34" s="282">
        <v>5490412</v>
      </c>
      <c r="E34" s="282">
        <v>501291527</v>
      </c>
      <c r="F34" s="282">
        <v>291996020</v>
      </c>
      <c r="G34" s="282">
        <v>-24769762</v>
      </c>
      <c r="H34" s="282">
        <v>267226258</v>
      </c>
      <c r="I34" s="282">
        <v>161388080</v>
      </c>
      <c r="J34" s="282">
        <v>-5197420</v>
      </c>
      <c r="K34" s="282">
        <v>156190660</v>
      </c>
      <c r="L34" s="282">
        <v>1936808</v>
      </c>
      <c r="M34" s="282">
        <v>31999435</v>
      </c>
      <c r="N34" s="282">
        <v>3461290</v>
      </c>
      <c r="O34" s="282">
        <v>35460725</v>
      </c>
      <c r="P34" s="282">
        <v>962105978</v>
      </c>
      <c r="Q34" s="281">
        <v>0</v>
      </c>
      <c r="R34" s="282">
        <v>962105978</v>
      </c>
      <c r="S34" s="281"/>
      <c r="T34" s="282">
        <v>951122023</v>
      </c>
      <c r="U34" s="282">
        <v>951122023</v>
      </c>
      <c r="V34" s="282">
        <v>926645253</v>
      </c>
      <c r="W34" s="282">
        <v>926645253</v>
      </c>
      <c r="X34" s="282">
        <v>986582748</v>
      </c>
      <c r="Y34" s="282">
        <v>986582748</v>
      </c>
      <c r="Z34" s="287">
        <v>2075840</v>
      </c>
      <c r="AA34" s="287">
        <v>-144006</v>
      </c>
      <c r="AB34" s="282">
        <v>1931834</v>
      </c>
      <c r="AC34" s="287">
        <v>55988546</v>
      </c>
      <c r="AD34" s="287">
        <v>0</v>
      </c>
      <c r="AE34" s="287">
        <v>1020026358</v>
      </c>
      <c r="AF34" s="282">
        <v>1020.026358</v>
      </c>
      <c r="AG34" s="282">
        <v>0</v>
      </c>
      <c r="AH34" s="288">
        <v>4563000</v>
      </c>
      <c r="AI34" s="288">
        <v>1829000</v>
      </c>
      <c r="AJ34" s="282">
        <v>0</v>
      </c>
      <c r="AK34" s="282"/>
      <c r="AL34" s="287">
        <v>500364115</v>
      </c>
      <c r="AM34" s="287">
        <v>5490412</v>
      </c>
      <c r="AN34" s="286">
        <v>505854527</v>
      </c>
      <c r="AO34" s="287">
        <v>293825020</v>
      </c>
      <c r="AP34" s="287">
        <v>-24769762</v>
      </c>
      <c r="AQ34" s="286">
        <v>269055258</v>
      </c>
      <c r="AR34" s="287">
        <v>161388080</v>
      </c>
      <c r="AS34" s="287">
        <v>-5197420</v>
      </c>
      <c r="AT34" s="286">
        <v>156190660</v>
      </c>
      <c r="AU34" s="287">
        <v>1936808</v>
      </c>
      <c r="AV34" s="282">
        <v>31999435</v>
      </c>
      <c r="AW34" s="282">
        <v>3461290</v>
      </c>
      <c r="AX34" s="282">
        <v>35460725</v>
      </c>
      <c r="AY34" s="282">
        <v>968497978</v>
      </c>
      <c r="AZ34" s="287">
        <v>0</v>
      </c>
      <c r="BA34" s="282">
        <v>968497978</v>
      </c>
      <c r="BB34" s="282"/>
      <c r="BC34" s="282">
        <v>957514023</v>
      </c>
      <c r="BD34" s="282">
        <v>957514023</v>
      </c>
      <c r="BE34" s="287">
        <v>1026418358</v>
      </c>
      <c r="BF34" s="287"/>
      <c r="BG34" s="289">
        <v>1020026358</v>
      </c>
      <c r="BH34" s="260">
        <v>0</v>
      </c>
      <c r="BI34" s="285">
        <v>0</v>
      </c>
      <c r="BJ34" s="281"/>
      <c r="BL34" s="263"/>
      <c r="BM34" s="263"/>
      <c r="BN34" s="263"/>
      <c r="BO34" s="263"/>
      <c r="BP34" s="263"/>
      <c r="BQ34" s="263"/>
      <c r="BR34" s="263"/>
      <c r="BS34" s="263"/>
      <c r="BT34" s="263"/>
      <c r="BU34" s="263"/>
      <c r="BV34" s="263"/>
      <c r="BW34" s="263"/>
      <c r="BX34" s="263"/>
      <c r="BY34" s="263"/>
    </row>
    <row r="35" spans="1:77">
      <c r="A35" s="260">
        <f t="shared" si="2"/>
        <v>2007</v>
      </c>
      <c r="B35" s="260">
        <v>2</v>
      </c>
      <c r="C35" s="282">
        <v>445982160</v>
      </c>
      <c r="D35" s="282">
        <v>-50294297</v>
      </c>
      <c r="E35" s="282">
        <v>395687863</v>
      </c>
      <c r="F35" s="282">
        <v>280510380</v>
      </c>
      <c r="G35" s="282">
        <v>-21425849</v>
      </c>
      <c r="H35" s="282">
        <v>259084531</v>
      </c>
      <c r="I35" s="282">
        <v>153106353</v>
      </c>
      <c r="J35" s="282">
        <v>-1979392</v>
      </c>
      <c r="K35" s="282">
        <v>151126961</v>
      </c>
      <c r="L35" s="282">
        <v>1938573</v>
      </c>
      <c r="M35" s="282">
        <v>25953899</v>
      </c>
      <c r="N35" s="282">
        <v>2879966</v>
      </c>
      <c r="O35" s="282">
        <v>28833865</v>
      </c>
      <c r="P35" s="282">
        <v>836671793</v>
      </c>
      <c r="Q35" s="281">
        <v>0</v>
      </c>
      <c r="R35" s="282">
        <v>836671793</v>
      </c>
      <c r="S35" s="281"/>
      <c r="T35" s="282">
        <v>881537466</v>
      </c>
      <c r="U35" s="282">
        <v>881537466</v>
      </c>
      <c r="V35" s="282">
        <v>807837928</v>
      </c>
      <c r="W35" s="282">
        <v>807837928</v>
      </c>
      <c r="X35" s="282">
        <v>910371331</v>
      </c>
      <c r="Y35" s="282">
        <v>910371331</v>
      </c>
      <c r="Z35" s="287">
        <v>1983746</v>
      </c>
      <c r="AA35" s="287">
        <v>-164346</v>
      </c>
      <c r="AB35" s="282">
        <v>1819400</v>
      </c>
      <c r="AC35" s="287">
        <v>41524715</v>
      </c>
      <c r="AD35" s="287">
        <v>0</v>
      </c>
      <c r="AE35" s="287">
        <v>880015908</v>
      </c>
      <c r="AF35" s="282">
        <v>880.01590799999997</v>
      </c>
      <c r="AG35" s="282">
        <v>0</v>
      </c>
      <c r="AH35" s="288">
        <v>2829000</v>
      </c>
      <c r="AI35" s="288">
        <v>1106000</v>
      </c>
      <c r="AJ35" s="282">
        <v>0</v>
      </c>
      <c r="AK35" s="282"/>
      <c r="AL35" s="287">
        <v>448811160</v>
      </c>
      <c r="AM35" s="287">
        <v>-50294297</v>
      </c>
      <c r="AN35" s="286">
        <v>398516863</v>
      </c>
      <c r="AO35" s="287">
        <v>281616380</v>
      </c>
      <c r="AP35" s="287">
        <v>-21425849</v>
      </c>
      <c r="AQ35" s="286">
        <v>260190531</v>
      </c>
      <c r="AR35" s="287">
        <v>153106353</v>
      </c>
      <c r="AS35" s="287">
        <v>-1979392</v>
      </c>
      <c r="AT35" s="286">
        <v>151126961</v>
      </c>
      <c r="AU35" s="287">
        <v>1938573</v>
      </c>
      <c r="AV35" s="282">
        <v>25953899</v>
      </c>
      <c r="AW35" s="282">
        <v>2879966</v>
      </c>
      <c r="AX35" s="282">
        <v>28833865</v>
      </c>
      <c r="AY35" s="282">
        <v>840606793</v>
      </c>
      <c r="AZ35" s="287">
        <v>0</v>
      </c>
      <c r="BA35" s="282">
        <v>840606793</v>
      </c>
      <c r="BB35" s="282"/>
      <c r="BC35" s="282">
        <v>885472466</v>
      </c>
      <c r="BD35" s="282">
        <v>885472466</v>
      </c>
      <c r="BE35" s="287">
        <v>883950908</v>
      </c>
      <c r="BF35" s="287"/>
      <c r="BG35" s="289">
        <v>880015908</v>
      </c>
      <c r="BH35" s="260">
        <v>0</v>
      </c>
      <c r="BI35" s="285">
        <v>0</v>
      </c>
      <c r="BJ35" s="281"/>
      <c r="BL35" s="263"/>
      <c r="BM35" s="263"/>
      <c r="BN35" s="263"/>
      <c r="BO35" s="263"/>
      <c r="BP35" s="263"/>
      <c r="BQ35" s="263"/>
      <c r="BR35" s="263"/>
      <c r="BS35" s="263"/>
      <c r="BT35" s="263"/>
      <c r="BU35" s="263"/>
      <c r="BV35" s="263"/>
      <c r="BW35" s="263"/>
      <c r="BX35" s="263"/>
      <c r="BY35" s="263"/>
    </row>
    <row r="36" spans="1:77">
      <c r="A36" s="260">
        <f t="shared" si="2"/>
        <v>2007</v>
      </c>
      <c r="B36" s="260">
        <v>3</v>
      </c>
      <c r="C36" s="282">
        <v>352522538</v>
      </c>
      <c r="D36" s="282">
        <v>192674</v>
      </c>
      <c r="E36" s="282">
        <v>352715212</v>
      </c>
      <c r="F36" s="282">
        <v>269431984</v>
      </c>
      <c r="G36" s="282">
        <v>19574669</v>
      </c>
      <c r="H36" s="282">
        <v>289006653</v>
      </c>
      <c r="I36" s="282">
        <v>166728880</v>
      </c>
      <c r="J36" s="282">
        <v>3791056</v>
      </c>
      <c r="K36" s="282">
        <v>170519936</v>
      </c>
      <c r="L36" s="282">
        <v>1940452</v>
      </c>
      <c r="M36" s="282">
        <v>27467743</v>
      </c>
      <c r="N36" s="282">
        <v>3120439</v>
      </c>
      <c r="O36" s="282">
        <v>30588182</v>
      </c>
      <c r="P36" s="282">
        <v>844770435</v>
      </c>
      <c r="Q36" s="281">
        <v>0</v>
      </c>
      <c r="R36" s="282">
        <v>844770435</v>
      </c>
      <c r="S36" s="281"/>
      <c r="T36" s="282">
        <v>790623854</v>
      </c>
      <c r="U36" s="282">
        <v>790623854</v>
      </c>
      <c r="V36" s="282">
        <v>814182253</v>
      </c>
      <c r="W36" s="282">
        <v>814182253</v>
      </c>
      <c r="X36" s="282">
        <v>821212036</v>
      </c>
      <c r="Y36" s="282">
        <v>821212036</v>
      </c>
      <c r="Z36" s="287">
        <v>1851055</v>
      </c>
      <c r="AA36" s="287">
        <v>131333</v>
      </c>
      <c r="AB36" s="282">
        <v>1982388</v>
      </c>
      <c r="AC36" s="287">
        <v>42301068</v>
      </c>
      <c r="AD36" s="287">
        <v>0</v>
      </c>
      <c r="AE36" s="287">
        <v>889053891</v>
      </c>
      <c r="AF36" s="282">
        <v>889.05389100000002</v>
      </c>
      <c r="AG36" s="282">
        <v>0</v>
      </c>
      <c r="AH36" s="288">
        <v>2214000</v>
      </c>
      <c r="AI36" s="288">
        <v>908000</v>
      </c>
      <c r="AJ36" s="282">
        <v>0</v>
      </c>
      <c r="AK36" s="282"/>
      <c r="AL36" s="287">
        <v>354736538</v>
      </c>
      <c r="AM36" s="287">
        <v>192674</v>
      </c>
      <c r="AN36" s="286">
        <v>354929212</v>
      </c>
      <c r="AO36" s="287">
        <v>270339984</v>
      </c>
      <c r="AP36" s="287">
        <v>19574669</v>
      </c>
      <c r="AQ36" s="286">
        <v>289914653</v>
      </c>
      <c r="AR36" s="287">
        <v>166728880</v>
      </c>
      <c r="AS36" s="287">
        <v>3791056</v>
      </c>
      <c r="AT36" s="286">
        <v>170519936</v>
      </c>
      <c r="AU36" s="287">
        <v>1940452</v>
      </c>
      <c r="AV36" s="282">
        <v>27467743</v>
      </c>
      <c r="AW36" s="282">
        <v>3120439</v>
      </c>
      <c r="AX36" s="282">
        <v>30588182</v>
      </c>
      <c r="AY36" s="282">
        <v>847892435</v>
      </c>
      <c r="AZ36" s="287">
        <v>0</v>
      </c>
      <c r="BA36" s="282">
        <v>847892435</v>
      </c>
      <c r="BB36" s="282"/>
      <c r="BC36" s="282">
        <v>793745854</v>
      </c>
      <c r="BD36" s="282">
        <v>793745854</v>
      </c>
      <c r="BE36" s="287">
        <v>892175891</v>
      </c>
      <c r="BF36" s="287"/>
      <c r="BG36" s="289">
        <v>889053891</v>
      </c>
      <c r="BH36" s="260">
        <v>0</v>
      </c>
      <c r="BI36" s="285">
        <v>0</v>
      </c>
      <c r="BJ36" s="281"/>
      <c r="BL36" s="263"/>
      <c r="BM36" s="263"/>
      <c r="BN36" s="263"/>
      <c r="BO36" s="263"/>
      <c r="BP36" s="263"/>
      <c r="BQ36" s="263"/>
      <c r="BR36" s="263"/>
      <c r="BS36" s="263"/>
      <c r="BT36" s="263"/>
      <c r="BU36" s="263"/>
      <c r="BV36" s="263"/>
      <c r="BW36" s="263"/>
      <c r="BX36" s="263"/>
      <c r="BY36" s="263"/>
    </row>
    <row r="37" spans="1:77">
      <c r="A37" s="260">
        <f t="shared" si="2"/>
        <v>2007</v>
      </c>
      <c r="B37" s="260">
        <v>4</v>
      </c>
      <c r="C37" s="282">
        <v>348287205</v>
      </c>
      <c r="D37" s="282">
        <v>4708875</v>
      </c>
      <c r="E37" s="282">
        <v>352996080</v>
      </c>
      <c r="F37" s="282">
        <v>286104384</v>
      </c>
      <c r="G37" s="282">
        <v>12943343</v>
      </c>
      <c r="H37" s="282">
        <v>299047727</v>
      </c>
      <c r="I37" s="282">
        <v>169057881</v>
      </c>
      <c r="J37" s="282">
        <v>1340946</v>
      </c>
      <c r="K37" s="282">
        <v>170398827</v>
      </c>
      <c r="L37" s="282">
        <v>1941666</v>
      </c>
      <c r="M37" s="282">
        <v>25971392</v>
      </c>
      <c r="N37" s="282">
        <v>3078285</v>
      </c>
      <c r="O37" s="282">
        <v>29049677</v>
      </c>
      <c r="P37" s="282">
        <v>853433977</v>
      </c>
      <c r="Q37" s="281">
        <v>0</v>
      </c>
      <c r="R37" s="282">
        <v>853433977</v>
      </c>
      <c r="S37" s="281"/>
      <c r="T37" s="282">
        <v>805391136</v>
      </c>
      <c r="U37" s="282">
        <v>805391136</v>
      </c>
      <c r="V37" s="282">
        <v>824384300</v>
      </c>
      <c r="W37" s="282">
        <v>824384300</v>
      </c>
      <c r="X37" s="282">
        <v>834440813</v>
      </c>
      <c r="Y37" s="282">
        <v>834440813</v>
      </c>
      <c r="Z37" s="287">
        <v>1771502</v>
      </c>
      <c r="AA37" s="287">
        <v>-167</v>
      </c>
      <c r="AB37" s="282">
        <v>1771335</v>
      </c>
      <c r="AC37" s="287">
        <v>43052346</v>
      </c>
      <c r="AD37" s="287">
        <v>0</v>
      </c>
      <c r="AE37" s="287">
        <v>898257658</v>
      </c>
      <c r="AF37" s="282">
        <v>898.25765799999999</v>
      </c>
      <c r="AG37" s="282">
        <v>0</v>
      </c>
      <c r="AH37" s="288">
        <v>1050000</v>
      </c>
      <c r="AI37" s="288">
        <v>756000</v>
      </c>
      <c r="AJ37" s="282">
        <v>0</v>
      </c>
      <c r="AK37" s="282"/>
      <c r="AL37" s="287">
        <v>349337205</v>
      </c>
      <c r="AM37" s="287">
        <v>4708875</v>
      </c>
      <c r="AN37" s="286">
        <v>354046080</v>
      </c>
      <c r="AO37" s="287">
        <v>286860384</v>
      </c>
      <c r="AP37" s="287">
        <v>12943343</v>
      </c>
      <c r="AQ37" s="286">
        <v>299803727</v>
      </c>
      <c r="AR37" s="287">
        <v>169057881</v>
      </c>
      <c r="AS37" s="287">
        <v>1340946</v>
      </c>
      <c r="AT37" s="286">
        <v>170398827</v>
      </c>
      <c r="AU37" s="287">
        <v>1941666</v>
      </c>
      <c r="AV37" s="282">
        <v>25971392</v>
      </c>
      <c r="AW37" s="282">
        <v>3078285</v>
      </c>
      <c r="AX37" s="282">
        <v>29049677</v>
      </c>
      <c r="AY37" s="282">
        <v>855239977</v>
      </c>
      <c r="AZ37" s="287">
        <v>0</v>
      </c>
      <c r="BA37" s="282">
        <v>855239977</v>
      </c>
      <c r="BB37" s="282"/>
      <c r="BC37" s="282">
        <v>807197136</v>
      </c>
      <c r="BD37" s="282">
        <v>807197136</v>
      </c>
      <c r="BE37" s="287">
        <v>900063658</v>
      </c>
      <c r="BF37" s="287"/>
      <c r="BG37" s="289">
        <v>898257658</v>
      </c>
      <c r="BH37" s="260">
        <v>0</v>
      </c>
      <c r="BI37" s="285">
        <v>0</v>
      </c>
      <c r="BJ37" s="281"/>
      <c r="BL37" s="263"/>
      <c r="BM37" s="263"/>
      <c r="BN37" s="263"/>
      <c r="BO37" s="263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</row>
    <row r="38" spans="1:77">
      <c r="A38" s="260">
        <f t="shared" si="2"/>
        <v>2007</v>
      </c>
      <c r="B38" s="260">
        <v>5</v>
      </c>
      <c r="C38" s="282">
        <v>386593772</v>
      </c>
      <c r="D38" s="282">
        <v>72643579</v>
      </c>
      <c r="E38" s="282">
        <v>459237351</v>
      </c>
      <c r="F38" s="282">
        <v>320975866</v>
      </c>
      <c r="G38" s="282">
        <v>58822596</v>
      </c>
      <c r="H38" s="282">
        <v>379798462</v>
      </c>
      <c r="I38" s="282">
        <v>183362642</v>
      </c>
      <c r="J38" s="282">
        <v>7399158</v>
      </c>
      <c r="K38" s="282">
        <v>190761800</v>
      </c>
      <c r="L38" s="282">
        <v>1943682</v>
      </c>
      <c r="M38" s="282">
        <v>30783087</v>
      </c>
      <c r="N38" s="282">
        <v>3725745</v>
      </c>
      <c r="O38" s="282">
        <v>34508832</v>
      </c>
      <c r="P38" s="282">
        <v>1066250127</v>
      </c>
      <c r="Q38" s="281">
        <v>0</v>
      </c>
      <c r="R38" s="282">
        <v>1066250127</v>
      </c>
      <c r="S38" s="281"/>
      <c r="T38" s="282">
        <v>892875962</v>
      </c>
      <c r="U38" s="282">
        <v>892875962</v>
      </c>
      <c r="V38" s="282">
        <v>1031741295</v>
      </c>
      <c r="W38" s="282">
        <v>1031741295</v>
      </c>
      <c r="X38" s="282">
        <v>927384794</v>
      </c>
      <c r="Y38" s="282">
        <v>927384794</v>
      </c>
      <c r="Z38" s="287">
        <v>1802097</v>
      </c>
      <c r="AA38" s="287">
        <v>266742</v>
      </c>
      <c r="AB38" s="282">
        <v>2068839</v>
      </c>
      <c r="AC38" s="287">
        <v>69033798</v>
      </c>
      <c r="AD38" s="287">
        <v>0</v>
      </c>
      <c r="AE38" s="287">
        <v>1137352764</v>
      </c>
      <c r="AF38" s="282">
        <v>1137.352764</v>
      </c>
      <c r="AG38" s="282">
        <v>0</v>
      </c>
      <c r="AH38" s="288">
        <v>1035000</v>
      </c>
      <c r="AI38" s="288">
        <v>1352000</v>
      </c>
      <c r="AJ38" s="282">
        <v>0</v>
      </c>
      <c r="AK38" s="282"/>
      <c r="AL38" s="287">
        <v>387628772</v>
      </c>
      <c r="AM38" s="287">
        <v>72643579</v>
      </c>
      <c r="AN38" s="286">
        <v>460272351</v>
      </c>
      <c r="AO38" s="287">
        <v>322327866</v>
      </c>
      <c r="AP38" s="287">
        <v>58822596</v>
      </c>
      <c r="AQ38" s="286">
        <v>381150462</v>
      </c>
      <c r="AR38" s="287">
        <v>183362642</v>
      </c>
      <c r="AS38" s="287">
        <v>7399158</v>
      </c>
      <c r="AT38" s="286">
        <v>190761800</v>
      </c>
      <c r="AU38" s="287">
        <v>1943682</v>
      </c>
      <c r="AV38" s="282">
        <v>30783087</v>
      </c>
      <c r="AW38" s="282">
        <v>3725745</v>
      </c>
      <c r="AX38" s="282">
        <v>34508832</v>
      </c>
      <c r="AY38" s="282">
        <v>1068637127</v>
      </c>
      <c r="AZ38" s="287">
        <v>0</v>
      </c>
      <c r="BA38" s="282">
        <v>1068637127</v>
      </c>
      <c r="BB38" s="282"/>
      <c r="BC38" s="282">
        <v>895262962</v>
      </c>
      <c r="BD38" s="282">
        <v>895262962</v>
      </c>
      <c r="BE38" s="287">
        <v>1139739764</v>
      </c>
      <c r="BF38" s="287"/>
      <c r="BG38" s="289">
        <v>1137352764</v>
      </c>
      <c r="BH38" s="260">
        <v>0</v>
      </c>
      <c r="BI38" s="285">
        <v>0</v>
      </c>
      <c r="BJ38" s="281"/>
      <c r="BL38" s="263"/>
      <c r="BM38" s="263"/>
      <c r="BN38" s="263"/>
      <c r="BO38" s="263"/>
      <c r="BP38" s="263"/>
      <c r="BQ38" s="263"/>
      <c r="BR38" s="263"/>
      <c r="BS38" s="263"/>
      <c r="BT38" s="263"/>
      <c r="BU38" s="263"/>
      <c r="BV38" s="263"/>
      <c r="BW38" s="263"/>
      <c r="BX38" s="263"/>
      <c r="BY38" s="263"/>
    </row>
    <row r="39" spans="1:77">
      <c r="A39" s="260">
        <f t="shared" si="2"/>
        <v>2007</v>
      </c>
      <c r="B39" s="260">
        <v>6</v>
      </c>
      <c r="C39" s="282">
        <v>513459670</v>
      </c>
      <c r="D39" s="282">
        <v>48791083</v>
      </c>
      <c r="E39" s="282">
        <v>562250753</v>
      </c>
      <c r="F39" s="282">
        <v>368070833</v>
      </c>
      <c r="G39" s="282">
        <v>8353783</v>
      </c>
      <c r="H39" s="282">
        <v>376424616</v>
      </c>
      <c r="I39" s="282">
        <v>189956001</v>
      </c>
      <c r="J39" s="282">
        <v>-65837</v>
      </c>
      <c r="K39" s="282">
        <v>189890164</v>
      </c>
      <c r="L39" s="282">
        <v>1947110</v>
      </c>
      <c r="M39" s="282">
        <v>34318569</v>
      </c>
      <c r="N39" s="282">
        <v>4072223</v>
      </c>
      <c r="O39" s="282">
        <v>38390792</v>
      </c>
      <c r="P39" s="282">
        <v>1168903435</v>
      </c>
      <c r="Q39" s="281">
        <v>0</v>
      </c>
      <c r="R39" s="282">
        <v>1168903435</v>
      </c>
      <c r="S39" s="281"/>
      <c r="T39" s="282">
        <v>1073433614</v>
      </c>
      <c r="U39" s="282">
        <v>1073433614</v>
      </c>
      <c r="V39" s="282">
        <v>1130512643</v>
      </c>
      <c r="W39" s="282">
        <v>1130512643</v>
      </c>
      <c r="X39" s="282">
        <v>1111824406</v>
      </c>
      <c r="Y39" s="282">
        <v>1111824406</v>
      </c>
      <c r="Z39" s="287">
        <v>1909304</v>
      </c>
      <c r="AA39" s="287">
        <v>-45961</v>
      </c>
      <c r="AB39" s="282">
        <v>1863343</v>
      </c>
      <c r="AC39" s="287">
        <v>84146688</v>
      </c>
      <c r="AD39" s="287">
        <v>0</v>
      </c>
      <c r="AE39" s="287">
        <v>1254913466</v>
      </c>
      <c r="AF39" s="282">
        <v>1254.913466</v>
      </c>
      <c r="AG39" s="282">
        <v>0</v>
      </c>
      <c r="AH39" s="288">
        <v>1571000</v>
      </c>
      <c r="AI39" s="288">
        <v>1842000</v>
      </c>
      <c r="AJ39" s="282">
        <v>0</v>
      </c>
      <c r="AK39" s="282"/>
      <c r="AL39" s="287">
        <v>515030670</v>
      </c>
      <c r="AM39" s="287">
        <v>48791083</v>
      </c>
      <c r="AN39" s="286">
        <v>563821753</v>
      </c>
      <c r="AO39" s="287">
        <v>369912833</v>
      </c>
      <c r="AP39" s="287">
        <v>8353783</v>
      </c>
      <c r="AQ39" s="286">
        <v>378266616</v>
      </c>
      <c r="AR39" s="287">
        <v>189956001</v>
      </c>
      <c r="AS39" s="287">
        <v>-65837</v>
      </c>
      <c r="AT39" s="286">
        <v>189890164</v>
      </c>
      <c r="AU39" s="287">
        <v>1947110</v>
      </c>
      <c r="AV39" s="282">
        <v>34318569</v>
      </c>
      <c r="AW39" s="282">
        <v>4072223</v>
      </c>
      <c r="AX39" s="282">
        <v>38390792</v>
      </c>
      <c r="AY39" s="282">
        <v>1172316435</v>
      </c>
      <c r="AZ39" s="287">
        <v>0</v>
      </c>
      <c r="BA39" s="282">
        <v>1172316435</v>
      </c>
      <c r="BB39" s="282"/>
      <c r="BC39" s="282">
        <v>1076846614</v>
      </c>
      <c r="BD39" s="282">
        <v>1076846614</v>
      </c>
      <c r="BE39" s="287">
        <v>1258326466</v>
      </c>
      <c r="BF39" s="287"/>
      <c r="BG39" s="289">
        <v>1254913466</v>
      </c>
      <c r="BH39" s="260">
        <v>0</v>
      </c>
      <c r="BI39" s="285">
        <v>0</v>
      </c>
      <c r="BJ39" s="281"/>
      <c r="BL39" s="263"/>
      <c r="BM39" s="263"/>
      <c r="BN39" s="263"/>
      <c r="BO39" s="263"/>
      <c r="BP39" s="263"/>
      <c r="BQ39" s="263"/>
      <c r="BR39" s="263"/>
      <c r="BS39" s="263"/>
      <c r="BT39" s="263"/>
      <c r="BU39" s="263"/>
      <c r="BV39" s="263"/>
      <c r="BW39" s="263"/>
      <c r="BX39" s="263"/>
      <c r="BY39" s="263"/>
    </row>
    <row r="40" spans="1:77">
      <c r="A40" s="260">
        <f t="shared" si="2"/>
        <v>2007</v>
      </c>
      <c r="B40" s="260">
        <v>7</v>
      </c>
      <c r="C40" s="282">
        <v>594044800</v>
      </c>
      <c r="D40" s="282">
        <v>26371157</v>
      </c>
      <c r="E40" s="282">
        <v>620415957</v>
      </c>
      <c r="F40" s="282">
        <v>392368646</v>
      </c>
      <c r="G40" s="282">
        <v>1353622</v>
      </c>
      <c r="H40" s="282">
        <v>393722268</v>
      </c>
      <c r="I40" s="282">
        <v>193298559</v>
      </c>
      <c r="J40" s="282">
        <v>-1130766</v>
      </c>
      <c r="K40" s="282">
        <v>192167793</v>
      </c>
      <c r="L40" s="282">
        <v>1947997</v>
      </c>
      <c r="M40" s="282">
        <v>37181765</v>
      </c>
      <c r="N40" s="282">
        <v>4412986</v>
      </c>
      <c r="O40" s="282">
        <v>41594751</v>
      </c>
      <c r="P40" s="282">
        <v>1249848766</v>
      </c>
      <c r="Q40" s="281">
        <v>0</v>
      </c>
      <c r="R40" s="282">
        <v>1249848766</v>
      </c>
      <c r="S40" s="281"/>
      <c r="T40" s="282">
        <v>1181660002</v>
      </c>
      <c r="U40" s="282">
        <v>1181660002</v>
      </c>
      <c r="V40" s="282">
        <v>1208254015</v>
      </c>
      <c r="W40" s="282">
        <v>1208254015</v>
      </c>
      <c r="X40" s="282">
        <v>1223254753</v>
      </c>
      <c r="Y40" s="282">
        <v>1223254753</v>
      </c>
      <c r="Z40" s="287">
        <v>1972273</v>
      </c>
      <c r="AA40" s="287">
        <v>-27911</v>
      </c>
      <c r="AB40" s="282">
        <v>1944362</v>
      </c>
      <c r="AC40" s="287">
        <v>97297639</v>
      </c>
      <c r="AD40" s="287">
        <v>0</v>
      </c>
      <c r="AE40" s="287">
        <v>1349090767</v>
      </c>
      <c r="AF40" s="282">
        <v>1349.0907669999999</v>
      </c>
      <c r="AG40" s="282">
        <v>0</v>
      </c>
      <c r="AH40" s="288">
        <v>1904000</v>
      </c>
      <c r="AI40" s="288">
        <v>2093000</v>
      </c>
      <c r="AJ40" s="282">
        <v>0</v>
      </c>
      <c r="AK40" s="282"/>
      <c r="AL40" s="287">
        <v>595948800</v>
      </c>
      <c r="AM40" s="287">
        <v>26371157</v>
      </c>
      <c r="AN40" s="286">
        <v>622319957</v>
      </c>
      <c r="AO40" s="287">
        <v>394461646</v>
      </c>
      <c r="AP40" s="287">
        <v>1353622</v>
      </c>
      <c r="AQ40" s="286">
        <v>395815268</v>
      </c>
      <c r="AR40" s="287">
        <v>193298559</v>
      </c>
      <c r="AS40" s="287">
        <v>-1130766</v>
      </c>
      <c r="AT40" s="286">
        <v>192167793</v>
      </c>
      <c r="AU40" s="287">
        <v>1947997</v>
      </c>
      <c r="AV40" s="282">
        <v>37181765</v>
      </c>
      <c r="AW40" s="282">
        <v>4412986</v>
      </c>
      <c r="AX40" s="282">
        <v>41594751</v>
      </c>
      <c r="AY40" s="282">
        <v>1253845766</v>
      </c>
      <c r="AZ40" s="287">
        <v>0</v>
      </c>
      <c r="BA40" s="282">
        <v>1253845766</v>
      </c>
      <c r="BB40" s="282"/>
      <c r="BC40" s="282">
        <v>1185657002</v>
      </c>
      <c r="BD40" s="282">
        <v>1185657002</v>
      </c>
      <c r="BE40" s="287">
        <v>1353087767</v>
      </c>
      <c r="BF40" s="287"/>
      <c r="BG40" s="289">
        <v>1349090767</v>
      </c>
      <c r="BH40" s="260">
        <v>0</v>
      </c>
      <c r="BI40" s="285">
        <v>0</v>
      </c>
      <c r="BJ40" s="282"/>
      <c r="BL40" s="263"/>
      <c r="BM40" s="263"/>
      <c r="BN40" s="263"/>
      <c r="BO40" s="263"/>
      <c r="BP40" s="263"/>
      <c r="BQ40" s="263"/>
      <c r="BR40" s="263"/>
      <c r="BS40" s="263"/>
      <c r="BT40" s="263"/>
      <c r="BU40" s="263"/>
      <c r="BV40" s="263"/>
      <c r="BW40" s="263"/>
      <c r="BX40" s="263"/>
      <c r="BY40" s="263"/>
    </row>
    <row r="41" spans="1:77">
      <c r="A41" s="260">
        <f t="shared" si="2"/>
        <v>2007</v>
      </c>
      <c r="B41" s="260">
        <v>8</v>
      </c>
      <c r="C41" s="282">
        <v>612428926</v>
      </c>
      <c r="D41" s="282">
        <v>6600458</v>
      </c>
      <c r="E41" s="282">
        <v>619029384</v>
      </c>
      <c r="F41" s="282">
        <v>395484255</v>
      </c>
      <c r="G41" s="282">
        <v>-241359</v>
      </c>
      <c r="H41" s="282">
        <v>395242896</v>
      </c>
      <c r="I41" s="282">
        <v>198907919</v>
      </c>
      <c r="J41" s="282">
        <v>2194437</v>
      </c>
      <c r="K41" s="282">
        <v>201102356</v>
      </c>
      <c r="L41" s="282">
        <v>1949612</v>
      </c>
      <c r="M41" s="282">
        <v>37531436</v>
      </c>
      <c r="N41" s="282">
        <v>4476036</v>
      </c>
      <c r="O41" s="282">
        <v>42007472</v>
      </c>
      <c r="P41" s="282">
        <v>1259331720</v>
      </c>
      <c r="Q41" s="281">
        <v>0</v>
      </c>
      <c r="R41" s="282">
        <v>1259331720</v>
      </c>
      <c r="S41" s="281"/>
      <c r="T41" s="282">
        <v>1208770712</v>
      </c>
      <c r="U41" s="282">
        <v>1208770712</v>
      </c>
      <c r="V41" s="282">
        <v>1217324248</v>
      </c>
      <c r="W41" s="282">
        <v>1217324248</v>
      </c>
      <c r="X41" s="282">
        <v>1250778184</v>
      </c>
      <c r="Y41" s="282">
        <v>1250778184</v>
      </c>
      <c r="Z41" s="287">
        <v>1934933</v>
      </c>
      <c r="AA41" s="287">
        <v>-29585</v>
      </c>
      <c r="AB41" s="282">
        <v>1905348</v>
      </c>
      <c r="AC41" s="287">
        <v>98869822</v>
      </c>
      <c r="AD41" s="287">
        <v>0</v>
      </c>
      <c r="AE41" s="287">
        <v>1360106890</v>
      </c>
      <c r="AF41" s="282">
        <v>1360.10689</v>
      </c>
      <c r="AG41" s="282">
        <v>0</v>
      </c>
      <c r="AH41" s="288">
        <v>1827000</v>
      </c>
      <c r="AI41" s="288">
        <v>2042000</v>
      </c>
      <c r="AJ41" s="282">
        <v>0</v>
      </c>
      <c r="AK41" s="282"/>
      <c r="AL41" s="287">
        <v>614255926</v>
      </c>
      <c r="AM41" s="287">
        <v>6600458</v>
      </c>
      <c r="AN41" s="286">
        <v>620856384</v>
      </c>
      <c r="AO41" s="287">
        <v>397526255</v>
      </c>
      <c r="AP41" s="287">
        <v>-241359</v>
      </c>
      <c r="AQ41" s="286">
        <v>397284896</v>
      </c>
      <c r="AR41" s="287">
        <v>198907919</v>
      </c>
      <c r="AS41" s="287">
        <v>2194437</v>
      </c>
      <c r="AT41" s="286">
        <v>201102356</v>
      </c>
      <c r="AU41" s="287">
        <v>1949612</v>
      </c>
      <c r="AV41" s="282">
        <v>37531436</v>
      </c>
      <c r="AW41" s="282">
        <v>4476036</v>
      </c>
      <c r="AX41" s="282">
        <v>42007472</v>
      </c>
      <c r="AY41" s="282">
        <v>1263200720</v>
      </c>
      <c r="AZ41" s="287">
        <v>0</v>
      </c>
      <c r="BA41" s="282">
        <v>1263200720</v>
      </c>
      <c r="BB41" s="282"/>
      <c r="BC41" s="282">
        <v>1212639712</v>
      </c>
      <c r="BD41" s="282">
        <v>1212639712</v>
      </c>
      <c r="BE41" s="287">
        <v>1363975890</v>
      </c>
      <c r="BF41" s="287"/>
      <c r="BG41" s="289">
        <v>1360106890</v>
      </c>
      <c r="BH41" s="260">
        <v>0</v>
      </c>
      <c r="BI41" s="285">
        <v>0</v>
      </c>
      <c r="BJ41" s="282"/>
      <c r="BL41" s="263"/>
      <c r="BM41" s="263"/>
      <c r="BN41" s="263"/>
      <c r="BO41" s="263"/>
      <c r="BP41" s="263"/>
      <c r="BQ41" s="263"/>
      <c r="BR41" s="263"/>
      <c r="BS41" s="263"/>
      <c r="BT41" s="263"/>
      <c r="BU41" s="263"/>
      <c r="BV41" s="263"/>
      <c r="BW41" s="263"/>
      <c r="BX41" s="263"/>
      <c r="BY41" s="263"/>
    </row>
    <row r="42" spans="1:77">
      <c r="A42" s="260">
        <f t="shared" si="2"/>
        <v>2007</v>
      </c>
      <c r="B42" s="260">
        <v>9</v>
      </c>
      <c r="C42" s="282">
        <v>566000955</v>
      </c>
      <c r="D42" s="282">
        <v>-70076593</v>
      </c>
      <c r="E42" s="282">
        <v>495924362</v>
      </c>
      <c r="F42" s="282">
        <v>390237739</v>
      </c>
      <c r="G42" s="282">
        <v>-32133712</v>
      </c>
      <c r="H42" s="282">
        <v>358104027</v>
      </c>
      <c r="I42" s="282">
        <v>162251099</v>
      </c>
      <c r="J42" s="282">
        <v>-5794156</v>
      </c>
      <c r="K42" s="282">
        <v>156456943</v>
      </c>
      <c r="L42" s="282">
        <v>1951614</v>
      </c>
      <c r="M42" s="282">
        <v>32304434</v>
      </c>
      <c r="N42" s="282">
        <v>3919181</v>
      </c>
      <c r="O42" s="282">
        <v>36223615</v>
      </c>
      <c r="P42" s="282">
        <v>1048660561</v>
      </c>
      <c r="Q42" s="281">
        <v>0</v>
      </c>
      <c r="R42" s="282">
        <v>1048660561</v>
      </c>
      <c r="S42" s="281"/>
      <c r="T42" s="282">
        <v>1120441407</v>
      </c>
      <c r="U42" s="282">
        <v>1120441407</v>
      </c>
      <c r="V42" s="282">
        <v>1012436946</v>
      </c>
      <c r="W42" s="282">
        <v>1012436946</v>
      </c>
      <c r="X42" s="282">
        <v>1156665022</v>
      </c>
      <c r="Y42" s="282">
        <v>1156665022</v>
      </c>
      <c r="Z42" s="287">
        <v>1912489</v>
      </c>
      <c r="AA42" s="287">
        <v>-164838</v>
      </c>
      <c r="AB42" s="282">
        <v>1747651</v>
      </c>
      <c r="AC42" s="287">
        <v>66653301</v>
      </c>
      <c r="AD42" s="287">
        <v>0</v>
      </c>
      <c r="AE42" s="287">
        <v>1117061513</v>
      </c>
      <c r="AF42" s="282">
        <v>1117.0615130000001</v>
      </c>
      <c r="AG42" s="282">
        <v>0</v>
      </c>
      <c r="AH42" s="288">
        <v>1262000</v>
      </c>
      <c r="AI42" s="288">
        <v>1593000</v>
      </c>
      <c r="AJ42" s="282">
        <v>0</v>
      </c>
      <c r="AK42" s="282"/>
      <c r="AL42" s="287">
        <v>567262955</v>
      </c>
      <c r="AM42" s="287">
        <v>-70076593</v>
      </c>
      <c r="AN42" s="286">
        <v>497186362</v>
      </c>
      <c r="AO42" s="287">
        <v>391830739</v>
      </c>
      <c r="AP42" s="287">
        <v>-32133712</v>
      </c>
      <c r="AQ42" s="286">
        <v>359697027</v>
      </c>
      <c r="AR42" s="287">
        <v>162251099</v>
      </c>
      <c r="AS42" s="287">
        <v>-5794156</v>
      </c>
      <c r="AT42" s="286">
        <v>156456943</v>
      </c>
      <c r="AU42" s="287">
        <v>1951614</v>
      </c>
      <c r="AV42" s="282">
        <v>32304434</v>
      </c>
      <c r="AW42" s="282">
        <v>3919181</v>
      </c>
      <c r="AX42" s="282">
        <v>36223615</v>
      </c>
      <c r="AY42" s="282">
        <v>1051515561</v>
      </c>
      <c r="AZ42" s="287">
        <v>0</v>
      </c>
      <c r="BA42" s="282">
        <v>1051515561</v>
      </c>
      <c r="BB42" s="282"/>
      <c r="BC42" s="282">
        <v>1123296407</v>
      </c>
      <c r="BD42" s="282">
        <v>1123296407</v>
      </c>
      <c r="BE42" s="287">
        <v>1119916513</v>
      </c>
      <c r="BF42" s="287"/>
      <c r="BG42" s="289">
        <v>1117061513</v>
      </c>
      <c r="BH42" s="260">
        <v>0</v>
      </c>
      <c r="BI42" s="285">
        <v>0</v>
      </c>
      <c r="BJ42" s="282"/>
      <c r="BL42" s="263"/>
      <c r="BM42" s="263"/>
      <c r="BN42" s="263"/>
      <c r="BO42" s="263"/>
      <c r="BP42" s="263"/>
      <c r="BQ42" s="263"/>
      <c r="BR42" s="263"/>
      <c r="BS42" s="263"/>
      <c r="BT42" s="263"/>
      <c r="BU42" s="263"/>
      <c r="BV42" s="263"/>
      <c r="BW42" s="263"/>
      <c r="BX42" s="263"/>
      <c r="BY42" s="263"/>
    </row>
    <row r="43" spans="1:77">
      <c r="A43" s="260">
        <f t="shared" si="2"/>
        <v>2007</v>
      </c>
      <c r="B43" s="260">
        <v>10</v>
      </c>
      <c r="C43" s="282">
        <v>431346374</v>
      </c>
      <c r="D43" s="282">
        <v>-53074302</v>
      </c>
      <c r="E43" s="282">
        <v>378272072</v>
      </c>
      <c r="F43" s="282">
        <v>336259518</v>
      </c>
      <c r="G43" s="282">
        <v>-19101372</v>
      </c>
      <c r="H43" s="282">
        <v>317158146</v>
      </c>
      <c r="I43" s="282">
        <v>176143041</v>
      </c>
      <c r="J43" s="282">
        <v>-1089295</v>
      </c>
      <c r="K43" s="282">
        <v>175053746</v>
      </c>
      <c r="L43" s="282">
        <v>1953252</v>
      </c>
      <c r="M43" s="282">
        <v>28912134</v>
      </c>
      <c r="N43" s="282">
        <v>3428250</v>
      </c>
      <c r="O43" s="282">
        <v>32340384</v>
      </c>
      <c r="P43" s="282">
        <v>904777600</v>
      </c>
      <c r="Q43" s="281">
        <v>0</v>
      </c>
      <c r="R43" s="282">
        <v>904777600</v>
      </c>
      <c r="S43" s="281"/>
      <c r="T43" s="282">
        <v>945702185</v>
      </c>
      <c r="U43" s="282">
        <v>945702185</v>
      </c>
      <c r="V43" s="282">
        <v>872437216</v>
      </c>
      <c r="W43" s="282">
        <v>872437216</v>
      </c>
      <c r="X43" s="282">
        <v>978042569</v>
      </c>
      <c r="Y43" s="282">
        <v>978042569</v>
      </c>
      <c r="Z43" s="287">
        <v>1790152</v>
      </c>
      <c r="AA43" s="287">
        <v>-25971</v>
      </c>
      <c r="AB43" s="282">
        <v>1764181</v>
      </c>
      <c r="AC43" s="287">
        <v>48723914</v>
      </c>
      <c r="AD43" s="287">
        <v>0</v>
      </c>
      <c r="AE43" s="287">
        <v>955265695</v>
      </c>
      <c r="AF43" s="282">
        <v>955.26569500000005</v>
      </c>
      <c r="AG43" s="282">
        <v>0</v>
      </c>
      <c r="AH43" s="288">
        <v>1228000</v>
      </c>
      <c r="AI43" s="288">
        <v>1022000</v>
      </c>
      <c r="AJ43" s="282">
        <v>0</v>
      </c>
      <c r="AK43" s="282"/>
      <c r="AL43" s="287">
        <v>432574374</v>
      </c>
      <c r="AM43" s="287">
        <v>-53074302</v>
      </c>
      <c r="AN43" s="286">
        <v>379500072</v>
      </c>
      <c r="AO43" s="287">
        <v>337281518</v>
      </c>
      <c r="AP43" s="287">
        <v>-19101372</v>
      </c>
      <c r="AQ43" s="286">
        <v>318180146</v>
      </c>
      <c r="AR43" s="287">
        <v>176143041</v>
      </c>
      <c r="AS43" s="287">
        <v>-1089295</v>
      </c>
      <c r="AT43" s="286">
        <v>175053746</v>
      </c>
      <c r="AU43" s="287">
        <v>1953252</v>
      </c>
      <c r="AV43" s="282">
        <v>28912134</v>
      </c>
      <c r="AW43" s="282">
        <v>3428250</v>
      </c>
      <c r="AX43" s="282">
        <v>32340384</v>
      </c>
      <c r="AY43" s="282">
        <v>907027600</v>
      </c>
      <c r="AZ43" s="287">
        <v>0</v>
      </c>
      <c r="BA43" s="282">
        <v>907027600</v>
      </c>
      <c r="BB43" s="282"/>
      <c r="BC43" s="282">
        <v>947952185</v>
      </c>
      <c r="BD43" s="282">
        <v>947952185</v>
      </c>
      <c r="BE43" s="287">
        <v>957515695</v>
      </c>
      <c r="BF43" s="287"/>
      <c r="BG43" s="289">
        <v>955265695</v>
      </c>
      <c r="BH43" s="260">
        <v>0</v>
      </c>
      <c r="BI43" s="285">
        <v>0</v>
      </c>
      <c r="BJ43" s="282"/>
      <c r="BL43" s="263"/>
      <c r="BM43" s="263"/>
      <c r="BN43" s="263"/>
      <c r="BO43" s="263"/>
      <c r="BP43" s="263"/>
      <c r="BQ43" s="263"/>
      <c r="BR43" s="263"/>
      <c r="BS43" s="263"/>
      <c r="BT43" s="263"/>
      <c r="BU43" s="263"/>
      <c r="BV43" s="263"/>
      <c r="BW43" s="263"/>
      <c r="BX43" s="263"/>
      <c r="BY43" s="263"/>
    </row>
    <row r="44" spans="1:77">
      <c r="A44" s="260">
        <f t="shared" si="2"/>
        <v>2007</v>
      </c>
      <c r="B44" s="260">
        <v>11</v>
      </c>
      <c r="C44" s="282">
        <v>343641625</v>
      </c>
      <c r="D44" s="282">
        <v>-9958735</v>
      </c>
      <c r="E44" s="282">
        <v>333682890</v>
      </c>
      <c r="F44" s="282">
        <v>283046537</v>
      </c>
      <c r="G44" s="282">
        <v>-818616</v>
      </c>
      <c r="H44" s="282">
        <v>282227921</v>
      </c>
      <c r="I44" s="282">
        <v>165912730</v>
      </c>
      <c r="J44" s="282">
        <v>3034644</v>
      </c>
      <c r="K44" s="282">
        <v>168947374</v>
      </c>
      <c r="L44" s="282">
        <v>1954871</v>
      </c>
      <c r="M44" s="282">
        <v>27297503</v>
      </c>
      <c r="N44" s="282">
        <v>3045727</v>
      </c>
      <c r="O44" s="282">
        <v>30343230</v>
      </c>
      <c r="P44" s="282">
        <v>817156286</v>
      </c>
      <c r="Q44" s="281">
        <v>0</v>
      </c>
      <c r="R44" s="282">
        <v>817156286</v>
      </c>
      <c r="S44" s="281"/>
      <c r="T44" s="282">
        <v>794555763</v>
      </c>
      <c r="U44" s="282">
        <v>794555763</v>
      </c>
      <c r="V44" s="282">
        <v>786813056</v>
      </c>
      <c r="W44" s="282">
        <v>786813056</v>
      </c>
      <c r="X44" s="282">
        <v>824898993</v>
      </c>
      <c r="Y44" s="282">
        <v>824898993</v>
      </c>
      <c r="Z44" s="287">
        <v>1804717</v>
      </c>
      <c r="AA44" s="287">
        <v>163639</v>
      </c>
      <c r="AB44" s="282">
        <v>1968356</v>
      </c>
      <c r="AC44" s="287">
        <v>39446599</v>
      </c>
      <c r="AD44" s="287">
        <v>0</v>
      </c>
      <c r="AE44" s="287">
        <v>858571241</v>
      </c>
      <c r="AF44" s="282">
        <v>858.57124099999999</v>
      </c>
      <c r="AG44" s="282">
        <v>0</v>
      </c>
      <c r="AH44" s="288">
        <v>2128000</v>
      </c>
      <c r="AI44" s="288">
        <v>849000</v>
      </c>
      <c r="AJ44" s="282">
        <v>0</v>
      </c>
      <c r="AK44" s="282"/>
      <c r="AL44" s="287">
        <v>345769625</v>
      </c>
      <c r="AM44" s="287">
        <v>-9958735</v>
      </c>
      <c r="AN44" s="286">
        <v>335810890</v>
      </c>
      <c r="AO44" s="287">
        <v>283895537</v>
      </c>
      <c r="AP44" s="287">
        <v>-818616</v>
      </c>
      <c r="AQ44" s="286">
        <v>283076921</v>
      </c>
      <c r="AR44" s="287">
        <v>165912730</v>
      </c>
      <c r="AS44" s="287">
        <v>3034644</v>
      </c>
      <c r="AT44" s="286">
        <v>168947374</v>
      </c>
      <c r="AU44" s="287">
        <v>1954871</v>
      </c>
      <c r="AV44" s="282">
        <v>27297503</v>
      </c>
      <c r="AW44" s="282">
        <v>3045727</v>
      </c>
      <c r="AX44" s="282">
        <v>30343230</v>
      </c>
      <c r="AY44" s="282">
        <v>820133286</v>
      </c>
      <c r="AZ44" s="287">
        <v>0</v>
      </c>
      <c r="BA44" s="282">
        <v>820133286</v>
      </c>
      <c r="BB44" s="282"/>
      <c r="BC44" s="282">
        <v>797532763</v>
      </c>
      <c r="BD44" s="282">
        <v>797532763</v>
      </c>
      <c r="BE44" s="287">
        <v>861548241</v>
      </c>
      <c r="BF44" s="287"/>
      <c r="BG44" s="289">
        <v>858571241</v>
      </c>
      <c r="BH44" s="260">
        <v>0</v>
      </c>
      <c r="BI44" s="285">
        <v>0</v>
      </c>
      <c r="BJ44" s="282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</row>
    <row r="45" spans="1:77">
      <c r="A45" s="260">
        <f t="shared" si="2"/>
        <v>2007</v>
      </c>
      <c r="B45" s="260">
        <v>12</v>
      </c>
      <c r="C45" s="282">
        <v>394102120</v>
      </c>
      <c r="D45" s="282">
        <v>44411831</v>
      </c>
      <c r="E45" s="282">
        <v>438513951</v>
      </c>
      <c r="F45" s="282">
        <v>287181278</v>
      </c>
      <c r="G45" s="282">
        <v>14221259</v>
      </c>
      <c r="H45" s="282">
        <v>301402537</v>
      </c>
      <c r="I45" s="282">
        <v>158514628</v>
      </c>
      <c r="J45" s="282">
        <v>-484600</v>
      </c>
      <c r="K45" s="282">
        <v>158030028</v>
      </c>
      <c r="L45" s="282">
        <v>1956322</v>
      </c>
      <c r="M45" s="282">
        <v>30832107</v>
      </c>
      <c r="N45" s="282">
        <v>3350890</v>
      </c>
      <c r="O45" s="282">
        <v>34182997</v>
      </c>
      <c r="P45" s="282">
        <v>934085835</v>
      </c>
      <c r="Q45" s="281">
        <v>0</v>
      </c>
      <c r="R45" s="282">
        <v>934085835</v>
      </c>
      <c r="S45" s="281"/>
      <c r="T45" s="282">
        <v>841754348</v>
      </c>
      <c r="U45" s="282">
        <v>841754348</v>
      </c>
      <c r="V45" s="282">
        <v>899902838</v>
      </c>
      <c r="W45" s="282">
        <v>899902838</v>
      </c>
      <c r="X45" s="282">
        <v>875937345</v>
      </c>
      <c r="Y45" s="282">
        <v>875937345</v>
      </c>
      <c r="Z45" s="287">
        <v>1941931</v>
      </c>
      <c r="AA45" s="287">
        <v>152169</v>
      </c>
      <c r="AB45" s="282">
        <v>2094100</v>
      </c>
      <c r="AC45" s="287">
        <v>52497871</v>
      </c>
      <c r="AD45" s="287">
        <v>0</v>
      </c>
      <c r="AE45" s="287">
        <v>988677806</v>
      </c>
      <c r="AF45" s="282">
        <v>988.67780600000003</v>
      </c>
      <c r="AG45" s="282">
        <v>0</v>
      </c>
      <c r="AH45" s="288">
        <v>3919000</v>
      </c>
      <c r="AI45" s="288">
        <v>1310000</v>
      </c>
      <c r="AJ45" s="282">
        <v>0</v>
      </c>
      <c r="AK45" s="282"/>
      <c r="AL45" s="287">
        <v>398021120</v>
      </c>
      <c r="AM45" s="287">
        <v>44411831</v>
      </c>
      <c r="AN45" s="286">
        <v>442432951</v>
      </c>
      <c r="AO45" s="287">
        <v>288491278</v>
      </c>
      <c r="AP45" s="287">
        <v>14221259</v>
      </c>
      <c r="AQ45" s="286">
        <v>302712537</v>
      </c>
      <c r="AR45" s="287">
        <v>158514628</v>
      </c>
      <c r="AS45" s="287">
        <v>-484600</v>
      </c>
      <c r="AT45" s="286">
        <v>158030028</v>
      </c>
      <c r="AU45" s="287">
        <v>1956322</v>
      </c>
      <c r="AV45" s="282">
        <v>30832107</v>
      </c>
      <c r="AW45" s="282">
        <v>3350890</v>
      </c>
      <c r="AX45" s="282">
        <v>34182997</v>
      </c>
      <c r="AY45" s="282">
        <v>939314835</v>
      </c>
      <c r="AZ45" s="287">
        <v>0</v>
      </c>
      <c r="BA45" s="282">
        <v>939314835</v>
      </c>
      <c r="BB45" s="282"/>
      <c r="BC45" s="282">
        <v>846983348</v>
      </c>
      <c r="BD45" s="282">
        <v>846983348</v>
      </c>
      <c r="BE45" s="287">
        <v>993906806</v>
      </c>
      <c r="BF45" s="287"/>
      <c r="BG45" s="289">
        <v>988677806</v>
      </c>
      <c r="BH45" s="260">
        <v>0</v>
      </c>
      <c r="BI45" s="285">
        <v>0</v>
      </c>
      <c r="BJ45" s="282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</row>
    <row r="46" spans="1:77">
      <c r="B46" s="266" t="s">
        <v>112</v>
      </c>
      <c r="C46" s="282">
        <v>5484211260</v>
      </c>
      <c r="D46" s="282">
        <v>25806142</v>
      </c>
      <c r="E46" s="282">
        <v>5510017402</v>
      </c>
      <c r="F46" s="282">
        <v>3901667440</v>
      </c>
      <c r="G46" s="282">
        <v>16778602</v>
      </c>
      <c r="H46" s="282">
        <v>3918446042</v>
      </c>
      <c r="I46" s="282">
        <v>2078627813</v>
      </c>
      <c r="J46" s="282">
        <v>2018775</v>
      </c>
      <c r="K46" s="282">
        <v>2080646588</v>
      </c>
      <c r="L46" s="282">
        <v>23361959</v>
      </c>
      <c r="M46" s="282">
        <v>370553504</v>
      </c>
      <c r="N46" s="282">
        <v>42971018</v>
      </c>
      <c r="O46" s="282">
        <v>413524522</v>
      </c>
      <c r="P46" s="282">
        <v>11945996513</v>
      </c>
      <c r="Q46" s="281">
        <v>0</v>
      </c>
      <c r="R46" s="282">
        <v>11945996513</v>
      </c>
      <c r="S46" s="281"/>
      <c r="T46" s="282">
        <v>11487868472</v>
      </c>
      <c r="U46" s="282">
        <v>11487868472</v>
      </c>
      <c r="V46" s="282">
        <v>11532471991</v>
      </c>
      <c r="W46" s="282">
        <v>11532471991</v>
      </c>
      <c r="X46" s="282">
        <v>11901392994</v>
      </c>
      <c r="Y46" s="282">
        <v>11901392994</v>
      </c>
      <c r="Z46" s="286">
        <v>22750039</v>
      </c>
      <c r="AA46" s="286">
        <v>111098</v>
      </c>
      <c r="AB46" s="282">
        <v>22861137</v>
      </c>
      <c r="AC46" s="286">
        <v>739536307</v>
      </c>
      <c r="AD46" s="286">
        <v>0</v>
      </c>
      <c r="AE46" s="286">
        <v>12708393957</v>
      </c>
      <c r="AF46" s="282"/>
      <c r="AG46" s="282">
        <v>0</v>
      </c>
      <c r="AH46" s="282">
        <v>25530000</v>
      </c>
      <c r="AI46" s="282">
        <v>16702000</v>
      </c>
      <c r="AJ46" s="282">
        <v>0</v>
      </c>
      <c r="AK46" s="282"/>
      <c r="AL46" s="286">
        <v>5509741260</v>
      </c>
      <c r="AM46" s="286">
        <v>25806142</v>
      </c>
      <c r="AN46" s="286">
        <v>5535547402</v>
      </c>
      <c r="AO46" s="286">
        <v>3918369440</v>
      </c>
      <c r="AP46" s="286">
        <v>16778602</v>
      </c>
      <c r="AQ46" s="286">
        <v>3935148042</v>
      </c>
      <c r="AR46" s="286">
        <v>2078627813</v>
      </c>
      <c r="AS46" s="286">
        <v>2018775</v>
      </c>
      <c r="AT46" s="286">
        <v>2080646588</v>
      </c>
      <c r="AU46" s="286">
        <v>23361959</v>
      </c>
      <c r="AV46" s="282">
        <v>370553504</v>
      </c>
      <c r="AW46" s="282">
        <v>42971018</v>
      </c>
      <c r="AX46" s="282">
        <v>413524522</v>
      </c>
      <c r="AY46" s="282">
        <v>11988228513</v>
      </c>
      <c r="AZ46" s="287">
        <v>0</v>
      </c>
      <c r="BA46" s="282">
        <v>11988228513</v>
      </c>
      <c r="BB46" s="282"/>
      <c r="BC46" s="282">
        <v>11530100472</v>
      </c>
      <c r="BD46" s="282">
        <v>11530100472</v>
      </c>
      <c r="BE46" s="286">
        <v>12750625957</v>
      </c>
      <c r="BF46" s="287"/>
      <c r="BG46" s="286">
        <v>12708393957</v>
      </c>
      <c r="BH46" s="260">
        <v>0</v>
      </c>
      <c r="BI46" s="286">
        <v>0</v>
      </c>
      <c r="BJ46" s="282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</row>
    <row r="47" spans="1:77">
      <c r="A47" s="260">
        <f t="shared" ref="A47:A58" si="3">A34+1</f>
        <v>2008</v>
      </c>
      <c r="B47" s="260">
        <v>1</v>
      </c>
      <c r="C47" s="282">
        <v>510821520</v>
      </c>
      <c r="D47" s="282">
        <v>6689815</v>
      </c>
      <c r="E47" s="282">
        <v>517511335</v>
      </c>
      <c r="F47" s="282">
        <v>301969652</v>
      </c>
      <c r="G47" s="282">
        <v>-26258308</v>
      </c>
      <c r="H47" s="282">
        <v>275711344</v>
      </c>
      <c r="I47" s="282">
        <v>162008442</v>
      </c>
      <c r="J47" s="282">
        <v>-5651737</v>
      </c>
      <c r="K47" s="282">
        <v>156356705</v>
      </c>
      <c r="L47" s="282">
        <v>1958174</v>
      </c>
      <c r="M47" s="282">
        <v>32553492</v>
      </c>
      <c r="N47" s="282">
        <v>3517543</v>
      </c>
      <c r="O47" s="282">
        <v>36071035</v>
      </c>
      <c r="P47" s="282">
        <v>987608593</v>
      </c>
      <c r="Q47" s="281">
        <v>0</v>
      </c>
      <c r="R47" s="282">
        <v>987608593</v>
      </c>
      <c r="S47" s="281"/>
      <c r="T47" s="282">
        <v>976757788</v>
      </c>
      <c r="U47" s="282">
        <v>976757788</v>
      </c>
      <c r="V47" s="282">
        <v>951537558</v>
      </c>
      <c r="W47" s="282">
        <v>951537558</v>
      </c>
      <c r="X47" s="282">
        <v>1012828823</v>
      </c>
      <c r="Y47" s="282">
        <v>1012828823</v>
      </c>
      <c r="Z47" s="281">
        <v>2107836</v>
      </c>
      <c r="AA47" s="287">
        <v>-160469</v>
      </c>
      <c r="AB47" s="282">
        <v>1947367</v>
      </c>
      <c r="AC47" s="287">
        <v>57679798</v>
      </c>
      <c r="AD47" s="286">
        <v>0</v>
      </c>
      <c r="AE47" s="291">
        <v>1047235758</v>
      </c>
      <c r="AF47" s="282"/>
      <c r="AG47" s="282">
        <v>0</v>
      </c>
      <c r="AH47" s="288">
        <v>6270000</v>
      </c>
      <c r="AI47" s="288">
        <v>2478000</v>
      </c>
      <c r="AJ47" s="282">
        <v>0</v>
      </c>
      <c r="AK47" s="282"/>
      <c r="AL47" s="287">
        <v>517091520</v>
      </c>
      <c r="AM47" s="287">
        <v>6689815</v>
      </c>
      <c r="AN47" s="286">
        <v>523781335</v>
      </c>
      <c r="AO47" s="287">
        <v>304447652</v>
      </c>
      <c r="AP47" s="287">
        <v>-26258308</v>
      </c>
      <c r="AQ47" s="286">
        <v>278189344</v>
      </c>
      <c r="AR47" s="287">
        <v>162008442</v>
      </c>
      <c r="AS47" s="287">
        <v>-5651737</v>
      </c>
      <c r="AT47" s="286">
        <v>156356705</v>
      </c>
      <c r="AU47" s="287">
        <v>1958174</v>
      </c>
      <c r="AV47" s="282">
        <v>32553492</v>
      </c>
      <c r="AW47" s="282">
        <v>3517543</v>
      </c>
      <c r="AX47" s="282">
        <v>36071035</v>
      </c>
      <c r="AY47" s="292">
        <v>996356593</v>
      </c>
      <c r="AZ47" s="287">
        <v>0</v>
      </c>
      <c r="BA47" s="292">
        <v>996356593</v>
      </c>
      <c r="BB47" s="282"/>
      <c r="BC47" s="282">
        <v>985505788</v>
      </c>
      <c r="BD47" s="282">
        <v>985505788</v>
      </c>
      <c r="BE47" s="293">
        <v>1055983758</v>
      </c>
      <c r="BF47" s="282"/>
      <c r="BG47" s="289">
        <v>1047235758</v>
      </c>
      <c r="BH47" s="294">
        <v>0</v>
      </c>
      <c r="BI47" s="285">
        <v>0</v>
      </c>
      <c r="BJ47" s="281"/>
    </row>
    <row r="48" spans="1:77">
      <c r="A48" s="260">
        <f t="shared" si="3"/>
        <v>2008</v>
      </c>
      <c r="B48" s="260">
        <v>2</v>
      </c>
      <c r="C48" s="282">
        <v>458673560</v>
      </c>
      <c r="D48" s="282">
        <v>-52213675</v>
      </c>
      <c r="E48" s="282">
        <v>406459885</v>
      </c>
      <c r="F48" s="282">
        <v>289356286</v>
      </c>
      <c r="G48" s="282">
        <v>-21707422</v>
      </c>
      <c r="H48" s="282">
        <v>267648864</v>
      </c>
      <c r="I48" s="282">
        <v>153645077</v>
      </c>
      <c r="J48" s="282">
        <v>-1790097</v>
      </c>
      <c r="K48" s="282">
        <v>151854980</v>
      </c>
      <c r="L48" s="282">
        <v>1959939</v>
      </c>
      <c r="M48" s="282">
        <v>27364509</v>
      </c>
      <c r="N48" s="282">
        <v>3035589</v>
      </c>
      <c r="O48" s="282">
        <v>30400098</v>
      </c>
      <c r="P48" s="282">
        <v>858323766</v>
      </c>
      <c r="Q48" s="281">
        <v>0</v>
      </c>
      <c r="R48" s="282">
        <v>858323766</v>
      </c>
      <c r="S48" s="281"/>
      <c r="T48" s="282">
        <v>903634862</v>
      </c>
      <c r="U48" s="282">
        <v>903634862</v>
      </c>
      <c r="V48" s="282">
        <v>827923668</v>
      </c>
      <c r="W48" s="282">
        <v>827923668</v>
      </c>
      <c r="X48" s="282">
        <v>934034960</v>
      </c>
      <c r="Y48" s="282">
        <v>934034960</v>
      </c>
      <c r="Z48" s="281">
        <v>2014322</v>
      </c>
      <c r="AA48" s="287">
        <v>-160398</v>
      </c>
      <c r="AB48" s="282">
        <v>1853924</v>
      </c>
      <c r="AC48" s="287">
        <v>42668029</v>
      </c>
      <c r="AD48" s="286">
        <v>0</v>
      </c>
      <c r="AE48" s="291">
        <v>902845719</v>
      </c>
      <c r="AF48" s="282"/>
      <c r="AG48" s="282">
        <v>0</v>
      </c>
      <c r="AH48" s="288">
        <v>3887000</v>
      </c>
      <c r="AI48" s="288">
        <v>1499000</v>
      </c>
      <c r="AJ48" s="282">
        <v>0</v>
      </c>
      <c r="AK48" s="282"/>
      <c r="AL48" s="287">
        <v>462560560</v>
      </c>
      <c r="AM48" s="287">
        <v>-52213675</v>
      </c>
      <c r="AN48" s="286">
        <v>410346885</v>
      </c>
      <c r="AO48" s="287">
        <v>290855286</v>
      </c>
      <c r="AP48" s="287">
        <v>-21707422</v>
      </c>
      <c r="AQ48" s="286">
        <v>269147864</v>
      </c>
      <c r="AR48" s="287">
        <v>153645077</v>
      </c>
      <c r="AS48" s="287">
        <v>-1790097</v>
      </c>
      <c r="AT48" s="286">
        <v>151854980</v>
      </c>
      <c r="AU48" s="287">
        <v>1959939</v>
      </c>
      <c r="AV48" s="282">
        <v>27364509</v>
      </c>
      <c r="AW48" s="282">
        <v>3035589</v>
      </c>
      <c r="AX48" s="282">
        <v>30400098</v>
      </c>
      <c r="AY48" s="292">
        <v>863709766</v>
      </c>
      <c r="AZ48" s="287">
        <v>0</v>
      </c>
      <c r="BA48" s="292">
        <v>863709766</v>
      </c>
      <c r="BB48" s="282"/>
      <c r="BC48" s="282">
        <v>909020862</v>
      </c>
      <c r="BD48" s="282">
        <v>909020862</v>
      </c>
      <c r="BE48" s="293">
        <v>908231719</v>
      </c>
      <c r="BF48" s="282"/>
      <c r="BG48" s="289">
        <v>902845719</v>
      </c>
      <c r="BH48" s="294">
        <v>0</v>
      </c>
      <c r="BI48" s="285">
        <v>0</v>
      </c>
      <c r="BJ48" s="281"/>
    </row>
    <row r="49" spans="1:66">
      <c r="A49" s="260">
        <f t="shared" si="3"/>
        <v>2008</v>
      </c>
      <c r="B49" s="260">
        <v>3</v>
      </c>
      <c r="C49" s="282">
        <v>363853475</v>
      </c>
      <c r="D49" s="282">
        <v>-1208954</v>
      </c>
      <c r="E49" s="282">
        <v>362644521</v>
      </c>
      <c r="F49" s="282">
        <v>278348605</v>
      </c>
      <c r="G49" s="282">
        <v>21390303</v>
      </c>
      <c r="H49" s="282">
        <v>299738908</v>
      </c>
      <c r="I49" s="282">
        <v>167293431</v>
      </c>
      <c r="J49" s="282">
        <v>4041136</v>
      </c>
      <c r="K49" s="282">
        <v>171334567</v>
      </c>
      <c r="L49" s="282">
        <v>1961818</v>
      </c>
      <c r="M49" s="282">
        <v>28023317</v>
      </c>
      <c r="N49" s="282">
        <v>3176846</v>
      </c>
      <c r="O49" s="282">
        <v>31200163</v>
      </c>
      <c r="P49" s="282">
        <v>866879977</v>
      </c>
      <c r="Q49" s="281">
        <v>0</v>
      </c>
      <c r="R49" s="282">
        <v>866879977</v>
      </c>
      <c r="S49" s="281"/>
      <c r="T49" s="282">
        <v>811457329</v>
      </c>
      <c r="U49" s="282">
        <v>811457329</v>
      </c>
      <c r="V49" s="282">
        <v>835679814</v>
      </c>
      <c r="W49" s="282">
        <v>835679814</v>
      </c>
      <c r="X49" s="282">
        <v>842657492</v>
      </c>
      <c r="Y49" s="282">
        <v>842657492</v>
      </c>
      <c r="Z49" s="281">
        <v>1879586</v>
      </c>
      <c r="AA49" s="287">
        <v>138532</v>
      </c>
      <c r="AB49" s="282">
        <v>2018118</v>
      </c>
      <c r="AC49" s="287">
        <v>43460753</v>
      </c>
      <c r="AD49" s="286">
        <v>0</v>
      </c>
      <c r="AE49" s="291">
        <v>912358848</v>
      </c>
      <c r="AF49" s="282"/>
      <c r="AG49" s="282">
        <v>0</v>
      </c>
      <c r="AH49" s="288">
        <v>3040000</v>
      </c>
      <c r="AI49" s="288">
        <v>1231000</v>
      </c>
      <c r="AJ49" s="282">
        <v>0</v>
      </c>
      <c r="AK49" s="282"/>
      <c r="AL49" s="287">
        <v>366893475</v>
      </c>
      <c r="AM49" s="287">
        <v>-1208954</v>
      </c>
      <c r="AN49" s="286">
        <v>365684521</v>
      </c>
      <c r="AO49" s="287">
        <v>279579605</v>
      </c>
      <c r="AP49" s="287">
        <v>21390303</v>
      </c>
      <c r="AQ49" s="286">
        <v>300969908</v>
      </c>
      <c r="AR49" s="287">
        <v>167293431</v>
      </c>
      <c r="AS49" s="287">
        <v>4041136</v>
      </c>
      <c r="AT49" s="286">
        <v>171334567</v>
      </c>
      <c r="AU49" s="287">
        <v>1961818</v>
      </c>
      <c r="AV49" s="282">
        <v>28023317</v>
      </c>
      <c r="AW49" s="282">
        <v>3176846</v>
      </c>
      <c r="AX49" s="282">
        <v>31200163</v>
      </c>
      <c r="AY49" s="292">
        <v>871150977</v>
      </c>
      <c r="AZ49" s="287">
        <v>0</v>
      </c>
      <c r="BA49" s="292">
        <v>871150977</v>
      </c>
      <c r="BB49" s="282"/>
      <c r="BC49" s="282">
        <v>815728329</v>
      </c>
      <c r="BD49" s="282">
        <v>815728329</v>
      </c>
      <c r="BE49" s="293">
        <v>916629848</v>
      </c>
      <c r="BF49" s="282"/>
      <c r="BG49" s="289">
        <v>912358848</v>
      </c>
      <c r="BH49" s="294">
        <v>0</v>
      </c>
      <c r="BI49" s="285">
        <v>0</v>
      </c>
      <c r="BJ49" s="281"/>
    </row>
    <row r="50" spans="1:66">
      <c r="A50" s="260">
        <f t="shared" si="3"/>
        <v>2008</v>
      </c>
      <c r="B50" s="260">
        <v>4</v>
      </c>
      <c r="C50" s="282">
        <v>363689760</v>
      </c>
      <c r="D50" s="282">
        <v>4149738</v>
      </c>
      <c r="E50" s="282">
        <v>367839498</v>
      </c>
      <c r="F50" s="282">
        <v>298761851</v>
      </c>
      <c r="G50" s="282">
        <v>13987505</v>
      </c>
      <c r="H50" s="282">
        <v>312749356</v>
      </c>
      <c r="I50" s="282">
        <v>169782233</v>
      </c>
      <c r="J50" s="282">
        <v>1220533</v>
      </c>
      <c r="K50" s="282">
        <v>171002766</v>
      </c>
      <c r="L50" s="282">
        <v>1963032</v>
      </c>
      <c r="M50" s="282">
        <v>26509044</v>
      </c>
      <c r="N50" s="282">
        <v>3132872</v>
      </c>
      <c r="O50" s="282">
        <v>29641916</v>
      </c>
      <c r="P50" s="282">
        <v>883196568</v>
      </c>
      <c r="Q50" s="281">
        <v>0</v>
      </c>
      <c r="R50" s="282">
        <v>883196568</v>
      </c>
      <c r="S50" s="281"/>
      <c r="T50" s="282">
        <v>834196876</v>
      </c>
      <c r="U50" s="282">
        <v>834196876</v>
      </c>
      <c r="V50" s="282">
        <v>853554652</v>
      </c>
      <c r="W50" s="282">
        <v>853554652</v>
      </c>
      <c r="X50" s="282">
        <v>863838792</v>
      </c>
      <c r="Y50" s="282">
        <v>863838792</v>
      </c>
      <c r="Z50" s="281">
        <v>1798807</v>
      </c>
      <c r="AA50" s="287">
        <v>-16322</v>
      </c>
      <c r="AB50" s="282">
        <v>1782485</v>
      </c>
      <c r="AC50" s="287">
        <v>44970030</v>
      </c>
      <c r="AD50" s="286">
        <v>0</v>
      </c>
      <c r="AE50" s="291">
        <v>929949083</v>
      </c>
      <c r="AF50" s="282"/>
      <c r="AG50" s="282">
        <v>0</v>
      </c>
      <c r="AH50" s="288">
        <v>1435000</v>
      </c>
      <c r="AI50" s="288">
        <v>1026000</v>
      </c>
      <c r="AJ50" s="282">
        <v>0</v>
      </c>
      <c r="AK50" s="282"/>
      <c r="AL50" s="287">
        <v>365124760</v>
      </c>
      <c r="AM50" s="287">
        <v>4149738</v>
      </c>
      <c r="AN50" s="286">
        <v>369274498</v>
      </c>
      <c r="AO50" s="287">
        <v>299787851</v>
      </c>
      <c r="AP50" s="287">
        <v>13987505</v>
      </c>
      <c r="AQ50" s="286">
        <v>313775356</v>
      </c>
      <c r="AR50" s="287">
        <v>169782233</v>
      </c>
      <c r="AS50" s="287">
        <v>1220533</v>
      </c>
      <c r="AT50" s="286">
        <v>171002766</v>
      </c>
      <c r="AU50" s="287">
        <v>1963032</v>
      </c>
      <c r="AV50" s="282">
        <v>26509044</v>
      </c>
      <c r="AW50" s="282">
        <v>3132872</v>
      </c>
      <c r="AX50" s="282">
        <v>29641916</v>
      </c>
      <c r="AY50" s="292">
        <v>885657568</v>
      </c>
      <c r="AZ50" s="287">
        <v>0</v>
      </c>
      <c r="BA50" s="292">
        <v>885657568</v>
      </c>
      <c r="BB50" s="282"/>
      <c r="BC50" s="282">
        <v>836657876</v>
      </c>
      <c r="BD50" s="282">
        <v>836657876</v>
      </c>
      <c r="BE50" s="293">
        <v>932410083</v>
      </c>
      <c r="BF50" s="282"/>
      <c r="BG50" s="289">
        <v>929949083</v>
      </c>
      <c r="BH50" s="294">
        <v>0</v>
      </c>
      <c r="BI50" s="285">
        <v>0</v>
      </c>
      <c r="BJ50" s="281"/>
    </row>
    <row r="51" spans="1:66">
      <c r="A51" s="260">
        <f t="shared" si="3"/>
        <v>2008</v>
      </c>
      <c r="B51" s="260">
        <v>5</v>
      </c>
      <c r="C51" s="282">
        <v>390290988</v>
      </c>
      <c r="D51" s="282">
        <v>73880455</v>
      </c>
      <c r="E51" s="282">
        <v>464171443</v>
      </c>
      <c r="F51" s="282">
        <v>323687912</v>
      </c>
      <c r="G51" s="282">
        <v>59606322</v>
      </c>
      <c r="H51" s="282">
        <v>383294234</v>
      </c>
      <c r="I51" s="282">
        <v>183669170</v>
      </c>
      <c r="J51" s="282">
        <v>7823753</v>
      </c>
      <c r="K51" s="282">
        <v>191492923</v>
      </c>
      <c r="L51" s="282">
        <v>1965048</v>
      </c>
      <c r="M51" s="282">
        <v>31338662</v>
      </c>
      <c r="N51" s="282">
        <v>3782151</v>
      </c>
      <c r="O51" s="282">
        <v>35120813</v>
      </c>
      <c r="P51" s="282">
        <v>1076044461</v>
      </c>
      <c r="Q51" s="281">
        <v>0</v>
      </c>
      <c r="R51" s="282">
        <v>1076044461</v>
      </c>
      <c r="S51" s="281"/>
      <c r="T51" s="282">
        <v>899613118</v>
      </c>
      <c r="U51" s="282">
        <v>899613118</v>
      </c>
      <c r="V51" s="282">
        <v>1040923648</v>
      </c>
      <c r="W51" s="282">
        <v>1040923648</v>
      </c>
      <c r="X51" s="282">
        <v>934733931</v>
      </c>
      <c r="Y51" s="282">
        <v>934733931</v>
      </c>
      <c r="Z51" s="281">
        <v>1829874</v>
      </c>
      <c r="AA51" s="287">
        <v>296387</v>
      </c>
      <c r="AB51" s="282">
        <v>2126261</v>
      </c>
      <c r="AC51" s="287">
        <v>68382769</v>
      </c>
      <c r="AD51" s="286">
        <v>0</v>
      </c>
      <c r="AE51" s="291">
        <v>1146553491</v>
      </c>
      <c r="AF51" s="282"/>
      <c r="AG51" s="282">
        <v>0</v>
      </c>
      <c r="AH51" s="288">
        <v>1403000</v>
      </c>
      <c r="AI51" s="288">
        <v>1834000</v>
      </c>
      <c r="AJ51" s="282">
        <v>0</v>
      </c>
      <c r="AK51" s="282"/>
      <c r="AL51" s="287">
        <v>391693988</v>
      </c>
      <c r="AM51" s="287">
        <v>73880455</v>
      </c>
      <c r="AN51" s="286">
        <v>465574443</v>
      </c>
      <c r="AO51" s="287">
        <v>325521912</v>
      </c>
      <c r="AP51" s="287">
        <v>59606322</v>
      </c>
      <c r="AQ51" s="286">
        <v>385128234</v>
      </c>
      <c r="AR51" s="287">
        <v>183669170</v>
      </c>
      <c r="AS51" s="287">
        <v>7823753</v>
      </c>
      <c r="AT51" s="286">
        <v>191492923</v>
      </c>
      <c r="AU51" s="287">
        <v>1965048</v>
      </c>
      <c r="AV51" s="282">
        <v>31338662</v>
      </c>
      <c r="AW51" s="282">
        <v>3782151</v>
      </c>
      <c r="AX51" s="282">
        <v>35120813</v>
      </c>
      <c r="AY51" s="292">
        <v>1079281461</v>
      </c>
      <c r="AZ51" s="287">
        <v>0</v>
      </c>
      <c r="BA51" s="292">
        <v>1079281461</v>
      </c>
      <c r="BB51" s="282"/>
      <c r="BC51" s="282">
        <v>902850118</v>
      </c>
      <c r="BD51" s="282">
        <v>902850118</v>
      </c>
      <c r="BE51" s="293">
        <v>1149790491</v>
      </c>
      <c r="BF51" s="282"/>
      <c r="BG51" s="289">
        <v>1146553491</v>
      </c>
      <c r="BH51" s="294">
        <v>0</v>
      </c>
      <c r="BI51" s="285">
        <v>0</v>
      </c>
      <c r="BJ51" s="281"/>
    </row>
    <row r="52" spans="1:66">
      <c r="A52" s="260">
        <f t="shared" si="3"/>
        <v>2008</v>
      </c>
      <c r="B52" s="260">
        <v>6</v>
      </c>
      <c r="C52" s="282">
        <v>533875152</v>
      </c>
      <c r="D52" s="282">
        <v>51073150</v>
      </c>
      <c r="E52" s="282">
        <v>584948302</v>
      </c>
      <c r="F52" s="282">
        <v>383020484</v>
      </c>
      <c r="G52" s="282">
        <v>8277290</v>
      </c>
      <c r="H52" s="282">
        <v>391297774</v>
      </c>
      <c r="I52" s="282">
        <v>190825715</v>
      </c>
      <c r="J52" s="282">
        <v>-809799</v>
      </c>
      <c r="K52" s="282">
        <v>190015916</v>
      </c>
      <c r="L52" s="282">
        <v>1968476</v>
      </c>
      <c r="M52" s="282">
        <v>34856222</v>
      </c>
      <c r="N52" s="282">
        <v>4126810</v>
      </c>
      <c r="O52" s="282">
        <v>38983032</v>
      </c>
      <c r="P52" s="282">
        <v>1207213500</v>
      </c>
      <c r="Q52" s="281">
        <v>0</v>
      </c>
      <c r="R52" s="282">
        <v>1207213500</v>
      </c>
      <c r="S52" s="281"/>
      <c r="T52" s="282">
        <v>1109689827</v>
      </c>
      <c r="U52" s="282">
        <v>1109689827</v>
      </c>
      <c r="V52" s="282">
        <v>1168230468</v>
      </c>
      <c r="W52" s="282">
        <v>1168230468</v>
      </c>
      <c r="X52" s="282">
        <v>1148672859</v>
      </c>
      <c r="Y52" s="282">
        <v>1148672859</v>
      </c>
      <c r="Z52" s="281">
        <v>1938733</v>
      </c>
      <c r="AA52" s="287">
        <v>-94966</v>
      </c>
      <c r="AB52" s="282">
        <v>1843767</v>
      </c>
      <c r="AC52" s="287">
        <v>87588076</v>
      </c>
      <c r="AD52" s="286">
        <v>0</v>
      </c>
      <c r="AE52" s="291">
        <v>1296645343</v>
      </c>
      <c r="AF52" s="282"/>
      <c r="AG52" s="282">
        <v>0</v>
      </c>
      <c r="AH52" s="288">
        <v>2127000</v>
      </c>
      <c r="AI52" s="288">
        <v>2499000</v>
      </c>
      <c r="AJ52" s="282">
        <v>0</v>
      </c>
      <c r="AK52" s="282"/>
      <c r="AL52" s="287">
        <v>536002152</v>
      </c>
      <c r="AM52" s="287">
        <v>51073150</v>
      </c>
      <c r="AN52" s="286">
        <v>587075302</v>
      </c>
      <c r="AO52" s="287">
        <v>385519484</v>
      </c>
      <c r="AP52" s="287">
        <v>8277290</v>
      </c>
      <c r="AQ52" s="286">
        <v>393796774</v>
      </c>
      <c r="AR52" s="287">
        <v>190825715</v>
      </c>
      <c r="AS52" s="287">
        <v>-809799</v>
      </c>
      <c r="AT52" s="286">
        <v>190015916</v>
      </c>
      <c r="AU52" s="287">
        <v>1968476</v>
      </c>
      <c r="AV52" s="282">
        <v>34856222</v>
      </c>
      <c r="AW52" s="282">
        <v>4126810</v>
      </c>
      <c r="AX52" s="282">
        <v>38983032</v>
      </c>
      <c r="AY52" s="292">
        <v>1211839500</v>
      </c>
      <c r="AZ52" s="287">
        <v>0</v>
      </c>
      <c r="BA52" s="292">
        <v>1211839500</v>
      </c>
      <c r="BB52" s="282"/>
      <c r="BC52" s="282">
        <v>1114315827</v>
      </c>
      <c r="BD52" s="282">
        <v>1114315827</v>
      </c>
      <c r="BE52" s="293">
        <v>1301271343</v>
      </c>
      <c r="BF52" s="282"/>
      <c r="BG52" s="289">
        <v>1296645343</v>
      </c>
      <c r="BH52" s="294">
        <v>0</v>
      </c>
      <c r="BI52" s="285">
        <v>0</v>
      </c>
      <c r="BJ52" s="281"/>
    </row>
    <row r="53" spans="1:66">
      <c r="A53" s="260">
        <f t="shared" si="3"/>
        <v>2008</v>
      </c>
      <c r="B53" s="260">
        <v>7</v>
      </c>
      <c r="C53" s="282">
        <v>607191785</v>
      </c>
      <c r="D53" s="282">
        <v>27892013</v>
      </c>
      <c r="E53" s="282">
        <v>635083798</v>
      </c>
      <c r="F53" s="282">
        <v>401664454</v>
      </c>
      <c r="G53" s="282">
        <v>867566</v>
      </c>
      <c r="H53" s="282">
        <v>402532020</v>
      </c>
      <c r="I53" s="282">
        <v>193991060</v>
      </c>
      <c r="J53" s="282">
        <v>-959452</v>
      </c>
      <c r="K53" s="282">
        <v>193031608</v>
      </c>
      <c r="L53" s="282">
        <v>1969363</v>
      </c>
      <c r="M53" s="282">
        <v>37737339</v>
      </c>
      <c r="N53" s="282">
        <v>4469392</v>
      </c>
      <c r="O53" s="282">
        <v>42206731</v>
      </c>
      <c r="P53" s="282">
        <v>1274823520</v>
      </c>
      <c r="Q53" s="281">
        <v>0</v>
      </c>
      <c r="R53" s="282">
        <v>1274823520</v>
      </c>
      <c r="S53" s="281"/>
      <c r="T53" s="282">
        <v>1204816662</v>
      </c>
      <c r="U53" s="282">
        <v>1204816662</v>
      </c>
      <c r="V53" s="282">
        <v>1232616789</v>
      </c>
      <c r="W53" s="282">
        <v>1232616789</v>
      </c>
      <c r="X53" s="282">
        <v>1247023393</v>
      </c>
      <c r="Y53" s="282">
        <v>1247023393</v>
      </c>
      <c r="Z53" s="281">
        <v>2002672</v>
      </c>
      <c r="AA53" s="287">
        <v>-13618</v>
      </c>
      <c r="AB53" s="282">
        <v>1989054</v>
      </c>
      <c r="AC53" s="287">
        <v>98629135</v>
      </c>
      <c r="AD53" s="286">
        <v>0</v>
      </c>
      <c r="AE53" s="291">
        <v>1375441709</v>
      </c>
      <c r="AF53" s="282"/>
      <c r="AG53" s="282">
        <v>0</v>
      </c>
      <c r="AH53" s="288">
        <v>2575000</v>
      </c>
      <c r="AI53" s="288">
        <v>2838000</v>
      </c>
      <c r="AJ53" s="282">
        <v>0</v>
      </c>
      <c r="AK53" s="282"/>
      <c r="AL53" s="287">
        <v>609766785</v>
      </c>
      <c r="AM53" s="287">
        <v>27892013</v>
      </c>
      <c r="AN53" s="286">
        <v>637658798</v>
      </c>
      <c r="AO53" s="287">
        <v>404502454</v>
      </c>
      <c r="AP53" s="287">
        <v>867566</v>
      </c>
      <c r="AQ53" s="286">
        <v>405370020</v>
      </c>
      <c r="AR53" s="287">
        <v>193991060</v>
      </c>
      <c r="AS53" s="287">
        <v>-959452</v>
      </c>
      <c r="AT53" s="286">
        <v>193031608</v>
      </c>
      <c r="AU53" s="287">
        <v>1969363</v>
      </c>
      <c r="AV53" s="282">
        <v>37737339</v>
      </c>
      <c r="AW53" s="282">
        <v>4469392</v>
      </c>
      <c r="AX53" s="282">
        <v>42206731</v>
      </c>
      <c r="AY53" s="292">
        <v>1280236520</v>
      </c>
      <c r="AZ53" s="287">
        <v>0</v>
      </c>
      <c r="BA53" s="292">
        <v>1280236520</v>
      </c>
      <c r="BB53" s="282"/>
      <c r="BC53" s="282">
        <v>1210229662</v>
      </c>
      <c r="BD53" s="282">
        <v>1210229662</v>
      </c>
      <c r="BE53" s="293">
        <v>1380854709</v>
      </c>
      <c r="BF53" s="282"/>
      <c r="BG53" s="289">
        <v>1375441709</v>
      </c>
      <c r="BH53" s="294">
        <v>0</v>
      </c>
      <c r="BI53" s="285">
        <v>0</v>
      </c>
      <c r="BJ53" s="282"/>
      <c r="BN53" s="262"/>
    </row>
    <row r="54" spans="1:66">
      <c r="A54" s="260">
        <f t="shared" si="3"/>
        <v>2008</v>
      </c>
      <c r="B54" s="260">
        <v>8</v>
      </c>
      <c r="C54" s="282">
        <v>637712020</v>
      </c>
      <c r="D54" s="282">
        <v>6575873</v>
      </c>
      <c r="E54" s="282">
        <v>644287893</v>
      </c>
      <c r="F54" s="282">
        <v>412395642</v>
      </c>
      <c r="G54" s="282">
        <v>-431935</v>
      </c>
      <c r="H54" s="282">
        <v>411963707</v>
      </c>
      <c r="I54" s="282">
        <v>199883604</v>
      </c>
      <c r="J54" s="282">
        <v>1922717</v>
      </c>
      <c r="K54" s="282">
        <v>201806321</v>
      </c>
      <c r="L54" s="282">
        <v>1970978</v>
      </c>
      <c r="M54" s="282">
        <v>38087011</v>
      </c>
      <c r="N54" s="282">
        <v>4532442</v>
      </c>
      <c r="O54" s="282">
        <v>42619453</v>
      </c>
      <c r="P54" s="282">
        <v>1302648352</v>
      </c>
      <c r="Q54" s="281">
        <v>0</v>
      </c>
      <c r="R54" s="282">
        <v>1302648352</v>
      </c>
      <c r="S54" s="281"/>
      <c r="T54" s="282">
        <v>1251962244</v>
      </c>
      <c r="U54" s="282">
        <v>1251962244</v>
      </c>
      <c r="V54" s="282">
        <v>1260028899</v>
      </c>
      <c r="W54" s="282">
        <v>1260028899</v>
      </c>
      <c r="X54" s="282">
        <v>1294581697</v>
      </c>
      <c r="Y54" s="282">
        <v>1294581697</v>
      </c>
      <c r="Z54" s="281">
        <v>1964756</v>
      </c>
      <c r="AA54" s="287">
        <v>-53914</v>
      </c>
      <c r="AB54" s="282">
        <v>1910842</v>
      </c>
      <c r="AC54" s="287">
        <v>103288107</v>
      </c>
      <c r="AD54" s="286">
        <v>0</v>
      </c>
      <c r="AE54" s="291">
        <v>1407847301</v>
      </c>
      <c r="AF54" s="282"/>
      <c r="AG54" s="282">
        <v>0</v>
      </c>
      <c r="AH54" s="288">
        <v>2474000</v>
      </c>
      <c r="AI54" s="288">
        <v>2771000</v>
      </c>
      <c r="AJ54" s="282">
        <v>0</v>
      </c>
      <c r="AK54" s="282"/>
      <c r="AL54" s="287">
        <v>640186020</v>
      </c>
      <c r="AM54" s="287">
        <v>6575873</v>
      </c>
      <c r="AN54" s="286">
        <v>646761893</v>
      </c>
      <c r="AO54" s="287">
        <v>415166642</v>
      </c>
      <c r="AP54" s="287">
        <v>-431935</v>
      </c>
      <c r="AQ54" s="286">
        <v>414734707</v>
      </c>
      <c r="AR54" s="287">
        <v>199883604</v>
      </c>
      <c r="AS54" s="287">
        <v>1922717</v>
      </c>
      <c r="AT54" s="286">
        <v>201806321</v>
      </c>
      <c r="AU54" s="287">
        <v>1970978</v>
      </c>
      <c r="AV54" s="282">
        <v>38087011</v>
      </c>
      <c r="AW54" s="282">
        <v>4532442</v>
      </c>
      <c r="AX54" s="282">
        <v>42619453</v>
      </c>
      <c r="AY54" s="292">
        <v>1307893352</v>
      </c>
      <c r="AZ54" s="287">
        <v>0</v>
      </c>
      <c r="BA54" s="292">
        <v>1307893352</v>
      </c>
      <c r="BB54" s="282"/>
      <c r="BC54" s="282">
        <v>1257207244</v>
      </c>
      <c r="BD54" s="282">
        <v>1257207244</v>
      </c>
      <c r="BE54" s="293">
        <v>1413092301</v>
      </c>
      <c r="BF54" s="282"/>
      <c r="BG54" s="289">
        <v>1407847301</v>
      </c>
      <c r="BH54" s="294">
        <v>0</v>
      </c>
      <c r="BI54" s="285">
        <v>0</v>
      </c>
      <c r="BJ54" s="282"/>
    </row>
    <row r="55" spans="1:66">
      <c r="A55" s="260">
        <f t="shared" si="3"/>
        <v>2008</v>
      </c>
      <c r="B55" s="260">
        <v>9</v>
      </c>
      <c r="C55" s="282">
        <v>570735101</v>
      </c>
      <c r="D55" s="282">
        <v>-70792880</v>
      </c>
      <c r="E55" s="282">
        <v>499942221</v>
      </c>
      <c r="F55" s="282">
        <v>394100098</v>
      </c>
      <c r="G55" s="282">
        <v>-31896409</v>
      </c>
      <c r="H55" s="282">
        <v>362203689</v>
      </c>
      <c r="I55" s="282">
        <v>162572925</v>
      </c>
      <c r="J55" s="282">
        <v>-5150732</v>
      </c>
      <c r="K55" s="282">
        <v>157422193</v>
      </c>
      <c r="L55" s="282">
        <v>1972980</v>
      </c>
      <c r="M55" s="282">
        <v>32842086</v>
      </c>
      <c r="N55" s="282">
        <v>3973767</v>
      </c>
      <c r="O55" s="282">
        <v>36815853</v>
      </c>
      <c r="P55" s="282">
        <v>1058356936</v>
      </c>
      <c r="Q55" s="281">
        <v>0</v>
      </c>
      <c r="R55" s="282">
        <v>1058356936</v>
      </c>
      <c r="S55" s="281"/>
      <c r="T55" s="282">
        <v>1129381104</v>
      </c>
      <c r="U55" s="282">
        <v>1129381104</v>
      </c>
      <c r="V55" s="282">
        <v>1021541083</v>
      </c>
      <c r="W55" s="282">
        <v>1021541083</v>
      </c>
      <c r="X55" s="282">
        <v>1166196957</v>
      </c>
      <c r="Y55" s="282">
        <v>1166196957</v>
      </c>
      <c r="Z55" s="281">
        <v>1941966</v>
      </c>
      <c r="AA55" s="287">
        <v>-126736</v>
      </c>
      <c r="AB55" s="282">
        <v>1815230</v>
      </c>
      <c r="AC55" s="287">
        <v>66061051</v>
      </c>
      <c r="AD55" s="286">
        <v>0</v>
      </c>
      <c r="AE55" s="291">
        <v>1126233217</v>
      </c>
      <c r="AF55" s="282"/>
      <c r="AG55" s="282">
        <v>0</v>
      </c>
      <c r="AH55" s="288">
        <v>1708000</v>
      </c>
      <c r="AI55" s="288">
        <v>2162000</v>
      </c>
      <c r="AJ55" s="282">
        <v>0</v>
      </c>
      <c r="AK55" s="282"/>
      <c r="AL55" s="287">
        <v>572443101</v>
      </c>
      <c r="AM55" s="287">
        <v>-70792880</v>
      </c>
      <c r="AN55" s="286">
        <v>501650221</v>
      </c>
      <c r="AO55" s="287">
        <v>396262098</v>
      </c>
      <c r="AP55" s="287">
        <v>-31896409</v>
      </c>
      <c r="AQ55" s="286">
        <v>364365689</v>
      </c>
      <c r="AR55" s="287">
        <v>162572925</v>
      </c>
      <c r="AS55" s="287">
        <v>-5150732</v>
      </c>
      <c r="AT55" s="286">
        <v>157422193</v>
      </c>
      <c r="AU55" s="287">
        <v>1972980</v>
      </c>
      <c r="AV55" s="282">
        <v>32842086</v>
      </c>
      <c r="AW55" s="282">
        <v>3973767</v>
      </c>
      <c r="AX55" s="282">
        <v>36815853</v>
      </c>
      <c r="AY55" s="292">
        <v>1062226936</v>
      </c>
      <c r="AZ55" s="287">
        <v>0</v>
      </c>
      <c r="BA55" s="292">
        <v>1062226936</v>
      </c>
      <c r="BB55" s="282"/>
      <c r="BC55" s="282">
        <v>1133251104</v>
      </c>
      <c r="BD55" s="282">
        <v>1133251104</v>
      </c>
      <c r="BE55" s="293">
        <v>1130103217</v>
      </c>
      <c r="BF55" s="282"/>
      <c r="BG55" s="289">
        <v>1126233217</v>
      </c>
      <c r="BH55" s="294">
        <v>0</v>
      </c>
      <c r="BI55" s="285">
        <v>0</v>
      </c>
      <c r="BJ55" s="282"/>
    </row>
    <row r="56" spans="1:66">
      <c r="A56" s="260">
        <f t="shared" si="3"/>
        <v>2008</v>
      </c>
      <c r="B56" s="260">
        <v>10</v>
      </c>
      <c r="C56" s="282">
        <v>448251932</v>
      </c>
      <c r="D56" s="282">
        <v>-55687748</v>
      </c>
      <c r="E56" s="282">
        <v>392564184</v>
      </c>
      <c r="F56" s="282">
        <v>349543369</v>
      </c>
      <c r="G56" s="282">
        <v>-18888620</v>
      </c>
      <c r="H56" s="282">
        <v>330654749</v>
      </c>
      <c r="I56" s="282">
        <v>176910678</v>
      </c>
      <c r="J56" s="282">
        <v>-1338801</v>
      </c>
      <c r="K56" s="282">
        <v>175571877</v>
      </c>
      <c r="L56" s="282">
        <v>1974618</v>
      </c>
      <c r="M56" s="282">
        <v>29467708</v>
      </c>
      <c r="N56" s="282">
        <v>3484656</v>
      </c>
      <c r="O56" s="282">
        <v>32952364</v>
      </c>
      <c r="P56" s="282">
        <v>933717792</v>
      </c>
      <c r="Q56" s="281">
        <v>0</v>
      </c>
      <c r="R56" s="282">
        <v>933717792</v>
      </c>
      <c r="S56" s="281"/>
      <c r="T56" s="282">
        <v>976680597</v>
      </c>
      <c r="U56" s="282">
        <v>976680597</v>
      </c>
      <c r="V56" s="282">
        <v>900765428</v>
      </c>
      <c r="W56" s="282">
        <v>900765428</v>
      </c>
      <c r="X56" s="282">
        <v>1009632961</v>
      </c>
      <c r="Y56" s="282">
        <v>1009632961</v>
      </c>
      <c r="Z56" s="281">
        <v>1817744</v>
      </c>
      <c r="AA56" s="287">
        <v>-43669</v>
      </c>
      <c r="AB56" s="282">
        <v>1774075</v>
      </c>
      <c r="AC56" s="287">
        <v>50611335</v>
      </c>
      <c r="AD56" s="286">
        <v>0</v>
      </c>
      <c r="AE56" s="291">
        <v>986103202</v>
      </c>
      <c r="AF56" s="282"/>
      <c r="AG56" s="282">
        <v>0</v>
      </c>
      <c r="AH56" s="288">
        <v>1676000</v>
      </c>
      <c r="AI56" s="288">
        <v>1387000</v>
      </c>
      <c r="AJ56" s="282">
        <v>0</v>
      </c>
      <c r="AK56" s="282"/>
      <c r="AL56" s="287">
        <v>449927932</v>
      </c>
      <c r="AM56" s="287">
        <v>-55687748</v>
      </c>
      <c r="AN56" s="286">
        <v>394240184</v>
      </c>
      <c r="AO56" s="287">
        <v>350930369</v>
      </c>
      <c r="AP56" s="287">
        <v>-18888620</v>
      </c>
      <c r="AQ56" s="286">
        <v>332041749</v>
      </c>
      <c r="AR56" s="287">
        <v>176910678</v>
      </c>
      <c r="AS56" s="287">
        <v>-1338801</v>
      </c>
      <c r="AT56" s="286">
        <v>175571877</v>
      </c>
      <c r="AU56" s="287">
        <v>1974618</v>
      </c>
      <c r="AV56" s="282">
        <v>29467708</v>
      </c>
      <c r="AW56" s="282">
        <v>3484656</v>
      </c>
      <c r="AX56" s="282">
        <v>32952364</v>
      </c>
      <c r="AY56" s="292">
        <v>936780792</v>
      </c>
      <c r="AZ56" s="287">
        <v>0</v>
      </c>
      <c r="BA56" s="292">
        <v>936780792</v>
      </c>
      <c r="BB56" s="282"/>
      <c r="BC56" s="282">
        <v>979743597</v>
      </c>
      <c r="BD56" s="282">
        <v>979743597</v>
      </c>
      <c r="BE56" s="293">
        <v>989166202</v>
      </c>
      <c r="BF56" s="282"/>
      <c r="BG56" s="289">
        <v>986103202</v>
      </c>
      <c r="BH56" s="294">
        <v>0</v>
      </c>
      <c r="BI56" s="285">
        <v>0</v>
      </c>
      <c r="BJ56" s="282"/>
    </row>
    <row r="57" spans="1:66">
      <c r="A57" s="260">
        <f t="shared" si="3"/>
        <v>2008</v>
      </c>
      <c r="B57" s="260">
        <v>11</v>
      </c>
      <c r="C57" s="282">
        <v>368002141</v>
      </c>
      <c r="D57" s="282">
        <v>-11324985</v>
      </c>
      <c r="E57" s="282">
        <v>356677156</v>
      </c>
      <c r="F57" s="282">
        <v>303320653</v>
      </c>
      <c r="G57" s="282">
        <v>-729808</v>
      </c>
      <c r="H57" s="282">
        <v>302590845</v>
      </c>
      <c r="I57" s="282">
        <v>167008123</v>
      </c>
      <c r="J57" s="282">
        <v>2757310</v>
      </c>
      <c r="K57" s="282">
        <v>169765433</v>
      </c>
      <c r="L57" s="282">
        <v>1976237</v>
      </c>
      <c r="M57" s="282">
        <v>27835156</v>
      </c>
      <c r="N57" s="282">
        <v>3100314</v>
      </c>
      <c r="O57" s="282">
        <v>30935470</v>
      </c>
      <c r="P57" s="282">
        <v>861945141</v>
      </c>
      <c r="Q57" s="281">
        <v>0</v>
      </c>
      <c r="R57" s="282">
        <v>861945141</v>
      </c>
      <c r="S57" s="281"/>
      <c r="T57" s="282">
        <v>840307154</v>
      </c>
      <c r="U57" s="282">
        <v>840307154</v>
      </c>
      <c r="V57" s="282">
        <v>831009671</v>
      </c>
      <c r="W57" s="282">
        <v>831009671</v>
      </c>
      <c r="X57" s="282">
        <v>871242624</v>
      </c>
      <c r="Y57" s="282">
        <v>871242624</v>
      </c>
      <c r="Z57" s="281">
        <v>1832534</v>
      </c>
      <c r="AA57" s="287">
        <v>145968</v>
      </c>
      <c r="AB57" s="282">
        <v>1978502</v>
      </c>
      <c r="AC57" s="287">
        <v>42920744</v>
      </c>
      <c r="AD57" s="286">
        <v>0</v>
      </c>
      <c r="AE57" s="291">
        <v>906844387</v>
      </c>
      <c r="AF57" s="282"/>
      <c r="AG57" s="282">
        <v>0</v>
      </c>
      <c r="AH57" s="288">
        <v>2922000</v>
      </c>
      <c r="AI57" s="288">
        <v>1151000</v>
      </c>
      <c r="AJ57" s="282">
        <v>0</v>
      </c>
      <c r="AK57" s="282"/>
      <c r="AL57" s="287">
        <v>370924141</v>
      </c>
      <c r="AM57" s="287">
        <v>-11324985</v>
      </c>
      <c r="AN57" s="286">
        <v>359599156</v>
      </c>
      <c r="AO57" s="287">
        <v>304471653</v>
      </c>
      <c r="AP57" s="287">
        <v>-729808</v>
      </c>
      <c r="AQ57" s="286">
        <v>303741845</v>
      </c>
      <c r="AR57" s="287">
        <v>167008123</v>
      </c>
      <c r="AS57" s="287">
        <v>2757310</v>
      </c>
      <c r="AT57" s="286">
        <v>169765433</v>
      </c>
      <c r="AU57" s="287">
        <v>1976237</v>
      </c>
      <c r="AV57" s="282">
        <v>27835156</v>
      </c>
      <c r="AW57" s="282">
        <v>3100314</v>
      </c>
      <c r="AX57" s="282">
        <v>30935470</v>
      </c>
      <c r="AY57" s="292">
        <v>866018141</v>
      </c>
      <c r="AZ57" s="287">
        <v>0</v>
      </c>
      <c r="BA57" s="292">
        <v>866018141</v>
      </c>
      <c r="BB57" s="282"/>
      <c r="BC57" s="282">
        <v>844380154</v>
      </c>
      <c r="BD57" s="282">
        <v>844380154</v>
      </c>
      <c r="BE57" s="293">
        <v>910917387</v>
      </c>
      <c r="BF57" s="282"/>
      <c r="BG57" s="289">
        <v>906844387</v>
      </c>
      <c r="BH57" s="294">
        <v>0</v>
      </c>
      <c r="BI57" s="285">
        <v>0</v>
      </c>
      <c r="BJ57" s="282"/>
    </row>
    <row r="58" spans="1:66">
      <c r="A58" s="260">
        <f t="shared" si="3"/>
        <v>2008</v>
      </c>
      <c r="B58" s="260">
        <v>12</v>
      </c>
      <c r="C58" s="282">
        <v>407381852</v>
      </c>
      <c r="D58" s="282">
        <v>46476200</v>
      </c>
      <c r="E58" s="282">
        <v>453858052</v>
      </c>
      <c r="F58" s="282">
        <v>297828431</v>
      </c>
      <c r="G58" s="282">
        <v>13545675</v>
      </c>
      <c r="H58" s="282">
        <v>311374106</v>
      </c>
      <c r="I58" s="282">
        <v>159139197</v>
      </c>
      <c r="J58" s="282">
        <v>-262014</v>
      </c>
      <c r="K58" s="282">
        <v>158877183</v>
      </c>
      <c r="L58" s="282">
        <v>1977688</v>
      </c>
      <c r="M58" s="282">
        <v>31387681</v>
      </c>
      <c r="N58" s="282">
        <v>3407296</v>
      </c>
      <c r="O58" s="282">
        <v>34794977</v>
      </c>
      <c r="P58" s="282">
        <v>960882006</v>
      </c>
      <c r="Q58" s="281">
        <v>0</v>
      </c>
      <c r="R58" s="282">
        <v>960882006</v>
      </c>
      <c r="S58" s="281"/>
      <c r="T58" s="282">
        <v>866327168</v>
      </c>
      <c r="U58" s="282">
        <v>866327168</v>
      </c>
      <c r="V58" s="282">
        <v>926087029</v>
      </c>
      <c r="W58" s="282">
        <v>926087029</v>
      </c>
      <c r="X58" s="282">
        <v>901122145</v>
      </c>
      <c r="Y58" s="282">
        <v>901122145</v>
      </c>
      <c r="Z58" s="281">
        <v>1971861</v>
      </c>
      <c r="AA58" s="287">
        <v>187256</v>
      </c>
      <c r="AB58" s="282">
        <v>2159117</v>
      </c>
      <c r="AC58" s="287">
        <v>54290931</v>
      </c>
      <c r="AD58" s="286">
        <v>0</v>
      </c>
      <c r="AE58" s="291">
        <v>1017332054</v>
      </c>
      <c r="AF58" s="282"/>
      <c r="AG58" s="282">
        <v>0</v>
      </c>
      <c r="AH58" s="288">
        <v>5386000</v>
      </c>
      <c r="AI58" s="288">
        <v>1775000</v>
      </c>
      <c r="AJ58" s="282">
        <v>0</v>
      </c>
      <c r="AK58" s="282"/>
      <c r="AL58" s="287">
        <v>412767852</v>
      </c>
      <c r="AM58" s="287">
        <v>46476200</v>
      </c>
      <c r="AN58" s="286">
        <v>459244052</v>
      </c>
      <c r="AO58" s="287">
        <v>299603431</v>
      </c>
      <c r="AP58" s="287">
        <v>13545675</v>
      </c>
      <c r="AQ58" s="286">
        <v>313149106</v>
      </c>
      <c r="AR58" s="287">
        <v>159139197</v>
      </c>
      <c r="AS58" s="287">
        <v>-262014</v>
      </c>
      <c r="AT58" s="286">
        <v>158877183</v>
      </c>
      <c r="AU58" s="287">
        <v>1977688</v>
      </c>
      <c r="AV58" s="282">
        <v>31387681</v>
      </c>
      <c r="AW58" s="282">
        <v>3407296</v>
      </c>
      <c r="AX58" s="282">
        <v>34794977</v>
      </c>
      <c r="AY58" s="292">
        <v>968043006</v>
      </c>
      <c r="AZ58" s="287">
        <v>0</v>
      </c>
      <c r="BA58" s="292">
        <v>968043006</v>
      </c>
      <c r="BB58" s="282"/>
      <c r="BC58" s="282">
        <v>873488168</v>
      </c>
      <c r="BD58" s="282">
        <v>873488168</v>
      </c>
      <c r="BE58" s="293">
        <v>1024493054</v>
      </c>
      <c r="BF58" s="282"/>
      <c r="BG58" s="289">
        <v>1017332054</v>
      </c>
      <c r="BH58" s="294">
        <v>0</v>
      </c>
      <c r="BI58" s="285">
        <v>0</v>
      </c>
      <c r="BJ58" s="282"/>
    </row>
    <row r="59" spans="1:66">
      <c r="B59" s="266" t="s">
        <v>112</v>
      </c>
      <c r="C59" s="282">
        <v>5660479286</v>
      </c>
      <c r="D59" s="282">
        <v>25509002</v>
      </c>
      <c r="E59" s="282">
        <v>5685988288</v>
      </c>
      <c r="F59" s="282">
        <v>4033997437</v>
      </c>
      <c r="G59" s="282">
        <v>17762159</v>
      </c>
      <c r="H59" s="282">
        <v>4051759596</v>
      </c>
      <c r="I59" s="282">
        <v>2086729655</v>
      </c>
      <c r="J59" s="282">
        <v>1802817</v>
      </c>
      <c r="K59" s="282">
        <v>2088532472</v>
      </c>
      <c r="L59" s="282">
        <v>23618351</v>
      </c>
      <c r="M59" s="282">
        <v>378002227</v>
      </c>
      <c r="N59" s="282">
        <v>43739678</v>
      </c>
      <c r="O59" s="282">
        <v>421741905</v>
      </c>
      <c r="P59" s="282">
        <v>12271640612</v>
      </c>
      <c r="Q59" s="281">
        <v>0</v>
      </c>
      <c r="R59" s="282">
        <v>12271640612</v>
      </c>
      <c r="S59" s="281"/>
      <c r="T59" s="282">
        <v>11804824729</v>
      </c>
      <c r="U59" s="282">
        <v>11804824729</v>
      </c>
      <c r="V59" s="282">
        <v>11849898707</v>
      </c>
      <c r="W59" s="282">
        <v>11849898707</v>
      </c>
      <c r="X59" s="282">
        <v>12226566634</v>
      </c>
      <c r="Y59" s="282">
        <v>12226566634</v>
      </c>
      <c r="Z59" s="290">
        <v>23100691</v>
      </c>
      <c r="AA59" s="286">
        <v>98051</v>
      </c>
      <c r="AB59" s="282">
        <v>23198742</v>
      </c>
      <c r="AC59" s="286">
        <v>760550758</v>
      </c>
      <c r="AD59" s="286">
        <v>0</v>
      </c>
      <c r="AE59" s="286">
        <v>13055390112</v>
      </c>
      <c r="AF59" s="282"/>
      <c r="AG59" s="282">
        <v>0</v>
      </c>
      <c r="AH59" s="282">
        <v>34903000</v>
      </c>
      <c r="AI59" s="282">
        <v>22651000</v>
      </c>
      <c r="AJ59" s="282">
        <v>0</v>
      </c>
      <c r="AK59" s="282"/>
      <c r="AL59" s="286">
        <v>5695382286</v>
      </c>
      <c r="AM59" s="286">
        <v>25509002</v>
      </c>
      <c r="AN59" s="286">
        <v>5720891288</v>
      </c>
      <c r="AO59" s="286">
        <v>4056648437</v>
      </c>
      <c r="AP59" s="286">
        <v>17762159</v>
      </c>
      <c r="AQ59" s="286">
        <v>4074410596</v>
      </c>
      <c r="AR59" s="286">
        <v>2086729655</v>
      </c>
      <c r="AS59" s="286">
        <v>1802817</v>
      </c>
      <c r="AT59" s="286">
        <v>2088532472</v>
      </c>
      <c r="AU59" s="286">
        <v>23618351</v>
      </c>
      <c r="AV59" s="282">
        <v>378002227</v>
      </c>
      <c r="AW59" s="282">
        <v>43739678</v>
      </c>
      <c r="AX59" s="282">
        <v>421741905</v>
      </c>
      <c r="AY59" s="282">
        <v>12329194612</v>
      </c>
      <c r="AZ59" s="287">
        <v>0</v>
      </c>
      <c r="BA59" s="282">
        <v>12329194612</v>
      </c>
      <c r="BB59" s="282"/>
      <c r="BC59" s="282">
        <v>11862378729</v>
      </c>
      <c r="BD59" s="282">
        <v>11862378729</v>
      </c>
      <c r="BE59" s="286">
        <v>13112944112</v>
      </c>
      <c r="BF59" s="281"/>
      <c r="BG59" s="286">
        <v>13055390112</v>
      </c>
      <c r="BH59" s="294">
        <v>0</v>
      </c>
      <c r="BI59" s="286">
        <v>0</v>
      </c>
      <c r="BJ59" s="282"/>
      <c r="BN59" s="262"/>
    </row>
    <row r="60" spans="1:66">
      <c r="A60" s="260">
        <f t="shared" ref="A60:A71" si="4">A47+1</f>
        <v>2009</v>
      </c>
      <c r="B60" s="260">
        <v>1</v>
      </c>
      <c r="C60" s="282">
        <v>525856374</v>
      </c>
      <c r="D60" s="282">
        <v>8181275</v>
      </c>
      <c r="E60" s="282">
        <v>534037649</v>
      </c>
      <c r="F60" s="282">
        <v>312147267</v>
      </c>
      <c r="G60" s="282">
        <v>-28494045</v>
      </c>
      <c r="H60" s="282">
        <v>283653222</v>
      </c>
      <c r="I60" s="282">
        <v>162570764</v>
      </c>
      <c r="J60" s="282">
        <v>-5966803</v>
      </c>
      <c r="K60" s="282">
        <v>156603961</v>
      </c>
      <c r="L60" s="282">
        <v>1979540</v>
      </c>
      <c r="M60" s="282">
        <v>33109066</v>
      </c>
      <c r="N60" s="282">
        <v>3573949</v>
      </c>
      <c r="O60" s="282">
        <v>36683015</v>
      </c>
      <c r="P60" s="282">
        <v>1012957387</v>
      </c>
      <c r="Q60" s="281">
        <v>0</v>
      </c>
      <c r="R60" s="282">
        <v>1012957387</v>
      </c>
      <c r="S60" s="281"/>
      <c r="T60" s="282">
        <v>1002553945</v>
      </c>
      <c r="U60" s="282">
        <v>1002553945</v>
      </c>
      <c r="V60" s="282">
        <v>976274372</v>
      </c>
      <c r="W60" s="282">
        <v>976274372</v>
      </c>
      <c r="X60" s="282">
        <v>1039236960</v>
      </c>
      <c r="Y60" s="282">
        <v>1039236960</v>
      </c>
      <c r="Z60" s="281">
        <v>2139831</v>
      </c>
      <c r="AA60" s="287">
        <v>-166667</v>
      </c>
      <c r="AB60" s="282">
        <v>1973164</v>
      </c>
      <c r="AC60" s="287">
        <v>59682732</v>
      </c>
      <c r="AD60" s="286">
        <v>0</v>
      </c>
      <c r="AE60" s="291">
        <v>1074613283</v>
      </c>
      <c r="AF60" s="282"/>
      <c r="AG60" s="282">
        <v>0</v>
      </c>
      <c r="AH60" s="288">
        <v>7996000</v>
      </c>
      <c r="AI60" s="288">
        <v>3126000</v>
      </c>
      <c r="AJ60" s="282">
        <v>0</v>
      </c>
      <c r="AK60" s="282"/>
      <c r="AL60" s="287">
        <v>533852374</v>
      </c>
      <c r="AM60" s="287">
        <v>8181275</v>
      </c>
      <c r="AN60" s="286">
        <v>542033649</v>
      </c>
      <c r="AO60" s="287">
        <v>315273267</v>
      </c>
      <c r="AP60" s="287">
        <v>-28494045</v>
      </c>
      <c r="AQ60" s="286">
        <v>286779222</v>
      </c>
      <c r="AR60" s="287">
        <v>162570764</v>
      </c>
      <c r="AS60" s="287">
        <v>-5966803</v>
      </c>
      <c r="AT60" s="286">
        <v>156603961</v>
      </c>
      <c r="AU60" s="287">
        <v>1979540</v>
      </c>
      <c r="AV60" s="282">
        <v>33109066</v>
      </c>
      <c r="AW60" s="282">
        <v>3573949</v>
      </c>
      <c r="AX60" s="282">
        <v>36683015</v>
      </c>
      <c r="AY60" s="292">
        <v>1024079387</v>
      </c>
      <c r="AZ60" s="287">
        <v>0</v>
      </c>
      <c r="BA60" s="292">
        <v>1024079387</v>
      </c>
      <c r="BB60" s="282"/>
      <c r="BC60" s="282">
        <v>1013675945</v>
      </c>
      <c r="BD60" s="282">
        <v>1013675945</v>
      </c>
      <c r="BE60" s="293">
        <v>1085735283</v>
      </c>
      <c r="BF60" s="282"/>
      <c r="BG60" s="289">
        <v>1074613283</v>
      </c>
      <c r="BH60" s="294">
        <v>0</v>
      </c>
      <c r="BI60" s="285">
        <v>0</v>
      </c>
      <c r="BJ60" s="281"/>
    </row>
    <row r="61" spans="1:66">
      <c r="A61" s="260">
        <f t="shared" si="4"/>
        <v>2009</v>
      </c>
      <c r="B61" s="260">
        <v>2</v>
      </c>
      <c r="C61" s="282">
        <v>468346952</v>
      </c>
      <c r="D61" s="282">
        <v>-53802270</v>
      </c>
      <c r="E61" s="282">
        <v>414544682</v>
      </c>
      <c r="F61" s="282">
        <v>296628340</v>
      </c>
      <c r="G61" s="282">
        <v>-21817645</v>
      </c>
      <c r="H61" s="282">
        <v>274810695</v>
      </c>
      <c r="I61" s="282">
        <v>154081152</v>
      </c>
      <c r="J61" s="282">
        <v>-1491782</v>
      </c>
      <c r="K61" s="282">
        <v>152589370</v>
      </c>
      <c r="L61" s="282">
        <v>1981305</v>
      </c>
      <c r="M61" s="282">
        <v>26956146</v>
      </c>
      <c r="N61" s="282">
        <v>2981722</v>
      </c>
      <c r="O61" s="282">
        <v>29937868</v>
      </c>
      <c r="P61" s="282">
        <v>873863920</v>
      </c>
      <c r="Q61" s="281">
        <v>0</v>
      </c>
      <c r="R61" s="282">
        <v>873863920</v>
      </c>
      <c r="S61" s="281"/>
      <c r="T61" s="282">
        <v>921037749</v>
      </c>
      <c r="U61" s="282">
        <v>921037749</v>
      </c>
      <c r="V61" s="282">
        <v>843926052</v>
      </c>
      <c r="W61" s="282">
        <v>843926052</v>
      </c>
      <c r="X61" s="282">
        <v>950975617</v>
      </c>
      <c r="Y61" s="282">
        <v>950975617</v>
      </c>
      <c r="Z61" s="281">
        <v>2044898</v>
      </c>
      <c r="AA61" s="287">
        <v>-148910</v>
      </c>
      <c r="AB61" s="282">
        <v>1895988</v>
      </c>
      <c r="AC61" s="287">
        <v>43415491</v>
      </c>
      <c r="AD61" s="286">
        <v>0</v>
      </c>
      <c r="AE61" s="291">
        <v>919175399</v>
      </c>
      <c r="AF61" s="282"/>
      <c r="AG61" s="282">
        <v>0</v>
      </c>
      <c r="AH61" s="288">
        <v>4957000</v>
      </c>
      <c r="AI61" s="288">
        <v>1891000</v>
      </c>
      <c r="AJ61" s="282">
        <v>0</v>
      </c>
      <c r="AK61" s="282"/>
      <c r="AL61" s="287">
        <v>473303952</v>
      </c>
      <c r="AM61" s="287">
        <v>-53802270</v>
      </c>
      <c r="AN61" s="286">
        <v>419501682</v>
      </c>
      <c r="AO61" s="287">
        <v>298519340</v>
      </c>
      <c r="AP61" s="287">
        <v>-21817645</v>
      </c>
      <c r="AQ61" s="286">
        <v>276701695</v>
      </c>
      <c r="AR61" s="287">
        <v>154081152</v>
      </c>
      <c r="AS61" s="287">
        <v>-1491782</v>
      </c>
      <c r="AT61" s="286">
        <v>152589370</v>
      </c>
      <c r="AU61" s="287">
        <v>1981305</v>
      </c>
      <c r="AV61" s="282">
        <v>26956146</v>
      </c>
      <c r="AW61" s="282">
        <v>2981722</v>
      </c>
      <c r="AX61" s="282">
        <v>29937868</v>
      </c>
      <c r="AY61" s="292">
        <v>880711920</v>
      </c>
      <c r="AZ61" s="287">
        <v>0</v>
      </c>
      <c r="BA61" s="292">
        <v>880711920</v>
      </c>
      <c r="BB61" s="282"/>
      <c r="BC61" s="282">
        <v>927885749</v>
      </c>
      <c r="BD61" s="282">
        <v>927885749</v>
      </c>
      <c r="BE61" s="293">
        <v>926023399</v>
      </c>
      <c r="BF61" s="282"/>
      <c r="BG61" s="289">
        <v>919175399</v>
      </c>
      <c r="BH61" s="294">
        <v>0</v>
      </c>
      <c r="BI61" s="285">
        <v>0</v>
      </c>
      <c r="BJ61" s="281"/>
    </row>
    <row r="62" spans="1:66">
      <c r="A62" s="260">
        <f t="shared" si="4"/>
        <v>2009</v>
      </c>
      <c r="B62" s="260">
        <v>3</v>
      </c>
      <c r="C62" s="282">
        <v>376493602</v>
      </c>
      <c r="D62" s="282">
        <v>-2863452</v>
      </c>
      <c r="E62" s="282">
        <v>373630150</v>
      </c>
      <c r="F62" s="282">
        <v>288870000</v>
      </c>
      <c r="G62" s="282">
        <v>23323079</v>
      </c>
      <c r="H62" s="282">
        <v>312193079</v>
      </c>
      <c r="I62" s="282">
        <v>167932523</v>
      </c>
      <c r="J62" s="282">
        <v>4156589</v>
      </c>
      <c r="K62" s="282">
        <v>172089112</v>
      </c>
      <c r="L62" s="282">
        <v>1983184</v>
      </c>
      <c r="M62" s="282">
        <v>28577374</v>
      </c>
      <c r="N62" s="282">
        <v>3233098</v>
      </c>
      <c r="O62" s="282">
        <v>31810472</v>
      </c>
      <c r="P62" s="282">
        <v>891705997</v>
      </c>
      <c r="Q62" s="281">
        <v>0</v>
      </c>
      <c r="R62" s="282">
        <v>891705997</v>
      </c>
      <c r="S62" s="281"/>
      <c r="T62" s="282">
        <v>835279309</v>
      </c>
      <c r="U62" s="282">
        <v>835279309</v>
      </c>
      <c r="V62" s="282">
        <v>859895525</v>
      </c>
      <c r="W62" s="282">
        <v>859895525</v>
      </c>
      <c r="X62" s="282">
        <v>867089781</v>
      </c>
      <c r="Y62" s="282">
        <v>867089781</v>
      </c>
      <c r="Z62" s="281">
        <v>1908116</v>
      </c>
      <c r="AA62" s="287">
        <v>134441</v>
      </c>
      <c r="AB62" s="282">
        <v>2042557</v>
      </c>
      <c r="AC62" s="287">
        <v>45148556</v>
      </c>
      <c r="AD62" s="286">
        <v>0</v>
      </c>
      <c r="AE62" s="291">
        <v>938897110</v>
      </c>
      <c r="AF62" s="282"/>
      <c r="AG62" s="282">
        <v>0</v>
      </c>
      <c r="AH62" s="288">
        <v>3874000</v>
      </c>
      <c r="AI62" s="288">
        <v>1554000</v>
      </c>
      <c r="AJ62" s="282">
        <v>0</v>
      </c>
      <c r="AK62" s="282"/>
      <c r="AL62" s="287">
        <v>380367602</v>
      </c>
      <c r="AM62" s="287">
        <v>-2863452</v>
      </c>
      <c r="AN62" s="286">
        <v>377504150</v>
      </c>
      <c r="AO62" s="287">
        <v>290424000</v>
      </c>
      <c r="AP62" s="287">
        <v>23323079</v>
      </c>
      <c r="AQ62" s="286">
        <v>313747079</v>
      </c>
      <c r="AR62" s="287">
        <v>167932523</v>
      </c>
      <c r="AS62" s="287">
        <v>4156589</v>
      </c>
      <c r="AT62" s="286">
        <v>172089112</v>
      </c>
      <c r="AU62" s="287">
        <v>1983184</v>
      </c>
      <c r="AV62" s="282">
        <v>28577374</v>
      </c>
      <c r="AW62" s="282">
        <v>3233098</v>
      </c>
      <c r="AX62" s="282">
        <v>31810472</v>
      </c>
      <c r="AY62" s="292">
        <v>897133997</v>
      </c>
      <c r="AZ62" s="287">
        <v>0</v>
      </c>
      <c r="BA62" s="292">
        <v>897133997</v>
      </c>
      <c r="BB62" s="282"/>
      <c r="BC62" s="282">
        <v>840707309</v>
      </c>
      <c r="BD62" s="282">
        <v>840707309</v>
      </c>
      <c r="BE62" s="293">
        <v>944325110</v>
      </c>
      <c r="BF62" s="282"/>
      <c r="BG62" s="289">
        <v>938897110</v>
      </c>
      <c r="BH62" s="294">
        <v>0</v>
      </c>
      <c r="BI62" s="285">
        <v>0</v>
      </c>
      <c r="BJ62" s="281"/>
    </row>
    <row r="63" spans="1:66">
      <c r="A63" s="260">
        <f t="shared" si="4"/>
        <v>2009</v>
      </c>
      <c r="B63" s="260">
        <v>4</v>
      </c>
      <c r="C63" s="282">
        <v>374859998</v>
      </c>
      <c r="D63" s="282">
        <v>3569595</v>
      </c>
      <c r="E63" s="282">
        <v>378429593</v>
      </c>
      <c r="F63" s="282">
        <v>308453210</v>
      </c>
      <c r="G63" s="282">
        <v>14817021</v>
      </c>
      <c r="H63" s="282">
        <v>323270231</v>
      </c>
      <c r="I63" s="282">
        <v>170356936</v>
      </c>
      <c r="J63" s="282">
        <v>1294590</v>
      </c>
      <c r="K63" s="282">
        <v>171651526</v>
      </c>
      <c r="L63" s="282">
        <v>1984398</v>
      </c>
      <c r="M63" s="282">
        <v>27045228</v>
      </c>
      <c r="N63" s="282">
        <v>3187309</v>
      </c>
      <c r="O63" s="282">
        <v>30232537</v>
      </c>
      <c r="P63" s="282">
        <v>905568285</v>
      </c>
      <c r="Q63" s="281">
        <v>0</v>
      </c>
      <c r="R63" s="282">
        <v>905568285</v>
      </c>
      <c r="S63" s="281"/>
      <c r="T63" s="282">
        <v>855654542</v>
      </c>
      <c r="U63" s="282">
        <v>855654542</v>
      </c>
      <c r="V63" s="282">
        <v>875335748</v>
      </c>
      <c r="W63" s="282">
        <v>875335748</v>
      </c>
      <c r="X63" s="282">
        <v>885887079</v>
      </c>
      <c r="Y63" s="282">
        <v>885887079</v>
      </c>
      <c r="Z63" s="281">
        <v>1826111</v>
      </c>
      <c r="AA63" s="287">
        <v>-18261</v>
      </c>
      <c r="AB63" s="282">
        <v>1807850</v>
      </c>
      <c r="AC63" s="287">
        <v>46353953</v>
      </c>
      <c r="AD63" s="286">
        <v>0</v>
      </c>
      <c r="AE63" s="291">
        <v>953730088</v>
      </c>
      <c r="AF63" s="282"/>
      <c r="AG63" s="282">
        <v>0</v>
      </c>
      <c r="AH63" s="288">
        <v>1822000</v>
      </c>
      <c r="AI63" s="288">
        <v>1296000</v>
      </c>
      <c r="AJ63" s="282">
        <v>0</v>
      </c>
      <c r="AK63" s="282"/>
      <c r="AL63" s="287">
        <v>376681998</v>
      </c>
      <c r="AM63" s="287">
        <v>3569595</v>
      </c>
      <c r="AN63" s="286">
        <v>380251593</v>
      </c>
      <c r="AO63" s="287">
        <v>309749210</v>
      </c>
      <c r="AP63" s="287">
        <v>14817021</v>
      </c>
      <c r="AQ63" s="286">
        <v>324566231</v>
      </c>
      <c r="AR63" s="287">
        <v>170356936</v>
      </c>
      <c r="AS63" s="287">
        <v>1294590</v>
      </c>
      <c r="AT63" s="286">
        <v>171651526</v>
      </c>
      <c r="AU63" s="287">
        <v>1984398</v>
      </c>
      <c r="AV63" s="282">
        <v>27045228</v>
      </c>
      <c r="AW63" s="282">
        <v>3187309</v>
      </c>
      <c r="AX63" s="282">
        <v>30232537</v>
      </c>
      <c r="AY63" s="292">
        <v>908686285</v>
      </c>
      <c r="AZ63" s="287">
        <v>0</v>
      </c>
      <c r="BA63" s="292">
        <v>908686285</v>
      </c>
      <c r="BB63" s="282"/>
      <c r="BC63" s="282">
        <v>858772542</v>
      </c>
      <c r="BD63" s="282">
        <v>858772542</v>
      </c>
      <c r="BE63" s="293">
        <v>956848088</v>
      </c>
      <c r="BF63" s="282"/>
      <c r="BG63" s="289">
        <v>953730088</v>
      </c>
      <c r="BH63" s="294">
        <v>0</v>
      </c>
      <c r="BI63" s="285">
        <v>0</v>
      </c>
      <c r="BJ63" s="281"/>
    </row>
    <row r="64" spans="1:66">
      <c r="A64" s="260">
        <f t="shared" si="4"/>
        <v>2009</v>
      </c>
      <c r="B64" s="260">
        <v>5</v>
      </c>
      <c r="C64" s="282">
        <v>396274240</v>
      </c>
      <c r="D64" s="282">
        <v>75016260</v>
      </c>
      <c r="E64" s="282">
        <v>471290500</v>
      </c>
      <c r="F64" s="282">
        <v>329053524</v>
      </c>
      <c r="G64" s="282">
        <v>60750227</v>
      </c>
      <c r="H64" s="282">
        <v>389803751</v>
      </c>
      <c r="I64" s="282">
        <v>184097950</v>
      </c>
      <c r="J64" s="282">
        <v>8039385</v>
      </c>
      <c r="K64" s="282">
        <v>192137335</v>
      </c>
      <c r="L64" s="282">
        <v>1986414</v>
      </c>
      <c r="M64" s="282">
        <v>31892718</v>
      </c>
      <c r="N64" s="282">
        <v>3838403</v>
      </c>
      <c r="O64" s="282">
        <v>35731121</v>
      </c>
      <c r="P64" s="282">
        <v>1090949121</v>
      </c>
      <c r="Q64" s="281">
        <v>0</v>
      </c>
      <c r="R64" s="282">
        <v>1090949121</v>
      </c>
      <c r="S64" s="281"/>
      <c r="T64" s="282">
        <v>911412128</v>
      </c>
      <c r="U64" s="282">
        <v>911412128</v>
      </c>
      <c r="V64" s="282">
        <v>1055218000</v>
      </c>
      <c r="W64" s="282">
        <v>1055218000</v>
      </c>
      <c r="X64" s="282">
        <v>947143249</v>
      </c>
      <c r="Y64" s="282">
        <v>947143249</v>
      </c>
      <c r="Z64" s="281">
        <v>1857650</v>
      </c>
      <c r="AA64" s="287">
        <v>311308</v>
      </c>
      <c r="AB64" s="282">
        <v>2168958</v>
      </c>
      <c r="AC64" s="287">
        <v>68837241</v>
      </c>
      <c r="AD64" s="286">
        <v>0</v>
      </c>
      <c r="AE64" s="291">
        <v>1161955320</v>
      </c>
      <c r="AF64" s="282"/>
      <c r="AG64" s="282">
        <v>0</v>
      </c>
      <c r="AH64" s="288">
        <v>1763000</v>
      </c>
      <c r="AI64" s="288">
        <v>2316000</v>
      </c>
      <c r="AJ64" s="282">
        <v>0</v>
      </c>
      <c r="AK64" s="282"/>
      <c r="AL64" s="287">
        <v>398037240</v>
      </c>
      <c r="AM64" s="287">
        <v>75016260</v>
      </c>
      <c r="AN64" s="286">
        <v>473053500</v>
      </c>
      <c r="AO64" s="287">
        <v>331369524</v>
      </c>
      <c r="AP64" s="287">
        <v>60750227</v>
      </c>
      <c r="AQ64" s="286">
        <v>392119751</v>
      </c>
      <c r="AR64" s="287">
        <v>184097950</v>
      </c>
      <c r="AS64" s="287">
        <v>8039385</v>
      </c>
      <c r="AT64" s="286">
        <v>192137335</v>
      </c>
      <c r="AU64" s="287">
        <v>1986414</v>
      </c>
      <c r="AV64" s="282">
        <v>31892718</v>
      </c>
      <c r="AW64" s="282">
        <v>3838403</v>
      </c>
      <c r="AX64" s="282">
        <v>35731121</v>
      </c>
      <c r="AY64" s="292">
        <v>1095028121</v>
      </c>
      <c r="AZ64" s="287">
        <v>0</v>
      </c>
      <c r="BA64" s="292">
        <v>1095028121</v>
      </c>
      <c r="BB64" s="282"/>
      <c r="BC64" s="282">
        <v>915491128</v>
      </c>
      <c r="BD64" s="282">
        <v>915491128</v>
      </c>
      <c r="BE64" s="293">
        <v>1166034320</v>
      </c>
      <c r="BF64" s="282"/>
      <c r="BG64" s="289">
        <v>1161955320</v>
      </c>
      <c r="BH64" s="294">
        <v>0</v>
      </c>
      <c r="BI64" s="285">
        <v>0</v>
      </c>
      <c r="BJ64" s="281"/>
    </row>
    <row r="65" spans="1:95">
      <c r="A65" s="260">
        <f t="shared" si="4"/>
        <v>2009</v>
      </c>
      <c r="B65" s="260">
        <v>6</v>
      </c>
      <c r="C65" s="282">
        <v>544168220</v>
      </c>
      <c r="D65" s="282">
        <v>53463084</v>
      </c>
      <c r="E65" s="282">
        <v>597631304</v>
      </c>
      <c r="F65" s="282">
        <v>390934606</v>
      </c>
      <c r="G65" s="282">
        <v>7611278</v>
      </c>
      <c r="H65" s="282">
        <v>398545884</v>
      </c>
      <c r="I65" s="282">
        <v>191372318</v>
      </c>
      <c r="J65" s="282">
        <v>-1130109</v>
      </c>
      <c r="K65" s="282">
        <v>190242209</v>
      </c>
      <c r="L65" s="282">
        <v>1989842</v>
      </c>
      <c r="M65" s="282">
        <v>35392405</v>
      </c>
      <c r="N65" s="282">
        <v>4181247</v>
      </c>
      <c r="O65" s="282">
        <v>39573652</v>
      </c>
      <c r="P65" s="282">
        <v>1227982891</v>
      </c>
      <c r="Q65" s="281">
        <v>0</v>
      </c>
      <c r="R65" s="282">
        <v>1227982891</v>
      </c>
      <c r="S65" s="281"/>
      <c r="T65" s="282">
        <v>1128464986</v>
      </c>
      <c r="U65" s="282">
        <v>1128464986</v>
      </c>
      <c r="V65" s="282">
        <v>1188409239</v>
      </c>
      <c r="W65" s="282">
        <v>1188409239</v>
      </c>
      <c r="X65" s="282">
        <v>1168038638</v>
      </c>
      <c r="Y65" s="282">
        <v>1168038638</v>
      </c>
      <c r="Z65" s="281">
        <v>1968161</v>
      </c>
      <c r="AA65" s="287">
        <v>-116734</v>
      </c>
      <c r="AB65" s="282">
        <v>1851427</v>
      </c>
      <c r="AC65" s="287">
        <v>88815212</v>
      </c>
      <c r="AD65" s="286">
        <v>0</v>
      </c>
      <c r="AE65" s="291">
        <v>1318649530</v>
      </c>
      <c r="AF65" s="282"/>
      <c r="AG65" s="282">
        <v>0</v>
      </c>
      <c r="AH65" s="288">
        <v>2668000</v>
      </c>
      <c r="AI65" s="288">
        <v>3156000</v>
      </c>
      <c r="AJ65" s="282">
        <v>0</v>
      </c>
      <c r="AK65" s="282"/>
      <c r="AL65" s="287">
        <v>546836220</v>
      </c>
      <c r="AM65" s="287">
        <v>53463084</v>
      </c>
      <c r="AN65" s="286">
        <v>600299304</v>
      </c>
      <c r="AO65" s="287">
        <v>394090606</v>
      </c>
      <c r="AP65" s="287">
        <v>7611278</v>
      </c>
      <c r="AQ65" s="286">
        <v>401701884</v>
      </c>
      <c r="AR65" s="287">
        <v>191372318</v>
      </c>
      <c r="AS65" s="287">
        <v>-1130109</v>
      </c>
      <c r="AT65" s="286">
        <v>190242209</v>
      </c>
      <c r="AU65" s="287">
        <v>1989842</v>
      </c>
      <c r="AV65" s="282">
        <v>35392405</v>
      </c>
      <c r="AW65" s="282">
        <v>4181247</v>
      </c>
      <c r="AX65" s="282">
        <v>39573652</v>
      </c>
      <c r="AY65" s="292">
        <v>1233806891</v>
      </c>
      <c r="AZ65" s="287">
        <v>0</v>
      </c>
      <c r="BA65" s="292">
        <v>1233806891</v>
      </c>
      <c r="BB65" s="282"/>
      <c r="BC65" s="282">
        <v>1134288986</v>
      </c>
      <c r="BD65" s="282">
        <v>1134288986</v>
      </c>
      <c r="BE65" s="293">
        <v>1324473530</v>
      </c>
      <c r="BF65" s="282"/>
      <c r="BG65" s="289">
        <v>1318649530</v>
      </c>
      <c r="BH65" s="294">
        <v>0</v>
      </c>
      <c r="BI65" s="285">
        <v>0</v>
      </c>
      <c r="BJ65" s="281"/>
    </row>
    <row r="66" spans="1:95">
      <c r="A66" s="260">
        <f t="shared" si="4"/>
        <v>2009</v>
      </c>
      <c r="B66" s="260">
        <v>7</v>
      </c>
      <c r="C66" s="282">
        <v>622000286</v>
      </c>
      <c r="D66" s="282">
        <v>29080375</v>
      </c>
      <c r="E66" s="282">
        <v>651080661</v>
      </c>
      <c r="F66" s="282">
        <v>412321955</v>
      </c>
      <c r="G66" s="282">
        <v>482157</v>
      </c>
      <c r="H66" s="282">
        <v>412804112</v>
      </c>
      <c r="I66" s="282">
        <v>194720489</v>
      </c>
      <c r="J66" s="282">
        <v>-1197028</v>
      </c>
      <c r="K66" s="282">
        <v>193523461</v>
      </c>
      <c r="L66" s="282">
        <v>1990729</v>
      </c>
      <c r="M66" s="282">
        <v>38291396</v>
      </c>
      <c r="N66" s="282">
        <v>4525644</v>
      </c>
      <c r="O66" s="282">
        <v>42817040</v>
      </c>
      <c r="P66" s="282">
        <v>1302216003</v>
      </c>
      <c r="Q66" s="281">
        <v>0</v>
      </c>
      <c r="R66" s="282">
        <v>1302216003</v>
      </c>
      <c r="S66" s="281"/>
      <c r="T66" s="282">
        <v>1231033459</v>
      </c>
      <c r="U66" s="282">
        <v>1231033459</v>
      </c>
      <c r="V66" s="282">
        <v>1259398963</v>
      </c>
      <c r="W66" s="282">
        <v>1259398963</v>
      </c>
      <c r="X66" s="282">
        <v>1273850499</v>
      </c>
      <c r="Y66" s="282">
        <v>1273850499</v>
      </c>
      <c r="Z66" s="281">
        <v>2033071</v>
      </c>
      <c r="AA66" s="287">
        <v>-24618</v>
      </c>
      <c r="AB66" s="282">
        <v>2008453</v>
      </c>
      <c r="AC66" s="287">
        <v>100939440</v>
      </c>
      <c r="AD66" s="286">
        <v>0</v>
      </c>
      <c r="AE66" s="291">
        <v>1405163896</v>
      </c>
      <c r="AF66" s="282"/>
      <c r="AG66" s="282">
        <v>0</v>
      </c>
      <c r="AH66" s="288">
        <v>3234000</v>
      </c>
      <c r="AI66" s="288">
        <v>3587000</v>
      </c>
      <c r="AJ66" s="282">
        <v>0</v>
      </c>
      <c r="AK66" s="282"/>
      <c r="AL66" s="287">
        <v>625234286</v>
      </c>
      <c r="AM66" s="287">
        <v>29080375</v>
      </c>
      <c r="AN66" s="286">
        <v>654314661</v>
      </c>
      <c r="AO66" s="287">
        <v>415908955</v>
      </c>
      <c r="AP66" s="287">
        <v>482157</v>
      </c>
      <c r="AQ66" s="286">
        <v>416391112</v>
      </c>
      <c r="AR66" s="287">
        <v>194720489</v>
      </c>
      <c r="AS66" s="287">
        <v>-1197028</v>
      </c>
      <c r="AT66" s="286">
        <v>193523461</v>
      </c>
      <c r="AU66" s="287">
        <v>1990729</v>
      </c>
      <c r="AV66" s="282">
        <v>38291396</v>
      </c>
      <c r="AW66" s="282">
        <v>4525644</v>
      </c>
      <c r="AX66" s="282">
        <v>42817040</v>
      </c>
      <c r="AY66" s="292">
        <v>1309037003</v>
      </c>
      <c r="AZ66" s="287">
        <v>0</v>
      </c>
      <c r="BA66" s="292">
        <v>1309037003</v>
      </c>
      <c r="BB66" s="282"/>
      <c r="BC66" s="282">
        <v>1237854459</v>
      </c>
      <c r="BD66" s="282">
        <v>1237854459</v>
      </c>
      <c r="BE66" s="293">
        <v>1411984896</v>
      </c>
      <c r="BF66" s="282"/>
      <c r="BG66" s="289">
        <v>1405163896</v>
      </c>
      <c r="BH66" s="294">
        <v>0</v>
      </c>
      <c r="BI66" s="285">
        <v>0</v>
      </c>
      <c r="BJ66" s="282"/>
      <c r="BN66" s="262"/>
    </row>
    <row r="67" spans="1:95">
      <c r="A67" s="260">
        <f t="shared" si="4"/>
        <v>2009</v>
      </c>
      <c r="B67" s="260">
        <v>8</v>
      </c>
      <c r="C67" s="282">
        <v>653985892</v>
      </c>
      <c r="D67" s="282">
        <v>6724500</v>
      </c>
      <c r="E67" s="282">
        <v>660710392</v>
      </c>
      <c r="F67" s="282">
        <v>423959088</v>
      </c>
      <c r="G67" s="282">
        <v>-612246</v>
      </c>
      <c r="H67" s="282">
        <v>423346842</v>
      </c>
      <c r="I67" s="282">
        <v>200605154</v>
      </c>
      <c r="J67" s="282">
        <v>1975021</v>
      </c>
      <c r="K67" s="282">
        <v>202580175</v>
      </c>
      <c r="L67" s="282">
        <v>1992344</v>
      </c>
      <c r="M67" s="282">
        <v>38641067</v>
      </c>
      <c r="N67" s="282">
        <v>4588694</v>
      </c>
      <c r="O67" s="282">
        <v>43229761</v>
      </c>
      <c r="P67" s="282">
        <v>1331859514</v>
      </c>
      <c r="Q67" s="281">
        <v>0</v>
      </c>
      <c r="R67" s="282">
        <v>1331859514</v>
      </c>
      <c r="S67" s="281"/>
      <c r="T67" s="282">
        <v>1280542478</v>
      </c>
      <c r="U67" s="282">
        <v>1280542478</v>
      </c>
      <c r="V67" s="282">
        <v>1288629753</v>
      </c>
      <c r="W67" s="282">
        <v>1288629753</v>
      </c>
      <c r="X67" s="282">
        <v>1323772239</v>
      </c>
      <c r="Y67" s="282">
        <v>1323772239</v>
      </c>
      <c r="Z67" s="281">
        <v>1994580</v>
      </c>
      <c r="AA67" s="287">
        <v>-60034</v>
      </c>
      <c r="AB67" s="282">
        <v>1934546</v>
      </c>
      <c r="AC67" s="287">
        <v>105905839</v>
      </c>
      <c r="AD67" s="286">
        <v>0</v>
      </c>
      <c r="AE67" s="291">
        <v>1439699899</v>
      </c>
      <c r="AF67" s="282"/>
      <c r="AG67" s="282">
        <v>0</v>
      </c>
      <c r="AH67" s="288">
        <v>3104000</v>
      </c>
      <c r="AI67" s="288">
        <v>3500000</v>
      </c>
      <c r="AJ67" s="282">
        <v>0</v>
      </c>
      <c r="AK67" s="282"/>
      <c r="AL67" s="287">
        <v>657089892</v>
      </c>
      <c r="AM67" s="287">
        <v>6724500</v>
      </c>
      <c r="AN67" s="286">
        <v>663814392</v>
      </c>
      <c r="AO67" s="287">
        <v>427459088</v>
      </c>
      <c r="AP67" s="287">
        <v>-612246</v>
      </c>
      <c r="AQ67" s="286">
        <v>426846842</v>
      </c>
      <c r="AR67" s="287">
        <v>200605154</v>
      </c>
      <c r="AS67" s="287">
        <v>1975021</v>
      </c>
      <c r="AT67" s="286">
        <v>202580175</v>
      </c>
      <c r="AU67" s="287">
        <v>1992344</v>
      </c>
      <c r="AV67" s="282">
        <v>38641067</v>
      </c>
      <c r="AW67" s="282">
        <v>4588694</v>
      </c>
      <c r="AX67" s="282">
        <v>43229761</v>
      </c>
      <c r="AY67" s="292">
        <v>1338463514</v>
      </c>
      <c r="AZ67" s="287">
        <v>0</v>
      </c>
      <c r="BA67" s="292">
        <v>1338463514</v>
      </c>
      <c r="BB67" s="282"/>
      <c r="BC67" s="282">
        <v>1287146478</v>
      </c>
      <c r="BD67" s="282">
        <v>1287146478</v>
      </c>
      <c r="BE67" s="293">
        <v>1446303899</v>
      </c>
      <c r="BF67" s="282"/>
      <c r="BG67" s="289">
        <v>1439699899</v>
      </c>
      <c r="BH67" s="294">
        <v>0</v>
      </c>
      <c r="BI67" s="285">
        <v>0</v>
      </c>
      <c r="BJ67" s="282"/>
    </row>
    <row r="68" spans="1:95">
      <c r="A68" s="260">
        <f t="shared" si="4"/>
        <v>2009</v>
      </c>
      <c r="B68" s="260">
        <v>9</v>
      </c>
      <c r="C68" s="282">
        <v>581953363</v>
      </c>
      <c r="D68" s="282">
        <v>-72519531</v>
      </c>
      <c r="E68" s="282">
        <v>509433832</v>
      </c>
      <c r="F68" s="282">
        <v>402753140</v>
      </c>
      <c r="G68" s="282">
        <v>-32146342</v>
      </c>
      <c r="H68" s="282">
        <v>370606798</v>
      </c>
      <c r="I68" s="282">
        <v>163099565</v>
      </c>
      <c r="J68" s="282">
        <v>-5021407</v>
      </c>
      <c r="K68" s="282">
        <v>158078158</v>
      </c>
      <c r="L68" s="282">
        <v>1994346</v>
      </c>
      <c r="M68" s="282">
        <v>33378270</v>
      </c>
      <c r="N68" s="282">
        <v>4028205</v>
      </c>
      <c r="O68" s="282">
        <v>37406475</v>
      </c>
      <c r="P68" s="282">
        <v>1077519609</v>
      </c>
      <c r="Q68" s="281">
        <v>0</v>
      </c>
      <c r="R68" s="282">
        <v>1077519609</v>
      </c>
      <c r="S68" s="281"/>
      <c r="T68" s="282">
        <v>1149800414</v>
      </c>
      <c r="U68" s="282">
        <v>1149800414</v>
      </c>
      <c r="V68" s="282">
        <v>1040113134</v>
      </c>
      <c r="W68" s="282">
        <v>1040113134</v>
      </c>
      <c r="X68" s="282">
        <v>1187206889</v>
      </c>
      <c r="Y68" s="282">
        <v>1187206889</v>
      </c>
      <c r="Z68" s="281">
        <v>1971444</v>
      </c>
      <c r="AA68" s="287">
        <v>-116088</v>
      </c>
      <c r="AB68" s="282">
        <v>1855356</v>
      </c>
      <c r="AC68" s="287">
        <v>67116262</v>
      </c>
      <c r="AD68" s="286">
        <v>0</v>
      </c>
      <c r="AE68" s="291">
        <v>1146491227</v>
      </c>
      <c r="AF68" s="282"/>
      <c r="AG68" s="282">
        <v>0</v>
      </c>
      <c r="AH68" s="288">
        <v>2144000</v>
      </c>
      <c r="AI68" s="288">
        <v>2731000</v>
      </c>
      <c r="AJ68" s="282">
        <v>0</v>
      </c>
      <c r="AK68" s="282"/>
      <c r="AL68" s="287">
        <v>584097363</v>
      </c>
      <c r="AM68" s="287">
        <v>-72519531</v>
      </c>
      <c r="AN68" s="286">
        <v>511577832</v>
      </c>
      <c r="AO68" s="287">
        <v>405484140</v>
      </c>
      <c r="AP68" s="287">
        <v>-32146342</v>
      </c>
      <c r="AQ68" s="286">
        <v>373337798</v>
      </c>
      <c r="AR68" s="287">
        <v>163099565</v>
      </c>
      <c r="AS68" s="287">
        <v>-5021407</v>
      </c>
      <c r="AT68" s="286">
        <v>158078158</v>
      </c>
      <c r="AU68" s="287">
        <v>1994346</v>
      </c>
      <c r="AV68" s="282">
        <v>33378270</v>
      </c>
      <c r="AW68" s="282">
        <v>4028205</v>
      </c>
      <c r="AX68" s="282">
        <v>37406475</v>
      </c>
      <c r="AY68" s="292">
        <v>1082394609</v>
      </c>
      <c r="AZ68" s="287">
        <v>0</v>
      </c>
      <c r="BA68" s="292">
        <v>1082394609</v>
      </c>
      <c r="BB68" s="282"/>
      <c r="BC68" s="282">
        <v>1154675414</v>
      </c>
      <c r="BD68" s="282">
        <v>1154675414</v>
      </c>
      <c r="BE68" s="293">
        <v>1151366227</v>
      </c>
      <c r="BF68" s="282"/>
      <c r="BG68" s="289">
        <v>1146491227</v>
      </c>
      <c r="BH68" s="294">
        <v>0</v>
      </c>
      <c r="BI68" s="285">
        <v>0</v>
      </c>
      <c r="BJ68" s="282"/>
    </row>
    <row r="69" spans="1:95">
      <c r="A69" s="260">
        <f t="shared" si="4"/>
        <v>2009</v>
      </c>
      <c r="B69" s="260">
        <v>10</v>
      </c>
      <c r="C69" s="282">
        <v>457746956</v>
      </c>
      <c r="D69" s="282">
        <v>-57739299</v>
      </c>
      <c r="E69" s="282">
        <v>400007657</v>
      </c>
      <c r="F69" s="282">
        <v>357907438</v>
      </c>
      <c r="G69" s="282">
        <v>-18398872</v>
      </c>
      <c r="H69" s="282">
        <v>339508566</v>
      </c>
      <c r="I69" s="282">
        <v>177441507</v>
      </c>
      <c r="J69" s="282">
        <v>-1158694</v>
      </c>
      <c r="K69" s="282">
        <v>176282813</v>
      </c>
      <c r="L69" s="282">
        <v>1995984</v>
      </c>
      <c r="M69" s="282">
        <v>30021765</v>
      </c>
      <c r="N69" s="282">
        <v>3540908</v>
      </c>
      <c r="O69" s="282">
        <v>33562673</v>
      </c>
      <c r="P69" s="282">
        <v>951357693</v>
      </c>
      <c r="Q69" s="281">
        <v>0</v>
      </c>
      <c r="R69" s="282">
        <v>951357693</v>
      </c>
      <c r="S69" s="281"/>
      <c r="T69" s="282">
        <v>995091885</v>
      </c>
      <c r="U69" s="282">
        <v>995091885</v>
      </c>
      <c r="V69" s="282">
        <v>917795020</v>
      </c>
      <c r="W69" s="282">
        <v>917795020</v>
      </c>
      <c r="X69" s="282">
        <v>1028654558</v>
      </c>
      <c r="Y69" s="282">
        <v>1028654558</v>
      </c>
      <c r="Z69" s="281">
        <v>1845336</v>
      </c>
      <c r="AA69" s="287">
        <v>-36438</v>
      </c>
      <c r="AB69" s="282">
        <v>1808898</v>
      </c>
      <c r="AC69" s="287">
        <v>51497402</v>
      </c>
      <c r="AD69" s="286">
        <v>0</v>
      </c>
      <c r="AE69" s="291">
        <v>1004663993</v>
      </c>
      <c r="AF69" s="282"/>
      <c r="AG69" s="282">
        <v>0</v>
      </c>
      <c r="AH69" s="288">
        <v>2123000</v>
      </c>
      <c r="AI69" s="288">
        <v>1751000</v>
      </c>
      <c r="AJ69" s="282">
        <v>0</v>
      </c>
      <c r="AK69" s="282"/>
      <c r="AL69" s="287">
        <v>459869956</v>
      </c>
      <c r="AM69" s="287">
        <v>-57739299</v>
      </c>
      <c r="AN69" s="286">
        <v>402130657</v>
      </c>
      <c r="AO69" s="287">
        <v>359658438</v>
      </c>
      <c r="AP69" s="287">
        <v>-18398872</v>
      </c>
      <c r="AQ69" s="286">
        <v>341259566</v>
      </c>
      <c r="AR69" s="287">
        <v>177441507</v>
      </c>
      <c r="AS69" s="287">
        <v>-1158694</v>
      </c>
      <c r="AT69" s="286">
        <v>176282813</v>
      </c>
      <c r="AU69" s="287">
        <v>1995984</v>
      </c>
      <c r="AV69" s="282">
        <v>30021765</v>
      </c>
      <c r="AW69" s="282">
        <v>3540908</v>
      </c>
      <c r="AX69" s="282">
        <v>33562673</v>
      </c>
      <c r="AY69" s="292">
        <v>955231693</v>
      </c>
      <c r="AZ69" s="287">
        <v>0</v>
      </c>
      <c r="BA69" s="292">
        <v>955231693</v>
      </c>
      <c r="BB69" s="282"/>
      <c r="BC69" s="282">
        <v>998965885</v>
      </c>
      <c r="BD69" s="282">
        <v>998965885</v>
      </c>
      <c r="BE69" s="293">
        <v>1008537993</v>
      </c>
      <c r="BF69" s="282"/>
      <c r="BG69" s="289">
        <v>1004663993</v>
      </c>
      <c r="BH69" s="294">
        <v>0</v>
      </c>
      <c r="BI69" s="285">
        <v>0</v>
      </c>
      <c r="BJ69" s="282"/>
    </row>
    <row r="70" spans="1:95">
      <c r="A70" s="260">
        <f t="shared" si="4"/>
        <v>2009</v>
      </c>
      <c r="B70" s="260">
        <v>11</v>
      </c>
      <c r="C70" s="282">
        <v>378655170</v>
      </c>
      <c r="D70" s="282">
        <v>-12133756</v>
      </c>
      <c r="E70" s="282">
        <v>366521414</v>
      </c>
      <c r="F70" s="282">
        <v>313117180</v>
      </c>
      <c r="G70" s="282">
        <v>-467561</v>
      </c>
      <c r="H70" s="282">
        <v>312649619</v>
      </c>
      <c r="I70" s="282">
        <v>167575018</v>
      </c>
      <c r="J70" s="282">
        <v>2893612</v>
      </c>
      <c r="K70" s="282">
        <v>170468630</v>
      </c>
      <c r="L70" s="282">
        <v>1997603</v>
      </c>
      <c r="M70" s="282">
        <v>28371339</v>
      </c>
      <c r="N70" s="282">
        <v>3154752</v>
      </c>
      <c r="O70" s="282">
        <v>31526091</v>
      </c>
      <c r="P70" s="282">
        <v>883163357</v>
      </c>
      <c r="Q70" s="281">
        <v>0</v>
      </c>
      <c r="R70" s="282">
        <v>883163357</v>
      </c>
      <c r="S70" s="281"/>
      <c r="T70" s="282">
        <v>861344971</v>
      </c>
      <c r="U70" s="282">
        <v>861344971</v>
      </c>
      <c r="V70" s="282">
        <v>851637266</v>
      </c>
      <c r="W70" s="282">
        <v>851637266</v>
      </c>
      <c r="X70" s="282">
        <v>892871062</v>
      </c>
      <c r="Y70" s="282">
        <v>892871062</v>
      </c>
      <c r="Z70" s="281">
        <v>1860350</v>
      </c>
      <c r="AA70" s="287">
        <v>152830</v>
      </c>
      <c r="AB70" s="282">
        <v>2013180</v>
      </c>
      <c r="AC70" s="287">
        <v>44220804</v>
      </c>
      <c r="AD70" s="286">
        <v>0</v>
      </c>
      <c r="AE70" s="291">
        <v>929397341</v>
      </c>
      <c r="AF70" s="282"/>
      <c r="AG70" s="282">
        <v>0</v>
      </c>
      <c r="AH70" s="288">
        <v>3722000</v>
      </c>
      <c r="AI70" s="288">
        <v>1453000</v>
      </c>
      <c r="AJ70" s="282">
        <v>0</v>
      </c>
      <c r="AK70" s="282"/>
      <c r="AL70" s="287">
        <v>382377170</v>
      </c>
      <c r="AM70" s="287">
        <v>-12133756</v>
      </c>
      <c r="AN70" s="286">
        <v>370243414</v>
      </c>
      <c r="AO70" s="287">
        <v>314570180</v>
      </c>
      <c r="AP70" s="287">
        <v>-467561</v>
      </c>
      <c r="AQ70" s="286">
        <v>314102619</v>
      </c>
      <c r="AR70" s="287">
        <v>167575018</v>
      </c>
      <c r="AS70" s="287">
        <v>2893612</v>
      </c>
      <c r="AT70" s="286">
        <v>170468630</v>
      </c>
      <c r="AU70" s="287">
        <v>1997603</v>
      </c>
      <c r="AV70" s="282">
        <v>28371339</v>
      </c>
      <c r="AW70" s="282">
        <v>3154752</v>
      </c>
      <c r="AX70" s="282">
        <v>31526091</v>
      </c>
      <c r="AY70" s="292">
        <v>888338357</v>
      </c>
      <c r="AZ70" s="287">
        <v>0</v>
      </c>
      <c r="BA70" s="292">
        <v>888338357</v>
      </c>
      <c r="BB70" s="282"/>
      <c r="BC70" s="282">
        <v>866519971</v>
      </c>
      <c r="BD70" s="282">
        <v>866519971</v>
      </c>
      <c r="BE70" s="293">
        <v>934572341</v>
      </c>
      <c r="BF70" s="282"/>
      <c r="BG70" s="289">
        <v>929397341</v>
      </c>
      <c r="BH70" s="294">
        <v>0</v>
      </c>
      <c r="BI70" s="285">
        <v>0</v>
      </c>
      <c r="BJ70" s="282"/>
    </row>
    <row r="71" spans="1:95">
      <c r="A71" s="260">
        <f t="shared" si="4"/>
        <v>2009</v>
      </c>
      <c r="B71" s="260">
        <v>12</v>
      </c>
      <c r="C71" s="282">
        <v>415880392</v>
      </c>
      <c r="D71" s="282">
        <v>48544291</v>
      </c>
      <c r="E71" s="282">
        <v>464424683</v>
      </c>
      <c r="F71" s="282">
        <v>305355017</v>
      </c>
      <c r="G71" s="282">
        <v>12954541</v>
      </c>
      <c r="H71" s="282">
        <v>318309558</v>
      </c>
      <c r="I71" s="282">
        <v>159617192</v>
      </c>
      <c r="J71" s="282">
        <v>-444336</v>
      </c>
      <c r="K71" s="282">
        <v>159172856</v>
      </c>
      <c r="L71" s="282">
        <v>1999054</v>
      </c>
      <c r="M71" s="282">
        <v>31941738</v>
      </c>
      <c r="N71" s="282">
        <v>3463549</v>
      </c>
      <c r="O71" s="282">
        <v>35405287</v>
      </c>
      <c r="P71" s="282">
        <v>979311438</v>
      </c>
      <c r="Q71" s="281">
        <v>0</v>
      </c>
      <c r="R71" s="282">
        <v>979311438</v>
      </c>
      <c r="S71" s="281"/>
      <c r="T71" s="282">
        <v>882851655</v>
      </c>
      <c r="U71" s="282">
        <v>882851655</v>
      </c>
      <c r="V71" s="282">
        <v>943906151</v>
      </c>
      <c r="W71" s="282">
        <v>943906151</v>
      </c>
      <c r="X71" s="282">
        <v>918256942</v>
      </c>
      <c r="Y71" s="282">
        <v>918256942</v>
      </c>
      <c r="Z71" s="281">
        <v>2001795</v>
      </c>
      <c r="AA71" s="287">
        <v>199125</v>
      </c>
      <c r="AB71" s="282">
        <v>2200920</v>
      </c>
      <c r="AC71" s="287">
        <v>55395905</v>
      </c>
      <c r="AD71" s="286">
        <v>0</v>
      </c>
      <c r="AE71" s="291">
        <v>1036908263</v>
      </c>
      <c r="AF71" s="282"/>
      <c r="AG71" s="282">
        <v>0</v>
      </c>
      <c r="AH71" s="288">
        <v>6869000</v>
      </c>
      <c r="AI71" s="288">
        <v>2239000</v>
      </c>
      <c r="AJ71" s="282">
        <v>0</v>
      </c>
      <c r="AK71" s="282"/>
      <c r="AL71" s="287">
        <v>422749392</v>
      </c>
      <c r="AM71" s="287">
        <v>48544291</v>
      </c>
      <c r="AN71" s="286">
        <v>471293683</v>
      </c>
      <c r="AO71" s="287">
        <v>307594017</v>
      </c>
      <c r="AP71" s="287">
        <v>12954541</v>
      </c>
      <c r="AQ71" s="286">
        <v>320548558</v>
      </c>
      <c r="AR71" s="287">
        <v>159617192</v>
      </c>
      <c r="AS71" s="287">
        <v>-444336</v>
      </c>
      <c r="AT71" s="286">
        <v>159172856</v>
      </c>
      <c r="AU71" s="287">
        <v>1999054</v>
      </c>
      <c r="AV71" s="282">
        <v>31941738</v>
      </c>
      <c r="AW71" s="282">
        <v>3463549</v>
      </c>
      <c r="AX71" s="282">
        <v>35405287</v>
      </c>
      <c r="AY71" s="292">
        <v>988419438</v>
      </c>
      <c r="AZ71" s="287">
        <v>0</v>
      </c>
      <c r="BA71" s="292">
        <v>988419438</v>
      </c>
      <c r="BB71" s="282"/>
      <c r="BC71" s="282">
        <v>891959655</v>
      </c>
      <c r="BD71" s="282">
        <v>891959655</v>
      </c>
      <c r="BE71" s="293">
        <v>1046016263</v>
      </c>
      <c r="BF71" s="282"/>
      <c r="BG71" s="289">
        <v>1036908263</v>
      </c>
      <c r="BH71" s="294">
        <v>0</v>
      </c>
      <c r="BI71" s="285">
        <v>0</v>
      </c>
      <c r="BJ71" s="282"/>
    </row>
    <row r="72" spans="1:95">
      <c r="B72" s="266" t="s">
        <v>112</v>
      </c>
      <c r="C72" s="282">
        <v>5796221445</v>
      </c>
      <c r="D72" s="282">
        <v>25521072</v>
      </c>
      <c r="E72" s="282">
        <v>5821742517</v>
      </c>
      <c r="F72" s="282">
        <v>4141500765</v>
      </c>
      <c r="G72" s="282">
        <v>18001592</v>
      </c>
      <c r="H72" s="282">
        <v>4159502357</v>
      </c>
      <c r="I72" s="282">
        <v>2093470568</v>
      </c>
      <c r="J72" s="282">
        <v>1949038</v>
      </c>
      <c r="K72" s="282">
        <v>2095419606</v>
      </c>
      <c r="L72" s="282">
        <v>23874743</v>
      </c>
      <c r="M72" s="282">
        <v>383618512</v>
      </c>
      <c r="N72" s="282">
        <v>44297480</v>
      </c>
      <c r="O72" s="282">
        <v>427915992</v>
      </c>
      <c r="P72" s="282">
        <v>12528455215</v>
      </c>
      <c r="Q72" s="281">
        <v>0</v>
      </c>
      <c r="R72" s="282">
        <v>12528455215</v>
      </c>
      <c r="S72" s="281"/>
      <c r="T72" s="282">
        <v>12055067521</v>
      </c>
      <c r="U72" s="282">
        <v>12055067521</v>
      </c>
      <c r="V72" s="282">
        <v>12100539223</v>
      </c>
      <c r="W72" s="282">
        <v>12100539223</v>
      </c>
      <c r="X72" s="282">
        <v>12482983513</v>
      </c>
      <c r="Y72" s="282">
        <v>12482983513</v>
      </c>
      <c r="Z72" s="290">
        <v>23451343</v>
      </c>
      <c r="AA72" s="286">
        <v>109954</v>
      </c>
      <c r="AB72" s="282">
        <v>23561297</v>
      </c>
      <c r="AC72" s="286">
        <v>777328837</v>
      </c>
      <c r="AD72" s="286">
        <v>0</v>
      </c>
      <c r="AE72" s="286">
        <v>13329345349</v>
      </c>
      <c r="AF72" s="282"/>
      <c r="AG72" s="282">
        <v>0</v>
      </c>
      <c r="AH72" s="282">
        <v>44276000</v>
      </c>
      <c r="AI72" s="282">
        <v>28600000</v>
      </c>
      <c r="AJ72" s="282">
        <v>0</v>
      </c>
      <c r="AK72" s="282"/>
      <c r="AL72" s="286">
        <v>5840497445</v>
      </c>
      <c r="AM72" s="286">
        <v>25521072</v>
      </c>
      <c r="AN72" s="286">
        <v>5866018517</v>
      </c>
      <c r="AO72" s="286">
        <v>4170100765</v>
      </c>
      <c r="AP72" s="286">
        <v>18001592</v>
      </c>
      <c r="AQ72" s="286">
        <v>4188102357</v>
      </c>
      <c r="AR72" s="286">
        <v>2093470568</v>
      </c>
      <c r="AS72" s="286">
        <v>1949038</v>
      </c>
      <c r="AT72" s="286">
        <v>2095419606</v>
      </c>
      <c r="AU72" s="286">
        <v>23874743</v>
      </c>
      <c r="AV72" s="282">
        <v>383618512</v>
      </c>
      <c r="AW72" s="282">
        <v>44297480</v>
      </c>
      <c r="AX72" s="282">
        <v>427915992</v>
      </c>
      <c r="AY72" s="282">
        <v>12601331215</v>
      </c>
      <c r="AZ72" s="287">
        <v>0</v>
      </c>
      <c r="BA72" s="282">
        <v>12601331215</v>
      </c>
      <c r="BB72" s="282"/>
      <c r="BC72" s="282">
        <v>12127943521</v>
      </c>
      <c r="BD72" s="282">
        <v>12127943521</v>
      </c>
      <c r="BE72" s="286">
        <v>13402221349</v>
      </c>
      <c r="BF72" s="281"/>
      <c r="BG72" s="286">
        <v>13329345349</v>
      </c>
      <c r="BH72" s="294">
        <v>0</v>
      </c>
      <c r="BI72" s="286">
        <v>0</v>
      </c>
      <c r="BJ72" s="282"/>
      <c r="BN72" s="262"/>
    </row>
    <row r="73" spans="1:95">
      <c r="A73" s="260">
        <f t="shared" ref="A73:A84" si="5">A60+1</f>
        <v>2010</v>
      </c>
      <c r="B73" s="260">
        <v>1</v>
      </c>
      <c r="C73" s="282">
        <v>533116632</v>
      </c>
      <c r="D73" s="282">
        <v>10413998</v>
      </c>
      <c r="E73" s="282">
        <v>543530630</v>
      </c>
      <c r="F73" s="282">
        <v>317865470</v>
      </c>
      <c r="G73" s="282">
        <v>-30507903</v>
      </c>
      <c r="H73" s="282">
        <v>287357567</v>
      </c>
      <c r="I73" s="282">
        <v>160542996</v>
      </c>
      <c r="J73" s="282">
        <v>-6236081</v>
      </c>
      <c r="K73" s="282">
        <v>154306915</v>
      </c>
      <c r="L73" s="282">
        <v>2000906</v>
      </c>
      <c r="M73" s="282">
        <v>33663122</v>
      </c>
      <c r="N73" s="282">
        <v>3630201</v>
      </c>
      <c r="O73" s="282">
        <v>37293323</v>
      </c>
      <c r="P73" s="282">
        <v>1024489341</v>
      </c>
      <c r="Q73" s="281">
        <v>0</v>
      </c>
      <c r="R73" s="282">
        <v>1024489341</v>
      </c>
      <c r="S73" s="281"/>
      <c r="T73" s="282">
        <v>1013526004</v>
      </c>
      <c r="U73" s="282">
        <v>1013526004</v>
      </c>
      <c r="V73" s="282">
        <v>987196018</v>
      </c>
      <c r="W73" s="282">
        <v>987196018</v>
      </c>
      <c r="X73" s="282">
        <v>1050819327</v>
      </c>
      <c r="Y73" s="282">
        <v>1050819327</v>
      </c>
      <c r="Z73" s="281">
        <v>2171827</v>
      </c>
      <c r="AA73" s="287">
        <v>-167567</v>
      </c>
      <c r="AB73" s="282">
        <v>2004260</v>
      </c>
      <c r="AC73" s="287">
        <v>60172136</v>
      </c>
      <c r="AD73" s="286">
        <v>0</v>
      </c>
      <c r="AE73" s="291">
        <v>1086665737</v>
      </c>
      <c r="AF73" s="282"/>
      <c r="AG73" s="282">
        <v>0</v>
      </c>
      <c r="AH73" s="288">
        <v>9723000</v>
      </c>
      <c r="AI73" s="288">
        <v>3774000</v>
      </c>
      <c r="AJ73" s="282">
        <v>0</v>
      </c>
      <c r="AK73" s="282"/>
      <c r="AL73" s="287">
        <v>542839632</v>
      </c>
      <c r="AM73" s="287">
        <v>10413998</v>
      </c>
      <c r="AN73" s="286">
        <v>553253630</v>
      </c>
      <c r="AO73" s="287">
        <v>321639470</v>
      </c>
      <c r="AP73" s="287">
        <v>-30507903</v>
      </c>
      <c r="AQ73" s="286">
        <v>291131567</v>
      </c>
      <c r="AR73" s="287">
        <v>160542996</v>
      </c>
      <c r="AS73" s="287">
        <v>-6236081</v>
      </c>
      <c r="AT73" s="286">
        <v>154306915</v>
      </c>
      <c r="AU73" s="287">
        <v>2000906</v>
      </c>
      <c r="AV73" s="282">
        <v>33663122</v>
      </c>
      <c r="AW73" s="282">
        <v>3630201</v>
      </c>
      <c r="AX73" s="282">
        <v>37293323</v>
      </c>
      <c r="AY73" s="292">
        <v>1037986341</v>
      </c>
      <c r="AZ73" s="287">
        <v>0</v>
      </c>
      <c r="BA73" s="292">
        <v>1037986341</v>
      </c>
      <c r="BB73" s="282"/>
      <c r="BC73" s="282">
        <v>1027023004</v>
      </c>
      <c r="BD73" s="282">
        <v>1027023004</v>
      </c>
      <c r="BE73" s="293">
        <v>1100162737</v>
      </c>
      <c r="BF73" s="282"/>
      <c r="BG73" s="289">
        <v>1086665737</v>
      </c>
      <c r="BH73" s="294">
        <v>0</v>
      </c>
      <c r="BI73" s="285">
        <v>0</v>
      </c>
      <c r="BJ73" s="281"/>
      <c r="CQ73" s="295"/>
    </row>
    <row r="74" spans="1:95">
      <c r="A74" s="260">
        <f t="shared" si="5"/>
        <v>2010</v>
      </c>
      <c r="B74" s="260">
        <v>2</v>
      </c>
      <c r="C74" s="282">
        <v>478579640</v>
      </c>
      <c r="D74" s="282">
        <v>-55284155</v>
      </c>
      <c r="E74" s="282">
        <v>423295485</v>
      </c>
      <c r="F74" s="282">
        <v>304015199</v>
      </c>
      <c r="G74" s="282">
        <v>-21864096</v>
      </c>
      <c r="H74" s="282">
        <v>282151103</v>
      </c>
      <c r="I74" s="282">
        <v>152137058</v>
      </c>
      <c r="J74" s="282">
        <v>-1383857</v>
      </c>
      <c r="K74" s="282">
        <v>150753201</v>
      </c>
      <c r="L74" s="282">
        <v>2002671</v>
      </c>
      <c r="M74" s="282">
        <v>27456584</v>
      </c>
      <c r="N74" s="282">
        <v>3032530</v>
      </c>
      <c r="O74" s="282">
        <v>30489114</v>
      </c>
      <c r="P74" s="282">
        <v>888691574</v>
      </c>
      <c r="Q74" s="281">
        <v>0</v>
      </c>
      <c r="R74" s="282">
        <v>888691574</v>
      </c>
      <c r="S74" s="281"/>
      <c r="T74" s="282">
        <v>936734568</v>
      </c>
      <c r="U74" s="282">
        <v>936734568</v>
      </c>
      <c r="V74" s="282">
        <v>858202460</v>
      </c>
      <c r="W74" s="282">
        <v>858202460</v>
      </c>
      <c r="X74" s="282">
        <v>967223682</v>
      </c>
      <c r="Y74" s="282">
        <v>967223682</v>
      </c>
      <c r="Z74" s="281">
        <v>2075474</v>
      </c>
      <c r="AA74" s="287">
        <v>-153500</v>
      </c>
      <c r="AB74" s="282">
        <v>1921974</v>
      </c>
      <c r="AC74" s="287">
        <v>44221966</v>
      </c>
      <c r="AD74" s="286">
        <v>0</v>
      </c>
      <c r="AE74" s="291">
        <v>934835514</v>
      </c>
      <c r="AF74" s="282"/>
      <c r="AG74" s="282">
        <v>0</v>
      </c>
      <c r="AH74" s="288">
        <v>6026000</v>
      </c>
      <c r="AI74" s="288">
        <v>2283000</v>
      </c>
      <c r="AJ74" s="282">
        <v>0</v>
      </c>
      <c r="AK74" s="282"/>
      <c r="AL74" s="287">
        <v>484605640</v>
      </c>
      <c r="AM74" s="287">
        <v>-55284155</v>
      </c>
      <c r="AN74" s="286">
        <v>429321485</v>
      </c>
      <c r="AO74" s="287">
        <v>306298199</v>
      </c>
      <c r="AP74" s="287">
        <v>-21864096</v>
      </c>
      <c r="AQ74" s="286">
        <v>284434103</v>
      </c>
      <c r="AR74" s="287">
        <v>152137058</v>
      </c>
      <c r="AS74" s="287">
        <v>-1383857</v>
      </c>
      <c r="AT74" s="286">
        <v>150753201</v>
      </c>
      <c r="AU74" s="287">
        <v>2002671</v>
      </c>
      <c r="AV74" s="282">
        <v>27456584</v>
      </c>
      <c r="AW74" s="282">
        <v>3032530</v>
      </c>
      <c r="AX74" s="282">
        <v>30489114</v>
      </c>
      <c r="AY74" s="292">
        <v>897000574</v>
      </c>
      <c r="AZ74" s="287">
        <v>0</v>
      </c>
      <c r="BA74" s="292">
        <v>897000574</v>
      </c>
      <c r="BB74" s="282"/>
      <c r="BC74" s="282">
        <v>945043568</v>
      </c>
      <c r="BD74" s="282">
        <v>945043568</v>
      </c>
      <c r="BE74" s="293">
        <v>943144514</v>
      </c>
      <c r="BF74" s="282"/>
      <c r="BG74" s="289">
        <v>934835514</v>
      </c>
      <c r="BH74" s="294">
        <v>0</v>
      </c>
      <c r="BI74" s="285">
        <v>0</v>
      </c>
      <c r="BJ74" s="281"/>
      <c r="CQ74" s="295"/>
    </row>
    <row r="75" spans="1:95">
      <c r="A75" s="260">
        <f t="shared" si="5"/>
        <v>2010</v>
      </c>
      <c r="B75" s="260">
        <v>3</v>
      </c>
      <c r="C75" s="282">
        <v>380783872</v>
      </c>
      <c r="D75" s="282">
        <v>-4639709</v>
      </c>
      <c r="E75" s="282">
        <v>376144163</v>
      </c>
      <c r="F75" s="282">
        <v>293277737</v>
      </c>
      <c r="G75" s="282">
        <v>25269711</v>
      </c>
      <c r="H75" s="282">
        <v>318547448</v>
      </c>
      <c r="I75" s="282">
        <v>165534949</v>
      </c>
      <c r="J75" s="282">
        <v>4593280</v>
      </c>
      <c r="K75" s="282">
        <v>170128229</v>
      </c>
      <c r="L75" s="282">
        <v>2004550</v>
      </c>
      <c r="M75" s="282">
        <v>29131430</v>
      </c>
      <c r="N75" s="282">
        <v>3289350</v>
      </c>
      <c r="O75" s="282">
        <v>32420780</v>
      </c>
      <c r="P75" s="282">
        <v>899245170</v>
      </c>
      <c r="Q75" s="281">
        <v>0</v>
      </c>
      <c r="R75" s="282">
        <v>899245170</v>
      </c>
      <c r="S75" s="281"/>
      <c r="T75" s="282">
        <v>841601108</v>
      </c>
      <c r="U75" s="282">
        <v>841601108</v>
      </c>
      <c r="V75" s="282">
        <v>866824390</v>
      </c>
      <c r="W75" s="282">
        <v>866824390</v>
      </c>
      <c r="X75" s="282">
        <v>874021888</v>
      </c>
      <c r="Y75" s="282">
        <v>874021888</v>
      </c>
      <c r="Z75" s="281">
        <v>1936647</v>
      </c>
      <c r="AA75" s="287">
        <v>154591</v>
      </c>
      <c r="AB75" s="282">
        <v>2091238</v>
      </c>
      <c r="AC75" s="287">
        <v>45158369</v>
      </c>
      <c r="AD75" s="286">
        <v>0</v>
      </c>
      <c r="AE75" s="291">
        <v>946494777</v>
      </c>
      <c r="AF75" s="282"/>
      <c r="AG75" s="282">
        <v>0</v>
      </c>
      <c r="AH75" s="288">
        <v>4706000</v>
      </c>
      <c r="AI75" s="288">
        <v>1877000</v>
      </c>
      <c r="AJ75" s="282">
        <v>0</v>
      </c>
      <c r="AK75" s="282"/>
      <c r="AL75" s="287">
        <v>385489872</v>
      </c>
      <c r="AM75" s="287">
        <v>-4639709</v>
      </c>
      <c r="AN75" s="286">
        <v>380850163</v>
      </c>
      <c r="AO75" s="287">
        <v>295154737</v>
      </c>
      <c r="AP75" s="287">
        <v>25269711</v>
      </c>
      <c r="AQ75" s="286">
        <v>320424448</v>
      </c>
      <c r="AR75" s="287">
        <v>165534949</v>
      </c>
      <c r="AS75" s="287">
        <v>4593280</v>
      </c>
      <c r="AT75" s="286">
        <v>170128229</v>
      </c>
      <c r="AU75" s="287">
        <v>2004550</v>
      </c>
      <c r="AV75" s="282">
        <v>29131430</v>
      </c>
      <c r="AW75" s="282">
        <v>3289350</v>
      </c>
      <c r="AX75" s="282">
        <v>32420780</v>
      </c>
      <c r="AY75" s="292">
        <v>905828170</v>
      </c>
      <c r="AZ75" s="287">
        <v>0</v>
      </c>
      <c r="BA75" s="292">
        <v>905828170</v>
      </c>
      <c r="BB75" s="282"/>
      <c r="BC75" s="282">
        <v>848184108</v>
      </c>
      <c r="BD75" s="282">
        <v>848184108</v>
      </c>
      <c r="BE75" s="293">
        <v>953077777</v>
      </c>
      <c r="BF75" s="282"/>
      <c r="BG75" s="289">
        <v>946494777</v>
      </c>
      <c r="BH75" s="294">
        <v>0</v>
      </c>
      <c r="BI75" s="285">
        <v>0</v>
      </c>
      <c r="BJ75" s="281"/>
      <c r="CQ75" s="295"/>
    </row>
    <row r="76" spans="1:95">
      <c r="A76" s="260">
        <f t="shared" si="5"/>
        <v>2010</v>
      </c>
      <c r="B76" s="260">
        <v>4</v>
      </c>
      <c r="C76" s="282">
        <v>379954507</v>
      </c>
      <c r="D76" s="282">
        <v>3192020</v>
      </c>
      <c r="E76" s="282">
        <v>383146527</v>
      </c>
      <c r="F76" s="282">
        <v>313181309</v>
      </c>
      <c r="G76" s="282">
        <v>15757695</v>
      </c>
      <c r="H76" s="282">
        <v>328939004</v>
      </c>
      <c r="I76" s="282">
        <v>167935529</v>
      </c>
      <c r="J76" s="282">
        <v>1318765</v>
      </c>
      <c r="K76" s="282">
        <v>169254294</v>
      </c>
      <c r="L76" s="282">
        <v>2005764</v>
      </c>
      <c r="M76" s="282">
        <v>27581412</v>
      </c>
      <c r="N76" s="282">
        <v>3241747</v>
      </c>
      <c r="O76" s="282">
        <v>30823159</v>
      </c>
      <c r="P76" s="282">
        <v>914168748</v>
      </c>
      <c r="Q76" s="281">
        <v>0</v>
      </c>
      <c r="R76" s="282">
        <v>914168748</v>
      </c>
      <c r="S76" s="281"/>
      <c r="T76" s="282">
        <v>863077109</v>
      </c>
      <c r="U76" s="282">
        <v>863077109</v>
      </c>
      <c r="V76" s="282">
        <v>883345589</v>
      </c>
      <c r="W76" s="282">
        <v>883345589</v>
      </c>
      <c r="X76" s="282">
        <v>893900268</v>
      </c>
      <c r="Y76" s="282">
        <v>893900268</v>
      </c>
      <c r="Z76" s="281">
        <v>1853416</v>
      </c>
      <c r="AA76" s="287">
        <v>-25471</v>
      </c>
      <c r="AB76" s="282">
        <v>1827945</v>
      </c>
      <c r="AC76" s="287">
        <v>46407472</v>
      </c>
      <c r="AD76" s="286">
        <v>0</v>
      </c>
      <c r="AE76" s="291">
        <v>962404165</v>
      </c>
      <c r="AF76" s="282"/>
      <c r="AG76" s="282">
        <v>0</v>
      </c>
      <c r="AH76" s="288">
        <v>2200000</v>
      </c>
      <c r="AI76" s="288">
        <v>1565000</v>
      </c>
      <c r="AJ76" s="282">
        <v>0</v>
      </c>
      <c r="AK76" s="282"/>
      <c r="AL76" s="287">
        <v>382154507</v>
      </c>
      <c r="AM76" s="287">
        <v>3192020</v>
      </c>
      <c r="AN76" s="286">
        <v>385346527</v>
      </c>
      <c r="AO76" s="287">
        <v>314746309</v>
      </c>
      <c r="AP76" s="287">
        <v>15757695</v>
      </c>
      <c r="AQ76" s="286">
        <v>330504004</v>
      </c>
      <c r="AR76" s="287">
        <v>167935529</v>
      </c>
      <c r="AS76" s="287">
        <v>1318765</v>
      </c>
      <c r="AT76" s="286">
        <v>169254294</v>
      </c>
      <c r="AU76" s="287">
        <v>2005764</v>
      </c>
      <c r="AV76" s="282">
        <v>27581412</v>
      </c>
      <c r="AW76" s="282">
        <v>3241747</v>
      </c>
      <c r="AX76" s="282">
        <v>30823159</v>
      </c>
      <c r="AY76" s="292">
        <v>917933748</v>
      </c>
      <c r="AZ76" s="287">
        <v>0</v>
      </c>
      <c r="BA76" s="292">
        <v>917933748</v>
      </c>
      <c r="BB76" s="282"/>
      <c r="BC76" s="282">
        <v>866842109</v>
      </c>
      <c r="BD76" s="282">
        <v>866842109</v>
      </c>
      <c r="BE76" s="293">
        <v>966169165</v>
      </c>
      <c r="BF76" s="282"/>
      <c r="BG76" s="289">
        <v>962404165</v>
      </c>
      <c r="BH76" s="294">
        <v>0</v>
      </c>
      <c r="BI76" s="285">
        <v>0</v>
      </c>
      <c r="BJ76" s="281"/>
      <c r="CQ76" s="295"/>
    </row>
    <row r="77" spans="1:95">
      <c r="A77" s="260">
        <f t="shared" si="5"/>
        <v>2010</v>
      </c>
      <c r="B77" s="260">
        <v>5</v>
      </c>
      <c r="C77" s="282">
        <v>413703112</v>
      </c>
      <c r="D77" s="282">
        <v>76886162</v>
      </c>
      <c r="E77" s="282">
        <v>490589274</v>
      </c>
      <c r="F77" s="282">
        <v>344062524</v>
      </c>
      <c r="G77" s="282">
        <v>63231068</v>
      </c>
      <c r="H77" s="282">
        <v>407293592</v>
      </c>
      <c r="I77" s="282">
        <v>181862853</v>
      </c>
      <c r="J77" s="282">
        <v>7517479</v>
      </c>
      <c r="K77" s="282">
        <v>189380332</v>
      </c>
      <c r="L77" s="282">
        <v>2007780</v>
      </c>
      <c r="M77" s="282">
        <v>32446774</v>
      </c>
      <c r="N77" s="282">
        <v>3894655</v>
      </c>
      <c r="O77" s="282">
        <v>36341429</v>
      </c>
      <c r="P77" s="282">
        <v>1125612407</v>
      </c>
      <c r="Q77" s="281">
        <v>0</v>
      </c>
      <c r="R77" s="282">
        <v>1125612407</v>
      </c>
      <c r="S77" s="281"/>
      <c r="T77" s="282">
        <v>941636269</v>
      </c>
      <c r="U77" s="282">
        <v>941636269</v>
      </c>
      <c r="V77" s="282">
        <v>1089270978</v>
      </c>
      <c r="W77" s="282">
        <v>1089270978</v>
      </c>
      <c r="X77" s="282">
        <v>977977698</v>
      </c>
      <c r="Y77" s="282">
        <v>977977698</v>
      </c>
      <c r="Z77" s="281">
        <v>1885426</v>
      </c>
      <c r="AA77" s="287">
        <v>273357</v>
      </c>
      <c r="AB77" s="282">
        <v>2158783</v>
      </c>
      <c r="AC77" s="287">
        <v>72166796</v>
      </c>
      <c r="AD77" s="286">
        <v>0</v>
      </c>
      <c r="AE77" s="291">
        <v>1199937986</v>
      </c>
      <c r="AF77" s="282"/>
      <c r="AG77" s="282">
        <v>0</v>
      </c>
      <c r="AH77" s="288">
        <v>2099000</v>
      </c>
      <c r="AI77" s="288">
        <v>2799000</v>
      </c>
      <c r="AJ77" s="282">
        <v>0</v>
      </c>
      <c r="AK77" s="282"/>
      <c r="AL77" s="287">
        <v>415802112</v>
      </c>
      <c r="AM77" s="287">
        <v>76886162</v>
      </c>
      <c r="AN77" s="286">
        <v>492688274</v>
      </c>
      <c r="AO77" s="287">
        <v>346861524</v>
      </c>
      <c r="AP77" s="287">
        <v>63231068</v>
      </c>
      <c r="AQ77" s="286">
        <v>410092592</v>
      </c>
      <c r="AR77" s="287">
        <v>181862853</v>
      </c>
      <c r="AS77" s="287">
        <v>7517479</v>
      </c>
      <c r="AT77" s="286">
        <v>189380332</v>
      </c>
      <c r="AU77" s="287">
        <v>2007780</v>
      </c>
      <c r="AV77" s="282">
        <v>32446774</v>
      </c>
      <c r="AW77" s="282">
        <v>3894655</v>
      </c>
      <c r="AX77" s="282">
        <v>36341429</v>
      </c>
      <c r="AY77" s="292">
        <v>1130510407</v>
      </c>
      <c r="AZ77" s="287">
        <v>0</v>
      </c>
      <c r="BA77" s="292">
        <v>1130510407</v>
      </c>
      <c r="BB77" s="282"/>
      <c r="BC77" s="282">
        <v>946534269</v>
      </c>
      <c r="BD77" s="282">
        <v>946534269</v>
      </c>
      <c r="BE77" s="293">
        <v>1204835986</v>
      </c>
      <c r="BF77" s="282"/>
      <c r="BG77" s="289">
        <v>1199937986</v>
      </c>
      <c r="BH77" s="294">
        <v>0</v>
      </c>
      <c r="BI77" s="285">
        <v>0</v>
      </c>
      <c r="BJ77" s="281"/>
      <c r="CQ77" s="295"/>
    </row>
    <row r="78" spans="1:95">
      <c r="A78" s="260">
        <f t="shared" si="5"/>
        <v>2010</v>
      </c>
      <c r="B78" s="260">
        <v>6</v>
      </c>
      <c r="C78" s="282">
        <v>555156556</v>
      </c>
      <c r="D78" s="282">
        <v>55731126</v>
      </c>
      <c r="E78" s="282">
        <v>610887682</v>
      </c>
      <c r="F78" s="282">
        <v>399515789</v>
      </c>
      <c r="G78" s="282">
        <v>6273273</v>
      </c>
      <c r="H78" s="282">
        <v>405789062</v>
      </c>
      <c r="I78" s="282">
        <v>189662610</v>
      </c>
      <c r="J78" s="282">
        <v>-921578</v>
      </c>
      <c r="K78" s="282">
        <v>188741032</v>
      </c>
      <c r="L78" s="282">
        <v>2011208</v>
      </c>
      <c r="M78" s="282">
        <v>35928589</v>
      </c>
      <c r="N78" s="282">
        <v>4235685</v>
      </c>
      <c r="O78" s="282">
        <v>40164274</v>
      </c>
      <c r="P78" s="282">
        <v>1247593258</v>
      </c>
      <c r="Q78" s="281">
        <v>0</v>
      </c>
      <c r="R78" s="282">
        <v>1247593258</v>
      </c>
      <c r="S78" s="281"/>
      <c r="T78" s="282">
        <v>1146346163</v>
      </c>
      <c r="U78" s="282">
        <v>1146346163</v>
      </c>
      <c r="V78" s="282">
        <v>1207428984</v>
      </c>
      <c r="W78" s="282">
        <v>1207428984</v>
      </c>
      <c r="X78" s="282">
        <v>1186510437</v>
      </c>
      <c r="Y78" s="282">
        <v>1186510437</v>
      </c>
      <c r="Z78" s="281">
        <v>1997590</v>
      </c>
      <c r="AA78" s="287">
        <v>-102411</v>
      </c>
      <c r="AB78" s="282">
        <v>1895179</v>
      </c>
      <c r="AC78" s="287">
        <v>90151340</v>
      </c>
      <c r="AD78" s="286">
        <v>0</v>
      </c>
      <c r="AE78" s="291">
        <v>1339639777</v>
      </c>
      <c r="AF78" s="282"/>
      <c r="AG78" s="282">
        <v>0</v>
      </c>
      <c r="AH78" s="288">
        <v>3167000</v>
      </c>
      <c r="AI78" s="288">
        <v>3814000</v>
      </c>
      <c r="AJ78" s="282">
        <v>0</v>
      </c>
      <c r="AK78" s="282"/>
      <c r="AL78" s="287">
        <v>558323556</v>
      </c>
      <c r="AM78" s="287">
        <v>55731126</v>
      </c>
      <c r="AN78" s="286">
        <v>614054682</v>
      </c>
      <c r="AO78" s="287">
        <v>403329789</v>
      </c>
      <c r="AP78" s="287">
        <v>6273273</v>
      </c>
      <c r="AQ78" s="286">
        <v>409603062</v>
      </c>
      <c r="AR78" s="287">
        <v>189662610</v>
      </c>
      <c r="AS78" s="287">
        <v>-921578</v>
      </c>
      <c r="AT78" s="286">
        <v>188741032</v>
      </c>
      <c r="AU78" s="287">
        <v>2011208</v>
      </c>
      <c r="AV78" s="282">
        <v>35928589</v>
      </c>
      <c r="AW78" s="282">
        <v>4235685</v>
      </c>
      <c r="AX78" s="282">
        <v>40164274</v>
      </c>
      <c r="AY78" s="292">
        <v>1254574258</v>
      </c>
      <c r="AZ78" s="287">
        <v>0</v>
      </c>
      <c r="BA78" s="292">
        <v>1254574258</v>
      </c>
      <c r="BB78" s="282"/>
      <c r="BC78" s="282">
        <v>1153327163</v>
      </c>
      <c r="BD78" s="282">
        <v>1153327163</v>
      </c>
      <c r="BE78" s="293">
        <v>1346620777</v>
      </c>
      <c r="BF78" s="282"/>
      <c r="BG78" s="289">
        <v>1339639777</v>
      </c>
      <c r="BH78" s="294">
        <v>0</v>
      </c>
      <c r="BI78" s="285">
        <v>0</v>
      </c>
      <c r="BJ78" s="281"/>
      <c r="CQ78" s="295"/>
    </row>
    <row r="79" spans="1:95">
      <c r="A79" s="260">
        <f t="shared" si="5"/>
        <v>2010</v>
      </c>
      <c r="B79" s="260">
        <v>7</v>
      </c>
      <c r="C79" s="282">
        <v>637366860</v>
      </c>
      <c r="D79" s="282">
        <v>30315959</v>
      </c>
      <c r="E79" s="282">
        <v>667682819</v>
      </c>
      <c r="F79" s="282">
        <v>423243962</v>
      </c>
      <c r="G79" s="282">
        <v>-119169</v>
      </c>
      <c r="H79" s="282">
        <v>423124793</v>
      </c>
      <c r="I79" s="282">
        <v>192849087</v>
      </c>
      <c r="J79" s="282">
        <v>-1447697</v>
      </c>
      <c r="K79" s="282">
        <v>191401390</v>
      </c>
      <c r="L79" s="282">
        <v>2012095</v>
      </c>
      <c r="M79" s="282">
        <v>38845452</v>
      </c>
      <c r="N79" s="282">
        <v>4581897</v>
      </c>
      <c r="O79" s="282">
        <v>43427349</v>
      </c>
      <c r="P79" s="282">
        <v>1327648446</v>
      </c>
      <c r="Q79" s="281">
        <v>0</v>
      </c>
      <c r="R79" s="282">
        <v>1327648446</v>
      </c>
      <c r="S79" s="281"/>
      <c r="T79" s="282">
        <v>1255472004</v>
      </c>
      <c r="U79" s="282">
        <v>1255472004</v>
      </c>
      <c r="V79" s="282">
        <v>1284221097</v>
      </c>
      <c r="W79" s="282">
        <v>1284221097</v>
      </c>
      <c r="X79" s="282">
        <v>1298899353</v>
      </c>
      <c r="Y79" s="282">
        <v>1298899353</v>
      </c>
      <c r="Z79" s="281">
        <v>2063470</v>
      </c>
      <c r="AA79" s="287">
        <v>-35973</v>
      </c>
      <c r="AB79" s="282">
        <v>2027497</v>
      </c>
      <c r="AC79" s="287">
        <v>103243198</v>
      </c>
      <c r="AD79" s="286">
        <v>0</v>
      </c>
      <c r="AE79" s="291">
        <v>1432919141</v>
      </c>
      <c r="AF79" s="282"/>
      <c r="AG79" s="282">
        <v>0</v>
      </c>
      <c r="AH79" s="288">
        <v>3834000</v>
      </c>
      <c r="AI79" s="288">
        <v>4333000</v>
      </c>
      <c r="AJ79" s="282">
        <v>0</v>
      </c>
      <c r="AK79" s="282"/>
      <c r="AL79" s="287">
        <v>641200860</v>
      </c>
      <c r="AM79" s="287">
        <v>30315959</v>
      </c>
      <c r="AN79" s="286">
        <v>671516819</v>
      </c>
      <c r="AO79" s="287">
        <v>427576962</v>
      </c>
      <c r="AP79" s="287">
        <v>-119169</v>
      </c>
      <c r="AQ79" s="286">
        <v>427457793</v>
      </c>
      <c r="AR79" s="287">
        <v>192849087</v>
      </c>
      <c r="AS79" s="287">
        <v>-1447697</v>
      </c>
      <c r="AT79" s="286">
        <v>191401390</v>
      </c>
      <c r="AU79" s="287">
        <v>2012095</v>
      </c>
      <c r="AV79" s="282">
        <v>38845452</v>
      </c>
      <c r="AW79" s="282">
        <v>4581897</v>
      </c>
      <c r="AX79" s="282">
        <v>43427349</v>
      </c>
      <c r="AY79" s="292">
        <v>1335815446</v>
      </c>
      <c r="AZ79" s="287">
        <v>0</v>
      </c>
      <c r="BA79" s="292">
        <v>1335815446</v>
      </c>
      <c r="BB79" s="282"/>
      <c r="BC79" s="282">
        <v>1263639004</v>
      </c>
      <c r="BD79" s="282">
        <v>1263639004</v>
      </c>
      <c r="BE79" s="293">
        <v>1441086141</v>
      </c>
      <c r="BF79" s="282"/>
      <c r="BG79" s="289">
        <v>1432919141</v>
      </c>
      <c r="BH79" s="294">
        <v>0</v>
      </c>
      <c r="BI79" s="285">
        <v>0</v>
      </c>
      <c r="BJ79" s="282"/>
      <c r="CQ79" s="295"/>
    </row>
    <row r="80" spans="1:95">
      <c r="A80" s="260">
        <f t="shared" si="5"/>
        <v>2010</v>
      </c>
      <c r="B80" s="260">
        <v>8</v>
      </c>
      <c r="C80" s="282">
        <v>666932089</v>
      </c>
      <c r="D80" s="282">
        <v>7085523</v>
      </c>
      <c r="E80" s="282">
        <v>674017612</v>
      </c>
      <c r="F80" s="282">
        <v>433106201</v>
      </c>
      <c r="G80" s="282">
        <v>-847784</v>
      </c>
      <c r="H80" s="282">
        <v>432258417</v>
      </c>
      <c r="I80" s="282">
        <v>198776363</v>
      </c>
      <c r="J80" s="282">
        <v>2166541</v>
      </c>
      <c r="K80" s="282">
        <v>200942904</v>
      </c>
      <c r="L80" s="282">
        <v>2013710</v>
      </c>
      <c r="M80" s="282">
        <v>39195123</v>
      </c>
      <c r="N80" s="282">
        <v>4644946</v>
      </c>
      <c r="O80" s="282">
        <v>43840069</v>
      </c>
      <c r="P80" s="282">
        <v>1353072712</v>
      </c>
      <c r="Q80" s="281">
        <v>0</v>
      </c>
      <c r="R80" s="282">
        <v>1353072712</v>
      </c>
      <c r="S80" s="281"/>
      <c r="T80" s="282">
        <v>1300828363</v>
      </c>
      <c r="U80" s="282">
        <v>1300828363</v>
      </c>
      <c r="V80" s="282">
        <v>1309232643</v>
      </c>
      <c r="W80" s="282">
        <v>1309232643</v>
      </c>
      <c r="X80" s="282">
        <v>1344668432</v>
      </c>
      <c r="Y80" s="282">
        <v>1344668432</v>
      </c>
      <c r="Z80" s="281">
        <v>2024404</v>
      </c>
      <c r="AA80" s="287">
        <v>-58683</v>
      </c>
      <c r="AB80" s="282">
        <v>1965721</v>
      </c>
      <c r="AC80" s="287">
        <v>107492598</v>
      </c>
      <c r="AD80" s="286">
        <v>0</v>
      </c>
      <c r="AE80" s="291">
        <v>1462531031</v>
      </c>
      <c r="AF80" s="282"/>
      <c r="AG80" s="282">
        <v>0</v>
      </c>
      <c r="AH80" s="288">
        <v>3683000</v>
      </c>
      <c r="AI80" s="288">
        <v>4230000</v>
      </c>
      <c r="AJ80" s="282">
        <v>0</v>
      </c>
      <c r="AK80" s="282"/>
      <c r="AL80" s="287">
        <v>670615089</v>
      </c>
      <c r="AM80" s="287">
        <v>7085523</v>
      </c>
      <c r="AN80" s="286">
        <v>677700612</v>
      </c>
      <c r="AO80" s="287">
        <v>437336201</v>
      </c>
      <c r="AP80" s="287">
        <v>-847784</v>
      </c>
      <c r="AQ80" s="286">
        <v>436488417</v>
      </c>
      <c r="AR80" s="287">
        <v>198776363</v>
      </c>
      <c r="AS80" s="287">
        <v>2166541</v>
      </c>
      <c r="AT80" s="286">
        <v>200942904</v>
      </c>
      <c r="AU80" s="287">
        <v>2013710</v>
      </c>
      <c r="AV80" s="282">
        <v>39195123</v>
      </c>
      <c r="AW80" s="282">
        <v>4644946</v>
      </c>
      <c r="AX80" s="282">
        <v>43840069</v>
      </c>
      <c r="AY80" s="292">
        <v>1360985712</v>
      </c>
      <c r="AZ80" s="287">
        <v>0</v>
      </c>
      <c r="BA80" s="292">
        <v>1360985712</v>
      </c>
      <c r="BB80" s="282"/>
      <c r="BC80" s="282">
        <v>1308741363</v>
      </c>
      <c r="BD80" s="282">
        <v>1308741363</v>
      </c>
      <c r="BE80" s="293">
        <v>1470444031</v>
      </c>
      <c r="BF80" s="282"/>
      <c r="BG80" s="289">
        <v>1462531031</v>
      </c>
      <c r="BH80" s="294">
        <v>0</v>
      </c>
      <c r="BI80" s="285">
        <v>0</v>
      </c>
      <c r="BJ80" s="282"/>
      <c r="CQ80" s="295"/>
    </row>
    <row r="81" spans="1:95">
      <c r="A81" s="260">
        <f t="shared" si="5"/>
        <v>2010</v>
      </c>
      <c r="B81" s="260">
        <v>9</v>
      </c>
      <c r="C81" s="282">
        <v>594737330</v>
      </c>
      <c r="D81" s="282">
        <v>-74470859</v>
      </c>
      <c r="E81" s="282">
        <v>520266471</v>
      </c>
      <c r="F81" s="282">
        <v>412167877</v>
      </c>
      <c r="G81" s="282">
        <v>-32407170</v>
      </c>
      <c r="H81" s="282">
        <v>379760707</v>
      </c>
      <c r="I81" s="282">
        <v>162817805</v>
      </c>
      <c r="J81" s="282">
        <v>-5054581</v>
      </c>
      <c r="K81" s="282">
        <v>157763224</v>
      </c>
      <c r="L81" s="282">
        <v>2015712</v>
      </c>
      <c r="M81" s="282">
        <v>33914453</v>
      </c>
      <c r="N81" s="282">
        <v>4082643</v>
      </c>
      <c r="O81" s="282">
        <v>37997096</v>
      </c>
      <c r="P81" s="282">
        <v>1097803210</v>
      </c>
      <c r="Q81" s="281">
        <v>0</v>
      </c>
      <c r="R81" s="282">
        <v>1097803210</v>
      </c>
      <c r="S81" s="281"/>
      <c r="T81" s="282">
        <v>1171738724</v>
      </c>
      <c r="U81" s="282">
        <v>1171738724</v>
      </c>
      <c r="V81" s="282">
        <v>1059806114</v>
      </c>
      <c r="W81" s="282">
        <v>1059806114</v>
      </c>
      <c r="X81" s="282">
        <v>1209735820</v>
      </c>
      <c r="Y81" s="282">
        <v>1209735820</v>
      </c>
      <c r="Z81" s="281">
        <v>2000922</v>
      </c>
      <c r="AA81" s="287">
        <v>-114094</v>
      </c>
      <c r="AB81" s="282">
        <v>1886828</v>
      </c>
      <c r="AC81" s="287">
        <v>68527478</v>
      </c>
      <c r="AD81" s="286">
        <v>0</v>
      </c>
      <c r="AE81" s="291">
        <v>1168217516</v>
      </c>
      <c r="AF81" s="282"/>
      <c r="AG81" s="282">
        <v>0</v>
      </c>
      <c r="AH81" s="288">
        <v>2546000</v>
      </c>
      <c r="AI81" s="288">
        <v>3300000</v>
      </c>
      <c r="AJ81" s="282">
        <v>0</v>
      </c>
      <c r="AK81" s="282"/>
      <c r="AL81" s="287">
        <v>597283330</v>
      </c>
      <c r="AM81" s="287">
        <v>-74470859</v>
      </c>
      <c r="AN81" s="286">
        <v>522812471</v>
      </c>
      <c r="AO81" s="287">
        <v>415467877</v>
      </c>
      <c r="AP81" s="287">
        <v>-32407170</v>
      </c>
      <c r="AQ81" s="286">
        <v>383060707</v>
      </c>
      <c r="AR81" s="287">
        <v>162817805</v>
      </c>
      <c r="AS81" s="287">
        <v>-5054581</v>
      </c>
      <c r="AT81" s="286">
        <v>157763224</v>
      </c>
      <c r="AU81" s="287">
        <v>2015712</v>
      </c>
      <c r="AV81" s="282">
        <v>33914453</v>
      </c>
      <c r="AW81" s="282">
        <v>4082643</v>
      </c>
      <c r="AX81" s="282">
        <v>37997096</v>
      </c>
      <c r="AY81" s="292">
        <v>1103649210</v>
      </c>
      <c r="AZ81" s="287">
        <v>0</v>
      </c>
      <c r="BA81" s="292">
        <v>1103649210</v>
      </c>
      <c r="BB81" s="282"/>
      <c r="BC81" s="282">
        <v>1177584724</v>
      </c>
      <c r="BD81" s="282">
        <v>1177584724</v>
      </c>
      <c r="BE81" s="293">
        <v>1174063516</v>
      </c>
      <c r="BF81" s="282"/>
      <c r="BG81" s="289">
        <v>1168217516</v>
      </c>
      <c r="BH81" s="294">
        <v>0</v>
      </c>
      <c r="BI81" s="285">
        <v>0</v>
      </c>
      <c r="BJ81" s="282"/>
      <c r="CQ81" s="295"/>
    </row>
    <row r="82" spans="1:95">
      <c r="A82" s="260">
        <f t="shared" si="5"/>
        <v>2010</v>
      </c>
      <c r="B82" s="260">
        <v>10</v>
      </c>
      <c r="C82" s="282">
        <v>468665008</v>
      </c>
      <c r="D82" s="282">
        <v>-59960695</v>
      </c>
      <c r="E82" s="282">
        <v>408704313</v>
      </c>
      <c r="F82" s="282">
        <v>366947266</v>
      </c>
      <c r="G82" s="282">
        <v>-17976719</v>
      </c>
      <c r="H82" s="282">
        <v>348970547</v>
      </c>
      <c r="I82" s="282">
        <v>176742816</v>
      </c>
      <c r="J82" s="282">
        <v>-990653</v>
      </c>
      <c r="K82" s="282">
        <v>175752163</v>
      </c>
      <c r="L82" s="282">
        <v>2017350</v>
      </c>
      <c r="M82" s="282">
        <v>30575821</v>
      </c>
      <c r="N82" s="282">
        <v>3597160</v>
      </c>
      <c r="O82" s="282">
        <v>34172981</v>
      </c>
      <c r="P82" s="282">
        <v>969617354</v>
      </c>
      <c r="Q82" s="281">
        <v>0</v>
      </c>
      <c r="R82" s="282">
        <v>969617354</v>
      </c>
      <c r="S82" s="281"/>
      <c r="T82" s="282">
        <v>1014372440</v>
      </c>
      <c r="U82" s="282">
        <v>1014372440</v>
      </c>
      <c r="V82" s="282">
        <v>935444373</v>
      </c>
      <c r="W82" s="282">
        <v>935444373</v>
      </c>
      <c r="X82" s="282">
        <v>1048545421</v>
      </c>
      <c r="Y82" s="282">
        <v>1048545421</v>
      </c>
      <c r="Z82" s="281">
        <v>1872928</v>
      </c>
      <c r="AA82" s="287">
        <v>-29603</v>
      </c>
      <c r="AB82" s="282">
        <v>1843325</v>
      </c>
      <c r="AC82" s="287">
        <v>52613499</v>
      </c>
      <c r="AD82" s="286">
        <v>0</v>
      </c>
      <c r="AE82" s="291">
        <v>1024074178</v>
      </c>
      <c r="AF82" s="282"/>
      <c r="AG82" s="282">
        <v>0</v>
      </c>
      <c r="AH82" s="288">
        <v>2555000</v>
      </c>
      <c r="AI82" s="288">
        <v>2116000</v>
      </c>
      <c r="AJ82" s="282">
        <v>0</v>
      </c>
      <c r="AK82" s="282"/>
      <c r="AL82" s="287">
        <v>471220008</v>
      </c>
      <c r="AM82" s="287">
        <v>-59960695</v>
      </c>
      <c r="AN82" s="286">
        <v>411259313</v>
      </c>
      <c r="AO82" s="287">
        <v>369063266</v>
      </c>
      <c r="AP82" s="287">
        <v>-17976719</v>
      </c>
      <c r="AQ82" s="286">
        <v>351086547</v>
      </c>
      <c r="AR82" s="287">
        <v>176742816</v>
      </c>
      <c r="AS82" s="287">
        <v>-990653</v>
      </c>
      <c r="AT82" s="286">
        <v>175752163</v>
      </c>
      <c r="AU82" s="287">
        <v>2017350</v>
      </c>
      <c r="AV82" s="282">
        <v>30575821</v>
      </c>
      <c r="AW82" s="282">
        <v>3597160</v>
      </c>
      <c r="AX82" s="282">
        <v>34172981</v>
      </c>
      <c r="AY82" s="292">
        <v>974288354</v>
      </c>
      <c r="AZ82" s="287">
        <v>0</v>
      </c>
      <c r="BA82" s="292">
        <v>974288354</v>
      </c>
      <c r="BB82" s="282"/>
      <c r="BC82" s="282">
        <v>1019043440</v>
      </c>
      <c r="BD82" s="282">
        <v>1019043440</v>
      </c>
      <c r="BE82" s="293">
        <v>1028745178</v>
      </c>
      <c r="BF82" s="282"/>
      <c r="BG82" s="289">
        <v>1024074178</v>
      </c>
      <c r="BH82" s="294">
        <v>0</v>
      </c>
      <c r="BI82" s="285">
        <v>0</v>
      </c>
      <c r="BJ82" s="282"/>
      <c r="CQ82" s="295"/>
    </row>
    <row r="83" spans="1:95">
      <c r="A83" s="260">
        <f t="shared" si="5"/>
        <v>2010</v>
      </c>
      <c r="B83" s="260">
        <v>11</v>
      </c>
      <c r="C83" s="282">
        <v>386781115</v>
      </c>
      <c r="D83" s="282">
        <v>-12898877</v>
      </c>
      <c r="E83" s="282">
        <v>373882238</v>
      </c>
      <c r="F83" s="282">
        <v>320527298</v>
      </c>
      <c r="G83" s="282">
        <v>-209058</v>
      </c>
      <c r="H83" s="282">
        <v>320318240</v>
      </c>
      <c r="I83" s="282">
        <v>166864653</v>
      </c>
      <c r="J83" s="282">
        <v>3211989</v>
      </c>
      <c r="K83" s="282">
        <v>170076642</v>
      </c>
      <c r="L83" s="282">
        <v>2018969</v>
      </c>
      <c r="M83" s="282">
        <v>28907523</v>
      </c>
      <c r="N83" s="282">
        <v>3209189</v>
      </c>
      <c r="O83" s="282">
        <v>32116712</v>
      </c>
      <c r="P83" s="282">
        <v>898412801</v>
      </c>
      <c r="Q83" s="281">
        <v>0</v>
      </c>
      <c r="R83" s="282">
        <v>898412801</v>
      </c>
      <c r="S83" s="281"/>
      <c r="T83" s="282">
        <v>876192035</v>
      </c>
      <c r="U83" s="282">
        <v>876192035</v>
      </c>
      <c r="V83" s="282">
        <v>866296089</v>
      </c>
      <c r="W83" s="282">
        <v>866296089</v>
      </c>
      <c r="X83" s="282">
        <v>908308747</v>
      </c>
      <c r="Y83" s="282">
        <v>908308747</v>
      </c>
      <c r="Z83" s="281">
        <v>1888167</v>
      </c>
      <c r="AA83" s="287">
        <v>171031</v>
      </c>
      <c r="AB83" s="282">
        <v>2059198</v>
      </c>
      <c r="AC83" s="287">
        <v>45035625</v>
      </c>
      <c r="AD83" s="286">
        <v>0</v>
      </c>
      <c r="AE83" s="291">
        <v>945507624</v>
      </c>
      <c r="AF83" s="282"/>
      <c r="AG83" s="282">
        <v>0</v>
      </c>
      <c r="AH83" s="288">
        <v>4519000</v>
      </c>
      <c r="AI83" s="288">
        <v>1755000</v>
      </c>
      <c r="AJ83" s="282">
        <v>0</v>
      </c>
      <c r="AK83" s="282"/>
      <c r="AL83" s="287">
        <v>391300115</v>
      </c>
      <c r="AM83" s="287">
        <v>-12898877</v>
      </c>
      <c r="AN83" s="286">
        <v>378401238</v>
      </c>
      <c r="AO83" s="287">
        <v>322282298</v>
      </c>
      <c r="AP83" s="287">
        <v>-209058</v>
      </c>
      <c r="AQ83" s="286">
        <v>322073240</v>
      </c>
      <c r="AR83" s="287">
        <v>166864653</v>
      </c>
      <c r="AS83" s="287">
        <v>3211989</v>
      </c>
      <c r="AT83" s="286">
        <v>170076642</v>
      </c>
      <c r="AU83" s="287">
        <v>2018969</v>
      </c>
      <c r="AV83" s="282">
        <v>28907523</v>
      </c>
      <c r="AW83" s="282">
        <v>3209189</v>
      </c>
      <c r="AX83" s="282">
        <v>32116712</v>
      </c>
      <c r="AY83" s="292">
        <v>904686801</v>
      </c>
      <c r="AZ83" s="287">
        <v>0</v>
      </c>
      <c r="BA83" s="292">
        <v>904686801</v>
      </c>
      <c r="BB83" s="282"/>
      <c r="BC83" s="282">
        <v>882466035</v>
      </c>
      <c r="BD83" s="282">
        <v>882466035</v>
      </c>
      <c r="BE83" s="293">
        <v>951781624</v>
      </c>
      <c r="BF83" s="282"/>
      <c r="BG83" s="289">
        <v>945507624</v>
      </c>
      <c r="BH83" s="294">
        <v>0</v>
      </c>
      <c r="BI83" s="285">
        <v>0</v>
      </c>
      <c r="BJ83" s="282"/>
      <c r="CQ83" s="295"/>
    </row>
    <row r="84" spans="1:95">
      <c r="A84" s="260">
        <f t="shared" si="5"/>
        <v>2010</v>
      </c>
      <c r="B84" s="260">
        <v>12</v>
      </c>
      <c r="C84" s="282">
        <v>422600872</v>
      </c>
      <c r="D84" s="282">
        <v>50553476</v>
      </c>
      <c r="E84" s="282">
        <v>473154348</v>
      </c>
      <c r="F84" s="282">
        <v>311378337</v>
      </c>
      <c r="G84" s="282">
        <v>12278958</v>
      </c>
      <c r="H84" s="282">
        <v>323657295</v>
      </c>
      <c r="I84" s="282">
        <v>158151223</v>
      </c>
      <c r="J84" s="282">
        <v>-681926</v>
      </c>
      <c r="K84" s="282">
        <v>157469297</v>
      </c>
      <c r="L84" s="282">
        <v>2020420</v>
      </c>
      <c r="M84" s="282">
        <v>32495794</v>
      </c>
      <c r="N84" s="282">
        <v>3519801</v>
      </c>
      <c r="O84" s="282">
        <v>36015595</v>
      </c>
      <c r="P84" s="282">
        <v>992316955</v>
      </c>
      <c r="Q84" s="281">
        <v>0</v>
      </c>
      <c r="R84" s="282">
        <v>992316955</v>
      </c>
      <c r="S84" s="281"/>
      <c r="T84" s="282">
        <v>894150852</v>
      </c>
      <c r="U84" s="282">
        <v>894150852</v>
      </c>
      <c r="V84" s="282">
        <v>956301360</v>
      </c>
      <c r="W84" s="282">
        <v>956301360</v>
      </c>
      <c r="X84" s="282">
        <v>930166447</v>
      </c>
      <c r="Y84" s="282">
        <v>930166447</v>
      </c>
      <c r="Z84" s="281">
        <v>2031724</v>
      </c>
      <c r="AA84" s="287">
        <v>209361</v>
      </c>
      <c r="AB84" s="282">
        <v>2241085</v>
      </c>
      <c r="AC84" s="287">
        <v>56032593</v>
      </c>
      <c r="AD84" s="286">
        <v>0</v>
      </c>
      <c r="AE84" s="291">
        <v>1050590633</v>
      </c>
      <c r="AF84" s="282"/>
      <c r="AG84" s="282">
        <v>0</v>
      </c>
      <c r="AH84" s="288">
        <v>8352000</v>
      </c>
      <c r="AI84" s="288">
        <v>2703000</v>
      </c>
      <c r="AJ84" s="282">
        <v>0</v>
      </c>
      <c r="AK84" s="282"/>
      <c r="AL84" s="287">
        <v>430952872</v>
      </c>
      <c r="AM84" s="287">
        <v>50553476</v>
      </c>
      <c r="AN84" s="286">
        <v>481506348</v>
      </c>
      <c r="AO84" s="287">
        <v>314081337</v>
      </c>
      <c r="AP84" s="287">
        <v>12278958</v>
      </c>
      <c r="AQ84" s="286">
        <v>326360295</v>
      </c>
      <c r="AR84" s="287">
        <v>158151223</v>
      </c>
      <c r="AS84" s="287">
        <v>-681926</v>
      </c>
      <c r="AT84" s="286">
        <v>157469297</v>
      </c>
      <c r="AU84" s="287">
        <v>2020420</v>
      </c>
      <c r="AV84" s="282">
        <v>32495794</v>
      </c>
      <c r="AW84" s="282">
        <v>3519801</v>
      </c>
      <c r="AX84" s="282">
        <v>36015595</v>
      </c>
      <c r="AY84" s="292">
        <v>1003371955</v>
      </c>
      <c r="AZ84" s="287">
        <v>0</v>
      </c>
      <c r="BA84" s="292">
        <v>1003371955</v>
      </c>
      <c r="BB84" s="282"/>
      <c r="BC84" s="282">
        <v>905205852</v>
      </c>
      <c r="BD84" s="282">
        <v>905205852</v>
      </c>
      <c r="BE84" s="293">
        <v>1061645633</v>
      </c>
      <c r="BF84" s="282"/>
      <c r="BG84" s="289">
        <v>1050590633</v>
      </c>
      <c r="BH84" s="294">
        <v>0</v>
      </c>
      <c r="BI84" s="285">
        <v>0</v>
      </c>
      <c r="BJ84" s="282"/>
      <c r="CQ84" s="295"/>
    </row>
    <row r="85" spans="1:95">
      <c r="B85" s="266" t="s">
        <v>112</v>
      </c>
      <c r="C85" s="282">
        <v>5918377593</v>
      </c>
      <c r="D85" s="282">
        <v>26923969</v>
      </c>
      <c r="E85" s="282">
        <v>5945301562</v>
      </c>
      <c r="F85" s="282">
        <v>4239288969</v>
      </c>
      <c r="G85" s="282">
        <v>18878806</v>
      </c>
      <c r="H85" s="282">
        <v>4258167775</v>
      </c>
      <c r="I85" s="282">
        <v>2073877942</v>
      </c>
      <c r="J85" s="282">
        <v>2091681</v>
      </c>
      <c r="K85" s="282">
        <v>2075969623</v>
      </c>
      <c r="L85" s="282">
        <v>24131135</v>
      </c>
      <c r="M85" s="282">
        <v>390142077</v>
      </c>
      <c r="N85" s="282">
        <v>44959804</v>
      </c>
      <c r="O85" s="282">
        <v>435101881</v>
      </c>
      <c r="P85" s="282">
        <v>12738671976</v>
      </c>
      <c r="Q85" s="281">
        <v>0</v>
      </c>
      <c r="R85" s="282">
        <v>12738671976</v>
      </c>
      <c r="S85" s="281"/>
      <c r="T85" s="282">
        <v>12255675639</v>
      </c>
      <c r="U85" s="282">
        <v>12255675639</v>
      </c>
      <c r="V85" s="282">
        <v>12303570095</v>
      </c>
      <c r="W85" s="282">
        <v>12303570095</v>
      </c>
      <c r="X85" s="282">
        <v>12690777520</v>
      </c>
      <c r="Y85" s="282">
        <v>12690777520</v>
      </c>
      <c r="Z85" s="290">
        <v>23801995</v>
      </c>
      <c r="AA85" s="286">
        <v>121038</v>
      </c>
      <c r="AB85" s="282">
        <v>23923033</v>
      </c>
      <c r="AC85" s="286">
        <v>791223070</v>
      </c>
      <c r="AD85" s="286">
        <v>0</v>
      </c>
      <c r="AE85" s="286">
        <v>13553818079</v>
      </c>
      <c r="AF85" s="282"/>
      <c r="AG85" s="282">
        <v>0</v>
      </c>
      <c r="AH85" s="282">
        <v>53410000</v>
      </c>
      <c r="AI85" s="282">
        <v>34549000</v>
      </c>
      <c r="AJ85" s="282">
        <v>0</v>
      </c>
      <c r="AK85" s="282"/>
      <c r="AL85" s="286">
        <v>5971787593</v>
      </c>
      <c r="AM85" s="286">
        <v>26923969</v>
      </c>
      <c r="AN85" s="286">
        <v>5998711562</v>
      </c>
      <c r="AO85" s="286">
        <v>4273837969</v>
      </c>
      <c r="AP85" s="286">
        <v>18878806</v>
      </c>
      <c r="AQ85" s="286">
        <v>4292716775</v>
      </c>
      <c r="AR85" s="286">
        <v>2073877942</v>
      </c>
      <c r="AS85" s="286">
        <v>2091681</v>
      </c>
      <c r="AT85" s="286">
        <v>2075969623</v>
      </c>
      <c r="AU85" s="286">
        <v>24131135</v>
      </c>
      <c r="AV85" s="282">
        <v>390142077</v>
      </c>
      <c r="AW85" s="282">
        <v>44959804</v>
      </c>
      <c r="AX85" s="282">
        <v>435101881</v>
      </c>
      <c r="AY85" s="282">
        <v>12826630976</v>
      </c>
      <c r="AZ85" s="287">
        <v>0</v>
      </c>
      <c r="BA85" s="282">
        <v>12826630976</v>
      </c>
      <c r="BB85" s="282"/>
      <c r="BC85" s="282">
        <v>12343634639</v>
      </c>
      <c r="BD85" s="282">
        <v>12343634639</v>
      </c>
      <c r="BE85" s="286">
        <v>13641777079</v>
      </c>
      <c r="BF85" s="281"/>
      <c r="BG85" s="286">
        <v>13553818079</v>
      </c>
      <c r="BH85" s="294">
        <v>0</v>
      </c>
      <c r="BI85" s="286">
        <v>0</v>
      </c>
      <c r="BJ85" s="282"/>
      <c r="CP85" s="295"/>
      <c r="CQ85" s="295"/>
    </row>
    <row r="86" spans="1:95">
      <c r="A86" s="260">
        <f t="shared" ref="A86:A97" si="6">A73+1</f>
        <v>2011</v>
      </c>
      <c r="B86" s="260">
        <v>1</v>
      </c>
      <c r="C86" s="282">
        <v>541742142</v>
      </c>
      <c r="D86" s="282">
        <v>12620172</v>
      </c>
      <c r="E86" s="282">
        <v>554362314</v>
      </c>
      <c r="F86" s="282">
        <v>323981524</v>
      </c>
      <c r="G86" s="282">
        <v>-32739516</v>
      </c>
      <c r="H86" s="282">
        <v>291242008</v>
      </c>
      <c r="I86" s="282">
        <v>158578280</v>
      </c>
      <c r="J86" s="282">
        <v>-6631957</v>
      </c>
      <c r="K86" s="282">
        <v>151946323</v>
      </c>
      <c r="L86" s="282">
        <v>2022272</v>
      </c>
      <c r="M86" s="282">
        <v>34217179</v>
      </c>
      <c r="N86" s="282">
        <v>3686453</v>
      </c>
      <c r="O86" s="282">
        <v>37903632</v>
      </c>
      <c r="P86" s="282">
        <v>1037476549</v>
      </c>
      <c r="Q86" s="281">
        <v>0</v>
      </c>
      <c r="R86" s="282">
        <v>1037476549</v>
      </c>
      <c r="S86" s="281"/>
      <c r="T86" s="282">
        <v>1026324218</v>
      </c>
      <c r="U86" s="282">
        <v>1026324218</v>
      </c>
      <c r="V86" s="282">
        <v>999572917</v>
      </c>
      <c r="W86" s="282">
        <v>999572917</v>
      </c>
      <c r="X86" s="282">
        <v>1064227850</v>
      </c>
      <c r="Y86" s="282">
        <v>1064227850</v>
      </c>
      <c r="Z86" s="281">
        <v>2203822</v>
      </c>
      <c r="AA86" s="287">
        <v>-177624</v>
      </c>
      <c r="AB86" s="282">
        <v>2026198</v>
      </c>
      <c r="AC86" s="287">
        <v>61103645</v>
      </c>
      <c r="AD86" s="286">
        <v>0</v>
      </c>
      <c r="AE86" s="291">
        <v>1100606392</v>
      </c>
      <c r="AF86" s="282"/>
      <c r="AG86" s="282">
        <v>0</v>
      </c>
      <c r="AH86" s="288">
        <v>11466000</v>
      </c>
      <c r="AI86" s="288">
        <v>4422000</v>
      </c>
      <c r="AJ86" s="282">
        <v>0</v>
      </c>
      <c r="AK86" s="282"/>
      <c r="AL86" s="287">
        <v>553208142</v>
      </c>
      <c r="AM86" s="287">
        <v>12620172</v>
      </c>
      <c r="AN86" s="286">
        <v>565828314</v>
      </c>
      <c r="AO86" s="287">
        <v>328403524</v>
      </c>
      <c r="AP86" s="287">
        <v>-32739516</v>
      </c>
      <c r="AQ86" s="286">
        <v>295664008</v>
      </c>
      <c r="AR86" s="287">
        <v>158578280</v>
      </c>
      <c r="AS86" s="287">
        <v>-6631957</v>
      </c>
      <c r="AT86" s="286">
        <v>151946323</v>
      </c>
      <c r="AU86" s="287">
        <v>2022272</v>
      </c>
      <c r="AV86" s="282">
        <v>34217179</v>
      </c>
      <c r="AW86" s="282">
        <v>3686453</v>
      </c>
      <c r="AX86" s="282">
        <v>37903632</v>
      </c>
      <c r="AY86" s="292">
        <v>1053364549</v>
      </c>
      <c r="AZ86" s="287">
        <v>0</v>
      </c>
      <c r="BA86" s="292">
        <v>1053364549</v>
      </c>
      <c r="BB86" s="282"/>
      <c r="BC86" s="282">
        <v>1042212218</v>
      </c>
      <c r="BD86" s="282">
        <v>1042212218</v>
      </c>
      <c r="BE86" s="293">
        <v>1116494392</v>
      </c>
      <c r="BF86" s="282"/>
      <c r="BG86" s="289">
        <v>1100606392</v>
      </c>
      <c r="BH86" s="294">
        <v>0</v>
      </c>
      <c r="BI86" s="285">
        <v>0</v>
      </c>
      <c r="BJ86" s="281"/>
      <c r="CQ86" s="295"/>
    </row>
    <row r="87" spans="1:95">
      <c r="A87" s="260">
        <f t="shared" si="6"/>
        <v>2011</v>
      </c>
      <c r="B87" s="260">
        <v>2</v>
      </c>
      <c r="C87" s="282">
        <v>489429136</v>
      </c>
      <c r="D87" s="282">
        <v>-57163390</v>
      </c>
      <c r="E87" s="282">
        <v>432265746</v>
      </c>
      <c r="F87" s="282">
        <v>311910513</v>
      </c>
      <c r="G87" s="282">
        <v>-21828307</v>
      </c>
      <c r="H87" s="282">
        <v>290082206</v>
      </c>
      <c r="I87" s="282">
        <v>150257161</v>
      </c>
      <c r="J87" s="282">
        <v>-1280793</v>
      </c>
      <c r="K87" s="282">
        <v>148976368</v>
      </c>
      <c r="L87" s="282">
        <v>2024037</v>
      </c>
      <c r="M87" s="282">
        <v>27957022</v>
      </c>
      <c r="N87" s="282">
        <v>3083338</v>
      </c>
      <c r="O87" s="282">
        <v>31040360</v>
      </c>
      <c r="P87" s="282">
        <v>904388717</v>
      </c>
      <c r="Q87" s="281">
        <v>0</v>
      </c>
      <c r="R87" s="282">
        <v>904388717</v>
      </c>
      <c r="S87" s="281"/>
      <c r="T87" s="282">
        <v>953620847</v>
      </c>
      <c r="U87" s="282">
        <v>953620847</v>
      </c>
      <c r="V87" s="282">
        <v>873348357</v>
      </c>
      <c r="W87" s="282">
        <v>873348357</v>
      </c>
      <c r="X87" s="282">
        <v>984661207</v>
      </c>
      <c r="Y87" s="282">
        <v>984661207</v>
      </c>
      <c r="Z87" s="281">
        <v>2106050</v>
      </c>
      <c r="AA87" s="287">
        <v>-158813</v>
      </c>
      <c r="AB87" s="282">
        <v>1947237</v>
      </c>
      <c r="AC87" s="287">
        <v>45309246</v>
      </c>
      <c r="AD87" s="286">
        <v>0</v>
      </c>
      <c r="AE87" s="291">
        <v>951645200</v>
      </c>
      <c r="AF87" s="282"/>
      <c r="AG87" s="282">
        <v>0</v>
      </c>
      <c r="AH87" s="288">
        <v>7106000</v>
      </c>
      <c r="AI87" s="288">
        <v>2676000</v>
      </c>
      <c r="AJ87" s="282">
        <v>0</v>
      </c>
      <c r="AK87" s="282"/>
      <c r="AL87" s="287">
        <v>496535136</v>
      </c>
      <c r="AM87" s="287">
        <v>-57163390</v>
      </c>
      <c r="AN87" s="286">
        <v>439371746</v>
      </c>
      <c r="AO87" s="287">
        <v>314586513</v>
      </c>
      <c r="AP87" s="287">
        <v>-21828307</v>
      </c>
      <c r="AQ87" s="286">
        <v>292758206</v>
      </c>
      <c r="AR87" s="287">
        <v>150257161</v>
      </c>
      <c r="AS87" s="287">
        <v>-1280793</v>
      </c>
      <c r="AT87" s="286">
        <v>148976368</v>
      </c>
      <c r="AU87" s="287">
        <v>2024037</v>
      </c>
      <c r="AV87" s="282">
        <v>27957022</v>
      </c>
      <c r="AW87" s="282">
        <v>3083338</v>
      </c>
      <c r="AX87" s="282">
        <v>31040360</v>
      </c>
      <c r="AY87" s="292">
        <v>914170717</v>
      </c>
      <c r="AZ87" s="287">
        <v>0</v>
      </c>
      <c r="BA87" s="292">
        <v>914170717</v>
      </c>
      <c r="BB87" s="282"/>
      <c r="BC87" s="282">
        <v>963402847</v>
      </c>
      <c r="BD87" s="282">
        <v>963402847</v>
      </c>
      <c r="BE87" s="293">
        <v>961427200</v>
      </c>
      <c r="BF87" s="282"/>
      <c r="BG87" s="289">
        <v>951645200</v>
      </c>
      <c r="BH87" s="294">
        <v>0</v>
      </c>
      <c r="BI87" s="285">
        <v>0</v>
      </c>
      <c r="BJ87" s="281"/>
      <c r="CQ87" s="295"/>
    </row>
    <row r="88" spans="1:95">
      <c r="A88" s="260">
        <f t="shared" si="6"/>
        <v>2011</v>
      </c>
      <c r="B88" s="260">
        <v>3</v>
      </c>
      <c r="C88" s="282">
        <v>388573200</v>
      </c>
      <c r="D88" s="282">
        <v>-6445432</v>
      </c>
      <c r="E88" s="282">
        <v>382127768</v>
      </c>
      <c r="F88" s="282">
        <v>299896913</v>
      </c>
      <c r="G88" s="282">
        <v>27073078</v>
      </c>
      <c r="H88" s="282">
        <v>326969991</v>
      </c>
      <c r="I88" s="282">
        <v>163292001</v>
      </c>
      <c r="J88" s="282">
        <v>4913432</v>
      </c>
      <c r="K88" s="282">
        <v>168205433</v>
      </c>
      <c r="L88" s="282">
        <v>2025916</v>
      </c>
      <c r="M88" s="282">
        <v>29685486</v>
      </c>
      <c r="N88" s="282">
        <v>3345602</v>
      </c>
      <c r="O88" s="282">
        <v>33031088</v>
      </c>
      <c r="P88" s="282">
        <v>912360196</v>
      </c>
      <c r="Q88" s="281">
        <v>0</v>
      </c>
      <c r="R88" s="282">
        <v>912360196</v>
      </c>
      <c r="S88" s="281"/>
      <c r="T88" s="282">
        <v>853788030</v>
      </c>
      <c r="U88" s="282">
        <v>853788030</v>
      </c>
      <c r="V88" s="282">
        <v>879329108</v>
      </c>
      <c r="W88" s="282">
        <v>879329108</v>
      </c>
      <c r="X88" s="282">
        <v>886819118</v>
      </c>
      <c r="Y88" s="282">
        <v>886819118</v>
      </c>
      <c r="Z88" s="281">
        <v>1965178</v>
      </c>
      <c r="AA88" s="287">
        <v>166949</v>
      </c>
      <c r="AB88" s="282">
        <v>2132127</v>
      </c>
      <c r="AC88" s="287">
        <v>45948515</v>
      </c>
      <c r="AD88" s="286">
        <v>0</v>
      </c>
      <c r="AE88" s="291">
        <v>960440838</v>
      </c>
      <c r="AF88" s="282"/>
      <c r="AG88" s="282">
        <v>0</v>
      </c>
      <c r="AH88" s="288">
        <v>5545000</v>
      </c>
      <c r="AI88" s="288">
        <v>2200000</v>
      </c>
      <c r="AJ88" s="282">
        <v>0</v>
      </c>
      <c r="AK88" s="282"/>
      <c r="AL88" s="287">
        <v>394118200</v>
      </c>
      <c r="AM88" s="287">
        <v>-6445432</v>
      </c>
      <c r="AN88" s="286">
        <v>387672768</v>
      </c>
      <c r="AO88" s="287">
        <v>302096913</v>
      </c>
      <c r="AP88" s="287">
        <v>27073078</v>
      </c>
      <c r="AQ88" s="286">
        <v>329169991</v>
      </c>
      <c r="AR88" s="287">
        <v>163292001</v>
      </c>
      <c r="AS88" s="287">
        <v>4913432</v>
      </c>
      <c r="AT88" s="286">
        <v>168205433</v>
      </c>
      <c r="AU88" s="287">
        <v>2025916</v>
      </c>
      <c r="AV88" s="282">
        <v>29685486</v>
      </c>
      <c r="AW88" s="282">
        <v>3345602</v>
      </c>
      <c r="AX88" s="282">
        <v>33031088</v>
      </c>
      <c r="AY88" s="292">
        <v>920105196</v>
      </c>
      <c r="AZ88" s="287">
        <v>0</v>
      </c>
      <c r="BA88" s="292">
        <v>920105196</v>
      </c>
      <c r="BB88" s="282"/>
      <c r="BC88" s="282">
        <v>861533030</v>
      </c>
      <c r="BD88" s="282">
        <v>861533030</v>
      </c>
      <c r="BE88" s="293">
        <v>968185838</v>
      </c>
      <c r="BF88" s="282"/>
      <c r="BG88" s="289">
        <v>960440838</v>
      </c>
      <c r="BH88" s="294">
        <v>0</v>
      </c>
      <c r="BI88" s="285">
        <v>0</v>
      </c>
      <c r="BJ88" s="281"/>
      <c r="CQ88" s="295"/>
    </row>
    <row r="89" spans="1:95">
      <c r="A89" s="260">
        <f t="shared" si="6"/>
        <v>2011</v>
      </c>
      <c r="B89" s="260">
        <v>4</v>
      </c>
      <c r="C89" s="282">
        <v>385336984</v>
      </c>
      <c r="D89" s="282">
        <v>2441571</v>
      </c>
      <c r="E89" s="282">
        <v>387778555</v>
      </c>
      <c r="F89" s="282">
        <v>318312569</v>
      </c>
      <c r="G89" s="282">
        <v>16745251</v>
      </c>
      <c r="H89" s="282">
        <v>335057820</v>
      </c>
      <c r="I89" s="282">
        <v>165577511</v>
      </c>
      <c r="J89" s="282">
        <v>1456842</v>
      </c>
      <c r="K89" s="282">
        <v>167034353</v>
      </c>
      <c r="L89" s="282">
        <v>2027130</v>
      </c>
      <c r="M89" s="282">
        <v>28117595</v>
      </c>
      <c r="N89" s="282">
        <v>3296184</v>
      </c>
      <c r="O89" s="282">
        <v>31413779</v>
      </c>
      <c r="P89" s="282">
        <v>923311637</v>
      </c>
      <c r="Q89" s="281">
        <v>0</v>
      </c>
      <c r="R89" s="282">
        <v>923311637</v>
      </c>
      <c r="S89" s="281"/>
      <c r="T89" s="282">
        <v>871254194</v>
      </c>
      <c r="U89" s="282">
        <v>871254194</v>
      </c>
      <c r="V89" s="282">
        <v>891897858</v>
      </c>
      <c r="W89" s="282">
        <v>891897858</v>
      </c>
      <c r="X89" s="282">
        <v>902667973</v>
      </c>
      <c r="Y89" s="282">
        <v>902667973</v>
      </c>
      <c r="Z89" s="281">
        <v>1880721</v>
      </c>
      <c r="AA89" s="287">
        <v>-24156</v>
      </c>
      <c r="AB89" s="282">
        <v>1856565</v>
      </c>
      <c r="AC89" s="287">
        <v>46722136</v>
      </c>
      <c r="AD89" s="286">
        <v>0</v>
      </c>
      <c r="AE89" s="291">
        <v>971890338</v>
      </c>
      <c r="AF89" s="282"/>
      <c r="AG89" s="282">
        <v>0</v>
      </c>
      <c r="AH89" s="288">
        <v>2577000</v>
      </c>
      <c r="AI89" s="288">
        <v>1835000</v>
      </c>
      <c r="AJ89" s="282">
        <v>0</v>
      </c>
      <c r="AK89" s="282"/>
      <c r="AL89" s="287">
        <v>387913984</v>
      </c>
      <c r="AM89" s="287">
        <v>2441571</v>
      </c>
      <c r="AN89" s="286">
        <v>390355555</v>
      </c>
      <c r="AO89" s="287">
        <v>320147569</v>
      </c>
      <c r="AP89" s="287">
        <v>16745251</v>
      </c>
      <c r="AQ89" s="286">
        <v>336892820</v>
      </c>
      <c r="AR89" s="287">
        <v>165577511</v>
      </c>
      <c r="AS89" s="287">
        <v>1456842</v>
      </c>
      <c r="AT89" s="286">
        <v>167034353</v>
      </c>
      <c r="AU89" s="287">
        <v>2027130</v>
      </c>
      <c r="AV89" s="282">
        <v>28117595</v>
      </c>
      <c r="AW89" s="282">
        <v>3296184</v>
      </c>
      <c r="AX89" s="282">
        <v>31413779</v>
      </c>
      <c r="AY89" s="292">
        <v>927723637</v>
      </c>
      <c r="AZ89" s="287">
        <v>0</v>
      </c>
      <c r="BA89" s="292">
        <v>927723637</v>
      </c>
      <c r="BB89" s="282"/>
      <c r="BC89" s="282">
        <v>875666194</v>
      </c>
      <c r="BD89" s="282">
        <v>875666194</v>
      </c>
      <c r="BE89" s="293">
        <v>976302338</v>
      </c>
      <c r="BF89" s="282"/>
      <c r="BG89" s="289">
        <v>971890338</v>
      </c>
      <c r="BH89" s="294">
        <v>0</v>
      </c>
      <c r="BI89" s="285">
        <v>0</v>
      </c>
      <c r="BJ89" s="281"/>
      <c r="CQ89" s="295"/>
    </row>
    <row r="90" spans="1:95">
      <c r="A90" s="260">
        <f t="shared" si="6"/>
        <v>2011</v>
      </c>
      <c r="B90" s="260">
        <v>5</v>
      </c>
      <c r="C90" s="282">
        <v>427097968</v>
      </c>
      <c r="D90" s="282">
        <v>78362442</v>
      </c>
      <c r="E90" s="282">
        <v>505460410</v>
      </c>
      <c r="F90" s="282">
        <v>355582337</v>
      </c>
      <c r="G90" s="282">
        <v>65054722</v>
      </c>
      <c r="H90" s="282">
        <v>420637059</v>
      </c>
      <c r="I90" s="282">
        <v>179507106</v>
      </c>
      <c r="J90" s="282">
        <v>7131323</v>
      </c>
      <c r="K90" s="282">
        <v>186638429</v>
      </c>
      <c r="L90" s="282">
        <v>2029146</v>
      </c>
      <c r="M90" s="282">
        <v>33000831</v>
      </c>
      <c r="N90" s="282">
        <v>3950908</v>
      </c>
      <c r="O90" s="282">
        <v>36951739</v>
      </c>
      <c r="P90" s="282">
        <v>1151716783</v>
      </c>
      <c r="Q90" s="281">
        <v>0</v>
      </c>
      <c r="R90" s="282">
        <v>1151716783</v>
      </c>
      <c r="S90" s="281"/>
      <c r="T90" s="282">
        <v>964216557</v>
      </c>
      <c r="U90" s="282">
        <v>964216557</v>
      </c>
      <c r="V90" s="282">
        <v>1114765044</v>
      </c>
      <c r="W90" s="282">
        <v>1114765044</v>
      </c>
      <c r="X90" s="282">
        <v>1001168296</v>
      </c>
      <c r="Y90" s="282">
        <v>1001168296</v>
      </c>
      <c r="Z90" s="281">
        <v>1913202</v>
      </c>
      <c r="AA90" s="287">
        <v>245287</v>
      </c>
      <c r="AB90" s="282">
        <v>2158489</v>
      </c>
      <c r="AC90" s="287">
        <v>74673080</v>
      </c>
      <c r="AD90" s="286">
        <v>0</v>
      </c>
      <c r="AE90" s="291">
        <v>1228548352</v>
      </c>
      <c r="AF90" s="282"/>
      <c r="AG90" s="282">
        <v>0</v>
      </c>
      <c r="AH90" s="288">
        <v>2426000</v>
      </c>
      <c r="AI90" s="288">
        <v>3281000</v>
      </c>
      <c r="AJ90" s="282">
        <v>0</v>
      </c>
      <c r="AK90" s="282"/>
      <c r="AL90" s="287">
        <v>429523968</v>
      </c>
      <c r="AM90" s="287">
        <v>78362442</v>
      </c>
      <c r="AN90" s="286">
        <v>507886410</v>
      </c>
      <c r="AO90" s="287">
        <v>358863337</v>
      </c>
      <c r="AP90" s="287">
        <v>65054722</v>
      </c>
      <c r="AQ90" s="286">
        <v>423918059</v>
      </c>
      <c r="AR90" s="287">
        <v>179507106</v>
      </c>
      <c r="AS90" s="287">
        <v>7131323</v>
      </c>
      <c r="AT90" s="286">
        <v>186638429</v>
      </c>
      <c r="AU90" s="287">
        <v>2029146</v>
      </c>
      <c r="AV90" s="282">
        <v>33000831</v>
      </c>
      <c r="AW90" s="282">
        <v>3950908</v>
      </c>
      <c r="AX90" s="282">
        <v>36951739</v>
      </c>
      <c r="AY90" s="292">
        <v>1157423783</v>
      </c>
      <c r="AZ90" s="287">
        <v>0</v>
      </c>
      <c r="BA90" s="292">
        <v>1157423783</v>
      </c>
      <c r="BB90" s="282"/>
      <c r="BC90" s="282">
        <v>969923557</v>
      </c>
      <c r="BD90" s="282">
        <v>969923557</v>
      </c>
      <c r="BE90" s="293">
        <v>1234255352</v>
      </c>
      <c r="BF90" s="282"/>
      <c r="BG90" s="289">
        <v>1228548352</v>
      </c>
      <c r="BH90" s="294">
        <v>0</v>
      </c>
      <c r="BI90" s="285">
        <v>0</v>
      </c>
      <c r="BJ90" s="281"/>
      <c r="CQ90" s="295"/>
    </row>
    <row r="91" spans="1:95">
      <c r="A91" s="260">
        <f t="shared" si="6"/>
        <v>2011</v>
      </c>
      <c r="B91" s="260">
        <v>6</v>
      </c>
      <c r="C91" s="282">
        <v>563806984</v>
      </c>
      <c r="D91" s="282">
        <v>57830577</v>
      </c>
      <c r="E91" s="282">
        <v>621637561</v>
      </c>
      <c r="F91" s="282">
        <v>406351095</v>
      </c>
      <c r="G91" s="282">
        <v>4960239</v>
      </c>
      <c r="H91" s="282">
        <v>411311334</v>
      </c>
      <c r="I91" s="282">
        <v>187920813</v>
      </c>
      <c r="J91" s="282">
        <v>-817060</v>
      </c>
      <c r="K91" s="282">
        <v>187103753</v>
      </c>
      <c r="L91" s="282">
        <v>2032574</v>
      </c>
      <c r="M91" s="282">
        <v>36464773</v>
      </c>
      <c r="N91" s="282">
        <v>4290122</v>
      </c>
      <c r="O91" s="282">
        <v>40754895</v>
      </c>
      <c r="P91" s="282">
        <v>1262840117</v>
      </c>
      <c r="Q91" s="281">
        <v>0</v>
      </c>
      <c r="R91" s="282">
        <v>1262840117</v>
      </c>
      <c r="S91" s="281"/>
      <c r="T91" s="282">
        <v>1160111466</v>
      </c>
      <c r="U91" s="282">
        <v>1160111466</v>
      </c>
      <c r="V91" s="282">
        <v>1222085222</v>
      </c>
      <c r="W91" s="282">
        <v>1222085222</v>
      </c>
      <c r="X91" s="282">
        <v>1200866361</v>
      </c>
      <c r="Y91" s="282">
        <v>1200866361</v>
      </c>
      <c r="Z91" s="281">
        <v>2027018</v>
      </c>
      <c r="AA91" s="287">
        <v>-94831</v>
      </c>
      <c r="AB91" s="282">
        <v>1932187</v>
      </c>
      <c r="AC91" s="287">
        <v>91212094</v>
      </c>
      <c r="AD91" s="286">
        <v>0</v>
      </c>
      <c r="AE91" s="291">
        <v>1355984398</v>
      </c>
      <c r="AF91" s="282"/>
      <c r="AG91" s="282">
        <v>0</v>
      </c>
      <c r="AH91" s="288">
        <v>3653000</v>
      </c>
      <c r="AI91" s="288">
        <v>4472000</v>
      </c>
      <c r="AJ91" s="282">
        <v>0</v>
      </c>
      <c r="AK91" s="282"/>
      <c r="AL91" s="287">
        <v>567459984</v>
      </c>
      <c r="AM91" s="287">
        <v>57830577</v>
      </c>
      <c r="AN91" s="286">
        <v>625290561</v>
      </c>
      <c r="AO91" s="287">
        <v>410823095</v>
      </c>
      <c r="AP91" s="287">
        <v>4960239</v>
      </c>
      <c r="AQ91" s="286">
        <v>415783334</v>
      </c>
      <c r="AR91" s="287">
        <v>187920813</v>
      </c>
      <c r="AS91" s="287">
        <v>-817060</v>
      </c>
      <c r="AT91" s="286">
        <v>187103753</v>
      </c>
      <c r="AU91" s="287">
        <v>2032574</v>
      </c>
      <c r="AV91" s="282">
        <v>36464773</v>
      </c>
      <c r="AW91" s="282">
        <v>4290122</v>
      </c>
      <c r="AX91" s="282">
        <v>40754895</v>
      </c>
      <c r="AY91" s="292">
        <v>1270965117</v>
      </c>
      <c r="AZ91" s="287">
        <v>0</v>
      </c>
      <c r="BA91" s="292">
        <v>1270965117</v>
      </c>
      <c r="BB91" s="282"/>
      <c r="BC91" s="282">
        <v>1168236466</v>
      </c>
      <c r="BD91" s="282">
        <v>1168236466</v>
      </c>
      <c r="BE91" s="293">
        <v>1364109398</v>
      </c>
      <c r="BF91" s="282"/>
      <c r="BG91" s="289">
        <v>1355984398</v>
      </c>
      <c r="BH91" s="294">
        <v>0</v>
      </c>
      <c r="BI91" s="285">
        <v>0</v>
      </c>
      <c r="BJ91" s="281"/>
      <c r="CQ91" s="295"/>
    </row>
    <row r="92" spans="1:95">
      <c r="A92" s="260">
        <f t="shared" si="6"/>
        <v>2011</v>
      </c>
      <c r="B92" s="260">
        <v>7</v>
      </c>
      <c r="C92" s="282">
        <v>650524420</v>
      </c>
      <c r="D92" s="282">
        <v>31537993</v>
      </c>
      <c r="E92" s="282">
        <v>682062413</v>
      </c>
      <c r="F92" s="282">
        <v>432432216</v>
      </c>
      <c r="G92" s="282">
        <v>-855252</v>
      </c>
      <c r="H92" s="282">
        <v>431576964</v>
      </c>
      <c r="I92" s="282">
        <v>190939978</v>
      </c>
      <c r="J92" s="282">
        <v>-1727179</v>
      </c>
      <c r="K92" s="282">
        <v>189212799</v>
      </c>
      <c r="L92" s="282">
        <v>2033461</v>
      </c>
      <c r="M92" s="282">
        <v>39399508</v>
      </c>
      <c r="N92" s="282">
        <v>4638149</v>
      </c>
      <c r="O92" s="282">
        <v>44037657</v>
      </c>
      <c r="P92" s="282">
        <v>1348923294</v>
      </c>
      <c r="Q92" s="281">
        <v>0</v>
      </c>
      <c r="R92" s="282">
        <v>1348923294</v>
      </c>
      <c r="S92" s="281"/>
      <c r="T92" s="282">
        <v>1275930075</v>
      </c>
      <c r="U92" s="282">
        <v>1275930075</v>
      </c>
      <c r="V92" s="282">
        <v>1304885637</v>
      </c>
      <c r="W92" s="282">
        <v>1304885637</v>
      </c>
      <c r="X92" s="282">
        <v>1319967732</v>
      </c>
      <c r="Y92" s="282">
        <v>1319967732</v>
      </c>
      <c r="Z92" s="281">
        <v>2093869</v>
      </c>
      <c r="AA92" s="287">
        <v>-49030</v>
      </c>
      <c r="AB92" s="282">
        <v>2044839</v>
      </c>
      <c r="AC92" s="287">
        <v>105316923</v>
      </c>
      <c r="AD92" s="286">
        <v>0</v>
      </c>
      <c r="AE92" s="291">
        <v>1456285056</v>
      </c>
      <c r="AF92" s="282"/>
      <c r="AG92" s="282">
        <v>0</v>
      </c>
      <c r="AH92" s="288">
        <v>4427000</v>
      </c>
      <c r="AI92" s="288">
        <v>5079000</v>
      </c>
      <c r="AJ92" s="282">
        <v>0</v>
      </c>
      <c r="AK92" s="282"/>
      <c r="AL92" s="287">
        <v>654951420</v>
      </c>
      <c r="AM92" s="287">
        <v>31537993</v>
      </c>
      <c r="AN92" s="286">
        <v>686489413</v>
      </c>
      <c r="AO92" s="287">
        <v>437511216</v>
      </c>
      <c r="AP92" s="287">
        <v>-855252</v>
      </c>
      <c r="AQ92" s="286">
        <v>436655964</v>
      </c>
      <c r="AR92" s="287">
        <v>190939978</v>
      </c>
      <c r="AS92" s="287">
        <v>-1727179</v>
      </c>
      <c r="AT92" s="286">
        <v>189212799</v>
      </c>
      <c r="AU92" s="287">
        <v>2033461</v>
      </c>
      <c r="AV92" s="282">
        <v>39399508</v>
      </c>
      <c r="AW92" s="282">
        <v>4638149</v>
      </c>
      <c r="AX92" s="282">
        <v>44037657</v>
      </c>
      <c r="AY92" s="292">
        <v>1358429294</v>
      </c>
      <c r="AZ92" s="287">
        <v>0</v>
      </c>
      <c r="BA92" s="292">
        <v>1358429294</v>
      </c>
      <c r="BB92" s="282"/>
      <c r="BC92" s="282">
        <v>1285436075</v>
      </c>
      <c r="BD92" s="282">
        <v>1285436075</v>
      </c>
      <c r="BE92" s="293">
        <v>1465791056</v>
      </c>
      <c r="BF92" s="282"/>
      <c r="BG92" s="289">
        <v>1456285056</v>
      </c>
      <c r="BH92" s="294">
        <v>0</v>
      </c>
      <c r="BI92" s="285">
        <v>0</v>
      </c>
      <c r="BJ92" s="282"/>
      <c r="CQ92" s="295"/>
    </row>
    <row r="93" spans="1:95">
      <c r="A93" s="260">
        <f t="shared" si="6"/>
        <v>2011</v>
      </c>
      <c r="B93" s="260">
        <v>8</v>
      </c>
      <c r="C93" s="282">
        <v>670227515</v>
      </c>
      <c r="D93" s="282">
        <v>7868830</v>
      </c>
      <c r="E93" s="282">
        <v>678096345</v>
      </c>
      <c r="F93" s="282">
        <v>435596454</v>
      </c>
      <c r="G93" s="282">
        <v>-1051885</v>
      </c>
      <c r="H93" s="282">
        <v>434544569</v>
      </c>
      <c r="I93" s="282">
        <v>196722046</v>
      </c>
      <c r="J93" s="282">
        <v>2650539</v>
      </c>
      <c r="K93" s="282">
        <v>199372585</v>
      </c>
      <c r="L93" s="282">
        <v>2035076</v>
      </c>
      <c r="M93" s="282">
        <v>39749180</v>
      </c>
      <c r="N93" s="282">
        <v>4701198</v>
      </c>
      <c r="O93" s="282">
        <v>44450378</v>
      </c>
      <c r="P93" s="282">
        <v>1358498953</v>
      </c>
      <c r="Q93" s="281">
        <v>0</v>
      </c>
      <c r="R93" s="282">
        <v>1358498953</v>
      </c>
      <c r="S93" s="281"/>
      <c r="T93" s="282">
        <v>1304581091</v>
      </c>
      <c r="U93" s="282">
        <v>1304581091</v>
      </c>
      <c r="V93" s="282">
        <v>1314048575</v>
      </c>
      <c r="W93" s="282">
        <v>1314048575</v>
      </c>
      <c r="X93" s="282">
        <v>1349031469</v>
      </c>
      <c r="Y93" s="282">
        <v>1349031469</v>
      </c>
      <c r="Z93" s="281">
        <v>2054227</v>
      </c>
      <c r="AA93" s="287">
        <v>-41260</v>
      </c>
      <c r="AB93" s="282">
        <v>2012967</v>
      </c>
      <c r="AC93" s="287">
        <v>106875184</v>
      </c>
      <c r="AD93" s="286">
        <v>0</v>
      </c>
      <c r="AE93" s="291">
        <v>1467387104</v>
      </c>
      <c r="AF93" s="282"/>
      <c r="AG93" s="282">
        <v>0</v>
      </c>
      <c r="AH93" s="288">
        <v>4249000</v>
      </c>
      <c r="AI93" s="288">
        <v>4959000</v>
      </c>
      <c r="AJ93" s="282">
        <v>0</v>
      </c>
      <c r="AK93" s="282"/>
      <c r="AL93" s="287">
        <v>674476515</v>
      </c>
      <c r="AM93" s="287">
        <v>7868830</v>
      </c>
      <c r="AN93" s="286">
        <v>682345345</v>
      </c>
      <c r="AO93" s="287">
        <v>440555454</v>
      </c>
      <c r="AP93" s="287">
        <v>-1051885</v>
      </c>
      <c r="AQ93" s="286">
        <v>439503569</v>
      </c>
      <c r="AR93" s="287">
        <v>196722046</v>
      </c>
      <c r="AS93" s="287">
        <v>2650539</v>
      </c>
      <c r="AT93" s="286">
        <v>199372585</v>
      </c>
      <c r="AU93" s="287">
        <v>2035076</v>
      </c>
      <c r="AV93" s="282">
        <v>39749180</v>
      </c>
      <c r="AW93" s="282">
        <v>4701198</v>
      </c>
      <c r="AX93" s="282">
        <v>44450378</v>
      </c>
      <c r="AY93" s="292">
        <v>1367706953</v>
      </c>
      <c r="AZ93" s="287">
        <v>0</v>
      </c>
      <c r="BA93" s="292">
        <v>1367706953</v>
      </c>
      <c r="BB93" s="282"/>
      <c r="BC93" s="282">
        <v>1313789091</v>
      </c>
      <c r="BD93" s="282">
        <v>1313789091</v>
      </c>
      <c r="BE93" s="293">
        <v>1476595104</v>
      </c>
      <c r="BF93" s="282"/>
      <c r="BG93" s="289">
        <v>1467387104</v>
      </c>
      <c r="BH93" s="294">
        <v>0</v>
      </c>
      <c r="BI93" s="285">
        <v>0</v>
      </c>
      <c r="BJ93" s="282"/>
      <c r="CQ93" s="295"/>
    </row>
    <row r="94" spans="1:95">
      <c r="A94" s="260">
        <f t="shared" si="6"/>
        <v>2011</v>
      </c>
      <c r="B94" s="260">
        <v>9</v>
      </c>
      <c r="C94" s="282">
        <v>619736432</v>
      </c>
      <c r="D94" s="282">
        <v>-78483472</v>
      </c>
      <c r="E94" s="282">
        <v>541252960</v>
      </c>
      <c r="F94" s="282">
        <v>430339404</v>
      </c>
      <c r="G94" s="282">
        <v>-33141996</v>
      </c>
      <c r="H94" s="282">
        <v>397197408</v>
      </c>
      <c r="I94" s="282">
        <v>162930864</v>
      </c>
      <c r="J94" s="282">
        <v>-5939738</v>
      </c>
      <c r="K94" s="282">
        <v>156991126</v>
      </c>
      <c r="L94" s="282">
        <v>2037078</v>
      </c>
      <c r="M94" s="282">
        <v>34450637</v>
      </c>
      <c r="N94" s="282">
        <v>4137080</v>
      </c>
      <c r="O94" s="282">
        <v>38587717</v>
      </c>
      <c r="P94" s="282">
        <v>1136066289</v>
      </c>
      <c r="Q94" s="281">
        <v>0</v>
      </c>
      <c r="R94" s="282">
        <v>1136066289</v>
      </c>
      <c r="S94" s="281"/>
      <c r="T94" s="282">
        <v>1215043778</v>
      </c>
      <c r="U94" s="282">
        <v>1215043778</v>
      </c>
      <c r="V94" s="282">
        <v>1097478572</v>
      </c>
      <c r="W94" s="282">
        <v>1097478572</v>
      </c>
      <c r="X94" s="282">
        <v>1253631495</v>
      </c>
      <c r="Y94" s="282">
        <v>1253631495</v>
      </c>
      <c r="Z94" s="281">
        <v>2030399</v>
      </c>
      <c r="AA94" s="287">
        <v>-161503</v>
      </c>
      <c r="AB94" s="282">
        <v>1868896</v>
      </c>
      <c r="AC94" s="287">
        <v>72645956</v>
      </c>
      <c r="AD94" s="286">
        <v>0</v>
      </c>
      <c r="AE94" s="291">
        <v>1210581141</v>
      </c>
      <c r="AF94" s="282"/>
      <c r="AG94" s="282">
        <v>0</v>
      </c>
      <c r="AH94" s="288">
        <v>2938000</v>
      </c>
      <c r="AI94" s="288">
        <v>3868000</v>
      </c>
      <c r="AJ94" s="282">
        <v>0</v>
      </c>
      <c r="AK94" s="282"/>
      <c r="AL94" s="287">
        <v>622674432</v>
      </c>
      <c r="AM94" s="287">
        <v>-78483472</v>
      </c>
      <c r="AN94" s="286">
        <v>544190960</v>
      </c>
      <c r="AO94" s="287">
        <v>434207404</v>
      </c>
      <c r="AP94" s="287">
        <v>-33141996</v>
      </c>
      <c r="AQ94" s="286">
        <v>401065408</v>
      </c>
      <c r="AR94" s="287">
        <v>162930864</v>
      </c>
      <c r="AS94" s="287">
        <v>-5939738</v>
      </c>
      <c r="AT94" s="286">
        <v>156991126</v>
      </c>
      <c r="AU94" s="287">
        <v>2037078</v>
      </c>
      <c r="AV94" s="282">
        <v>34450637</v>
      </c>
      <c r="AW94" s="282">
        <v>4137080</v>
      </c>
      <c r="AX94" s="282">
        <v>38587717</v>
      </c>
      <c r="AY94" s="292">
        <v>1142872289</v>
      </c>
      <c r="AZ94" s="287">
        <v>0</v>
      </c>
      <c r="BA94" s="292">
        <v>1142872289</v>
      </c>
      <c r="BB94" s="282"/>
      <c r="BC94" s="282">
        <v>1221849778</v>
      </c>
      <c r="BD94" s="282">
        <v>1221849778</v>
      </c>
      <c r="BE94" s="293">
        <v>1217387141</v>
      </c>
      <c r="BF94" s="282"/>
      <c r="BG94" s="289">
        <v>1210581141</v>
      </c>
      <c r="BH94" s="294">
        <v>0</v>
      </c>
      <c r="BI94" s="285">
        <v>0</v>
      </c>
      <c r="BJ94" s="282"/>
      <c r="CQ94" s="295"/>
    </row>
    <row r="95" spans="1:95">
      <c r="A95" s="260">
        <f t="shared" si="6"/>
        <v>2011</v>
      </c>
      <c r="B95" s="260">
        <v>10</v>
      </c>
      <c r="C95" s="282">
        <v>473082566</v>
      </c>
      <c r="D95" s="282">
        <v>-61598335</v>
      </c>
      <c r="E95" s="282">
        <v>411484231</v>
      </c>
      <c r="F95" s="282">
        <v>371285480</v>
      </c>
      <c r="G95" s="282">
        <v>-17633554</v>
      </c>
      <c r="H95" s="282">
        <v>353651926</v>
      </c>
      <c r="I95" s="282">
        <v>175893173</v>
      </c>
      <c r="J95" s="282">
        <v>-174242</v>
      </c>
      <c r="K95" s="282">
        <v>175718931</v>
      </c>
      <c r="L95" s="282">
        <v>2038716</v>
      </c>
      <c r="M95" s="282">
        <v>31129877</v>
      </c>
      <c r="N95" s="282">
        <v>3653412</v>
      </c>
      <c r="O95" s="282">
        <v>34783289</v>
      </c>
      <c r="P95" s="282">
        <v>977677093</v>
      </c>
      <c r="Q95" s="281">
        <v>0</v>
      </c>
      <c r="R95" s="282">
        <v>977677093</v>
      </c>
      <c r="S95" s="281"/>
      <c r="T95" s="282">
        <v>1022299935</v>
      </c>
      <c r="U95" s="282">
        <v>1022299935</v>
      </c>
      <c r="V95" s="282">
        <v>942893804</v>
      </c>
      <c r="W95" s="282">
        <v>942893804</v>
      </c>
      <c r="X95" s="282">
        <v>1057083224</v>
      </c>
      <c r="Y95" s="282">
        <v>1057083224</v>
      </c>
      <c r="Z95" s="281">
        <v>1900521</v>
      </c>
      <c r="AA95" s="287">
        <v>17691</v>
      </c>
      <c r="AB95" s="282">
        <v>1918212</v>
      </c>
      <c r="AC95" s="287">
        <v>52799830</v>
      </c>
      <c r="AD95" s="286">
        <v>0</v>
      </c>
      <c r="AE95" s="291">
        <v>1032395135</v>
      </c>
      <c r="AF95" s="282"/>
      <c r="AG95" s="282">
        <v>0</v>
      </c>
      <c r="AH95" s="288">
        <v>2985000</v>
      </c>
      <c r="AI95" s="288">
        <v>2481000</v>
      </c>
      <c r="AJ95" s="282">
        <v>0</v>
      </c>
      <c r="AK95" s="282"/>
      <c r="AL95" s="287">
        <v>476067566</v>
      </c>
      <c r="AM95" s="287">
        <v>-61598335</v>
      </c>
      <c r="AN95" s="286">
        <v>414469231</v>
      </c>
      <c r="AO95" s="287">
        <v>373766480</v>
      </c>
      <c r="AP95" s="287">
        <v>-17633554</v>
      </c>
      <c r="AQ95" s="286">
        <v>356132926</v>
      </c>
      <c r="AR95" s="287">
        <v>175893173</v>
      </c>
      <c r="AS95" s="287">
        <v>-174242</v>
      </c>
      <c r="AT95" s="286">
        <v>175718931</v>
      </c>
      <c r="AU95" s="287">
        <v>2038716</v>
      </c>
      <c r="AV95" s="282">
        <v>31129877</v>
      </c>
      <c r="AW95" s="282">
        <v>3653412</v>
      </c>
      <c r="AX95" s="282">
        <v>34783289</v>
      </c>
      <c r="AY95" s="292">
        <v>983143093</v>
      </c>
      <c r="AZ95" s="287">
        <v>0</v>
      </c>
      <c r="BA95" s="292">
        <v>983143093</v>
      </c>
      <c r="BB95" s="282"/>
      <c r="BC95" s="282">
        <v>1027765935</v>
      </c>
      <c r="BD95" s="282">
        <v>1027765935</v>
      </c>
      <c r="BE95" s="293">
        <v>1037861135</v>
      </c>
      <c r="BF95" s="282"/>
      <c r="BG95" s="289">
        <v>1032395135</v>
      </c>
      <c r="BH95" s="294">
        <v>0</v>
      </c>
      <c r="BI95" s="285">
        <v>0</v>
      </c>
      <c r="BJ95" s="282"/>
      <c r="CQ95" s="295"/>
    </row>
    <row r="96" spans="1:95">
      <c r="A96" s="260">
        <f t="shared" si="6"/>
        <v>2011</v>
      </c>
      <c r="B96" s="260">
        <v>11</v>
      </c>
      <c r="C96" s="282">
        <v>375716688</v>
      </c>
      <c r="D96" s="282">
        <v>-12961698</v>
      </c>
      <c r="E96" s="282">
        <v>362754990</v>
      </c>
      <c r="F96" s="282">
        <v>312782391</v>
      </c>
      <c r="G96" s="282">
        <v>216471</v>
      </c>
      <c r="H96" s="282">
        <v>312998862</v>
      </c>
      <c r="I96" s="282">
        <v>165502805</v>
      </c>
      <c r="J96" s="282">
        <v>4402283</v>
      </c>
      <c r="K96" s="282">
        <v>169905088</v>
      </c>
      <c r="L96" s="282">
        <v>2040335</v>
      </c>
      <c r="M96" s="282">
        <v>29443706</v>
      </c>
      <c r="N96" s="282">
        <v>3263627</v>
      </c>
      <c r="O96" s="282">
        <v>32707333</v>
      </c>
      <c r="P96" s="282">
        <v>880406608</v>
      </c>
      <c r="Q96" s="281">
        <v>0</v>
      </c>
      <c r="R96" s="282">
        <v>880406608</v>
      </c>
      <c r="S96" s="281"/>
      <c r="T96" s="282">
        <v>856042219</v>
      </c>
      <c r="U96" s="282">
        <v>856042219</v>
      </c>
      <c r="V96" s="282">
        <v>847699275</v>
      </c>
      <c r="W96" s="282">
        <v>847699275</v>
      </c>
      <c r="X96" s="282">
        <v>888749552</v>
      </c>
      <c r="Y96" s="282">
        <v>888749552</v>
      </c>
      <c r="Z96" s="281">
        <v>1915983</v>
      </c>
      <c r="AA96" s="287">
        <v>244469</v>
      </c>
      <c r="AB96" s="282">
        <v>2160452</v>
      </c>
      <c r="AC96" s="287">
        <v>42630780</v>
      </c>
      <c r="AD96" s="286">
        <v>0</v>
      </c>
      <c r="AE96" s="291">
        <v>925197840</v>
      </c>
      <c r="AF96" s="282"/>
      <c r="AG96" s="282">
        <v>0</v>
      </c>
      <c r="AH96" s="288">
        <v>5322000</v>
      </c>
      <c r="AI96" s="288">
        <v>2057000</v>
      </c>
      <c r="AJ96" s="282">
        <v>0</v>
      </c>
      <c r="AK96" s="282"/>
      <c r="AL96" s="287">
        <v>381038688</v>
      </c>
      <c r="AM96" s="287">
        <v>-12961698</v>
      </c>
      <c r="AN96" s="286">
        <v>368076990</v>
      </c>
      <c r="AO96" s="287">
        <v>314839391</v>
      </c>
      <c r="AP96" s="287">
        <v>216471</v>
      </c>
      <c r="AQ96" s="286">
        <v>315055862</v>
      </c>
      <c r="AR96" s="287">
        <v>165502805</v>
      </c>
      <c r="AS96" s="287">
        <v>4402283</v>
      </c>
      <c r="AT96" s="286">
        <v>169905088</v>
      </c>
      <c r="AU96" s="287">
        <v>2040335</v>
      </c>
      <c r="AV96" s="282">
        <v>29443706</v>
      </c>
      <c r="AW96" s="282">
        <v>3263627</v>
      </c>
      <c r="AX96" s="282">
        <v>32707333</v>
      </c>
      <c r="AY96" s="292">
        <v>887785608</v>
      </c>
      <c r="AZ96" s="287">
        <v>0</v>
      </c>
      <c r="BA96" s="292">
        <v>887785608</v>
      </c>
      <c r="BB96" s="282"/>
      <c r="BC96" s="282">
        <v>863421219</v>
      </c>
      <c r="BD96" s="282">
        <v>863421219</v>
      </c>
      <c r="BE96" s="293">
        <v>932576840</v>
      </c>
      <c r="BF96" s="282"/>
      <c r="BG96" s="289">
        <v>925197840</v>
      </c>
      <c r="BH96" s="294">
        <v>0</v>
      </c>
      <c r="BI96" s="285">
        <v>0</v>
      </c>
      <c r="BJ96" s="282"/>
      <c r="CQ96" s="295"/>
    </row>
    <row r="97" spans="1:95">
      <c r="A97" s="260">
        <f t="shared" si="6"/>
        <v>2011</v>
      </c>
      <c r="B97" s="260">
        <v>12</v>
      </c>
      <c r="C97" s="282">
        <v>428331900</v>
      </c>
      <c r="D97" s="282">
        <v>52834518</v>
      </c>
      <c r="E97" s="282">
        <v>481166418</v>
      </c>
      <c r="F97" s="282">
        <v>316778614</v>
      </c>
      <c r="G97" s="282">
        <v>12140263</v>
      </c>
      <c r="H97" s="282">
        <v>328918877</v>
      </c>
      <c r="I97" s="282">
        <v>156706449</v>
      </c>
      <c r="J97" s="282">
        <v>-1895851</v>
      </c>
      <c r="K97" s="282">
        <v>154810598</v>
      </c>
      <c r="L97" s="282">
        <v>2041786</v>
      </c>
      <c r="M97" s="282">
        <v>33049850</v>
      </c>
      <c r="N97" s="282">
        <v>3576053</v>
      </c>
      <c r="O97" s="282">
        <v>36625903</v>
      </c>
      <c r="P97" s="282">
        <v>1003563582</v>
      </c>
      <c r="Q97" s="281">
        <v>0</v>
      </c>
      <c r="R97" s="282">
        <v>1003563582</v>
      </c>
      <c r="S97" s="281"/>
      <c r="T97" s="282">
        <v>903858749</v>
      </c>
      <c r="U97" s="282">
        <v>903858749</v>
      </c>
      <c r="V97" s="282">
        <v>966937679</v>
      </c>
      <c r="W97" s="282">
        <v>966937679</v>
      </c>
      <c r="X97" s="282">
        <v>940484652</v>
      </c>
      <c r="Y97" s="282">
        <v>940484652</v>
      </c>
      <c r="Z97" s="281">
        <v>2061657</v>
      </c>
      <c r="AA97" s="287">
        <v>156170</v>
      </c>
      <c r="AB97" s="282">
        <v>2217827</v>
      </c>
      <c r="AC97" s="287">
        <v>56698615</v>
      </c>
      <c r="AD97" s="286">
        <v>0</v>
      </c>
      <c r="AE97" s="291">
        <v>1062480024</v>
      </c>
      <c r="AF97" s="282"/>
      <c r="AG97" s="282">
        <v>0</v>
      </c>
      <c r="AH97" s="288">
        <v>9850000</v>
      </c>
      <c r="AI97" s="288">
        <v>3167000</v>
      </c>
      <c r="AJ97" s="282">
        <v>0</v>
      </c>
      <c r="AK97" s="282"/>
      <c r="AL97" s="287">
        <v>438181900</v>
      </c>
      <c r="AM97" s="287">
        <v>52834518</v>
      </c>
      <c r="AN97" s="286">
        <v>491016418</v>
      </c>
      <c r="AO97" s="287">
        <v>319945614</v>
      </c>
      <c r="AP97" s="287">
        <v>12140263</v>
      </c>
      <c r="AQ97" s="286">
        <v>332085877</v>
      </c>
      <c r="AR97" s="287">
        <v>156706449</v>
      </c>
      <c r="AS97" s="287">
        <v>-1895851</v>
      </c>
      <c r="AT97" s="286">
        <v>154810598</v>
      </c>
      <c r="AU97" s="287">
        <v>2041786</v>
      </c>
      <c r="AV97" s="282">
        <v>33049850</v>
      </c>
      <c r="AW97" s="282">
        <v>3576053</v>
      </c>
      <c r="AX97" s="282">
        <v>36625903</v>
      </c>
      <c r="AY97" s="292">
        <v>1016580582</v>
      </c>
      <c r="AZ97" s="287">
        <v>0</v>
      </c>
      <c r="BA97" s="292">
        <v>1016580582</v>
      </c>
      <c r="BB97" s="282"/>
      <c r="BC97" s="282">
        <v>916875749</v>
      </c>
      <c r="BD97" s="282">
        <v>916875749</v>
      </c>
      <c r="BE97" s="293">
        <v>1075497024</v>
      </c>
      <c r="BF97" s="282"/>
      <c r="BG97" s="289">
        <v>1062480024</v>
      </c>
      <c r="BH97" s="294">
        <v>0</v>
      </c>
      <c r="BI97" s="285">
        <v>0</v>
      </c>
      <c r="BJ97" s="282"/>
      <c r="CQ97" s="295"/>
    </row>
    <row r="98" spans="1:95">
      <c r="B98" s="266" t="s">
        <v>112</v>
      </c>
      <c r="C98" s="282">
        <v>6013605935</v>
      </c>
      <c r="D98" s="282">
        <v>26843776</v>
      </c>
      <c r="E98" s="282">
        <v>6040449711</v>
      </c>
      <c r="F98" s="282">
        <v>4315249510</v>
      </c>
      <c r="G98" s="282">
        <v>18939514</v>
      </c>
      <c r="H98" s="282">
        <v>4334189024</v>
      </c>
      <c r="I98" s="282">
        <v>2053828187</v>
      </c>
      <c r="J98" s="282">
        <v>2087599</v>
      </c>
      <c r="K98" s="282">
        <v>2055915786</v>
      </c>
      <c r="L98" s="282">
        <v>24387527</v>
      </c>
      <c r="M98" s="282">
        <v>396665644</v>
      </c>
      <c r="N98" s="282">
        <v>45622126</v>
      </c>
      <c r="O98" s="282">
        <v>442287770</v>
      </c>
      <c r="P98" s="282">
        <v>12897229818</v>
      </c>
      <c r="Q98" s="281">
        <v>0</v>
      </c>
      <c r="R98" s="282">
        <v>12897229818</v>
      </c>
      <c r="S98" s="281"/>
      <c r="T98" s="282">
        <v>12407071159</v>
      </c>
      <c r="U98" s="282">
        <v>12407071159</v>
      </c>
      <c r="V98" s="282">
        <v>12454942048</v>
      </c>
      <c r="W98" s="282">
        <v>12454942048</v>
      </c>
      <c r="X98" s="282">
        <v>12849358929</v>
      </c>
      <c r="Y98" s="282">
        <v>12849358929</v>
      </c>
      <c r="Z98" s="290">
        <v>24152647</v>
      </c>
      <c r="AA98" s="286">
        <v>123349</v>
      </c>
      <c r="AB98" s="282">
        <v>24275996</v>
      </c>
      <c r="AC98" s="286">
        <v>801936004</v>
      </c>
      <c r="AD98" s="286">
        <v>0</v>
      </c>
      <c r="AE98" s="286">
        <v>13723441818</v>
      </c>
      <c r="AF98" s="282"/>
      <c r="AG98" s="282">
        <v>0</v>
      </c>
      <c r="AH98" s="282">
        <v>62544000</v>
      </c>
      <c r="AI98" s="282">
        <v>40497000</v>
      </c>
      <c r="AJ98" s="282">
        <v>0</v>
      </c>
      <c r="AK98" s="282"/>
      <c r="AL98" s="286">
        <v>6076149935</v>
      </c>
      <c r="AM98" s="286">
        <v>26843776</v>
      </c>
      <c r="AN98" s="286">
        <v>6102993711</v>
      </c>
      <c r="AO98" s="286">
        <v>4355746510</v>
      </c>
      <c r="AP98" s="286">
        <v>18939514</v>
      </c>
      <c r="AQ98" s="286">
        <v>4374686024</v>
      </c>
      <c r="AR98" s="286">
        <v>2053828187</v>
      </c>
      <c r="AS98" s="286">
        <v>2087599</v>
      </c>
      <c r="AT98" s="286">
        <v>2055915786</v>
      </c>
      <c r="AU98" s="286">
        <v>24387527</v>
      </c>
      <c r="AV98" s="282">
        <v>396665644</v>
      </c>
      <c r="AW98" s="282">
        <v>45622126</v>
      </c>
      <c r="AX98" s="282">
        <v>442287770</v>
      </c>
      <c r="AY98" s="282">
        <v>13000270818</v>
      </c>
      <c r="AZ98" s="287">
        <v>0</v>
      </c>
      <c r="BA98" s="282">
        <v>13000270818</v>
      </c>
      <c r="BB98" s="282"/>
      <c r="BC98" s="282">
        <v>12510112159</v>
      </c>
      <c r="BD98" s="282">
        <v>12510112159</v>
      </c>
      <c r="BE98" s="286">
        <v>13826482818</v>
      </c>
      <c r="BF98" s="281"/>
      <c r="BG98" s="286">
        <v>13723441818</v>
      </c>
      <c r="BH98" s="294">
        <v>0</v>
      </c>
      <c r="BI98" s="286">
        <v>0</v>
      </c>
      <c r="BJ98" s="282"/>
      <c r="CP98" s="295"/>
      <c r="CQ98" s="295"/>
    </row>
    <row r="99" spans="1:95">
      <c r="A99" s="260">
        <f t="shared" ref="A99:A110" si="7">A86+1</f>
        <v>2012</v>
      </c>
      <c r="B99" s="260">
        <v>1</v>
      </c>
      <c r="C99" s="282">
        <v>553516264</v>
      </c>
      <c r="D99" s="282">
        <v>14793502</v>
      </c>
      <c r="E99" s="282">
        <v>568309766</v>
      </c>
      <c r="F99" s="282">
        <v>331941572</v>
      </c>
      <c r="G99" s="282">
        <v>-34965682</v>
      </c>
      <c r="H99" s="282">
        <v>296975890</v>
      </c>
      <c r="I99" s="282">
        <v>156704011</v>
      </c>
      <c r="J99" s="282">
        <v>-7147049</v>
      </c>
      <c r="K99" s="282">
        <v>149556962</v>
      </c>
      <c r="L99" s="282">
        <v>2043638</v>
      </c>
      <c r="M99" s="282">
        <v>34771235</v>
      </c>
      <c r="N99" s="282">
        <v>3742705</v>
      </c>
      <c r="O99" s="282">
        <v>38513940</v>
      </c>
      <c r="P99" s="282">
        <v>1055400196</v>
      </c>
      <c r="Q99" s="281">
        <v>0</v>
      </c>
      <c r="R99" s="282">
        <v>1055400196</v>
      </c>
      <c r="S99" s="281"/>
      <c r="T99" s="282">
        <v>1044205485</v>
      </c>
      <c r="U99" s="282">
        <v>1044205485</v>
      </c>
      <c r="V99" s="282">
        <v>1016886256</v>
      </c>
      <c r="W99" s="282">
        <v>1016886256</v>
      </c>
      <c r="X99" s="282">
        <v>1082719425</v>
      </c>
      <c r="Y99" s="282">
        <v>1082719425</v>
      </c>
      <c r="Z99" s="281">
        <v>2235818</v>
      </c>
      <c r="AA99" s="287">
        <v>-199043</v>
      </c>
      <c r="AB99" s="282">
        <v>2036775</v>
      </c>
      <c r="AC99" s="287">
        <v>62364797</v>
      </c>
      <c r="AD99" s="286">
        <v>0</v>
      </c>
      <c r="AE99" s="291">
        <v>1119801768</v>
      </c>
      <c r="AF99" s="282"/>
      <c r="AG99" s="282">
        <v>0</v>
      </c>
      <c r="AH99" s="288">
        <v>13223000</v>
      </c>
      <c r="AI99" s="288">
        <v>5070000</v>
      </c>
      <c r="AJ99" s="282">
        <v>0</v>
      </c>
      <c r="AK99" s="282"/>
      <c r="AL99" s="287">
        <v>566739264</v>
      </c>
      <c r="AM99" s="287">
        <v>14793502</v>
      </c>
      <c r="AN99" s="286">
        <v>581532766</v>
      </c>
      <c r="AO99" s="287">
        <v>337011572</v>
      </c>
      <c r="AP99" s="287">
        <v>-34965682</v>
      </c>
      <c r="AQ99" s="286">
        <v>302045890</v>
      </c>
      <c r="AR99" s="287">
        <v>156704011</v>
      </c>
      <c r="AS99" s="287">
        <v>-7147049</v>
      </c>
      <c r="AT99" s="286">
        <v>149556962</v>
      </c>
      <c r="AU99" s="287">
        <v>2043638</v>
      </c>
      <c r="AV99" s="282">
        <v>34771235</v>
      </c>
      <c r="AW99" s="282">
        <v>3742705</v>
      </c>
      <c r="AX99" s="282">
        <v>38513940</v>
      </c>
      <c r="AY99" s="292">
        <v>1073693196</v>
      </c>
      <c r="AZ99" s="287">
        <v>0</v>
      </c>
      <c r="BA99" s="292">
        <v>1073693196</v>
      </c>
      <c r="BB99" s="282"/>
      <c r="BC99" s="282">
        <v>1062498485</v>
      </c>
      <c r="BD99" s="282">
        <v>1062498485</v>
      </c>
      <c r="BE99" s="293">
        <v>1138094768</v>
      </c>
      <c r="BF99" s="282"/>
      <c r="BG99" s="289">
        <v>1119801768</v>
      </c>
      <c r="BH99" s="294">
        <v>0</v>
      </c>
      <c r="BI99" s="285">
        <v>0</v>
      </c>
      <c r="BJ99" s="281"/>
      <c r="CQ99" s="295"/>
    </row>
    <row r="100" spans="1:95">
      <c r="A100" s="260">
        <f t="shared" si="7"/>
        <v>2012</v>
      </c>
      <c r="B100" s="260">
        <v>2</v>
      </c>
      <c r="C100" s="282">
        <v>498226774</v>
      </c>
      <c r="D100" s="282">
        <v>-58715373</v>
      </c>
      <c r="E100" s="282">
        <v>439511401</v>
      </c>
      <c r="F100" s="282">
        <v>318333326</v>
      </c>
      <c r="G100" s="282">
        <v>-21784377</v>
      </c>
      <c r="H100" s="282">
        <v>296548949</v>
      </c>
      <c r="I100" s="282">
        <v>148310991</v>
      </c>
      <c r="J100" s="282">
        <v>-1034932</v>
      </c>
      <c r="K100" s="282">
        <v>147276059</v>
      </c>
      <c r="L100" s="282">
        <v>2045403</v>
      </c>
      <c r="M100" s="282">
        <v>29439172</v>
      </c>
      <c r="N100" s="282">
        <v>3246225</v>
      </c>
      <c r="O100" s="282">
        <v>32685397</v>
      </c>
      <c r="P100" s="282">
        <v>918067209</v>
      </c>
      <c r="Q100" s="281">
        <v>0</v>
      </c>
      <c r="R100" s="282">
        <v>918067209</v>
      </c>
      <c r="S100" s="281"/>
      <c r="T100" s="282">
        <v>966916494</v>
      </c>
      <c r="U100" s="282">
        <v>966916494</v>
      </c>
      <c r="V100" s="282">
        <v>885381812</v>
      </c>
      <c r="W100" s="282">
        <v>885381812</v>
      </c>
      <c r="X100" s="282">
        <v>999601891</v>
      </c>
      <c r="Y100" s="282">
        <v>999601891</v>
      </c>
      <c r="Z100" s="281">
        <v>2136626</v>
      </c>
      <c r="AA100" s="287">
        <v>-150863</v>
      </c>
      <c r="AB100" s="282">
        <v>1985763</v>
      </c>
      <c r="AC100" s="287">
        <v>45987704</v>
      </c>
      <c r="AD100" s="286">
        <v>0</v>
      </c>
      <c r="AE100" s="291">
        <v>966040676</v>
      </c>
      <c r="AF100" s="282"/>
      <c r="AG100" s="282">
        <v>0</v>
      </c>
      <c r="AH100" s="288">
        <v>8195000</v>
      </c>
      <c r="AI100" s="288">
        <v>3068000</v>
      </c>
      <c r="AJ100" s="282">
        <v>0</v>
      </c>
      <c r="AK100" s="282"/>
      <c r="AL100" s="287">
        <v>506421774</v>
      </c>
      <c r="AM100" s="287">
        <v>-58715373</v>
      </c>
      <c r="AN100" s="286">
        <v>447706401</v>
      </c>
      <c r="AO100" s="287">
        <v>321401326</v>
      </c>
      <c r="AP100" s="287">
        <v>-21784377</v>
      </c>
      <c r="AQ100" s="286">
        <v>299616949</v>
      </c>
      <c r="AR100" s="287">
        <v>148310991</v>
      </c>
      <c r="AS100" s="287">
        <v>-1034932</v>
      </c>
      <c r="AT100" s="286">
        <v>147276059</v>
      </c>
      <c r="AU100" s="287">
        <v>2045403</v>
      </c>
      <c r="AV100" s="282">
        <v>29439172</v>
      </c>
      <c r="AW100" s="282">
        <v>3246225</v>
      </c>
      <c r="AX100" s="282">
        <v>32685397</v>
      </c>
      <c r="AY100" s="292">
        <v>929330209</v>
      </c>
      <c r="AZ100" s="287">
        <v>0</v>
      </c>
      <c r="BA100" s="292">
        <v>929330209</v>
      </c>
      <c r="BB100" s="282"/>
      <c r="BC100" s="282">
        <v>978179494</v>
      </c>
      <c r="BD100" s="282">
        <v>978179494</v>
      </c>
      <c r="BE100" s="293">
        <v>977303676</v>
      </c>
      <c r="BF100" s="282"/>
      <c r="BG100" s="289">
        <v>966040676</v>
      </c>
      <c r="BH100" s="294">
        <v>0</v>
      </c>
      <c r="BI100" s="285">
        <v>0</v>
      </c>
      <c r="BJ100" s="281"/>
      <c r="CQ100" s="295"/>
    </row>
    <row r="101" spans="1:95">
      <c r="A101" s="260">
        <f t="shared" si="7"/>
        <v>2012</v>
      </c>
      <c r="B101" s="260">
        <v>3</v>
      </c>
      <c r="C101" s="282">
        <v>395423063</v>
      </c>
      <c r="D101" s="282">
        <v>-8312118</v>
      </c>
      <c r="E101" s="282">
        <v>387110945</v>
      </c>
      <c r="F101" s="282">
        <v>306099082</v>
      </c>
      <c r="G101" s="282">
        <v>29162611</v>
      </c>
      <c r="H101" s="282">
        <v>335261693</v>
      </c>
      <c r="I101" s="282">
        <v>161028980</v>
      </c>
      <c r="J101" s="282">
        <v>5223031</v>
      </c>
      <c r="K101" s="282">
        <v>166252011</v>
      </c>
      <c r="L101" s="282">
        <v>2047282</v>
      </c>
      <c r="M101" s="282">
        <v>30241061</v>
      </c>
      <c r="N101" s="282">
        <v>3402008</v>
      </c>
      <c r="O101" s="282">
        <v>33643069</v>
      </c>
      <c r="P101" s="282">
        <v>924315000</v>
      </c>
      <c r="Q101" s="281">
        <v>0</v>
      </c>
      <c r="R101" s="282">
        <v>924315000</v>
      </c>
      <c r="S101" s="281"/>
      <c r="T101" s="282">
        <v>864598407</v>
      </c>
      <c r="U101" s="282">
        <v>864598407</v>
      </c>
      <c r="V101" s="282">
        <v>890671931</v>
      </c>
      <c r="W101" s="282">
        <v>890671931</v>
      </c>
      <c r="X101" s="282">
        <v>898241476</v>
      </c>
      <c r="Y101" s="282">
        <v>898241476</v>
      </c>
      <c r="Z101" s="281">
        <v>1993709</v>
      </c>
      <c r="AA101" s="287">
        <v>177699</v>
      </c>
      <c r="AB101" s="282">
        <v>2171408</v>
      </c>
      <c r="AC101" s="287">
        <v>46412797</v>
      </c>
      <c r="AD101" s="286">
        <v>0</v>
      </c>
      <c r="AE101" s="291">
        <v>972899205</v>
      </c>
      <c r="AF101" s="282"/>
      <c r="AG101" s="282">
        <v>0</v>
      </c>
      <c r="AH101" s="288">
        <v>6389000</v>
      </c>
      <c r="AI101" s="288">
        <v>2522000</v>
      </c>
      <c r="AJ101" s="282">
        <v>0</v>
      </c>
      <c r="AK101" s="282"/>
      <c r="AL101" s="287">
        <v>401812063</v>
      </c>
      <c r="AM101" s="287">
        <v>-8312118</v>
      </c>
      <c r="AN101" s="286">
        <v>393499945</v>
      </c>
      <c r="AO101" s="287">
        <v>308621082</v>
      </c>
      <c r="AP101" s="287">
        <v>29162611</v>
      </c>
      <c r="AQ101" s="286">
        <v>337783693</v>
      </c>
      <c r="AR101" s="287">
        <v>161028980</v>
      </c>
      <c r="AS101" s="287">
        <v>5223031</v>
      </c>
      <c r="AT101" s="286">
        <v>166252011</v>
      </c>
      <c r="AU101" s="287">
        <v>2047282</v>
      </c>
      <c r="AV101" s="282">
        <v>30241061</v>
      </c>
      <c r="AW101" s="282">
        <v>3402008</v>
      </c>
      <c r="AX101" s="282">
        <v>33643069</v>
      </c>
      <c r="AY101" s="292">
        <v>933226000</v>
      </c>
      <c r="AZ101" s="287">
        <v>0</v>
      </c>
      <c r="BA101" s="292">
        <v>933226000</v>
      </c>
      <c r="BB101" s="282"/>
      <c r="BC101" s="282">
        <v>873509407</v>
      </c>
      <c r="BD101" s="282">
        <v>873509407</v>
      </c>
      <c r="BE101" s="293">
        <v>981810205</v>
      </c>
      <c r="BF101" s="282"/>
      <c r="BG101" s="289">
        <v>972899205</v>
      </c>
      <c r="BH101" s="294">
        <v>0</v>
      </c>
      <c r="BI101" s="285">
        <v>0</v>
      </c>
      <c r="BJ101" s="281"/>
      <c r="CQ101" s="295"/>
    </row>
    <row r="102" spans="1:95">
      <c r="A102" s="260">
        <f t="shared" si="7"/>
        <v>2012</v>
      </c>
      <c r="B102" s="260">
        <v>4</v>
      </c>
      <c r="C102" s="282">
        <v>397040032</v>
      </c>
      <c r="D102" s="282">
        <v>1798060</v>
      </c>
      <c r="E102" s="282">
        <v>398838092</v>
      </c>
      <c r="F102" s="282">
        <v>328563998</v>
      </c>
      <c r="G102" s="282">
        <v>17847911</v>
      </c>
      <c r="H102" s="282">
        <v>346411909</v>
      </c>
      <c r="I102" s="282">
        <v>163456636</v>
      </c>
      <c r="J102" s="282">
        <v>1271572</v>
      </c>
      <c r="K102" s="282">
        <v>164728208</v>
      </c>
      <c r="L102" s="282">
        <v>2048496</v>
      </c>
      <c r="M102" s="282">
        <v>28655248</v>
      </c>
      <c r="N102" s="282">
        <v>3350771</v>
      </c>
      <c r="O102" s="282">
        <v>32006019</v>
      </c>
      <c r="P102" s="282">
        <v>944032724</v>
      </c>
      <c r="Q102" s="281">
        <v>0</v>
      </c>
      <c r="R102" s="282">
        <v>944032724</v>
      </c>
      <c r="S102" s="281"/>
      <c r="T102" s="282">
        <v>891109162</v>
      </c>
      <c r="U102" s="282">
        <v>891109162</v>
      </c>
      <c r="V102" s="282">
        <v>912026705</v>
      </c>
      <c r="W102" s="282">
        <v>912026705</v>
      </c>
      <c r="X102" s="282">
        <v>923115181</v>
      </c>
      <c r="Y102" s="282">
        <v>923115181</v>
      </c>
      <c r="Z102" s="281">
        <v>1908025</v>
      </c>
      <c r="AA102" s="287">
        <v>-46334</v>
      </c>
      <c r="AB102" s="282">
        <v>1861691</v>
      </c>
      <c r="AC102" s="287">
        <v>48053055</v>
      </c>
      <c r="AD102" s="286">
        <v>0</v>
      </c>
      <c r="AE102" s="291">
        <v>993947470</v>
      </c>
      <c r="AF102" s="282"/>
      <c r="AG102" s="282">
        <v>0</v>
      </c>
      <c r="AH102" s="288">
        <v>2956000</v>
      </c>
      <c r="AI102" s="288">
        <v>2105000</v>
      </c>
      <c r="AJ102" s="282">
        <v>0</v>
      </c>
      <c r="AK102" s="282"/>
      <c r="AL102" s="287">
        <v>399996032</v>
      </c>
      <c r="AM102" s="287">
        <v>1798060</v>
      </c>
      <c r="AN102" s="286">
        <v>401794092</v>
      </c>
      <c r="AO102" s="287">
        <v>330668998</v>
      </c>
      <c r="AP102" s="287">
        <v>17847911</v>
      </c>
      <c r="AQ102" s="286">
        <v>348516909</v>
      </c>
      <c r="AR102" s="287">
        <v>163456636</v>
      </c>
      <c r="AS102" s="287">
        <v>1271572</v>
      </c>
      <c r="AT102" s="286">
        <v>164728208</v>
      </c>
      <c r="AU102" s="287">
        <v>2048496</v>
      </c>
      <c r="AV102" s="282">
        <v>28655248</v>
      </c>
      <c r="AW102" s="282">
        <v>3350771</v>
      </c>
      <c r="AX102" s="282">
        <v>32006019</v>
      </c>
      <c r="AY102" s="292">
        <v>949093724</v>
      </c>
      <c r="AZ102" s="287">
        <v>0</v>
      </c>
      <c r="BA102" s="292">
        <v>949093724</v>
      </c>
      <c r="BB102" s="282"/>
      <c r="BC102" s="282">
        <v>896170162</v>
      </c>
      <c r="BD102" s="282">
        <v>896170162</v>
      </c>
      <c r="BE102" s="293">
        <v>999008470</v>
      </c>
      <c r="BF102" s="282"/>
      <c r="BG102" s="289">
        <v>993947470</v>
      </c>
      <c r="BH102" s="294">
        <v>0</v>
      </c>
      <c r="BI102" s="285">
        <v>0</v>
      </c>
      <c r="BJ102" s="281"/>
      <c r="CQ102" s="295"/>
    </row>
    <row r="103" spans="1:95">
      <c r="A103" s="260">
        <f t="shared" si="7"/>
        <v>2012</v>
      </c>
      <c r="B103" s="260">
        <v>5</v>
      </c>
      <c r="C103" s="282">
        <v>425403590</v>
      </c>
      <c r="D103" s="282">
        <v>78416271</v>
      </c>
      <c r="E103" s="282">
        <v>503819861</v>
      </c>
      <c r="F103" s="282">
        <v>355009228</v>
      </c>
      <c r="G103" s="282">
        <v>65374140</v>
      </c>
      <c r="H103" s="282">
        <v>420383368</v>
      </c>
      <c r="I103" s="282">
        <v>176624818</v>
      </c>
      <c r="J103" s="282">
        <v>7714271</v>
      </c>
      <c r="K103" s="282">
        <v>184339089</v>
      </c>
      <c r="L103" s="282">
        <v>2050512</v>
      </c>
      <c r="M103" s="282">
        <v>33556405</v>
      </c>
      <c r="N103" s="282">
        <v>4007314</v>
      </c>
      <c r="O103" s="282">
        <v>37563719</v>
      </c>
      <c r="P103" s="282">
        <v>1148156549</v>
      </c>
      <c r="Q103" s="281">
        <v>0</v>
      </c>
      <c r="R103" s="282">
        <v>1148156549</v>
      </c>
      <c r="S103" s="281"/>
      <c r="T103" s="282">
        <v>959088148</v>
      </c>
      <c r="U103" s="282">
        <v>959088148</v>
      </c>
      <c r="V103" s="282">
        <v>1110592830</v>
      </c>
      <c r="W103" s="282">
        <v>1110592830</v>
      </c>
      <c r="X103" s="282">
        <v>996651867</v>
      </c>
      <c r="Y103" s="282">
        <v>996651867</v>
      </c>
      <c r="Z103" s="281">
        <v>1940978</v>
      </c>
      <c r="AA103" s="287">
        <v>287249</v>
      </c>
      <c r="AB103" s="282">
        <v>2228227</v>
      </c>
      <c r="AC103" s="287">
        <v>72809004</v>
      </c>
      <c r="AD103" s="286">
        <v>0</v>
      </c>
      <c r="AE103" s="291">
        <v>1223193780</v>
      </c>
      <c r="AF103" s="282"/>
      <c r="AG103" s="282">
        <v>0</v>
      </c>
      <c r="AH103" s="288">
        <v>2749000</v>
      </c>
      <c r="AI103" s="288">
        <v>3763000</v>
      </c>
      <c r="AJ103" s="282">
        <v>0</v>
      </c>
      <c r="AK103" s="282"/>
      <c r="AL103" s="287">
        <v>428152590</v>
      </c>
      <c r="AM103" s="287">
        <v>78416271</v>
      </c>
      <c r="AN103" s="286">
        <v>506568861</v>
      </c>
      <c r="AO103" s="287">
        <v>358772228</v>
      </c>
      <c r="AP103" s="287">
        <v>65374140</v>
      </c>
      <c r="AQ103" s="286">
        <v>424146368</v>
      </c>
      <c r="AR103" s="287">
        <v>176624818</v>
      </c>
      <c r="AS103" s="287">
        <v>7714271</v>
      </c>
      <c r="AT103" s="286">
        <v>184339089</v>
      </c>
      <c r="AU103" s="287">
        <v>2050512</v>
      </c>
      <c r="AV103" s="282">
        <v>33556405</v>
      </c>
      <c r="AW103" s="282">
        <v>4007314</v>
      </c>
      <c r="AX103" s="282">
        <v>37563719</v>
      </c>
      <c r="AY103" s="292">
        <v>1154668549</v>
      </c>
      <c r="AZ103" s="287">
        <v>0</v>
      </c>
      <c r="BA103" s="292">
        <v>1154668549</v>
      </c>
      <c r="BB103" s="282"/>
      <c r="BC103" s="282">
        <v>965600148</v>
      </c>
      <c r="BD103" s="282">
        <v>965600148</v>
      </c>
      <c r="BE103" s="293">
        <v>1229705780</v>
      </c>
      <c r="BF103" s="282"/>
      <c r="BG103" s="289">
        <v>1223193780</v>
      </c>
      <c r="BH103" s="294">
        <v>0</v>
      </c>
      <c r="BI103" s="285">
        <v>0</v>
      </c>
      <c r="BJ103" s="281"/>
      <c r="CQ103" s="295"/>
    </row>
    <row r="104" spans="1:95">
      <c r="A104" s="260">
        <f t="shared" si="7"/>
        <v>2012</v>
      </c>
      <c r="B104" s="260">
        <v>6</v>
      </c>
      <c r="C104" s="282">
        <v>581016080</v>
      </c>
      <c r="D104" s="282">
        <v>60309894</v>
      </c>
      <c r="E104" s="282">
        <v>641325974</v>
      </c>
      <c r="F104" s="282">
        <v>419353268</v>
      </c>
      <c r="G104" s="282">
        <v>4469911</v>
      </c>
      <c r="H104" s="282">
        <v>423823179</v>
      </c>
      <c r="I104" s="282">
        <v>186417860</v>
      </c>
      <c r="J104" s="282">
        <v>-1814183</v>
      </c>
      <c r="K104" s="282">
        <v>184603677</v>
      </c>
      <c r="L104" s="282">
        <v>2053940</v>
      </c>
      <c r="M104" s="282">
        <v>37002425</v>
      </c>
      <c r="N104" s="282">
        <v>4344709</v>
      </c>
      <c r="O104" s="282">
        <v>41347134</v>
      </c>
      <c r="P104" s="282">
        <v>1293153904</v>
      </c>
      <c r="Q104" s="281">
        <v>0</v>
      </c>
      <c r="R104" s="282">
        <v>1293153904</v>
      </c>
      <c r="S104" s="281"/>
      <c r="T104" s="282">
        <v>1188841148</v>
      </c>
      <c r="U104" s="282">
        <v>1188841148</v>
      </c>
      <c r="V104" s="282">
        <v>1251806770</v>
      </c>
      <c r="W104" s="282">
        <v>1251806770</v>
      </c>
      <c r="X104" s="282">
        <v>1230188282</v>
      </c>
      <c r="Y104" s="282">
        <v>1230188282</v>
      </c>
      <c r="Z104" s="281">
        <v>2056447</v>
      </c>
      <c r="AA104" s="287">
        <v>-161679</v>
      </c>
      <c r="AB104" s="282">
        <v>1894768</v>
      </c>
      <c r="AC104" s="287">
        <v>94165125</v>
      </c>
      <c r="AD104" s="286">
        <v>0</v>
      </c>
      <c r="AE104" s="291">
        <v>1389213797</v>
      </c>
      <c r="AF104" s="282"/>
      <c r="AG104" s="282">
        <v>0</v>
      </c>
      <c r="AH104" s="288">
        <v>4129000</v>
      </c>
      <c r="AI104" s="288">
        <v>5129000</v>
      </c>
      <c r="AJ104" s="282">
        <v>0</v>
      </c>
      <c r="AK104" s="282"/>
      <c r="AL104" s="287">
        <v>585145080</v>
      </c>
      <c r="AM104" s="287">
        <v>60309894</v>
      </c>
      <c r="AN104" s="286">
        <v>645454974</v>
      </c>
      <c r="AO104" s="287">
        <v>424482268</v>
      </c>
      <c r="AP104" s="287">
        <v>4469911</v>
      </c>
      <c r="AQ104" s="286">
        <v>428952179</v>
      </c>
      <c r="AR104" s="287">
        <v>186417860</v>
      </c>
      <c r="AS104" s="287">
        <v>-1814183</v>
      </c>
      <c r="AT104" s="286">
        <v>184603677</v>
      </c>
      <c r="AU104" s="287">
        <v>2053940</v>
      </c>
      <c r="AV104" s="282">
        <v>37002425</v>
      </c>
      <c r="AW104" s="282">
        <v>4344709</v>
      </c>
      <c r="AX104" s="282">
        <v>41347134</v>
      </c>
      <c r="AY104" s="292">
        <v>1302411904</v>
      </c>
      <c r="AZ104" s="287">
        <v>0</v>
      </c>
      <c r="BA104" s="292">
        <v>1302411904</v>
      </c>
      <c r="BB104" s="282"/>
      <c r="BC104" s="282">
        <v>1198099148</v>
      </c>
      <c r="BD104" s="282">
        <v>1198099148</v>
      </c>
      <c r="BE104" s="293">
        <v>1398471797</v>
      </c>
      <c r="BF104" s="282"/>
      <c r="BG104" s="289">
        <v>1389213797</v>
      </c>
      <c r="BH104" s="294">
        <v>0</v>
      </c>
      <c r="BI104" s="285">
        <v>0</v>
      </c>
      <c r="BJ104" s="281"/>
      <c r="CQ104" s="295"/>
    </row>
    <row r="105" spans="1:95">
      <c r="A105" s="260">
        <f t="shared" si="7"/>
        <v>2012</v>
      </c>
      <c r="B105" s="260">
        <v>7</v>
      </c>
      <c r="C105" s="282">
        <v>660070900</v>
      </c>
      <c r="D105" s="282">
        <v>33016345</v>
      </c>
      <c r="E105" s="282">
        <v>693087245</v>
      </c>
      <c r="F105" s="282">
        <v>439376075</v>
      </c>
      <c r="G105" s="282">
        <v>-1604953</v>
      </c>
      <c r="H105" s="282">
        <v>437771122</v>
      </c>
      <c r="I105" s="282">
        <v>188924941</v>
      </c>
      <c r="J105" s="282">
        <v>-1524364</v>
      </c>
      <c r="K105" s="282">
        <v>187400577</v>
      </c>
      <c r="L105" s="282">
        <v>2054827</v>
      </c>
      <c r="M105" s="282">
        <v>39955083</v>
      </c>
      <c r="N105" s="282">
        <v>4694555</v>
      </c>
      <c r="O105" s="282">
        <v>44649638</v>
      </c>
      <c r="P105" s="282">
        <v>1364963409</v>
      </c>
      <c r="Q105" s="281">
        <v>0</v>
      </c>
      <c r="R105" s="282">
        <v>1364963409</v>
      </c>
      <c r="S105" s="281"/>
      <c r="T105" s="282">
        <v>1290426743</v>
      </c>
      <c r="U105" s="282">
        <v>1290426743</v>
      </c>
      <c r="V105" s="282">
        <v>1320313771</v>
      </c>
      <c r="W105" s="282">
        <v>1320313771</v>
      </c>
      <c r="X105" s="282">
        <v>1335076381</v>
      </c>
      <c r="Y105" s="282">
        <v>1335076381</v>
      </c>
      <c r="Z105" s="281">
        <v>2124269</v>
      </c>
      <c r="AA105" s="287">
        <v>-31350</v>
      </c>
      <c r="AB105" s="282">
        <v>2092919</v>
      </c>
      <c r="AC105" s="287">
        <v>106022398</v>
      </c>
      <c r="AD105" s="286">
        <v>0</v>
      </c>
      <c r="AE105" s="291">
        <v>1473078726</v>
      </c>
      <c r="AF105" s="282"/>
      <c r="AG105" s="282">
        <v>0</v>
      </c>
      <c r="AH105" s="288">
        <v>5004000</v>
      </c>
      <c r="AI105" s="288">
        <v>5827000</v>
      </c>
      <c r="AJ105" s="282">
        <v>0</v>
      </c>
      <c r="AK105" s="282"/>
      <c r="AL105" s="287">
        <v>665074900</v>
      </c>
      <c r="AM105" s="287">
        <v>33016345</v>
      </c>
      <c r="AN105" s="286">
        <v>698091245</v>
      </c>
      <c r="AO105" s="287">
        <v>445203075</v>
      </c>
      <c r="AP105" s="287">
        <v>-1604953</v>
      </c>
      <c r="AQ105" s="286">
        <v>443598122</v>
      </c>
      <c r="AR105" s="287">
        <v>188924941</v>
      </c>
      <c r="AS105" s="287">
        <v>-1524364</v>
      </c>
      <c r="AT105" s="286">
        <v>187400577</v>
      </c>
      <c r="AU105" s="287">
        <v>2054827</v>
      </c>
      <c r="AV105" s="282">
        <v>39955083</v>
      </c>
      <c r="AW105" s="282">
        <v>4694555</v>
      </c>
      <c r="AX105" s="282">
        <v>44649638</v>
      </c>
      <c r="AY105" s="292">
        <v>1375794409</v>
      </c>
      <c r="AZ105" s="287">
        <v>0</v>
      </c>
      <c r="BA105" s="292">
        <v>1375794409</v>
      </c>
      <c r="BB105" s="282"/>
      <c r="BC105" s="282">
        <v>1301257743</v>
      </c>
      <c r="BD105" s="282">
        <v>1301257743</v>
      </c>
      <c r="BE105" s="293">
        <v>1483909726</v>
      </c>
      <c r="BF105" s="282"/>
      <c r="BG105" s="289">
        <v>1473078726</v>
      </c>
      <c r="BH105" s="294">
        <v>0</v>
      </c>
      <c r="BI105" s="285">
        <v>0</v>
      </c>
      <c r="BJ105" s="282"/>
      <c r="CQ105" s="295"/>
    </row>
    <row r="106" spans="1:95">
      <c r="A106" s="260">
        <f t="shared" si="7"/>
        <v>2012</v>
      </c>
      <c r="B106" s="260">
        <v>8</v>
      </c>
      <c r="C106" s="282">
        <v>693065120</v>
      </c>
      <c r="D106" s="282">
        <v>7675199</v>
      </c>
      <c r="E106" s="282">
        <v>700740319</v>
      </c>
      <c r="F106" s="282">
        <v>451075942</v>
      </c>
      <c r="G106" s="282">
        <v>-1274195</v>
      </c>
      <c r="H106" s="282">
        <v>449801747</v>
      </c>
      <c r="I106" s="282">
        <v>195165278</v>
      </c>
      <c r="J106" s="282">
        <v>2269800</v>
      </c>
      <c r="K106" s="282">
        <v>197435078</v>
      </c>
      <c r="L106" s="282">
        <v>2056442</v>
      </c>
      <c r="M106" s="282">
        <v>40304754</v>
      </c>
      <c r="N106" s="282">
        <v>4757605</v>
      </c>
      <c r="O106" s="282">
        <v>45062359</v>
      </c>
      <c r="P106" s="282">
        <v>1395095945</v>
      </c>
      <c r="Q106" s="281">
        <v>0</v>
      </c>
      <c r="R106" s="282">
        <v>1395095945</v>
      </c>
      <c r="S106" s="281"/>
      <c r="T106" s="282">
        <v>1341362782</v>
      </c>
      <c r="U106" s="282">
        <v>1341362782</v>
      </c>
      <c r="V106" s="282">
        <v>1350033586</v>
      </c>
      <c r="W106" s="282">
        <v>1350033586</v>
      </c>
      <c r="X106" s="282">
        <v>1386425141</v>
      </c>
      <c r="Y106" s="282">
        <v>1386425141</v>
      </c>
      <c r="Z106" s="281">
        <v>2084051</v>
      </c>
      <c r="AA106" s="287">
        <v>-72634</v>
      </c>
      <c r="AB106" s="282">
        <v>2011417</v>
      </c>
      <c r="AC106" s="287">
        <v>111043747</v>
      </c>
      <c r="AD106" s="286">
        <v>0</v>
      </c>
      <c r="AE106" s="291">
        <v>1508151109</v>
      </c>
      <c r="AF106" s="282"/>
      <c r="AG106" s="282">
        <v>0</v>
      </c>
      <c r="AH106" s="288">
        <v>4804000</v>
      </c>
      <c r="AI106" s="288">
        <v>5688000</v>
      </c>
      <c r="AJ106" s="282">
        <v>0</v>
      </c>
      <c r="AK106" s="282"/>
      <c r="AL106" s="287">
        <v>697869120</v>
      </c>
      <c r="AM106" s="287">
        <v>7675199</v>
      </c>
      <c r="AN106" s="286">
        <v>705544319</v>
      </c>
      <c r="AO106" s="287">
        <v>456763942</v>
      </c>
      <c r="AP106" s="287">
        <v>-1274195</v>
      </c>
      <c r="AQ106" s="286">
        <v>455489747</v>
      </c>
      <c r="AR106" s="287">
        <v>195165278</v>
      </c>
      <c r="AS106" s="287">
        <v>2269800</v>
      </c>
      <c r="AT106" s="286">
        <v>197435078</v>
      </c>
      <c r="AU106" s="287">
        <v>2056442</v>
      </c>
      <c r="AV106" s="282">
        <v>40304754</v>
      </c>
      <c r="AW106" s="282">
        <v>4757605</v>
      </c>
      <c r="AX106" s="282">
        <v>45062359</v>
      </c>
      <c r="AY106" s="292">
        <v>1405587945</v>
      </c>
      <c r="AZ106" s="287">
        <v>0</v>
      </c>
      <c r="BA106" s="292">
        <v>1405587945</v>
      </c>
      <c r="BB106" s="282"/>
      <c r="BC106" s="282">
        <v>1351854782</v>
      </c>
      <c r="BD106" s="282">
        <v>1351854782</v>
      </c>
      <c r="BE106" s="293">
        <v>1518643109</v>
      </c>
      <c r="BF106" s="282"/>
      <c r="BG106" s="289">
        <v>1508151109</v>
      </c>
      <c r="BH106" s="294">
        <v>0</v>
      </c>
      <c r="BI106" s="285">
        <v>0</v>
      </c>
      <c r="BJ106" s="282"/>
      <c r="CQ106" s="295"/>
    </row>
    <row r="107" spans="1:95">
      <c r="A107" s="260">
        <f t="shared" si="7"/>
        <v>2012</v>
      </c>
      <c r="B107" s="260">
        <v>9</v>
      </c>
      <c r="C107" s="282">
        <v>620503368</v>
      </c>
      <c r="D107" s="282">
        <v>-78802119</v>
      </c>
      <c r="E107" s="282">
        <v>541701249</v>
      </c>
      <c r="F107" s="282">
        <v>431355432</v>
      </c>
      <c r="G107" s="282">
        <v>-32811721</v>
      </c>
      <c r="H107" s="282">
        <v>398543711</v>
      </c>
      <c r="I107" s="282">
        <v>162325162</v>
      </c>
      <c r="J107" s="282">
        <v>-5146435</v>
      </c>
      <c r="K107" s="282">
        <v>157178727</v>
      </c>
      <c r="L107" s="282">
        <v>2058444</v>
      </c>
      <c r="M107" s="282">
        <v>34988290</v>
      </c>
      <c r="N107" s="282">
        <v>4191667</v>
      </c>
      <c r="O107" s="282">
        <v>39179957</v>
      </c>
      <c r="P107" s="282">
        <v>1138662088</v>
      </c>
      <c r="Q107" s="281">
        <v>0</v>
      </c>
      <c r="R107" s="282">
        <v>1138662088</v>
      </c>
      <c r="S107" s="281"/>
      <c r="T107" s="282">
        <v>1216242406</v>
      </c>
      <c r="U107" s="282">
        <v>1216242406</v>
      </c>
      <c r="V107" s="282">
        <v>1099482131</v>
      </c>
      <c r="W107" s="282">
        <v>1099482131</v>
      </c>
      <c r="X107" s="282">
        <v>1255422363</v>
      </c>
      <c r="Y107" s="282">
        <v>1255422363</v>
      </c>
      <c r="Z107" s="281">
        <v>2059877</v>
      </c>
      <c r="AA107" s="287">
        <v>-112560</v>
      </c>
      <c r="AB107" s="282">
        <v>1947317</v>
      </c>
      <c r="AC107" s="287">
        <v>71668819</v>
      </c>
      <c r="AD107" s="286">
        <v>0</v>
      </c>
      <c r="AE107" s="291">
        <v>1212278224</v>
      </c>
      <c r="AF107" s="282"/>
      <c r="AG107" s="282">
        <v>0</v>
      </c>
      <c r="AH107" s="288">
        <v>3324000</v>
      </c>
      <c r="AI107" s="288">
        <v>4437000</v>
      </c>
      <c r="AJ107" s="282">
        <v>0</v>
      </c>
      <c r="AK107" s="282"/>
      <c r="AL107" s="287">
        <v>623827368</v>
      </c>
      <c r="AM107" s="287">
        <v>-78802119</v>
      </c>
      <c r="AN107" s="286">
        <v>545025249</v>
      </c>
      <c r="AO107" s="287">
        <v>435792432</v>
      </c>
      <c r="AP107" s="287">
        <v>-32811721</v>
      </c>
      <c r="AQ107" s="286">
        <v>402980711</v>
      </c>
      <c r="AR107" s="287">
        <v>162325162</v>
      </c>
      <c r="AS107" s="287">
        <v>-5146435</v>
      </c>
      <c r="AT107" s="286">
        <v>157178727</v>
      </c>
      <c r="AU107" s="287">
        <v>2058444</v>
      </c>
      <c r="AV107" s="282">
        <v>34988290</v>
      </c>
      <c r="AW107" s="282">
        <v>4191667</v>
      </c>
      <c r="AX107" s="282">
        <v>39179957</v>
      </c>
      <c r="AY107" s="292">
        <v>1146423088</v>
      </c>
      <c r="AZ107" s="287">
        <v>0</v>
      </c>
      <c r="BA107" s="292">
        <v>1146423088</v>
      </c>
      <c r="BB107" s="282"/>
      <c r="BC107" s="282">
        <v>1224003406</v>
      </c>
      <c r="BD107" s="282">
        <v>1224003406</v>
      </c>
      <c r="BE107" s="293">
        <v>1220039224</v>
      </c>
      <c r="BF107" s="282"/>
      <c r="BG107" s="289">
        <v>1212278224</v>
      </c>
      <c r="BH107" s="294">
        <v>0</v>
      </c>
      <c r="BI107" s="285">
        <v>0</v>
      </c>
      <c r="BJ107" s="282"/>
      <c r="CQ107" s="295"/>
    </row>
    <row r="108" spans="1:95">
      <c r="A108" s="260">
        <f t="shared" si="7"/>
        <v>2012</v>
      </c>
      <c r="B108" s="260">
        <v>10</v>
      </c>
      <c r="C108" s="282">
        <v>486766782</v>
      </c>
      <c r="D108" s="282">
        <v>-64238444</v>
      </c>
      <c r="E108" s="282">
        <v>422528338</v>
      </c>
      <c r="F108" s="282">
        <v>382818819</v>
      </c>
      <c r="G108" s="282">
        <v>-16903352</v>
      </c>
      <c r="H108" s="282">
        <v>365915467</v>
      </c>
      <c r="I108" s="282">
        <v>175329470</v>
      </c>
      <c r="J108" s="282">
        <v>-514020</v>
      </c>
      <c r="K108" s="282">
        <v>174815450</v>
      </c>
      <c r="L108" s="282">
        <v>2060082</v>
      </c>
      <c r="M108" s="282">
        <v>31685452</v>
      </c>
      <c r="N108" s="282">
        <v>3709819</v>
      </c>
      <c r="O108" s="282">
        <v>35395271</v>
      </c>
      <c r="P108" s="282">
        <v>1000714608</v>
      </c>
      <c r="Q108" s="281">
        <v>0</v>
      </c>
      <c r="R108" s="282">
        <v>1000714608</v>
      </c>
      <c r="S108" s="281"/>
      <c r="T108" s="282">
        <v>1046975153</v>
      </c>
      <c r="U108" s="282">
        <v>1046975153</v>
      </c>
      <c r="V108" s="282">
        <v>965319337</v>
      </c>
      <c r="W108" s="282">
        <v>965319337</v>
      </c>
      <c r="X108" s="282">
        <v>1082370424</v>
      </c>
      <c r="Y108" s="282">
        <v>1082370424</v>
      </c>
      <c r="Z108" s="281">
        <v>1928113</v>
      </c>
      <c r="AA108" s="287">
        <v>-7111</v>
      </c>
      <c r="AB108" s="282">
        <v>1921002</v>
      </c>
      <c r="AC108" s="287">
        <v>54440735</v>
      </c>
      <c r="AD108" s="286">
        <v>0</v>
      </c>
      <c r="AE108" s="291">
        <v>1057076345</v>
      </c>
      <c r="AF108" s="282"/>
      <c r="AG108" s="282">
        <v>0</v>
      </c>
      <c r="AH108" s="288">
        <v>3414000</v>
      </c>
      <c r="AI108" s="288">
        <v>2846000</v>
      </c>
      <c r="AJ108" s="282">
        <v>0</v>
      </c>
      <c r="AK108" s="282"/>
      <c r="AL108" s="287">
        <v>490180782</v>
      </c>
      <c r="AM108" s="287">
        <v>-64238444</v>
      </c>
      <c r="AN108" s="286">
        <v>425942338</v>
      </c>
      <c r="AO108" s="287">
        <v>385664819</v>
      </c>
      <c r="AP108" s="287">
        <v>-16903352</v>
      </c>
      <c r="AQ108" s="286">
        <v>368761467</v>
      </c>
      <c r="AR108" s="287">
        <v>175329470</v>
      </c>
      <c r="AS108" s="287">
        <v>-514020</v>
      </c>
      <c r="AT108" s="286">
        <v>174815450</v>
      </c>
      <c r="AU108" s="287">
        <v>2060082</v>
      </c>
      <c r="AV108" s="282">
        <v>31685452</v>
      </c>
      <c r="AW108" s="282">
        <v>3709819</v>
      </c>
      <c r="AX108" s="282">
        <v>35395271</v>
      </c>
      <c r="AY108" s="292">
        <v>1006974608</v>
      </c>
      <c r="AZ108" s="287">
        <v>0</v>
      </c>
      <c r="BA108" s="292">
        <v>1006974608</v>
      </c>
      <c r="BB108" s="282"/>
      <c r="BC108" s="282">
        <v>1053235153</v>
      </c>
      <c r="BD108" s="282">
        <v>1053235153</v>
      </c>
      <c r="BE108" s="293">
        <v>1063336345</v>
      </c>
      <c r="BF108" s="282"/>
      <c r="BG108" s="289">
        <v>1057076345</v>
      </c>
      <c r="BH108" s="294">
        <v>0</v>
      </c>
      <c r="BI108" s="285">
        <v>0</v>
      </c>
      <c r="BJ108" s="282"/>
      <c r="CQ108" s="295"/>
    </row>
    <row r="109" spans="1:95">
      <c r="A109" s="260">
        <f t="shared" si="7"/>
        <v>2012</v>
      </c>
      <c r="B109" s="260">
        <v>11</v>
      </c>
      <c r="C109" s="282">
        <v>397736152</v>
      </c>
      <c r="D109" s="282">
        <v>-14406373</v>
      </c>
      <c r="E109" s="282">
        <v>383329779</v>
      </c>
      <c r="F109" s="282">
        <v>332011050</v>
      </c>
      <c r="G109" s="282">
        <v>481395</v>
      </c>
      <c r="H109" s="282">
        <v>332492445</v>
      </c>
      <c r="I109" s="282">
        <v>165385296</v>
      </c>
      <c r="J109" s="282">
        <v>3980730</v>
      </c>
      <c r="K109" s="282">
        <v>169366026</v>
      </c>
      <c r="L109" s="282">
        <v>2061701</v>
      </c>
      <c r="M109" s="282">
        <v>29981359</v>
      </c>
      <c r="N109" s="282">
        <v>3318214</v>
      </c>
      <c r="O109" s="282">
        <v>33299573</v>
      </c>
      <c r="P109" s="282">
        <v>920549524</v>
      </c>
      <c r="Q109" s="281">
        <v>0</v>
      </c>
      <c r="R109" s="282">
        <v>920549524</v>
      </c>
      <c r="S109" s="281"/>
      <c r="T109" s="282">
        <v>897194199</v>
      </c>
      <c r="U109" s="282">
        <v>897194199</v>
      </c>
      <c r="V109" s="282">
        <v>887249951</v>
      </c>
      <c r="W109" s="282">
        <v>887249951</v>
      </c>
      <c r="X109" s="282">
        <v>930493772</v>
      </c>
      <c r="Y109" s="282">
        <v>930493772</v>
      </c>
      <c r="Z109" s="281">
        <v>1943800</v>
      </c>
      <c r="AA109" s="287">
        <v>216184</v>
      </c>
      <c r="AB109" s="282">
        <v>2159984</v>
      </c>
      <c r="AC109" s="287">
        <v>45975605</v>
      </c>
      <c r="AD109" s="286">
        <v>0</v>
      </c>
      <c r="AE109" s="291">
        <v>968685113</v>
      </c>
      <c r="AF109" s="282"/>
      <c r="AG109" s="282">
        <v>0</v>
      </c>
      <c r="AH109" s="288">
        <v>6131000</v>
      </c>
      <c r="AI109" s="288">
        <v>2359000</v>
      </c>
      <c r="AJ109" s="282">
        <v>0</v>
      </c>
      <c r="AK109" s="282"/>
      <c r="AL109" s="287">
        <v>403867152</v>
      </c>
      <c r="AM109" s="287">
        <v>-14406373</v>
      </c>
      <c r="AN109" s="286">
        <v>389460779</v>
      </c>
      <c r="AO109" s="287">
        <v>334370050</v>
      </c>
      <c r="AP109" s="287">
        <v>481395</v>
      </c>
      <c r="AQ109" s="286">
        <v>334851445</v>
      </c>
      <c r="AR109" s="287">
        <v>165385296</v>
      </c>
      <c r="AS109" s="287">
        <v>3980730</v>
      </c>
      <c r="AT109" s="286">
        <v>169366026</v>
      </c>
      <c r="AU109" s="287">
        <v>2061701</v>
      </c>
      <c r="AV109" s="282">
        <v>29981359</v>
      </c>
      <c r="AW109" s="282">
        <v>3318214</v>
      </c>
      <c r="AX109" s="282">
        <v>33299573</v>
      </c>
      <c r="AY109" s="292">
        <v>929039524</v>
      </c>
      <c r="AZ109" s="287">
        <v>0</v>
      </c>
      <c r="BA109" s="292">
        <v>929039524</v>
      </c>
      <c r="BB109" s="282"/>
      <c r="BC109" s="282">
        <v>905684199</v>
      </c>
      <c r="BD109" s="282">
        <v>905684199</v>
      </c>
      <c r="BE109" s="293">
        <v>977175113</v>
      </c>
      <c r="BF109" s="282"/>
      <c r="BG109" s="289">
        <v>968685113</v>
      </c>
      <c r="BH109" s="294">
        <v>0</v>
      </c>
      <c r="BI109" s="285">
        <v>0</v>
      </c>
      <c r="BJ109" s="282"/>
      <c r="CQ109" s="295"/>
    </row>
    <row r="110" spans="1:95">
      <c r="A110" s="260">
        <f t="shared" si="7"/>
        <v>2012</v>
      </c>
      <c r="B110" s="260">
        <v>12</v>
      </c>
      <c r="C110" s="282">
        <v>438050344</v>
      </c>
      <c r="D110" s="282">
        <v>54818241</v>
      </c>
      <c r="E110" s="282">
        <v>492868585</v>
      </c>
      <c r="F110" s="282">
        <v>325117320</v>
      </c>
      <c r="G110" s="282">
        <v>10851336</v>
      </c>
      <c r="H110" s="282">
        <v>335968656</v>
      </c>
      <c r="I110" s="282">
        <v>155379848</v>
      </c>
      <c r="J110" s="282">
        <v>-1472416</v>
      </c>
      <c r="K110" s="282">
        <v>153907432</v>
      </c>
      <c r="L110" s="282">
        <v>2063152</v>
      </c>
      <c r="M110" s="282">
        <v>33605425</v>
      </c>
      <c r="N110" s="282">
        <v>3632459</v>
      </c>
      <c r="O110" s="282">
        <v>37237884</v>
      </c>
      <c r="P110" s="282">
        <v>1022045709</v>
      </c>
      <c r="Q110" s="281">
        <v>0</v>
      </c>
      <c r="R110" s="282">
        <v>1022045709</v>
      </c>
      <c r="S110" s="281"/>
      <c r="T110" s="282">
        <v>920610664</v>
      </c>
      <c r="U110" s="282">
        <v>920610664</v>
      </c>
      <c r="V110" s="282">
        <v>984807825</v>
      </c>
      <c r="W110" s="282">
        <v>984807825</v>
      </c>
      <c r="X110" s="282">
        <v>957848548</v>
      </c>
      <c r="Y110" s="282">
        <v>957848548</v>
      </c>
      <c r="Z110" s="281">
        <v>2091586</v>
      </c>
      <c r="AA110" s="287">
        <v>205831</v>
      </c>
      <c r="AB110" s="282">
        <v>2297417</v>
      </c>
      <c r="AC110" s="287">
        <v>57975101</v>
      </c>
      <c r="AD110" s="286">
        <v>0</v>
      </c>
      <c r="AE110" s="291">
        <v>1082318227</v>
      </c>
      <c r="AF110" s="282"/>
      <c r="AG110" s="282">
        <v>0</v>
      </c>
      <c r="AH110" s="288">
        <v>11360000</v>
      </c>
      <c r="AI110" s="288">
        <v>3632000</v>
      </c>
      <c r="AJ110" s="282">
        <v>0</v>
      </c>
      <c r="AK110" s="282"/>
      <c r="AL110" s="287">
        <v>449410344</v>
      </c>
      <c r="AM110" s="287">
        <v>54818241</v>
      </c>
      <c r="AN110" s="286">
        <v>504228585</v>
      </c>
      <c r="AO110" s="287">
        <v>328749320</v>
      </c>
      <c r="AP110" s="287">
        <v>10851336</v>
      </c>
      <c r="AQ110" s="286">
        <v>339600656</v>
      </c>
      <c r="AR110" s="287">
        <v>155379848</v>
      </c>
      <c r="AS110" s="287">
        <v>-1472416</v>
      </c>
      <c r="AT110" s="286">
        <v>153907432</v>
      </c>
      <c r="AU110" s="287">
        <v>2063152</v>
      </c>
      <c r="AV110" s="282">
        <v>33605425</v>
      </c>
      <c r="AW110" s="282">
        <v>3632459</v>
      </c>
      <c r="AX110" s="282">
        <v>37237884</v>
      </c>
      <c r="AY110" s="292">
        <v>1037037709</v>
      </c>
      <c r="AZ110" s="287">
        <v>0</v>
      </c>
      <c r="BA110" s="292">
        <v>1037037709</v>
      </c>
      <c r="BB110" s="282"/>
      <c r="BC110" s="282">
        <v>935602664</v>
      </c>
      <c r="BD110" s="282">
        <v>935602664</v>
      </c>
      <c r="BE110" s="293">
        <v>1097310227</v>
      </c>
      <c r="BF110" s="282"/>
      <c r="BG110" s="289">
        <v>1082318227</v>
      </c>
      <c r="BH110" s="294">
        <v>0</v>
      </c>
      <c r="BI110" s="285">
        <v>0</v>
      </c>
      <c r="BJ110" s="282"/>
      <c r="CQ110" s="295"/>
    </row>
    <row r="111" spans="1:95">
      <c r="B111" s="266" t="s">
        <v>112</v>
      </c>
      <c r="C111" s="282">
        <v>6146818469</v>
      </c>
      <c r="D111" s="282">
        <v>26353085</v>
      </c>
      <c r="E111" s="282">
        <v>6173171554</v>
      </c>
      <c r="F111" s="282">
        <v>4421055112</v>
      </c>
      <c r="G111" s="282">
        <v>18843024</v>
      </c>
      <c r="H111" s="282">
        <v>4439898136</v>
      </c>
      <c r="I111" s="282">
        <v>2035053291</v>
      </c>
      <c r="J111" s="282">
        <v>1806005</v>
      </c>
      <c r="K111" s="282">
        <v>2036859296</v>
      </c>
      <c r="L111" s="282">
        <v>24643919</v>
      </c>
      <c r="M111" s="282">
        <v>404185909</v>
      </c>
      <c r="N111" s="282">
        <v>46398051</v>
      </c>
      <c r="O111" s="282">
        <v>450583960</v>
      </c>
      <c r="P111" s="282">
        <v>13125156865</v>
      </c>
      <c r="Q111" s="281">
        <v>0</v>
      </c>
      <c r="R111" s="282">
        <v>13125156865</v>
      </c>
      <c r="S111" s="281"/>
      <c r="T111" s="282">
        <v>12627570791</v>
      </c>
      <c r="U111" s="282">
        <v>12627570791</v>
      </c>
      <c r="V111" s="282">
        <v>12674572905</v>
      </c>
      <c r="W111" s="282">
        <v>12674572905</v>
      </c>
      <c r="X111" s="282">
        <v>13078154751</v>
      </c>
      <c r="Y111" s="282">
        <v>13078154751</v>
      </c>
      <c r="Z111" s="290">
        <v>24503299</v>
      </c>
      <c r="AA111" s="286">
        <v>105389</v>
      </c>
      <c r="AB111" s="282">
        <v>24608688</v>
      </c>
      <c r="AC111" s="286">
        <v>816918887</v>
      </c>
      <c r="AD111" s="286">
        <v>0</v>
      </c>
      <c r="AE111" s="286">
        <v>13966684440</v>
      </c>
      <c r="AF111" s="282"/>
      <c r="AG111" s="282">
        <v>0</v>
      </c>
      <c r="AH111" s="282">
        <v>71678000</v>
      </c>
      <c r="AI111" s="282">
        <v>46446000</v>
      </c>
      <c r="AJ111" s="282">
        <v>0</v>
      </c>
      <c r="AK111" s="282"/>
      <c r="AL111" s="286">
        <v>6218496469</v>
      </c>
      <c r="AM111" s="286">
        <v>26353085</v>
      </c>
      <c r="AN111" s="286">
        <v>6244849554</v>
      </c>
      <c r="AO111" s="286">
        <v>4467501112</v>
      </c>
      <c r="AP111" s="286">
        <v>18843024</v>
      </c>
      <c r="AQ111" s="286">
        <v>4486344136</v>
      </c>
      <c r="AR111" s="286">
        <v>2035053291</v>
      </c>
      <c r="AS111" s="286">
        <v>1806005</v>
      </c>
      <c r="AT111" s="286">
        <v>2036859296</v>
      </c>
      <c r="AU111" s="286">
        <v>24643919</v>
      </c>
      <c r="AV111" s="282">
        <v>404185909</v>
      </c>
      <c r="AW111" s="282">
        <v>46398051</v>
      </c>
      <c r="AX111" s="282">
        <v>450583960</v>
      </c>
      <c r="AY111" s="282">
        <v>13243280865</v>
      </c>
      <c r="AZ111" s="287">
        <v>0</v>
      </c>
      <c r="BA111" s="282">
        <v>13243280865</v>
      </c>
      <c r="BB111" s="282"/>
      <c r="BC111" s="282">
        <v>12745694791</v>
      </c>
      <c r="BD111" s="282">
        <v>12745694791</v>
      </c>
      <c r="BE111" s="286">
        <v>14084808440</v>
      </c>
      <c r="BF111" s="281"/>
      <c r="BG111" s="286">
        <v>13966684440</v>
      </c>
      <c r="BH111" s="294">
        <v>0</v>
      </c>
      <c r="BI111" s="286">
        <v>0</v>
      </c>
      <c r="BJ111" s="282"/>
      <c r="CP111" s="295"/>
      <c r="CQ111" s="295"/>
    </row>
    <row r="112" spans="1:95">
      <c r="A112" s="260">
        <f t="shared" ref="A112:A123" si="8">A99+1</f>
        <v>2013</v>
      </c>
      <c r="B112" s="260">
        <v>1</v>
      </c>
      <c r="C112" s="282">
        <v>565433088</v>
      </c>
      <c r="D112" s="282">
        <v>16811740</v>
      </c>
      <c r="E112" s="282">
        <v>582244828</v>
      </c>
      <c r="F112" s="282">
        <v>339990910</v>
      </c>
      <c r="G112" s="282">
        <v>-37381818</v>
      </c>
      <c r="H112" s="282">
        <v>302609092</v>
      </c>
      <c r="I112" s="282">
        <v>154796359</v>
      </c>
      <c r="J112" s="282">
        <v>-7482164</v>
      </c>
      <c r="K112" s="282">
        <v>147314195</v>
      </c>
      <c r="L112" s="282">
        <v>2065004</v>
      </c>
      <c r="M112" s="282">
        <v>35326809</v>
      </c>
      <c r="N112" s="282">
        <v>3799112</v>
      </c>
      <c r="O112" s="282">
        <v>39125921</v>
      </c>
      <c r="P112" s="282">
        <v>1073359040</v>
      </c>
      <c r="Q112" s="281">
        <v>0</v>
      </c>
      <c r="R112" s="282">
        <v>1073359040</v>
      </c>
      <c r="S112" s="281"/>
      <c r="T112" s="282">
        <v>1062285361</v>
      </c>
      <c r="U112" s="282">
        <v>1062285361</v>
      </c>
      <c r="V112" s="282">
        <v>1034233119</v>
      </c>
      <c r="W112" s="282">
        <v>1034233119</v>
      </c>
      <c r="X112" s="282">
        <v>1101411282</v>
      </c>
      <c r="Y112" s="282">
        <v>1101411282</v>
      </c>
      <c r="Z112" s="281">
        <v>2267813</v>
      </c>
      <c r="AA112" s="287">
        <v>-206979</v>
      </c>
      <c r="AB112" s="282">
        <v>2060834</v>
      </c>
      <c r="AC112" s="287">
        <v>63784770</v>
      </c>
      <c r="AD112" s="286">
        <v>0</v>
      </c>
      <c r="AE112" s="291">
        <v>1139204644</v>
      </c>
      <c r="AF112" s="282"/>
      <c r="AG112" s="282">
        <v>0</v>
      </c>
      <c r="AH112" s="288">
        <v>14993000</v>
      </c>
      <c r="AI112" s="288">
        <v>5719000</v>
      </c>
      <c r="AJ112" s="282">
        <v>0</v>
      </c>
      <c r="AK112" s="282"/>
      <c r="AL112" s="287">
        <v>580426088</v>
      </c>
      <c r="AM112" s="287">
        <v>16811740</v>
      </c>
      <c r="AN112" s="286">
        <v>597237828</v>
      </c>
      <c r="AO112" s="287">
        <v>345709910</v>
      </c>
      <c r="AP112" s="287">
        <v>-37381818</v>
      </c>
      <c r="AQ112" s="286">
        <v>308328092</v>
      </c>
      <c r="AR112" s="287">
        <v>154796359</v>
      </c>
      <c r="AS112" s="287">
        <v>-7482164</v>
      </c>
      <c r="AT112" s="286">
        <v>147314195</v>
      </c>
      <c r="AU112" s="287">
        <v>2065004</v>
      </c>
      <c r="AV112" s="282">
        <v>35326809</v>
      </c>
      <c r="AW112" s="282">
        <v>3799112</v>
      </c>
      <c r="AX112" s="282">
        <v>39125921</v>
      </c>
      <c r="AY112" s="292">
        <v>1094071040</v>
      </c>
      <c r="AZ112" s="287">
        <v>0</v>
      </c>
      <c r="BA112" s="292">
        <v>1094071040</v>
      </c>
      <c r="BB112" s="282"/>
      <c r="BC112" s="282">
        <v>1082997361</v>
      </c>
      <c r="BD112" s="282">
        <v>1082997361</v>
      </c>
      <c r="BE112" s="293">
        <v>1159916644</v>
      </c>
      <c r="BF112" s="282"/>
      <c r="BG112" s="289">
        <v>1139204644</v>
      </c>
      <c r="BH112" s="294">
        <v>0</v>
      </c>
      <c r="BI112" s="285">
        <v>0</v>
      </c>
      <c r="BJ112" s="281"/>
      <c r="CQ112" s="295"/>
    </row>
    <row r="113" spans="1:95">
      <c r="A113" s="260">
        <f t="shared" si="8"/>
        <v>2013</v>
      </c>
      <c r="B113" s="260">
        <v>2</v>
      </c>
      <c r="C113" s="282">
        <v>505396720</v>
      </c>
      <c r="D113" s="282">
        <v>-59984968</v>
      </c>
      <c r="E113" s="282">
        <v>445411752</v>
      </c>
      <c r="F113" s="282">
        <v>323795239</v>
      </c>
      <c r="G113" s="282">
        <v>-21594066</v>
      </c>
      <c r="H113" s="282">
        <v>302201173</v>
      </c>
      <c r="I113" s="282">
        <v>146284210</v>
      </c>
      <c r="J113" s="282">
        <v>-721560</v>
      </c>
      <c r="K113" s="282">
        <v>145562650</v>
      </c>
      <c r="L113" s="282">
        <v>2066769</v>
      </c>
      <c r="M113" s="282">
        <v>28959269</v>
      </c>
      <c r="N113" s="282">
        <v>3185095</v>
      </c>
      <c r="O113" s="282">
        <v>32144364</v>
      </c>
      <c r="P113" s="282">
        <v>927386708</v>
      </c>
      <c r="Q113" s="281">
        <v>0</v>
      </c>
      <c r="R113" s="282">
        <v>927386708</v>
      </c>
      <c r="S113" s="281"/>
      <c r="T113" s="282">
        <v>977542938</v>
      </c>
      <c r="U113" s="282">
        <v>977542938</v>
      </c>
      <c r="V113" s="282">
        <v>895242344</v>
      </c>
      <c r="W113" s="282">
        <v>895242344</v>
      </c>
      <c r="X113" s="282">
        <v>1009687302</v>
      </c>
      <c r="Y113" s="282">
        <v>1009687302</v>
      </c>
      <c r="Z113" s="281">
        <v>2167202</v>
      </c>
      <c r="AA113" s="287">
        <v>-136663</v>
      </c>
      <c r="AB113" s="282">
        <v>2030539</v>
      </c>
      <c r="AC113" s="287">
        <v>46324564</v>
      </c>
      <c r="AD113" s="286">
        <v>0</v>
      </c>
      <c r="AE113" s="291">
        <v>975741811</v>
      </c>
      <c r="AF113" s="282"/>
      <c r="AG113" s="282">
        <v>0</v>
      </c>
      <c r="AH113" s="288">
        <v>9292000</v>
      </c>
      <c r="AI113" s="288">
        <v>3460000</v>
      </c>
      <c r="AJ113" s="282">
        <v>0</v>
      </c>
      <c r="AK113" s="282"/>
      <c r="AL113" s="287">
        <v>514688720</v>
      </c>
      <c r="AM113" s="287">
        <v>-59984968</v>
      </c>
      <c r="AN113" s="286">
        <v>454703752</v>
      </c>
      <c r="AO113" s="287">
        <v>327255239</v>
      </c>
      <c r="AP113" s="287">
        <v>-21594066</v>
      </c>
      <c r="AQ113" s="286">
        <v>305661173</v>
      </c>
      <c r="AR113" s="287">
        <v>146284210</v>
      </c>
      <c r="AS113" s="287">
        <v>-721560</v>
      </c>
      <c r="AT113" s="286">
        <v>145562650</v>
      </c>
      <c r="AU113" s="287">
        <v>2066769</v>
      </c>
      <c r="AV113" s="282">
        <v>28959269</v>
      </c>
      <c r="AW113" s="282">
        <v>3185095</v>
      </c>
      <c r="AX113" s="282">
        <v>32144364</v>
      </c>
      <c r="AY113" s="292">
        <v>940138708</v>
      </c>
      <c r="AZ113" s="287">
        <v>0</v>
      </c>
      <c r="BA113" s="292">
        <v>940138708</v>
      </c>
      <c r="BB113" s="282"/>
      <c r="BC113" s="282">
        <v>990294938</v>
      </c>
      <c r="BD113" s="282">
        <v>990294938</v>
      </c>
      <c r="BE113" s="293">
        <v>988493811</v>
      </c>
      <c r="BF113" s="282"/>
      <c r="BG113" s="289">
        <v>975741811</v>
      </c>
      <c r="BH113" s="294">
        <v>0</v>
      </c>
      <c r="BI113" s="285">
        <v>0</v>
      </c>
      <c r="BJ113" s="281"/>
      <c r="CQ113" s="295"/>
    </row>
    <row r="114" spans="1:95">
      <c r="A114" s="260">
        <f t="shared" si="8"/>
        <v>2013</v>
      </c>
      <c r="B114" s="260">
        <v>3</v>
      </c>
      <c r="C114" s="282">
        <v>406014650</v>
      </c>
      <c r="D114" s="282">
        <v>-10342283</v>
      </c>
      <c r="E114" s="282">
        <v>395672367</v>
      </c>
      <c r="F114" s="282">
        <v>315424708</v>
      </c>
      <c r="G114" s="282">
        <v>31442725</v>
      </c>
      <c r="H114" s="282">
        <v>346867433</v>
      </c>
      <c r="I114" s="282">
        <v>158868646</v>
      </c>
      <c r="J114" s="282">
        <v>5283362</v>
      </c>
      <c r="K114" s="282">
        <v>164152008</v>
      </c>
      <c r="L114" s="282">
        <v>2068648</v>
      </c>
      <c r="M114" s="282">
        <v>30795117</v>
      </c>
      <c r="N114" s="282">
        <v>3458261</v>
      </c>
      <c r="O114" s="282">
        <v>34253378</v>
      </c>
      <c r="P114" s="282">
        <v>943013834</v>
      </c>
      <c r="Q114" s="281">
        <v>0</v>
      </c>
      <c r="R114" s="282">
        <v>943013834</v>
      </c>
      <c r="S114" s="281"/>
      <c r="T114" s="282">
        <v>882376652</v>
      </c>
      <c r="U114" s="282">
        <v>882376652</v>
      </c>
      <c r="V114" s="282">
        <v>908760456</v>
      </c>
      <c r="W114" s="282">
        <v>908760456</v>
      </c>
      <c r="X114" s="282">
        <v>916630030</v>
      </c>
      <c r="Y114" s="282">
        <v>916630030</v>
      </c>
      <c r="Z114" s="281">
        <v>2022239</v>
      </c>
      <c r="AA114" s="287">
        <v>169156</v>
      </c>
      <c r="AB114" s="282">
        <v>2191395</v>
      </c>
      <c r="AC114" s="287">
        <v>47692426</v>
      </c>
      <c r="AD114" s="286">
        <v>0</v>
      </c>
      <c r="AE114" s="291">
        <v>992897655</v>
      </c>
      <c r="AF114" s="282"/>
      <c r="AG114" s="282">
        <v>0</v>
      </c>
      <c r="AH114" s="288">
        <v>7239000</v>
      </c>
      <c r="AI114" s="288">
        <v>2845000</v>
      </c>
      <c r="AJ114" s="282">
        <v>0</v>
      </c>
      <c r="AK114" s="282"/>
      <c r="AL114" s="287">
        <v>413253650</v>
      </c>
      <c r="AM114" s="287">
        <v>-10342283</v>
      </c>
      <c r="AN114" s="286">
        <v>402911367</v>
      </c>
      <c r="AO114" s="287">
        <v>318269708</v>
      </c>
      <c r="AP114" s="287">
        <v>31442725</v>
      </c>
      <c r="AQ114" s="286">
        <v>349712433</v>
      </c>
      <c r="AR114" s="287">
        <v>158868646</v>
      </c>
      <c r="AS114" s="287">
        <v>5283362</v>
      </c>
      <c r="AT114" s="286">
        <v>164152008</v>
      </c>
      <c r="AU114" s="287">
        <v>2068648</v>
      </c>
      <c r="AV114" s="282">
        <v>30795117</v>
      </c>
      <c r="AW114" s="282">
        <v>3458261</v>
      </c>
      <c r="AX114" s="282">
        <v>34253378</v>
      </c>
      <c r="AY114" s="292">
        <v>953097834</v>
      </c>
      <c r="AZ114" s="287">
        <v>0</v>
      </c>
      <c r="BA114" s="292">
        <v>953097834</v>
      </c>
      <c r="BB114" s="282"/>
      <c r="BC114" s="282">
        <v>892460652</v>
      </c>
      <c r="BD114" s="282">
        <v>892460652</v>
      </c>
      <c r="BE114" s="293">
        <v>1002981655</v>
      </c>
      <c r="BF114" s="282"/>
      <c r="BG114" s="289">
        <v>992897655</v>
      </c>
      <c r="BH114" s="294">
        <v>0</v>
      </c>
      <c r="BI114" s="285">
        <v>0</v>
      </c>
      <c r="BJ114" s="281"/>
      <c r="CQ114" s="295"/>
    </row>
    <row r="115" spans="1:95">
      <c r="A115" s="260">
        <f t="shared" si="8"/>
        <v>2013</v>
      </c>
      <c r="B115" s="260">
        <v>4</v>
      </c>
      <c r="C115" s="282">
        <v>405617760</v>
      </c>
      <c r="D115" s="282">
        <v>945022</v>
      </c>
      <c r="E115" s="282">
        <v>406562782</v>
      </c>
      <c r="F115" s="282">
        <v>336985056</v>
      </c>
      <c r="G115" s="282">
        <v>18870985</v>
      </c>
      <c r="H115" s="282">
        <v>355856041</v>
      </c>
      <c r="I115" s="282">
        <v>161208114</v>
      </c>
      <c r="J115" s="282">
        <v>1386731</v>
      </c>
      <c r="K115" s="282">
        <v>162594845</v>
      </c>
      <c r="L115" s="282">
        <v>2069862</v>
      </c>
      <c r="M115" s="282">
        <v>29191431</v>
      </c>
      <c r="N115" s="282">
        <v>3405209</v>
      </c>
      <c r="O115" s="282">
        <v>32596640</v>
      </c>
      <c r="P115" s="282">
        <v>959680170</v>
      </c>
      <c r="Q115" s="281">
        <v>0</v>
      </c>
      <c r="R115" s="282">
        <v>959680170</v>
      </c>
      <c r="S115" s="281"/>
      <c r="T115" s="282">
        <v>905880792</v>
      </c>
      <c r="U115" s="282">
        <v>905880792</v>
      </c>
      <c r="V115" s="282">
        <v>927083530</v>
      </c>
      <c r="W115" s="282">
        <v>927083530</v>
      </c>
      <c r="X115" s="282">
        <v>938477432</v>
      </c>
      <c r="Y115" s="282">
        <v>938477432</v>
      </c>
      <c r="Z115" s="281">
        <v>1935330</v>
      </c>
      <c r="AA115" s="287">
        <v>-45705</v>
      </c>
      <c r="AB115" s="282">
        <v>1889625</v>
      </c>
      <c r="AC115" s="287">
        <v>48961799</v>
      </c>
      <c r="AD115" s="286">
        <v>0</v>
      </c>
      <c r="AE115" s="291">
        <v>1010531594</v>
      </c>
      <c r="AF115" s="282"/>
      <c r="AG115" s="282">
        <v>0</v>
      </c>
      <c r="AH115" s="288">
        <v>3336000</v>
      </c>
      <c r="AI115" s="288">
        <v>2374000</v>
      </c>
      <c r="AJ115" s="282">
        <v>0</v>
      </c>
      <c r="AK115" s="282"/>
      <c r="AL115" s="287">
        <v>408953760</v>
      </c>
      <c r="AM115" s="287">
        <v>945022</v>
      </c>
      <c r="AN115" s="286">
        <v>409898782</v>
      </c>
      <c r="AO115" s="287">
        <v>339359056</v>
      </c>
      <c r="AP115" s="287">
        <v>18870985</v>
      </c>
      <c r="AQ115" s="286">
        <v>358230041</v>
      </c>
      <c r="AR115" s="287">
        <v>161208114</v>
      </c>
      <c r="AS115" s="287">
        <v>1386731</v>
      </c>
      <c r="AT115" s="286">
        <v>162594845</v>
      </c>
      <c r="AU115" s="287">
        <v>2069862</v>
      </c>
      <c r="AV115" s="282">
        <v>29191431</v>
      </c>
      <c r="AW115" s="282">
        <v>3405209</v>
      </c>
      <c r="AX115" s="282">
        <v>32596640</v>
      </c>
      <c r="AY115" s="292">
        <v>965390170</v>
      </c>
      <c r="AZ115" s="287">
        <v>0</v>
      </c>
      <c r="BA115" s="292">
        <v>965390170</v>
      </c>
      <c r="BB115" s="282"/>
      <c r="BC115" s="282">
        <v>911590792</v>
      </c>
      <c r="BD115" s="282">
        <v>911590792</v>
      </c>
      <c r="BE115" s="293">
        <v>1016241594</v>
      </c>
      <c r="BF115" s="282"/>
      <c r="BG115" s="289">
        <v>1010531594</v>
      </c>
      <c r="BH115" s="294">
        <v>0</v>
      </c>
      <c r="BI115" s="285">
        <v>0</v>
      </c>
      <c r="BJ115" s="281"/>
      <c r="CQ115" s="295"/>
    </row>
    <row r="116" spans="1:95">
      <c r="A116" s="260">
        <f t="shared" si="8"/>
        <v>2013</v>
      </c>
      <c r="B116" s="260">
        <v>5</v>
      </c>
      <c r="C116" s="282">
        <v>428858508</v>
      </c>
      <c r="D116" s="282">
        <v>79044898</v>
      </c>
      <c r="E116" s="282">
        <v>507903406</v>
      </c>
      <c r="F116" s="282">
        <v>358885115</v>
      </c>
      <c r="G116" s="282">
        <v>66070960</v>
      </c>
      <c r="H116" s="282">
        <v>424956075</v>
      </c>
      <c r="I116" s="282">
        <v>173896221</v>
      </c>
      <c r="J116" s="282">
        <v>7957955</v>
      </c>
      <c r="K116" s="282">
        <v>181854176</v>
      </c>
      <c r="L116" s="282">
        <v>2071878</v>
      </c>
      <c r="M116" s="282">
        <v>34110461</v>
      </c>
      <c r="N116" s="282">
        <v>4063566</v>
      </c>
      <c r="O116" s="282">
        <v>38174027</v>
      </c>
      <c r="P116" s="282">
        <v>1154959562</v>
      </c>
      <c r="Q116" s="281">
        <v>0</v>
      </c>
      <c r="R116" s="282">
        <v>1154959562</v>
      </c>
      <c r="S116" s="281"/>
      <c r="T116" s="282">
        <v>963711722</v>
      </c>
      <c r="U116" s="282">
        <v>963711722</v>
      </c>
      <c r="V116" s="282">
        <v>1116785535</v>
      </c>
      <c r="W116" s="282">
        <v>1116785535</v>
      </c>
      <c r="X116" s="282">
        <v>1001885749</v>
      </c>
      <c r="Y116" s="282">
        <v>1001885749</v>
      </c>
      <c r="Z116" s="281">
        <v>1968754</v>
      </c>
      <c r="AA116" s="287">
        <v>305825</v>
      </c>
      <c r="AB116" s="282">
        <v>2274579</v>
      </c>
      <c r="AC116" s="287">
        <v>72556363</v>
      </c>
      <c r="AD116" s="286">
        <v>0</v>
      </c>
      <c r="AE116" s="291">
        <v>1229790504</v>
      </c>
      <c r="AF116" s="282"/>
      <c r="AG116" s="282">
        <v>0</v>
      </c>
      <c r="AH116" s="288">
        <v>3067000</v>
      </c>
      <c r="AI116" s="288">
        <v>4246000</v>
      </c>
      <c r="AJ116" s="282">
        <v>0</v>
      </c>
      <c r="AK116" s="282"/>
      <c r="AL116" s="287">
        <v>431925508</v>
      </c>
      <c r="AM116" s="287">
        <v>79044898</v>
      </c>
      <c r="AN116" s="286">
        <v>510970406</v>
      </c>
      <c r="AO116" s="287">
        <v>363131115</v>
      </c>
      <c r="AP116" s="287">
        <v>66070960</v>
      </c>
      <c r="AQ116" s="286">
        <v>429202075</v>
      </c>
      <c r="AR116" s="287">
        <v>173896221</v>
      </c>
      <c r="AS116" s="287">
        <v>7957955</v>
      </c>
      <c r="AT116" s="286">
        <v>181854176</v>
      </c>
      <c r="AU116" s="287">
        <v>2071878</v>
      </c>
      <c r="AV116" s="282">
        <v>34110461</v>
      </c>
      <c r="AW116" s="282">
        <v>4063566</v>
      </c>
      <c r="AX116" s="282">
        <v>38174027</v>
      </c>
      <c r="AY116" s="292">
        <v>1162272562</v>
      </c>
      <c r="AZ116" s="287">
        <v>0</v>
      </c>
      <c r="BA116" s="292">
        <v>1162272562</v>
      </c>
      <c r="BB116" s="282"/>
      <c r="BC116" s="282">
        <v>971024722</v>
      </c>
      <c r="BD116" s="282">
        <v>971024722</v>
      </c>
      <c r="BE116" s="293">
        <v>1237103504</v>
      </c>
      <c r="BF116" s="282"/>
      <c r="BG116" s="289">
        <v>1229790504</v>
      </c>
      <c r="BH116" s="294">
        <v>0</v>
      </c>
      <c r="BI116" s="285">
        <v>0</v>
      </c>
      <c r="BJ116" s="281"/>
      <c r="CQ116" s="295"/>
    </row>
    <row r="117" spans="1:95">
      <c r="A117" s="260">
        <f t="shared" si="8"/>
        <v>2013</v>
      </c>
      <c r="B117" s="260">
        <v>6</v>
      </c>
      <c r="C117" s="282">
        <v>589209551</v>
      </c>
      <c r="D117" s="282">
        <v>62719263</v>
      </c>
      <c r="E117" s="282">
        <v>651928814</v>
      </c>
      <c r="F117" s="282">
        <v>426180229</v>
      </c>
      <c r="G117" s="282">
        <v>3565551</v>
      </c>
      <c r="H117" s="282">
        <v>429745780</v>
      </c>
      <c r="I117" s="282">
        <v>184614594</v>
      </c>
      <c r="J117" s="282">
        <v>-2207874</v>
      </c>
      <c r="K117" s="282">
        <v>182406720</v>
      </c>
      <c r="L117" s="282">
        <v>2075306</v>
      </c>
      <c r="M117" s="282">
        <v>37538609</v>
      </c>
      <c r="N117" s="282">
        <v>4399147</v>
      </c>
      <c r="O117" s="282">
        <v>41937756</v>
      </c>
      <c r="P117" s="282">
        <v>1308094376</v>
      </c>
      <c r="Q117" s="281">
        <v>0</v>
      </c>
      <c r="R117" s="282">
        <v>1308094376</v>
      </c>
      <c r="S117" s="281"/>
      <c r="T117" s="282">
        <v>1202079680</v>
      </c>
      <c r="U117" s="282">
        <v>1202079680</v>
      </c>
      <c r="V117" s="282">
        <v>1266156620</v>
      </c>
      <c r="W117" s="282">
        <v>1266156620</v>
      </c>
      <c r="X117" s="282">
        <v>1244017436</v>
      </c>
      <c r="Y117" s="282">
        <v>1244017436</v>
      </c>
      <c r="Z117" s="281">
        <v>2085876</v>
      </c>
      <c r="AA117" s="287">
        <v>-188979</v>
      </c>
      <c r="AB117" s="282">
        <v>1896897</v>
      </c>
      <c r="AC117" s="287">
        <v>94970608</v>
      </c>
      <c r="AD117" s="286">
        <v>0</v>
      </c>
      <c r="AE117" s="291">
        <v>1404961881</v>
      </c>
      <c r="AF117" s="282"/>
      <c r="AG117" s="282">
        <v>0</v>
      </c>
      <c r="AH117" s="288">
        <v>4598000</v>
      </c>
      <c r="AI117" s="288">
        <v>5787000</v>
      </c>
      <c r="AJ117" s="282">
        <v>0</v>
      </c>
      <c r="AK117" s="282"/>
      <c r="AL117" s="287">
        <v>593807551</v>
      </c>
      <c r="AM117" s="287">
        <v>62719263</v>
      </c>
      <c r="AN117" s="286">
        <v>656526814</v>
      </c>
      <c r="AO117" s="287">
        <v>431967229</v>
      </c>
      <c r="AP117" s="287">
        <v>3565551</v>
      </c>
      <c r="AQ117" s="286">
        <v>435532780</v>
      </c>
      <c r="AR117" s="287">
        <v>184614594</v>
      </c>
      <c r="AS117" s="287">
        <v>-2207874</v>
      </c>
      <c r="AT117" s="286">
        <v>182406720</v>
      </c>
      <c r="AU117" s="287">
        <v>2075306</v>
      </c>
      <c r="AV117" s="282">
        <v>37538609</v>
      </c>
      <c r="AW117" s="282">
        <v>4399147</v>
      </c>
      <c r="AX117" s="282">
        <v>41937756</v>
      </c>
      <c r="AY117" s="292">
        <v>1318479376</v>
      </c>
      <c r="AZ117" s="287">
        <v>0</v>
      </c>
      <c r="BA117" s="292">
        <v>1318479376</v>
      </c>
      <c r="BB117" s="282"/>
      <c r="BC117" s="282">
        <v>1212464680</v>
      </c>
      <c r="BD117" s="282">
        <v>1212464680</v>
      </c>
      <c r="BE117" s="293">
        <v>1415346881</v>
      </c>
      <c r="BF117" s="282"/>
      <c r="BG117" s="289">
        <v>1404961881</v>
      </c>
      <c r="BH117" s="294">
        <v>0</v>
      </c>
      <c r="BI117" s="285">
        <v>0</v>
      </c>
      <c r="BJ117" s="281"/>
      <c r="CQ117" s="295"/>
    </row>
    <row r="118" spans="1:95">
      <c r="A118" s="260">
        <f t="shared" si="8"/>
        <v>2013</v>
      </c>
      <c r="B118" s="260">
        <v>7</v>
      </c>
      <c r="C118" s="282">
        <v>673874320</v>
      </c>
      <c r="D118" s="282">
        <v>34274648</v>
      </c>
      <c r="E118" s="282">
        <v>708148968</v>
      </c>
      <c r="F118" s="282">
        <v>449367001</v>
      </c>
      <c r="G118" s="282">
        <v>-2235925</v>
      </c>
      <c r="H118" s="282">
        <v>447131076</v>
      </c>
      <c r="I118" s="282">
        <v>186979871</v>
      </c>
      <c r="J118" s="282">
        <v>-1823411</v>
      </c>
      <c r="K118" s="282">
        <v>185156460</v>
      </c>
      <c r="L118" s="282">
        <v>2076193</v>
      </c>
      <c r="M118" s="282">
        <v>40509139</v>
      </c>
      <c r="N118" s="282">
        <v>4750807</v>
      </c>
      <c r="O118" s="282">
        <v>45259946</v>
      </c>
      <c r="P118" s="282">
        <v>1387772643</v>
      </c>
      <c r="Q118" s="281">
        <v>0</v>
      </c>
      <c r="R118" s="282">
        <v>1387772643</v>
      </c>
      <c r="S118" s="281"/>
      <c r="T118" s="282">
        <v>1312297385</v>
      </c>
      <c r="U118" s="282">
        <v>1312297385</v>
      </c>
      <c r="V118" s="282">
        <v>1342512697</v>
      </c>
      <c r="W118" s="282">
        <v>1342512697</v>
      </c>
      <c r="X118" s="282">
        <v>1357557331</v>
      </c>
      <c r="Y118" s="282">
        <v>1357557331</v>
      </c>
      <c r="Z118" s="281">
        <v>2154668</v>
      </c>
      <c r="AA118" s="287">
        <v>-46430</v>
      </c>
      <c r="AB118" s="282">
        <v>2108238</v>
      </c>
      <c r="AC118" s="287">
        <v>108118606</v>
      </c>
      <c r="AD118" s="286">
        <v>0</v>
      </c>
      <c r="AE118" s="291">
        <v>1497999487</v>
      </c>
      <c r="AF118" s="282"/>
      <c r="AG118" s="282">
        <v>0</v>
      </c>
      <c r="AH118" s="288">
        <v>5570000</v>
      </c>
      <c r="AI118" s="288">
        <v>6575000</v>
      </c>
      <c r="AJ118" s="282">
        <v>0</v>
      </c>
      <c r="AK118" s="282"/>
      <c r="AL118" s="287">
        <v>679444320</v>
      </c>
      <c r="AM118" s="287">
        <v>34274648</v>
      </c>
      <c r="AN118" s="286">
        <v>713718968</v>
      </c>
      <c r="AO118" s="287">
        <v>455942001</v>
      </c>
      <c r="AP118" s="287">
        <v>-2235925</v>
      </c>
      <c r="AQ118" s="286">
        <v>453706076</v>
      </c>
      <c r="AR118" s="287">
        <v>186979871</v>
      </c>
      <c r="AS118" s="287">
        <v>-1823411</v>
      </c>
      <c r="AT118" s="286">
        <v>185156460</v>
      </c>
      <c r="AU118" s="287">
        <v>2076193</v>
      </c>
      <c r="AV118" s="282">
        <v>40509139</v>
      </c>
      <c r="AW118" s="282">
        <v>4750807</v>
      </c>
      <c r="AX118" s="282">
        <v>45259946</v>
      </c>
      <c r="AY118" s="292">
        <v>1399917643</v>
      </c>
      <c r="AZ118" s="287">
        <v>0</v>
      </c>
      <c r="BA118" s="292">
        <v>1399917643</v>
      </c>
      <c r="BB118" s="282"/>
      <c r="BC118" s="282">
        <v>1324442385</v>
      </c>
      <c r="BD118" s="282">
        <v>1324442385</v>
      </c>
      <c r="BE118" s="293">
        <v>1510144487</v>
      </c>
      <c r="BF118" s="282"/>
      <c r="BG118" s="289">
        <v>1497999487</v>
      </c>
      <c r="BH118" s="294">
        <v>0</v>
      </c>
      <c r="BI118" s="285">
        <v>0</v>
      </c>
      <c r="BJ118" s="282"/>
      <c r="CQ118" s="295"/>
    </row>
    <row r="119" spans="1:95">
      <c r="A119" s="260">
        <f t="shared" si="8"/>
        <v>2013</v>
      </c>
      <c r="B119" s="260">
        <v>8</v>
      </c>
      <c r="C119" s="282">
        <v>708569154</v>
      </c>
      <c r="D119" s="282">
        <v>7712895</v>
      </c>
      <c r="E119" s="282">
        <v>716282049</v>
      </c>
      <c r="F119" s="282">
        <v>462111912</v>
      </c>
      <c r="G119" s="282">
        <v>-1539697</v>
      </c>
      <c r="H119" s="282">
        <v>460572215</v>
      </c>
      <c r="I119" s="282">
        <v>193379557</v>
      </c>
      <c r="J119" s="282">
        <v>2289699</v>
      </c>
      <c r="K119" s="282">
        <v>195669256</v>
      </c>
      <c r="L119" s="282">
        <v>2077808</v>
      </c>
      <c r="M119" s="282">
        <v>40858810</v>
      </c>
      <c r="N119" s="282">
        <v>4813857</v>
      </c>
      <c r="O119" s="282">
        <v>45672667</v>
      </c>
      <c r="P119" s="282">
        <v>1420273995</v>
      </c>
      <c r="Q119" s="281">
        <v>0</v>
      </c>
      <c r="R119" s="282">
        <v>1420273995</v>
      </c>
      <c r="S119" s="281"/>
      <c r="T119" s="282">
        <v>1366138431</v>
      </c>
      <c r="U119" s="282">
        <v>1366138431</v>
      </c>
      <c r="V119" s="282">
        <v>1374601328</v>
      </c>
      <c r="W119" s="282">
        <v>1374601328</v>
      </c>
      <c r="X119" s="282">
        <v>1411811098</v>
      </c>
      <c r="Y119" s="282">
        <v>1411811098</v>
      </c>
      <c r="Z119" s="281">
        <v>2113874</v>
      </c>
      <c r="AA119" s="287">
        <v>-79886</v>
      </c>
      <c r="AB119" s="282">
        <v>2033988</v>
      </c>
      <c r="AC119" s="287">
        <v>113552205</v>
      </c>
      <c r="AD119" s="286">
        <v>0</v>
      </c>
      <c r="AE119" s="291">
        <v>1535860188</v>
      </c>
      <c r="AF119" s="282"/>
      <c r="AG119" s="282">
        <v>0</v>
      </c>
      <c r="AH119" s="288">
        <v>5349000</v>
      </c>
      <c r="AI119" s="288">
        <v>6417000</v>
      </c>
      <c r="AJ119" s="282">
        <v>0</v>
      </c>
      <c r="AK119" s="282"/>
      <c r="AL119" s="287">
        <v>713918154</v>
      </c>
      <c r="AM119" s="287">
        <v>7712895</v>
      </c>
      <c r="AN119" s="286">
        <v>721631049</v>
      </c>
      <c r="AO119" s="287">
        <v>468528912</v>
      </c>
      <c r="AP119" s="287">
        <v>-1539697</v>
      </c>
      <c r="AQ119" s="286">
        <v>466989215</v>
      </c>
      <c r="AR119" s="287">
        <v>193379557</v>
      </c>
      <c r="AS119" s="287">
        <v>2289699</v>
      </c>
      <c r="AT119" s="286">
        <v>195669256</v>
      </c>
      <c r="AU119" s="287">
        <v>2077808</v>
      </c>
      <c r="AV119" s="282">
        <v>40858810</v>
      </c>
      <c r="AW119" s="282">
        <v>4813857</v>
      </c>
      <c r="AX119" s="282">
        <v>45672667</v>
      </c>
      <c r="AY119" s="292">
        <v>1432039995</v>
      </c>
      <c r="AZ119" s="287">
        <v>0</v>
      </c>
      <c r="BA119" s="292">
        <v>1432039995</v>
      </c>
      <c r="BB119" s="282"/>
      <c r="BC119" s="282">
        <v>1377904431</v>
      </c>
      <c r="BD119" s="282">
        <v>1377904431</v>
      </c>
      <c r="BE119" s="293">
        <v>1547626188</v>
      </c>
      <c r="BF119" s="282"/>
      <c r="BG119" s="289">
        <v>1535860188</v>
      </c>
      <c r="BH119" s="294">
        <v>0</v>
      </c>
      <c r="BI119" s="285">
        <v>0</v>
      </c>
      <c r="BJ119" s="282"/>
      <c r="CQ119" s="295"/>
    </row>
    <row r="120" spans="1:95">
      <c r="A120" s="260">
        <f t="shared" si="8"/>
        <v>2013</v>
      </c>
      <c r="B120" s="260">
        <v>9</v>
      </c>
      <c r="C120" s="282">
        <v>630260912</v>
      </c>
      <c r="D120" s="282">
        <v>-80543171</v>
      </c>
      <c r="E120" s="282">
        <v>549717741</v>
      </c>
      <c r="F120" s="282">
        <v>439179075</v>
      </c>
      <c r="G120" s="282">
        <v>-32938836</v>
      </c>
      <c r="H120" s="282">
        <v>406240239</v>
      </c>
      <c r="I120" s="282">
        <v>161956850</v>
      </c>
      <c r="J120" s="282">
        <v>-4974824</v>
      </c>
      <c r="K120" s="282">
        <v>156982026</v>
      </c>
      <c r="L120" s="282">
        <v>2079810</v>
      </c>
      <c r="M120" s="282">
        <v>35524473</v>
      </c>
      <c r="N120" s="282">
        <v>4246105</v>
      </c>
      <c r="O120" s="282">
        <v>39770578</v>
      </c>
      <c r="P120" s="282">
        <v>1154790394</v>
      </c>
      <c r="Q120" s="281">
        <v>0</v>
      </c>
      <c r="R120" s="282">
        <v>1154790394</v>
      </c>
      <c r="S120" s="281"/>
      <c r="T120" s="282">
        <v>1233476647</v>
      </c>
      <c r="U120" s="282">
        <v>1233476647</v>
      </c>
      <c r="V120" s="282">
        <v>1115019816</v>
      </c>
      <c r="W120" s="282">
        <v>1115019816</v>
      </c>
      <c r="X120" s="282">
        <v>1273247225</v>
      </c>
      <c r="Y120" s="282">
        <v>1273247225</v>
      </c>
      <c r="Z120" s="281">
        <v>2089355</v>
      </c>
      <c r="AA120" s="287">
        <v>-99328</v>
      </c>
      <c r="AB120" s="282">
        <v>1990027</v>
      </c>
      <c r="AC120" s="287">
        <v>72681510</v>
      </c>
      <c r="AD120" s="286">
        <v>0</v>
      </c>
      <c r="AE120" s="291">
        <v>1229461931</v>
      </c>
      <c r="AF120" s="282"/>
      <c r="AG120" s="282">
        <v>0</v>
      </c>
      <c r="AH120" s="288">
        <v>3702000</v>
      </c>
      <c r="AI120" s="288">
        <v>5006000</v>
      </c>
      <c r="AJ120" s="282">
        <v>0</v>
      </c>
      <c r="AK120" s="282"/>
      <c r="AL120" s="287">
        <v>633962912</v>
      </c>
      <c r="AM120" s="287">
        <v>-80543171</v>
      </c>
      <c r="AN120" s="286">
        <v>553419741</v>
      </c>
      <c r="AO120" s="287">
        <v>444185075</v>
      </c>
      <c r="AP120" s="287">
        <v>-32938836</v>
      </c>
      <c r="AQ120" s="286">
        <v>411246239</v>
      </c>
      <c r="AR120" s="287">
        <v>161956850</v>
      </c>
      <c r="AS120" s="287">
        <v>-4974824</v>
      </c>
      <c r="AT120" s="286">
        <v>156982026</v>
      </c>
      <c r="AU120" s="287">
        <v>2079810</v>
      </c>
      <c r="AV120" s="282">
        <v>35524473</v>
      </c>
      <c r="AW120" s="282">
        <v>4246105</v>
      </c>
      <c r="AX120" s="282">
        <v>39770578</v>
      </c>
      <c r="AY120" s="292">
        <v>1163498394</v>
      </c>
      <c r="AZ120" s="287">
        <v>0</v>
      </c>
      <c r="BA120" s="292">
        <v>1163498394</v>
      </c>
      <c r="BB120" s="282"/>
      <c r="BC120" s="282">
        <v>1242184647</v>
      </c>
      <c r="BD120" s="282">
        <v>1242184647</v>
      </c>
      <c r="BE120" s="293">
        <v>1238169931</v>
      </c>
      <c r="BF120" s="282"/>
      <c r="BG120" s="289">
        <v>1229461931</v>
      </c>
      <c r="BH120" s="294">
        <v>0</v>
      </c>
      <c r="BI120" s="285">
        <v>0</v>
      </c>
      <c r="BJ120" s="282"/>
      <c r="CQ120" s="295"/>
    </row>
    <row r="121" spans="1:95">
      <c r="A121" s="260">
        <f t="shared" si="8"/>
        <v>2013</v>
      </c>
      <c r="B121" s="260">
        <v>10</v>
      </c>
      <c r="C121" s="282">
        <v>494672984</v>
      </c>
      <c r="D121" s="282">
        <v>-66287278</v>
      </c>
      <c r="E121" s="282">
        <v>428385706</v>
      </c>
      <c r="F121" s="282">
        <v>390360751</v>
      </c>
      <c r="G121" s="282">
        <v>-16207012</v>
      </c>
      <c r="H121" s="282">
        <v>374153739</v>
      </c>
      <c r="I121" s="282">
        <v>174550947</v>
      </c>
      <c r="J121" s="282">
        <v>-332057</v>
      </c>
      <c r="K121" s="282">
        <v>174218890</v>
      </c>
      <c r="L121" s="282">
        <v>2081448</v>
      </c>
      <c r="M121" s="282">
        <v>32239508</v>
      </c>
      <c r="N121" s="282">
        <v>3766071</v>
      </c>
      <c r="O121" s="282">
        <v>36005579</v>
      </c>
      <c r="P121" s="282">
        <v>1014845362</v>
      </c>
      <c r="Q121" s="281">
        <v>0</v>
      </c>
      <c r="R121" s="282">
        <v>1014845362</v>
      </c>
      <c r="S121" s="281"/>
      <c r="T121" s="282">
        <v>1061666130</v>
      </c>
      <c r="U121" s="282">
        <v>1061666130</v>
      </c>
      <c r="V121" s="282">
        <v>978839783</v>
      </c>
      <c r="W121" s="282">
        <v>978839783</v>
      </c>
      <c r="X121" s="282">
        <v>1097671709</v>
      </c>
      <c r="Y121" s="282">
        <v>1097671709</v>
      </c>
      <c r="Z121" s="281">
        <v>1955705</v>
      </c>
      <c r="AA121" s="287">
        <v>733</v>
      </c>
      <c r="AB121" s="282">
        <v>1956438</v>
      </c>
      <c r="AC121" s="287">
        <v>55201836</v>
      </c>
      <c r="AD121" s="286">
        <v>0</v>
      </c>
      <c r="AE121" s="291">
        <v>1072003636</v>
      </c>
      <c r="AF121" s="282"/>
      <c r="AG121" s="282">
        <v>0</v>
      </c>
      <c r="AH121" s="288">
        <v>3844000</v>
      </c>
      <c r="AI121" s="288">
        <v>3211000</v>
      </c>
      <c r="AJ121" s="282">
        <v>0</v>
      </c>
      <c r="AK121" s="282"/>
      <c r="AL121" s="287">
        <v>498516984</v>
      </c>
      <c r="AM121" s="287">
        <v>-66287278</v>
      </c>
      <c r="AN121" s="286">
        <v>432229706</v>
      </c>
      <c r="AO121" s="287">
        <v>393571751</v>
      </c>
      <c r="AP121" s="287">
        <v>-16207012</v>
      </c>
      <c r="AQ121" s="286">
        <v>377364739</v>
      </c>
      <c r="AR121" s="287">
        <v>174550947</v>
      </c>
      <c r="AS121" s="287">
        <v>-332057</v>
      </c>
      <c r="AT121" s="286">
        <v>174218890</v>
      </c>
      <c r="AU121" s="287">
        <v>2081448</v>
      </c>
      <c r="AV121" s="282">
        <v>32239508</v>
      </c>
      <c r="AW121" s="282">
        <v>3766071</v>
      </c>
      <c r="AX121" s="282">
        <v>36005579</v>
      </c>
      <c r="AY121" s="292">
        <v>1021900362</v>
      </c>
      <c r="AZ121" s="287">
        <v>0</v>
      </c>
      <c r="BA121" s="292">
        <v>1021900362</v>
      </c>
      <c r="BB121" s="282"/>
      <c r="BC121" s="282">
        <v>1068721130</v>
      </c>
      <c r="BD121" s="282">
        <v>1068721130</v>
      </c>
      <c r="BE121" s="293">
        <v>1079058636</v>
      </c>
      <c r="BF121" s="282"/>
      <c r="BG121" s="289">
        <v>1072003636</v>
      </c>
      <c r="BH121" s="294">
        <v>0</v>
      </c>
      <c r="BI121" s="285">
        <v>0</v>
      </c>
      <c r="BJ121" s="282"/>
      <c r="CQ121" s="295"/>
    </row>
    <row r="122" spans="1:95">
      <c r="A122" s="260">
        <f t="shared" si="8"/>
        <v>2013</v>
      </c>
      <c r="B122" s="260">
        <v>11</v>
      </c>
      <c r="C122" s="282">
        <v>406678325</v>
      </c>
      <c r="D122" s="282">
        <v>-15295009</v>
      </c>
      <c r="E122" s="282">
        <v>391383316</v>
      </c>
      <c r="F122" s="282">
        <v>340994588</v>
      </c>
      <c r="G122" s="282">
        <v>847612</v>
      </c>
      <c r="H122" s="282">
        <v>341842200</v>
      </c>
      <c r="I122" s="282">
        <v>164750236</v>
      </c>
      <c r="J122" s="282">
        <v>4096796</v>
      </c>
      <c r="K122" s="282">
        <v>168847032</v>
      </c>
      <c r="L122" s="282">
        <v>2083067</v>
      </c>
      <c r="M122" s="282">
        <v>30517542</v>
      </c>
      <c r="N122" s="282">
        <v>3372651</v>
      </c>
      <c r="O122" s="282">
        <v>33890193</v>
      </c>
      <c r="P122" s="282">
        <v>938045808</v>
      </c>
      <c r="Q122" s="281">
        <v>0</v>
      </c>
      <c r="R122" s="282">
        <v>938045808</v>
      </c>
      <c r="S122" s="281"/>
      <c r="T122" s="282">
        <v>914506216</v>
      </c>
      <c r="U122" s="282">
        <v>914506216</v>
      </c>
      <c r="V122" s="282">
        <v>904155615</v>
      </c>
      <c r="W122" s="282">
        <v>904155615</v>
      </c>
      <c r="X122" s="282">
        <v>948396409</v>
      </c>
      <c r="Y122" s="282">
        <v>948396409</v>
      </c>
      <c r="Z122" s="281">
        <v>1971616</v>
      </c>
      <c r="AA122" s="287">
        <v>221878</v>
      </c>
      <c r="AB122" s="282">
        <v>2193494</v>
      </c>
      <c r="AC122" s="287">
        <v>47121872</v>
      </c>
      <c r="AD122" s="286">
        <v>0</v>
      </c>
      <c r="AE122" s="291">
        <v>987361174</v>
      </c>
      <c r="AF122" s="282"/>
      <c r="AG122" s="282">
        <v>0</v>
      </c>
      <c r="AH122" s="288">
        <v>6943000</v>
      </c>
      <c r="AI122" s="288">
        <v>2660000</v>
      </c>
      <c r="AJ122" s="282">
        <v>0</v>
      </c>
      <c r="AK122" s="282"/>
      <c r="AL122" s="287">
        <v>413621325</v>
      </c>
      <c r="AM122" s="287">
        <v>-15295009</v>
      </c>
      <c r="AN122" s="286">
        <v>398326316</v>
      </c>
      <c r="AO122" s="287">
        <v>343654588</v>
      </c>
      <c r="AP122" s="287">
        <v>847612</v>
      </c>
      <c r="AQ122" s="286">
        <v>344502200</v>
      </c>
      <c r="AR122" s="287">
        <v>164750236</v>
      </c>
      <c r="AS122" s="287">
        <v>4096796</v>
      </c>
      <c r="AT122" s="286">
        <v>168847032</v>
      </c>
      <c r="AU122" s="287">
        <v>2083067</v>
      </c>
      <c r="AV122" s="282">
        <v>30517542</v>
      </c>
      <c r="AW122" s="282">
        <v>3372651</v>
      </c>
      <c r="AX122" s="282">
        <v>33890193</v>
      </c>
      <c r="AY122" s="292">
        <v>947648808</v>
      </c>
      <c r="AZ122" s="287">
        <v>0</v>
      </c>
      <c r="BA122" s="292">
        <v>947648808</v>
      </c>
      <c r="BB122" s="282"/>
      <c r="BC122" s="282">
        <v>924109216</v>
      </c>
      <c r="BD122" s="282">
        <v>924109216</v>
      </c>
      <c r="BE122" s="293">
        <v>996964174</v>
      </c>
      <c r="BF122" s="282"/>
      <c r="BG122" s="289">
        <v>987361174</v>
      </c>
      <c r="BH122" s="294">
        <v>0</v>
      </c>
      <c r="BI122" s="285">
        <v>0</v>
      </c>
      <c r="BJ122" s="282"/>
      <c r="CQ122" s="295"/>
    </row>
    <row r="123" spans="1:95">
      <c r="A123" s="260">
        <f t="shared" si="8"/>
        <v>2013</v>
      </c>
      <c r="B123" s="260">
        <v>12</v>
      </c>
      <c r="C123" s="282">
        <v>444387275</v>
      </c>
      <c r="D123" s="282">
        <v>56802170</v>
      </c>
      <c r="E123" s="282">
        <v>501189445</v>
      </c>
      <c r="F123" s="282">
        <v>331471884</v>
      </c>
      <c r="G123" s="282">
        <v>9970292</v>
      </c>
      <c r="H123" s="282">
        <v>341442176</v>
      </c>
      <c r="I123" s="282">
        <v>153928507</v>
      </c>
      <c r="J123" s="282">
        <v>-1595286</v>
      </c>
      <c r="K123" s="282">
        <v>152333221</v>
      </c>
      <c r="L123" s="282">
        <v>2084518</v>
      </c>
      <c r="M123" s="282">
        <v>34159481</v>
      </c>
      <c r="N123" s="282">
        <v>3688711</v>
      </c>
      <c r="O123" s="282">
        <v>37848192</v>
      </c>
      <c r="P123" s="282">
        <v>1034897552</v>
      </c>
      <c r="Q123" s="281">
        <v>0</v>
      </c>
      <c r="R123" s="282">
        <v>1034897552</v>
      </c>
      <c r="S123" s="281"/>
      <c r="T123" s="282">
        <v>931872184</v>
      </c>
      <c r="U123" s="282">
        <v>931872184</v>
      </c>
      <c r="V123" s="282">
        <v>997049360</v>
      </c>
      <c r="W123" s="282">
        <v>997049360</v>
      </c>
      <c r="X123" s="282">
        <v>969720376</v>
      </c>
      <c r="Y123" s="282">
        <v>969720376</v>
      </c>
      <c r="Z123" s="281">
        <v>2121519</v>
      </c>
      <c r="AA123" s="287">
        <v>221052</v>
      </c>
      <c r="AB123" s="282">
        <v>2342571</v>
      </c>
      <c r="AC123" s="287">
        <v>58722582</v>
      </c>
      <c r="AD123" s="286">
        <v>0</v>
      </c>
      <c r="AE123" s="291">
        <v>1095962705</v>
      </c>
      <c r="AF123" s="282"/>
      <c r="AG123" s="282">
        <v>0</v>
      </c>
      <c r="AH123" s="288">
        <v>12880000</v>
      </c>
      <c r="AI123" s="288">
        <v>4095000</v>
      </c>
      <c r="AJ123" s="282">
        <v>0</v>
      </c>
      <c r="AK123" s="282"/>
      <c r="AL123" s="287">
        <v>457267275</v>
      </c>
      <c r="AM123" s="287">
        <v>56802170</v>
      </c>
      <c r="AN123" s="286">
        <v>514069445</v>
      </c>
      <c r="AO123" s="287">
        <v>335566884</v>
      </c>
      <c r="AP123" s="287">
        <v>9970292</v>
      </c>
      <c r="AQ123" s="286">
        <v>345537176</v>
      </c>
      <c r="AR123" s="287">
        <v>153928507</v>
      </c>
      <c r="AS123" s="287">
        <v>-1595286</v>
      </c>
      <c r="AT123" s="286">
        <v>152333221</v>
      </c>
      <c r="AU123" s="287">
        <v>2084518</v>
      </c>
      <c r="AV123" s="282">
        <v>34159481</v>
      </c>
      <c r="AW123" s="282">
        <v>3688711</v>
      </c>
      <c r="AX123" s="282">
        <v>37848192</v>
      </c>
      <c r="AY123" s="292">
        <v>1051872552</v>
      </c>
      <c r="AZ123" s="287">
        <v>0</v>
      </c>
      <c r="BA123" s="292">
        <v>1051872552</v>
      </c>
      <c r="BB123" s="282"/>
      <c r="BC123" s="282">
        <v>948847184</v>
      </c>
      <c r="BD123" s="282">
        <v>948847184</v>
      </c>
      <c r="BE123" s="293">
        <v>1112937705</v>
      </c>
      <c r="BF123" s="282"/>
      <c r="BG123" s="289">
        <v>1095962705</v>
      </c>
      <c r="BH123" s="294">
        <v>0</v>
      </c>
      <c r="BI123" s="285">
        <v>0</v>
      </c>
      <c r="BJ123" s="282"/>
      <c r="CQ123" s="295"/>
    </row>
    <row r="124" spans="1:95">
      <c r="B124" s="266" t="s">
        <v>112</v>
      </c>
      <c r="C124" s="282">
        <v>6258973247</v>
      </c>
      <c r="D124" s="282">
        <v>25857927</v>
      </c>
      <c r="E124" s="282">
        <v>6284831174</v>
      </c>
      <c r="F124" s="282">
        <v>4514746468</v>
      </c>
      <c r="G124" s="282">
        <v>18870771</v>
      </c>
      <c r="H124" s="282">
        <v>4533617239</v>
      </c>
      <c r="I124" s="282">
        <v>2015214112</v>
      </c>
      <c r="J124" s="282">
        <v>1877367</v>
      </c>
      <c r="K124" s="282">
        <v>2017091479</v>
      </c>
      <c r="L124" s="282">
        <v>24900311</v>
      </c>
      <c r="M124" s="282">
        <v>409730649</v>
      </c>
      <c r="N124" s="282">
        <v>46948592</v>
      </c>
      <c r="O124" s="282">
        <v>456679241</v>
      </c>
      <c r="P124" s="282">
        <v>13317119444</v>
      </c>
      <c r="Q124" s="281">
        <v>0</v>
      </c>
      <c r="R124" s="282">
        <v>13317119444</v>
      </c>
      <c r="S124" s="281"/>
      <c r="T124" s="282">
        <v>12813834138</v>
      </c>
      <c r="U124" s="282">
        <v>12813834138</v>
      </c>
      <c r="V124" s="282">
        <v>12860440203</v>
      </c>
      <c r="W124" s="282">
        <v>12860440203</v>
      </c>
      <c r="X124" s="282">
        <v>13270513379</v>
      </c>
      <c r="Y124" s="282">
        <v>13270513379</v>
      </c>
      <c r="Z124" s="290">
        <v>24853951</v>
      </c>
      <c r="AA124" s="286">
        <v>114674</v>
      </c>
      <c r="AB124" s="282">
        <v>24968625</v>
      </c>
      <c r="AC124" s="286">
        <v>829689141</v>
      </c>
      <c r="AD124" s="286">
        <v>0</v>
      </c>
      <c r="AE124" s="286">
        <v>14171777210</v>
      </c>
      <c r="AF124" s="282"/>
      <c r="AG124" s="282">
        <v>0</v>
      </c>
      <c r="AH124" s="282">
        <v>80813000</v>
      </c>
      <c r="AI124" s="282">
        <v>52395000</v>
      </c>
      <c r="AJ124" s="282">
        <v>0</v>
      </c>
      <c r="AK124" s="282"/>
      <c r="AL124" s="286">
        <v>6339786247</v>
      </c>
      <c r="AM124" s="286">
        <v>25857927</v>
      </c>
      <c r="AN124" s="286">
        <v>6365644174</v>
      </c>
      <c r="AO124" s="286">
        <v>4567141468</v>
      </c>
      <c r="AP124" s="286">
        <v>18870771</v>
      </c>
      <c r="AQ124" s="286">
        <v>4586012239</v>
      </c>
      <c r="AR124" s="286">
        <v>2015214112</v>
      </c>
      <c r="AS124" s="286">
        <v>1877367</v>
      </c>
      <c r="AT124" s="286">
        <v>2017091479</v>
      </c>
      <c r="AU124" s="286">
        <v>24900311</v>
      </c>
      <c r="AV124" s="282">
        <v>409730649</v>
      </c>
      <c r="AW124" s="282">
        <v>46948592</v>
      </c>
      <c r="AX124" s="282">
        <v>456679241</v>
      </c>
      <c r="AY124" s="282">
        <v>13450327444</v>
      </c>
      <c r="AZ124" s="287">
        <v>0</v>
      </c>
      <c r="BA124" s="282">
        <v>13450327444</v>
      </c>
      <c r="BB124" s="282"/>
      <c r="BC124" s="282">
        <v>12947042138</v>
      </c>
      <c r="BD124" s="282">
        <v>12947042138</v>
      </c>
      <c r="BE124" s="286">
        <v>14304985210</v>
      </c>
      <c r="BF124" s="281"/>
      <c r="BG124" s="286">
        <v>14171777210</v>
      </c>
      <c r="BH124" s="294">
        <v>0</v>
      </c>
      <c r="BI124" s="286">
        <v>0</v>
      </c>
      <c r="BJ124" s="282"/>
      <c r="CP124" s="295"/>
      <c r="CQ124" s="295"/>
    </row>
    <row r="125" spans="1:95">
      <c r="A125" s="260">
        <f t="shared" ref="A125:A136" si="9">A112+1</f>
        <v>2014</v>
      </c>
      <c r="B125" s="260">
        <v>1</v>
      </c>
      <c r="C125" s="282">
        <v>571179934</v>
      </c>
      <c r="D125" s="282">
        <v>19500409</v>
      </c>
      <c r="E125" s="282">
        <v>590680343</v>
      </c>
      <c r="F125" s="282">
        <v>344528645</v>
      </c>
      <c r="G125" s="282">
        <v>-39702996</v>
      </c>
      <c r="H125" s="282">
        <v>304825649</v>
      </c>
      <c r="I125" s="282">
        <v>152684994</v>
      </c>
      <c r="J125" s="282">
        <v>-7754240</v>
      </c>
      <c r="K125" s="282">
        <v>144930754</v>
      </c>
      <c r="L125" s="282">
        <v>2086370</v>
      </c>
      <c r="M125" s="282">
        <v>35880866</v>
      </c>
      <c r="N125" s="282">
        <v>3855364</v>
      </c>
      <c r="O125" s="282">
        <v>39736230</v>
      </c>
      <c r="P125" s="282">
        <v>1082259346</v>
      </c>
      <c r="Q125" s="281">
        <v>0</v>
      </c>
      <c r="R125" s="282">
        <v>1082259346</v>
      </c>
      <c r="S125" s="281"/>
      <c r="T125" s="282">
        <v>1070479943</v>
      </c>
      <c r="U125" s="282">
        <v>1070479943</v>
      </c>
      <c r="V125" s="282">
        <v>1042523116</v>
      </c>
      <c r="W125" s="282">
        <v>1042523116</v>
      </c>
      <c r="X125" s="282">
        <v>1110216173</v>
      </c>
      <c r="Y125" s="282">
        <v>1110216173</v>
      </c>
      <c r="Z125" s="281">
        <v>2299809</v>
      </c>
      <c r="AA125" s="287">
        <v>-208314</v>
      </c>
      <c r="AB125" s="282">
        <v>2091495</v>
      </c>
      <c r="AC125" s="287">
        <v>64037020</v>
      </c>
      <c r="AD125" s="286">
        <v>0</v>
      </c>
      <c r="AE125" s="291">
        <v>1148387861</v>
      </c>
      <c r="AF125" s="282"/>
      <c r="AG125" s="282">
        <v>0</v>
      </c>
      <c r="AH125" s="288">
        <v>16774000</v>
      </c>
      <c r="AI125" s="288">
        <v>6366000</v>
      </c>
      <c r="AJ125" s="282">
        <v>0</v>
      </c>
      <c r="AK125" s="282"/>
      <c r="AL125" s="287">
        <v>587953934</v>
      </c>
      <c r="AM125" s="287">
        <v>19500409</v>
      </c>
      <c r="AN125" s="286">
        <v>607454343</v>
      </c>
      <c r="AO125" s="287">
        <v>350894645</v>
      </c>
      <c r="AP125" s="287">
        <v>-39702996</v>
      </c>
      <c r="AQ125" s="286">
        <v>311191649</v>
      </c>
      <c r="AR125" s="287">
        <v>152684994</v>
      </c>
      <c r="AS125" s="287">
        <v>-7754240</v>
      </c>
      <c r="AT125" s="286">
        <v>144930754</v>
      </c>
      <c r="AU125" s="287">
        <v>2086370</v>
      </c>
      <c r="AV125" s="282">
        <v>35880866</v>
      </c>
      <c r="AW125" s="282">
        <v>3855364</v>
      </c>
      <c r="AX125" s="282">
        <v>39736230</v>
      </c>
      <c r="AY125" s="292">
        <v>1105399346</v>
      </c>
      <c r="AZ125" s="287">
        <v>0</v>
      </c>
      <c r="BA125" s="292">
        <v>1105399346</v>
      </c>
      <c r="BB125" s="282"/>
      <c r="BC125" s="282">
        <v>1093619943</v>
      </c>
      <c r="BD125" s="282">
        <v>1093619943</v>
      </c>
      <c r="BE125" s="293">
        <v>1171527861</v>
      </c>
      <c r="BF125" s="282"/>
      <c r="BG125" s="289">
        <v>1148387861</v>
      </c>
      <c r="BH125" s="294">
        <v>0</v>
      </c>
      <c r="BI125" s="285">
        <v>0</v>
      </c>
      <c r="BJ125" s="281"/>
      <c r="CQ125" s="295"/>
    </row>
    <row r="126" spans="1:95">
      <c r="A126" s="260">
        <f t="shared" si="9"/>
        <v>2014</v>
      </c>
      <c r="B126" s="260">
        <v>2</v>
      </c>
      <c r="C126" s="282">
        <v>513741546</v>
      </c>
      <c r="D126" s="282">
        <v>-61504727</v>
      </c>
      <c r="E126" s="282">
        <v>452236819</v>
      </c>
      <c r="F126" s="282">
        <v>330273323</v>
      </c>
      <c r="G126" s="282">
        <v>-21292007</v>
      </c>
      <c r="H126" s="282">
        <v>308981316</v>
      </c>
      <c r="I126" s="282">
        <v>144260513</v>
      </c>
      <c r="J126" s="282">
        <v>-623691</v>
      </c>
      <c r="K126" s="282">
        <v>143636822</v>
      </c>
      <c r="L126" s="282">
        <v>2088135</v>
      </c>
      <c r="M126" s="282">
        <v>29459707</v>
      </c>
      <c r="N126" s="282">
        <v>3235903</v>
      </c>
      <c r="O126" s="282">
        <v>32695610</v>
      </c>
      <c r="P126" s="282">
        <v>939638702</v>
      </c>
      <c r="Q126" s="281">
        <v>0</v>
      </c>
      <c r="R126" s="282">
        <v>939638702</v>
      </c>
      <c r="S126" s="281"/>
      <c r="T126" s="282">
        <v>990363517</v>
      </c>
      <c r="U126" s="282">
        <v>990363517</v>
      </c>
      <c r="V126" s="282">
        <v>906943092</v>
      </c>
      <c r="W126" s="282">
        <v>906943092</v>
      </c>
      <c r="X126" s="282">
        <v>1023059127</v>
      </c>
      <c r="Y126" s="282">
        <v>1023059127</v>
      </c>
      <c r="Z126" s="281">
        <v>2197778</v>
      </c>
      <c r="AA126" s="287">
        <v>-142328</v>
      </c>
      <c r="AB126" s="282">
        <v>2055450</v>
      </c>
      <c r="AC126" s="287">
        <v>46925898</v>
      </c>
      <c r="AD126" s="286">
        <v>0</v>
      </c>
      <c r="AE126" s="291">
        <v>988620050</v>
      </c>
      <c r="AF126" s="282"/>
      <c r="AG126" s="282">
        <v>0</v>
      </c>
      <c r="AH126" s="288">
        <v>10395000</v>
      </c>
      <c r="AI126" s="288">
        <v>3852000</v>
      </c>
      <c r="AJ126" s="282">
        <v>0</v>
      </c>
      <c r="AK126" s="282"/>
      <c r="AL126" s="287">
        <v>524136546</v>
      </c>
      <c r="AM126" s="287">
        <v>-61504727</v>
      </c>
      <c r="AN126" s="286">
        <v>462631819</v>
      </c>
      <c r="AO126" s="287">
        <v>334125323</v>
      </c>
      <c r="AP126" s="287">
        <v>-21292007</v>
      </c>
      <c r="AQ126" s="286">
        <v>312833316</v>
      </c>
      <c r="AR126" s="287">
        <v>144260513</v>
      </c>
      <c r="AS126" s="287">
        <v>-623691</v>
      </c>
      <c r="AT126" s="286">
        <v>143636822</v>
      </c>
      <c r="AU126" s="287">
        <v>2088135</v>
      </c>
      <c r="AV126" s="282">
        <v>29459707</v>
      </c>
      <c r="AW126" s="282">
        <v>3235903</v>
      </c>
      <c r="AX126" s="282">
        <v>32695610</v>
      </c>
      <c r="AY126" s="292">
        <v>953885702</v>
      </c>
      <c r="AZ126" s="287">
        <v>0</v>
      </c>
      <c r="BA126" s="292">
        <v>953885702</v>
      </c>
      <c r="BB126" s="282"/>
      <c r="BC126" s="282">
        <v>1004610517</v>
      </c>
      <c r="BD126" s="282">
        <v>1004610517</v>
      </c>
      <c r="BE126" s="293">
        <v>1002867050</v>
      </c>
      <c r="BF126" s="282"/>
      <c r="BG126" s="289">
        <v>988620050</v>
      </c>
      <c r="BH126" s="294">
        <v>0</v>
      </c>
      <c r="BI126" s="285">
        <v>0</v>
      </c>
      <c r="BJ126" s="281"/>
      <c r="CQ126" s="295"/>
    </row>
    <row r="127" spans="1:95">
      <c r="A127" s="260">
        <f t="shared" si="9"/>
        <v>2014</v>
      </c>
      <c r="B127" s="260">
        <v>3</v>
      </c>
      <c r="C127" s="282">
        <v>408429308</v>
      </c>
      <c r="D127" s="282">
        <v>-12260041</v>
      </c>
      <c r="E127" s="282">
        <v>396169267</v>
      </c>
      <c r="F127" s="282">
        <v>318695120</v>
      </c>
      <c r="G127" s="282">
        <v>33488514</v>
      </c>
      <c r="H127" s="282">
        <v>352183634</v>
      </c>
      <c r="I127" s="282">
        <v>156385461</v>
      </c>
      <c r="J127" s="282">
        <v>5760695</v>
      </c>
      <c r="K127" s="282">
        <v>162146156</v>
      </c>
      <c r="L127" s="282">
        <v>2090014</v>
      </c>
      <c r="M127" s="282">
        <v>31349173</v>
      </c>
      <c r="N127" s="282">
        <v>3514513</v>
      </c>
      <c r="O127" s="282">
        <v>34863686</v>
      </c>
      <c r="P127" s="282">
        <v>947452757</v>
      </c>
      <c r="Q127" s="281">
        <v>0</v>
      </c>
      <c r="R127" s="282">
        <v>947452757</v>
      </c>
      <c r="S127" s="281"/>
      <c r="T127" s="282">
        <v>885599903</v>
      </c>
      <c r="U127" s="282">
        <v>885599903</v>
      </c>
      <c r="V127" s="282">
        <v>912589071</v>
      </c>
      <c r="W127" s="282">
        <v>912589071</v>
      </c>
      <c r="X127" s="282">
        <v>920463589</v>
      </c>
      <c r="Y127" s="282">
        <v>920463589</v>
      </c>
      <c r="Z127" s="281">
        <v>2050770</v>
      </c>
      <c r="AA127" s="287">
        <v>194481</v>
      </c>
      <c r="AB127" s="282">
        <v>2245251</v>
      </c>
      <c r="AC127" s="287">
        <v>47445652</v>
      </c>
      <c r="AD127" s="286">
        <v>0</v>
      </c>
      <c r="AE127" s="291">
        <v>997143660</v>
      </c>
      <c r="AF127" s="282"/>
      <c r="AG127" s="282">
        <v>0</v>
      </c>
      <c r="AH127" s="288">
        <v>8094000</v>
      </c>
      <c r="AI127" s="288">
        <v>3168000</v>
      </c>
      <c r="AJ127" s="282">
        <v>0</v>
      </c>
      <c r="AK127" s="282"/>
      <c r="AL127" s="287">
        <v>416523308</v>
      </c>
      <c r="AM127" s="287">
        <v>-12260041</v>
      </c>
      <c r="AN127" s="286">
        <v>404263267</v>
      </c>
      <c r="AO127" s="287">
        <v>321863120</v>
      </c>
      <c r="AP127" s="287">
        <v>33488514</v>
      </c>
      <c r="AQ127" s="286">
        <v>355351634</v>
      </c>
      <c r="AR127" s="287">
        <v>156385461</v>
      </c>
      <c r="AS127" s="287">
        <v>5760695</v>
      </c>
      <c r="AT127" s="286">
        <v>162146156</v>
      </c>
      <c r="AU127" s="287">
        <v>2090014</v>
      </c>
      <c r="AV127" s="282">
        <v>31349173</v>
      </c>
      <c r="AW127" s="282">
        <v>3514513</v>
      </c>
      <c r="AX127" s="282">
        <v>34863686</v>
      </c>
      <c r="AY127" s="292">
        <v>958714757</v>
      </c>
      <c r="AZ127" s="287">
        <v>0</v>
      </c>
      <c r="BA127" s="292">
        <v>958714757</v>
      </c>
      <c r="BB127" s="282"/>
      <c r="BC127" s="282">
        <v>896861903</v>
      </c>
      <c r="BD127" s="282">
        <v>896861903</v>
      </c>
      <c r="BE127" s="293">
        <v>1008405660</v>
      </c>
      <c r="BF127" s="282"/>
      <c r="BG127" s="289">
        <v>997143660</v>
      </c>
      <c r="BH127" s="294">
        <v>0</v>
      </c>
      <c r="BI127" s="285">
        <v>0</v>
      </c>
      <c r="BJ127" s="281"/>
      <c r="CQ127" s="295"/>
    </row>
    <row r="128" spans="1:95">
      <c r="A128" s="260">
        <f t="shared" si="9"/>
        <v>2014</v>
      </c>
      <c r="B128" s="260">
        <v>4</v>
      </c>
      <c r="C128" s="282">
        <v>408865674</v>
      </c>
      <c r="D128" s="282">
        <v>479233</v>
      </c>
      <c r="E128" s="282">
        <v>409344907</v>
      </c>
      <c r="F128" s="282">
        <v>340712599</v>
      </c>
      <c r="G128" s="282">
        <v>19928121</v>
      </c>
      <c r="H128" s="282">
        <v>360640720</v>
      </c>
      <c r="I128" s="282">
        <v>158698937</v>
      </c>
      <c r="J128" s="282">
        <v>1402833</v>
      </c>
      <c r="K128" s="282">
        <v>160101770</v>
      </c>
      <c r="L128" s="282">
        <v>2091228</v>
      </c>
      <c r="M128" s="282">
        <v>29727615</v>
      </c>
      <c r="N128" s="282">
        <v>3459646</v>
      </c>
      <c r="O128" s="282">
        <v>33187261</v>
      </c>
      <c r="P128" s="282">
        <v>965365886</v>
      </c>
      <c r="Q128" s="281">
        <v>0</v>
      </c>
      <c r="R128" s="282">
        <v>965365886</v>
      </c>
      <c r="S128" s="281"/>
      <c r="T128" s="282">
        <v>910368438</v>
      </c>
      <c r="U128" s="282">
        <v>910368438</v>
      </c>
      <c r="V128" s="282">
        <v>932178625</v>
      </c>
      <c r="W128" s="282">
        <v>932178625</v>
      </c>
      <c r="X128" s="282">
        <v>943555699</v>
      </c>
      <c r="Y128" s="282">
        <v>943555699</v>
      </c>
      <c r="Z128" s="281">
        <v>1962634</v>
      </c>
      <c r="AA128" s="287">
        <v>-53793</v>
      </c>
      <c r="AB128" s="282">
        <v>1908841</v>
      </c>
      <c r="AC128" s="287">
        <v>48772125</v>
      </c>
      <c r="AD128" s="286">
        <v>0</v>
      </c>
      <c r="AE128" s="291">
        <v>1016046852</v>
      </c>
      <c r="AF128" s="282"/>
      <c r="AG128" s="282">
        <v>0</v>
      </c>
      <c r="AH128" s="288">
        <v>3714000</v>
      </c>
      <c r="AI128" s="288">
        <v>2644000</v>
      </c>
      <c r="AJ128" s="282">
        <v>0</v>
      </c>
      <c r="AK128" s="282"/>
      <c r="AL128" s="287">
        <v>412579674</v>
      </c>
      <c r="AM128" s="287">
        <v>479233</v>
      </c>
      <c r="AN128" s="286">
        <v>413058907</v>
      </c>
      <c r="AO128" s="287">
        <v>343356599</v>
      </c>
      <c r="AP128" s="287">
        <v>19928121</v>
      </c>
      <c r="AQ128" s="286">
        <v>363284720</v>
      </c>
      <c r="AR128" s="287">
        <v>158698937</v>
      </c>
      <c r="AS128" s="287">
        <v>1402833</v>
      </c>
      <c r="AT128" s="286">
        <v>160101770</v>
      </c>
      <c r="AU128" s="287">
        <v>2091228</v>
      </c>
      <c r="AV128" s="282">
        <v>29727615</v>
      </c>
      <c r="AW128" s="282">
        <v>3459646</v>
      </c>
      <c r="AX128" s="282">
        <v>33187261</v>
      </c>
      <c r="AY128" s="292">
        <v>971723886</v>
      </c>
      <c r="AZ128" s="287">
        <v>0</v>
      </c>
      <c r="BA128" s="292">
        <v>971723886</v>
      </c>
      <c r="BB128" s="282"/>
      <c r="BC128" s="282">
        <v>916726438</v>
      </c>
      <c r="BD128" s="282">
        <v>916726438</v>
      </c>
      <c r="BE128" s="293">
        <v>1022404852</v>
      </c>
      <c r="BF128" s="282"/>
      <c r="BG128" s="289">
        <v>1016046852</v>
      </c>
      <c r="BH128" s="294">
        <v>0</v>
      </c>
      <c r="BI128" s="285">
        <v>0</v>
      </c>
      <c r="BJ128" s="281"/>
      <c r="CQ128" s="295"/>
    </row>
    <row r="129" spans="1:95">
      <c r="A129" s="260">
        <f t="shared" si="9"/>
        <v>2014</v>
      </c>
      <c r="B129" s="260">
        <v>5</v>
      </c>
      <c r="C129" s="282">
        <v>445645488</v>
      </c>
      <c r="D129" s="282">
        <v>80790551</v>
      </c>
      <c r="E129" s="282">
        <v>526436039</v>
      </c>
      <c r="F129" s="282">
        <v>373992117</v>
      </c>
      <c r="G129" s="282">
        <v>68731195</v>
      </c>
      <c r="H129" s="282">
        <v>442723312</v>
      </c>
      <c r="I129" s="282">
        <v>171579610</v>
      </c>
      <c r="J129" s="282">
        <v>7272268</v>
      </c>
      <c r="K129" s="282">
        <v>178851878</v>
      </c>
      <c r="L129" s="282">
        <v>2093244</v>
      </c>
      <c r="M129" s="282">
        <v>34664518</v>
      </c>
      <c r="N129" s="282">
        <v>4119818</v>
      </c>
      <c r="O129" s="282">
        <v>38784336</v>
      </c>
      <c r="P129" s="282">
        <v>1188888809</v>
      </c>
      <c r="Q129" s="281">
        <v>0</v>
      </c>
      <c r="R129" s="282">
        <v>1188888809</v>
      </c>
      <c r="S129" s="281"/>
      <c r="T129" s="282">
        <v>993310459</v>
      </c>
      <c r="U129" s="282">
        <v>993310459</v>
      </c>
      <c r="V129" s="282">
        <v>1150104473</v>
      </c>
      <c r="W129" s="282">
        <v>1150104473</v>
      </c>
      <c r="X129" s="282">
        <v>1032094795</v>
      </c>
      <c r="Y129" s="282">
        <v>1032094795</v>
      </c>
      <c r="Z129" s="281">
        <v>1996531</v>
      </c>
      <c r="AA129" s="287">
        <v>254503</v>
      </c>
      <c r="AB129" s="282">
        <v>2251034</v>
      </c>
      <c r="AC129" s="287">
        <v>75861497</v>
      </c>
      <c r="AD129" s="286">
        <v>0</v>
      </c>
      <c r="AE129" s="291">
        <v>1267001340</v>
      </c>
      <c r="AF129" s="282"/>
      <c r="AG129" s="282">
        <v>0</v>
      </c>
      <c r="AH129" s="288">
        <v>3381000</v>
      </c>
      <c r="AI129" s="288">
        <v>4728000</v>
      </c>
      <c r="AJ129" s="282">
        <v>0</v>
      </c>
      <c r="AK129" s="282"/>
      <c r="AL129" s="287">
        <v>449026488</v>
      </c>
      <c r="AM129" s="287">
        <v>80790551</v>
      </c>
      <c r="AN129" s="286">
        <v>529817039</v>
      </c>
      <c r="AO129" s="287">
        <v>378720117</v>
      </c>
      <c r="AP129" s="287">
        <v>68731195</v>
      </c>
      <c r="AQ129" s="286">
        <v>447451312</v>
      </c>
      <c r="AR129" s="287">
        <v>171579610</v>
      </c>
      <c r="AS129" s="287">
        <v>7272268</v>
      </c>
      <c r="AT129" s="286">
        <v>178851878</v>
      </c>
      <c r="AU129" s="287">
        <v>2093244</v>
      </c>
      <c r="AV129" s="282">
        <v>34664518</v>
      </c>
      <c r="AW129" s="282">
        <v>4119818</v>
      </c>
      <c r="AX129" s="282">
        <v>38784336</v>
      </c>
      <c r="AY129" s="292">
        <v>1196997809</v>
      </c>
      <c r="AZ129" s="287">
        <v>0</v>
      </c>
      <c r="BA129" s="292">
        <v>1196997809</v>
      </c>
      <c r="BB129" s="282"/>
      <c r="BC129" s="282">
        <v>1001419459</v>
      </c>
      <c r="BD129" s="282">
        <v>1001419459</v>
      </c>
      <c r="BE129" s="293">
        <v>1275110340</v>
      </c>
      <c r="BF129" s="282"/>
      <c r="BG129" s="289">
        <v>1267001340</v>
      </c>
      <c r="BH129" s="294">
        <v>0</v>
      </c>
      <c r="BI129" s="285">
        <v>0</v>
      </c>
      <c r="BJ129" s="281"/>
      <c r="CQ129" s="295"/>
    </row>
    <row r="130" spans="1:95">
      <c r="A130" s="260">
        <f t="shared" si="9"/>
        <v>2014</v>
      </c>
      <c r="B130" s="260">
        <v>6</v>
      </c>
      <c r="C130" s="282">
        <v>599418861</v>
      </c>
      <c r="D130" s="282">
        <v>65098289</v>
      </c>
      <c r="E130" s="282">
        <v>664517150</v>
      </c>
      <c r="F130" s="282">
        <v>434567727</v>
      </c>
      <c r="G130" s="282">
        <v>1950238</v>
      </c>
      <c r="H130" s="282">
        <v>436517965</v>
      </c>
      <c r="I130" s="282">
        <v>182810140</v>
      </c>
      <c r="J130" s="282">
        <v>-1921104</v>
      </c>
      <c r="K130" s="282">
        <v>180889036</v>
      </c>
      <c r="L130" s="282">
        <v>2096672</v>
      </c>
      <c r="M130" s="282">
        <v>38074792</v>
      </c>
      <c r="N130" s="282">
        <v>4453584</v>
      </c>
      <c r="O130" s="282">
        <v>42528376</v>
      </c>
      <c r="P130" s="282">
        <v>1326549199</v>
      </c>
      <c r="Q130" s="281">
        <v>0</v>
      </c>
      <c r="R130" s="282">
        <v>1326549199</v>
      </c>
      <c r="S130" s="281"/>
      <c r="T130" s="282">
        <v>1218893400</v>
      </c>
      <c r="U130" s="282">
        <v>1218893400</v>
      </c>
      <c r="V130" s="282">
        <v>1284020823</v>
      </c>
      <c r="W130" s="282">
        <v>1284020823</v>
      </c>
      <c r="X130" s="282">
        <v>1261421776</v>
      </c>
      <c r="Y130" s="282">
        <v>1261421776</v>
      </c>
      <c r="Z130" s="281">
        <v>2115304</v>
      </c>
      <c r="AA130" s="287">
        <v>-167946</v>
      </c>
      <c r="AB130" s="282">
        <v>1947358</v>
      </c>
      <c r="AC130" s="287">
        <v>96246148</v>
      </c>
      <c r="AD130" s="286">
        <v>0</v>
      </c>
      <c r="AE130" s="291">
        <v>1424742705</v>
      </c>
      <c r="AF130" s="282"/>
      <c r="AG130" s="282">
        <v>0</v>
      </c>
      <c r="AH130" s="288">
        <v>5058000</v>
      </c>
      <c r="AI130" s="288">
        <v>6445000</v>
      </c>
      <c r="AJ130" s="282">
        <v>0</v>
      </c>
      <c r="AK130" s="282"/>
      <c r="AL130" s="287">
        <v>604476861</v>
      </c>
      <c r="AM130" s="287">
        <v>65098289</v>
      </c>
      <c r="AN130" s="286">
        <v>669575150</v>
      </c>
      <c r="AO130" s="287">
        <v>441012727</v>
      </c>
      <c r="AP130" s="287">
        <v>1950238</v>
      </c>
      <c r="AQ130" s="286">
        <v>442962965</v>
      </c>
      <c r="AR130" s="287">
        <v>182810140</v>
      </c>
      <c r="AS130" s="287">
        <v>-1921104</v>
      </c>
      <c r="AT130" s="286">
        <v>180889036</v>
      </c>
      <c r="AU130" s="287">
        <v>2096672</v>
      </c>
      <c r="AV130" s="282">
        <v>38074792</v>
      </c>
      <c r="AW130" s="282">
        <v>4453584</v>
      </c>
      <c r="AX130" s="282">
        <v>42528376</v>
      </c>
      <c r="AY130" s="292">
        <v>1338052199</v>
      </c>
      <c r="AZ130" s="287">
        <v>0</v>
      </c>
      <c r="BA130" s="292">
        <v>1338052199</v>
      </c>
      <c r="BB130" s="282"/>
      <c r="BC130" s="282">
        <v>1230396400</v>
      </c>
      <c r="BD130" s="282">
        <v>1230396400</v>
      </c>
      <c r="BE130" s="293">
        <v>1436245705</v>
      </c>
      <c r="BF130" s="282"/>
      <c r="BG130" s="289">
        <v>1424742705</v>
      </c>
      <c r="BH130" s="294">
        <v>0</v>
      </c>
      <c r="BI130" s="285">
        <v>0</v>
      </c>
      <c r="BJ130" s="281"/>
      <c r="CQ130" s="295"/>
    </row>
    <row r="131" spans="1:95">
      <c r="A131" s="260">
        <f t="shared" si="9"/>
        <v>2014</v>
      </c>
      <c r="B131" s="260">
        <v>7</v>
      </c>
      <c r="C131" s="282">
        <v>689110624</v>
      </c>
      <c r="D131" s="282">
        <v>35563925</v>
      </c>
      <c r="E131" s="282">
        <v>724674549</v>
      </c>
      <c r="F131" s="282">
        <v>460419361</v>
      </c>
      <c r="G131" s="282">
        <v>-2973867</v>
      </c>
      <c r="H131" s="282">
        <v>457445494</v>
      </c>
      <c r="I131" s="282">
        <v>185009818</v>
      </c>
      <c r="J131" s="282">
        <v>-2103993</v>
      </c>
      <c r="K131" s="282">
        <v>182905825</v>
      </c>
      <c r="L131" s="282">
        <v>2097559</v>
      </c>
      <c r="M131" s="282">
        <v>41063195</v>
      </c>
      <c r="N131" s="282">
        <v>4807059</v>
      </c>
      <c r="O131" s="282">
        <v>45870254</v>
      </c>
      <c r="P131" s="282">
        <v>1412993681</v>
      </c>
      <c r="Q131" s="281">
        <v>0</v>
      </c>
      <c r="R131" s="282">
        <v>1412993681</v>
      </c>
      <c r="S131" s="281"/>
      <c r="T131" s="282">
        <v>1336637362</v>
      </c>
      <c r="U131" s="282">
        <v>1336637362</v>
      </c>
      <c r="V131" s="282">
        <v>1367123427</v>
      </c>
      <c r="W131" s="282">
        <v>1367123427</v>
      </c>
      <c r="X131" s="282">
        <v>1382507616</v>
      </c>
      <c r="Y131" s="282">
        <v>1382507616</v>
      </c>
      <c r="Z131" s="281">
        <v>2185067</v>
      </c>
      <c r="AA131" s="287">
        <v>-60421</v>
      </c>
      <c r="AB131" s="282">
        <v>2124646</v>
      </c>
      <c r="AC131" s="287">
        <v>110523423</v>
      </c>
      <c r="AD131" s="286">
        <v>0</v>
      </c>
      <c r="AE131" s="291">
        <v>1525641750</v>
      </c>
      <c r="AF131" s="282"/>
      <c r="AG131" s="282">
        <v>0</v>
      </c>
      <c r="AH131" s="288">
        <v>6129000</v>
      </c>
      <c r="AI131" s="288">
        <v>7320000</v>
      </c>
      <c r="AJ131" s="282">
        <v>0</v>
      </c>
      <c r="AK131" s="282"/>
      <c r="AL131" s="287">
        <v>695239624</v>
      </c>
      <c r="AM131" s="287">
        <v>35563925</v>
      </c>
      <c r="AN131" s="286">
        <v>730803549</v>
      </c>
      <c r="AO131" s="287">
        <v>467739361</v>
      </c>
      <c r="AP131" s="287">
        <v>-2973867</v>
      </c>
      <c r="AQ131" s="286">
        <v>464765494</v>
      </c>
      <c r="AR131" s="287">
        <v>185009818</v>
      </c>
      <c r="AS131" s="287">
        <v>-2103993</v>
      </c>
      <c r="AT131" s="286">
        <v>182905825</v>
      </c>
      <c r="AU131" s="287">
        <v>2097559</v>
      </c>
      <c r="AV131" s="282">
        <v>41063195</v>
      </c>
      <c r="AW131" s="282">
        <v>4807059</v>
      </c>
      <c r="AX131" s="282">
        <v>45870254</v>
      </c>
      <c r="AY131" s="292">
        <v>1426442681</v>
      </c>
      <c r="AZ131" s="287">
        <v>0</v>
      </c>
      <c r="BA131" s="292">
        <v>1426442681</v>
      </c>
      <c r="BB131" s="282"/>
      <c r="BC131" s="282">
        <v>1350086362</v>
      </c>
      <c r="BD131" s="282">
        <v>1350086362</v>
      </c>
      <c r="BE131" s="293">
        <v>1539090750</v>
      </c>
      <c r="BF131" s="282"/>
      <c r="BG131" s="289">
        <v>1525641750</v>
      </c>
      <c r="BH131" s="294">
        <v>0</v>
      </c>
      <c r="BI131" s="285">
        <v>0</v>
      </c>
      <c r="BJ131" s="282"/>
      <c r="CQ131" s="295"/>
    </row>
    <row r="132" spans="1:95">
      <c r="A132" s="260">
        <f t="shared" si="9"/>
        <v>2014</v>
      </c>
      <c r="B132" s="260">
        <v>8</v>
      </c>
      <c r="C132" s="282">
        <v>721243753</v>
      </c>
      <c r="D132" s="282">
        <v>7995637</v>
      </c>
      <c r="E132" s="282">
        <v>729239390</v>
      </c>
      <c r="F132" s="282">
        <v>471356844</v>
      </c>
      <c r="G132" s="282">
        <v>-1799518</v>
      </c>
      <c r="H132" s="282">
        <v>469557326</v>
      </c>
      <c r="I132" s="282">
        <v>191458467</v>
      </c>
      <c r="J132" s="282">
        <v>2477807</v>
      </c>
      <c r="K132" s="282">
        <v>193936274</v>
      </c>
      <c r="L132" s="282">
        <v>2099174</v>
      </c>
      <c r="M132" s="282">
        <v>41412867</v>
      </c>
      <c r="N132" s="282">
        <v>4870109</v>
      </c>
      <c r="O132" s="282">
        <v>46282976</v>
      </c>
      <c r="P132" s="282">
        <v>1441115140</v>
      </c>
      <c r="Q132" s="281">
        <v>0</v>
      </c>
      <c r="R132" s="282">
        <v>1441115140</v>
      </c>
      <c r="S132" s="281"/>
      <c r="T132" s="282">
        <v>1386158238</v>
      </c>
      <c r="U132" s="282">
        <v>1386158238</v>
      </c>
      <c r="V132" s="282">
        <v>1394832164</v>
      </c>
      <c r="W132" s="282">
        <v>1394832164</v>
      </c>
      <c r="X132" s="282">
        <v>1432441214</v>
      </c>
      <c r="Y132" s="282">
        <v>1432441214</v>
      </c>
      <c r="Z132" s="281">
        <v>2143698</v>
      </c>
      <c r="AA132" s="287">
        <v>-77411</v>
      </c>
      <c r="AB132" s="282">
        <v>2066287</v>
      </c>
      <c r="AC132" s="287">
        <v>115216883</v>
      </c>
      <c r="AD132" s="286">
        <v>0</v>
      </c>
      <c r="AE132" s="291">
        <v>1558398310</v>
      </c>
      <c r="AF132" s="282"/>
      <c r="AG132" s="282">
        <v>0</v>
      </c>
      <c r="AH132" s="288">
        <v>5885000</v>
      </c>
      <c r="AI132" s="288">
        <v>7147000</v>
      </c>
      <c r="AJ132" s="282">
        <v>0</v>
      </c>
      <c r="AK132" s="282"/>
      <c r="AL132" s="287">
        <v>727128753</v>
      </c>
      <c r="AM132" s="287">
        <v>7995637</v>
      </c>
      <c r="AN132" s="286">
        <v>735124390</v>
      </c>
      <c r="AO132" s="287">
        <v>478503844</v>
      </c>
      <c r="AP132" s="287">
        <v>-1799518</v>
      </c>
      <c r="AQ132" s="286">
        <v>476704326</v>
      </c>
      <c r="AR132" s="287">
        <v>191458467</v>
      </c>
      <c r="AS132" s="287">
        <v>2477807</v>
      </c>
      <c r="AT132" s="286">
        <v>193936274</v>
      </c>
      <c r="AU132" s="287">
        <v>2099174</v>
      </c>
      <c r="AV132" s="282">
        <v>41412867</v>
      </c>
      <c r="AW132" s="282">
        <v>4870109</v>
      </c>
      <c r="AX132" s="282">
        <v>46282976</v>
      </c>
      <c r="AY132" s="292">
        <v>1454147140</v>
      </c>
      <c r="AZ132" s="287">
        <v>0</v>
      </c>
      <c r="BA132" s="292">
        <v>1454147140</v>
      </c>
      <c r="BB132" s="282"/>
      <c r="BC132" s="282">
        <v>1399190238</v>
      </c>
      <c r="BD132" s="282">
        <v>1399190238</v>
      </c>
      <c r="BE132" s="293">
        <v>1571430310</v>
      </c>
      <c r="BF132" s="282"/>
      <c r="BG132" s="289">
        <v>1558398310</v>
      </c>
      <c r="BH132" s="294">
        <v>0</v>
      </c>
      <c r="BI132" s="285">
        <v>0</v>
      </c>
      <c r="BJ132" s="282"/>
      <c r="CQ132" s="295"/>
    </row>
    <row r="133" spans="1:95">
      <c r="A133" s="260">
        <f t="shared" si="9"/>
        <v>2014</v>
      </c>
      <c r="B133" s="260">
        <v>9</v>
      </c>
      <c r="C133" s="282">
        <v>642501560</v>
      </c>
      <c r="D133" s="282">
        <v>-82580098</v>
      </c>
      <c r="E133" s="282">
        <v>559921462</v>
      </c>
      <c r="F133" s="282">
        <v>448699208</v>
      </c>
      <c r="G133" s="282">
        <v>-33122342</v>
      </c>
      <c r="H133" s="282">
        <v>415576866</v>
      </c>
      <c r="I133" s="282">
        <v>161598650</v>
      </c>
      <c r="J133" s="282">
        <v>-5002775</v>
      </c>
      <c r="K133" s="282">
        <v>156595875</v>
      </c>
      <c r="L133" s="282">
        <v>2101176</v>
      </c>
      <c r="M133" s="282">
        <v>36060657</v>
      </c>
      <c r="N133" s="282">
        <v>4300542</v>
      </c>
      <c r="O133" s="282">
        <v>40361199</v>
      </c>
      <c r="P133" s="282">
        <v>1174556578</v>
      </c>
      <c r="Q133" s="281">
        <v>0</v>
      </c>
      <c r="R133" s="282">
        <v>1174556578</v>
      </c>
      <c r="S133" s="281"/>
      <c r="T133" s="282">
        <v>1254900594</v>
      </c>
      <c r="U133" s="282">
        <v>1254900594</v>
      </c>
      <c r="V133" s="282">
        <v>1134195379</v>
      </c>
      <c r="W133" s="282">
        <v>1134195379</v>
      </c>
      <c r="X133" s="282">
        <v>1295261793</v>
      </c>
      <c r="Y133" s="282">
        <v>1295261793</v>
      </c>
      <c r="Z133" s="281">
        <v>2118832</v>
      </c>
      <c r="AA133" s="287">
        <v>-97459</v>
      </c>
      <c r="AB133" s="282">
        <v>2021373</v>
      </c>
      <c r="AC133" s="287">
        <v>74114465</v>
      </c>
      <c r="AD133" s="286">
        <v>0</v>
      </c>
      <c r="AE133" s="291">
        <v>1250692416</v>
      </c>
      <c r="AF133" s="282"/>
      <c r="AG133" s="282">
        <v>0</v>
      </c>
      <c r="AH133" s="288">
        <v>4075000</v>
      </c>
      <c r="AI133" s="288">
        <v>5575000</v>
      </c>
      <c r="AJ133" s="282">
        <v>0</v>
      </c>
      <c r="AK133" s="282"/>
      <c r="AL133" s="287">
        <v>646576560</v>
      </c>
      <c r="AM133" s="287">
        <v>-82580098</v>
      </c>
      <c r="AN133" s="286">
        <v>563996462</v>
      </c>
      <c r="AO133" s="287">
        <v>454274208</v>
      </c>
      <c r="AP133" s="287">
        <v>-33122342</v>
      </c>
      <c r="AQ133" s="286">
        <v>421151866</v>
      </c>
      <c r="AR133" s="287">
        <v>161598650</v>
      </c>
      <c r="AS133" s="287">
        <v>-5002775</v>
      </c>
      <c r="AT133" s="286">
        <v>156595875</v>
      </c>
      <c r="AU133" s="287">
        <v>2101176</v>
      </c>
      <c r="AV133" s="282">
        <v>36060657</v>
      </c>
      <c r="AW133" s="282">
        <v>4300542</v>
      </c>
      <c r="AX133" s="282">
        <v>40361199</v>
      </c>
      <c r="AY133" s="292">
        <v>1184206578</v>
      </c>
      <c r="AZ133" s="287">
        <v>0</v>
      </c>
      <c r="BA133" s="292">
        <v>1184206578</v>
      </c>
      <c r="BB133" s="282"/>
      <c r="BC133" s="282">
        <v>1264550594</v>
      </c>
      <c r="BD133" s="282">
        <v>1264550594</v>
      </c>
      <c r="BE133" s="293">
        <v>1260342416</v>
      </c>
      <c r="BF133" s="282"/>
      <c r="BG133" s="289">
        <v>1250692416</v>
      </c>
      <c r="BH133" s="294">
        <v>0</v>
      </c>
      <c r="BI133" s="285">
        <v>0</v>
      </c>
      <c r="BJ133" s="282"/>
      <c r="CQ133" s="295"/>
    </row>
    <row r="134" spans="1:95">
      <c r="A134" s="260">
        <f t="shared" si="9"/>
        <v>2014</v>
      </c>
      <c r="B134" s="260">
        <v>10</v>
      </c>
      <c r="C134" s="282">
        <v>504482480</v>
      </c>
      <c r="D134" s="282">
        <v>-68624585</v>
      </c>
      <c r="E134" s="282">
        <v>435857895</v>
      </c>
      <c r="F134" s="282">
        <v>399357546</v>
      </c>
      <c r="G134" s="282">
        <v>-15588007</v>
      </c>
      <c r="H134" s="282">
        <v>383769539</v>
      </c>
      <c r="I134" s="282">
        <v>173773468</v>
      </c>
      <c r="J134" s="282">
        <v>-156203</v>
      </c>
      <c r="K134" s="282">
        <v>173617265</v>
      </c>
      <c r="L134" s="282">
        <v>2102814</v>
      </c>
      <c r="M134" s="282">
        <v>32793564</v>
      </c>
      <c r="N134" s="282">
        <v>3822323</v>
      </c>
      <c r="O134" s="282">
        <v>36615887</v>
      </c>
      <c r="P134" s="282">
        <v>1031963400</v>
      </c>
      <c r="Q134" s="281">
        <v>0</v>
      </c>
      <c r="R134" s="282">
        <v>1031963400</v>
      </c>
      <c r="S134" s="281"/>
      <c r="T134" s="282">
        <v>1079716308</v>
      </c>
      <c r="U134" s="282">
        <v>1079716308</v>
      </c>
      <c r="V134" s="282">
        <v>995347513</v>
      </c>
      <c r="W134" s="282">
        <v>995347513</v>
      </c>
      <c r="X134" s="282">
        <v>1116332195</v>
      </c>
      <c r="Y134" s="282">
        <v>1116332195</v>
      </c>
      <c r="Z134" s="281">
        <v>1983297</v>
      </c>
      <c r="AA134" s="287">
        <v>8351</v>
      </c>
      <c r="AB134" s="282">
        <v>1991648</v>
      </c>
      <c r="AC134" s="287">
        <v>56257100</v>
      </c>
      <c r="AD134" s="286">
        <v>0</v>
      </c>
      <c r="AE134" s="291">
        <v>1090212148</v>
      </c>
      <c r="AF134" s="282"/>
      <c r="AG134" s="282">
        <v>0</v>
      </c>
      <c r="AH134" s="288">
        <v>4271000</v>
      </c>
      <c r="AI134" s="288">
        <v>3576000</v>
      </c>
      <c r="AJ134" s="282">
        <v>0</v>
      </c>
      <c r="AK134" s="282"/>
      <c r="AL134" s="287">
        <v>508753480</v>
      </c>
      <c r="AM134" s="287">
        <v>-68624585</v>
      </c>
      <c r="AN134" s="286">
        <v>440128895</v>
      </c>
      <c r="AO134" s="287">
        <v>402933546</v>
      </c>
      <c r="AP134" s="287">
        <v>-15588007</v>
      </c>
      <c r="AQ134" s="286">
        <v>387345539</v>
      </c>
      <c r="AR134" s="287">
        <v>173773468</v>
      </c>
      <c r="AS134" s="287">
        <v>-156203</v>
      </c>
      <c r="AT134" s="286">
        <v>173617265</v>
      </c>
      <c r="AU134" s="287">
        <v>2102814</v>
      </c>
      <c r="AV134" s="282">
        <v>32793564</v>
      </c>
      <c r="AW134" s="282">
        <v>3822323</v>
      </c>
      <c r="AX134" s="282">
        <v>36615887</v>
      </c>
      <c r="AY134" s="292">
        <v>1039810400</v>
      </c>
      <c r="AZ134" s="287">
        <v>0</v>
      </c>
      <c r="BA134" s="292">
        <v>1039810400</v>
      </c>
      <c r="BB134" s="282"/>
      <c r="BC134" s="282">
        <v>1087563308</v>
      </c>
      <c r="BD134" s="282">
        <v>1087563308</v>
      </c>
      <c r="BE134" s="293">
        <v>1098059148</v>
      </c>
      <c r="BF134" s="282"/>
      <c r="BG134" s="289">
        <v>1090212148</v>
      </c>
      <c r="BH134" s="294">
        <v>0</v>
      </c>
      <c r="BI134" s="285">
        <v>0</v>
      </c>
      <c r="BJ134" s="282"/>
      <c r="CQ134" s="295"/>
    </row>
    <row r="135" spans="1:95">
      <c r="A135" s="260">
        <f t="shared" si="9"/>
        <v>2014</v>
      </c>
      <c r="B135" s="260">
        <v>11</v>
      </c>
      <c r="C135" s="282">
        <v>413200701</v>
      </c>
      <c r="D135" s="282">
        <v>-16171622</v>
      </c>
      <c r="E135" s="282">
        <v>397029079</v>
      </c>
      <c r="F135" s="282">
        <v>348096604</v>
      </c>
      <c r="G135" s="282">
        <v>1245152</v>
      </c>
      <c r="H135" s="282">
        <v>349341756</v>
      </c>
      <c r="I135" s="282">
        <v>163969985</v>
      </c>
      <c r="J135" s="282">
        <v>4444783</v>
      </c>
      <c r="K135" s="282">
        <v>168414768</v>
      </c>
      <c r="L135" s="282">
        <v>2104433</v>
      </c>
      <c r="M135" s="282">
        <v>31053726</v>
      </c>
      <c r="N135" s="282">
        <v>3427089</v>
      </c>
      <c r="O135" s="282">
        <v>34480815</v>
      </c>
      <c r="P135" s="282">
        <v>951370851</v>
      </c>
      <c r="Q135" s="281">
        <v>0</v>
      </c>
      <c r="R135" s="282">
        <v>951370851</v>
      </c>
      <c r="S135" s="281"/>
      <c r="T135" s="282">
        <v>927371723</v>
      </c>
      <c r="U135" s="282">
        <v>927371723</v>
      </c>
      <c r="V135" s="282">
        <v>916890036</v>
      </c>
      <c r="W135" s="282">
        <v>916890036</v>
      </c>
      <c r="X135" s="282">
        <v>961852538</v>
      </c>
      <c r="Y135" s="282">
        <v>961852538</v>
      </c>
      <c r="Z135" s="281">
        <v>1999433</v>
      </c>
      <c r="AA135" s="287">
        <v>242757</v>
      </c>
      <c r="AB135" s="282">
        <v>2242190</v>
      </c>
      <c r="AC135" s="287">
        <v>47797158</v>
      </c>
      <c r="AD135" s="286">
        <v>0</v>
      </c>
      <c r="AE135" s="291">
        <v>1001410199</v>
      </c>
      <c r="AF135" s="282"/>
      <c r="AG135" s="282">
        <v>0</v>
      </c>
      <c r="AH135" s="288">
        <v>7761000</v>
      </c>
      <c r="AI135" s="288">
        <v>2963000</v>
      </c>
      <c r="AJ135" s="282">
        <v>0</v>
      </c>
      <c r="AK135" s="282"/>
      <c r="AL135" s="287">
        <v>420961701</v>
      </c>
      <c r="AM135" s="287">
        <v>-16171622</v>
      </c>
      <c r="AN135" s="286">
        <v>404790079</v>
      </c>
      <c r="AO135" s="287">
        <v>351059604</v>
      </c>
      <c r="AP135" s="287">
        <v>1245152</v>
      </c>
      <c r="AQ135" s="286">
        <v>352304756</v>
      </c>
      <c r="AR135" s="287">
        <v>163969985</v>
      </c>
      <c r="AS135" s="287">
        <v>4444783</v>
      </c>
      <c r="AT135" s="286">
        <v>168414768</v>
      </c>
      <c r="AU135" s="287">
        <v>2104433</v>
      </c>
      <c r="AV135" s="282">
        <v>31053726</v>
      </c>
      <c r="AW135" s="282">
        <v>3427089</v>
      </c>
      <c r="AX135" s="282">
        <v>34480815</v>
      </c>
      <c r="AY135" s="292">
        <v>962094851</v>
      </c>
      <c r="AZ135" s="287">
        <v>0</v>
      </c>
      <c r="BA135" s="292">
        <v>962094851</v>
      </c>
      <c r="BB135" s="282"/>
      <c r="BC135" s="282">
        <v>938095723</v>
      </c>
      <c r="BD135" s="282">
        <v>938095723</v>
      </c>
      <c r="BE135" s="293">
        <v>1012134199</v>
      </c>
      <c r="BF135" s="282"/>
      <c r="BG135" s="289">
        <v>1001410199</v>
      </c>
      <c r="BH135" s="294">
        <v>0</v>
      </c>
      <c r="BI135" s="285">
        <v>0</v>
      </c>
      <c r="BJ135" s="282"/>
      <c r="CQ135" s="295"/>
    </row>
    <row r="136" spans="1:95">
      <c r="A136" s="260">
        <f t="shared" si="9"/>
        <v>2014</v>
      </c>
      <c r="B136" s="260">
        <v>12</v>
      </c>
      <c r="C136" s="282">
        <v>449518399</v>
      </c>
      <c r="D136" s="282">
        <v>58852689</v>
      </c>
      <c r="E136" s="282">
        <v>508371088</v>
      </c>
      <c r="F136" s="282">
        <v>337140288</v>
      </c>
      <c r="G136" s="282">
        <v>9137212</v>
      </c>
      <c r="H136" s="282">
        <v>346277500</v>
      </c>
      <c r="I136" s="282">
        <v>152383562</v>
      </c>
      <c r="J136" s="282">
        <v>-1803658</v>
      </c>
      <c r="K136" s="282">
        <v>150579904</v>
      </c>
      <c r="L136" s="282">
        <v>2105884</v>
      </c>
      <c r="M136" s="282">
        <v>34713537</v>
      </c>
      <c r="N136" s="282">
        <v>3744964</v>
      </c>
      <c r="O136" s="282">
        <v>38458501</v>
      </c>
      <c r="P136" s="282">
        <v>1045792877</v>
      </c>
      <c r="Q136" s="281">
        <v>0</v>
      </c>
      <c r="R136" s="282">
        <v>1045792877</v>
      </c>
      <c r="S136" s="281"/>
      <c r="T136" s="282">
        <v>941148133</v>
      </c>
      <c r="U136" s="282">
        <v>941148133</v>
      </c>
      <c r="V136" s="282">
        <v>1007334376</v>
      </c>
      <c r="W136" s="282">
        <v>1007334376</v>
      </c>
      <c r="X136" s="282">
        <v>979606634</v>
      </c>
      <c r="Y136" s="282">
        <v>979606634</v>
      </c>
      <c r="Z136" s="281">
        <v>2151450</v>
      </c>
      <c r="AA136" s="287">
        <v>232618</v>
      </c>
      <c r="AB136" s="282">
        <v>2384068</v>
      </c>
      <c r="AC136" s="287">
        <v>59192161</v>
      </c>
      <c r="AD136" s="286">
        <v>0</v>
      </c>
      <c r="AE136" s="291">
        <v>1107369106</v>
      </c>
      <c r="AF136" s="282"/>
      <c r="AG136" s="282">
        <v>0</v>
      </c>
      <c r="AH136" s="288">
        <v>14410000</v>
      </c>
      <c r="AI136" s="288">
        <v>4560000</v>
      </c>
      <c r="AJ136" s="282">
        <v>0</v>
      </c>
      <c r="AK136" s="282"/>
      <c r="AL136" s="287">
        <v>463928399</v>
      </c>
      <c r="AM136" s="287">
        <v>58852689</v>
      </c>
      <c r="AN136" s="286">
        <v>522781088</v>
      </c>
      <c r="AO136" s="287">
        <v>341700288</v>
      </c>
      <c r="AP136" s="287">
        <v>9137212</v>
      </c>
      <c r="AQ136" s="286">
        <v>350837500</v>
      </c>
      <c r="AR136" s="287">
        <v>152383562</v>
      </c>
      <c r="AS136" s="287">
        <v>-1803658</v>
      </c>
      <c r="AT136" s="286">
        <v>150579904</v>
      </c>
      <c r="AU136" s="287">
        <v>2105884</v>
      </c>
      <c r="AV136" s="282">
        <v>34713537</v>
      </c>
      <c r="AW136" s="282">
        <v>3744964</v>
      </c>
      <c r="AX136" s="282">
        <v>38458501</v>
      </c>
      <c r="AY136" s="292">
        <v>1064762877</v>
      </c>
      <c r="AZ136" s="287">
        <v>0</v>
      </c>
      <c r="BA136" s="292">
        <v>1064762877</v>
      </c>
      <c r="BB136" s="282"/>
      <c r="BC136" s="282">
        <v>960118133</v>
      </c>
      <c r="BD136" s="282">
        <v>960118133</v>
      </c>
      <c r="BE136" s="293">
        <v>1126339106</v>
      </c>
      <c r="BF136" s="282"/>
      <c r="BG136" s="289">
        <v>1107369106</v>
      </c>
      <c r="BH136" s="294">
        <v>0</v>
      </c>
      <c r="BI136" s="285">
        <v>0</v>
      </c>
      <c r="BJ136" s="282"/>
      <c r="CQ136" s="295"/>
    </row>
    <row r="137" spans="1:95">
      <c r="B137" s="266" t="s">
        <v>112</v>
      </c>
      <c r="C137" s="282">
        <v>6367338328</v>
      </c>
      <c r="D137" s="282">
        <v>27139660</v>
      </c>
      <c r="E137" s="282">
        <v>6394477988</v>
      </c>
      <c r="F137" s="282">
        <v>4607839382</v>
      </c>
      <c r="G137" s="282">
        <v>20001695</v>
      </c>
      <c r="H137" s="282">
        <v>4627841077</v>
      </c>
      <c r="I137" s="282">
        <v>1994613605</v>
      </c>
      <c r="J137" s="282">
        <v>1992722</v>
      </c>
      <c r="K137" s="282">
        <v>1996606327</v>
      </c>
      <c r="L137" s="282">
        <v>25156703</v>
      </c>
      <c r="M137" s="282">
        <v>416254217</v>
      </c>
      <c r="N137" s="282">
        <v>47610914</v>
      </c>
      <c r="O137" s="282">
        <v>463865131</v>
      </c>
      <c r="P137" s="282">
        <v>13507947226</v>
      </c>
      <c r="Q137" s="281">
        <v>0</v>
      </c>
      <c r="R137" s="282">
        <v>13507947226</v>
      </c>
      <c r="S137" s="281"/>
      <c r="T137" s="282">
        <v>12994948018</v>
      </c>
      <c r="U137" s="282">
        <v>12994948018</v>
      </c>
      <c r="V137" s="282">
        <v>13044082095</v>
      </c>
      <c r="W137" s="282">
        <v>13044082095</v>
      </c>
      <c r="X137" s="282">
        <v>13458813149</v>
      </c>
      <c r="Y137" s="282">
        <v>13458813149</v>
      </c>
      <c r="Z137" s="290">
        <v>25204603</v>
      </c>
      <c r="AA137" s="286">
        <v>125038</v>
      </c>
      <c r="AB137" s="282">
        <v>25329641</v>
      </c>
      <c r="AC137" s="286">
        <v>842389530</v>
      </c>
      <c r="AD137" s="286">
        <v>0</v>
      </c>
      <c r="AE137" s="286">
        <v>14375666397</v>
      </c>
      <c r="AF137" s="282"/>
      <c r="AG137" s="282">
        <v>0</v>
      </c>
      <c r="AH137" s="282">
        <v>89947000</v>
      </c>
      <c r="AI137" s="282">
        <v>58344000</v>
      </c>
      <c r="AJ137" s="282">
        <v>0</v>
      </c>
      <c r="AK137" s="282"/>
      <c r="AL137" s="286">
        <v>6457285328</v>
      </c>
      <c r="AM137" s="286">
        <v>27139660</v>
      </c>
      <c r="AN137" s="286">
        <v>6484424988</v>
      </c>
      <c r="AO137" s="286">
        <v>4666183382</v>
      </c>
      <c r="AP137" s="286">
        <v>20001695</v>
      </c>
      <c r="AQ137" s="286">
        <v>4686185077</v>
      </c>
      <c r="AR137" s="286">
        <v>1994613605</v>
      </c>
      <c r="AS137" s="286">
        <v>1992722</v>
      </c>
      <c r="AT137" s="286">
        <v>1996606327</v>
      </c>
      <c r="AU137" s="286">
        <v>25156703</v>
      </c>
      <c r="AV137" s="282">
        <v>416254217</v>
      </c>
      <c r="AW137" s="282">
        <v>47610914</v>
      </c>
      <c r="AX137" s="282">
        <v>463865131</v>
      </c>
      <c r="AY137" s="282">
        <v>13656238226</v>
      </c>
      <c r="AZ137" s="287">
        <v>0</v>
      </c>
      <c r="BA137" s="282">
        <v>13656238226</v>
      </c>
      <c r="BB137" s="282"/>
      <c r="BC137" s="282">
        <v>13143239018</v>
      </c>
      <c r="BD137" s="282">
        <v>13143239018</v>
      </c>
      <c r="BE137" s="286">
        <v>14523957397</v>
      </c>
      <c r="BF137" s="281"/>
      <c r="BG137" s="286">
        <v>14375666397</v>
      </c>
      <c r="BH137" s="294">
        <v>0</v>
      </c>
      <c r="BI137" s="286">
        <v>0</v>
      </c>
      <c r="BJ137" s="282"/>
      <c r="CP137" s="295"/>
      <c r="CQ137" s="295"/>
    </row>
    <row r="138" spans="1:95">
      <c r="A138" s="260">
        <f t="shared" ref="A138:A149" si="10">A125+1</f>
        <v>2015</v>
      </c>
      <c r="B138" s="260">
        <v>1</v>
      </c>
      <c r="C138" s="282">
        <v>579260052</v>
      </c>
      <c r="D138" s="282">
        <v>22266277</v>
      </c>
      <c r="E138" s="282">
        <v>601526329</v>
      </c>
      <c r="F138" s="282">
        <v>350546090</v>
      </c>
      <c r="G138" s="282">
        <v>-42214781</v>
      </c>
      <c r="H138" s="282">
        <v>308331309</v>
      </c>
      <c r="I138" s="282">
        <v>150686507</v>
      </c>
      <c r="J138" s="282">
        <v>-8160882</v>
      </c>
      <c r="K138" s="282">
        <v>142525625</v>
      </c>
      <c r="L138" s="282">
        <v>2107736</v>
      </c>
      <c r="M138" s="282">
        <v>36434922</v>
      </c>
      <c r="N138" s="282">
        <v>3911616</v>
      </c>
      <c r="O138" s="282">
        <v>40346538</v>
      </c>
      <c r="P138" s="282">
        <v>1094837537</v>
      </c>
      <c r="Q138" s="281">
        <v>0</v>
      </c>
      <c r="R138" s="282">
        <v>1094837537</v>
      </c>
      <c r="S138" s="281"/>
      <c r="T138" s="282">
        <v>1082600385</v>
      </c>
      <c r="U138" s="282">
        <v>1082600385</v>
      </c>
      <c r="V138" s="282">
        <v>1054490999</v>
      </c>
      <c r="W138" s="282">
        <v>1054490999</v>
      </c>
      <c r="X138" s="282">
        <v>1122946923</v>
      </c>
      <c r="Y138" s="282">
        <v>1122946923</v>
      </c>
      <c r="Z138" s="281">
        <v>2331804</v>
      </c>
      <c r="AA138" s="287">
        <v>-221085</v>
      </c>
      <c r="AB138" s="282">
        <v>2110719</v>
      </c>
      <c r="AC138" s="287">
        <v>64677571</v>
      </c>
      <c r="AD138" s="286">
        <v>0</v>
      </c>
      <c r="AE138" s="291">
        <v>1161625827</v>
      </c>
      <c r="AF138" s="282"/>
      <c r="AG138" s="282">
        <v>0</v>
      </c>
      <c r="AH138" s="288">
        <v>18508000</v>
      </c>
      <c r="AI138" s="288">
        <v>6961000</v>
      </c>
      <c r="AJ138" s="282">
        <v>0</v>
      </c>
      <c r="AK138" s="282"/>
      <c r="AL138" s="287">
        <v>597768052</v>
      </c>
      <c r="AM138" s="287">
        <v>22266277</v>
      </c>
      <c r="AN138" s="286">
        <v>620034329</v>
      </c>
      <c r="AO138" s="287">
        <v>357507090</v>
      </c>
      <c r="AP138" s="287">
        <v>-42214781</v>
      </c>
      <c r="AQ138" s="286">
        <v>315292309</v>
      </c>
      <c r="AR138" s="287">
        <v>150686507</v>
      </c>
      <c r="AS138" s="287">
        <v>-8160882</v>
      </c>
      <c r="AT138" s="286">
        <v>142525625</v>
      </c>
      <c r="AU138" s="287">
        <v>2107736</v>
      </c>
      <c r="AV138" s="282">
        <v>36434922</v>
      </c>
      <c r="AW138" s="282">
        <v>3911616</v>
      </c>
      <c r="AX138" s="282">
        <v>40346538</v>
      </c>
      <c r="AY138" s="292">
        <v>1120306537</v>
      </c>
      <c r="AZ138" s="287">
        <v>0</v>
      </c>
      <c r="BA138" s="292">
        <v>1120306537</v>
      </c>
      <c r="BB138" s="282"/>
      <c r="BC138" s="282">
        <v>1108069385</v>
      </c>
      <c r="BD138" s="282">
        <v>1108069385</v>
      </c>
      <c r="BE138" s="293">
        <v>1187094827</v>
      </c>
      <c r="BF138" s="282"/>
      <c r="BG138" s="289">
        <v>1161625827</v>
      </c>
      <c r="BH138" s="294">
        <v>0</v>
      </c>
      <c r="BI138" s="285">
        <v>0</v>
      </c>
      <c r="BJ138" s="281"/>
      <c r="CQ138" s="295"/>
    </row>
    <row r="139" spans="1:95">
      <c r="A139" s="260">
        <f t="shared" si="10"/>
        <v>2015</v>
      </c>
      <c r="B139" s="260">
        <v>2</v>
      </c>
      <c r="C139" s="282">
        <v>525316414</v>
      </c>
      <c r="D139" s="282">
        <v>-63287649</v>
      </c>
      <c r="E139" s="282">
        <v>462028765</v>
      </c>
      <c r="F139" s="282">
        <v>338605067</v>
      </c>
      <c r="G139" s="282">
        <v>-21250063</v>
      </c>
      <c r="H139" s="282">
        <v>317355004</v>
      </c>
      <c r="I139" s="282">
        <v>142348423</v>
      </c>
      <c r="J139" s="282">
        <v>-599242</v>
      </c>
      <c r="K139" s="282">
        <v>141749181</v>
      </c>
      <c r="L139" s="282">
        <v>2109501</v>
      </c>
      <c r="M139" s="282">
        <v>29960145</v>
      </c>
      <c r="N139" s="282">
        <v>3286711</v>
      </c>
      <c r="O139" s="282">
        <v>33246856</v>
      </c>
      <c r="P139" s="282">
        <v>956489307</v>
      </c>
      <c r="Q139" s="281">
        <v>0</v>
      </c>
      <c r="R139" s="282">
        <v>956489307</v>
      </c>
      <c r="S139" s="281"/>
      <c r="T139" s="282">
        <v>1008379405</v>
      </c>
      <c r="U139" s="282">
        <v>1008379405</v>
      </c>
      <c r="V139" s="282">
        <v>923242451</v>
      </c>
      <c r="W139" s="282">
        <v>923242451</v>
      </c>
      <c r="X139" s="282">
        <v>1041626261</v>
      </c>
      <c r="Y139" s="282">
        <v>1041626261</v>
      </c>
      <c r="Z139" s="281">
        <v>2228354</v>
      </c>
      <c r="AA139" s="287">
        <v>-152450</v>
      </c>
      <c r="AB139" s="282">
        <v>2075904</v>
      </c>
      <c r="AC139" s="287">
        <v>47957859</v>
      </c>
      <c r="AD139" s="286">
        <v>0</v>
      </c>
      <c r="AE139" s="291">
        <v>1006523070</v>
      </c>
      <c r="AF139" s="282"/>
      <c r="AG139" s="282">
        <v>0</v>
      </c>
      <c r="AH139" s="288">
        <v>11469000</v>
      </c>
      <c r="AI139" s="288">
        <v>4214000</v>
      </c>
      <c r="AJ139" s="282">
        <v>0</v>
      </c>
      <c r="AK139" s="282"/>
      <c r="AL139" s="287">
        <v>536785414</v>
      </c>
      <c r="AM139" s="287">
        <v>-63287649</v>
      </c>
      <c r="AN139" s="286">
        <v>473497765</v>
      </c>
      <c r="AO139" s="287">
        <v>342819067</v>
      </c>
      <c r="AP139" s="287">
        <v>-21250063</v>
      </c>
      <c r="AQ139" s="286">
        <v>321569004</v>
      </c>
      <c r="AR139" s="287">
        <v>142348423</v>
      </c>
      <c r="AS139" s="287">
        <v>-599242</v>
      </c>
      <c r="AT139" s="286">
        <v>141749181</v>
      </c>
      <c r="AU139" s="287">
        <v>2109501</v>
      </c>
      <c r="AV139" s="282">
        <v>29960145</v>
      </c>
      <c r="AW139" s="282">
        <v>3286711</v>
      </c>
      <c r="AX139" s="282">
        <v>33246856</v>
      </c>
      <c r="AY139" s="292">
        <v>972172307</v>
      </c>
      <c r="AZ139" s="287">
        <v>0</v>
      </c>
      <c r="BA139" s="292">
        <v>972172307</v>
      </c>
      <c r="BB139" s="282"/>
      <c r="BC139" s="282">
        <v>1024062405</v>
      </c>
      <c r="BD139" s="282">
        <v>1024062405</v>
      </c>
      <c r="BE139" s="293">
        <v>1022206070</v>
      </c>
      <c r="BF139" s="282"/>
      <c r="BG139" s="289">
        <v>1006523070</v>
      </c>
      <c r="BH139" s="294">
        <v>0</v>
      </c>
      <c r="BI139" s="285">
        <v>0</v>
      </c>
      <c r="BJ139" s="281"/>
      <c r="CQ139" s="295"/>
    </row>
    <row r="140" spans="1:95">
      <c r="A140" s="260">
        <f t="shared" si="10"/>
        <v>2015</v>
      </c>
      <c r="B140" s="260">
        <v>3</v>
      </c>
      <c r="C140" s="282">
        <v>415914660</v>
      </c>
      <c r="D140" s="282">
        <v>-14464745</v>
      </c>
      <c r="E140" s="282">
        <v>401449915</v>
      </c>
      <c r="F140" s="282">
        <v>325944220</v>
      </c>
      <c r="G140" s="282">
        <v>35831180</v>
      </c>
      <c r="H140" s="282">
        <v>361775400</v>
      </c>
      <c r="I140" s="282">
        <v>154109709</v>
      </c>
      <c r="J140" s="282">
        <v>6088070</v>
      </c>
      <c r="K140" s="282">
        <v>160197779</v>
      </c>
      <c r="L140" s="282">
        <v>2111380</v>
      </c>
      <c r="M140" s="282">
        <v>31903230</v>
      </c>
      <c r="N140" s="282">
        <v>3570765</v>
      </c>
      <c r="O140" s="282">
        <v>35473995</v>
      </c>
      <c r="P140" s="282">
        <v>961008469</v>
      </c>
      <c r="Q140" s="281">
        <v>0</v>
      </c>
      <c r="R140" s="282">
        <v>961008469</v>
      </c>
      <c r="S140" s="281"/>
      <c r="T140" s="282">
        <v>898079969</v>
      </c>
      <c r="U140" s="282">
        <v>898079969</v>
      </c>
      <c r="V140" s="282">
        <v>925534474</v>
      </c>
      <c r="W140" s="282">
        <v>925534474</v>
      </c>
      <c r="X140" s="282">
        <v>933553964</v>
      </c>
      <c r="Y140" s="282">
        <v>933553964</v>
      </c>
      <c r="Z140" s="281">
        <v>2079301</v>
      </c>
      <c r="AA140" s="287">
        <v>209353</v>
      </c>
      <c r="AB140" s="282">
        <v>2288654</v>
      </c>
      <c r="AC140" s="287">
        <v>48107399</v>
      </c>
      <c r="AD140" s="286">
        <v>0</v>
      </c>
      <c r="AE140" s="291">
        <v>1011404522</v>
      </c>
      <c r="AF140" s="282"/>
      <c r="AG140" s="282">
        <v>0</v>
      </c>
      <c r="AH140" s="288">
        <v>8924000</v>
      </c>
      <c r="AI140" s="288">
        <v>3470000</v>
      </c>
      <c r="AJ140" s="282">
        <v>0</v>
      </c>
      <c r="AK140" s="282"/>
      <c r="AL140" s="287">
        <v>424838660</v>
      </c>
      <c r="AM140" s="287">
        <v>-14464745</v>
      </c>
      <c r="AN140" s="286">
        <v>410373915</v>
      </c>
      <c r="AO140" s="287">
        <v>329414220</v>
      </c>
      <c r="AP140" s="287">
        <v>35831180</v>
      </c>
      <c r="AQ140" s="286">
        <v>365245400</v>
      </c>
      <c r="AR140" s="287">
        <v>154109709</v>
      </c>
      <c r="AS140" s="287">
        <v>6088070</v>
      </c>
      <c r="AT140" s="286">
        <v>160197779</v>
      </c>
      <c r="AU140" s="287">
        <v>2111380</v>
      </c>
      <c r="AV140" s="282">
        <v>31903230</v>
      </c>
      <c r="AW140" s="282">
        <v>3570765</v>
      </c>
      <c r="AX140" s="282">
        <v>35473995</v>
      </c>
      <c r="AY140" s="292">
        <v>973402469</v>
      </c>
      <c r="AZ140" s="287">
        <v>0</v>
      </c>
      <c r="BA140" s="292">
        <v>973402469</v>
      </c>
      <c r="BB140" s="282"/>
      <c r="BC140" s="282">
        <v>910473969</v>
      </c>
      <c r="BD140" s="282">
        <v>910473969</v>
      </c>
      <c r="BE140" s="293">
        <v>1023798522</v>
      </c>
      <c r="BF140" s="282"/>
      <c r="BG140" s="289">
        <v>1011404522</v>
      </c>
      <c r="BH140" s="294">
        <v>0</v>
      </c>
      <c r="BI140" s="285">
        <v>0</v>
      </c>
      <c r="BJ140" s="281"/>
      <c r="CQ140" s="295"/>
    </row>
    <row r="141" spans="1:95">
      <c r="A141" s="260">
        <f t="shared" si="10"/>
        <v>2015</v>
      </c>
      <c r="B141" s="260">
        <v>4</v>
      </c>
      <c r="C141" s="282">
        <v>414095616</v>
      </c>
      <c r="D141" s="282">
        <v>-257420</v>
      </c>
      <c r="E141" s="282">
        <v>413838196</v>
      </c>
      <c r="F141" s="282">
        <v>346546974</v>
      </c>
      <c r="G141" s="282">
        <v>21028401</v>
      </c>
      <c r="H141" s="282">
        <v>367575375</v>
      </c>
      <c r="I141" s="282">
        <v>156303452</v>
      </c>
      <c r="J141" s="282">
        <v>1554337</v>
      </c>
      <c r="K141" s="282">
        <v>157857789</v>
      </c>
      <c r="L141" s="282">
        <v>2112594</v>
      </c>
      <c r="M141" s="282">
        <v>30263798</v>
      </c>
      <c r="N141" s="282">
        <v>3514084</v>
      </c>
      <c r="O141" s="282">
        <v>33777882</v>
      </c>
      <c r="P141" s="282">
        <v>975161836</v>
      </c>
      <c r="Q141" s="281">
        <v>0</v>
      </c>
      <c r="R141" s="282">
        <v>975161836</v>
      </c>
      <c r="S141" s="281"/>
      <c r="T141" s="282">
        <v>919058636</v>
      </c>
      <c r="U141" s="282">
        <v>919058636</v>
      </c>
      <c r="V141" s="282">
        <v>941383954</v>
      </c>
      <c r="W141" s="282">
        <v>941383954</v>
      </c>
      <c r="X141" s="282">
        <v>952836518</v>
      </c>
      <c r="Y141" s="282">
        <v>952836518</v>
      </c>
      <c r="Z141" s="281">
        <v>1989939</v>
      </c>
      <c r="AA141" s="287">
        <v>-50421</v>
      </c>
      <c r="AB141" s="282">
        <v>1939518</v>
      </c>
      <c r="AC141" s="287">
        <v>48982035</v>
      </c>
      <c r="AD141" s="286">
        <v>0</v>
      </c>
      <c r="AE141" s="291">
        <v>1026083389</v>
      </c>
      <c r="AF141" s="282"/>
      <c r="AG141" s="282">
        <v>0</v>
      </c>
      <c r="AH141" s="288">
        <v>4078000</v>
      </c>
      <c r="AI141" s="288">
        <v>2902000</v>
      </c>
      <c r="AJ141" s="282">
        <v>0</v>
      </c>
      <c r="AK141" s="282"/>
      <c r="AL141" s="287">
        <v>418173616</v>
      </c>
      <c r="AM141" s="287">
        <v>-257420</v>
      </c>
      <c r="AN141" s="286">
        <v>417916196</v>
      </c>
      <c r="AO141" s="287">
        <v>349448974</v>
      </c>
      <c r="AP141" s="287">
        <v>21028401</v>
      </c>
      <c r="AQ141" s="286">
        <v>370477375</v>
      </c>
      <c r="AR141" s="287">
        <v>156303452</v>
      </c>
      <c r="AS141" s="287">
        <v>1554337</v>
      </c>
      <c r="AT141" s="286">
        <v>157857789</v>
      </c>
      <c r="AU141" s="287">
        <v>2112594</v>
      </c>
      <c r="AV141" s="282">
        <v>30263798</v>
      </c>
      <c r="AW141" s="282">
        <v>3514084</v>
      </c>
      <c r="AX141" s="282">
        <v>33777882</v>
      </c>
      <c r="AY141" s="292">
        <v>982141836</v>
      </c>
      <c r="AZ141" s="287">
        <v>0</v>
      </c>
      <c r="BA141" s="292">
        <v>982141836</v>
      </c>
      <c r="BB141" s="282"/>
      <c r="BC141" s="282">
        <v>926038636</v>
      </c>
      <c r="BD141" s="282">
        <v>926038636</v>
      </c>
      <c r="BE141" s="293">
        <v>1033063389</v>
      </c>
      <c r="BF141" s="282"/>
      <c r="BG141" s="289">
        <v>1026083389</v>
      </c>
      <c r="BH141" s="294">
        <v>0</v>
      </c>
      <c r="BI141" s="285">
        <v>0</v>
      </c>
      <c r="BJ141" s="281"/>
      <c r="CQ141" s="295"/>
    </row>
    <row r="142" spans="1:95">
      <c r="A142" s="260">
        <f t="shared" si="10"/>
        <v>2015</v>
      </c>
      <c r="B142" s="260">
        <v>5</v>
      </c>
      <c r="C142" s="282">
        <v>460208037</v>
      </c>
      <c r="D142" s="282">
        <v>82559896</v>
      </c>
      <c r="E142" s="282">
        <v>542767933</v>
      </c>
      <c r="F142" s="282">
        <v>387287282</v>
      </c>
      <c r="G142" s="282">
        <v>70879356</v>
      </c>
      <c r="H142" s="282">
        <v>458166638</v>
      </c>
      <c r="I142" s="282">
        <v>169191955</v>
      </c>
      <c r="J142" s="282">
        <v>6763439</v>
      </c>
      <c r="K142" s="282">
        <v>175955394</v>
      </c>
      <c r="L142" s="282">
        <v>2114610</v>
      </c>
      <c r="M142" s="282">
        <v>35218574</v>
      </c>
      <c r="N142" s="282">
        <v>4176070</v>
      </c>
      <c r="O142" s="282">
        <v>39394644</v>
      </c>
      <c r="P142" s="282">
        <v>1218399219</v>
      </c>
      <c r="Q142" s="281">
        <v>0</v>
      </c>
      <c r="R142" s="282">
        <v>1218399219</v>
      </c>
      <c r="S142" s="281"/>
      <c r="T142" s="282">
        <v>1018801884</v>
      </c>
      <c r="U142" s="282">
        <v>1018801884</v>
      </c>
      <c r="V142" s="282">
        <v>1179004575</v>
      </c>
      <c r="W142" s="282">
        <v>1179004575</v>
      </c>
      <c r="X142" s="282">
        <v>1058196528</v>
      </c>
      <c r="Y142" s="282">
        <v>1058196528</v>
      </c>
      <c r="Z142" s="281">
        <v>2024307</v>
      </c>
      <c r="AA142" s="287">
        <v>217259</v>
      </c>
      <c r="AB142" s="282">
        <v>2241566</v>
      </c>
      <c r="AC142" s="287">
        <v>78526823</v>
      </c>
      <c r="AD142" s="286">
        <v>0</v>
      </c>
      <c r="AE142" s="291">
        <v>1299167608</v>
      </c>
      <c r="AF142" s="282"/>
      <c r="AG142" s="282">
        <v>0</v>
      </c>
      <c r="AH142" s="288">
        <v>3669000</v>
      </c>
      <c r="AI142" s="288">
        <v>5193000</v>
      </c>
      <c r="AJ142" s="282">
        <v>0</v>
      </c>
      <c r="AK142" s="282"/>
      <c r="AL142" s="287">
        <v>463877037</v>
      </c>
      <c r="AM142" s="287">
        <v>82559896</v>
      </c>
      <c r="AN142" s="286">
        <v>546436933</v>
      </c>
      <c r="AO142" s="287">
        <v>392480282</v>
      </c>
      <c r="AP142" s="287">
        <v>70879356</v>
      </c>
      <c r="AQ142" s="286">
        <v>463359638</v>
      </c>
      <c r="AR142" s="287">
        <v>169191955</v>
      </c>
      <c r="AS142" s="287">
        <v>6763439</v>
      </c>
      <c r="AT142" s="286">
        <v>175955394</v>
      </c>
      <c r="AU142" s="287">
        <v>2114610</v>
      </c>
      <c r="AV142" s="282">
        <v>35218574</v>
      </c>
      <c r="AW142" s="282">
        <v>4176070</v>
      </c>
      <c r="AX142" s="282">
        <v>39394644</v>
      </c>
      <c r="AY142" s="292">
        <v>1227261219</v>
      </c>
      <c r="AZ142" s="287">
        <v>0</v>
      </c>
      <c r="BA142" s="292">
        <v>1227261219</v>
      </c>
      <c r="BB142" s="282"/>
      <c r="BC142" s="282">
        <v>1027663884</v>
      </c>
      <c r="BD142" s="282">
        <v>1027663884</v>
      </c>
      <c r="BE142" s="293">
        <v>1308029608</v>
      </c>
      <c r="BF142" s="282"/>
      <c r="BG142" s="289">
        <v>1299167608</v>
      </c>
      <c r="BH142" s="294">
        <v>0</v>
      </c>
      <c r="BI142" s="285">
        <v>0</v>
      </c>
      <c r="BJ142" s="281"/>
      <c r="CQ142" s="295"/>
    </row>
    <row r="143" spans="1:95">
      <c r="A143" s="260">
        <f t="shared" si="10"/>
        <v>2015</v>
      </c>
      <c r="B143" s="260">
        <v>6</v>
      </c>
      <c r="C143" s="282">
        <v>610145027</v>
      </c>
      <c r="D143" s="282">
        <v>67646768</v>
      </c>
      <c r="E143" s="282">
        <v>677791795</v>
      </c>
      <c r="F143" s="282">
        <v>443207458</v>
      </c>
      <c r="G143" s="282">
        <v>358369</v>
      </c>
      <c r="H143" s="282">
        <v>443565827</v>
      </c>
      <c r="I143" s="282">
        <v>181029396</v>
      </c>
      <c r="J143" s="282">
        <v>-1764484</v>
      </c>
      <c r="K143" s="282">
        <v>179264912</v>
      </c>
      <c r="L143" s="282">
        <v>2118038</v>
      </c>
      <c r="M143" s="282">
        <v>38610976</v>
      </c>
      <c r="N143" s="282">
        <v>4508022</v>
      </c>
      <c r="O143" s="282">
        <v>43118998</v>
      </c>
      <c r="P143" s="282">
        <v>1345859570</v>
      </c>
      <c r="Q143" s="281">
        <v>0</v>
      </c>
      <c r="R143" s="282">
        <v>1345859570</v>
      </c>
      <c r="S143" s="281"/>
      <c r="T143" s="282">
        <v>1236499919</v>
      </c>
      <c r="U143" s="282">
        <v>1236499919</v>
      </c>
      <c r="V143" s="282">
        <v>1302740572</v>
      </c>
      <c r="W143" s="282">
        <v>1302740572</v>
      </c>
      <c r="X143" s="282">
        <v>1279618917</v>
      </c>
      <c r="Y143" s="282">
        <v>1279618917</v>
      </c>
      <c r="Z143" s="281">
        <v>2144733</v>
      </c>
      <c r="AA143" s="287">
        <v>-155830</v>
      </c>
      <c r="AB143" s="282">
        <v>1988903</v>
      </c>
      <c r="AC143" s="287">
        <v>97560980</v>
      </c>
      <c r="AD143" s="286">
        <v>0</v>
      </c>
      <c r="AE143" s="291">
        <v>1445409453</v>
      </c>
      <c r="AF143" s="282"/>
      <c r="AG143" s="282">
        <v>0</v>
      </c>
      <c r="AH143" s="288">
        <v>5476000</v>
      </c>
      <c r="AI143" s="288">
        <v>7078000</v>
      </c>
      <c r="AJ143" s="282">
        <v>0</v>
      </c>
      <c r="AK143" s="282"/>
      <c r="AL143" s="287">
        <v>615621027</v>
      </c>
      <c r="AM143" s="287">
        <v>67646768</v>
      </c>
      <c r="AN143" s="286">
        <v>683267795</v>
      </c>
      <c r="AO143" s="287">
        <v>450285458</v>
      </c>
      <c r="AP143" s="287">
        <v>358369</v>
      </c>
      <c r="AQ143" s="286">
        <v>450643827</v>
      </c>
      <c r="AR143" s="287">
        <v>181029396</v>
      </c>
      <c r="AS143" s="287">
        <v>-1764484</v>
      </c>
      <c r="AT143" s="286">
        <v>179264912</v>
      </c>
      <c r="AU143" s="287">
        <v>2118038</v>
      </c>
      <c r="AV143" s="282">
        <v>38610976</v>
      </c>
      <c r="AW143" s="282">
        <v>4508022</v>
      </c>
      <c r="AX143" s="282">
        <v>43118998</v>
      </c>
      <c r="AY143" s="292">
        <v>1358413570</v>
      </c>
      <c r="AZ143" s="287">
        <v>0</v>
      </c>
      <c r="BA143" s="292">
        <v>1358413570</v>
      </c>
      <c r="BB143" s="282"/>
      <c r="BC143" s="282">
        <v>1249053919</v>
      </c>
      <c r="BD143" s="282">
        <v>1249053919</v>
      </c>
      <c r="BE143" s="293">
        <v>1457963453</v>
      </c>
      <c r="BF143" s="282"/>
      <c r="BG143" s="289">
        <v>1445409453</v>
      </c>
      <c r="BH143" s="294">
        <v>0</v>
      </c>
      <c r="BI143" s="285">
        <v>0</v>
      </c>
      <c r="BJ143" s="281"/>
      <c r="CQ143" s="295"/>
    </row>
    <row r="144" spans="1:95">
      <c r="A144" s="260">
        <f t="shared" si="10"/>
        <v>2015</v>
      </c>
      <c r="B144" s="260">
        <v>7</v>
      </c>
      <c r="C144" s="282">
        <v>705072324</v>
      </c>
      <c r="D144" s="282">
        <v>36814593</v>
      </c>
      <c r="E144" s="282">
        <v>741886917</v>
      </c>
      <c r="F144" s="282">
        <v>472006255</v>
      </c>
      <c r="G144" s="282">
        <v>-3648017</v>
      </c>
      <c r="H144" s="282">
        <v>468358238</v>
      </c>
      <c r="I144" s="282">
        <v>183059410</v>
      </c>
      <c r="J144" s="282">
        <v>-2396284</v>
      </c>
      <c r="K144" s="282">
        <v>180663126</v>
      </c>
      <c r="L144" s="282">
        <v>2118925</v>
      </c>
      <c r="M144" s="282">
        <v>41617252</v>
      </c>
      <c r="N144" s="282">
        <v>4863312</v>
      </c>
      <c r="O144" s="282">
        <v>46480564</v>
      </c>
      <c r="P144" s="282">
        <v>1439507770</v>
      </c>
      <c r="Q144" s="281">
        <v>0</v>
      </c>
      <c r="R144" s="282">
        <v>1439507770</v>
      </c>
      <c r="S144" s="281"/>
      <c r="T144" s="282">
        <v>1362256914</v>
      </c>
      <c r="U144" s="282">
        <v>1362256914</v>
      </c>
      <c r="V144" s="282">
        <v>1393027206</v>
      </c>
      <c r="W144" s="282">
        <v>1393027206</v>
      </c>
      <c r="X144" s="282">
        <v>1408737478</v>
      </c>
      <c r="Y144" s="282">
        <v>1408737478</v>
      </c>
      <c r="Z144" s="281">
        <v>2215466</v>
      </c>
      <c r="AA144" s="287">
        <v>-75519</v>
      </c>
      <c r="AB144" s="282">
        <v>2139947</v>
      </c>
      <c r="AC144" s="287">
        <v>113038871</v>
      </c>
      <c r="AD144" s="286">
        <v>0</v>
      </c>
      <c r="AE144" s="291">
        <v>1554686588</v>
      </c>
      <c r="AF144" s="282"/>
      <c r="AG144" s="282">
        <v>0</v>
      </c>
      <c r="AH144" s="288">
        <v>6633000</v>
      </c>
      <c r="AI144" s="288">
        <v>8040000</v>
      </c>
      <c r="AJ144" s="282">
        <v>0</v>
      </c>
      <c r="AK144" s="282"/>
      <c r="AL144" s="287">
        <v>711705324</v>
      </c>
      <c r="AM144" s="287">
        <v>36814593</v>
      </c>
      <c r="AN144" s="286">
        <v>748519917</v>
      </c>
      <c r="AO144" s="287">
        <v>480046255</v>
      </c>
      <c r="AP144" s="287">
        <v>-3648017</v>
      </c>
      <c r="AQ144" s="286">
        <v>476398238</v>
      </c>
      <c r="AR144" s="287">
        <v>183059410</v>
      </c>
      <c r="AS144" s="287">
        <v>-2396284</v>
      </c>
      <c r="AT144" s="286">
        <v>180663126</v>
      </c>
      <c r="AU144" s="287">
        <v>2118925</v>
      </c>
      <c r="AV144" s="282">
        <v>41617252</v>
      </c>
      <c r="AW144" s="282">
        <v>4863312</v>
      </c>
      <c r="AX144" s="282">
        <v>46480564</v>
      </c>
      <c r="AY144" s="292">
        <v>1454180770</v>
      </c>
      <c r="AZ144" s="287">
        <v>0</v>
      </c>
      <c r="BA144" s="292">
        <v>1454180770</v>
      </c>
      <c r="BB144" s="282"/>
      <c r="BC144" s="282">
        <v>1376929914</v>
      </c>
      <c r="BD144" s="282">
        <v>1376929914</v>
      </c>
      <c r="BE144" s="293">
        <v>1569359588</v>
      </c>
      <c r="BF144" s="282"/>
      <c r="BG144" s="289">
        <v>1554686588</v>
      </c>
      <c r="BH144" s="294">
        <v>0</v>
      </c>
      <c r="BI144" s="285">
        <v>0</v>
      </c>
      <c r="BJ144" s="282"/>
      <c r="CQ144" s="295"/>
    </row>
    <row r="145" spans="1:95">
      <c r="A145" s="260">
        <f t="shared" si="10"/>
        <v>2015</v>
      </c>
      <c r="B145" s="260">
        <v>8</v>
      </c>
      <c r="C145" s="282">
        <v>726915697</v>
      </c>
      <c r="D145" s="282">
        <v>8818855</v>
      </c>
      <c r="E145" s="282">
        <v>735734552</v>
      </c>
      <c r="F145" s="282">
        <v>475931662</v>
      </c>
      <c r="G145" s="282">
        <v>-2005895</v>
      </c>
      <c r="H145" s="282">
        <v>473925767</v>
      </c>
      <c r="I145" s="282">
        <v>189364097</v>
      </c>
      <c r="J145" s="282">
        <v>2988626</v>
      </c>
      <c r="K145" s="282">
        <v>192352723</v>
      </c>
      <c r="L145" s="282">
        <v>2120540</v>
      </c>
      <c r="M145" s="282">
        <v>41966923</v>
      </c>
      <c r="N145" s="282">
        <v>4926361</v>
      </c>
      <c r="O145" s="282">
        <v>46893284</v>
      </c>
      <c r="P145" s="282">
        <v>1451026866</v>
      </c>
      <c r="Q145" s="281">
        <v>0</v>
      </c>
      <c r="R145" s="282">
        <v>1451026866</v>
      </c>
      <c r="S145" s="281"/>
      <c r="T145" s="282">
        <v>1394331996</v>
      </c>
      <c r="U145" s="282">
        <v>1394331996</v>
      </c>
      <c r="V145" s="282">
        <v>1404133582</v>
      </c>
      <c r="W145" s="282">
        <v>1404133582</v>
      </c>
      <c r="X145" s="282">
        <v>1441225280</v>
      </c>
      <c r="Y145" s="282">
        <v>1441225280</v>
      </c>
      <c r="Z145" s="281">
        <v>2173522</v>
      </c>
      <c r="AA145" s="287">
        <v>-55609</v>
      </c>
      <c r="AB145" s="282">
        <v>2117913</v>
      </c>
      <c r="AC145" s="287">
        <v>114906553</v>
      </c>
      <c r="AD145" s="286">
        <v>0</v>
      </c>
      <c r="AE145" s="291">
        <v>1568051332</v>
      </c>
      <c r="AF145" s="282"/>
      <c r="AG145" s="282">
        <v>0</v>
      </c>
      <c r="AH145" s="288">
        <v>6371000</v>
      </c>
      <c r="AI145" s="288">
        <v>7849000</v>
      </c>
      <c r="AJ145" s="282">
        <v>0</v>
      </c>
      <c r="AK145" s="282"/>
      <c r="AL145" s="287">
        <v>733286697</v>
      </c>
      <c r="AM145" s="287">
        <v>8818855</v>
      </c>
      <c r="AN145" s="286">
        <v>742105552</v>
      </c>
      <c r="AO145" s="287">
        <v>483780662</v>
      </c>
      <c r="AP145" s="287">
        <v>-2005895</v>
      </c>
      <c r="AQ145" s="286">
        <v>481774767</v>
      </c>
      <c r="AR145" s="287">
        <v>189364097</v>
      </c>
      <c r="AS145" s="287">
        <v>2988626</v>
      </c>
      <c r="AT145" s="286">
        <v>192352723</v>
      </c>
      <c r="AU145" s="287">
        <v>2120540</v>
      </c>
      <c r="AV145" s="282">
        <v>41966923</v>
      </c>
      <c r="AW145" s="282">
        <v>4926361</v>
      </c>
      <c r="AX145" s="282">
        <v>46893284</v>
      </c>
      <c r="AY145" s="292">
        <v>1465246866</v>
      </c>
      <c r="AZ145" s="287">
        <v>0</v>
      </c>
      <c r="BA145" s="292">
        <v>1465246866</v>
      </c>
      <c r="BB145" s="282"/>
      <c r="BC145" s="282">
        <v>1408551996</v>
      </c>
      <c r="BD145" s="282">
        <v>1408551996</v>
      </c>
      <c r="BE145" s="293">
        <v>1582271332</v>
      </c>
      <c r="BF145" s="282"/>
      <c r="BG145" s="289">
        <v>1568051332</v>
      </c>
      <c r="BH145" s="294">
        <v>0</v>
      </c>
      <c r="BI145" s="285">
        <v>0</v>
      </c>
      <c r="BJ145" s="282"/>
      <c r="CQ145" s="295"/>
    </row>
    <row r="146" spans="1:95">
      <c r="A146" s="260">
        <f t="shared" si="10"/>
        <v>2015</v>
      </c>
      <c r="B146" s="260">
        <v>9</v>
      </c>
      <c r="C146" s="282">
        <v>672583345</v>
      </c>
      <c r="D146" s="282">
        <v>-87003268</v>
      </c>
      <c r="E146" s="282">
        <v>585580077</v>
      </c>
      <c r="F146" s="282">
        <v>470565125</v>
      </c>
      <c r="G146" s="282">
        <v>-34308560</v>
      </c>
      <c r="H146" s="282">
        <v>436256565</v>
      </c>
      <c r="I146" s="282">
        <v>161694144</v>
      </c>
      <c r="J146" s="282">
        <v>-6086127</v>
      </c>
      <c r="K146" s="282">
        <v>155608017</v>
      </c>
      <c r="L146" s="282">
        <v>2122542</v>
      </c>
      <c r="M146" s="282">
        <v>36596840</v>
      </c>
      <c r="N146" s="282">
        <v>4354980</v>
      </c>
      <c r="O146" s="282">
        <v>40951820</v>
      </c>
      <c r="P146" s="282">
        <v>1220519021</v>
      </c>
      <c r="Q146" s="281">
        <v>0</v>
      </c>
      <c r="R146" s="282">
        <v>1220519021</v>
      </c>
      <c r="S146" s="281"/>
      <c r="T146" s="282">
        <v>1306965156</v>
      </c>
      <c r="U146" s="282">
        <v>1306965156</v>
      </c>
      <c r="V146" s="282">
        <v>1179567201</v>
      </c>
      <c r="W146" s="282">
        <v>1179567201</v>
      </c>
      <c r="X146" s="282">
        <v>1347916976</v>
      </c>
      <c r="Y146" s="282">
        <v>1347916976</v>
      </c>
      <c r="Z146" s="281">
        <v>2148310</v>
      </c>
      <c r="AA146" s="287">
        <v>-159315</v>
      </c>
      <c r="AB146" s="282">
        <v>1988995</v>
      </c>
      <c r="AC146" s="287">
        <v>79010879</v>
      </c>
      <c r="AD146" s="286">
        <v>0</v>
      </c>
      <c r="AE146" s="291">
        <v>1301518895</v>
      </c>
      <c r="AF146" s="282"/>
      <c r="AG146" s="282">
        <v>0</v>
      </c>
      <c r="AH146" s="288">
        <v>4413000</v>
      </c>
      <c r="AI146" s="288">
        <v>6123000</v>
      </c>
      <c r="AJ146" s="282">
        <v>0</v>
      </c>
      <c r="AK146" s="282"/>
      <c r="AL146" s="287">
        <v>676996345</v>
      </c>
      <c r="AM146" s="287">
        <v>-87003268</v>
      </c>
      <c r="AN146" s="286">
        <v>589993077</v>
      </c>
      <c r="AO146" s="287">
        <v>476688125</v>
      </c>
      <c r="AP146" s="287">
        <v>-34308560</v>
      </c>
      <c r="AQ146" s="286">
        <v>442379565</v>
      </c>
      <c r="AR146" s="287">
        <v>161694144</v>
      </c>
      <c r="AS146" s="287">
        <v>-6086127</v>
      </c>
      <c r="AT146" s="286">
        <v>155608017</v>
      </c>
      <c r="AU146" s="287">
        <v>2122542</v>
      </c>
      <c r="AV146" s="282">
        <v>36596840</v>
      </c>
      <c r="AW146" s="282">
        <v>4354980</v>
      </c>
      <c r="AX146" s="282">
        <v>40951820</v>
      </c>
      <c r="AY146" s="292">
        <v>1231055021</v>
      </c>
      <c r="AZ146" s="287">
        <v>0</v>
      </c>
      <c r="BA146" s="292">
        <v>1231055021</v>
      </c>
      <c r="BB146" s="282"/>
      <c r="BC146" s="282">
        <v>1317501156</v>
      </c>
      <c r="BD146" s="282">
        <v>1317501156</v>
      </c>
      <c r="BE146" s="293">
        <v>1312054895</v>
      </c>
      <c r="BF146" s="282"/>
      <c r="BG146" s="289">
        <v>1301518895</v>
      </c>
      <c r="BH146" s="294">
        <v>0</v>
      </c>
      <c r="BI146" s="285">
        <v>0</v>
      </c>
      <c r="BJ146" s="282"/>
      <c r="CQ146" s="295"/>
    </row>
    <row r="147" spans="1:95">
      <c r="A147" s="260">
        <f t="shared" si="10"/>
        <v>2015</v>
      </c>
      <c r="B147" s="260">
        <v>10</v>
      </c>
      <c r="C147" s="282">
        <v>512025892</v>
      </c>
      <c r="D147" s="282">
        <v>-70665652</v>
      </c>
      <c r="E147" s="282">
        <v>441360240</v>
      </c>
      <c r="F147" s="282">
        <v>406292770</v>
      </c>
      <c r="G147" s="282">
        <v>-15417613</v>
      </c>
      <c r="H147" s="282">
        <v>390875157</v>
      </c>
      <c r="I147" s="282">
        <v>172895121</v>
      </c>
      <c r="J147" s="282">
        <v>715881</v>
      </c>
      <c r="K147" s="282">
        <v>173611002</v>
      </c>
      <c r="L147" s="282">
        <v>2124180</v>
      </c>
      <c r="M147" s="282">
        <v>33347621</v>
      </c>
      <c r="N147" s="282">
        <v>3878575</v>
      </c>
      <c r="O147" s="282">
        <v>37226196</v>
      </c>
      <c r="P147" s="282">
        <v>1045196775</v>
      </c>
      <c r="Q147" s="281">
        <v>0</v>
      </c>
      <c r="R147" s="282">
        <v>1045196775</v>
      </c>
      <c r="S147" s="281"/>
      <c r="T147" s="282">
        <v>1093337963</v>
      </c>
      <c r="U147" s="282">
        <v>1093337963</v>
      </c>
      <c r="V147" s="282">
        <v>1007970579</v>
      </c>
      <c r="W147" s="282">
        <v>1007970579</v>
      </c>
      <c r="X147" s="282">
        <v>1130564159</v>
      </c>
      <c r="Y147" s="282">
        <v>1130564159</v>
      </c>
      <c r="Z147" s="281">
        <v>2010889</v>
      </c>
      <c r="AA147" s="287">
        <v>63495</v>
      </c>
      <c r="AB147" s="282">
        <v>2074384</v>
      </c>
      <c r="AC147" s="287">
        <v>56824734</v>
      </c>
      <c r="AD147" s="286">
        <v>0</v>
      </c>
      <c r="AE147" s="291">
        <v>1104095893</v>
      </c>
      <c r="AF147" s="282"/>
      <c r="AG147" s="282">
        <v>0</v>
      </c>
      <c r="AH147" s="288">
        <v>4676000</v>
      </c>
      <c r="AI147" s="288">
        <v>3926000</v>
      </c>
      <c r="AJ147" s="282">
        <v>0</v>
      </c>
      <c r="AK147" s="282"/>
      <c r="AL147" s="287">
        <v>516701892</v>
      </c>
      <c r="AM147" s="287">
        <v>-70665652</v>
      </c>
      <c r="AN147" s="286">
        <v>446036240</v>
      </c>
      <c r="AO147" s="287">
        <v>410218770</v>
      </c>
      <c r="AP147" s="287">
        <v>-15417613</v>
      </c>
      <c r="AQ147" s="286">
        <v>394801157</v>
      </c>
      <c r="AR147" s="287">
        <v>172895121</v>
      </c>
      <c r="AS147" s="287">
        <v>715881</v>
      </c>
      <c r="AT147" s="286">
        <v>173611002</v>
      </c>
      <c r="AU147" s="287">
        <v>2124180</v>
      </c>
      <c r="AV147" s="282">
        <v>33347621</v>
      </c>
      <c r="AW147" s="282">
        <v>3878575</v>
      </c>
      <c r="AX147" s="282">
        <v>37226196</v>
      </c>
      <c r="AY147" s="292">
        <v>1053798775</v>
      </c>
      <c r="AZ147" s="287">
        <v>0</v>
      </c>
      <c r="BA147" s="292">
        <v>1053798775</v>
      </c>
      <c r="BB147" s="282"/>
      <c r="BC147" s="282">
        <v>1101939963</v>
      </c>
      <c r="BD147" s="282">
        <v>1101939963</v>
      </c>
      <c r="BE147" s="293">
        <v>1112697893</v>
      </c>
      <c r="BF147" s="282"/>
      <c r="BG147" s="289">
        <v>1104095893</v>
      </c>
      <c r="BH147" s="294">
        <v>0</v>
      </c>
      <c r="BI147" s="285">
        <v>0</v>
      </c>
      <c r="BJ147" s="282"/>
      <c r="CQ147" s="295"/>
    </row>
    <row r="148" spans="1:95">
      <c r="A148" s="260">
        <f t="shared" si="10"/>
        <v>2015</v>
      </c>
      <c r="B148" s="260">
        <v>11</v>
      </c>
      <c r="C148" s="282">
        <v>404421776</v>
      </c>
      <c r="D148" s="282">
        <v>-16125871</v>
      </c>
      <c r="E148" s="282">
        <v>388295905</v>
      </c>
      <c r="F148" s="282">
        <v>341858389</v>
      </c>
      <c r="G148" s="282">
        <v>1403173</v>
      </c>
      <c r="H148" s="282">
        <v>343261562</v>
      </c>
      <c r="I148" s="282">
        <v>162573593</v>
      </c>
      <c r="J148" s="282">
        <v>5721537</v>
      </c>
      <c r="K148" s="282">
        <v>168295130</v>
      </c>
      <c r="L148" s="282">
        <v>2125799</v>
      </c>
      <c r="M148" s="282">
        <v>31589909</v>
      </c>
      <c r="N148" s="282">
        <v>3481526</v>
      </c>
      <c r="O148" s="282">
        <v>35071435</v>
      </c>
      <c r="P148" s="282">
        <v>937049831</v>
      </c>
      <c r="Q148" s="281">
        <v>0</v>
      </c>
      <c r="R148" s="282">
        <v>937049831</v>
      </c>
      <c r="S148" s="281"/>
      <c r="T148" s="282">
        <v>910979557</v>
      </c>
      <c r="U148" s="282">
        <v>910979557</v>
      </c>
      <c r="V148" s="282">
        <v>901978396</v>
      </c>
      <c r="W148" s="282">
        <v>901978396</v>
      </c>
      <c r="X148" s="282">
        <v>946050992</v>
      </c>
      <c r="Y148" s="282">
        <v>946050992</v>
      </c>
      <c r="Z148" s="281">
        <v>2027250</v>
      </c>
      <c r="AA148" s="287">
        <v>328170</v>
      </c>
      <c r="AB148" s="282">
        <v>2355420</v>
      </c>
      <c r="AC148" s="287">
        <v>45604469</v>
      </c>
      <c r="AD148" s="286">
        <v>0</v>
      </c>
      <c r="AE148" s="291">
        <v>985009720</v>
      </c>
      <c r="AF148" s="282"/>
      <c r="AG148" s="282">
        <v>0</v>
      </c>
      <c r="AH148" s="288">
        <v>8554000</v>
      </c>
      <c r="AI148" s="288">
        <v>3246000</v>
      </c>
      <c r="AJ148" s="282">
        <v>0</v>
      </c>
      <c r="AK148" s="282"/>
      <c r="AL148" s="287">
        <v>412975776</v>
      </c>
      <c r="AM148" s="287">
        <v>-16125871</v>
      </c>
      <c r="AN148" s="286">
        <v>396849905</v>
      </c>
      <c r="AO148" s="287">
        <v>345104389</v>
      </c>
      <c r="AP148" s="287">
        <v>1403173</v>
      </c>
      <c r="AQ148" s="286">
        <v>346507562</v>
      </c>
      <c r="AR148" s="287">
        <v>162573593</v>
      </c>
      <c r="AS148" s="287">
        <v>5721537</v>
      </c>
      <c r="AT148" s="286">
        <v>168295130</v>
      </c>
      <c r="AU148" s="287">
        <v>2125799</v>
      </c>
      <c r="AV148" s="282">
        <v>31589909</v>
      </c>
      <c r="AW148" s="282">
        <v>3481526</v>
      </c>
      <c r="AX148" s="282">
        <v>35071435</v>
      </c>
      <c r="AY148" s="292">
        <v>948849831</v>
      </c>
      <c r="AZ148" s="287">
        <v>0</v>
      </c>
      <c r="BA148" s="292">
        <v>948849831</v>
      </c>
      <c r="BB148" s="282"/>
      <c r="BC148" s="282">
        <v>922779557</v>
      </c>
      <c r="BD148" s="282">
        <v>922779557</v>
      </c>
      <c r="BE148" s="293">
        <v>996809720</v>
      </c>
      <c r="BF148" s="282"/>
      <c r="BG148" s="289">
        <v>985009720</v>
      </c>
      <c r="BH148" s="294">
        <v>0</v>
      </c>
      <c r="BI148" s="285">
        <v>0</v>
      </c>
      <c r="BJ148" s="282"/>
      <c r="CQ148" s="295"/>
    </row>
    <row r="149" spans="1:95">
      <c r="A149" s="260">
        <f t="shared" si="10"/>
        <v>2015</v>
      </c>
      <c r="B149" s="260">
        <v>12</v>
      </c>
      <c r="C149" s="282">
        <v>459339666</v>
      </c>
      <c r="D149" s="282">
        <v>61272427</v>
      </c>
      <c r="E149" s="282">
        <v>520612093</v>
      </c>
      <c r="F149" s="282">
        <v>345606576</v>
      </c>
      <c r="G149" s="282">
        <v>9333133</v>
      </c>
      <c r="H149" s="282">
        <v>354939709</v>
      </c>
      <c r="I149" s="282">
        <v>150910157</v>
      </c>
      <c r="J149" s="282">
        <v>-3212351</v>
      </c>
      <c r="K149" s="282">
        <v>147697806</v>
      </c>
      <c r="L149" s="282">
        <v>2127250</v>
      </c>
      <c r="M149" s="282">
        <v>35267594</v>
      </c>
      <c r="N149" s="282">
        <v>3801216</v>
      </c>
      <c r="O149" s="282">
        <v>39068810</v>
      </c>
      <c r="P149" s="282">
        <v>1064445668</v>
      </c>
      <c r="Q149" s="281">
        <v>0</v>
      </c>
      <c r="R149" s="282">
        <v>1064445668</v>
      </c>
      <c r="S149" s="281"/>
      <c r="T149" s="282">
        <v>957983649</v>
      </c>
      <c r="U149" s="282">
        <v>957983649</v>
      </c>
      <c r="V149" s="282">
        <v>1025376858</v>
      </c>
      <c r="W149" s="282">
        <v>1025376858</v>
      </c>
      <c r="X149" s="282">
        <v>997052459</v>
      </c>
      <c r="Y149" s="282">
        <v>997052459</v>
      </c>
      <c r="Z149" s="281">
        <v>2181380</v>
      </c>
      <c r="AA149" s="287">
        <v>158704</v>
      </c>
      <c r="AB149" s="282">
        <v>2340084</v>
      </c>
      <c r="AC149" s="287">
        <v>60506419</v>
      </c>
      <c r="AD149" s="286">
        <v>0</v>
      </c>
      <c r="AE149" s="291">
        <v>1127292171</v>
      </c>
      <c r="AF149" s="282"/>
      <c r="AG149" s="282">
        <v>0</v>
      </c>
      <c r="AH149" s="288">
        <v>15900000</v>
      </c>
      <c r="AI149" s="288">
        <v>4986000</v>
      </c>
      <c r="AJ149" s="282">
        <v>0</v>
      </c>
      <c r="AK149" s="282"/>
      <c r="AL149" s="287">
        <v>475239666</v>
      </c>
      <c r="AM149" s="287">
        <v>61272427</v>
      </c>
      <c r="AN149" s="286">
        <v>536512093</v>
      </c>
      <c r="AO149" s="287">
        <v>350592576</v>
      </c>
      <c r="AP149" s="287">
        <v>9333133</v>
      </c>
      <c r="AQ149" s="286">
        <v>359925709</v>
      </c>
      <c r="AR149" s="287">
        <v>150910157</v>
      </c>
      <c r="AS149" s="287">
        <v>-3212351</v>
      </c>
      <c r="AT149" s="286">
        <v>147697806</v>
      </c>
      <c r="AU149" s="287">
        <v>2127250</v>
      </c>
      <c r="AV149" s="282">
        <v>35267594</v>
      </c>
      <c r="AW149" s="282">
        <v>3801216</v>
      </c>
      <c r="AX149" s="282">
        <v>39068810</v>
      </c>
      <c r="AY149" s="292">
        <v>1085331668</v>
      </c>
      <c r="AZ149" s="287">
        <v>0</v>
      </c>
      <c r="BA149" s="292">
        <v>1085331668</v>
      </c>
      <c r="BB149" s="282"/>
      <c r="BC149" s="282">
        <v>978869649</v>
      </c>
      <c r="BD149" s="282">
        <v>978869649</v>
      </c>
      <c r="BE149" s="293">
        <v>1148178171</v>
      </c>
      <c r="BF149" s="282"/>
      <c r="BG149" s="289">
        <v>1127292171</v>
      </c>
      <c r="BH149" s="294">
        <v>0</v>
      </c>
      <c r="BI149" s="285">
        <v>0</v>
      </c>
      <c r="BJ149" s="282"/>
      <c r="CQ149" s="295"/>
    </row>
    <row r="150" spans="1:95">
      <c r="B150" s="266" t="s">
        <v>112</v>
      </c>
      <c r="C150" s="282">
        <v>6485298506</v>
      </c>
      <c r="D150" s="282">
        <v>27574211</v>
      </c>
      <c r="E150" s="282">
        <v>6512872717</v>
      </c>
      <c r="F150" s="282">
        <v>4704397868</v>
      </c>
      <c r="G150" s="282">
        <v>19988683</v>
      </c>
      <c r="H150" s="282">
        <v>4724386551</v>
      </c>
      <c r="I150" s="282">
        <v>1974165964</v>
      </c>
      <c r="J150" s="282">
        <v>1612520</v>
      </c>
      <c r="K150" s="282">
        <v>1975778484</v>
      </c>
      <c r="L150" s="282">
        <v>25413095</v>
      </c>
      <c r="M150" s="282">
        <v>422777784</v>
      </c>
      <c r="N150" s="282">
        <v>48273238</v>
      </c>
      <c r="O150" s="282">
        <v>471051022</v>
      </c>
      <c r="P150" s="282">
        <v>13709501869</v>
      </c>
      <c r="Q150" s="281">
        <v>0</v>
      </c>
      <c r="R150" s="282">
        <v>13709501869</v>
      </c>
      <c r="S150" s="281"/>
      <c r="T150" s="282">
        <v>13189275433</v>
      </c>
      <c r="U150" s="282">
        <v>13189275433</v>
      </c>
      <c r="V150" s="282">
        <v>13238450847</v>
      </c>
      <c r="W150" s="282">
        <v>13238450847</v>
      </c>
      <c r="X150" s="282">
        <v>13660326455</v>
      </c>
      <c r="Y150" s="282">
        <v>13660326455</v>
      </c>
      <c r="Z150" s="290">
        <v>25555255</v>
      </c>
      <c r="AA150" s="286">
        <v>106752</v>
      </c>
      <c r="AB150" s="282">
        <v>25662007</v>
      </c>
      <c r="AC150" s="286">
        <v>855704592</v>
      </c>
      <c r="AD150" s="286">
        <v>0</v>
      </c>
      <c r="AE150" s="286">
        <v>14590868468</v>
      </c>
      <c r="AF150" s="282">
        <v>0</v>
      </c>
      <c r="AG150" s="282">
        <v>0</v>
      </c>
      <c r="AH150" s="282">
        <v>98671000</v>
      </c>
      <c r="AI150" s="282">
        <v>63988000</v>
      </c>
      <c r="AJ150" s="282">
        <v>0</v>
      </c>
      <c r="AK150" s="282"/>
      <c r="AL150" s="286">
        <v>6583969506</v>
      </c>
      <c r="AM150" s="286">
        <v>27574211</v>
      </c>
      <c r="AN150" s="286">
        <v>6611543717</v>
      </c>
      <c r="AO150" s="286">
        <v>4768385868</v>
      </c>
      <c r="AP150" s="286">
        <v>19988683</v>
      </c>
      <c r="AQ150" s="286">
        <v>4788374551</v>
      </c>
      <c r="AR150" s="286">
        <v>1974165964</v>
      </c>
      <c r="AS150" s="286">
        <v>1612520</v>
      </c>
      <c r="AT150" s="286">
        <v>1975778484</v>
      </c>
      <c r="AU150" s="286">
        <v>25413095</v>
      </c>
      <c r="AV150" s="282">
        <v>422777784</v>
      </c>
      <c r="AW150" s="282">
        <v>48273238</v>
      </c>
      <c r="AX150" s="282">
        <v>471051022</v>
      </c>
      <c r="AY150" s="282">
        <v>13872160869</v>
      </c>
      <c r="AZ150" s="287">
        <v>0</v>
      </c>
      <c r="BA150" s="282">
        <v>13872160869</v>
      </c>
      <c r="BB150" s="282"/>
      <c r="BC150" s="282">
        <v>13351934433</v>
      </c>
      <c r="BD150" s="282">
        <v>13351934433</v>
      </c>
      <c r="BE150" s="286">
        <v>14753527468</v>
      </c>
      <c r="BF150" s="281"/>
      <c r="BG150" s="286">
        <v>14590868468</v>
      </c>
      <c r="BH150" s="294">
        <v>0</v>
      </c>
      <c r="BI150" s="286">
        <v>0</v>
      </c>
      <c r="BJ150" s="282"/>
      <c r="CQ150" s="295"/>
    </row>
    <row r="151" spans="1:95">
      <c r="AY151" s="263">
        <v>0</v>
      </c>
      <c r="CJ151" s="295"/>
    </row>
    <row r="152" spans="1:95">
      <c r="A152" s="260">
        <f>A19</f>
        <v>2005</v>
      </c>
      <c r="B152" s="260" t="str">
        <f t="shared" ref="B152" si="11">B20</f>
        <v>Annual</v>
      </c>
      <c r="C152" s="282">
        <v>5147869447</v>
      </c>
      <c r="D152" s="282">
        <v>-3976478</v>
      </c>
      <c r="E152" s="282">
        <v>5143892969</v>
      </c>
      <c r="F152" s="282">
        <v>3696212397</v>
      </c>
      <c r="G152" s="282">
        <v>-4688070</v>
      </c>
      <c r="H152" s="282">
        <v>3691524327</v>
      </c>
      <c r="I152" s="282">
        <v>2042871371</v>
      </c>
      <c r="J152" s="282">
        <v>24651907</v>
      </c>
      <c r="K152" s="282">
        <v>2067523278</v>
      </c>
      <c r="L152" s="282">
        <v>22902086</v>
      </c>
      <c r="M152" s="282">
        <v>349458532</v>
      </c>
      <c r="N152" s="282">
        <v>45894965</v>
      </c>
      <c r="O152" s="282">
        <v>395353497</v>
      </c>
      <c r="P152" s="282">
        <v>11321196157</v>
      </c>
      <c r="Q152" s="282">
        <v>0</v>
      </c>
      <c r="R152" s="282">
        <v>11321196157</v>
      </c>
      <c r="S152" s="282"/>
      <c r="T152" s="282">
        <v>10909855301</v>
      </c>
      <c r="U152" s="282">
        <v>10909855301</v>
      </c>
      <c r="V152" s="282">
        <v>10925842660</v>
      </c>
      <c r="W152" s="282">
        <v>10925842660</v>
      </c>
      <c r="X152" s="282">
        <v>11305208798</v>
      </c>
      <c r="Y152" s="282">
        <v>11305208798</v>
      </c>
      <c r="Z152" s="282">
        <v>22048735</v>
      </c>
      <c r="AA152" s="282">
        <v>24841</v>
      </c>
      <c r="AB152" s="282">
        <v>22073576</v>
      </c>
      <c r="AC152" s="282">
        <v>703874201</v>
      </c>
      <c r="AD152" s="282">
        <v>11354640</v>
      </c>
      <c r="AE152" s="282">
        <v>12023227232</v>
      </c>
      <c r="AF152" s="282"/>
      <c r="AG152" s="282"/>
      <c r="AH152" s="282">
        <v>3410000</v>
      </c>
      <c r="AI152" s="282">
        <v>2868000</v>
      </c>
      <c r="AJ152" s="282">
        <v>0</v>
      </c>
      <c r="AK152" s="282"/>
      <c r="AL152" s="282">
        <v>5151279447</v>
      </c>
      <c r="AM152" s="282">
        <v>-24175401</v>
      </c>
      <c r="AN152" s="282">
        <v>5127104046</v>
      </c>
      <c r="AO152" s="282">
        <v>3702342956</v>
      </c>
      <c r="AP152" s="282">
        <v>-21277380</v>
      </c>
      <c r="AQ152" s="282">
        <v>3681065576</v>
      </c>
      <c r="AR152" s="282">
        <v>2068339039</v>
      </c>
      <c r="AS152" s="282">
        <v>-2561429</v>
      </c>
      <c r="AT152" s="282">
        <v>2065777610</v>
      </c>
      <c r="AU152" s="282">
        <v>22902086</v>
      </c>
      <c r="AV152" s="282">
        <v>349458532</v>
      </c>
      <c r="AW152" s="282">
        <v>40925366</v>
      </c>
      <c r="AX152" s="282">
        <v>390383898</v>
      </c>
      <c r="AY152" s="282">
        <v>11287233216</v>
      </c>
      <c r="AZ152" s="282">
        <v>0</v>
      </c>
      <c r="BA152" s="282">
        <v>11287233216</v>
      </c>
      <c r="BB152" s="282"/>
      <c r="BC152" s="282">
        <v>10944863528</v>
      </c>
      <c r="BD152" s="282">
        <v>10944863528</v>
      </c>
      <c r="BE152" s="282">
        <v>12029505232</v>
      </c>
      <c r="BF152" s="282"/>
      <c r="BG152" s="282">
        <v>12023227232</v>
      </c>
      <c r="BH152" s="282">
        <v>0</v>
      </c>
      <c r="BI152" s="282">
        <v>-35271342</v>
      </c>
      <c r="BJ152" s="111">
        <v>-2.9336002155997513E-3</v>
      </c>
      <c r="BL152" s="111">
        <v>5.8542867685859604E-2</v>
      </c>
    </row>
    <row r="153" spans="1:95">
      <c r="C153" s="282"/>
      <c r="D153" s="282"/>
      <c r="E153" s="282"/>
      <c r="F153" s="282"/>
      <c r="G153" s="282"/>
      <c r="H153" s="204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  <c r="AC153" s="282"/>
      <c r="AD153" s="282"/>
      <c r="AE153" s="282"/>
      <c r="AG153" s="282"/>
      <c r="AH153" s="282"/>
      <c r="AI153" s="282"/>
      <c r="AJ153" s="282"/>
      <c r="AK153" s="282"/>
      <c r="AL153" s="282"/>
      <c r="AM153" s="282"/>
      <c r="AN153" s="282"/>
      <c r="AO153" s="282"/>
      <c r="AP153" s="282"/>
      <c r="AQ153" s="282"/>
      <c r="AR153" s="282"/>
      <c r="AS153" s="282"/>
      <c r="AT153" s="282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</row>
    <row r="154" spans="1:95">
      <c r="A154" s="260">
        <f>A152+1</f>
        <v>2006</v>
      </c>
      <c r="B154" s="260" t="str">
        <f t="shared" ref="B154" si="12">B33</f>
        <v>Annual</v>
      </c>
      <c r="C154" s="282">
        <v>5345676462</v>
      </c>
      <c r="D154" s="282">
        <v>24309784</v>
      </c>
      <c r="E154" s="282">
        <v>5369986246</v>
      </c>
      <c r="F154" s="282">
        <v>3802564871</v>
      </c>
      <c r="G154" s="282">
        <v>15767134</v>
      </c>
      <c r="H154" s="282">
        <v>3818332005</v>
      </c>
      <c r="I154" s="282">
        <v>2045490562</v>
      </c>
      <c r="J154" s="282">
        <v>2599062</v>
      </c>
      <c r="K154" s="282">
        <v>2048089624</v>
      </c>
      <c r="L154" s="282">
        <v>23105567</v>
      </c>
      <c r="M154" s="282">
        <v>364030048</v>
      </c>
      <c r="N154" s="282">
        <v>42308691</v>
      </c>
      <c r="O154" s="282">
        <v>406338739</v>
      </c>
      <c r="P154" s="282">
        <v>11665852181</v>
      </c>
      <c r="Q154" s="282">
        <v>0</v>
      </c>
      <c r="R154" s="282">
        <v>11665852181</v>
      </c>
      <c r="S154" s="282"/>
      <c r="T154" s="282">
        <v>11216837462</v>
      </c>
      <c r="U154" s="282">
        <v>11216837462</v>
      </c>
      <c r="V154" s="282">
        <v>11259513442</v>
      </c>
      <c r="W154" s="282">
        <v>11259513442</v>
      </c>
      <c r="X154" s="282">
        <v>11623176201</v>
      </c>
      <c r="Y154" s="282">
        <v>11623176201</v>
      </c>
      <c r="Z154" s="282">
        <v>22399387</v>
      </c>
      <c r="AA154" s="282">
        <v>77154</v>
      </c>
      <c r="AB154" s="282">
        <v>22476541</v>
      </c>
      <c r="AC154" s="282">
        <v>721325232</v>
      </c>
      <c r="AD154" s="282">
        <v>0</v>
      </c>
      <c r="AE154" s="282">
        <v>12409653954</v>
      </c>
      <c r="AF154" s="282"/>
      <c r="AG154" s="282"/>
      <c r="AH154" s="282">
        <v>16158000</v>
      </c>
      <c r="AI154" s="282">
        <v>10830000</v>
      </c>
      <c r="AJ154" s="282">
        <v>0</v>
      </c>
      <c r="AK154" s="282"/>
      <c r="AL154" s="282">
        <v>5361834462</v>
      </c>
      <c r="AM154" s="282">
        <v>24309784</v>
      </c>
      <c r="AN154" s="282">
        <v>5386144246</v>
      </c>
      <c r="AO154" s="282">
        <v>3813394871</v>
      </c>
      <c r="AP154" s="282">
        <v>15767134</v>
      </c>
      <c r="AQ154" s="282">
        <v>3829162005</v>
      </c>
      <c r="AR154" s="282">
        <v>2045490562</v>
      </c>
      <c r="AS154" s="282">
        <v>2599062</v>
      </c>
      <c r="AT154" s="282">
        <v>2048089624</v>
      </c>
      <c r="AU154" s="282">
        <v>23105567</v>
      </c>
      <c r="AV154" s="282">
        <v>364030048</v>
      </c>
      <c r="AW154" s="282">
        <v>42308691</v>
      </c>
      <c r="AX154" s="282">
        <v>406338739</v>
      </c>
      <c r="AY154" s="282">
        <v>11692840181</v>
      </c>
      <c r="AZ154" s="282">
        <v>0</v>
      </c>
      <c r="BA154" s="282">
        <v>11692840181</v>
      </c>
      <c r="BB154" s="282"/>
      <c r="BC154" s="282">
        <v>11243825462</v>
      </c>
      <c r="BD154" s="282">
        <v>11243825462</v>
      </c>
      <c r="BE154" s="282">
        <v>12436641954</v>
      </c>
      <c r="BF154" s="282"/>
      <c r="BG154" s="282">
        <v>12409653954</v>
      </c>
      <c r="BH154" s="282">
        <v>0</v>
      </c>
      <c r="BI154" s="282">
        <v>0</v>
      </c>
      <c r="BJ154" s="111">
        <v>0</v>
      </c>
      <c r="BL154" s="111">
        <v>5.8126135883708137E-2</v>
      </c>
    </row>
    <row r="155" spans="1:95">
      <c r="A155" s="260">
        <f>A154+1</f>
        <v>2007</v>
      </c>
      <c r="B155" s="260" t="str">
        <f t="shared" ref="B155" si="13">B46</f>
        <v>Annual</v>
      </c>
      <c r="C155" s="282">
        <v>5484211260</v>
      </c>
      <c r="D155" s="282">
        <v>25806142</v>
      </c>
      <c r="E155" s="282">
        <v>5510017402</v>
      </c>
      <c r="F155" s="282">
        <v>3901667440</v>
      </c>
      <c r="G155" s="282">
        <v>16778602</v>
      </c>
      <c r="H155" s="282">
        <v>3918446042</v>
      </c>
      <c r="I155" s="282">
        <v>2078627813</v>
      </c>
      <c r="J155" s="282">
        <v>2018775</v>
      </c>
      <c r="K155" s="282">
        <v>2080646588</v>
      </c>
      <c r="L155" s="282">
        <v>23361959</v>
      </c>
      <c r="M155" s="282">
        <v>370553504</v>
      </c>
      <c r="N155" s="282">
        <v>42971018</v>
      </c>
      <c r="O155" s="282">
        <v>413524522</v>
      </c>
      <c r="P155" s="282">
        <v>11945996513</v>
      </c>
      <c r="Q155" s="282">
        <v>0</v>
      </c>
      <c r="R155" s="282">
        <v>11945996513</v>
      </c>
      <c r="S155" s="282"/>
      <c r="T155" s="282">
        <v>11487868472</v>
      </c>
      <c r="U155" s="282">
        <v>11487868472</v>
      </c>
      <c r="V155" s="282">
        <v>11532471991</v>
      </c>
      <c r="W155" s="282">
        <v>11532471991</v>
      </c>
      <c r="X155" s="282">
        <v>11901392994</v>
      </c>
      <c r="Y155" s="282">
        <v>11901392994</v>
      </c>
      <c r="Z155" s="282">
        <v>22750039</v>
      </c>
      <c r="AA155" s="282">
        <v>111098</v>
      </c>
      <c r="AB155" s="282">
        <v>22861137</v>
      </c>
      <c r="AC155" s="282">
        <v>739536307</v>
      </c>
      <c r="AD155" s="282">
        <v>0</v>
      </c>
      <c r="AE155" s="282">
        <v>12708393957</v>
      </c>
      <c r="AF155" s="282"/>
      <c r="AG155" s="282"/>
      <c r="AH155" s="282">
        <v>25530000</v>
      </c>
      <c r="AI155" s="282">
        <v>16702000</v>
      </c>
      <c r="AJ155" s="282">
        <v>0</v>
      </c>
      <c r="AK155" s="282"/>
      <c r="AL155" s="282">
        <v>5509741260</v>
      </c>
      <c r="AM155" s="282">
        <v>25806142</v>
      </c>
      <c r="AN155" s="282">
        <v>5535547402</v>
      </c>
      <c r="AO155" s="282">
        <v>3918369440</v>
      </c>
      <c r="AP155" s="282">
        <v>16778602</v>
      </c>
      <c r="AQ155" s="282">
        <v>3935148042</v>
      </c>
      <c r="AR155" s="282">
        <v>2078627813</v>
      </c>
      <c r="AS155" s="282">
        <v>2018775</v>
      </c>
      <c r="AT155" s="282">
        <v>2080646588</v>
      </c>
      <c r="AU155" s="282">
        <v>23361959</v>
      </c>
      <c r="AV155" s="282">
        <v>370553504</v>
      </c>
      <c r="AW155" s="282">
        <v>42971018</v>
      </c>
      <c r="AX155" s="282">
        <v>413524522</v>
      </c>
      <c r="AY155" s="282">
        <v>11988228513</v>
      </c>
      <c r="AZ155" s="282">
        <v>0</v>
      </c>
      <c r="BA155" s="282">
        <v>11988228513</v>
      </c>
      <c r="BB155" s="282"/>
      <c r="BC155" s="282">
        <v>11530100472</v>
      </c>
      <c r="BD155" s="282">
        <v>11530100472</v>
      </c>
      <c r="BE155" s="282">
        <v>12750625957</v>
      </c>
      <c r="BF155" s="282"/>
      <c r="BG155" s="282">
        <v>12708393957</v>
      </c>
      <c r="BH155" s="282">
        <v>0</v>
      </c>
      <c r="BI155" s="282">
        <v>0</v>
      </c>
      <c r="BJ155" s="111">
        <v>0</v>
      </c>
      <c r="BL155" s="111">
        <v>5.819274327678918E-2</v>
      </c>
    </row>
    <row r="156" spans="1:95">
      <c r="A156" s="260">
        <f>A155+1</f>
        <v>2008</v>
      </c>
      <c r="B156" s="260" t="str">
        <f t="shared" ref="B156" si="14">B59</f>
        <v>Annual</v>
      </c>
      <c r="C156" s="282">
        <v>5660479286</v>
      </c>
      <c r="D156" s="282">
        <v>25509002</v>
      </c>
      <c r="E156" s="282">
        <v>5685988288</v>
      </c>
      <c r="F156" s="282">
        <v>4033997437</v>
      </c>
      <c r="G156" s="282">
        <v>17762159</v>
      </c>
      <c r="H156" s="282">
        <v>4051759596</v>
      </c>
      <c r="I156" s="282">
        <v>2086729655</v>
      </c>
      <c r="J156" s="282">
        <v>1802817</v>
      </c>
      <c r="K156" s="282">
        <v>2088532472</v>
      </c>
      <c r="L156" s="282">
        <v>23618351</v>
      </c>
      <c r="M156" s="282">
        <v>378002227</v>
      </c>
      <c r="N156" s="282">
        <v>43739678</v>
      </c>
      <c r="O156" s="282">
        <v>421741905</v>
      </c>
      <c r="P156" s="282">
        <v>12271640612</v>
      </c>
      <c r="Q156" s="282">
        <v>0</v>
      </c>
      <c r="R156" s="282">
        <v>12271640612</v>
      </c>
      <c r="S156" s="282"/>
      <c r="T156" s="282">
        <v>11804824729</v>
      </c>
      <c r="U156" s="282">
        <v>11804824729</v>
      </c>
      <c r="V156" s="282">
        <v>11849898707</v>
      </c>
      <c r="W156" s="282">
        <v>11849898707</v>
      </c>
      <c r="X156" s="282">
        <v>12226566634</v>
      </c>
      <c r="Y156" s="282">
        <v>12226566634</v>
      </c>
      <c r="Z156" s="282">
        <v>23100691</v>
      </c>
      <c r="AA156" s="282">
        <v>98051</v>
      </c>
      <c r="AB156" s="282">
        <v>23198742</v>
      </c>
      <c r="AC156" s="282">
        <v>760550758</v>
      </c>
      <c r="AD156" s="282">
        <v>0</v>
      </c>
      <c r="AE156" s="282">
        <v>13055390112</v>
      </c>
      <c r="AF156" s="282"/>
      <c r="AG156" s="282"/>
      <c r="AH156" s="282">
        <v>34903000</v>
      </c>
      <c r="AI156" s="282">
        <v>22651000</v>
      </c>
      <c r="AJ156" s="282">
        <v>0</v>
      </c>
      <c r="AK156" s="282"/>
      <c r="AL156" s="282">
        <v>5695382286</v>
      </c>
      <c r="AM156" s="282">
        <v>25509002</v>
      </c>
      <c r="AN156" s="282">
        <v>5720891288</v>
      </c>
      <c r="AO156" s="282">
        <v>4056648437</v>
      </c>
      <c r="AP156" s="282">
        <v>17762159</v>
      </c>
      <c r="AQ156" s="282">
        <v>4074410596</v>
      </c>
      <c r="AR156" s="282">
        <v>2086729655</v>
      </c>
      <c r="AS156" s="282">
        <v>1802817</v>
      </c>
      <c r="AT156" s="282">
        <v>2088532472</v>
      </c>
      <c r="AU156" s="282">
        <v>23618351</v>
      </c>
      <c r="AV156" s="282">
        <v>378002227</v>
      </c>
      <c r="AW156" s="282">
        <v>43739678</v>
      </c>
      <c r="AX156" s="282">
        <v>421741905</v>
      </c>
      <c r="AY156" s="282">
        <v>12329194612</v>
      </c>
      <c r="AZ156" s="282">
        <v>0</v>
      </c>
      <c r="BA156" s="282">
        <v>12329194612</v>
      </c>
      <c r="BB156" s="282"/>
      <c r="BC156" s="282">
        <v>11862378729</v>
      </c>
      <c r="BD156" s="282">
        <v>11862378729</v>
      </c>
      <c r="BE156" s="282">
        <v>13112944112</v>
      </c>
      <c r="BF156" s="282"/>
      <c r="BG156" s="282">
        <v>13055390112</v>
      </c>
      <c r="BH156" s="282">
        <v>0</v>
      </c>
      <c r="BI156" s="282">
        <v>0</v>
      </c>
      <c r="BJ156" s="111">
        <v>0</v>
      </c>
      <c r="BL156" s="111">
        <v>5.8255689908563647E-2</v>
      </c>
    </row>
    <row r="157" spans="1:95">
      <c r="A157" s="260">
        <f>A156+1</f>
        <v>2009</v>
      </c>
      <c r="B157" s="260" t="str">
        <f t="shared" ref="B157" si="15">B72</f>
        <v>Annual</v>
      </c>
      <c r="C157" s="282">
        <v>5796221445</v>
      </c>
      <c r="D157" s="282">
        <v>25521072</v>
      </c>
      <c r="E157" s="282">
        <v>5821742517</v>
      </c>
      <c r="F157" s="282">
        <v>4141500765</v>
      </c>
      <c r="G157" s="282">
        <v>18001592</v>
      </c>
      <c r="H157" s="282">
        <v>4159502357</v>
      </c>
      <c r="I157" s="282">
        <v>2093470568</v>
      </c>
      <c r="J157" s="282">
        <v>1949038</v>
      </c>
      <c r="K157" s="282">
        <v>2095419606</v>
      </c>
      <c r="L157" s="282">
        <v>23874743</v>
      </c>
      <c r="M157" s="282">
        <v>383618512</v>
      </c>
      <c r="N157" s="282">
        <v>44297480</v>
      </c>
      <c r="O157" s="282">
        <v>427915992</v>
      </c>
      <c r="P157" s="282">
        <v>12528455215</v>
      </c>
      <c r="Q157" s="282">
        <v>0</v>
      </c>
      <c r="R157" s="282">
        <v>12528455215</v>
      </c>
      <c r="S157" s="282"/>
      <c r="T157" s="282">
        <v>12055067521</v>
      </c>
      <c r="U157" s="282">
        <v>12055067521</v>
      </c>
      <c r="V157" s="282">
        <v>12100539223</v>
      </c>
      <c r="W157" s="282">
        <v>12100539223</v>
      </c>
      <c r="X157" s="282">
        <v>12482983513</v>
      </c>
      <c r="Y157" s="282">
        <v>12482983513</v>
      </c>
      <c r="Z157" s="282">
        <v>23451343</v>
      </c>
      <c r="AA157" s="282">
        <v>109954</v>
      </c>
      <c r="AB157" s="282">
        <v>23561297</v>
      </c>
      <c r="AC157" s="282">
        <v>777328837</v>
      </c>
      <c r="AD157" s="282">
        <v>0</v>
      </c>
      <c r="AE157" s="282">
        <v>13329345349</v>
      </c>
      <c r="AF157" s="282"/>
      <c r="AG157" s="282"/>
      <c r="AH157" s="282">
        <v>44276000</v>
      </c>
      <c r="AI157" s="282">
        <v>28600000</v>
      </c>
      <c r="AJ157" s="282">
        <v>0</v>
      </c>
      <c r="AK157" s="282"/>
      <c r="AL157" s="282">
        <v>5840497445</v>
      </c>
      <c r="AM157" s="282">
        <v>25521072</v>
      </c>
      <c r="AN157" s="282">
        <v>5866018517</v>
      </c>
      <c r="AO157" s="282">
        <v>4170100765</v>
      </c>
      <c r="AP157" s="282">
        <v>18001592</v>
      </c>
      <c r="AQ157" s="282">
        <v>4188102357</v>
      </c>
      <c r="AR157" s="282">
        <v>2093470568</v>
      </c>
      <c r="AS157" s="282">
        <v>1949038</v>
      </c>
      <c r="AT157" s="282">
        <v>2095419606</v>
      </c>
      <c r="AU157" s="282">
        <v>23874743</v>
      </c>
      <c r="AV157" s="282">
        <v>383618512</v>
      </c>
      <c r="AW157" s="282">
        <v>44297480</v>
      </c>
      <c r="AX157" s="282">
        <v>427915992</v>
      </c>
      <c r="AY157" s="282">
        <v>12601331215</v>
      </c>
      <c r="AZ157" s="282">
        <v>0</v>
      </c>
      <c r="BA157" s="282">
        <v>12601331215</v>
      </c>
      <c r="BB157" s="282"/>
      <c r="BC157" s="282">
        <v>12127943521</v>
      </c>
      <c r="BD157" s="282">
        <v>12127943521</v>
      </c>
      <c r="BE157" s="282">
        <v>13402221349</v>
      </c>
      <c r="BF157" s="282"/>
      <c r="BG157" s="282">
        <v>13329345349</v>
      </c>
      <c r="BH157" s="282">
        <v>0</v>
      </c>
      <c r="BI157" s="282">
        <v>0</v>
      </c>
      <c r="BJ157" s="111">
        <v>0</v>
      </c>
      <c r="BL157" s="111">
        <v>5.8317105352688393E-2</v>
      </c>
    </row>
    <row r="158" spans="1:95">
      <c r="A158" s="260">
        <f>A157+1</f>
        <v>2010</v>
      </c>
      <c r="B158" s="260" t="str">
        <f t="shared" ref="B158" si="16">B85</f>
        <v>Annual</v>
      </c>
      <c r="C158" s="282">
        <v>5918377593</v>
      </c>
      <c r="D158" s="282">
        <v>26923969</v>
      </c>
      <c r="E158" s="282">
        <v>5945301562</v>
      </c>
      <c r="F158" s="282">
        <v>4239288969</v>
      </c>
      <c r="G158" s="282">
        <v>18878806</v>
      </c>
      <c r="H158" s="282">
        <v>4258167775</v>
      </c>
      <c r="I158" s="282">
        <v>2073877942</v>
      </c>
      <c r="J158" s="282">
        <v>2091681</v>
      </c>
      <c r="K158" s="282">
        <v>2075969623</v>
      </c>
      <c r="L158" s="282">
        <v>24131135</v>
      </c>
      <c r="M158" s="282">
        <v>390142077</v>
      </c>
      <c r="N158" s="282">
        <v>44959804</v>
      </c>
      <c r="O158" s="282">
        <v>435101881</v>
      </c>
      <c r="P158" s="282">
        <v>12738671976</v>
      </c>
      <c r="Q158" s="282">
        <v>0</v>
      </c>
      <c r="R158" s="282">
        <v>12738671976</v>
      </c>
      <c r="S158" s="282"/>
      <c r="T158" s="282">
        <v>12255675639</v>
      </c>
      <c r="U158" s="282">
        <v>12255675639</v>
      </c>
      <c r="V158" s="282">
        <v>12303570095</v>
      </c>
      <c r="W158" s="282">
        <v>12303570095</v>
      </c>
      <c r="X158" s="282">
        <v>12690777520</v>
      </c>
      <c r="Y158" s="282">
        <v>12690777520</v>
      </c>
      <c r="Z158" s="282">
        <v>23801995</v>
      </c>
      <c r="AA158" s="282">
        <v>121038</v>
      </c>
      <c r="AB158" s="282">
        <v>23923033</v>
      </c>
      <c r="AC158" s="282">
        <v>791223070</v>
      </c>
      <c r="AD158" s="282">
        <v>0</v>
      </c>
      <c r="AE158" s="282">
        <v>13553818079</v>
      </c>
      <c r="AF158" s="282"/>
      <c r="AG158" s="282"/>
      <c r="AH158" s="282">
        <v>53410000</v>
      </c>
      <c r="AI158" s="282">
        <v>34549000</v>
      </c>
      <c r="AJ158" s="282">
        <v>0</v>
      </c>
      <c r="AK158" s="282"/>
      <c r="AL158" s="282">
        <v>5971787593</v>
      </c>
      <c r="AM158" s="282">
        <v>26923969</v>
      </c>
      <c r="AN158" s="282">
        <v>5998711562</v>
      </c>
      <c r="AO158" s="282">
        <v>4273837969</v>
      </c>
      <c r="AP158" s="282">
        <v>18878806</v>
      </c>
      <c r="AQ158" s="282">
        <v>4292716775</v>
      </c>
      <c r="AR158" s="282">
        <v>2073877942</v>
      </c>
      <c r="AS158" s="282">
        <v>2091681</v>
      </c>
      <c r="AT158" s="282">
        <v>2075969623</v>
      </c>
      <c r="AU158" s="282">
        <v>24131135</v>
      </c>
      <c r="AV158" s="282">
        <v>390142077</v>
      </c>
      <c r="AW158" s="282">
        <v>44959804</v>
      </c>
      <c r="AX158" s="282">
        <v>435101881</v>
      </c>
      <c r="AY158" s="282">
        <v>12826630976</v>
      </c>
      <c r="AZ158" s="282">
        <v>0</v>
      </c>
      <c r="BA158" s="282">
        <v>12826630976</v>
      </c>
      <c r="BB158" s="282"/>
      <c r="BC158" s="282">
        <v>12343634639</v>
      </c>
      <c r="BD158" s="282">
        <v>12343634639</v>
      </c>
      <c r="BE158" s="282">
        <v>13641777079</v>
      </c>
      <c r="BF158" s="282"/>
      <c r="BG158" s="282">
        <v>13553818079</v>
      </c>
      <c r="BH158" s="282">
        <v>0</v>
      </c>
      <c r="BI158" s="282">
        <v>0</v>
      </c>
      <c r="BJ158" s="111">
        <v>0</v>
      </c>
      <c r="BL158" s="111">
        <v>5.8376397365544133E-2</v>
      </c>
    </row>
    <row r="159" spans="1:95">
      <c r="C159" s="282"/>
      <c r="D159" s="282"/>
      <c r="E159" s="282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  <c r="AC159" s="282"/>
      <c r="AD159" s="282"/>
      <c r="AE159" s="282"/>
      <c r="AF159" s="282"/>
      <c r="AG159" s="282"/>
      <c r="AH159" s="282"/>
      <c r="AI159" s="282"/>
      <c r="AJ159" s="282"/>
      <c r="AK159" s="282"/>
      <c r="AL159" s="282"/>
      <c r="AM159" s="282"/>
      <c r="AN159" s="282"/>
      <c r="AO159" s="282"/>
      <c r="AP159" s="282"/>
      <c r="AQ159" s="282"/>
      <c r="AR159" s="282"/>
      <c r="AS159" s="282"/>
      <c r="AT159" s="282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</row>
    <row r="160" spans="1:95">
      <c r="A160" s="260">
        <f>A158+1</f>
        <v>2011</v>
      </c>
      <c r="B160" s="260" t="str">
        <f t="shared" ref="B160" si="17">B98</f>
        <v>Annual</v>
      </c>
      <c r="C160" s="282">
        <v>6013605935</v>
      </c>
      <c r="D160" s="282">
        <v>26843776</v>
      </c>
      <c r="E160" s="282">
        <v>6040449711</v>
      </c>
      <c r="F160" s="282">
        <v>4315249510</v>
      </c>
      <c r="G160" s="282">
        <v>18939514</v>
      </c>
      <c r="H160" s="282">
        <v>4334189024</v>
      </c>
      <c r="I160" s="282">
        <v>2053828187</v>
      </c>
      <c r="J160" s="282">
        <v>2087599</v>
      </c>
      <c r="K160" s="282">
        <v>2055915786</v>
      </c>
      <c r="L160" s="282">
        <v>24387527</v>
      </c>
      <c r="M160" s="282">
        <v>396665644</v>
      </c>
      <c r="N160" s="282">
        <v>45622126</v>
      </c>
      <c r="O160" s="282">
        <v>442287770</v>
      </c>
      <c r="P160" s="282">
        <v>12897229818</v>
      </c>
      <c r="Q160" s="282">
        <v>0</v>
      </c>
      <c r="R160" s="282">
        <v>12897229818</v>
      </c>
      <c r="S160" s="282"/>
      <c r="T160" s="282">
        <v>12407071159</v>
      </c>
      <c r="U160" s="282">
        <v>12407071159</v>
      </c>
      <c r="V160" s="282">
        <v>12454942048</v>
      </c>
      <c r="W160" s="282">
        <v>12454942048</v>
      </c>
      <c r="X160" s="282">
        <v>12849358929</v>
      </c>
      <c r="Y160" s="282">
        <v>12849358929</v>
      </c>
      <c r="Z160" s="282">
        <v>24152647</v>
      </c>
      <c r="AA160" s="282">
        <v>123349</v>
      </c>
      <c r="AB160" s="282">
        <v>24275996</v>
      </c>
      <c r="AC160" s="282">
        <v>801936004</v>
      </c>
      <c r="AD160" s="282">
        <v>0</v>
      </c>
      <c r="AE160" s="282">
        <v>13723441818</v>
      </c>
      <c r="AF160" s="282"/>
      <c r="AG160" s="282"/>
      <c r="AH160" s="282">
        <v>62544000</v>
      </c>
      <c r="AI160" s="282">
        <v>40497000</v>
      </c>
      <c r="AJ160" s="282">
        <v>0</v>
      </c>
      <c r="AK160" s="282"/>
      <c r="AL160" s="282">
        <v>6076149935</v>
      </c>
      <c r="AM160" s="282">
        <v>26843776</v>
      </c>
      <c r="AN160" s="282">
        <v>6102993711</v>
      </c>
      <c r="AO160" s="282">
        <v>4355746510</v>
      </c>
      <c r="AP160" s="282">
        <v>18939514</v>
      </c>
      <c r="AQ160" s="282">
        <v>4374686024</v>
      </c>
      <c r="AR160" s="282">
        <v>2053828187</v>
      </c>
      <c r="AS160" s="282">
        <v>2087599</v>
      </c>
      <c r="AT160" s="282">
        <v>2055915786</v>
      </c>
      <c r="AU160" s="282">
        <v>24387527</v>
      </c>
      <c r="AV160" s="282">
        <v>396665644</v>
      </c>
      <c r="AW160" s="282">
        <v>45622126</v>
      </c>
      <c r="AX160" s="282">
        <v>442287770</v>
      </c>
      <c r="AY160" s="282">
        <v>13000270818</v>
      </c>
      <c r="AZ160" s="282">
        <v>0</v>
      </c>
      <c r="BA160" s="282">
        <v>13000270818</v>
      </c>
      <c r="BB160" s="282"/>
      <c r="BC160" s="282">
        <v>12510112159</v>
      </c>
      <c r="BD160" s="282">
        <v>12510112159</v>
      </c>
      <c r="BE160" s="282">
        <v>13826482818</v>
      </c>
      <c r="BF160" s="282"/>
      <c r="BG160" s="282">
        <v>13723441818</v>
      </c>
      <c r="BH160" s="282">
        <v>0</v>
      </c>
      <c r="BI160" s="282">
        <v>0</v>
      </c>
      <c r="BJ160" s="111">
        <v>0</v>
      </c>
      <c r="BL160" s="111">
        <v>5.8435486857834833E-2</v>
      </c>
    </row>
    <row r="161" spans="1:64">
      <c r="A161" s="260">
        <f>A160+1</f>
        <v>2012</v>
      </c>
      <c r="B161" s="260" t="str">
        <f t="shared" ref="B161" si="18">B111</f>
        <v>Annual</v>
      </c>
      <c r="C161" s="282">
        <v>6146818469</v>
      </c>
      <c r="D161" s="282">
        <v>26353085</v>
      </c>
      <c r="E161" s="282">
        <v>6173171554</v>
      </c>
      <c r="F161" s="282">
        <v>4421055112</v>
      </c>
      <c r="G161" s="282">
        <v>18843024</v>
      </c>
      <c r="H161" s="282">
        <v>4439898136</v>
      </c>
      <c r="I161" s="282">
        <v>2035053291</v>
      </c>
      <c r="J161" s="282">
        <v>1806005</v>
      </c>
      <c r="K161" s="282">
        <v>2036859296</v>
      </c>
      <c r="L161" s="282">
        <v>24643919</v>
      </c>
      <c r="M161" s="282">
        <v>404185909</v>
      </c>
      <c r="N161" s="282">
        <v>46398051</v>
      </c>
      <c r="O161" s="282">
        <v>450583960</v>
      </c>
      <c r="P161" s="282">
        <v>13125156865</v>
      </c>
      <c r="Q161" s="282">
        <v>0</v>
      </c>
      <c r="R161" s="282">
        <v>13125156865</v>
      </c>
      <c r="S161" s="282"/>
      <c r="T161" s="282">
        <v>12627570791</v>
      </c>
      <c r="U161" s="282">
        <v>12627570791</v>
      </c>
      <c r="V161" s="282">
        <v>12674572905</v>
      </c>
      <c r="W161" s="282">
        <v>12674572905</v>
      </c>
      <c r="X161" s="282">
        <v>13078154751</v>
      </c>
      <c r="Y161" s="282">
        <v>13078154751</v>
      </c>
      <c r="Z161" s="282">
        <v>24503299</v>
      </c>
      <c r="AA161" s="282">
        <v>105389</v>
      </c>
      <c r="AB161" s="282">
        <v>24608688</v>
      </c>
      <c r="AC161" s="282">
        <v>816918887</v>
      </c>
      <c r="AD161" s="282">
        <v>0</v>
      </c>
      <c r="AE161" s="282">
        <v>13966684440</v>
      </c>
      <c r="AF161" s="282"/>
      <c r="AG161" s="282"/>
      <c r="AH161" s="282">
        <v>71678000</v>
      </c>
      <c r="AI161" s="282">
        <v>46446000</v>
      </c>
      <c r="AJ161" s="282">
        <v>0</v>
      </c>
      <c r="AK161" s="282"/>
      <c r="AL161" s="282">
        <v>6218496469</v>
      </c>
      <c r="AM161" s="282">
        <v>26353085</v>
      </c>
      <c r="AN161" s="282">
        <v>6244849554</v>
      </c>
      <c r="AO161" s="282">
        <v>4467501112</v>
      </c>
      <c r="AP161" s="282">
        <v>18843024</v>
      </c>
      <c r="AQ161" s="282">
        <v>4486344136</v>
      </c>
      <c r="AR161" s="282">
        <v>2035053291</v>
      </c>
      <c r="AS161" s="282">
        <v>1806005</v>
      </c>
      <c r="AT161" s="282">
        <v>2036859296</v>
      </c>
      <c r="AU161" s="282">
        <v>24643919</v>
      </c>
      <c r="AV161" s="282">
        <v>404185909</v>
      </c>
      <c r="AW161" s="282">
        <v>46398051</v>
      </c>
      <c r="AX161" s="282">
        <v>450583960</v>
      </c>
      <c r="AY161" s="282">
        <v>13243280865</v>
      </c>
      <c r="AZ161" s="282">
        <v>0</v>
      </c>
      <c r="BA161" s="282">
        <v>13243280865</v>
      </c>
      <c r="BB161" s="282"/>
      <c r="BC161" s="282">
        <v>12745694791</v>
      </c>
      <c r="BD161" s="282">
        <v>12745694791</v>
      </c>
      <c r="BE161" s="282">
        <v>14084808440</v>
      </c>
      <c r="BF161" s="282"/>
      <c r="BG161" s="282">
        <v>13966684440</v>
      </c>
      <c r="BH161" s="282">
        <v>0</v>
      </c>
      <c r="BI161" s="282">
        <v>0</v>
      </c>
      <c r="BJ161" s="111">
        <v>0</v>
      </c>
      <c r="BL161" s="111">
        <v>5.8490538002017034E-2</v>
      </c>
    </row>
    <row r="162" spans="1:64">
      <c r="A162" s="260">
        <f>A161+1</f>
        <v>2013</v>
      </c>
      <c r="B162" s="260" t="str">
        <f t="shared" ref="B162" si="19">B124</f>
        <v>Annual</v>
      </c>
      <c r="C162" s="282">
        <v>6258973247</v>
      </c>
      <c r="D162" s="282">
        <v>25857927</v>
      </c>
      <c r="E162" s="282">
        <v>6284831174</v>
      </c>
      <c r="F162" s="282">
        <v>4514746468</v>
      </c>
      <c r="G162" s="282">
        <v>18870771</v>
      </c>
      <c r="H162" s="282">
        <v>4533617239</v>
      </c>
      <c r="I162" s="282">
        <v>2015214112</v>
      </c>
      <c r="J162" s="282">
        <v>1877367</v>
      </c>
      <c r="K162" s="282">
        <v>2017091479</v>
      </c>
      <c r="L162" s="282">
        <v>24900311</v>
      </c>
      <c r="M162" s="282">
        <v>409730649</v>
      </c>
      <c r="N162" s="282">
        <v>46948592</v>
      </c>
      <c r="O162" s="282">
        <v>456679241</v>
      </c>
      <c r="P162" s="282">
        <v>13317119444</v>
      </c>
      <c r="Q162" s="282">
        <v>0</v>
      </c>
      <c r="R162" s="282">
        <v>13317119444</v>
      </c>
      <c r="S162" s="282"/>
      <c r="T162" s="282">
        <v>12813834138</v>
      </c>
      <c r="U162" s="282">
        <v>12813834138</v>
      </c>
      <c r="V162" s="282">
        <v>12860440203</v>
      </c>
      <c r="W162" s="282">
        <v>12860440203</v>
      </c>
      <c r="X162" s="282">
        <v>13270513379</v>
      </c>
      <c r="Y162" s="282">
        <v>13270513379</v>
      </c>
      <c r="Z162" s="282">
        <v>24853951</v>
      </c>
      <c r="AA162" s="282">
        <v>114674</v>
      </c>
      <c r="AB162" s="282">
        <v>24968625</v>
      </c>
      <c r="AC162" s="282">
        <v>829689141</v>
      </c>
      <c r="AD162" s="282">
        <v>0</v>
      </c>
      <c r="AE162" s="282">
        <v>14171777210</v>
      </c>
      <c r="AF162" s="282"/>
      <c r="AG162" s="282"/>
      <c r="AH162" s="282">
        <v>80813000</v>
      </c>
      <c r="AI162" s="282">
        <v>52395000</v>
      </c>
      <c r="AJ162" s="282">
        <v>0</v>
      </c>
      <c r="AK162" s="282"/>
      <c r="AL162" s="282">
        <v>6339786247</v>
      </c>
      <c r="AM162" s="282">
        <v>25857927</v>
      </c>
      <c r="AN162" s="282">
        <v>6365644174</v>
      </c>
      <c r="AO162" s="282">
        <v>4567141468</v>
      </c>
      <c r="AP162" s="282">
        <v>18870771</v>
      </c>
      <c r="AQ162" s="282">
        <v>4586012239</v>
      </c>
      <c r="AR162" s="282">
        <v>2015214112</v>
      </c>
      <c r="AS162" s="282">
        <v>1877367</v>
      </c>
      <c r="AT162" s="282">
        <v>2017091479</v>
      </c>
      <c r="AU162" s="282">
        <v>24900311</v>
      </c>
      <c r="AV162" s="282">
        <v>409730649</v>
      </c>
      <c r="AW162" s="282">
        <v>46948592</v>
      </c>
      <c r="AX162" s="282">
        <v>456679241</v>
      </c>
      <c r="AY162" s="282">
        <v>13450327444</v>
      </c>
      <c r="AZ162" s="282">
        <v>0</v>
      </c>
      <c r="BA162" s="282">
        <v>13450327444</v>
      </c>
      <c r="BB162" s="282"/>
      <c r="BC162" s="282">
        <v>12947042138</v>
      </c>
      <c r="BD162" s="282">
        <v>12947042138</v>
      </c>
      <c r="BE162" s="282">
        <v>14304985210</v>
      </c>
      <c r="BF162" s="282"/>
      <c r="BG162" s="282">
        <v>14171777210</v>
      </c>
      <c r="BH162" s="282">
        <v>0</v>
      </c>
      <c r="BI162" s="282">
        <v>0</v>
      </c>
      <c r="BJ162" s="111">
        <v>0</v>
      </c>
      <c r="BL162" s="111">
        <v>5.8545172472408633E-2</v>
      </c>
    </row>
    <row r="163" spans="1:64">
      <c r="A163" s="260">
        <f>A162+1</f>
        <v>2014</v>
      </c>
      <c r="B163" s="260" t="str">
        <f t="shared" ref="B163" si="20">B137</f>
        <v>Annual</v>
      </c>
      <c r="C163" s="282">
        <v>6367338328</v>
      </c>
      <c r="D163" s="282">
        <v>27139660</v>
      </c>
      <c r="E163" s="282">
        <v>6394477988</v>
      </c>
      <c r="F163" s="282">
        <v>4607839382</v>
      </c>
      <c r="G163" s="282">
        <v>20001695</v>
      </c>
      <c r="H163" s="282">
        <v>4627841077</v>
      </c>
      <c r="I163" s="282">
        <v>1994613605</v>
      </c>
      <c r="J163" s="282">
        <v>1992722</v>
      </c>
      <c r="K163" s="282">
        <v>1996606327</v>
      </c>
      <c r="L163" s="282">
        <v>25156703</v>
      </c>
      <c r="M163" s="282">
        <v>416254217</v>
      </c>
      <c r="N163" s="282">
        <v>47610914</v>
      </c>
      <c r="O163" s="282">
        <v>463865131</v>
      </c>
      <c r="P163" s="282">
        <v>13507947226</v>
      </c>
      <c r="Q163" s="282">
        <v>0</v>
      </c>
      <c r="R163" s="282">
        <v>13507947226</v>
      </c>
      <c r="S163" s="282"/>
      <c r="T163" s="282">
        <v>12994948018</v>
      </c>
      <c r="U163" s="282">
        <v>12994948018</v>
      </c>
      <c r="V163" s="282">
        <v>13044082095</v>
      </c>
      <c r="W163" s="282">
        <v>13044082095</v>
      </c>
      <c r="X163" s="282">
        <v>13458813149</v>
      </c>
      <c r="Y163" s="282">
        <v>13458813149</v>
      </c>
      <c r="Z163" s="282">
        <v>25204603</v>
      </c>
      <c r="AA163" s="282">
        <v>125038</v>
      </c>
      <c r="AB163" s="282">
        <v>25329641</v>
      </c>
      <c r="AC163" s="282">
        <v>842389530</v>
      </c>
      <c r="AD163" s="282">
        <v>0</v>
      </c>
      <c r="AE163" s="282">
        <v>14375666397</v>
      </c>
      <c r="AF163" s="282"/>
      <c r="AG163" s="282"/>
      <c r="AH163" s="282">
        <v>89947000</v>
      </c>
      <c r="AI163" s="282">
        <v>58344000</v>
      </c>
      <c r="AJ163" s="282">
        <v>0</v>
      </c>
      <c r="AK163" s="282"/>
      <c r="AL163" s="282">
        <v>6457285328</v>
      </c>
      <c r="AM163" s="282">
        <v>27139660</v>
      </c>
      <c r="AN163" s="282">
        <v>6484424988</v>
      </c>
      <c r="AO163" s="282">
        <v>4666183382</v>
      </c>
      <c r="AP163" s="282">
        <v>20001695</v>
      </c>
      <c r="AQ163" s="282">
        <v>4686185077</v>
      </c>
      <c r="AR163" s="282">
        <v>1994613605</v>
      </c>
      <c r="AS163" s="282">
        <v>1992722</v>
      </c>
      <c r="AT163" s="282">
        <v>1996606327</v>
      </c>
      <c r="AU163" s="282">
        <v>25156703</v>
      </c>
      <c r="AV163" s="282">
        <v>416254217</v>
      </c>
      <c r="AW163" s="282">
        <v>47610914</v>
      </c>
      <c r="AX163" s="282">
        <v>463865131</v>
      </c>
      <c r="AY163" s="282">
        <v>13656238226</v>
      </c>
      <c r="AZ163" s="282">
        <v>0</v>
      </c>
      <c r="BA163" s="282">
        <v>13656238226</v>
      </c>
      <c r="BB163" s="282"/>
      <c r="BC163" s="282">
        <v>13143239018</v>
      </c>
      <c r="BD163" s="282">
        <v>13143239018</v>
      </c>
      <c r="BE163" s="282">
        <v>14523957397</v>
      </c>
      <c r="BF163" s="282"/>
      <c r="BG163" s="282">
        <v>14375666397</v>
      </c>
      <c r="BH163" s="282">
        <v>0</v>
      </c>
      <c r="BI163" s="282">
        <v>0</v>
      </c>
      <c r="BJ163" s="111">
        <v>0</v>
      </c>
      <c r="BL163" s="111">
        <v>5.8598294279825172E-2</v>
      </c>
    </row>
    <row r="164" spans="1:64">
      <c r="A164" s="260">
        <f>A163+1</f>
        <v>2015</v>
      </c>
      <c r="B164" s="260" t="str">
        <f t="shared" ref="B164" si="21">B150</f>
        <v>Annual</v>
      </c>
      <c r="C164" s="282">
        <v>6485298506</v>
      </c>
      <c r="D164" s="282">
        <v>27574211</v>
      </c>
      <c r="E164" s="282">
        <v>6512872717</v>
      </c>
      <c r="F164" s="282">
        <v>4704397868</v>
      </c>
      <c r="G164" s="282">
        <v>19988683</v>
      </c>
      <c r="H164" s="282">
        <v>4724386551</v>
      </c>
      <c r="I164" s="282">
        <v>1974165964</v>
      </c>
      <c r="J164" s="282">
        <v>1612520</v>
      </c>
      <c r="K164" s="282">
        <v>1975778484</v>
      </c>
      <c r="L164" s="282">
        <v>25413095</v>
      </c>
      <c r="M164" s="282">
        <v>422777784</v>
      </c>
      <c r="N164" s="282">
        <v>48273238</v>
      </c>
      <c r="O164" s="282">
        <v>471051022</v>
      </c>
      <c r="P164" s="282">
        <v>13709501869</v>
      </c>
      <c r="Q164" s="282">
        <v>0</v>
      </c>
      <c r="R164" s="282">
        <v>13709501869</v>
      </c>
      <c r="S164" s="282"/>
      <c r="T164" s="282">
        <v>13189275433</v>
      </c>
      <c r="U164" s="282">
        <v>13189275433</v>
      </c>
      <c r="V164" s="282">
        <v>13238450847</v>
      </c>
      <c r="W164" s="282">
        <v>13238450847</v>
      </c>
      <c r="X164" s="282">
        <v>13660326455</v>
      </c>
      <c r="Y164" s="282">
        <v>13660326455</v>
      </c>
      <c r="Z164" s="282">
        <v>25555255</v>
      </c>
      <c r="AA164" s="282">
        <v>106752</v>
      </c>
      <c r="AB164" s="282">
        <v>25662007</v>
      </c>
      <c r="AC164" s="282">
        <v>855704592</v>
      </c>
      <c r="AD164" s="282">
        <v>0</v>
      </c>
      <c r="AE164" s="282">
        <v>14590868468</v>
      </c>
      <c r="AF164" s="282"/>
      <c r="AG164" s="282"/>
      <c r="AH164" s="282">
        <v>98671000</v>
      </c>
      <c r="AI164" s="282">
        <v>63988000</v>
      </c>
      <c r="AJ164" s="282">
        <v>0</v>
      </c>
      <c r="AK164" s="282"/>
      <c r="AL164" s="282">
        <v>6583969506</v>
      </c>
      <c r="AM164" s="282">
        <v>27574211</v>
      </c>
      <c r="AN164" s="282">
        <v>6611543717</v>
      </c>
      <c r="AO164" s="282">
        <v>4768385868</v>
      </c>
      <c r="AP164" s="282">
        <v>19988683</v>
      </c>
      <c r="AQ164" s="282">
        <v>4788374551</v>
      </c>
      <c r="AR164" s="282">
        <v>1974165964</v>
      </c>
      <c r="AS164" s="282">
        <v>1612520</v>
      </c>
      <c r="AT164" s="282">
        <v>1975778484</v>
      </c>
      <c r="AU164" s="282">
        <v>25413095</v>
      </c>
      <c r="AV164" s="282">
        <v>422777784</v>
      </c>
      <c r="AW164" s="282">
        <v>48273238</v>
      </c>
      <c r="AX164" s="282">
        <v>471051022</v>
      </c>
      <c r="AY164" s="282">
        <v>13872160869</v>
      </c>
      <c r="AZ164" s="282">
        <v>0</v>
      </c>
      <c r="BA164" s="282">
        <v>13872160869</v>
      </c>
      <c r="BB164" s="282"/>
      <c r="BC164" s="282">
        <v>13351934433</v>
      </c>
      <c r="BD164" s="282">
        <v>13351934433</v>
      </c>
      <c r="BE164" s="282">
        <v>14753527468</v>
      </c>
      <c r="BF164" s="282"/>
      <c r="BG164" s="282">
        <v>14590868468</v>
      </c>
      <c r="BH164" s="282">
        <v>0</v>
      </c>
      <c r="BI164" s="282">
        <v>0</v>
      </c>
      <c r="BJ164" s="111">
        <v>0</v>
      </c>
      <c r="BK164" s="296">
        <v>-1</v>
      </c>
      <c r="BL164" s="111">
        <v>5.8646583914911621E-2</v>
      </c>
    </row>
    <row r="165" spans="1:64">
      <c r="B165" s="282"/>
      <c r="C165" s="297">
        <v>2.3364257721875337E-2</v>
      </c>
      <c r="D165" s="297" t="e">
        <v>#NUM!</v>
      </c>
      <c r="E165" s="297">
        <v>2.3877658818797887E-2</v>
      </c>
      <c r="F165" s="297">
        <v>2.4412130557740719E-2</v>
      </c>
      <c r="G165" s="297" t="e">
        <v>#NUM!</v>
      </c>
      <c r="H165" s="297">
        <v>2.4976643246480412E-2</v>
      </c>
      <c r="I165" s="297">
        <v>-3.4151889862490403E-3</v>
      </c>
      <c r="J165" s="297">
        <v>-0.23868312035820483</v>
      </c>
      <c r="K165" s="297">
        <v>-4.5286065038667722E-3</v>
      </c>
      <c r="L165" s="297">
        <v>1.0457965653163814E-2</v>
      </c>
      <c r="M165" s="297">
        <v>1.9228715771782312E-2</v>
      </c>
      <c r="N165" s="297">
        <v>5.064975074356548E-3</v>
      </c>
      <c r="O165" s="297">
        <v>1.7672963036861056E-2</v>
      </c>
      <c r="P165" s="297">
        <v>1.9325610521010228E-2</v>
      </c>
      <c r="Q165" s="297" t="e">
        <v>#DIV/0!</v>
      </c>
      <c r="R165" s="297">
        <v>1.9325610521010228E-2</v>
      </c>
      <c r="S165" s="297"/>
      <c r="T165" s="297">
        <v>1.9154894979187764E-2</v>
      </c>
      <c r="U165" s="297">
        <v>1.9154894979187764E-2</v>
      </c>
      <c r="V165" s="297">
        <v>1.9384961876681706E-2</v>
      </c>
      <c r="W165" s="297">
        <v>1.9384961876681706E-2</v>
      </c>
      <c r="X165" s="297">
        <v>1.9103396549264406E-2</v>
      </c>
      <c r="Y165" s="297">
        <v>1.9103396549264406E-2</v>
      </c>
      <c r="Z165" s="297">
        <v>1.486822248550923E-2</v>
      </c>
      <c r="AA165" s="297">
        <v>0.15696626136266589</v>
      </c>
      <c r="AB165" s="297">
        <v>1.5177052680702019E-2</v>
      </c>
      <c r="AC165" s="297">
        <v>1.9724565018424567E-2</v>
      </c>
      <c r="AD165" s="297">
        <v>-1</v>
      </c>
      <c r="AE165" s="297">
        <v>1.9544083493825859E-2</v>
      </c>
      <c r="AF165" s="297"/>
      <c r="AG165" s="297"/>
      <c r="AH165" s="297">
        <v>0.4000499005436946</v>
      </c>
      <c r="AI165" s="297">
        <v>0.36411799776393039</v>
      </c>
      <c r="AJ165" s="297" t="e">
        <v>#DIV/0!</v>
      </c>
      <c r="AK165" s="297"/>
      <c r="AL165" s="297">
        <v>2.4842837094416037E-2</v>
      </c>
      <c r="AM165" s="297" t="e">
        <v>#NUM!</v>
      </c>
      <c r="AN165" s="297">
        <v>2.5753657782106254E-2</v>
      </c>
      <c r="AO165" s="297">
        <v>2.5627069299234861E-2</v>
      </c>
      <c r="AP165" s="297" t="e">
        <v>#NUM!</v>
      </c>
      <c r="AQ165" s="297">
        <v>2.6647741219091081E-2</v>
      </c>
      <c r="AR165" s="297">
        <v>-4.6491467152072197E-3</v>
      </c>
      <c r="AS165" s="297" t="e">
        <v>#NUM!</v>
      </c>
      <c r="AT165" s="297">
        <v>-4.4445170024197678E-3</v>
      </c>
      <c r="AU165" s="297">
        <v>1.0457965653163814E-2</v>
      </c>
      <c r="AV165" s="297">
        <v>1.9228715771782312E-2</v>
      </c>
      <c r="AW165" s="297">
        <v>1.6649814794564399E-2</v>
      </c>
      <c r="AX165" s="297">
        <v>1.8961101833470329E-2</v>
      </c>
      <c r="AY165" s="297">
        <v>2.0835258779756227E-2</v>
      </c>
      <c r="AZ165" s="297" t="e">
        <v>#DIV/0!</v>
      </c>
      <c r="BA165" s="297">
        <v>2.0835258779756227E-2</v>
      </c>
      <c r="BB165" s="297"/>
      <c r="BC165" s="297">
        <v>2.0078006536998094E-2</v>
      </c>
      <c r="BD165" s="297">
        <v>2.0078006536998094E-2</v>
      </c>
      <c r="BE165" s="297">
        <v>2.062172949888752E-2</v>
      </c>
      <c r="BF165" s="297"/>
      <c r="BG165" s="297">
        <v>1.9544083493825859E-2</v>
      </c>
    </row>
    <row r="166" spans="1:64">
      <c r="A166" s="260">
        <f>A152</f>
        <v>2005</v>
      </c>
      <c r="B166" s="260" t="str">
        <f>B152</f>
        <v>Annual</v>
      </c>
      <c r="C166" s="298">
        <v>5147.869447</v>
      </c>
      <c r="D166" s="298">
        <v>-3.9764780000000002</v>
      </c>
      <c r="E166" s="298">
        <v>5143.8929690000004</v>
      </c>
      <c r="F166" s="298">
        <v>3696.2123969999998</v>
      </c>
      <c r="G166" s="298">
        <v>-4.6880699999999997</v>
      </c>
      <c r="H166" s="298">
        <v>3691.5243270000001</v>
      </c>
      <c r="I166" s="298">
        <v>2042.871371</v>
      </c>
      <c r="J166" s="298">
        <v>24.651907000000001</v>
      </c>
      <c r="K166" s="298">
        <v>2067.5232780000001</v>
      </c>
      <c r="L166" s="298">
        <v>22.902086000000001</v>
      </c>
      <c r="M166" s="298">
        <v>349.45853199999999</v>
      </c>
      <c r="N166" s="298">
        <v>45.894964999999999</v>
      </c>
      <c r="O166" s="298">
        <v>395.353497</v>
      </c>
      <c r="P166" s="298">
        <v>11321.196157</v>
      </c>
      <c r="Q166" s="298">
        <v>0</v>
      </c>
      <c r="R166" s="298">
        <v>11321.196157</v>
      </c>
      <c r="S166" s="298"/>
      <c r="T166" s="298">
        <v>10909.855301</v>
      </c>
      <c r="U166" s="298">
        <v>10909.855301</v>
      </c>
      <c r="V166" s="298">
        <v>10925.84266</v>
      </c>
      <c r="W166" s="298">
        <v>10925.84266</v>
      </c>
      <c r="X166" s="298">
        <v>11305.208798</v>
      </c>
      <c r="Y166" s="298">
        <v>11305.208798</v>
      </c>
      <c r="Z166" s="298">
        <v>22.048735000000001</v>
      </c>
      <c r="AA166" s="298">
        <v>2.4840999999999998E-2</v>
      </c>
      <c r="AB166" s="298">
        <v>22.073575999999999</v>
      </c>
      <c r="AC166" s="298">
        <v>703.87420099999997</v>
      </c>
      <c r="AD166" s="298">
        <v>11.35464</v>
      </c>
      <c r="AE166" s="298">
        <v>12023.227231999999</v>
      </c>
      <c r="AF166" s="298"/>
      <c r="AG166" s="298"/>
      <c r="AH166" s="298">
        <v>3.41</v>
      </c>
      <c r="AI166" s="298">
        <v>2.8679999999999999</v>
      </c>
      <c r="AJ166" s="298">
        <v>0</v>
      </c>
      <c r="AK166" s="298"/>
      <c r="AL166" s="298">
        <v>5151.2794469999999</v>
      </c>
      <c r="AM166" s="298">
        <v>-24.175401000000001</v>
      </c>
      <c r="AN166" s="298">
        <v>5127.1040460000004</v>
      </c>
      <c r="AO166" s="298">
        <v>3702.342956</v>
      </c>
      <c r="AP166" s="298">
        <v>-21.277380000000001</v>
      </c>
      <c r="AQ166" s="298">
        <v>3681.065576</v>
      </c>
      <c r="AR166" s="298">
        <v>2068.339039</v>
      </c>
      <c r="AS166" s="298">
        <v>-2.561429</v>
      </c>
      <c r="AT166" s="298">
        <v>2065.7776100000001</v>
      </c>
      <c r="AU166" s="298">
        <v>22.902086000000001</v>
      </c>
      <c r="AV166" s="298">
        <v>349.45853199999999</v>
      </c>
      <c r="AW166" s="298">
        <v>40.925365999999997</v>
      </c>
      <c r="AX166" s="298">
        <v>390.38389799999999</v>
      </c>
      <c r="AY166" s="298">
        <v>11287.233216000001</v>
      </c>
      <c r="AZ166" s="298">
        <v>0</v>
      </c>
      <c r="BA166" s="298">
        <v>11287.233216000001</v>
      </c>
      <c r="BB166" s="298"/>
      <c r="BC166" s="298">
        <v>10944.863528</v>
      </c>
      <c r="BD166" s="298">
        <v>10944.863528</v>
      </c>
      <c r="BE166" s="298">
        <v>12029.505232</v>
      </c>
      <c r="BF166" s="298"/>
      <c r="BG166" s="298">
        <v>12023.227231999999</v>
      </c>
    </row>
    <row r="167" spans="1:64"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  <c r="AE167" s="298"/>
      <c r="AF167" s="298"/>
      <c r="AG167" s="298"/>
      <c r="AH167" s="298"/>
      <c r="AI167" s="298"/>
      <c r="AJ167" s="298"/>
      <c r="AK167" s="298"/>
      <c r="AL167" s="298"/>
      <c r="AM167" s="298"/>
      <c r="AN167" s="298"/>
      <c r="AO167" s="298"/>
      <c r="AP167" s="298"/>
      <c r="AQ167" s="298"/>
      <c r="AR167" s="298"/>
      <c r="AS167" s="298"/>
      <c r="AT167" s="298"/>
      <c r="AU167" s="298"/>
      <c r="AV167" s="298"/>
      <c r="AW167" s="298"/>
      <c r="AX167" s="298"/>
      <c r="AY167" s="298"/>
      <c r="AZ167" s="298"/>
      <c r="BA167" s="298"/>
      <c r="BB167" s="298"/>
      <c r="BC167" s="298"/>
      <c r="BD167" s="298"/>
      <c r="BE167" s="298"/>
      <c r="BF167" s="298"/>
      <c r="BG167" s="298"/>
    </row>
    <row r="168" spans="1:64">
      <c r="A168" s="260">
        <f>A166+1</f>
        <v>2006</v>
      </c>
      <c r="B168" s="260" t="str">
        <f>B154</f>
        <v>Annual</v>
      </c>
      <c r="C168" s="298">
        <v>5345.6764620000004</v>
      </c>
      <c r="D168" s="298">
        <v>24.309784000000001</v>
      </c>
      <c r="E168" s="298">
        <v>5369.9862460000004</v>
      </c>
      <c r="F168" s="298">
        <v>3802.564871</v>
      </c>
      <c r="G168" s="298">
        <v>15.767134</v>
      </c>
      <c r="H168" s="298">
        <v>3818.3320050000002</v>
      </c>
      <c r="I168" s="298">
        <v>2045.490562</v>
      </c>
      <c r="J168" s="298">
        <v>2.599062</v>
      </c>
      <c r="K168" s="298">
        <v>2048.0896240000002</v>
      </c>
      <c r="L168" s="298">
        <v>23.105567000000001</v>
      </c>
      <c r="M168" s="298">
        <v>364.03004800000002</v>
      </c>
      <c r="N168" s="298">
        <v>42.308691000000003</v>
      </c>
      <c r="O168" s="298">
        <v>406.33873899999998</v>
      </c>
      <c r="P168" s="298">
        <v>11665.852181</v>
      </c>
      <c r="Q168" s="298">
        <v>0</v>
      </c>
      <c r="R168" s="298">
        <v>11665.852181</v>
      </c>
      <c r="S168" s="298"/>
      <c r="T168" s="298">
        <v>11216.837462</v>
      </c>
      <c r="U168" s="298">
        <v>11216.837462</v>
      </c>
      <c r="V168" s="298">
        <v>11259.513441999999</v>
      </c>
      <c r="W168" s="298">
        <v>11259.513441999999</v>
      </c>
      <c r="X168" s="298">
        <v>11623.176201</v>
      </c>
      <c r="Y168" s="298">
        <v>11623.176201</v>
      </c>
      <c r="Z168" s="298">
        <v>22.399387000000001</v>
      </c>
      <c r="AA168" s="298">
        <v>7.7154E-2</v>
      </c>
      <c r="AB168" s="298">
        <v>22.476541000000001</v>
      </c>
      <c r="AC168" s="298">
        <v>721.32523200000003</v>
      </c>
      <c r="AD168" s="298">
        <v>0</v>
      </c>
      <c r="AE168" s="298">
        <v>12409.653953999999</v>
      </c>
      <c r="AF168" s="298"/>
      <c r="AG168" s="298"/>
      <c r="AH168" s="298">
        <v>16.158000000000001</v>
      </c>
      <c r="AI168" s="298">
        <v>10.83</v>
      </c>
      <c r="AJ168" s="298">
        <v>0</v>
      </c>
      <c r="AK168" s="298"/>
      <c r="AL168" s="298">
        <v>5361.8344619999998</v>
      </c>
      <c r="AM168" s="298">
        <v>24.309784000000001</v>
      </c>
      <c r="AN168" s="298">
        <v>5386.1442459999998</v>
      </c>
      <c r="AO168" s="298">
        <v>3813.394871</v>
      </c>
      <c r="AP168" s="298">
        <v>15.767134</v>
      </c>
      <c r="AQ168" s="298">
        <v>3829.1620050000001</v>
      </c>
      <c r="AR168" s="298">
        <v>2045.490562</v>
      </c>
      <c r="AS168" s="298">
        <v>2.599062</v>
      </c>
      <c r="AT168" s="298">
        <v>2048.0896240000002</v>
      </c>
      <c r="AU168" s="298">
        <v>23.105567000000001</v>
      </c>
      <c r="AV168" s="298">
        <v>364.03004800000002</v>
      </c>
      <c r="AW168" s="298">
        <v>42.308691000000003</v>
      </c>
      <c r="AX168" s="298">
        <v>406.33873899999998</v>
      </c>
      <c r="AY168" s="298">
        <v>11692.840181</v>
      </c>
      <c r="AZ168" s="298">
        <v>0</v>
      </c>
      <c r="BA168" s="298">
        <v>11692.840181</v>
      </c>
      <c r="BB168" s="298"/>
      <c r="BC168" s="298">
        <v>11243.825462000001</v>
      </c>
      <c r="BD168" s="298">
        <v>11243.825462000001</v>
      </c>
      <c r="BE168" s="298">
        <v>12436.641954000001</v>
      </c>
      <c r="BF168" s="298"/>
      <c r="BG168" s="298">
        <v>12409.653953999999</v>
      </c>
    </row>
    <row r="169" spans="1:64">
      <c r="A169" s="260">
        <f>A168+1</f>
        <v>2007</v>
      </c>
      <c r="B169" s="260" t="str">
        <f>B155</f>
        <v>Annual</v>
      </c>
      <c r="C169" s="298">
        <v>5484.21126</v>
      </c>
      <c r="D169" s="298">
        <v>25.806142000000001</v>
      </c>
      <c r="E169" s="298">
        <v>5510.0174020000004</v>
      </c>
      <c r="F169" s="298">
        <v>3901.6674400000002</v>
      </c>
      <c r="G169" s="298">
        <v>16.778601999999999</v>
      </c>
      <c r="H169" s="298">
        <v>3918.446042</v>
      </c>
      <c r="I169" s="298">
        <v>2078.6278130000001</v>
      </c>
      <c r="J169" s="298">
        <v>2.0187750000000002</v>
      </c>
      <c r="K169" s="298">
        <v>2080.6465880000001</v>
      </c>
      <c r="L169" s="298">
        <v>23.361958999999999</v>
      </c>
      <c r="M169" s="298">
        <v>370.55350399999998</v>
      </c>
      <c r="N169" s="298">
        <v>42.971018000000001</v>
      </c>
      <c r="O169" s="298">
        <v>413.52452199999999</v>
      </c>
      <c r="P169" s="298">
        <v>11945.996513</v>
      </c>
      <c r="Q169" s="298">
        <v>0</v>
      </c>
      <c r="R169" s="298">
        <v>11945.996513</v>
      </c>
      <c r="S169" s="298"/>
      <c r="T169" s="298">
        <v>11487.868472</v>
      </c>
      <c r="U169" s="298">
        <v>11487.868472</v>
      </c>
      <c r="V169" s="298">
        <v>11532.471991</v>
      </c>
      <c r="W169" s="298">
        <v>11532.471991</v>
      </c>
      <c r="X169" s="298">
        <v>11901.392994</v>
      </c>
      <c r="Y169" s="298">
        <v>11901.392994</v>
      </c>
      <c r="Z169" s="298">
        <v>22.750039000000001</v>
      </c>
      <c r="AA169" s="298">
        <v>0.111098</v>
      </c>
      <c r="AB169" s="298">
        <v>22.861136999999999</v>
      </c>
      <c r="AC169" s="298">
        <v>739.53630699999997</v>
      </c>
      <c r="AD169" s="298">
        <v>0</v>
      </c>
      <c r="AE169" s="298">
        <v>12708.393957</v>
      </c>
      <c r="AF169" s="298"/>
      <c r="AG169" s="298"/>
      <c r="AH169" s="298">
        <v>25.53</v>
      </c>
      <c r="AI169" s="298">
        <v>16.702000000000002</v>
      </c>
      <c r="AJ169" s="298">
        <v>0</v>
      </c>
      <c r="AK169" s="298"/>
      <c r="AL169" s="298">
        <v>5509.7412599999998</v>
      </c>
      <c r="AM169" s="298">
        <v>25.806142000000001</v>
      </c>
      <c r="AN169" s="298">
        <v>5535.5474020000001</v>
      </c>
      <c r="AO169" s="298">
        <v>3918.3694399999999</v>
      </c>
      <c r="AP169" s="298">
        <v>16.778601999999999</v>
      </c>
      <c r="AQ169" s="298">
        <v>3935.1480419999998</v>
      </c>
      <c r="AR169" s="298">
        <v>2078.6278130000001</v>
      </c>
      <c r="AS169" s="298">
        <v>2.0187750000000002</v>
      </c>
      <c r="AT169" s="298">
        <v>2080.6465880000001</v>
      </c>
      <c r="AU169" s="298">
        <v>23.361958999999999</v>
      </c>
      <c r="AV169" s="298">
        <v>370.55350399999998</v>
      </c>
      <c r="AW169" s="298">
        <v>42.971018000000001</v>
      </c>
      <c r="AX169" s="298">
        <v>413.52452199999999</v>
      </c>
      <c r="AY169" s="298">
        <v>11988.228513</v>
      </c>
      <c r="AZ169" s="298">
        <v>0</v>
      </c>
      <c r="BA169" s="298">
        <v>11988.228513</v>
      </c>
      <c r="BB169" s="298"/>
      <c r="BC169" s="298">
        <v>11530.100472</v>
      </c>
      <c r="BD169" s="298">
        <v>11530.100472</v>
      </c>
      <c r="BE169" s="298">
        <v>12750.625957</v>
      </c>
      <c r="BF169" s="298"/>
      <c r="BG169" s="298">
        <v>12708.393957</v>
      </c>
    </row>
    <row r="170" spans="1:64">
      <c r="A170" s="260">
        <f>A169+1</f>
        <v>2008</v>
      </c>
      <c r="B170" s="260" t="str">
        <f>B156</f>
        <v>Annual</v>
      </c>
      <c r="C170" s="298">
        <v>5660.4792859999998</v>
      </c>
      <c r="D170" s="298">
        <v>25.509001999999999</v>
      </c>
      <c r="E170" s="298">
        <v>5685.9882879999996</v>
      </c>
      <c r="F170" s="298">
        <v>4033.997437</v>
      </c>
      <c r="G170" s="298">
        <v>17.762159</v>
      </c>
      <c r="H170" s="298">
        <v>4051.7595959999999</v>
      </c>
      <c r="I170" s="298">
        <v>2086.7296550000001</v>
      </c>
      <c r="J170" s="298">
        <v>1.8028169999999999</v>
      </c>
      <c r="K170" s="298">
        <v>2088.5324719999999</v>
      </c>
      <c r="L170" s="298">
        <v>23.618351000000001</v>
      </c>
      <c r="M170" s="298">
        <v>378.002227</v>
      </c>
      <c r="N170" s="298">
        <v>43.739677999999998</v>
      </c>
      <c r="O170" s="298">
        <v>421.74190499999997</v>
      </c>
      <c r="P170" s="298">
        <v>12271.640611999999</v>
      </c>
      <c r="Q170" s="298">
        <v>0</v>
      </c>
      <c r="R170" s="298">
        <v>12271.640611999999</v>
      </c>
      <c r="S170" s="298"/>
      <c r="T170" s="298">
        <v>11804.824729</v>
      </c>
      <c r="U170" s="298">
        <v>11804.824729</v>
      </c>
      <c r="V170" s="298">
        <v>11849.898707</v>
      </c>
      <c r="W170" s="298">
        <v>11849.898707</v>
      </c>
      <c r="X170" s="298">
        <v>12226.566634000001</v>
      </c>
      <c r="Y170" s="298">
        <v>12226.566634000001</v>
      </c>
      <c r="Z170" s="298">
        <v>23.100691000000001</v>
      </c>
      <c r="AA170" s="298">
        <v>9.8050999999999999E-2</v>
      </c>
      <c r="AB170" s="298">
        <v>23.198741999999999</v>
      </c>
      <c r="AC170" s="298">
        <v>760.55075799999997</v>
      </c>
      <c r="AD170" s="298">
        <v>0</v>
      </c>
      <c r="AE170" s="298">
        <v>13055.390111999999</v>
      </c>
      <c r="AF170" s="298"/>
      <c r="AG170" s="298"/>
      <c r="AH170" s="298">
        <v>34.902999999999999</v>
      </c>
      <c r="AI170" s="298">
        <v>22.651</v>
      </c>
      <c r="AJ170" s="298">
        <v>0</v>
      </c>
      <c r="AK170" s="298"/>
      <c r="AL170" s="298">
        <v>5695.382286</v>
      </c>
      <c r="AM170" s="298">
        <v>25.509001999999999</v>
      </c>
      <c r="AN170" s="298">
        <v>5720.8912879999998</v>
      </c>
      <c r="AO170" s="298">
        <v>4056.6484369999998</v>
      </c>
      <c r="AP170" s="298">
        <v>17.762159</v>
      </c>
      <c r="AQ170" s="298">
        <v>4074.4105960000002</v>
      </c>
      <c r="AR170" s="298">
        <v>2086.7296550000001</v>
      </c>
      <c r="AS170" s="298">
        <v>1.8028169999999999</v>
      </c>
      <c r="AT170" s="298">
        <v>2088.5324719999999</v>
      </c>
      <c r="AU170" s="298">
        <v>23.618351000000001</v>
      </c>
      <c r="AV170" s="298">
        <v>378.002227</v>
      </c>
      <c r="AW170" s="298">
        <v>43.739677999999998</v>
      </c>
      <c r="AX170" s="298">
        <v>421.74190499999997</v>
      </c>
      <c r="AY170" s="298">
        <v>12329.194611999999</v>
      </c>
      <c r="AZ170" s="298">
        <v>0</v>
      </c>
      <c r="BA170" s="298">
        <v>12329.194611999999</v>
      </c>
      <c r="BB170" s="298"/>
      <c r="BC170" s="298">
        <v>11862.378729</v>
      </c>
      <c r="BD170" s="298">
        <v>11862.378729</v>
      </c>
      <c r="BE170" s="298">
        <v>13112.944111999999</v>
      </c>
      <c r="BF170" s="298"/>
      <c r="BG170" s="298">
        <v>13055.390111999999</v>
      </c>
    </row>
    <row r="171" spans="1:64">
      <c r="A171" s="260">
        <f>A170+1</f>
        <v>2009</v>
      </c>
      <c r="B171" s="260" t="str">
        <f>B157</f>
        <v>Annual</v>
      </c>
      <c r="C171" s="298">
        <v>5796.2214450000001</v>
      </c>
      <c r="D171" s="298">
        <v>25.521072</v>
      </c>
      <c r="E171" s="298">
        <v>5821.7425169999997</v>
      </c>
      <c r="F171" s="298">
        <v>4141.5007649999998</v>
      </c>
      <c r="G171" s="298">
        <v>18.001591999999999</v>
      </c>
      <c r="H171" s="298">
        <v>4159.5023570000003</v>
      </c>
      <c r="I171" s="298">
        <v>2093.4705680000002</v>
      </c>
      <c r="J171" s="298">
        <v>1.949038</v>
      </c>
      <c r="K171" s="298">
        <v>2095.4196059999999</v>
      </c>
      <c r="L171" s="298">
        <v>23.874742999999999</v>
      </c>
      <c r="M171" s="298">
        <v>383.61851200000001</v>
      </c>
      <c r="N171" s="298">
        <v>44.29748</v>
      </c>
      <c r="O171" s="298">
        <v>427.91599200000002</v>
      </c>
      <c r="P171" s="298">
        <v>12528.455215</v>
      </c>
      <c r="Q171" s="298">
        <v>0</v>
      </c>
      <c r="R171" s="298">
        <v>12528.455215</v>
      </c>
      <c r="S171" s="298"/>
      <c r="T171" s="298">
        <v>12055.067521000001</v>
      </c>
      <c r="U171" s="298">
        <v>12055.067521000001</v>
      </c>
      <c r="V171" s="298">
        <v>12100.539223</v>
      </c>
      <c r="W171" s="298">
        <v>12100.539223</v>
      </c>
      <c r="X171" s="298">
        <v>12482.983512999999</v>
      </c>
      <c r="Y171" s="298">
        <v>12482.983512999999</v>
      </c>
      <c r="Z171" s="298">
        <v>23.451343000000001</v>
      </c>
      <c r="AA171" s="298">
        <v>0.109954</v>
      </c>
      <c r="AB171" s="298">
        <v>23.561297</v>
      </c>
      <c r="AC171" s="298">
        <v>777.32883700000002</v>
      </c>
      <c r="AD171" s="298">
        <v>0</v>
      </c>
      <c r="AE171" s="298">
        <v>13329.345348999999</v>
      </c>
      <c r="AF171" s="298"/>
      <c r="AG171" s="298"/>
      <c r="AH171" s="298">
        <v>44.276000000000003</v>
      </c>
      <c r="AI171" s="298">
        <v>28.6</v>
      </c>
      <c r="AJ171" s="298">
        <v>0</v>
      </c>
      <c r="AK171" s="298"/>
      <c r="AL171" s="298">
        <v>5840.497445</v>
      </c>
      <c r="AM171" s="298">
        <v>25.521072</v>
      </c>
      <c r="AN171" s="298">
        <v>5866.0185170000004</v>
      </c>
      <c r="AO171" s="298">
        <v>4170.1007650000001</v>
      </c>
      <c r="AP171" s="298">
        <v>18.001591999999999</v>
      </c>
      <c r="AQ171" s="298">
        <v>4188.1023569999998</v>
      </c>
      <c r="AR171" s="298">
        <v>2093.4705680000002</v>
      </c>
      <c r="AS171" s="298">
        <v>1.949038</v>
      </c>
      <c r="AT171" s="298">
        <v>2095.4196059999999</v>
      </c>
      <c r="AU171" s="298">
        <v>23.874742999999999</v>
      </c>
      <c r="AV171" s="298">
        <v>383.61851200000001</v>
      </c>
      <c r="AW171" s="298">
        <v>44.29748</v>
      </c>
      <c r="AX171" s="298">
        <v>427.91599200000002</v>
      </c>
      <c r="AY171" s="298">
        <v>12601.331215</v>
      </c>
      <c r="AZ171" s="298">
        <v>0</v>
      </c>
      <c r="BA171" s="298">
        <v>12601.331215</v>
      </c>
      <c r="BB171" s="298"/>
      <c r="BC171" s="298">
        <v>12127.943520999999</v>
      </c>
      <c r="BD171" s="298">
        <v>12127.943520999999</v>
      </c>
      <c r="BE171" s="298">
        <v>13402.221348999999</v>
      </c>
      <c r="BF171" s="298"/>
      <c r="BG171" s="298">
        <v>13329.345348999999</v>
      </c>
    </row>
    <row r="172" spans="1:64">
      <c r="A172" s="260">
        <f>A171+1</f>
        <v>2010</v>
      </c>
      <c r="B172" s="260" t="str">
        <f>B158</f>
        <v>Annual</v>
      </c>
      <c r="C172" s="298">
        <v>5918.3775930000002</v>
      </c>
      <c r="D172" s="298">
        <v>26.923969</v>
      </c>
      <c r="E172" s="298">
        <v>5945.3015619999996</v>
      </c>
      <c r="F172" s="298">
        <v>4239.2889690000002</v>
      </c>
      <c r="G172" s="298">
        <v>18.878806000000001</v>
      </c>
      <c r="H172" s="298">
        <v>4258.1677749999999</v>
      </c>
      <c r="I172" s="298">
        <v>2073.8779420000001</v>
      </c>
      <c r="J172" s="298">
        <v>2.0916809999999999</v>
      </c>
      <c r="K172" s="298">
        <v>2075.969623</v>
      </c>
      <c r="L172" s="298">
        <v>24.131135</v>
      </c>
      <c r="M172" s="298">
        <v>390.14207699999997</v>
      </c>
      <c r="N172" s="298">
        <v>44.959803999999998</v>
      </c>
      <c r="O172" s="298">
        <v>435.10188099999999</v>
      </c>
      <c r="P172" s="298">
        <v>12738.671976</v>
      </c>
      <c r="Q172" s="298">
        <v>0</v>
      </c>
      <c r="R172" s="298">
        <v>12738.671976</v>
      </c>
      <c r="S172" s="298"/>
      <c r="T172" s="298">
        <v>12255.675638999999</v>
      </c>
      <c r="U172" s="298">
        <v>12255.675638999999</v>
      </c>
      <c r="V172" s="298">
        <v>12303.570094999999</v>
      </c>
      <c r="W172" s="298">
        <v>12303.570094999999</v>
      </c>
      <c r="X172" s="298">
        <v>12690.77752</v>
      </c>
      <c r="Y172" s="298">
        <v>12690.77752</v>
      </c>
      <c r="Z172" s="298">
        <v>23.801995000000002</v>
      </c>
      <c r="AA172" s="298">
        <v>0.12103800000000001</v>
      </c>
      <c r="AB172" s="298">
        <v>23.923033</v>
      </c>
      <c r="AC172" s="298">
        <v>791.22307000000001</v>
      </c>
      <c r="AD172" s="298">
        <v>0</v>
      </c>
      <c r="AE172" s="298">
        <v>13553.818079000001</v>
      </c>
      <c r="AF172" s="298"/>
      <c r="AG172" s="298"/>
      <c r="AH172" s="298">
        <v>53.41</v>
      </c>
      <c r="AI172" s="298">
        <v>34.548999999999999</v>
      </c>
      <c r="AJ172" s="298">
        <v>0</v>
      </c>
      <c r="AK172" s="298"/>
      <c r="AL172" s="298">
        <v>5971.787593</v>
      </c>
      <c r="AM172" s="298">
        <v>26.923969</v>
      </c>
      <c r="AN172" s="298">
        <v>5998.7115620000004</v>
      </c>
      <c r="AO172" s="298">
        <v>4273.8379690000002</v>
      </c>
      <c r="AP172" s="298">
        <v>18.878806000000001</v>
      </c>
      <c r="AQ172" s="298">
        <v>4292.7167749999999</v>
      </c>
      <c r="AR172" s="298">
        <v>2073.8779420000001</v>
      </c>
      <c r="AS172" s="298">
        <v>2.0916809999999999</v>
      </c>
      <c r="AT172" s="298">
        <v>2075.969623</v>
      </c>
      <c r="AU172" s="298">
        <v>24.131135</v>
      </c>
      <c r="AV172" s="298">
        <v>390.14207699999997</v>
      </c>
      <c r="AW172" s="298">
        <v>44.959803999999998</v>
      </c>
      <c r="AX172" s="298">
        <v>435.10188099999999</v>
      </c>
      <c r="AY172" s="298">
        <v>12826.630976</v>
      </c>
      <c r="AZ172" s="298">
        <v>0</v>
      </c>
      <c r="BA172" s="298">
        <v>12826.630976</v>
      </c>
      <c r="BB172" s="298"/>
      <c r="BC172" s="298">
        <v>12343.634639</v>
      </c>
      <c r="BD172" s="298">
        <v>12343.634639</v>
      </c>
      <c r="BE172" s="298">
        <v>13641.777079</v>
      </c>
      <c r="BF172" s="298"/>
      <c r="BG172" s="298">
        <v>13553.818079000001</v>
      </c>
    </row>
    <row r="173" spans="1:64"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  <c r="AE173" s="298"/>
      <c r="AF173" s="298"/>
      <c r="AG173" s="298"/>
      <c r="AH173" s="298"/>
      <c r="AI173" s="298"/>
      <c r="AJ173" s="298"/>
      <c r="AK173" s="298"/>
      <c r="AL173" s="298"/>
      <c r="AM173" s="298"/>
      <c r="AN173" s="298"/>
      <c r="AO173" s="298"/>
      <c r="AP173" s="298"/>
      <c r="AQ173" s="298"/>
      <c r="AR173" s="298"/>
      <c r="AS173" s="298"/>
      <c r="AT173" s="298"/>
      <c r="AU173" s="298"/>
      <c r="AV173" s="298"/>
      <c r="AW173" s="298"/>
      <c r="AX173" s="298"/>
      <c r="AY173" s="298"/>
      <c r="AZ173" s="298"/>
      <c r="BA173" s="298"/>
      <c r="BB173" s="298"/>
      <c r="BC173" s="298"/>
      <c r="BD173" s="298"/>
      <c r="BE173" s="298"/>
      <c r="BF173" s="298"/>
      <c r="BG173" s="298"/>
    </row>
    <row r="174" spans="1:64">
      <c r="A174" s="260">
        <f>A172+1</f>
        <v>2011</v>
      </c>
      <c r="B174" s="260" t="str">
        <f>B160</f>
        <v>Annual</v>
      </c>
      <c r="C174" s="298">
        <v>6013.6059349999996</v>
      </c>
      <c r="D174" s="298">
        <v>26.843775999999998</v>
      </c>
      <c r="E174" s="298">
        <v>6040.4497110000002</v>
      </c>
      <c r="F174" s="298">
        <v>4315.2495099999996</v>
      </c>
      <c r="G174" s="298">
        <v>18.939513999999999</v>
      </c>
      <c r="H174" s="298">
        <v>4334.1890240000002</v>
      </c>
      <c r="I174" s="298">
        <v>2053.8281870000001</v>
      </c>
      <c r="J174" s="298">
        <v>2.087599</v>
      </c>
      <c r="K174" s="298">
        <v>2055.915786</v>
      </c>
      <c r="L174" s="298">
        <v>24.387526999999999</v>
      </c>
      <c r="M174" s="298">
        <v>396.66564399999999</v>
      </c>
      <c r="N174" s="298">
        <v>45.622126000000002</v>
      </c>
      <c r="O174" s="298">
        <v>442.28777000000002</v>
      </c>
      <c r="P174" s="298">
        <v>12897.229818</v>
      </c>
      <c r="Q174" s="298">
        <v>0</v>
      </c>
      <c r="R174" s="298">
        <v>12897.229818</v>
      </c>
      <c r="S174" s="298"/>
      <c r="T174" s="298">
        <v>12407.071158999999</v>
      </c>
      <c r="U174" s="298">
        <v>12407.071158999999</v>
      </c>
      <c r="V174" s="298">
        <v>12454.942048000001</v>
      </c>
      <c r="W174" s="298">
        <v>12454.942048000001</v>
      </c>
      <c r="X174" s="298">
        <v>12849.358929</v>
      </c>
      <c r="Y174" s="298">
        <v>12849.358929</v>
      </c>
      <c r="Z174" s="298">
        <v>24.152647000000002</v>
      </c>
      <c r="AA174" s="298">
        <v>0.123349</v>
      </c>
      <c r="AB174" s="298">
        <v>24.275995999999999</v>
      </c>
      <c r="AC174" s="298">
        <v>801.93600400000003</v>
      </c>
      <c r="AD174" s="298">
        <v>0</v>
      </c>
      <c r="AE174" s="298">
        <v>13723.441817999999</v>
      </c>
      <c r="AF174" s="298"/>
      <c r="AG174" s="298"/>
      <c r="AH174" s="298">
        <v>62.543999999999997</v>
      </c>
      <c r="AI174" s="298">
        <v>40.497</v>
      </c>
      <c r="AJ174" s="298">
        <v>0</v>
      </c>
      <c r="AK174" s="298"/>
      <c r="AL174" s="298">
        <v>6076.1499350000004</v>
      </c>
      <c r="AM174" s="298">
        <v>26.843775999999998</v>
      </c>
      <c r="AN174" s="298">
        <v>6102.9937110000001</v>
      </c>
      <c r="AO174" s="298">
        <v>4355.7465099999999</v>
      </c>
      <c r="AP174" s="298">
        <v>18.939513999999999</v>
      </c>
      <c r="AQ174" s="298">
        <v>4374.6860239999996</v>
      </c>
      <c r="AR174" s="298">
        <v>2053.8281870000001</v>
      </c>
      <c r="AS174" s="298">
        <v>2.087599</v>
      </c>
      <c r="AT174" s="298">
        <v>2055.915786</v>
      </c>
      <c r="AU174" s="298">
        <v>24.387526999999999</v>
      </c>
      <c r="AV174" s="298">
        <v>396.66564399999999</v>
      </c>
      <c r="AW174" s="298">
        <v>45.622126000000002</v>
      </c>
      <c r="AX174" s="298">
        <v>442.28777000000002</v>
      </c>
      <c r="AY174" s="298">
        <v>13000.270818000001</v>
      </c>
      <c r="AZ174" s="298">
        <v>0</v>
      </c>
      <c r="BA174" s="298">
        <v>13000.270818000001</v>
      </c>
      <c r="BB174" s="298"/>
      <c r="BC174" s="298">
        <v>12510.112159</v>
      </c>
      <c r="BD174" s="298">
        <v>12510.112159</v>
      </c>
      <c r="BE174" s="298">
        <v>13826.482818</v>
      </c>
      <c r="BF174" s="298"/>
      <c r="BG174" s="298">
        <v>13723.441817999999</v>
      </c>
    </row>
    <row r="175" spans="1:64">
      <c r="A175" s="260">
        <f>A174+1</f>
        <v>2012</v>
      </c>
      <c r="B175" s="260" t="str">
        <f>B161</f>
        <v>Annual</v>
      </c>
      <c r="C175" s="298">
        <v>6146.8184689999998</v>
      </c>
      <c r="D175" s="298">
        <v>26.353085</v>
      </c>
      <c r="E175" s="298">
        <v>6173.1715539999996</v>
      </c>
      <c r="F175" s="298">
        <v>4421.055112</v>
      </c>
      <c r="G175" s="298">
        <v>18.843024</v>
      </c>
      <c r="H175" s="298">
        <v>4439.8981359999998</v>
      </c>
      <c r="I175" s="298">
        <v>2035.0532909999999</v>
      </c>
      <c r="J175" s="298">
        <v>1.8060050000000001</v>
      </c>
      <c r="K175" s="298">
        <v>2036.8592960000001</v>
      </c>
      <c r="L175" s="298">
        <v>24.643919</v>
      </c>
      <c r="M175" s="298">
        <v>404.18590899999998</v>
      </c>
      <c r="N175" s="298">
        <v>46.398051000000002</v>
      </c>
      <c r="O175" s="298">
        <v>450.58395999999999</v>
      </c>
      <c r="P175" s="298">
        <v>13125.156865000001</v>
      </c>
      <c r="Q175" s="298">
        <v>0</v>
      </c>
      <c r="R175" s="298">
        <v>13125.156865000001</v>
      </c>
      <c r="S175" s="298"/>
      <c r="T175" s="298">
        <v>12627.570791</v>
      </c>
      <c r="U175" s="298">
        <v>12627.570791</v>
      </c>
      <c r="V175" s="298">
        <v>12674.572905000001</v>
      </c>
      <c r="W175" s="298">
        <v>12674.572905000001</v>
      </c>
      <c r="X175" s="298">
        <v>13078.154751</v>
      </c>
      <c r="Y175" s="298">
        <v>13078.154751</v>
      </c>
      <c r="Z175" s="298">
        <v>24.503298999999998</v>
      </c>
      <c r="AA175" s="298">
        <v>0.105389</v>
      </c>
      <c r="AB175" s="298">
        <v>24.608688000000001</v>
      </c>
      <c r="AC175" s="298">
        <v>816.91888700000004</v>
      </c>
      <c r="AD175" s="298">
        <v>0</v>
      </c>
      <c r="AE175" s="298">
        <v>13966.684440000001</v>
      </c>
      <c r="AF175" s="298"/>
      <c r="AG175" s="298"/>
      <c r="AH175" s="298">
        <v>71.677999999999997</v>
      </c>
      <c r="AI175" s="298">
        <v>46.445999999999998</v>
      </c>
      <c r="AJ175" s="298">
        <v>0</v>
      </c>
      <c r="AK175" s="298"/>
      <c r="AL175" s="298">
        <v>6218.4964689999997</v>
      </c>
      <c r="AM175" s="298">
        <v>26.353085</v>
      </c>
      <c r="AN175" s="298">
        <v>6244.8495540000004</v>
      </c>
      <c r="AO175" s="298">
        <v>4467.5011119999999</v>
      </c>
      <c r="AP175" s="298">
        <v>18.843024</v>
      </c>
      <c r="AQ175" s="298">
        <v>4486.3441359999997</v>
      </c>
      <c r="AR175" s="298">
        <v>2035.0532909999999</v>
      </c>
      <c r="AS175" s="298">
        <v>1.8060050000000001</v>
      </c>
      <c r="AT175" s="298">
        <v>2036.8592960000001</v>
      </c>
      <c r="AU175" s="298">
        <v>24.643919</v>
      </c>
      <c r="AV175" s="298">
        <v>404.18590899999998</v>
      </c>
      <c r="AW175" s="298">
        <v>46.398051000000002</v>
      </c>
      <c r="AX175" s="298">
        <v>450.58395999999999</v>
      </c>
      <c r="AY175" s="298">
        <v>13243.280865000001</v>
      </c>
      <c r="AZ175" s="298">
        <v>0</v>
      </c>
      <c r="BA175" s="298">
        <v>13243.280865000001</v>
      </c>
      <c r="BB175" s="298"/>
      <c r="BC175" s="298">
        <v>12745.694791</v>
      </c>
      <c r="BD175" s="298">
        <v>12745.694791</v>
      </c>
      <c r="BE175" s="298">
        <v>14084.808440000001</v>
      </c>
      <c r="BF175" s="298"/>
      <c r="BG175" s="298">
        <v>13966.684440000001</v>
      </c>
    </row>
    <row r="176" spans="1:64">
      <c r="A176" s="260">
        <f>A175+1</f>
        <v>2013</v>
      </c>
      <c r="B176" s="260" t="str">
        <f>B162</f>
        <v>Annual</v>
      </c>
      <c r="C176" s="298">
        <v>6258.9732469999999</v>
      </c>
      <c r="D176" s="298">
        <v>25.857927</v>
      </c>
      <c r="E176" s="298">
        <v>6284.8311739999999</v>
      </c>
      <c r="F176" s="298">
        <v>4514.7464680000003</v>
      </c>
      <c r="G176" s="298">
        <v>18.870771000000001</v>
      </c>
      <c r="H176" s="298">
        <v>4533.6172390000002</v>
      </c>
      <c r="I176" s="298">
        <v>2015.2141119999999</v>
      </c>
      <c r="J176" s="298">
        <v>1.877367</v>
      </c>
      <c r="K176" s="298">
        <v>2017.0914789999999</v>
      </c>
      <c r="L176" s="298">
        <v>24.900310999999999</v>
      </c>
      <c r="M176" s="298">
        <v>409.73064900000003</v>
      </c>
      <c r="N176" s="298">
        <v>46.948591999999998</v>
      </c>
      <c r="O176" s="298">
        <v>456.67924099999999</v>
      </c>
      <c r="P176" s="298">
        <v>13317.119444</v>
      </c>
      <c r="Q176" s="298">
        <v>0</v>
      </c>
      <c r="R176" s="298">
        <v>13317.119444</v>
      </c>
      <c r="S176" s="298"/>
      <c r="T176" s="298">
        <v>12813.834138</v>
      </c>
      <c r="U176" s="298">
        <v>12813.834138</v>
      </c>
      <c r="V176" s="298">
        <v>12860.440203</v>
      </c>
      <c r="W176" s="298">
        <v>12860.440203</v>
      </c>
      <c r="X176" s="298">
        <v>13270.513379</v>
      </c>
      <c r="Y176" s="298">
        <v>13270.513379</v>
      </c>
      <c r="Z176" s="298">
        <v>24.853950999999999</v>
      </c>
      <c r="AA176" s="298">
        <v>0.114674</v>
      </c>
      <c r="AB176" s="298">
        <v>24.968624999999999</v>
      </c>
      <c r="AC176" s="298">
        <v>829.68914099999995</v>
      </c>
      <c r="AD176" s="298">
        <v>0</v>
      </c>
      <c r="AE176" s="298">
        <v>14171.77721</v>
      </c>
      <c r="AF176" s="298"/>
      <c r="AG176" s="298"/>
      <c r="AH176" s="298">
        <v>80.813000000000002</v>
      </c>
      <c r="AI176" s="298">
        <v>52.395000000000003</v>
      </c>
      <c r="AJ176" s="298">
        <v>0</v>
      </c>
      <c r="AK176" s="298"/>
      <c r="AL176" s="298">
        <v>6339.786247</v>
      </c>
      <c r="AM176" s="298">
        <v>25.857927</v>
      </c>
      <c r="AN176" s="298">
        <v>6365.644174</v>
      </c>
      <c r="AO176" s="298">
        <v>4567.1414679999998</v>
      </c>
      <c r="AP176" s="298">
        <v>18.870771000000001</v>
      </c>
      <c r="AQ176" s="298">
        <v>4586.0122389999997</v>
      </c>
      <c r="AR176" s="298">
        <v>2015.2141119999999</v>
      </c>
      <c r="AS176" s="298">
        <v>1.877367</v>
      </c>
      <c r="AT176" s="298">
        <v>2017.0914789999999</v>
      </c>
      <c r="AU176" s="298">
        <v>24.900310999999999</v>
      </c>
      <c r="AV176" s="298">
        <v>409.73064900000003</v>
      </c>
      <c r="AW176" s="298">
        <v>46.948591999999998</v>
      </c>
      <c r="AX176" s="298">
        <v>456.67924099999999</v>
      </c>
      <c r="AY176" s="298">
        <v>13450.327444</v>
      </c>
      <c r="AZ176" s="298">
        <v>0</v>
      </c>
      <c r="BA176" s="298">
        <v>13450.327444</v>
      </c>
      <c r="BB176" s="298"/>
      <c r="BC176" s="298">
        <v>12947.042138000001</v>
      </c>
      <c r="BD176" s="298">
        <v>12947.042138000001</v>
      </c>
      <c r="BE176" s="298">
        <v>14304.985210000001</v>
      </c>
      <c r="BF176" s="298"/>
      <c r="BG176" s="298">
        <v>14171.77721</v>
      </c>
    </row>
    <row r="177" spans="1:59">
      <c r="A177" s="260">
        <f>A176+1</f>
        <v>2014</v>
      </c>
      <c r="B177" s="260" t="str">
        <f>B163</f>
        <v>Annual</v>
      </c>
      <c r="C177" s="298">
        <v>6367.3383279999998</v>
      </c>
      <c r="D177" s="298">
        <v>27.139659999999999</v>
      </c>
      <c r="E177" s="298">
        <v>6394.4779879999996</v>
      </c>
      <c r="F177" s="298">
        <v>4607.8393820000001</v>
      </c>
      <c r="G177" s="298">
        <v>20.001695000000002</v>
      </c>
      <c r="H177" s="298">
        <v>4627.841077</v>
      </c>
      <c r="I177" s="298">
        <v>1994.613605</v>
      </c>
      <c r="J177" s="298">
        <v>1.9927220000000001</v>
      </c>
      <c r="K177" s="298">
        <v>1996.606327</v>
      </c>
      <c r="L177" s="298">
        <v>25.156703</v>
      </c>
      <c r="M177" s="298">
        <v>416.25421699999998</v>
      </c>
      <c r="N177" s="298">
        <v>47.610914000000001</v>
      </c>
      <c r="O177" s="298">
        <v>463.86513100000002</v>
      </c>
      <c r="P177" s="298">
        <v>13507.947226</v>
      </c>
      <c r="Q177" s="298">
        <v>0</v>
      </c>
      <c r="R177" s="298">
        <v>13507.947226</v>
      </c>
      <c r="S177" s="298"/>
      <c r="T177" s="298">
        <v>12994.948017999999</v>
      </c>
      <c r="U177" s="298">
        <v>12994.948017999999</v>
      </c>
      <c r="V177" s="298">
        <v>13044.082095</v>
      </c>
      <c r="W177" s="298">
        <v>13044.082095</v>
      </c>
      <c r="X177" s="298">
        <v>13458.813149</v>
      </c>
      <c r="Y177" s="298">
        <v>13458.813149</v>
      </c>
      <c r="Z177" s="298">
        <v>25.204602999999999</v>
      </c>
      <c r="AA177" s="298">
        <v>0.12503800000000001</v>
      </c>
      <c r="AB177" s="298">
        <v>25.329640999999999</v>
      </c>
      <c r="AC177" s="298">
        <v>842.38953000000004</v>
      </c>
      <c r="AD177" s="298">
        <v>0</v>
      </c>
      <c r="AE177" s="298">
        <v>14375.666397000001</v>
      </c>
      <c r="AF177" s="298"/>
      <c r="AG177" s="298"/>
      <c r="AH177" s="298">
        <v>89.947000000000003</v>
      </c>
      <c r="AI177" s="298">
        <v>58.344000000000001</v>
      </c>
      <c r="AJ177" s="298">
        <v>0</v>
      </c>
      <c r="AK177" s="298"/>
      <c r="AL177" s="298">
        <v>6457.2853279999999</v>
      </c>
      <c r="AM177" s="298">
        <v>27.139659999999999</v>
      </c>
      <c r="AN177" s="298">
        <v>6484.4249879999998</v>
      </c>
      <c r="AO177" s="298">
        <v>4666.1833820000002</v>
      </c>
      <c r="AP177" s="298">
        <v>20.001695000000002</v>
      </c>
      <c r="AQ177" s="298">
        <v>4686.1850770000001</v>
      </c>
      <c r="AR177" s="298">
        <v>1994.613605</v>
      </c>
      <c r="AS177" s="298">
        <v>1.9927220000000001</v>
      </c>
      <c r="AT177" s="298">
        <v>1996.606327</v>
      </c>
      <c r="AU177" s="298">
        <v>25.156703</v>
      </c>
      <c r="AV177" s="298">
        <v>416.25421699999998</v>
      </c>
      <c r="AW177" s="298">
        <v>47.610914000000001</v>
      </c>
      <c r="AX177" s="298">
        <v>463.86513100000002</v>
      </c>
      <c r="AY177" s="298">
        <v>13656.238225999999</v>
      </c>
      <c r="AZ177" s="298">
        <v>0</v>
      </c>
      <c r="BA177" s="298">
        <v>13656.238225999999</v>
      </c>
      <c r="BB177" s="298"/>
      <c r="BC177" s="298">
        <v>13143.239018</v>
      </c>
      <c r="BD177" s="298">
        <v>13143.239018</v>
      </c>
      <c r="BE177" s="298">
        <v>14523.957397</v>
      </c>
      <c r="BF177" s="298"/>
      <c r="BG177" s="298">
        <v>14375.666397000001</v>
      </c>
    </row>
    <row r="178" spans="1:59">
      <c r="A178" s="260">
        <f>A177+1</f>
        <v>2015</v>
      </c>
      <c r="B178" s="260" t="str">
        <f>B164</f>
        <v>Annual</v>
      </c>
      <c r="C178" s="298">
        <v>6485.2985060000001</v>
      </c>
      <c r="D178" s="298">
        <v>27.574210999999998</v>
      </c>
      <c r="E178" s="298">
        <v>6512.8727170000002</v>
      </c>
      <c r="F178" s="298">
        <v>4704.397868</v>
      </c>
      <c r="G178" s="298">
        <v>19.988683000000002</v>
      </c>
      <c r="H178" s="298">
        <v>4724.3865509999996</v>
      </c>
      <c r="I178" s="298">
        <v>1974.165964</v>
      </c>
      <c r="J178" s="298">
        <v>1.61252</v>
      </c>
      <c r="K178" s="298">
        <v>1975.7784839999999</v>
      </c>
      <c r="L178" s="298">
        <v>25.413094999999998</v>
      </c>
      <c r="M178" s="298">
        <v>422.777784</v>
      </c>
      <c r="N178" s="298">
        <v>48.273237999999999</v>
      </c>
      <c r="O178" s="298">
        <v>471.05102199999999</v>
      </c>
      <c r="P178" s="298">
        <v>13709.501869</v>
      </c>
      <c r="Q178" s="298">
        <v>0</v>
      </c>
      <c r="R178" s="298">
        <v>13709.501869</v>
      </c>
      <c r="S178" s="298"/>
      <c r="T178" s="298">
        <v>13189.275433000001</v>
      </c>
      <c r="U178" s="298">
        <v>13189.275433000001</v>
      </c>
      <c r="V178" s="298">
        <v>13238.450847</v>
      </c>
      <c r="W178" s="298">
        <v>13238.450847</v>
      </c>
      <c r="X178" s="298">
        <v>13660.326455</v>
      </c>
      <c r="Y178" s="298">
        <v>13660.326455</v>
      </c>
      <c r="Z178" s="298">
        <v>25.555254999999999</v>
      </c>
      <c r="AA178" s="298">
        <v>0.106752</v>
      </c>
      <c r="AB178" s="298">
        <v>25.662006999999999</v>
      </c>
      <c r="AC178" s="298">
        <v>855.70459200000005</v>
      </c>
      <c r="AD178" s="298">
        <v>0</v>
      </c>
      <c r="AE178" s="298">
        <v>14590.868468000001</v>
      </c>
      <c r="AF178" s="298"/>
      <c r="AG178" s="298"/>
      <c r="AH178" s="298">
        <v>98.671000000000006</v>
      </c>
      <c r="AI178" s="298">
        <v>63.988</v>
      </c>
      <c r="AJ178" s="298">
        <v>0</v>
      </c>
      <c r="AK178" s="298"/>
      <c r="AL178" s="298">
        <v>6583.9695060000004</v>
      </c>
      <c r="AM178" s="298">
        <v>27.574210999999998</v>
      </c>
      <c r="AN178" s="298">
        <v>6611.5437169999996</v>
      </c>
      <c r="AO178" s="298">
        <v>4768.3858680000003</v>
      </c>
      <c r="AP178" s="298">
        <v>19.988683000000002</v>
      </c>
      <c r="AQ178" s="298">
        <v>4788.3745509999999</v>
      </c>
      <c r="AR178" s="298">
        <v>1974.165964</v>
      </c>
      <c r="AS178" s="298">
        <v>1.61252</v>
      </c>
      <c r="AT178" s="298">
        <v>1975.7784839999999</v>
      </c>
      <c r="AU178" s="298">
        <v>25.413094999999998</v>
      </c>
      <c r="AV178" s="298">
        <v>422.777784</v>
      </c>
      <c r="AW178" s="298">
        <v>48.273237999999999</v>
      </c>
      <c r="AX178" s="298">
        <v>471.05102199999999</v>
      </c>
      <c r="AY178" s="298">
        <v>13872.160868999999</v>
      </c>
      <c r="AZ178" s="298">
        <v>0</v>
      </c>
      <c r="BA178" s="298">
        <v>13872.160868999999</v>
      </c>
      <c r="BB178" s="298"/>
      <c r="BC178" s="298">
        <v>13351.934433</v>
      </c>
      <c r="BD178" s="298">
        <v>13351.934433</v>
      </c>
      <c r="BE178" s="298">
        <v>14753.527468</v>
      </c>
      <c r="BF178" s="298"/>
      <c r="BG178" s="298">
        <v>14590.868468000001</v>
      </c>
    </row>
    <row r="179" spans="1:59">
      <c r="B179" s="282"/>
      <c r="C179" s="282"/>
      <c r="D179" s="282"/>
      <c r="E179" s="282"/>
      <c r="F179" s="282"/>
      <c r="G179" s="282"/>
      <c r="H179" s="282"/>
      <c r="I179" s="299"/>
      <c r="J179" s="295"/>
      <c r="K179" s="295"/>
      <c r="L179" s="295"/>
      <c r="M179" s="295"/>
      <c r="N179" s="295"/>
      <c r="O179" s="295"/>
      <c r="P179" s="295"/>
      <c r="Q179" s="295"/>
      <c r="R179" s="299"/>
      <c r="S179" s="299"/>
      <c r="T179" s="299"/>
      <c r="U179" s="299"/>
      <c r="V179" s="299"/>
      <c r="W179" s="299"/>
      <c r="X179" s="299"/>
      <c r="Y179" s="299"/>
    </row>
    <row r="180" spans="1:59">
      <c r="A180" s="260">
        <f>A166</f>
        <v>2005</v>
      </c>
      <c r="B180" s="260" t="str">
        <f>B166</f>
        <v>Annual</v>
      </c>
      <c r="C180" s="300">
        <v>5147869.4469999997</v>
      </c>
      <c r="D180" s="300">
        <v>-3976.4780000000001</v>
      </c>
      <c r="E180" s="300">
        <v>5143892.9690000005</v>
      </c>
      <c r="F180" s="300">
        <v>3696212.3969999999</v>
      </c>
      <c r="G180" s="300">
        <v>-4688.07</v>
      </c>
      <c r="H180" s="300">
        <v>3691524.327</v>
      </c>
      <c r="I180" s="300">
        <v>2042871.371</v>
      </c>
      <c r="J180" s="300">
        <v>24651.907000000003</v>
      </c>
      <c r="K180" s="300">
        <v>2067523.2780000002</v>
      </c>
      <c r="L180" s="300">
        <v>22902.085999999999</v>
      </c>
      <c r="M180" s="300">
        <v>349458.53200000001</v>
      </c>
      <c r="N180" s="300">
        <v>45894.964999999997</v>
      </c>
      <c r="O180" s="300">
        <v>395353.49700000003</v>
      </c>
      <c r="P180" s="300">
        <v>11321196.157</v>
      </c>
      <c r="Q180" s="300">
        <v>0</v>
      </c>
      <c r="R180" s="300">
        <v>11321196.157</v>
      </c>
      <c r="S180" s="298"/>
      <c r="T180" s="300">
        <v>10909855.300999999</v>
      </c>
      <c r="U180" s="300">
        <v>10909855.300999999</v>
      </c>
      <c r="V180" s="300">
        <v>10925842.66</v>
      </c>
      <c r="W180" s="300">
        <v>10925842.66</v>
      </c>
      <c r="X180" s="300">
        <v>11305208.798</v>
      </c>
      <c r="Y180" s="300">
        <v>11305208.798</v>
      </c>
      <c r="Z180" s="300">
        <v>22048.735000000001</v>
      </c>
      <c r="AA180" s="300">
        <v>24.840999999999998</v>
      </c>
      <c r="AB180" s="300">
        <v>22073.576000000001</v>
      </c>
      <c r="AC180" s="300">
        <v>703874.201</v>
      </c>
      <c r="AD180" s="300">
        <v>11354.64</v>
      </c>
      <c r="AE180" s="300">
        <v>12023227.231999999</v>
      </c>
      <c r="AF180" s="298"/>
      <c r="AG180" s="298"/>
      <c r="AH180" s="300">
        <v>3410</v>
      </c>
      <c r="AI180" s="300">
        <v>2868</v>
      </c>
      <c r="AJ180" s="300">
        <v>0</v>
      </c>
      <c r="AK180" s="298"/>
      <c r="AL180" s="300">
        <v>5151279.4469999997</v>
      </c>
      <c r="AM180" s="300">
        <v>-24175.401000000002</v>
      </c>
      <c r="AN180" s="300">
        <v>5127104.0460000001</v>
      </c>
      <c r="AO180" s="300">
        <v>3702342.9559999998</v>
      </c>
      <c r="AP180" s="300">
        <v>-21277.38</v>
      </c>
      <c r="AQ180" s="300">
        <v>3681065.5759999999</v>
      </c>
      <c r="AR180" s="300">
        <v>2068339.0389999999</v>
      </c>
      <c r="AS180" s="300">
        <v>-2561.4290000000001</v>
      </c>
      <c r="AT180" s="300">
        <v>2065777.61</v>
      </c>
      <c r="AU180" s="300">
        <v>22902.085999999999</v>
      </c>
      <c r="AV180" s="300">
        <v>349458.53200000001</v>
      </c>
      <c r="AW180" s="300">
        <v>40925.365999999995</v>
      </c>
      <c r="AX180" s="300">
        <v>390383.89799999999</v>
      </c>
      <c r="AY180" s="300">
        <v>11287233.216</v>
      </c>
      <c r="AZ180" s="300">
        <v>0</v>
      </c>
      <c r="BA180" s="300">
        <v>11287233.216</v>
      </c>
      <c r="BB180" s="298"/>
      <c r="BC180" s="300">
        <v>10944863.527999999</v>
      </c>
      <c r="BD180" s="300">
        <v>10944863.527999999</v>
      </c>
      <c r="BE180" s="300">
        <v>12029505.231999999</v>
      </c>
      <c r="BF180" s="298"/>
      <c r="BG180" s="300">
        <v>12023227.231999999</v>
      </c>
    </row>
    <row r="181" spans="1:59"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  <c r="AE181" s="298"/>
      <c r="AF181" s="298"/>
      <c r="AG181" s="298"/>
      <c r="AH181" s="298"/>
      <c r="AI181" s="298"/>
      <c r="AJ181" s="298"/>
      <c r="AK181" s="298"/>
      <c r="AL181" s="298"/>
      <c r="AM181" s="298"/>
      <c r="AN181" s="298"/>
      <c r="AO181" s="298"/>
      <c r="AP181" s="298"/>
      <c r="AQ181" s="298"/>
      <c r="AR181" s="298"/>
      <c r="AS181" s="298"/>
      <c r="AT181" s="298"/>
      <c r="AU181" s="298"/>
      <c r="AV181" s="298"/>
      <c r="AW181" s="298"/>
      <c r="AX181" s="298"/>
      <c r="AY181" s="298"/>
      <c r="AZ181" s="298"/>
      <c r="BA181" s="298"/>
      <c r="BB181" s="298"/>
      <c r="BC181" s="298"/>
      <c r="BD181" s="298"/>
      <c r="BE181" s="298"/>
      <c r="BF181" s="298"/>
      <c r="BG181" s="298"/>
    </row>
    <row r="182" spans="1:59">
      <c r="A182" s="260">
        <f>A180+1</f>
        <v>2006</v>
      </c>
      <c r="B182" s="260" t="str">
        <f>B168</f>
        <v>Annual</v>
      </c>
      <c r="C182" s="300">
        <v>5345676.4620000003</v>
      </c>
      <c r="D182" s="300">
        <v>24309.784</v>
      </c>
      <c r="E182" s="300">
        <v>5369986.2460000003</v>
      </c>
      <c r="F182" s="300">
        <v>3802564.8709999998</v>
      </c>
      <c r="G182" s="300">
        <v>15767.134</v>
      </c>
      <c r="H182" s="300">
        <v>3818332.0050000004</v>
      </c>
      <c r="I182" s="300">
        <v>2045490.5619999999</v>
      </c>
      <c r="J182" s="300">
        <v>2599.0619999999999</v>
      </c>
      <c r="K182" s="300">
        <v>2048089.6240000003</v>
      </c>
      <c r="L182" s="300">
        <v>23105.566999999999</v>
      </c>
      <c r="M182" s="300">
        <v>364030.04800000001</v>
      </c>
      <c r="N182" s="300">
        <v>42308.691000000006</v>
      </c>
      <c r="O182" s="300">
        <v>406338.739</v>
      </c>
      <c r="P182" s="300">
        <v>11665852.181</v>
      </c>
      <c r="Q182" s="300">
        <v>0</v>
      </c>
      <c r="R182" s="300">
        <v>11665852.181</v>
      </c>
      <c r="S182" s="298"/>
      <c r="T182" s="300">
        <v>11216837.461999999</v>
      </c>
      <c r="U182" s="300">
        <v>11216837.461999999</v>
      </c>
      <c r="V182" s="300">
        <v>11259513.442</v>
      </c>
      <c r="W182" s="300">
        <v>11259513.442</v>
      </c>
      <c r="X182" s="300">
        <v>11623176.200999999</v>
      </c>
      <c r="Y182" s="300">
        <v>11623176.200999999</v>
      </c>
      <c r="Z182" s="300">
        <v>22399.387000000002</v>
      </c>
      <c r="AA182" s="300">
        <v>77.153999999999996</v>
      </c>
      <c r="AB182" s="300">
        <v>22476.541000000001</v>
      </c>
      <c r="AC182" s="300">
        <v>721325.23200000008</v>
      </c>
      <c r="AD182" s="300">
        <v>0</v>
      </c>
      <c r="AE182" s="300">
        <v>12409653.954</v>
      </c>
      <c r="AF182" s="298"/>
      <c r="AG182" s="298"/>
      <c r="AH182" s="300">
        <v>16158.000000000002</v>
      </c>
      <c r="AI182" s="300">
        <v>10830</v>
      </c>
      <c r="AJ182" s="300">
        <v>0</v>
      </c>
      <c r="AK182" s="298"/>
      <c r="AL182" s="300">
        <v>5361834.4619999994</v>
      </c>
      <c r="AM182" s="300">
        <v>24309.784</v>
      </c>
      <c r="AN182" s="300">
        <v>5386144.2460000003</v>
      </c>
      <c r="AO182" s="300">
        <v>3813394.8709999998</v>
      </c>
      <c r="AP182" s="300">
        <v>15767.134</v>
      </c>
      <c r="AQ182" s="300">
        <v>3829162.0050000004</v>
      </c>
      <c r="AR182" s="300">
        <v>2045490.5619999999</v>
      </c>
      <c r="AS182" s="300">
        <v>2599.0619999999999</v>
      </c>
      <c r="AT182" s="300">
        <v>2048089.6240000003</v>
      </c>
      <c r="AU182" s="300">
        <v>23105.566999999999</v>
      </c>
      <c r="AV182" s="300">
        <v>364030.04800000001</v>
      </c>
      <c r="AW182" s="300">
        <v>42308.691000000006</v>
      </c>
      <c r="AX182" s="300">
        <v>406338.739</v>
      </c>
      <c r="AY182" s="300">
        <v>11692840.181</v>
      </c>
      <c r="AZ182" s="300">
        <v>0</v>
      </c>
      <c r="BA182" s="300">
        <v>11692840.181</v>
      </c>
      <c r="BB182" s="298"/>
      <c r="BC182" s="300">
        <v>11243825.462000001</v>
      </c>
      <c r="BD182" s="300">
        <v>11243825.462000001</v>
      </c>
      <c r="BE182" s="300">
        <v>12436641.954</v>
      </c>
      <c r="BF182" s="298"/>
      <c r="BG182" s="300">
        <v>12409653.954</v>
      </c>
    </row>
    <row r="183" spans="1:59">
      <c r="A183" s="260">
        <f>A182+1</f>
        <v>2007</v>
      </c>
      <c r="B183" s="260" t="str">
        <f>B169</f>
        <v>Annual</v>
      </c>
      <c r="C183" s="300">
        <v>5484211.2599999998</v>
      </c>
      <c r="D183" s="300">
        <v>25806.142</v>
      </c>
      <c r="E183" s="300">
        <v>5510017.4020000007</v>
      </c>
      <c r="F183" s="300">
        <v>3901667.44</v>
      </c>
      <c r="G183" s="300">
        <v>16778.601999999999</v>
      </c>
      <c r="H183" s="300">
        <v>3918446.0419999999</v>
      </c>
      <c r="I183" s="300">
        <v>2078627.8130000001</v>
      </c>
      <c r="J183" s="300">
        <v>2018.7750000000003</v>
      </c>
      <c r="K183" s="300">
        <v>2080646.588</v>
      </c>
      <c r="L183" s="300">
        <v>23361.958999999999</v>
      </c>
      <c r="M183" s="300">
        <v>370553.50399999996</v>
      </c>
      <c r="N183" s="300">
        <v>42971.018000000004</v>
      </c>
      <c r="O183" s="300">
        <v>413524.522</v>
      </c>
      <c r="P183" s="300">
        <v>11945996.513</v>
      </c>
      <c r="Q183" s="300">
        <v>0</v>
      </c>
      <c r="R183" s="300">
        <v>11945996.513</v>
      </c>
      <c r="S183" s="298"/>
      <c r="T183" s="300">
        <v>11487868.472000001</v>
      </c>
      <c r="U183" s="300">
        <v>11487868.472000001</v>
      </c>
      <c r="V183" s="300">
        <v>11532471.991</v>
      </c>
      <c r="W183" s="300">
        <v>11532471.991</v>
      </c>
      <c r="X183" s="300">
        <v>11901392.993999999</v>
      </c>
      <c r="Y183" s="300">
        <v>11901392.993999999</v>
      </c>
      <c r="Z183" s="300">
        <v>22750.039000000001</v>
      </c>
      <c r="AA183" s="300">
        <v>111.098</v>
      </c>
      <c r="AB183" s="300">
        <v>22861.136999999999</v>
      </c>
      <c r="AC183" s="300">
        <v>739536.30699999991</v>
      </c>
      <c r="AD183" s="300">
        <v>0</v>
      </c>
      <c r="AE183" s="300">
        <v>12708393.957</v>
      </c>
      <c r="AF183" s="298"/>
      <c r="AG183" s="298"/>
      <c r="AH183" s="300">
        <v>25530</v>
      </c>
      <c r="AI183" s="300">
        <v>16702</v>
      </c>
      <c r="AJ183" s="300">
        <v>0</v>
      </c>
      <c r="AK183" s="298"/>
      <c r="AL183" s="300">
        <v>5509741.2599999998</v>
      </c>
      <c r="AM183" s="300">
        <v>25806.142</v>
      </c>
      <c r="AN183" s="300">
        <v>5535547.4019999998</v>
      </c>
      <c r="AO183" s="300">
        <v>3918369.44</v>
      </c>
      <c r="AP183" s="300">
        <v>16778.601999999999</v>
      </c>
      <c r="AQ183" s="300">
        <v>3935148.0419999999</v>
      </c>
      <c r="AR183" s="300">
        <v>2078627.8130000001</v>
      </c>
      <c r="AS183" s="300">
        <v>2018.7750000000003</v>
      </c>
      <c r="AT183" s="300">
        <v>2080646.588</v>
      </c>
      <c r="AU183" s="300">
        <v>23361.958999999999</v>
      </c>
      <c r="AV183" s="300">
        <v>370553.50399999996</v>
      </c>
      <c r="AW183" s="300">
        <v>42971.018000000004</v>
      </c>
      <c r="AX183" s="300">
        <v>413524.522</v>
      </c>
      <c r="AY183" s="300">
        <v>11988228.513</v>
      </c>
      <c r="AZ183" s="300">
        <v>0</v>
      </c>
      <c r="BA183" s="300">
        <v>11988228.513</v>
      </c>
      <c r="BB183" s="298"/>
      <c r="BC183" s="300">
        <v>11530100.472000001</v>
      </c>
      <c r="BD183" s="300">
        <v>11530100.472000001</v>
      </c>
      <c r="BE183" s="300">
        <v>12750625.957</v>
      </c>
      <c r="BF183" s="298"/>
      <c r="BG183" s="300">
        <v>12708393.957</v>
      </c>
    </row>
    <row r="184" spans="1:59">
      <c r="A184" s="260">
        <f>A183+1</f>
        <v>2008</v>
      </c>
      <c r="B184" s="260" t="str">
        <f>B170</f>
        <v>Annual</v>
      </c>
      <c r="C184" s="300">
        <v>5660479.2859999994</v>
      </c>
      <c r="D184" s="300">
        <v>25509.002</v>
      </c>
      <c r="E184" s="300">
        <v>5685988.2879999997</v>
      </c>
      <c r="F184" s="300">
        <v>4033997.4369999999</v>
      </c>
      <c r="G184" s="300">
        <v>17762.159</v>
      </c>
      <c r="H184" s="300">
        <v>4051759.5959999999</v>
      </c>
      <c r="I184" s="300">
        <v>2086729.655</v>
      </c>
      <c r="J184" s="300">
        <v>1802.8169999999998</v>
      </c>
      <c r="K184" s="300">
        <v>2088532.4719999998</v>
      </c>
      <c r="L184" s="300">
        <v>23618.350999999999</v>
      </c>
      <c r="M184" s="300">
        <v>378002.22700000001</v>
      </c>
      <c r="N184" s="300">
        <v>43739.678</v>
      </c>
      <c r="O184" s="300">
        <v>421741.90499999997</v>
      </c>
      <c r="P184" s="300">
        <v>12271640.612</v>
      </c>
      <c r="Q184" s="300">
        <v>0</v>
      </c>
      <c r="R184" s="300">
        <v>12271640.612</v>
      </c>
      <c r="S184" s="298"/>
      <c r="T184" s="300">
        <v>11804824.729</v>
      </c>
      <c r="U184" s="300">
        <v>11804824.729</v>
      </c>
      <c r="V184" s="300">
        <v>11849898.707</v>
      </c>
      <c r="W184" s="300">
        <v>11849898.707</v>
      </c>
      <c r="X184" s="300">
        <v>12226566.634000001</v>
      </c>
      <c r="Y184" s="300">
        <v>12226566.634000001</v>
      </c>
      <c r="Z184" s="300">
        <v>23100.691000000003</v>
      </c>
      <c r="AA184" s="300">
        <v>98.051000000000002</v>
      </c>
      <c r="AB184" s="300">
        <v>23198.741999999998</v>
      </c>
      <c r="AC184" s="300">
        <v>760550.75800000003</v>
      </c>
      <c r="AD184" s="300">
        <v>0</v>
      </c>
      <c r="AE184" s="300">
        <v>13055390.112</v>
      </c>
      <c r="AF184" s="298"/>
      <c r="AG184" s="298"/>
      <c r="AH184" s="300">
        <v>34903</v>
      </c>
      <c r="AI184" s="300">
        <v>22651</v>
      </c>
      <c r="AJ184" s="300">
        <v>0</v>
      </c>
      <c r="AK184" s="298"/>
      <c r="AL184" s="300">
        <v>5695382.2860000003</v>
      </c>
      <c r="AM184" s="300">
        <v>25509.002</v>
      </c>
      <c r="AN184" s="300">
        <v>5720891.2879999997</v>
      </c>
      <c r="AO184" s="300">
        <v>4056648.4369999999</v>
      </c>
      <c r="AP184" s="300">
        <v>17762.159</v>
      </c>
      <c r="AQ184" s="300">
        <v>4074410.5960000004</v>
      </c>
      <c r="AR184" s="300">
        <v>2086729.655</v>
      </c>
      <c r="AS184" s="300">
        <v>1802.8169999999998</v>
      </c>
      <c r="AT184" s="300">
        <v>2088532.4719999998</v>
      </c>
      <c r="AU184" s="300">
        <v>23618.350999999999</v>
      </c>
      <c r="AV184" s="300">
        <v>378002.22700000001</v>
      </c>
      <c r="AW184" s="300">
        <v>43739.678</v>
      </c>
      <c r="AX184" s="300">
        <v>421741.90499999997</v>
      </c>
      <c r="AY184" s="300">
        <v>12329194.612</v>
      </c>
      <c r="AZ184" s="300">
        <v>0</v>
      </c>
      <c r="BA184" s="300">
        <v>12329194.612</v>
      </c>
      <c r="BB184" s="298"/>
      <c r="BC184" s="300">
        <v>11862378.729</v>
      </c>
      <c r="BD184" s="300">
        <v>11862378.729</v>
      </c>
      <c r="BE184" s="300">
        <v>13112944.112</v>
      </c>
      <c r="BF184" s="298"/>
      <c r="BG184" s="300">
        <v>13055390.112</v>
      </c>
    </row>
    <row r="185" spans="1:59">
      <c r="A185" s="260">
        <f>A184+1</f>
        <v>2009</v>
      </c>
      <c r="B185" s="260" t="str">
        <f>B171</f>
        <v>Annual</v>
      </c>
      <c r="C185" s="300">
        <v>5796221.4450000003</v>
      </c>
      <c r="D185" s="300">
        <v>25521.072</v>
      </c>
      <c r="E185" s="300">
        <v>5821742.517</v>
      </c>
      <c r="F185" s="300">
        <v>4141500.7649999997</v>
      </c>
      <c r="G185" s="300">
        <v>18001.591999999997</v>
      </c>
      <c r="H185" s="300">
        <v>4159502.3570000003</v>
      </c>
      <c r="I185" s="300">
        <v>2093470.5680000002</v>
      </c>
      <c r="J185" s="300">
        <v>1949.038</v>
      </c>
      <c r="K185" s="300">
        <v>2095419.6059999999</v>
      </c>
      <c r="L185" s="300">
        <v>23874.742999999999</v>
      </c>
      <c r="M185" s="300">
        <v>383618.51199999999</v>
      </c>
      <c r="N185" s="300">
        <v>44297.48</v>
      </c>
      <c r="O185" s="300">
        <v>427915.99200000003</v>
      </c>
      <c r="P185" s="300">
        <v>12528455.215</v>
      </c>
      <c r="Q185" s="300">
        <v>0</v>
      </c>
      <c r="R185" s="300">
        <v>12528455.215</v>
      </c>
      <c r="S185" s="298"/>
      <c r="T185" s="300">
        <v>12055067.521000002</v>
      </c>
      <c r="U185" s="300">
        <v>12055067.521000002</v>
      </c>
      <c r="V185" s="300">
        <v>12100539.222999999</v>
      </c>
      <c r="W185" s="300">
        <v>12100539.222999999</v>
      </c>
      <c r="X185" s="300">
        <v>12482983.512999998</v>
      </c>
      <c r="Y185" s="300">
        <v>12482983.512999998</v>
      </c>
      <c r="Z185" s="300">
        <v>23451.343000000001</v>
      </c>
      <c r="AA185" s="300">
        <v>109.95399999999999</v>
      </c>
      <c r="AB185" s="300">
        <v>23561.296999999999</v>
      </c>
      <c r="AC185" s="300">
        <v>777328.83700000006</v>
      </c>
      <c r="AD185" s="300">
        <v>0</v>
      </c>
      <c r="AE185" s="300">
        <v>13329345.348999999</v>
      </c>
      <c r="AF185" s="298"/>
      <c r="AG185" s="298"/>
      <c r="AH185" s="300">
        <v>44276</v>
      </c>
      <c r="AI185" s="300">
        <v>28600</v>
      </c>
      <c r="AJ185" s="300">
        <v>0</v>
      </c>
      <c r="AK185" s="298"/>
      <c r="AL185" s="300">
        <v>5840497.4450000003</v>
      </c>
      <c r="AM185" s="300">
        <v>25521.072</v>
      </c>
      <c r="AN185" s="300">
        <v>5866018.517</v>
      </c>
      <c r="AO185" s="300">
        <v>4170100.7650000001</v>
      </c>
      <c r="AP185" s="300">
        <v>18001.591999999997</v>
      </c>
      <c r="AQ185" s="300">
        <v>4188102.3569999998</v>
      </c>
      <c r="AR185" s="300">
        <v>2093470.5680000002</v>
      </c>
      <c r="AS185" s="300">
        <v>1949.038</v>
      </c>
      <c r="AT185" s="300">
        <v>2095419.6059999999</v>
      </c>
      <c r="AU185" s="300">
        <v>23874.742999999999</v>
      </c>
      <c r="AV185" s="300">
        <v>383618.51199999999</v>
      </c>
      <c r="AW185" s="300">
        <v>44297.48</v>
      </c>
      <c r="AX185" s="300">
        <v>427915.99200000003</v>
      </c>
      <c r="AY185" s="300">
        <v>12601331.215</v>
      </c>
      <c r="AZ185" s="300">
        <v>0</v>
      </c>
      <c r="BA185" s="300">
        <v>12601331.215</v>
      </c>
      <c r="BB185" s="298"/>
      <c r="BC185" s="300">
        <v>12127943.521</v>
      </c>
      <c r="BD185" s="300">
        <v>12127943.521</v>
      </c>
      <c r="BE185" s="300">
        <v>13402221.348999999</v>
      </c>
      <c r="BF185" s="298"/>
      <c r="BG185" s="300">
        <v>13329345.348999999</v>
      </c>
    </row>
    <row r="186" spans="1:59">
      <c r="A186" s="260">
        <f>A185+1</f>
        <v>2010</v>
      </c>
      <c r="B186" s="260" t="str">
        <f>B172</f>
        <v>Annual</v>
      </c>
      <c r="C186" s="300">
        <v>5918377.5930000003</v>
      </c>
      <c r="D186" s="300">
        <v>26923.969000000001</v>
      </c>
      <c r="E186" s="300">
        <v>5945301.5619999999</v>
      </c>
      <c r="F186" s="300">
        <v>4239288.9690000005</v>
      </c>
      <c r="G186" s="300">
        <v>18878.806</v>
      </c>
      <c r="H186" s="300">
        <v>4258167.7749999994</v>
      </c>
      <c r="I186" s="300">
        <v>2073877.942</v>
      </c>
      <c r="J186" s="300">
        <v>2091.681</v>
      </c>
      <c r="K186" s="300">
        <v>2075969.6229999999</v>
      </c>
      <c r="L186" s="300">
        <v>24131.135000000002</v>
      </c>
      <c r="M186" s="300">
        <v>390142.07699999999</v>
      </c>
      <c r="N186" s="300">
        <v>44959.803999999996</v>
      </c>
      <c r="O186" s="300">
        <v>435101.88099999999</v>
      </c>
      <c r="P186" s="300">
        <v>12738671.976</v>
      </c>
      <c r="Q186" s="300">
        <v>0</v>
      </c>
      <c r="R186" s="300">
        <v>12738671.976</v>
      </c>
      <c r="S186" s="298"/>
      <c r="T186" s="300">
        <v>12255675.638999999</v>
      </c>
      <c r="U186" s="300">
        <v>12255675.638999999</v>
      </c>
      <c r="V186" s="300">
        <v>12303570.094999999</v>
      </c>
      <c r="W186" s="300">
        <v>12303570.094999999</v>
      </c>
      <c r="X186" s="300">
        <v>12690777.52</v>
      </c>
      <c r="Y186" s="300">
        <v>12690777.52</v>
      </c>
      <c r="Z186" s="300">
        <v>23801.995000000003</v>
      </c>
      <c r="AA186" s="300">
        <v>121.03800000000001</v>
      </c>
      <c r="AB186" s="300">
        <v>23923.032999999999</v>
      </c>
      <c r="AC186" s="300">
        <v>791223.07000000007</v>
      </c>
      <c r="AD186" s="300">
        <v>0</v>
      </c>
      <c r="AE186" s="300">
        <v>13553818.079</v>
      </c>
      <c r="AF186" s="298"/>
      <c r="AG186" s="298"/>
      <c r="AH186" s="300">
        <v>53410</v>
      </c>
      <c r="AI186" s="300">
        <v>34549</v>
      </c>
      <c r="AJ186" s="300">
        <v>0</v>
      </c>
      <c r="AK186" s="298"/>
      <c r="AL186" s="300">
        <v>5971787.5930000003</v>
      </c>
      <c r="AM186" s="300">
        <v>26923.969000000001</v>
      </c>
      <c r="AN186" s="300">
        <v>5998711.5620000008</v>
      </c>
      <c r="AO186" s="300">
        <v>4273837.9690000005</v>
      </c>
      <c r="AP186" s="300">
        <v>18878.806</v>
      </c>
      <c r="AQ186" s="300">
        <v>4292716.7749999994</v>
      </c>
      <c r="AR186" s="300">
        <v>2073877.942</v>
      </c>
      <c r="AS186" s="300">
        <v>2091.681</v>
      </c>
      <c r="AT186" s="300">
        <v>2075969.6229999999</v>
      </c>
      <c r="AU186" s="300">
        <v>24131.135000000002</v>
      </c>
      <c r="AV186" s="300">
        <v>390142.07699999999</v>
      </c>
      <c r="AW186" s="300">
        <v>44959.803999999996</v>
      </c>
      <c r="AX186" s="300">
        <v>435101.88099999999</v>
      </c>
      <c r="AY186" s="300">
        <v>12826630.976</v>
      </c>
      <c r="AZ186" s="300">
        <v>0</v>
      </c>
      <c r="BA186" s="300">
        <v>12826630.976</v>
      </c>
      <c r="BB186" s="298"/>
      <c r="BC186" s="300">
        <v>12343634.639</v>
      </c>
      <c r="BD186" s="300">
        <v>12343634.639</v>
      </c>
      <c r="BE186" s="300">
        <v>13641777.079</v>
      </c>
      <c r="BF186" s="298"/>
      <c r="BG186" s="300">
        <v>13553818.079</v>
      </c>
    </row>
    <row r="187" spans="1:59"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  <c r="AE187" s="298"/>
      <c r="AF187" s="298"/>
      <c r="AG187" s="298"/>
      <c r="AH187" s="298"/>
      <c r="AI187" s="298"/>
      <c r="AJ187" s="298"/>
      <c r="AK187" s="298"/>
      <c r="AL187" s="298"/>
      <c r="AM187" s="298"/>
      <c r="AN187" s="298"/>
      <c r="AO187" s="298"/>
      <c r="AP187" s="298"/>
      <c r="AQ187" s="298"/>
      <c r="AR187" s="298"/>
      <c r="AS187" s="298"/>
      <c r="AT187" s="298"/>
      <c r="AU187" s="298"/>
      <c r="AV187" s="298"/>
      <c r="AW187" s="298"/>
      <c r="AX187" s="298"/>
      <c r="AY187" s="298"/>
      <c r="AZ187" s="298"/>
      <c r="BA187" s="298"/>
      <c r="BB187" s="298"/>
      <c r="BC187" s="298"/>
      <c r="BD187" s="298"/>
      <c r="BE187" s="298"/>
      <c r="BF187" s="298"/>
      <c r="BG187" s="298"/>
    </row>
    <row r="188" spans="1:59">
      <c r="A188" s="260">
        <f>A186+1</f>
        <v>2011</v>
      </c>
      <c r="B188" s="260" t="str">
        <f>B174</f>
        <v>Annual</v>
      </c>
      <c r="C188" s="300">
        <v>6013605.9349999996</v>
      </c>
      <c r="D188" s="300">
        <v>26843.775999999998</v>
      </c>
      <c r="E188" s="300">
        <v>6040449.7110000001</v>
      </c>
      <c r="F188" s="300">
        <v>4315249.51</v>
      </c>
      <c r="G188" s="300">
        <v>18939.513999999999</v>
      </c>
      <c r="H188" s="300">
        <v>4334189.0240000002</v>
      </c>
      <c r="I188" s="300">
        <v>2053828.1870000002</v>
      </c>
      <c r="J188" s="300">
        <v>2087.5990000000002</v>
      </c>
      <c r="K188" s="300">
        <v>2055915.7860000001</v>
      </c>
      <c r="L188" s="300">
        <v>24387.526999999998</v>
      </c>
      <c r="M188" s="300">
        <v>396665.64399999997</v>
      </c>
      <c r="N188" s="300">
        <v>45622.126000000004</v>
      </c>
      <c r="O188" s="300">
        <v>442287.77</v>
      </c>
      <c r="P188" s="300">
        <v>12897229.818</v>
      </c>
      <c r="Q188" s="300">
        <v>0</v>
      </c>
      <c r="R188" s="300">
        <v>12897229.818</v>
      </c>
      <c r="S188" s="298"/>
      <c r="T188" s="300">
        <v>12407071.159</v>
      </c>
      <c r="U188" s="300">
        <v>12407071.159</v>
      </c>
      <c r="V188" s="300">
        <v>12454942.048</v>
      </c>
      <c r="W188" s="300">
        <v>12454942.048</v>
      </c>
      <c r="X188" s="300">
        <v>12849358.929</v>
      </c>
      <c r="Y188" s="300">
        <v>12849358.929</v>
      </c>
      <c r="Z188" s="300">
        <v>24152.647000000001</v>
      </c>
      <c r="AA188" s="300">
        <v>123.349</v>
      </c>
      <c r="AB188" s="300">
        <v>24275.995999999999</v>
      </c>
      <c r="AC188" s="300">
        <v>801936.00400000007</v>
      </c>
      <c r="AD188" s="300">
        <v>0</v>
      </c>
      <c r="AE188" s="300">
        <v>13723441.818</v>
      </c>
      <c r="AF188" s="298"/>
      <c r="AG188" s="298"/>
      <c r="AH188" s="300">
        <v>62544</v>
      </c>
      <c r="AI188" s="300">
        <v>40497</v>
      </c>
      <c r="AJ188" s="300">
        <v>0</v>
      </c>
      <c r="AK188" s="298"/>
      <c r="AL188" s="300">
        <v>6076149.9350000005</v>
      </c>
      <c r="AM188" s="300">
        <v>26843.775999999998</v>
      </c>
      <c r="AN188" s="300">
        <v>6102993.7110000001</v>
      </c>
      <c r="AO188" s="300">
        <v>4355746.51</v>
      </c>
      <c r="AP188" s="300">
        <v>18939.513999999999</v>
      </c>
      <c r="AQ188" s="300">
        <v>4374686.0239999993</v>
      </c>
      <c r="AR188" s="300">
        <v>2053828.1870000002</v>
      </c>
      <c r="AS188" s="300">
        <v>2087.5990000000002</v>
      </c>
      <c r="AT188" s="300">
        <v>2055915.7860000001</v>
      </c>
      <c r="AU188" s="300">
        <v>24387.526999999998</v>
      </c>
      <c r="AV188" s="300">
        <v>396665.64399999997</v>
      </c>
      <c r="AW188" s="300">
        <v>45622.126000000004</v>
      </c>
      <c r="AX188" s="300">
        <v>442287.77</v>
      </c>
      <c r="AY188" s="300">
        <v>13000270.818</v>
      </c>
      <c r="AZ188" s="300">
        <v>0</v>
      </c>
      <c r="BA188" s="300">
        <v>13000270.818</v>
      </c>
      <c r="BB188" s="298"/>
      <c r="BC188" s="300">
        <v>12510112.159</v>
      </c>
      <c r="BD188" s="300">
        <v>12510112.159</v>
      </c>
      <c r="BE188" s="300">
        <v>13826482.818</v>
      </c>
      <c r="BF188" s="298"/>
      <c r="BG188" s="300">
        <v>13723441.818</v>
      </c>
    </row>
    <row r="189" spans="1:59">
      <c r="A189" s="260">
        <f>A188+1</f>
        <v>2012</v>
      </c>
      <c r="B189" s="260" t="str">
        <f>B175</f>
        <v>Annual</v>
      </c>
      <c r="C189" s="300">
        <v>6146818.4689999996</v>
      </c>
      <c r="D189" s="300">
        <v>26353.084999999999</v>
      </c>
      <c r="E189" s="300">
        <v>6173171.5539999995</v>
      </c>
      <c r="F189" s="300">
        <v>4421055.1119999997</v>
      </c>
      <c r="G189" s="300">
        <v>18843.024000000001</v>
      </c>
      <c r="H189" s="300">
        <v>4439898.1359999999</v>
      </c>
      <c r="I189" s="300">
        <v>2035053.291</v>
      </c>
      <c r="J189" s="300">
        <v>1806.0050000000001</v>
      </c>
      <c r="K189" s="300">
        <v>2036859.2960000001</v>
      </c>
      <c r="L189" s="300">
        <v>24643.919000000002</v>
      </c>
      <c r="M189" s="300">
        <v>404185.90899999999</v>
      </c>
      <c r="N189" s="300">
        <v>46398.050999999999</v>
      </c>
      <c r="O189" s="300">
        <v>450583.95999999996</v>
      </c>
      <c r="P189" s="300">
        <v>13125156.865</v>
      </c>
      <c r="Q189" s="300">
        <v>0</v>
      </c>
      <c r="R189" s="300">
        <v>13125156.865</v>
      </c>
      <c r="S189" s="298"/>
      <c r="T189" s="300">
        <v>12627570.790999999</v>
      </c>
      <c r="U189" s="300">
        <v>12627570.790999999</v>
      </c>
      <c r="V189" s="300">
        <v>12674572.905000001</v>
      </c>
      <c r="W189" s="300">
        <v>12674572.905000001</v>
      </c>
      <c r="X189" s="300">
        <v>13078154.751</v>
      </c>
      <c r="Y189" s="300">
        <v>13078154.751</v>
      </c>
      <c r="Z189" s="300">
        <v>24503.298999999999</v>
      </c>
      <c r="AA189" s="300">
        <v>105.389</v>
      </c>
      <c r="AB189" s="300">
        <v>24608.688000000002</v>
      </c>
      <c r="AC189" s="300">
        <v>816918.88699999999</v>
      </c>
      <c r="AD189" s="300">
        <v>0</v>
      </c>
      <c r="AE189" s="300">
        <v>13966684.440000001</v>
      </c>
      <c r="AF189" s="298"/>
      <c r="AG189" s="298"/>
      <c r="AH189" s="300">
        <v>71678</v>
      </c>
      <c r="AI189" s="300">
        <v>46446</v>
      </c>
      <c r="AJ189" s="300">
        <v>0</v>
      </c>
      <c r="AK189" s="298"/>
      <c r="AL189" s="300">
        <v>6218496.4689999996</v>
      </c>
      <c r="AM189" s="300">
        <v>26353.084999999999</v>
      </c>
      <c r="AN189" s="300">
        <v>6244849.5540000005</v>
      </c>
      <c r="AO189" s="300">
        <v>4467501.1119999997</v>
      </c>
      <c r="AP189" s="300">
        <v>18843.024000000001</v>
      </c>
      <c r="AQ189" s="300">
        <v>4486344.1359999999</v>
      </c>
      <c r="AR189" s="300">
        <v>2035053.291</v>
      </c>
      <c r="AS189" s="300">
        <v>1806.0050000000001</v>
      </c>
      <c r="AT189" s="300">
        <v>2036859.2960000001</v>
      </c>
      <c r="AU189" s="300">
        <v>24643.919000000002</v>
      </c>
      <c r="AV189" s="300">
        <v>404185.90899999999</v>
      </c>
      <c r="AW189" s="300">
        <v>46398.050999999999</v>
      </c>
      <c r="AX189" s="300">
        <v>450583.95999999996</v>
      </c>
      <c r="AY189" s="300">
        <v>13243280.865</v>
      </c>
      <c r="AZ189" s="300">
        <v>0</v>
      </c>
      <c r="BA189" s="300">
        <v>13243280.865</v>
      </c>
      <c r="BB189" s="298"/>
      <c r="BC189" s="300">
        <v>12745694.790999999</v>
      </c>
      <c r="BD189" s="300">
        <v>12745694.790999999</v>
      </c>
      <c r="BE189" s="300">
        <v>14084808.440000001</v>
      </c>
      <c r="BF189" s="298"/>
      <c r="BG189" s="300">
        <v>13966684.440000001</v>
      </c>
    </row>
    <row r="190" spans="1:59">
      <c r="A190" s="260">
        <f>A189+1</f>
        <v>2013</v>
      </c>
      <c r="B190" s="260" t="str">
        <f>B176</f>
        <v>Annual</v>
      </c>
      <c r="C190" s="300">
        <v>6258973.2469999995</v>
      </c>
      <c r="D190" s="300">
        <v>25857.927</v>
      </c>
      <c r="E190" s="300">
        <v>6284831.1739999996</v>
      </c>
      <c r="F190" s="300">
        <v>4514746.4680000003</v>
      </c>
      <c r="G190" s="300">
        <v>18870.771000000001</v>
      </c>
      <c r="H190" s="300">
        <v>4533617.2390000001</v>
      </c>
      <c r="I190" s="300">
        <v>2015214.112</v>
      </c>
      <c r="J190" s="300">
        <v>1877.367</v>
      </c>
      <c r="K190" s="300">
        <v>2017091.4790000001</v>
      </c>
      <c r="L190" s="300">
        <v>24900.310999999998</v>
      </c>
      <c r="M190" s="300">
        <v>409730.64900000003</v>
      </c>
      <c r="N190" s="300">
        <v>46948.591999999997</v>
      </c>
      <c r="O190" s="300">
        <v>456679.24099999998</v>
      </c>
      <c r="P190" s="300">
        <v>13317119.444</v>
      </c>
      <c r="Q190" s="300">
        <v>0</v>
      </c>
      <c r="R190" s="300">
        <v>13317119.444</v>
      </c>
      <c r="S190" s="298"/>
      <c r="T190" s="300">
        <v>12813834.138</v>
      </c>
      <c r="U190" s="300">
        <v>12813834.138</v>
      </c>
      <c r="V190" s="300">
        <v>12860440.203</v>
      </c>
      <c r="W190" s="300">
        <v>12860440.203</v>
      </c>
      <c r="X190" s="300">
        <v>13270513.379000001</v>
      </c>
      <c r="Y190" s="300">
        <v>13270513.379000001</v>
      </c>
      <c r="Z190" s="300">
        <v>24853.950999999997</v>
      </c>
      <c r="AA190" s="300">
        <v>114.67399999999999</v>
      </c>
      <c r="AB190" s="300">
        <v>24968.625</v>
      </c>
      <c r="AC190" s="300">
        <v>829689.14099999995</v>
      </c>
      <c r="AD190" s="300">
        <v>0</v>
      </c>
      <c r="AE190" s="300">
        <v>14171777.210000001</v>
      </c>
      <c r="AF190" s="298"/>
      <c r="AG190" s="298"/>
      <c r="AH190" s="300">
        <v>80813</v>
      </c>
      <c r="AI190" s="300">
        <v>52395</v>
      </c>
      <c r="AJ190" s="300">
        <v>0</v>
      </c>
      <c r="AK190" s="298"/>
      <c r="AL190" s="300">
        <v>6339786.2470000004</v>
      </c>
      <c r="AM190" s="300">
        <v>25857.927</v>
      </c>
      <c r="AN190" s="300">
        <v>6365644.1739999996</v>
      </c>
      <c r="AO190" s="300">
        <v>4567141.4679999994</v>
      </c>
      <c r="AP190" s="300">
        <v>18870.771000000001</v>
      </c>
      <c r="AQ190" s="300">
        <v>4586012.2390000001</v>
      </c>
      <c r="AR190" s="300">
        <v>2015214.112</v>
      </c>
      <c r="AS190" s="300">
        <v>1877.367</v>
      </c>
      <c r="AT190" s="300">
        <v>2017091.4790000001</v>
      </c>
      <c r="AU190" s="300">
        <v>24900.310999999998</v>
      </c>
      <c r="AV190" s="300">
        <v>409730.64900000003</v>
      </c>
      <c r="AW190" s="300">
        <v>46948.591999999997</v>
      </c>
      <c r="AX190" s="300">
        <v>456679.24099999998</v>
      </c>
      <c r="AY190" s="300">
        <v>13450327.444</v>
      </c>
      <c r="AZ190" s="300">
        <v>0</v>
      </c>
      <c r="BA190" s="300">
        <v>13450327.444</v>
      </c>
      <c r="BB190" s="298"/>
      <c r="BC190" s="300">
        <v>12947042.138</v>
      </c>
      <c r="BD190" s="300">
        <v>12947042.138</v>
      </c>
      <c r="BE190" s="300">
        <v>14304985.210000001</v>
      </c>
      <c r="BF190" s="298"/>
      <c r="BG190" s="300">
        <v>14171777.210000001</v>
      </c>
    </row>
    <row r="191" spans="1:59">
      <c r="A191" s="260">
        <f>A190+1</f>
        <v>2014</v>
      </c>
      <c r="B191" s="260" t="str">
        <f>B177</f>
        <v>Annual</v>
      </c>
      <c r="C191" s="300">
        <v>6367338.3279999997</v>
      </c>
      <c r="D191" s="300">
        <v>27139.66</v>
      </c>
      <c r="E191" s="300">
        <v>6394477.9879999999</v>
      </c>
      <c r="F191" s="300">
        <v>4607839.3820000002</v>
      </c>
      <c r="G191" s="300">
        <v>20001.695000000003</v>
      </c>
      <c r="H191" s="300">
        <v>4627841.0769999996</v>
      </c>
      <c r="I191" s="300">
        <v>1994613.605</v>
      </c>
      <c r="J191" s="300">
        <v>1992.7220000000002</v>
      </c>
      <c r="K191" s="300">
        <v>1996606.327</v>
      </c>
      <c r="L191" s="300">
        <v>25156.703000000001</v>
      </c>
      <c r="M191" s="300">
        <v>416254.217</v>
      </c>
      <c r="N191" s="300">
        <v>47610.914000000004</v>
      </c>
      <c r="O191" s="300">
        <v>463865.13099999999</v>
      </c>
      <c r="P191" s="300">
        <v>13507947.226</v>
      </c>
      <c r="Q191" s="300">
        <v>0</v>
      </c>
      <c r="R191" s="300">
        <v>13507947.226</v>
      </c>
      <c r="S191" s="298"/>
      <c r="T191" s="300">
        <v>12994948.017999999</v>
      </c>
      <c r="U191" s="300">
        <v>12994948.017999999</v>
      </c>
      <c r="V191" s="300">
        <v>13044082.095000001</v>
      </c>
      <c r="W191" s="300">
        <v>13044082.095000001</v>
      </c>
      <c r="X191" s="300">
        <v>13458813.149</v>
      </c>
      <c r="Y191" s="300">
        <v>13458813.149</v>
      </c>
      <c r="Z191" s="300">
        <v>25204.602999999999</v>
      </c>
      <c r="AA191" s="300">
        <v>125.03800000000001</v>
      </c>
      <c r="AB191" s="300">
        <v>25329.641</v>
      </c>
      <c r="AC191" s="300">
        <v>842389.53</v>
      </c>
      <c r="AD191" s="300">
        <v>0</v>
      </c>
      <c r="AE191" s="300">
        <v>14375666.397000002</v>
      </c>
      <c r="AF191" s="298"/>
      <c r="AG191" s="298"/>
      <c r="AH191" s="300">
        <v>89947</v>
      </c>
      <c r="AI191" s="300">
        <v>58344</v>
      </c>
      <c r="AJ191" s="300">
        <v>0</v>
      </c>
      <c r="AK191" s="298"/>
      <c r="AL191" s="300">
        <v>6457285.3279999997</v>
      </c>
      <c r="AM191" s="300">
        <v>27139.66</v>
      </c>
      <c r="AN191" s="300">
        <v>6484424.9879999999</v>
      </c>
      <c r="AO191" s="300">
        <v>4666183.3820000002</v>
      </c>
      <c r="AP191" s="300">
        <v>20001.695000000003</v>
      </c>
      <c r="AQ191" s="300">
        <v>4686185.0770000005</v>
      </c>
      <c r="AR191" s="300">
        <v>1994613.605</v>
      </c>
      <c r="AS191" s="300">
        <v>1992.7220000000002</v>
      </c>
      <c r="AT191" s="300">
        <v>1996606.327</v>
      </c>
      <c r="AU191" s="300">
        <v>25156.703000000001</v>
      </c>
      <c r="AV191" s="300">
        <v>416254.217</v>
      </c>
      <c r="AW191" s="300">
        <v>47610.914000000004</v>
      </c>
      <c r="AX191" s="300">
        <v>463865.13099999999</v>
      </c>
      <c r="AY191" s="300">
        <v>13656238.226</v>
      </c>
      <c r="AZ191" s="300">
        <v>0</v>
      </c>
      <c r="BA191" s="300">
        <v>13656238.226</v>
      </c>
      <c r="BB191" s="298"/>
      <c r="BC191" s="300">
        <v>13143239.018000001</v>
      </c>
      <c r="BD191" s="300">
        <v>13143239.018000001</v>
      </c>
      <c r="BE191" s="300">
        <v>14523957.397</v>
      </c>
      <c r="BF191" s="298"/>
      <c r="BG191" s="300">
        <v>14375666.397000002</v>
      </c>
    </row>
    <row r="192" spans="1:59">
      <c r="A192" s="260">
        <f>A191+1</f>
        <v>2015</v>
      </c>
      <c r="B192" s="260" t="str">
        <f>B178</f>
        <v>Annual</v>
      </c>
      <c r="C192" s="300">
        <v>6485298.5060000001</v>
      </c>
      <c r="D192" s="300">
        <v>27574.210999999999</v>
      </c>
      <c r="E192" s="300">
        <v>6512872.7170000002</v>
      </c>
      <c r="F192" s="300">
        <v>4704397.8679999998</v>
      </c>
      <c r="G192" s="300">
        <v>19988.683000000001</v>
      </c>
      <c r="H192" s="300">
        <v>4724386.551</v>
      </c>
      <c r="I192" s="300">
        <v>1974165.9639999999</v>
      </c>
      <c r="J192" s="300">
        <v>1612.52</v>
      </c>
      <c r="K192" s="300">
        <v>1975778.4839999999</v>
      </c>
      <c r="L192" s="300">
        <v>25413.094999999998</v>
      </c>
      <c r="M192" s="300">
        <v>422777.78399999999</v>
      </c>
      <c r="N192" s="300">
        <v>48273.237999999998</v>
      </c>
      <c r="O192" s="300">
        <v>471051.022</v>
      </c>
      <c r="P192" s="300">
        <v>13709501.868999999</v>
      </c>
      <c r="Q192" s="300">
        <v>0</v>
      </c>
      <c r="R192" s="300">
        <v>13709501.868999999</v>
      </c>
      <c r="S192" s="298"/>
      <c r="T192" s="300">
        <v>13189275.433</v>
      </c>
      <c r="U192" s="300">
        <v>13189275.433</v>
      </c>
      <c r="V192" s="300">
        <v>13238450.846999999</v>
      </c>
      <c r="W192" s="300">
        <v>13238450.846999999</v>
      </c>
      <c r="X192" s="300">
        <v>13660326.455</v>
      </c>
      <c r="Y192" s="300">
        <v>13660326.455</v>
      </c>
      <c r="Z192" s="300">
        <v>25555.254999999997</v>
      </c>
      <c r="AA192" s="300">
        <v>106.752</v>
      </c>
      <c r="AB192" s="300">
        <v>25662.006999999998</v>
      </c>
      <c r="AC192" s="300">
        <v>855704.59200000006</v>
      </c>
      <c r="AD192" s="300">
        <v>0</v>
      </c>
      <c r="AE192" s="300">
        <v>14590868.468</v>
      </c>
      <c r="AF192" s="298"/>
      <c r="AG192" s="298"/>
      <c r="AH192" s="300">
        <v>98671</v>
      </c>
      <c r="AI192" s="300">
        <v>63988</v>
      </c>
      <c r="AJ192" s="300">
        <v>0</v>
      </c>
      <c r="AK192" s="298"/>
      <c r="AL192" s="300">
        <v>6583969.5060000001</v>
      </c>
      <c r="AM192" s="300">
        <v>27574.210999999999</v>
      </c>
      <c r="AN192" s="300">
        <v>6611543.7169999992</v>
      </c>
      <c r="AO192" s="300">
        <v>4768385.8680000007</v>
      </c>
      <c r="AP192" s="300">
        <v>19988.683000000001</v>
      </c>
      <c r="AQ192" s="300">
        <v>4788374.551</v>
      </c>
      <c r="AR192" s="300">
        <v>1974165.9639999999</v>
      </c>
      <c r="AS192" s="300">
        <v>1612.52</v>
      </c>
      <c r="AT192" s="300">
        <v>1975778.4839999999</v>
      </c>
      <c r="AU192" s="300">
        <v>25413.094999999998</v>
      </c>
      <c r="AV192" s="300">
        <v>422777.78399999999</v>
      </c>
      <c r="AW192" s="300">
        <v>48273.237999999998</v>
      </c>
      <c r="AX192" s="300">
        <v>471051.022</v>
      </c>
      <c r="AY192" s="300">
        <v>13872160.868999999</v>
      </c>
      <c r="AZ192" s="300">
        <v>0</v>
      </c>
      <c r="BA192" s="300">
        <v>13872160.868999999</v>
      </c>
      <c r="BB192" s="298"/>
      <c r="BC192" s="300">
        <v>13351934.433</v>
      </c>
      <c r="BD192" s="300">
        <v>13351934.433</v>
      </c>
      <c r="BE192" s="300">
        <v>14753527.468</v>
      </c>
      <c r="BF192" s="298"/>
      <c r="BG192" s="300">
        <v>14590868.468</v>
      </c>
    </row>
    <row r="193" spans="2:25">
      <c r="B193" s="282"/>
      <c r="C193" s="282"/>
      <c r="D193" s="282"/>
      <c r="E193" s="282"/>
      <c r="F193" s="282"/>
      <c r="G193" s="282"/>
      <c r="H193" s="282"/>
      <c r="I193" s="299"/>
      <c r="J193" s="295"/>
      <c r="K193" s="295"/>
      <c r="L193" s="295"/>
      <c r="M193" s="295"/>
      <c r="N193" s="295"/>
      <c r="O193" s="295"/>
      <c r="P193" s="295"/>
      <c r="Q193" s="295"/>
      <c r="R193" s="299"/>
      <c r="S193" s="299"/>
      <c r="T193" s="299"/>
      <c r="U193" s="299"/>
      <c r="V193" s="299"/>
      <c r="W193" s="299"/>
      <c r="X193" s="299"/>
      <c r="Y193" s="299"/>
    </row>
    <row r="194" spans="2:25">
      <c r="B194" s="282"/>
      <c r="C194" s="282"/>
      <c r="D194" s="282"/>
    </row>
    <row r="195" spans="2:25">
      <c r="E195" s="260">
        <v>2005</v>
      </c>
      <c r="F195" s="260">
        <v>2006</v>
      </c>
      <c r="G195" s="260">
        <v>2007</v>
      </c>
      <c r="H195" s="260">
        <v>2008</v>
      </c>
      <c r="I195" s="260">
        <v>2009</v>
      </c>
      <c r="J195" s="260">
        <v>2010</v>
      </c>
    </row>
    <row r="196" spans="2:25">
      <c r="D196" s="266" t="s">
        <v>115</v>
      </c>
      <c r="E196" s="294">
        <v>5143892.9690000005</v>
      </c>
      <c r="F196" s="300">
        <v>5369986.2460000003</v>
      </c>
      <c r="G196" s="300">
        <v>5510017.4020000007</v>
      </c>
      <c r="H196" s="300">
        <v>5685988.2879999997</v>
      </c>
      <c r="I196" s="300">
        <v>5821742.517</v>
      </c>
      <c r="J196" s="301">
        <v>5945301.5619999999</v>
      </c>
    </row>
    <row r="197" spans="2:25">
      <c r="D197" s="266" t="s">
        <v>116</v>
      </c>
      <c r="E197" s="294">
        <v>3691524.327</v>
      </c>
      <c r="F197" s="300">
        <v>3818332.0050000004</v>
      </c>
      <c r="G197" s="300">
        <v>3918446.0419999999</v>
      </c>
      <c r="H197" s="300">
        <v>4051759.5959999999</v>
      </c>
      <c r="I197" s="300">
        <v>4159502.3570000003</v>
      </c>
      <c r="J197" s="301">
        <v>4258167.7749999994</v>
      </c>
    </row>
    <row r="198" spans="2:25">
      <c r="D198" s="266" t="s">
        <v>117</v>
      </c>
      <c r="E198" s="294">
        <v>2067523.2780000002</v>
      </c>
      <c r="F198" s="300">
        <v>2048089.6240000003</v>
      </c>
      <c r="G198" s="300">
        <v>2080646.588</v>
      </c>
      <c r="H198" s="300">
        <v>2088532.4719999998</v>
      </c>
      <c r="I198" s="300">
        <v>2095419.6059999999</v>
      </c>
      <c r="J198" s="301">
        <v>2075969.6229999999</v>
      </c>
    </row>
    <row r="199" spans="2:25">
      <c r="D199" s="266" t="s">
        <v>118</v>
      </c>
      <c r="E199" s="294">
        <v>22902.085999999999</v>
      </c>
      <c r="F199" s="300">
        <v>23105.566999999999</v>
      </c>
      <c r="G199" s="300">
        <v>23361.958999999999</v>
      </c>
      <c r="H199" s="300">
        <v>23618.350999999999</v>
      </c>
      <c r="I199" s="300">
        <v>23874.742999999999</v>
      </c>
      <c r="J199" s="301">
        <v>24131.135000000002</v>
      </c>
    </row>
    <row r="200" spans="2:25">
      <c r="D200" s="266" t="s">
        <v>119</v>
      </c>
      <c r="E200" s="294">
        <v>395353.49700000003</v>
      </c>
      <c r="F200" s="300">
        <v>406338.739</v>
      </c>
      <c r="G200" s="300">
        <v>413524.522</v>
      </c>
      <c r="H200" s="300">
        <v>421741.90499999997</v>
      </c>
      <c r="I200" s="300">
        <v>427915.99200000003</v>
      </c>
      <c r="J200" s="301">
        <v>435101.88099999999</v>
      </c>
    </row>
    <row r="201" spans="2:25">
      <c r="D201" s="266" t="s">
        <v>120</v>
      </c>
      <c r="E201" s="294">
        <v>11321196.157</v>
      </c>
      <c r="F201" s="300">
        <v>11665852.181</v>
      </c>
      <c r="G201" s="300">
        <v>11945996.513</v>
      </c>
      <c r="H201" s="300">
        <v>12271640.612</v>
      </c>
      <c r="I201" s="300">
        <v>12528455.215</v>
      </c>
      <c r="J201" s="301">
        <v>12738671.976</v>
      </c>
    </row>
    <row r="205" spans="2:25">
      <c r="E205" s="302">
        <v>5431792085</v>
      </c>
      <c r="F205" s="266"/>
      <c r="G205" s="266"/>
      <c r="H205" s="302">
        <v>3863286985</v>
      </c>
    </row>
    <row r="206" spans="2:25">
      <c r="E206" s="302">
        <v>91254107.027999997</v>
      </c>
      <c r="F206" s="266"/>
      <c r="G206" s="266"/>
      <c r="H206" s="302">
        <v>74947767.509000003</v>
      </c>
      <c r="R206" s="294">
        <v>11790805498</v>
      </c>
    </row>
    <row r="207" spans="2:25">
      <c r="E207" s="119">
        <v>7.7394294260454775E-3</v>
      </c>
      <c r="H207" s="119">
        <v>6.3564586424322686E-3</v>
      </c>
    </row>
    <row r="208" spans="2:25">
      <c r="E208" s="303">
        <v>3114502.6728656399</v>
      </c>
      <c r="H208" s="303">
        <v>-93612.643599999996</v>
      </c>
    </row>
    <row r="209" spans="1:16">
      <c r="E209" s="119" t="e">
        <v>#DIV/0!</v>
      </c>
      <c r="H209" s="119" t="e">
        <v>#DIV/0!</v>
      </c>
    </row>
    <row r="210" spans="1:16">
      <c r="E210" s="771" t="e">
        <v>#DIV/0!</v>
      </c>
    </row>
    <row r="216" spans="1:16">
      <c r="A216" s="304" t="s">
        <v>154</v>
      </c>
      <c r="B216" s="304"/>
    </row>
    <row r="217" spans="1:16">
      <c r="A217" s="304" t="s">
        <v>138</v>
      </c>
      <c r="B217" s="304"/>
    </row>
    <row r="218" spans="1:16">
      <c r="A218" s="304" t="s">
        <v>155</v>
      </c>
      <c r="B218" s="304"/>
    </row>
    <row r="219" spans="1:16" ht="15" customHeight="1"/>
    <row r="220" spans="1:16" ht="15" customHeight="1">
      <c r="A220" s="260">
        <f t="shared" ref="A220:B231" si="22">+A8</f>
        <v>2005</v>
      </c>
      <c r="B220" s="260">
        <f t="shared" si="22"/>
        <v>1</v>
      </c>
      <c r="C220" s="263">
        <v>-20328161</v>
      </c>
      <c r="D220" s="263">
        <v>-22475695</v>
      </c>
      <c r="E220" s="263">
        <v>-42803856</v>
      </c>
      <c r="F220" s="263">
        <v>-390585</v>
      </c>
      <c r="G220" s="263">
        <v>-9353105</v>
      </c>
      <c r="H220" s="263">
        <v>-9743690</v>
      </c>
      <c r="I220" s="263">
        <v>-5674255</v>
      </c>
      <c r="J220" s="263">
        <v>3464241</v>
      </c>
      <c r="K220" s="263">
        <v>-2210014</v>
      </c>
      <c r="L220" s="263">
        <v>5056</v>
      </c>
      <c r="M220" s="263">
        <v>-1686211</v>
      </c>
      <c r="N220" s="263">
        <v>-216807</v>
      </c>
      <c r="O220" s="263">
        <v>-1903018</v>
      </c>
      <c r="P220" s="263">
        <v>-56655522</v>
      </c>
    </row>
    <row r="221" spans="1:16" ht="15" customHeight="1">
      <c r="A221" s="260">
        <f t="shared" si="22"/>
        <v>2005</v>
      </c>
      <c r="B221" s="260">
        <f t="shared" si="22"/>
        <v>2</v>
      </c>
      <c r="C221" s="263">
        <v>-27881802</v>
      </c>
      <c r="D221" s="263">
        <v>-8512790</v>
      </c>
      <c r="E221" s="263">
        <v>-36394592</v>
      </c>
      <c r="F221" s="263">
        <v>-3766235</v>
      </c>
      <c r="G221" s="263">
        <v>-6557812</v>
      </c>
      <c r="H221" s="263">
        <v>-10324047</v>
      </c>
      <c r="I221" s="263">
        <v>8009038</v>
      </c>
      <c r="J221" s="263">
        <v>-10087705</v>
      </c>
      <c r="K221" s="263">
        <v>-2078667</v>
      </c>
      <c r="L221" s="263">
        <v>-171150</v>
      </c>
      <c r="M221" s="263">
        <v>371977</v>
      </c>
      <c r="N221" s="263">
        <v>4917576</v>
      </c>
      <c r="O221" s="263">
        <v>5289553</v>
      </c>
      <c r="P221" s="263">
        <v>-43678903</v>
      </c>
    </row>
    <row r="222" spans="1:16" ht="15" customHeight="1">
      <c r="A222" s="260">
        <f t="shared" si="22"/>
        <v>2005</v>
      </c>
      <c r="B222" s="260">
        <f t="shared" si="22"/>
        <v>3</v>
      </c>
      <c r="C222" s="263">
        <v>8960295</v>
      </c>
      <c r="D222" s="263">
        <v>3927903</v>
      </c>
      <c r="E222" s="263">
        <v>12888198</v>
      </c>
      <c r="F222" s="263">
        <v>-1379836</v>
      </c>
      <c r="G222" s="263">
        <v>-3826614</v>
      </c>
      <c r="H222" s="263">
        <v>-5206450</v>
      </c>
      <c r="I222" s="263">
        <v>-15698103</v>
      </c>
      <c r="J222" s="263">
        <v>12863589</v>
      </c>
      <c r="K222" s="263">
        <v>-2834514</v>
      </c>
      <c r="L222" s="263">
        <v>107953</v>
      </c>
      <c r="M222" s="263">
        <v>710367</v>
      </c>
      <c r="N222" s="263">
        <v>13793</v>
      </c>
      <c r="O222" s="263">
        <v>724160</v>
      </c>
      <c r="P222" s="263">
        <v>5679347</v>
      </c>
    </row>
    <row r="223" spans="1:16" ht="15" customHeight="1">
      <c r="A223" s="260">
        <f t="shared" si="22"/>
        <v>2005</v>
      </c>
      <c r="B223" s="260">
        <f t="shared" si="22"/>
        <v>4</v>
      </c>
      <c r="C223" s="263">
        <v>-15031150</v>
      </c>
      <c r="D223" s="263">
        <v>-16105095</v>
      </c>
      <c r="E223" s="263">
        <v>-31136245</v>
      </c>
      <c r="F223" s="263">
        <v>-5881652</v>
      </c>
      <c r="G223" s="263">
        <v>-8779229</v>
      </c>
      <c r="H223" s="263">
        <v>-14660881</v>
      </c>
      <c r="I223" s="263">
        <v>-8372709</v>
      </c>
      <c r="J223" s="263">
        <v>1701931</v>
      </c>
      <c r="K223" s="263">
        <v>-6670778</v>
      </c>
      <c r="L223" s="263">
        <v>-19309</v>
      </c>
      <c r="M223" s="263">
        <v>-694495</v>
      </c>
      <c r="N223" s="263">
        <v>-155528</v>
      </c>
      <c r="O223" s="263">
        <v>-850023</v>
      </c>
      <c r="P223" s="263">
        <v>-53337236</v>
      </c>
    </row>
    <row r="224" spans="1:16" ht="15" customHeight="1">
      <c r="A224" s="260">
        <f t="shared" si="22"/>
        <v>2005</v>
      </c>
      <c r="B224" s="260">
        <f t="shared" si="22"/>
        <v>5</v>
      </c>
      <c r="C224" s="263">
        <v>-40937775</v>
      </c>
      <c r="D224" s="263">
        <v>-2794645</v>
      </c>
      <c r="E224" s="263">
        <v>-43732420</v>
      </c>
      <c r="F224" s="263">
        <v>-18740922</v>
      </c>
      <c r="G224" s="263">
        <v>5391064</v>
      </c>
      <c r="H224" s="263">
        <v>-13349858</v>
      </c>
      <c r="I224" s="263">
        <v>-12723488</v>
      </c>
      <c r="J224" s="263">
        <v>13718770</v>
      </c>
      <c r="K224" s="263">
        <v>995282</v>
      </c>
      <c r="L224" s="263">
        <v>-30642</v>
      </c>
      <c r="M224" s="263">
        <v>-40131</v>
      </c>
      <c r="N224" s="263">
        <v>-193842</v>
      </c>
      <c r="O224" s="263">
        <v>-233973</v>
      </c>
      <c r="P224" s="263">
        <v>-56351611</v>
      </c>
    </row>
    <row r="225" spans="1:16" ht="15" customHeight="1">
      <c r="A225" s="260">
        <f t="shared" si="22"/>
        <v>2005</v>
      </c>
      <c r="B225" s="260">
        <f t="shared" si="22"/>
        <v>6</v>
      </c>
      <c r="C225" s="263">
        <v>5495783</v>
      </c>
      <c r="D225" s="263">
        <v>20760038</v>
      </c>
      <c r="E225" s="263">
        <v>26255821</v>
      </c>
      <c r="F225" s="263">
        <v>-7095100</v>
      </c>
      <c r="G225" s="263">
        <v>4253992</v>
      </c>
      <c r="H225" s="263">
        <v>-2841108</v>
      </c>
      <c r="I225" s="263">
        <v>-10933025</v>
      </c>
      <c r="J225" s="263">
        <v>-651684</v>
      </c>
      <c r="K225" s="263">
        <v>-11584709</v>
      </c>
      <c r="L225" s="263">
        <v>-32916</v>
      </c>
      <c r="M225" s="263">
        <v>1669943</v>
      </c>
      <c r="N225" s="263">
        <v>-32096</v>
      </c>
      <c r="O225" s="263">
        <v>1637847</v>
      </c>
      <c r="P225" s="263">
        <v>13434935</v>
      </c>
    </row>
    <row r="226" spans="1:16" ht="15" customHeight="1">
      <c r="A226" s="260">
        <f t="shared" si="22"/>
        <v>2005</v>
      </c>
      <c r="B226" s="260">
        <f t="shared" si="22"/>
        <v>7</v>
      </c>
      <c r="C226" s="263">
        <v>14490062</v>
      </c>
      <c r="D226" s="263">
        <v>889440</v>
      </c>
      <c r="E226" s="263">
        <v>15379502</v>
      </c>
      <c r="F226" s="263">
        <v>-8799233</v>
      </c>
      <c r="G226" s="263">
        <v>-2416312</v>
      </c>
      <c r="H226" s="263">
        <v>-11215545</v>
      </c>
      <c r="I226" s="263">
        <v>-12553519</v>
      </c>
      <c r="J226" s="263">
        <v>898262</v>
      </c>
      <c r="K226" s="263">
        <v>-11655257</v>
      </c>
      <c r="L226" s="263">
        <v>-35220</v>
      </c>
      <c r="M226" s="263">
        <v>2189487</v>
      </c>
      <c r="N226" s="263">
        <v>12989</v>
      </c>
      <c r="O226" s="263">
        <v>2202476</v>
      </c>
      <c r="P226" s="263">
        <v>-5324044</v>
      </c>
    </row>
    <row r="227" spans="1:16" ht="15" customHeight="1">
      <c r="A227" s="260">
        <f t="shared" si="22"/>
        <v>2005</v>
      </c>
      <c r="B227" s="260">
        <f t="shared" si="22"/>
        <v>8</v>
      </c>
      <c r="C227" s="263">
        <v>9678151</v>
      </c>
      <c r="D227" s="263">
        <v>-6300343</v>
      </c>
      <c r="E227" s="263">
        <v>3377808</v>
      </c>
      <c r="F227" s="263">
        <v>-8321547</v>
      </c>
      <c r="G227" s="263">
        <v>-1396018</v>
      </c>
      <c r="H227" s="263">
        <v>-9717565</v>
      </c>
      <c r="I227" s="263">
        <v>786592</v>
      </c>
      <c r="J227" s="263">
        <v>3164054</v>
      </c>
      <c r="K227" s="263">
        <v>3950646</v>
      </c>
      <c r="L227" s="263">
        <v>-36559</v>
      </c>
      <c r="M227" s="263">
        <v>1973375</v>
      </c>
      <c r="N227" s="263">
        <v>-8375</v>
      </c>
      <c r="O227" s="263">
        <v>1965000</v>
      </c>
      <c r="P227" s="263">
        <v>-460670</v>
      </c>
    </row>
    <row r="228" spans="1:16" ht="15" customHeight="1">
      <c r="A228" s="260">
        <f t="shared" si="22"/>
        <v>2005</v>
      </c>
      <c r="B228" s="260">
        <f t="shared" si="22"/>
        <v>9</v>
      </c>
      <c r="C228" s="263">
        <v>8056430</v>
      </c>
      <c r="D228" s="263">
        <v>4146814</v>
      </c>
      <c r="E228" s="263">
        <v>12203244</v>
      </c>
      <c r="F228" s="263">
        <v>-7077201</v>
      </c>
      <c r="G228" s="263">
        <v>3010171</v>
      </c>
      <c r="H228" s="263">
        <v>-4067030</v>
      </c>
      <c r="I228" s="263">
        <v>-33744342</v>
      </c>
      <c r="J228" s="263">
        <v>-3390601</v>
      </c>
      <c r="K228" s="263">
        <v>-37134943</v>
      </c>
      <c r="L228" s="263">
        <v>-38478</v>
      </c>
      <c r="M228" s="263">
        <v>1245618</v>
      </c>
      <c r="N228" s="263">
        <v>3115</v>
      </c>
      <c r="O228" s="263">
        <v>1248733</v>
      </c>
      <c r="P228" s="263">
        <v>-27788474</v>
      </c>
    </row>
    <row r="229" spans="1:16" ht="15" customHeight="1">
      <c r="A229" s="260">
        <f t="shared" si="22"/>
        <v>2005</v>
      </c>
      <c r="B229" s="260">
        <f t="shared" si="22"/>
        <v>10</v>
      </c>
      <c r="C229" s="263">
        <v>7537276</v>
      </c>
      <c r="D229" s="263">
        <v>1819864</v>
      </c>
      <c r="E229" s="263">
        <v>9357140</v>
      </c>
      <c r="F229" s="263">
        <v>-6090954</v>
      </c>
      <c r="G229" s="263">
        <v>-1672108</v>
      </c>
      <c r="H229" s="263">
        <v>-7763062</v>
      </c>
      <c r="I229" s="263">
        <v>943853</v>
      </c>
      <c r="J229" s="263">
        <v>1816894</v>
      </c>
      <c r="K229" s="263">
        <v>2760747</v>
      </c>
      <c r="L229" s="263">
        <v>-39645</v>
      </c>
      <c r="M229" s="263">
        <v>1463443</v>
      </c>
      <c r="N229" s="263">
        <v>19937</v>
      </c>
      <c r="O229" s="263">
        <v>1483380</v>
      </c>
      <c r="P229" s="263">
        <v>5798560</v>
      </c>
    </row>
    <row r="230" spans="1:16" ht="15" customHeight="1">
      <c r="A230" s="260">
        <f t="shared" si="22"/>
        <v>2005</v>
      </c>
      <c r="B230" s="260">
        <f t="shared" si="22"/>
        <v>11</v>
      </c>
      <c r="C230" s="263">
        <v>7293704</v>
      </c>
      <c r="D230" s="263">
        <v>-1743214</v>
      </c>
      <c r="E230" s="263">
        <v>5550490</v>
      </c>
      <c r="F230" s="263">
        <v>-5121649</v>
      </c>
      <c r="G230" s="263">
        <v>-2698943</v>
      </c>
      <c r="H230" s="263">
        <v>-7820592</v>
      </c>
      <c r="I230" s="263">
        <v>8928762</v>
      </c>
      <c r="J230" s="263">
        <v>-31999</v>
      </c>
      <c r="K230" s="263">
        <v>8896763</v>
      </c>
      <c r="L230" s="263">
        <v>-41401</v>
      </c>
      <c r="M230" s="263">
        <v>1525342</v>
      </c>
      <c r="N230" s="263">
        <v>-32737</v>
      </c>
      <c r="O230" s="263">
        <v>1492605</v>
      </c>
      <c r="P230" s="263">
        <v>8077865</v>
      </c>
    </row>
    <row r="231" spans="1:16" ht="15" customHeight="1">
      <c r="A231" s="260">
        <f t="shared" si="22"/>
        <v>2005</v>
      </c>
      <c r="B231" s="260">
        <f t="shared" si="22"/>
        <v>12</v>
      </c>
      <c r="C231" s="263">
        <v>7067862</v>
      </c>
      <c r="D231" s="263">
        <v>-572977</v>
      </c>
      <c r="E231" s="263">
        <v>6494885</v>
      </c>
      <c r="F231" s="263">
        <v>-4931103</v>
      </c>
      <c r="G231" s="263">
        <v>2299308</v>
      </c>
      <c r="H231" s="263">
        <v>-2631795</v>
      </c>
      <c r="I231" s="263">
        <v>-7342574</v>
      </c>
      <c r="J231" s="263">
        <v>-1308692</v>
      </c>
      <c r="K231" s="263">
        <v>-8651266</v>
      </c>
      <c r="L231" s="263">
        <v>-42791</v>
      </c>
      <c r="M231" s="263">
        <v>1620044</v>
      </c>
      <c r="N231" s="263">
        <v>22587</v>
      </c>
      <c r="O231" s="263">
        <v>1642631</v>
      </c>
      <c r="P231" s="263">
        <v>-3188336</v>
      </c>
    </row>
    <row r="232" spans="1:16" ht="15" customHeight="1">
      <c r="B232" s="260" t="str">
        <f t="shared" ref="B232:B245" si="23">+B20</f>
        <v>Annual</v>
      </c>
      <c r="C232" s="282">
        <v>29955272</v>
      </c>
      <c r="D232" s="282">
        <v>3650487</v>
      </c>
      <c r="E232" s="282">
        <v>33605759</v>
      </c>
      <c r="F232" s="282">
        <v>-23220907</v>
      </c>
      <c r="G232" s="282">
        <v>938428</v>
      </c>
      <c r="H232" s="282">
        <v>-22282479</v>
      </c>
      <c r="I232" s="282">
        <v>-31214301</v>
      </c>
      <c r="J232" s="282">
        <v>-2914398</v>
      </c>
      <c r="K232" s="282">
        <v>-34128699</v>
      </c>
      <c r="L232" s="282">
        <v>-162315</v>
      </c>
      <c r="M232" s="282">
        <v>5854447</v>
      </c>
      <c r="N232" s="282">
        <v>12902</v>
      </c>
      <c r="O232" s="282">
        <v>5867349</v>
      </c>
      <c r="P232" s="282">
        <v>-17100385</v>
      </c>
    </row>
    <row r="233" spans="1:16">
      <c r="A233" s="260">
        <f t="shared" ref="A233:A244" si="24">+A21</f>
        <v>2006</v>
      </c>
      <c r="B233" s="260">
        <f t="shared" si="23"/>
        <v>1</v>
      </c>
      <c r="C233" s="263">
        <v>5311854</v>
      </c>
      <c r="D233" s="263">
        <v>-3634630</v>
      </c>
      <c r="E233" s="263">
        <v>1677224</v>
      </c>
      <c r="F233" s="263">
        <v>-6610041</v>
      </c>
      <c r="G233" s="263">
        <v>3126119</v>
      </c>
      <c r="H233" s="263">
        <v>-3483922</v>
      </c>
      <c r="I233" s="263">
        <v>-8785431</v>
      </c>
      <c r="J233" s="263">
        <v>1330698</v>
      </c>
      <c r="K233" s="263">
        <v>-7454733</v>
      </c>
      <c r="L233" s="263">
        <v>-43978</v>
      </c>
      <c r="M233" s="263">
        <v>1481534</v>
      </c>
      <c r="N233" s="263">
        <v>18554</v>
      </c>
      <c r="O233" s="263">
        <v>1500088</v>
      </c>
      <c r="P233" s="263">
        <v>-7805321</v>
      </c>
    </row>
    <row r="234" spans="1:16">
      <c r="A234" s="260">
        <f t="shared" si="24"/>
        <v>2006</v>
      </c>
      <c r="B234" s="260">
        <f t="shared" si="23"/>
        <v>2</v>
      </c>
      <c r="C234" s="263">
        <v>4243149</v>
      </c>
      <c r="D234" s="263">
        <v>1605646</v>
      </c>
      <c r="E234" s="263">
        <v>5848795</v>
      </c>
      <c r="F234" s="263">
        <v>-6192103</v>
      </c>
      <c r="G234" s="263">
        <v>610651</v>
      </c>
      <c r="H234" s="263">
        <v>-5581452</v>
      </c>
      <c r="I234" s="263">
        <v>-8664431</v>
      </c>
      <c r="J234" s="263">
        <v>-93604</v>
      </c>
      <c r="K234" s="263">
        <v>-8758035</v>
      </c>
      <c r="L234" s="263">
        <v>-45644</v>
      </c>
      <c r="M234" s="263">
        <v>1400205</v>
      </c>
      <c r="N234" s="263">
        <v>23618</v>
      </c>
      <c r="O234" s="263">
        <v>1423823</v>
      </c>
      <c r="P234" s="263">
        <v>-7112513</v>
      </c>
    </row>
    <row r="235" spans="1:16">
      <c r="A235" s="260">
        <f t="shared" si="24"/>
        <v>2006</v>
      </c>
      <c r="B235" s="260">
        <f t="shared" si="23"/>
        <v>3</v>
      </c>
      <c r="C235" s="263">
        <v>4707561</v>
      </c>
      <c r="D235" s="263">
        <v>3230463</v>
      </c>
      <c r="E235" s="263">
        <v>7938024</v>
      </c>
      <c r="F235" s="263">
        <v>-6796559</v>
      </c>
      <c r="G235" s="263">
        <v>-3162033</v>
      </c>
      <c r="H235" s="263">
        <v>-9958592</v>
      </c>
      <c r="I235" s="263">
        <v>-12025936</v>
      </c>
      <c r="J235" s="263">
        <v>-1247416</v>
      </c>
      <c r="K235" s="263">
        <v>-13273352</v>
      </c>
      <c r="L235" s="263">
        <v>-46849</v>
      </c>
      <c r="M235" s="263">
        <v>1594333</v>
      </c>
      <c r="N235" s="263">
        <v>28371</v>
      </c>
      <c r="O235" s="263">
        <v>1622704</v>
      </c>
      <c r="P235" s="263">
        <v>-13718065</v>
      </c>
    </row>
    <row r="236" spans="1:16">
      <c r="A236" s="260">
        <f t="shared" si="24"/>
        <v>2006</v>
      </c>
      <c r="B236" s="260">
        <f t="shared" si="23"/>
        <v>4</v>
      </c>
      <c r="C236" s="263">
        <v>5543635</v>
      </c>
      <c r="D236" s="263">
        <v>969610</v>
      </c>
      <c r="E236" s="263">
        <v>6513245</v>
      </c>
      <c r="F236" s="263">
        <v>-7667987</v>
      </c>
      <c r="G236" s="263">
        <v>-2608933</v>
      </c>
      <c r="H236" s="263">
        <v>-10276920</v>
      </c>
      <c r="I236" s="263">
        <v>-14088216</v>
      </c>
      <c r="J236" s="263">
        <v>656486</v>
      </c>
      <c r="K236" s="263">
        <v>-13431730</v>
      </c>
      <c r="L236" s="263">
        <v>-48195</v>
      </c>
      <c r="M236" s="263">
        <v>1419995</v>
      </c>
      <c r="N236" s="263">
        <v>26334</v>
      </c>
      <c r="O236" s="263">
        <v>1446329</v>
      </c>
      <c r="P236" s="263">
        <v>-15797271</v>
      </c>
    </row>
    <row r="237" spans="1:16">
      <c r="A237" s="260">
        <f t="shared" si="24"/>
        <v>2006</v>
      </c>
      <c r="B237" s="260">
        <f t="shared" si="23"/>
        <v>5</v>
      </c>
      <c r="C237" s="263">
        <v>-16932483</v>
      </c>
      <c r="D237" s="263">
        <v>-6741452</v>
      </c>
      <c r="E237" s="263">
        <v>-23673935</v>
      </c>
      <c r="F237" s="263">
        <v>-8490357</v>
      </c>
      <c r="G237" s="263">
        <v>3550502</v>
      </c>
      <c r="H237" s="263">
        <v>-4939855</v>
      </c>
      <c r="I237" s="263">
        <v>-12532815</v>
      </c>
      <c r="J237" s="263">
        <v>1573535</v>
      </c>
      <c r="K237" s="263">
        <v>-10959280</v>
      </c>
      <c r="L237" s="263">
        <v>-49374</v>
      </c>
      <c r="M237" s="263">
        <v>1377335</v>
      </c>
      <c r="N237" s="263">
        <v>13281</v>
      </c>
      <c r="O237" s="263">
        <v>1390616</v>
      </c>
      <c r="P237" s="263">
        <v>-38231828</v>
      </c>
    </row>
    <row r="238" spans="1:16">
      <c r="A238" s="260">
        <f t="shared" si="24"/>
        <v>2006</v>
      </c>
      <c r="B238" s="260">
        <f t="shared" si="23"/>
        <v>6</v>
      </c>
      <c r="C238" s="263">
        <v>-10240428</v>
      </c>
      <c r="D238" s="263">
        <v>138247</v>
      </c>
      <c r="E238" s="263">
        <v>-10102181</v>
      </c>
      <c r="F238" s="263">
        <v>-10125116</v>
      </c>
      <c r="G238" s="263">
        <v>-954522</v>
      </c>
      <c r="H238" s="263">
        <v>-11079638</v>
      </c>
      <c r="I238" s="263">
        <v>-16289780</v>
      </c>
      <c r="J238" s="263">
        <v>-2504747</v>
      </c>
      <c r="K238" s="263">
        <v>-18794527</v>
      </c>
      <c r="L238" s="263">
        <v>-49995</v>
      </c>
      <c r="M238" s="263">
        <v>1870113</v>
      </c>
      <c r="N238" s="263">
        <v>-7856</v>
      </c>
      <c r="O238" s="263">
        <v>1862257</v>
      </c>
      <c r="P238" s="263">
        <v>-38164084</v>
      </c>
    </row>
    <row r="239" spans="1:16">
      <c r="A239" s="260">
        <f t="shared" si="24"/>
        <v>2006</v>
      </c>
      <c r="B239" s="260">
        <f t="shared" si="23"/>
        <v>7</v>
      </c>
      <c r="C239" s="263">
        <v>5414932</v>
      </c>
      <c r="D239" s="263">
        <v>2772944</v>
      </c>
      <c r="E239" s="263">
        <v>8187876</v>
      </c>
      <c r="F239" s="263">
        <v>-10714592</v>
      </c>
      <c r="G239" s="263">
        <v>-2595656</v>
      </c>
      <c r="H239" s="263">
        <v>-13310248</v>
      </c>
      <c r="I239" s="263">
        <v>-14992544</v>
      </c>
      <c r="J239" s="263">
        <v>164194</v>
      </c>
      <c r="K239" s="263">
        <v>-14828350</v>
      </c>
      <c r="L239" s="263">
        <v>-51545</v>
      </c>
      <c r="M239" s="263">
        <v>1998203</v>
      </c>
      <c r="N239" s="263">
        <v>16037</v>
      </c>
      <c r="O239" s="263">
        <v>2014240</v>
      </c>
      <c r="P239" s="263">
        <v>-17988027</v>
      </c>
    </row>
    <row r="240" spans="1:16">
      <c r="A240" s="260">
        <f t="shared" si="24"/>
        <v>2006</v>
      </c>
      <c r="B240" s="260">
        <f t="shared" si="23"/>
        <v>8</v>
      </c>
      <c r="C240" s="263">
        <v>4830179</v>
      </c>
      <c r="D240" s="263">
        <v>-4892699</v>
      </c>
      <c r="E240" s="263">
        <v>-62520</v>
      </c>
      <c r="F240" s="263">
        <v>-11024793</v>
      </c>
      <c r="G240" s="263">
        <v>-2129751</v>
      </c>
      <c r="H240" s="263">
        <v>-13154544</v>
      </c>
      <c r="I240" s="263">
        <v>-1319345</v>
      </c>
      <c r="J240" s="263">
        <v>3326045</v>
      </c>
      <c r="K240" s="263">
        <v>2006700</v>
      </c>
      <c r="L240" s="263">
        <v>-52845</v>
      </c>
      <c r="M240" s="263">
        <v>1975499</v>
      </c>
      <c r="N240" s="263">
        <v>-5326</v>
      </c>
      <c r="O240" s="263">
        <v>1970173</v>
      </c>
      <c r="P240" s="263">
        <v>-9293036</v>
      </c>
    </row>
    <row r="241" spans="1:16">
      <c r="A241" s="260">
        <f t="shared" si="24"/>
        <v>2006</v>
      </c>
      <c r="B241" s="260">
        <f t="shared" si="23"/>
        <v>9</v>
      </c>
      <c r="C241" s="263">
        <v>6098991</v>
      </c>
      <c r="D241" s="263">
        <v>5491384</v>
      </c>
      <c r="E241" s="263">
        <v>11590375</v>
      </c>
      <c r="F241" s="263">
        <v>-10195225</v>
      </c>
      <c r="G241" s="263">
        <v>3051325</v>
      </c>
      <c r="H241" s="263">
        <v>-7143900</v>
      </c>
      <c r="I241" s="263">
        <v>-35003950</v>
      </c>
      <c r="J241" s="263">
        <v>-3700922</v>
      </c>
      <c r="K241" s="263">
        <v>-38704872</v>
      </c>
      <c r="L241" s="263">
        <v>-54539</v>
      </c>
      <c r="M241" s="263">
        <v>1296491</v>
      </c>
      <c r="N241" s="263">
        <v>6065</v>
      </c>
      <c r="O241" s="263">
        <v>1302556</v>
      </c>
      <c r="P241" s="263">
        <v>-33010380</v>
      </c>
    </row>
    <row r="242" spans="1:16">
      <c r="A242" s="260">
        <f t="shared" si="24"/>
        <v>2006</v>
      </c>
      <c r="B242" s="260">
        <f t="shared" si="23"/>
        <v>10</v>
      </c>
      <c r="C242" s="263">
        <v>6869312</v>
      </c>
      <c r="D242" s="263">
        <v>2172691</v>
      </c>
      <c r="E242" s="263">
        <v>9042003</v>
      </c>
      <c r="F242" s="263">
        <v>-9022034</v>
      </c>
      <c r="G242" s="263">
        <v>-1442486</v>
      </c>
      <c r="H242" s="263">
        <v>-10464520</v>
      </c>
      <c r="I242" s="263">
        <v>264471</v>
      </c>
      <c r="J242" s="263">
        <v>1966364</v>
      </c>
      <c r="K242" s="263">
        <v>2230835</v>
      </c>
      <c r="L242" s="263">
        <v>-55355</v>
      </c>
      <c r="M242" s="263">
        <v>1529170</v>
      </c>
      <c r="N242" s="263">
        <v>22986</v>
      </c>
      <c r="O242" s="263">
        <v>1552156</v>
      </c>
      <c r="P242" s="263">
        <v>2305119</v>
      </c>
    </row>
    <row r="243" spans="1:16">
      <c r="A243" s="260">
        <f t="shared" si="24"/>
        <v>2006</v>
      </c>
      <c r="B243" s="260">
        <f t="shared" si="23"/>
        <v>11</v>
      </c>
      <c r="C243" s="263">
        <v>8017445</v>
      </c>
      <c r="D243" s="263">
        <v>-1560555</v>
      </c>
      <c r="E243" s="263">
        <v>6456890</v>
      </c>
      <c r="F243" s="263">
        <v>-7145133</v>
      </c>
      <c r="G243" s="263">
        <v>-2760580</v>
      </c>
      <c r="H243" s="263">
        <v>-9905713</v>
      </c>
      <c r="I243" s="263">
        <v>8244589</v>
      </c>
      <c r="J243" s="263">
        <v>-21572</v>
      </c>
      <c r="K243" s="263">
        <v>8223017</v>
      </c>
      <c r="L243" s="263">
        <v>-56941</v>
      </c>
      <c r="M243" s="263">
        <v>1592268</v>
      </c>
      <c r="N243" s="263">
        <v>-29786</v>
      </c>
      <c r="O243" s="263">
        <v>1562482</v>
      </c>
      <c r="P243" s="263">
        <v>6279735</v>
      </c>
    </row>
    <row r="244" spans="1:16">
      <c r="A244" s="260">
        <f t="shared" si="24"/>
        <v>2006</v>
      </c>
      <c r="B244" s="260">
        <f t="shared" si="23"/>
        <v>12</v>
      </c>
      <c r="C244" s="263">
        <v>8348202</v>
      </c>
      <c r="D244" s="263">
        <v>-411055</v>
      </c>
      <c r="E244" s="263">
        <v>7937147</v>
      </c>
      <c r="F244" s="263">
        <v>-6689915</v>
      </c>
      <c r="G244" s="263">
        <v>2566169</v>
      </c>
      <c r="H244" s="263">
        <v>-4123746</v>
      </c>
      <c r="I244" s="263">
        <v>-8288526</v>
      </c>
      <c r="J244" s="263">
        <v>-1514431</v>
      </c>
      <c r="K244" s="263">
        <v>-9802957</v>
      </c>
      <c r="L244" s="263">
        <v>-58249</v>
      </c>
      <c r="M244" s="263">
        <v>1690098</v>
      </c>
      <c r="N244" s="263">
        <v>25635</v>
      </c>
      <c r="O244" s="263">
        <v>1715733</v>
      </c>
      <c r="P244" s="263">
        <v>-4332072</v>
      </c>
    </row>
    <row r="245" spans="1:16">
      <c r="B245" s="260" t="str">
        <f t="shared" si="23"/>
        <v>Annual</v>
      </c>
      <c r="C245" s="282">
        <v>32212349</v>
      </c>
      <c r="D245" s="282">
        <v>-859406</v>
      </c>
      <c r="E245" s="282">
        <v>31352943</v>
      </c>
      <c r="F245" s="282">
        <v>-100673855</v>
      </c>
      <c r="G245" s="282">
        <v>-2749195</v>
      </c>
      <c r="H245" s="282">
        <v>-103423050</v>
      </c>
      <c r="I245" s="282">
        <v>-123481914</v>
      </c>
      <c r="J245" s="282">
        <v>-65370</v>
      </c>
      <c r="K245" s="282">
        <v>-123547284</v>
      </c>
      <c r="L245" s="282">
        <v>-613509</v>
      </c>
      <c r="M245" s="282">
        <v>19225244</v>
      </c>
      <c r="N245" s="282">
        <v>137913</v>
      </c>
      <c r="O245" s="282">
        <v>19363157</v>
      </c>
      <c r="P245" s="282">
        <v>-176867743</v>
      </c>
    </row>
    <row r="246" spans="1:16">
      <c r="P246" s="263"/>
    </row>
    <row r="247" spans="1:16">
      <c r="A247" s="260">
        <v>2005</v>
      </c>
      <c r="B247" s="260" t="s">
        <v>156</v>
      </c>
      <c r="C247" s="263">
        <v>-89722810</v>
      </c>
      <c r="D247" s="263">
        <v>-25200284</v>
      </c>
      <c r="E247" s="263">
        <v>-114923094</v>
      </c>
      <c r="F247" s="263">
        <v>-37254330</v>
      </c>
      <c r="G247" s="263">
        <v>-18871704</v>
      </c>
      <c r="H247" s="263">
        <v>-56126034</v>
      </c>
      <c r="I247" s="263">
        <v>-45392542</v>
      </c>
      <c r="J247" s="263">
        <v>21009142</v>
      </c>
      <c r="K247" s="263">
        <v>-24383400</v>
      </c>
      <c r="L247" s="263">
        <v>-141008</v>
      </c>
      <c r="M247" s="263">
        <v>331450</v>
      </c>
      <c r="N247" s="263">
        <v>4333096</v>
      </c>
      <c r="O247" s="263">
        <v>4664546</v>
      </c>
      <c r="P247" s="263">
        <v>-190908990</v>
      </c>
    </row>
    <row r="248" spans="1:16">
      <c r="A248" s="260">
        <v>2005</v>
      </c>
      <c r="B248" s="260" t="s">
        <v>157</v>
      </c>
      <c r="C248" s="263">
        <v>54123485</v>
      </c>
      <c r="D248" s="263">
        <v>-1760416</v>
      </c>
      <c r="E248" s="305">
        <v>52363069</v>
      </c>
      <c r="F248" s="263">
        <v>-40341687</v>
      </c>
      <c r="G248" s="263">
        <v>-2873902</v>
      </c>
      <c r="H248" s="305">
        <v>-43215589</v>
      </c>
      <c r="I248" s="263">
        <v>-42981228</v>
      </c>
      <c r="J248" s="263">
        <v>1147918</v>
      </c>
      <c r="K248" s="305">
        <v>-41833310</v>
      </c>
      <c r="L248" s="305">
        <v>-234094</v>
      </c>
      <c r="M248" s="263">
        <v>10017309</v>
      </c>
      <c r="N248" s="263">
        <v>17516</v>
      </c>
      <c r="O248" s="263">
        <v>10034825</v>
      </c>
      <c r="P248" s="305">
        <v>-22885099</v>
      </c>
    </row>
    <row r="249" spans="1:16">
      <c r="E249" s="306"/>
      <c r="H249" s="306"/>
      <c r="K249" s="306"/>
      <c r="L249" s="306"/>
      <c r="P249" s="306"/>
    </row>
    <row r="250" spans="1:16">
      <c r="A250" s="260">
        <f>A32</f>
        <v>2006</v>
      </c>
      <c r="B250" s="260" t="s">
        <v>112</v>
      </c>
      <c r="C250" s="263">
        <v>32212349</v>
      </c>
      <c r="D250" s="263">
        <v>-859406</v>
      </c>
      <c r="E250" s="307">
        <v>31352943</v>
      </c>
      <c r="F250" s="263">
        <v>-100673855</v>
      </c>
      <c r="G250" s="263">
        <v>-2749195</v>
      </c>
      <c r="H250" s="307">
        <v>-103423050</v>
      </c>
      <c r="I250" s="263">
        <v>-123481914</v>
      </c>
      <c r="J250" s="263">
        <v>-65370</v>
      </c>
      <c r="K250" s="307">
        <v>-123547284</v>
      </c>
      <c r="L250" s="307">
        <v>-613509</v>
      </c>
      <c r="M250" s="263">
        <v>19225244</v>
      </c>
      <c r="N250" s="263">
        <v>137913</v>
      </c>
      <c r="O250" s="263">
        <v>19363157</v>
      </c>
      <c r="P250" s="307">
        <v>-176867743</v>
      </c>
    </row>
    <row r="251" spans="1:16">
      <c r="A251" s="260">
        <f>A250+1</f>
        <v>2007</v>
      </c>
      <c r="B251" s="260" t="s">
        <v>112</v>
      </c>
      <c r="C251" s="263">
        <v>36736240</v>
      </c>
      <c r="D251" s="263">
        <v>23663</v>
      </c>
      <c r="E251" s="307">
        <v>36759903</v>
      </c>
      <c r="F251" s="263">
        <v>-113013788</v>
      </c>
      <c r="G251" s="263">
        <v>-2432725</v>
      </c>
      <c r="H251" s="307">
        <v>-115446513</v>
      </c>
      <c r="I251" s="263">
        <v>-102648202</v>
      </c>
      <c r="J251" s="263">
        <v>-6039</v>
      </c>
      <c r="K251" s="307">
        <v>-102654241</v>
      </c>
      <c r="L251" s="307">
        <v>-799005</v>
      </c>
      <c r="M251" s="263">
        <v>20053669</v>
      </c>
      <c r="N251" s="263">
        <v>173817</v>
      </c>
      <c r="O251" s="263">
        <v>20227486</v>
      </c>
      <c r="P251" s="307">
        <v>-161912370</v>
      </c>
    </row>
    <row r="252" spans="1:16">
      <c r="A252" s="260">
        <f>A251+1</f>
        <v>2008</v>
      </c>
      <c r="B252" s="260" t="s">
        <v>112</v>
      </c>
      <c r="C252" s="263">
        <v>38570172</v>
      </c>
      <c r="D252" s="263">
        <v>-802288</v>
      </c>
      <c r="E252" s="307">
        <v>37767884</v>
      </c>
      <c r="F252" s="263">
        <v>-121137276</v>
      </c>
      <c r="G252" s="263">
        <v>-1594246</v>
      </c>
      <c r="H252" s="307">
        <v>-122731522</v>
      </c>
      <c r="I252" s="263">
        <v>-106023642</v>
      </c>
      <c r="J252" s="263">
        <v>18225</v>
      </c>
      <c r="K252" s="307">
        <v>-106005417</v>
      </c>
      <c r="L252" s="307">
        <v>-984501</v>
      </c>
      <c r="M252" s="263">
        <v>20905897</v>
      </c>
      <c r="N252" s="263">
        <v>210847</v>
      </c>
      <c r="O252" s="263">
        <v>21116744</v>
      </c>
      <c r="P252" s="307">
        <v>-170836812</v>
      </c>
    </row>
    <row r="253" spans="1:16">
      <c r="A253" s="260">
        <f>A252+1</f>
        <v>2009</v>
      </c>
      <c r="B253" s="260" t="s">
        <v>112</v>
      </c>
      <c r="C253" s="263">
        <v>40295451</v>
      </c>
      <c r="D253" s="263">
        <v>-899123</v>
      </c>
      <c r="E253" s="307">
        <v>39396328</v>
      </c>
      <c r="F253" s="263">
        <v>-119954365</v>
      </c>
      <c r="G253" s="263">
        <v>-1204924</v>
      </c>
      <c r="H253" s="307">
        <v>-121159289</v>
      </c>
      <c r="I253" s="263">
        <v>-78736094</v>
      </c>
      <c r="J253" s="263">
        <v>-127143</v>
      </c>
      <c r="K253" s="307">
        <v>-78863237</v>
      </c>
      <c r="L253" s="307">
        <v>-1169997</v>
      </c>
      <c r="M253" s="263">
        <v>21713010</v>
      </c>
      <c r="N253" s="263">
        <v>245715</v>
      </c>
      <c r="O253" s="263">
        <v>21958725</v>
      </c>
      <c r="P253" s="307">
        <v>-139837470</v>
      </c>
    </row>
    <row r="254" spans="1:16">
      <c r="A254" s="260">
        <f>A253+1</f>
        <v>2010</v>
      </c>
      <c r="B254" s="260" t="s">
        <v>112</v>
      </c>
      <c r="C254" s="263">
        <v>32823463</v>
      </c>
      <c r="D254" s="263">
        <v>-957163</v>
      </c>
      <c r="E254" s="307">
        <v>31866300</v>
      </c>
      <c r="F254" s="263">
        <v>-126625383</v>
      </c>
      <c r="G254" s="263">
        <v>-1624934</v>
      </c>
      <c r="H254" s="307">
        <v>-128250317</v>
      </c>
      <c r="I254" s="263">
        <v>-76809343</v>
      </c>
      <c r="J254" s="263">
        <v>54629</v>
      </c>
      <c r="K254" s="307">
        <v>-76754714</v>
      </c>
      <c r="L254" s="307">
        <v>-1355493</v>
      </c>
      <c r="M254" s="263">
        <v>22541543</v>
      </c>
      <c r="N254" s="263">
        <v>281615</v>
      </c>
      <c r="O254" s="263">
        <v>22823158</v>
      </c>
      <c r="P254" s="307">
        <v>-151671066</v>
      </c>
    </row>
    <row r="255" spans="1:16">
      <c r="E255" s="306"/>
      <c r="H255" s="306"/>
      <c r="K255" s="306"/>
      <c r="L255" s="306"/>
      <c r="P255" s="306"/>
    </row>
    <row r="256" spans="1:16">
      <c r="A256" s="260">
        <f>A254+1</f>
        <v>2011</v>
      </c>
      <c r="B256" s="260" t="s">
        <v>112</v>
      </c>
      <c r="C256" s="263">
        <v>7413491</v>
      </c>
      <c r="D256" s="263">
        <v>-985901</v>
      </c>
      <c r="E256" s="307">
        <v>6427590</v>
      </c>
      <c r="F256" s="263">
        <v>-146943270</v>
      </c>
      <c r="G256" s="263">
        <v>-1807463</v>
      </c>
      <c r="H256" s="307">
        <v>-148750733</v>
      </c>
      <c r="I256" s="263">
        <v>-74800583</v>
      </c>
      <c r="J256" s="263">
        <v>73760</v>
      </c>
      <c r="K256" s="307">
        <v>-74726823</v>
      </c>
      <c r="L256" s="307">
        <v>-1540989</v>
      </c>
      <c r="M256" s="263">
        <v>23370077</v>
      </c>
      <c r="N256" s="263">
        <v>317514</v>
      </c>
      <c r="O256" s="263">
        <v>23687591</v>
      </c>
      <c r="P256" s="307">
        <v>-194903364</v>
      </c>
    </row>
    <row r="257" spans="1:18">
      <c r="A257" s="260">
        <f>A256+1</f>
        <v>2012</v>
      </c>
      <c r="B257" s="260" t="s">
        <v>112</v>
      </c>
      <c r="C257" s="263">
        <v>-8491159</v>
      </c>
      <c r="D257" s="263">
        <v>-1404494</v>
      </c>
      <c r="E257" s="307">
        <v>-9895653</v>
      </c>
      <c r="F257" s="263">
        <v>-163559419</v>
      </c>
      <c r="G257" s="263">
        <v>-1937901</v>
      </c>
      <c r="H257" s="307">
        <v>-165497320</v>
      </c>
      <c r="I257" s="263">
        <v>-72348769</v>
      </c>
      <c r="J257" s="263">
        <v>12397</v>
      </c>
      <c r="K257" s="307">
        <v>-72336372</v>
      </c>
      <c r="L257" s="307">
        <v>-1726485</v>
      </c>
      <c r="M257" s="263">
        <v>24231395</v>
      </c>
      <c r="N257" s="263">
        <v>354939</v>
      </c>
      <c r="O257" s="263">
        <v>24586334</v>
      </c>
      <c r="P257" s="307">
        <v>-224869496</v>
      </c>
    </row>
    <row r="258" spans="1:18">
      <c r="A258" s="260">
        <f>A257+1</f>
        <v>2013</v>
      </c>
      <c r="B258" s="260" t="s">
        <v>112</v>
      </c>
      <c r="C258" s="263">
        <v>-12424838</v>
      </c>
      <c r="D258" s="263">
        <v>-1641272</v>
      </c>
      <c r="E258" s="307">
        <v>-14066110</v>
      </c>
      <c r="F258" s="263">
        <v>-168461837</v>
      </c>
      <c r="G258" s="263">
        <v>-1994483</v>
      </c>
      <c r="H258" s="307">
        <v>-170456320</v>
      </c>
      <c r="I258" s="263">
        <v>-69852797</v>
      </c>
      <c r="J258" s="263">
        <v>-86168</v>
      </c>
      <c r="K258" s="307">
        <v>-69938965</v>
      </c>
      <c r="L258" s="307">
        <v>-1911981</v>
      </c>
      <c r="M258" s="263">
        <v>25029418</v>
      </c>
      <c r="N258" s="263">
        <v>389415</v>
      </c>
      <c r="O258" s="263">
        <v>25418833</v>
      </c>
      <c r="P258" s="307">
        <v>-230954543</v>
      </c>
    </row>
    <row r="259" spans="1:18">
      <c r="A259" s="260">
        <f>A258+1</f>
        <v>2014</v>
      </c>
      <c r="B259" s="260" t="s">
        <v>112</v>
      </c>
      <c r="C259" s="263">
        <v>-37969376</v>
      </c>
      <c r="D259" s="263">
        <v>-2180194</v>
      </c>
      <c r="E259" s="308">
        <v>-40149570</v>
      </c>
      <c r="F259" s="263">
        <v>-186707689</v>
      </c>
      <c r="G259" s="263">
        <v>-2041051</v>
      </c>
      <c r="H259" s="308">
        <v>-188748740</v>
      </c>
      <c r="I259" s="263">
        <v>-67728797</v>
      </c>
      <c r="J259" s="263">
        <v>143787</v>
      </c>
      <c r="K259" s="308">
        <v>-67585010</v>
      </c>
      <c r="L259" s="308">
        <v>-2097477</v>
      </c>
      <c r="M259" s="263">
        <v>25857953</v>
      </c>
      <c r="N259" s="263">
        <v>425313</v>
      </c>
      <c r="O259" s="263">
        <v>26283266</v>
      </c>
      <c r="P259" s="308">
        <v>-272297531</v>
      </c>
    </row>
    <row r="266" spans="1:18">
      <c r="C266" s="214">
        <v>1.4809628038933154E-2</v>
      </c>
      <c r="D266" s="214">
        <v>0.12580716188515062</v>
      </c>
      <c r="E266" s="214">
        <v>1.9048960282597394E-2</v>
      </c>
      <c r="F266" s="214">
        <v>3.528298369419125E-2</v>
      </c>
      <c r="G266" s="214">
        <v>-0.17078815590529983</v>
      </c>
      <c r="H266" s="214">
        <v>3.4213456762458794E-2</v>
      </c>
      <c r="I266" s="214">
        <v>5.3743284129563751E-3</v>
      </c>
      <c r="J266" s="214">
        <v>-12.467371030131567</v>
      </c>
      <c r="K266" s="214">
        <v>1.1401150923351366E-4</v>
      </c>
      <c r="L266" s="214">
        <v>1.0754239475545324E-2</v>
      </c>
      <c r="M266" s="214">
        <v>8.0473798142055575E-3</v>
      </c>
      <c r="N266" s="214">
        <v>1.3080394244180171E-2</v>
      </c>
      <c r="O266" s="214">
        <v>8.5800233178701113E-3</v>
      </c>
      <c r="P266" s="214">
        <v>2.0367937550578752E-2</v>
      </c>
      <c r="Q266" s="214" t="e">
        <v>#DIV/0!</v>
      </c>
      <c r="R266" s="214">
        <v>2.0367937550578752E-2</v>
      </c>
    </row>
    <row r="267" spans="1:18">
      <c r="C267" s="214">
        <v>2.9819178499540744E-2</v>
      </c>
      <c r="D267" s="214">
        <v>3.7756179159621928E-2</v>
      </c>
      <c r="E267" s="214">
        <v>3.0154074142950904E-2</v>
      </c>
      <c r="F267" s="214">
        <v>3.1608879091969744E-2</v>
      </c>
      <c r="G267" s="214">
        <v>-0.14831830834201609</v>
      </c>
      <c r="H267" s="214">
        <v>3.0860146641917385E-2</v>
      </c>
      <c r="I267" s="214">
        <v>1.5499026272069782E-2</v>
      </c>
      <c r="J267" s="214">
        <v>0.23439601418266287</v>
      </c>
      <c r="K267" s="214">
        <v>1.4440494273265436E-2</v>
      </c>
      <c r="L267" s="214">
        <v>1.1089824673224946E-2</v>
      </c>
      <c r="M267" s="214">
        <v>1.5126690014928279E-2</v>
      </c>
      <c r="N267" s="214">
        <v>1.291150664695162E-2</v>
      </c>
      <c r="O267" s="214">
        <v>1.4891211282290762E-2</v>
      </c>
      <c r="P267" s="214">
        <v>2.738452274517722E-2</v>
      </c>
      <c r="Q267" s="214" t="e">
        <v>#DIV/0!</v>
      </c>
      <c r="R267" s="214">
        <v>2.738452274517722E-2</v>
      </c>
    </row>
    <row r="268" spans="1:18">
      <c r="C268" s="214">
        <v>2.2131302218283855E-2</v>
      </c>
      <c r="D268" s="214">
        <v>5.7671189777528609E-2</v>
      </c>
      <c r="E268" s="214">
        <v>2.3641946720593499E-2</v>
      </c>
      <c r="F268" s="214">
        <v>2.3691515860826406E-2</v>
      </c>
      <c r="G268" s="214">
        <v>-0.359078088269842</v>
      </c>
      <c r="H268" s="214">
        <v>2.2375549253922378E-2</v>
      </c>
      <c r="I268" s="214">
        <v>3.5825461068232922E-3</v>
      </c>
      <c r="J268" s="214">
        <v>-0.15150260973534757</v>
      </c>
      <c r="K268" s="214">
        <v>4.4951080850472724E-3</v>
      </c>
      <c r="L268" s="214">
        <v>1.0968189376061588E-2</v>
      </c>
      <c r="M268" s="214">
        <v>1.4942109391525626E-2</v>
      </c>
      <c r="N268" s="214">
        <v>1.2781821650918346E-2</v>
      </c>
      <c r="O268" s="214">
        <v>1.4712914136689959E-2</v>
      </c>
      <c r="P268" s="214">
        <v>1.9982220792943428E-2</v>
      </c>
      <c r="Q268" s="214" t="e">
        <v>#DIV/0!</v>
      </c>
      <c r="R268" s="214">
        <v>1.9982220792943428E-2</v>
      </c>
    </row>
  </sheetData>
  <phoneticPr fontId="12" type="noConversion"/>
  <pageMargins left="0.5" right="0.5" top="0.67" bottom="0.5" header="0.25" footer="0.5"/>
  <pageSetup scale="53" orientation="landscape" verticalDpi="355" r:id="rId1"/>
  <headerFooter alignWithMargins="0">
    <oddHeader>&amp;C&amp;"Arial,Bold Italic"&amp;14 2006 Budget vs. 2005 Budget&amp;R&amp;D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transitionEvaluation="1">
    <tabColor theme="7" tint="0.39997558519241921"/>
    <pageSetUpPr fitToPage="1"/>
  </sheetPr>
  <dimension ref="A1:AU192"/>
  <sheetViews>
    <sheetView defaultGridColor="0" colorId="22" zoomScaleNormal="100" workbookViewId="0">
      <pane xSplit="2" ySplit="7" topLeftCell="C8" activePane="bottomRight" state="frozenSplit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ColWidth="20.28515625" defaultRowHeight="12.75" customHeight="1"/>
  <cols>
    <col min="1" max="2" width="10" style="327" customWidth="1"/>
    <col min="3" max="3" width="17.140625" style="327" bestFit="1" customWidth="1"/>
    <col min="4" max="4" width="12" style="327" bestFit="1" customWidth="1"/>
    <col min="5" max="6" width="17" style="327" bestFit="1" customWidth="1"/>
    <col min="7" max="7" width="12" style="327" bestFit="1" customWidth="1"/>
    <col min="8" max="9" width="17" style="327" bestFit="1" customWidth="1"/>
    <col min="10" max="10" width="12.28515625" style="327" bestFit="1" customWidth="1"/>
    <col min="11" max="11" width="16.85546875" style="327" bestFit="1" customWidth="1"/>
    <col min="12" max="12" width="13" style="327" bestFit="1" customWidth="1"/>
    <col min="13" max="14" width="13.28515625" style="327" bestFit="1" customWidth="1"/>
    <col min="15" max="15" width="12.28515625" style="327" bestFit="1" customWidth="1"/>
    <col min="16" max="16" width="17.42578125" style="327" bestFit="1" customWidth="1"/>
    <col min="17" max="17" width="12" style="327" bestFit="1" customWidth="1"/>
    <col min="18" max="18" width="16.85546875" style="327" bestFit="1" customWidth="1"/>
    <col min="19" max="19" width="3.85546875" style="327" customWidth="1"/>
    <col min="20" max="25" width="16.85546875" style="327" bestFit="1" customWidth="1"/>
    <col min="26" max="28" width="12.85546875" style="327" bestFit="1" customWidth="1"/>
    <col min="29" max="29" width="12.28515625" style="327" bestFit="1" customWidth="1"/>
    <col min="30" max="30" width="11.28515625" style="327" bestFit="1" customWidth="1"/>
    <col min="31" max="31" width="16.42578125" style="327" bestFit="1" customWidth="1"/>
    <col min="32" max="16384" width="20.28515625" style="327"/>
  </cols>
  <sheetData>
    <row r="1" spans="1:31" ht="12.75" customHeight="1">
      <c r="A1" s="324"/>
      <c r="B1" s="325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P1" s="328" t="s">
        <v>54</v>
      </c>
      <c r="R1" s="328" t="s">
        <v>54</v>
      </c>
      <c r="S1" s="329"/>
      <c r="T1" s="328" t="s">
        <v>54</v>
      </c>
      <c r="U1" s="328" t="s">
        <v>54</v>
      </c>
      <c r="V1" s="328" t="s">
        <v>54</v>
      </c>
      <c r="W1" s="328" t="s">
        <v>54</v>
      </c>
      <c r="X1" s="328" t="s">
        <v>54</v>
      </c>
      <c r="Y1" s="328" t="s">
        <v>54</v>
      </c>
      <c r="Z1" s="326"/>
      <c r="AA1" s="326"/>
      <c r="AB1" s="326"/>
      <c r="AC1" s="326"/>
      <c r="AD1" s="326"/>
      <c r="AE1" s="328"/>
    </row>
    <row r="2" spans="1:31" ht="12.75" customHeight="1">
      <c r="A2" s="324"/>
      <c r="B2" s="330"/>
      <c r="C2" s="328" t="s">
        <v>54</v>
      </c>
      <c r="D2" s="329"/>
      <c r="E2" s="328" t="s">
        <v>54</v>
      </c>
      <c r="F2" s="328" t="s">
        <v>54</v>
      </c>
      <c r="G2" s="329"/>
      <c r="H2" s="328" t="s">
        <v>54</v>
      </c>
      <c r="I2" s="328" t="s">
        <v>54</v>
      </c>
      <c r="J2" s="329"/>
      <c r="K2" s="328" t="s">
        <v>54</v>
      </c>
      <c r="P2" s="328" t="s">
        <v>57</v>
      </c>
      <c r="R2" s="328" t="s">
        <v>57</v>
      </c>
      <c r="S2" s="329"/>
      <c r="T2" s="328" t="s">
        <v>57</v>
      </c>
      <c r="U2" s="328" t="s">
        <v>57</v>
      </c>
      <c r="V2" s="328" t="s">
        <v>57</v>
      </c>
      <c r="W2" s="328" t="s">
        <v>57</v>
      </c>
      <c r="X2" s="328" t="s">
        <v>57</v>
      </c>
      <c r="Y2" s="328" t="s">
        <v>57</v>
      </c>
      <c r="AC2" s="331"/>
      <c r="AE2" s="328" t="s">
        <v>58</v>
      </c>
    </row>
    <row r="3" spans="1:31" ht="12.75" customHeight="1">
      <c r="A3" s="324"/>
      <c r="B3" s="330"/>
      <c r="C3" s="328" t="s">
        <v>57</v>
      </c>
      <c r="D3" s="329"/>
      <c r="E3" s="328" t="s">
        <v>57</v>
      </c>
      <c r="F3" s="328" t="s">
        <v>57</v>
      </c>
      <c r="G3" s="329"/>
      <c r="H3" s="328" t="s">
        <v>57</v>
      </c>
      <c r="I3" s="328" t="s">
        <v>57</v>
      </c>
      <c r="J3" s="329"/>
      <c r="K3" s="328" t="s">
        <v>57</v>
      </c>
      <c r="L3" s="332" t="s">
        <v>53</v>
      </c>
      <c r="M3" s="332" t="s">
        <v>60</v>
      </c>
      <c r="N3" s="332" t="s">
        <v>60</v>
      </c>
      <c r="O3" s="332" t="s">
        <v>60</v>
      </c>
      <c r="P3" s="332" t="s">
        <v>53</v>
      </c>
      <c r="R3" s="332" t="s">
        <v>53</v>
      </c>
      <c r="T3" s="332" t="s">
        <v>53</v>
      </c>
      <c r="U3" s="332" t="s">
        <v>53</v>
      </c>
      <c r="V3" s="332" t="s">
        <v>53</v>
      </c>
      <c r="W3" s="332" t="s">
        <v>53</v>
      </c>
      <c r="X3" s="332" t="s">
        <v>53</v>
      </c>
      <c r="Y3" s="332" t="s">
        <v>53</v>
      </c>
      <c r="Z3" s="332"/>
      <c r="AA3" s="332"/>
      <c r="AB3" s="332"/>
      <c r="AC3" s="332"/>
      <c r="AE3" s="332" t="s">
        <v>61</v>
      </c>
    </row>
    <row r="4" spans="1:31" ht="12.75" customHeight="1">
      <c r="A4" s="324"/>
      <c r="B4" s="330"/>
      <c r="C4" s="332" t="s">
        <v>0</v>
      </c>
      <c r="D4" s="332" t="s">
        <v>0</v>
      </c>
      <c r="E4" s="332" t="s">
        <v>0</v>
      </c>
      <c r="F4" s="332" t="s">
        <v>1</v>
      </c>
      <c r="G4" s="332" t="s">
        <v>1</v>
      </c>
      <c r="H4" s="332" t="s">
        <v>1</v>
      </c>
      <c r="I4" s="332" t="s">
        <v>2</v>
      </c>
      <c r="J4" s="332" t="s">
        <v>2</v>
      </c>
      <c r="K4" s="332" t="s">
        <v>2</v>
      </c>
      <c r="L4" s="332" t="s">
        <v>158</v>
      </c>
      <c r="M4" s="328" t="s">
        <v>76</v>
      </c>
      <c r="N4" s="328" t="s">
        <v>159</v>
      </c>
      <c r="O4" s="332" t="s">
        <v>64</v>
      </c>
      <c r="P4" s="332" t="s">
        <v>65</v>
      </c>
      <c r="Q4" s="332" t="s">
        <v>66</v>
      </c>
      <c r="R4" s="332" t="s">
        <v>65</v>
      </c>
      <c r="T4" s="332" t="s">
        <v>34</v>
      </c>
      <c r="U4" s="332" t="s">
        <v>34</v>
      </c>
      <c r="V4" s="332" t="s">
        <v>34</v>
      </c>
      <c r="W4" s="332" t="s">
        <v>34</v>
      </c>
      <c r="X4" s="332" t="s">
        <v>61</v>
      </c>
      <c r="Y4" s="332" t="s">
        <v>61</v>
      </c>
      <c r="Z4" s="332" t="s">
        <v>67</v>
      </c>
      <c r="AA4" s="332" t="s">
        <v>67</v>
      </c>
      <c r="AB4" s="332" t="s">
        <v>67</v>
      </c>
      <c r="AC4" s="332" t="s">
        <v>83</v>
      </c>
      <c r="AD4" s="332" t="s">
        <v>68</v>
      </c>
      <c r="AE4" s="332" t="s">
        <v>69</v>
      </c>
    </row>
    <row r="5" spans="1:31" ht="12.75" customHeight="1">
      <c r="A5" s="333" t="s">
        <v>162</v>
      </c>
      <c r="B5" s="330"/>
      <c r="C5" s="332" t="s">
        <v>35</v>
      </c>
      <c r="D5" s="332" t="s">
        <v>74</v>
      </c>
      <c r="E5" s="332" t="s">
        <v>60</v>
      </c>
      <c r="F5" s="332" t="s">
        <v>35</v>
      </c>
      <c r="G5" s="332" t="s">
        <v>74</v>
      </c>
      <c r="H5" s="332" t="s">
        <v>60</v>
      </c>
      <c r="I5" s="332" t="s">
        <v>35</v>
      </c>
      <c r="J5" s="332" t="s">
        <v>74</v>
      </c>
      <c r="K5" s="332" t="s">
        <v>60</v>
      </c>
      <c r="L5" s="332" t="s">
        <v>35</v>
      </c>
      <c r="M5" s="332" t="s">
        <v>82</v>
      </c>
      <c r="N5" s="332" t="s">
        <v>82</v>
      </c>
      <c r="O5" s="332" t="s">
        <v>78</v>
      </c>
      <c r="P5" s="328" t="s">
        <v>79</v>
      </c>
      <c r="Q5" s="332" t="s">
        <v>80</v>
      </c>
      <c r="R5" s="328" t="s">
        <v>81</v>
      </c>
      <c r="S5" s="329"/>
      <c r="T5" s="332" t="s">
        <v>35</v>
      </c>
      <c r="U5" s="332" t="s">
        <v>35</v>
      </c>
      <c r="V5" s="332" t="s">
        <v>82</v>
      </c>
      <c r="W5" s="332" t="s">
        <v>82</v>
      </c>
      <c r="X5" s="332" t="s">
        <v>35</v>
      </c>
      <c r="Y5" s="332" t="s">
        <v>35</v>
      </c>
      <c r="Z5" s="332" t="s">
        <v>35</v>
      </c>
      <c r="AA5" s="332" t="s">
        <v>74</v>
      </c>
      <c r="AB5" s="332" t="s">
        <v>60</v>
      </c>
      <c r="AC5" s="332" t="s">
        <v>35</v>
      </c>
      <c r="AD5" s="332" t="s">
        <v>84</v>
      </c>
      <c r="AE5" s="328" t="s">
        <v>85</v>
      </c>
    </row>
    <row r="6" spans="1:31" ht="12.75" customHeight="1">
      <c r="A6" s="333" t="s">
        <v>161</v>
      </c>
      <c r="B6" s="330"/>
      <c r="C6" s="332" t="s">
        <v>84</v>
      </c>
      <c r="D6" s="332" t="s">
        <v>84</v>
      </c>
      <c r="E6" s="332" t="s">
        <v>84</v>
      </c>
      <c r="F6" s="332" t="s">
        <v>84</v>
      </c>
      <c r="G6" s="332" t="s">
        <v>84</v>
      </c>
      <c r="H6" s="332" t="s">
        <v>84</v>
      </c>
      <c r="I6" s="332" t="s">
        <v>84</v>
      </c>
      <c r="J6" s="332" t="s">
        <v>84</v>
      </c>
      <c r="K6" s="332" t="s">
        <v>84</v>
      </c>
      <c r="L6" s="332" t="s">
        <v>84</v>
      </c>
      <c r="M6" s="328" t="s">
        <v>84</v>
      </c>
      <c r="N6" s="328" t="s">
        <v>84</v>
      </c>
      <c r="O6" s="332" t="s">
        <v>84</v>
      </c>
      <c r="P6" s="332" t="s">
        <v>84</v>
      </c>
      <c r="Q6" s="332" t="s">
        <v>84</v>
      </c>
      <c r="R6" s="332" t="s">
        <v>84</v>
      </c>
      <c r="T6" s="328" t="s">
        <v>88</v>
      </c>
      <c r="U6" s="328" t="s">
        <v>89</v>
      </c>
      <c r="V6" s="328" t="s">
        <v>89</v>
      </c>
      <c r="W6" s="328" t="s">
        <v>88</v>
      </c>
      <c r="X6" s="328" t="s">
        <v>88</v>
      </c>
      <c r="Y6" s="328" t="s">
        <v>89</v>
      </c>
      <c r="Z6" s="332" t="s">
        <v>84</v>
      </c>
      <c r="AA6" s="332" t="s">
        <v>84</v>
      </c>
      <c r="AB6" s="332" t="s">
        <v>84</v>
      </c>
      <c r="AC6" s="332" t="s">
        <v>84</v>
      </c>
      <c r="AD6" s="328" t="s">
        <v>96</v>
      </c>
      <c r="AE6" s="332" t="s">
        <v>84</v>
      </c>
    </row>
    <row r="7" spans="1:31" ht="12.75" customHeight="1">
      <c r="A7" s="330" t="s">
        <v>163</v>
      </c>
      <c r="B7" s="330"/>
      <c r="C7" s="332" t="s">
        <v>163</v>
      </c>
      <c r="D7" s="332" t="s">
        <v>163</v>
      </c>
      <c r="E7" s="332" t="s">
        <v>163</v>
      </c>
      <c r="F7" s="332" t="s">
        <v>163</v>
      </c>
      <c r="G7" s="332" t="s">
        <v>163</v>
      </c>
      <c r="H7" s="332" t="s">
        <v>163</v>
      </c>
      <c r="I7" s="332" t="s">
        <v>163</v>
      </c>
      <c r="J7" s="332" t="s">
        <v>163</v>
      </c>
      <c r="K7" s="332" t="s">
        <v>163</v>
      </c>
      <c r="L7" s="332" t="s">
        <v>163</v>
      </c>
      <c r="M7" s="334" t="s">
        <v>163</v>
      </c>
      <c r="N7" s="334" t="s">
        <v>163</v>
      </c>
      <c r="O7" s="334" t="s">
        <v>163</v>
      </c>
      <c r="P7" s="332" t="s">
        <v>163</v>
      </c>
      <c r="Q7" s="334" t="s">
        <v>163</v>
      </c>
      <c r="R7" s="332" t="s">
        <v>163</v>
      </c>
      <c r="Z7" s="334" t="s">
        <v>163</v>
      </c>
      <c r="AA7" s="334" t="s">
        <v>163</v>
      </c>
      <c r="AB7" s="335" t="s">
        <v>163</v>
      </c>
      <c r="AC7" s="334" t="s">
        <v>163</v>
      </c>
      <c r="AD7" s="334" t="s">
        <v>163</v>
      </c>
      <c r="AE7" s="334" t="s">
        <v>163</v>
      </c>
    </row>
    <row r="8" spans="1:31" ht="12.75" customHeight="1">
      <c r="A8" s="329">
        <v>2006</v>
      </c>
      <c r="B8" s="329">
        <v>1</v>
      </c>
      <c r="C8" s="336">
        <v>435498178</v>
      </c>
      <c r="D8" s="336">
        <v>-43140611</v>
      </c>
      <c r="E8" s="336">
        <v>392357567</v>
      </c>
      <c r="F8" s="336">
        <v>283405768</v>
      </c>
      <c r="G8" s="336">
        <v>-36399407</v>
      </c>
      <c r="H8" s="336">
        <v>247006361</v>
      </c>
      <c r="I8" s="336">
        <v>167453143</v>
      </c>
      <c r="J8" s="336">
        <v>-5466562</v>
      </c>
      <c r="K8" s="336">
        <v>161986581</v>
      </c>
      <c r="L8" s="336">
        <v>1915815</v>
      </c>
      <c r="M8" s="336">
        <v>27379744</v>
      </c>
      <c r="N8" s="336">
        <v>2940902</v>
      </c>
      <c r="O8" s="336">
        <v>30320646</v>
      </c>
      <c r="P8" s="336">
        <v>833586970</v>
      </c>
      <c r="Q8" s="336">
        <v>0</v>
      </c>
      <c r="R8" s="336">
        <v>833586970</v>
      </c>
      <c r="S8" s="336"/>
      <c r="T8" s="336">
        <v>888272904</v>
      </c>
      <c r="U8" s="336">
        <v>888272904</v>
      </c>
      <c r="V8" s="336">
        <v>803266324</v>
      </c>
      <c r="W8" s="336">
        <v>803266324</v>
      </c>
      <c r="X8" s="336">
        <v>918593550</v>
      </c>
      <c r="Y8" s="336">
        <v>918593550</v>
      </c>
      <c r="Z8" s="336">
        <v>1953426</v>
      </c>
      <c r="AA8" s="336">
        <v>-306536</v>
      </c>
      <c r="AB8" s="336">
        <v>1646890</v>
      </c>
      <c r="AC8" s="336">
        <v>56721595</v>
      </c>
      <c r="AD8" s="336">
        <v>1615592</v>
      </c>
      <c r="AE8" s="336">
        <v>893571047</v>
      </c>
    </row>
    <row r="9" spans="1:31" ht="12.75" customHeight="1">
      <c r="A9" s="329">
        <v>2006</v>
      </c>
      <c r="B9" s="329">
        <v>2</v>
      </c>
      <c r="C9" s="336">
        <v>372873904</v>
      </c>
      <c r="D9" s="336">
        <v>-5872100</v>
      </c>
      <c r="E9" s="336">
        <v>367001804</v>
      </c>
      <c r="F9" s="336">
        <v>263394848</v>
      </c>
      <c r="G9" s="336">
        <v>4006638</v>
      </c>
      <c r="H9" s="336">
        <v>267401486</v>
      </c>
      <c r="I9" s="336">
        <v>164317733</v>
      </c>
      <c r="J9" s="336">
        <v>3522143</v>
      </c>
      <c r="K9" s="336">
        <v>167839876</v>
      </c>
      <c r="L9" s="336">
        <v>1922632</v>
      </c>
      <c r="M9" s="336">
        <v>26705114</v>
      </c>
      <c r="N9" s="336">
        <v>2777402</v>
      </c>
      <c r="O9" s="336">
        <v>29482516</v>
      </c>
      <c r="P9" s="336">
        <v>833648314</v>
      </c>
      <c r="Q9" s="336">
        <v>0</v>
      </c>
      <c r="R9" s="336">
        <v>833648314</v>
      </c>
      <c r="S9" s="336"/>
      <c r="T9" s="336">
        <v>802509117</v>
      </c>
      <c r="U9" s="336">
        <v>802509117</v>
      </c>
      <c r="V9" s="336">
        <v>804165798</v>
      </c>
      <c r="W9" s="336">
        <v>804165798</v>
      </c>
      <c r="X9" s="336">
        <v>831991633</v>
      </c>
      <c r="Y9" s="336">
        <v>831991633</v>
      </c>
      <c r="Z9" s="336">
        <v>1776544</v>
      </c>
      <c r="AA9" s="336">
        <v>19345</v>
      </c>
      <c r="AB9" s="336">
        <v>1795889</v>
      </c>
      <c r="AC9" s="336">
        <v>17208489</v>
      </c>
      <c r="AD9" s="336">
        <v>1339712</v>
      </c>
      <c r="AE9" s="336">
        <v>853992404</v>
      </c>
    </row>
    <row r="10" spans="1:31" ht="12.75" customHeight="1">
      <c r="A10" s="329">
        <v>2006</v>
      </c>
      <c r="B10" s="329">
        <v>3</v>
      </c>
      <c r="C10" s="336">
        <v>333429237</v>
      </c>
      <c r="D10" s="336">
        <v>-12108499</v>
      </c>
      <c r="E10" s="336">
        <v>321320738</v>
      </c>
      <c r="F10" s="336">
        <v>263895723</v>
      </c>
      <c r="G10" s="336">
        <v>4743237</v>
      </c>
      <c r="H10" s="336">
        <v>268638960</v>
      </c>
      <c r="I10" s="336">
        <v>146140431</v>
      </c>
      <c r="J10" s="336">
        <v>-1767609</v>
      </c>
      <c r="K10" s="336">
        <v>144372822</v>
      </c>
      <c r="L10" s="336">
        <v>1981977</v>
      </c>
      <c r="M10" s="336">
        <v>25520327</v>
      </c>
      <c r="N10" s="336">
        <v>2772508</v>
      </c>
      <c r="O10" s="336">
        <v>28292835</v>
      </c>
      <c r="P10" s="336">
        <v>764607332</v>
      </c>
      <c r="Q10" s="336">
        <v>0</v>
      </c>
      <c r="R10" s="336">
        <v>764607332</v>
      </c>
      <c r="S10" s="336"/>
      <c r="T10" s="336">
        <v>745447368</v>
      </c>
      <c r="U10" s="336">
        <v>745447368</v>
      </c>
      <c r="V10" s="336">
        <v>736314497</v>
      </c>
      <c r="W10" s="336">
        <v>736314497</v>
      </c>
      <c r="X10" s="336">
        <v>773740203</v>
      </c>
      <c r="Y10" s="336">
        <v>773740203</v>
      </c>
      <c r="Z10" s="336">
        <v>1716767</v>
      </c>
      <c r="AA10" s="336">
        <v>609</v>
      </c>
      <c r="AB10" s="336">
        <v>1717376</v>
      </c>
      <c r="AC10" s="336">
        <v>73877010</v>
      </c>
      <c r="AD10" s="336">
        <v>1274856</v>
      </c>
      <c r="AE10" s="336">
        <v>841476574</v>
      </c>
    </row>
    <row r="11" spans="1:31" ht="12.75" customHeight="1">
      <c r="A11" s="329">
        <v>2006</v>
      </c>
      <c r="B11" s="329">
        <v>4</v>
      </c>
      <c r="C11" s="336">
        <v>341704046</v>
      </c>
      <c r="D11" s="336">
        <v>19406989</v>
      </c>
      <c r="E11" s="336">
        <v>361111035</v>
      </c>
      <c r="F11" s="336">
        <v>281574082</v>
      </c>
      <c r="G11" s="336">
        <v>19056487</v>
      </c>
      <c r="H11" s="336">
        <v>300630569</v>
      </c>
      <c r="I11" s="336">
        <v>169083774</v>
      </c>
      <c r="J11" s="336">
        <v>3129099</v>
      </c>
      <c r="K11" s="336">
        <v>172212873</v>
      </c>
      <c r="L11" s="336">
        <v>1998410</v>
      </c>
      <c r="M11" s="336">
        <v>26762533</v>
      </c>
      <c r="N11" s="336">
        <v>3004778</v>
      </c>
      <c r="O11" s="336">
        <v>29767311</v>
      </c>
      <c r="P11" s="336">
        <v>865720198</v>
      </c>
      <c r="Q11" s="336">
        <v>0</v>
      </c>
      <c r="R11" s="336">
        <v>865720198</v>
      </c>
      <c r="S11" s="336"/>
      <c r="T11" s="336">
        <v>794360312</v>
      </c>
      <c r="U11" s="336">
        <v>794360312</v>
      </c>
      <c r="V11" s="336">
        <v>835952887</v>
      </c>
      <c r="W11" s="336">
        <v>835952887</v>
      </c>
      <c r="X11" s="336">
        <v>824127623</v>
      </c>
      <c r="Y11" s="336">
        <v>824127623</v>
      </c>
      <c r="Z11" s="336">
        <v>1703039</v>
      </c>
      <c r="AA11" s="336">
        <v>71676</v>
      </c>
      <c r="AB11" s="336">
        <v>1774715</v>
      </c>
      <c r="AC11" s="336">
        <v>66374775</v>
      </c>
      <c r="AD11" s="336">
        <v>920568</v>
      </c>
      <c r="AE11" s="336">
        <v>934790256</v>
      </c>
    </row>
    <row r="12" spans="1:31" ht="12.75" customHeight="1">
      <c r="A12" s="329">
        <v>2006</v>
      </c>
      <c r="B12" s="329">
        <v>5</v>
      </c>
      <c r="C12" s="336">
        <v>403074291</v>
      </c>
      <c r="D12" s="336">
        <v>56776089</v>
      </c>
      <c r="E12" s="336">
        <v>459850380</v>
      </c>
      <c r="F12" s="336">
        <v>320344099</v>
      </c>
      <c r="G12" s="336">
        <v>38623616</v>
      </c>
      <c r="H12" s="336">
        <v>358967715</v>
      </c>
      <c r="I12" s="336">
        <v>184053749</v>
      </c>
      <c r="J12" s="336">
        <v>5856619</v>
      </c>
      <c r="K12" s="336">
        <v>189910368</v>
      </c>
      <c r="L12" s="336">
        <v>2000090</v>
      </c>
      <c r="M12" s="336">
        <v>30636387</v>
      </c>
      <c r="N12" s="336">
        <v>3438816</v>
      </c>
      <c r="O12" s="336">
        <v>34075203</v>
      </c>
      <c r="P12" s="336">
        <v>1044803756</v>
      </c>
      <c r="Q12" s="336">
        <v>0</v>
      </c>
      <c r="R12" s="336">
        <v>1044803756</v>
      </c>
      <c r="S12" s="336"/>
      <c r="T12" s="336">
        <v>909472229</v>
      </c>
      <c r="U12" s="336">
        <v>909472229</v>
      </c>
      <c r="V12" s="336">
        <v>1010728553</v>
      </c>
      <c r="W12" s="336">
        <v>1010728553</v>
      </c>
      <c r="X12" s="336">
        <v>943547432</v>
      </c>
      <c r="Y12" s="336">
        <v>943547432</v>
      </c>
      <c r="Z12" s="336">
        <v>1794409</v>
      </c>
      <c r="AA12" s="336">
        <v>161714</v>
      </c>
      <c r="AB12" s="336">
        <v>1956123</v>
      </c>
      <c r="AC12" s="336">
        <v>46308549</v>
      </c>
      <c r="AD12" s="336">
        <v>1019304</v>
      </c>
      <c r="AE12" s="336">
        <v>1094087732</v>
      </c>
    </row>
    <row r="13" spans="1:31" ht="12.75" customHeight="1">
      <c r="A13" s="329">
        <v>2006</v>
      </c>
      <c r="B13" s="329">
        <v>6</v>
      </c>
      <c r="C13" s="336">
        <v>543464196</v>
      </c>
      <c r="D13" s="336">
        <v>60265286</v>
      </c>
      <c r="E13" s="336">
        <v>603729482</v>
      </c>
      <c r="F13" s="336">
        <v>364929022</v>
      </c>
      <c r="G13" s="336">
        <v>12653350</v>
      </c>
      <c r="H13" s="336">
        <v>377582372</v>
      </c>
      <c r="I13" s="336">
        <v>198108201</v>
      </c>
      <c r="J13" s="336">
        <v>465551</v>
      </c>
      <c r="K13" s="336">
        <v>198573752</v>
      </c>
      <c r="L13" s="336">
        <v>2000091</v>
      </c>
      <c r="M13" s="336">
        <v>34990035</v>
      </c>
      <c r="N13" s="336">
        <v>3821374</v>
      </c>
      <c r="O13" s="336">
        <v>38811409</v>
      </c>
      <c r="P13" s="336">
        <v>1220697106</v>
      </c>
      <c r="Q13" s="336">
        <v>0</v>
      </c>
      <c r="R13" s="336">
        <v>1220697106</v>
      </c>
      <c r="S13" s="336"/>
      <c r="T13" s="336">
        <v>1108501510</v>
      </c>
      <c r="U13" s="336">
        <v>1108501510</v>
      </c>
      <c r="V13" s="336">
        <v>1181885697</v>
      </c>
      <c r="W13" s="336">
        <v>1181885697</v>
      </c>
      <c r="X13" s="336">
        <v>1147312919</v>
      </c>
      <c r="Y13" s="336">
        <v>1147312919</v>
      </c>
      <c r="Z13" s="336">
        <v>1889181</v>
      </c>
      <c r="AA13" s="336">
        <v>-12806</v>
      </c>
      <c r="AB13" s="336">
        <v>1876375</v>
      </c>
      <c r="AC13" s="336">
        <v>50046405</v>
      </c>
      <c r="AD13" s="336">
        <v>1019304</v>
      </c>
      <c r="AE13" s="336">
        <v>1273639190</v>
      </c>
    </row>
    <row r="14" spans="1:31" ht="12.75" customHeight="1">
      <c r="A14" s="337">
        <v>2006</v>
      </c>
      <c r="B14" s="337">
        <v>7</v>
      </c>
      <c r="C14" s="338">
        <v>588094715</v>
      </c>
      <c r="D14" s="339">
        <v>24276919</v>
      </c>
      <c r="E14" s="338">
        <v>612371634</v>
      </c>
      <c r="F14" s="338">
        <v>371724709</v>
      </c>
      <c r="G14" s="339">
        <v>2766421</v>
      </c>
      <c r="H14" s="338">
        <v>374491130</v>
      </c>
      <c r="I14" s="338">
        <v>180305374</v>
      </c>
      <c r="J14" s="339">
        <v>-564728</v>
      </c>
      <c r="K14" s="338">
        <v>179740646</v>
      </c>
      <c r="L14" s="338">
        <v>1913438</v>
      </c>
      <c r="M14" s="338">
        <v>35903179</v>
      </c>
      <c r="N14" s="338">
        <v>4356524</v>
      </c>
      <c r="O14" s="338">
        <v>40259703</v>
      </c>
      <c r="P14" s="338">
        <v>1208776551</v>
      </c>
      <c r="Q14" s="336">
        <v>0</v>
      </c>
      <c r="R14" s="338">
        <v>1208776551</v>
      </c>
      <c r="S14" s="336"/>
      <c r="T14" s="340">
        <v>1142038236</v>
      </c>
      <c r="U14" s="340">
        <v>1142038236</v>
      </c>
      <c r="V14" s="340">
        <v>1168516848</v>
      </c>
      <c r="W14" s="340">
        <v>1168516848</v>
      </c>
      <c r="X14" s="340">
        <v>1182297939</v>
      </c>
      <c r="Y14" s="340">
        <v>1182297939</v>
      </c>
      <c r="Z14" s="341">
        <v>1927655</v>
      </c>
      <c r="AA14" s="342">
        <v>21407</v>
      </c>
      <c r="AB14" s="341">
        <v>1949062</v>
      </c>
      <c r="AC14" s="341">
        <v>92923487</v>
      </c>
      <c r="AD14" s="338">
        <v>0</v>
      </c>
      <c r="AE14" s="341">
        <v>1303649100</v>
      </c>
    </row>
    <row r="15" spans="1:31" ht="12.75" customHeight="1">
      <c r="A15" s="337">
        <v>2006</v>
      </c>
      <c r="B15" s="337">
        <v>8</v>
      </c>
      <c r="C15" s="338">
        <v>611205481</v>
      </c>
      <c r="D15" s="339">
        <v>5958272</v>
      </c>
      <c r="E15" s="338">
        <v>617163753</v>
      </c>
      <c r="F15" s="338">
        <v>379039688</v>
      </c>
      <c r="G15" s="339">
        <v>161736</v>
      </c>
      <c r="H15" s="338">
        <v>379201424</v>
      </c>
      <c r="I15" s="338">
        <v>188565994</v>
      </c>
      <c r="J15" s="339">
        <v>2113005</v>
      </c>
      <c r="K15" s="338">
        <v>190678999</v>
      </c>
      <c r="L15" s="338">
        <v>1916714</v>
      </c>
      <c r="M15" s="338">
        <v>36379097</v>
      </c>
      <c r="N15" s="338">
        <v>4443697</v>
      </c>
      <c r="O15" s="338">
        <v>40822794</v>
      </c>
      <c r="P15" s="338">
        <v>1229783684</v>
      </c>
      <c r="Q15" s="336">
        <v>0</v>
      </c>
      <c r="R15" s="338">
        <v>1229783684</v>
      </c>
      <c r="S15" s="336"/>
      <c r="T15" s="340">
        <v>1180727877</v>
      </c>
      <c r="U15" s="340">
        <v>1180727877</v>
      </c>
      <c r="V15" s="340">
        <v>1188960890</v>
      </c>
      <c r="W15" s="340">
        <v>1188960890</v>
      </c>
      <c r="X15" s="340">
        <v>1221550671</v>
      </c>
      <c r="Y15" s="340">
        <v>1221550671</v>
      </c>
      <c r="Z15" s="341">
        <v>1910163</v>
      </c>
      <c r="AA15" s="342">
        <v>-28947</v>
      </c>
      <c r="AB15" s="341">
        <v>1881216</v>
      </c>
      <c r="AC15" s="341">
        <v>96433217</v>
      </c>
      <c r="AD15" s="338">
        <v>0</v>
      </c>
      <c r="AE15" s="341">
        <v>1328098117</v>
      </c>
    </row>
    <row r="16" spans="1:31" ht="12.75" customHeight="1">
      <c r="A16" s="337">
        <v>2006</v>
      </c>
      <c r="B16" s="337">
        <v>9</v>
      </c>
      <c r="C16" s="338">
        <v>550881220</v>
      </c>
      <c r="D16" s="339">
        <v>-69755306</v>
      </c>
      <c r="E16" s="338">
        <v>481125914</v>
      </c>
      <c r="F16" s="338">
        <v>364500940</v>
      </c>
      <c r="G16" s="339">
        <v>-31304596</v>
      </c>
      <c r="H16" s="338">
        <v>333196344</v>
      </c>
      <c r="I16" s="338">
        <v>184692318</v>
      </c>
      <c r="J16" s="339">
        <v>-5583178</v>
      </c>
      <c r="K16" s="338">
        <v>179109140</v>
      </c>
      <c r="L16" s="338">
        <v>1919990</v>
      </c>
      <c r="M16" s="338">
        <v>32012565</v>
      </c>
      <c r="N16" s="338">
        <v>3796018</v>
      </c>
      <c r="O16" s="338">
        <v>35808583</v>
      </c>
      <c r="P16" s="338">
        <v>1031159971</v>
      </c>
      <c r="Q16" s="336">
        <v>0</v>
      </c>
      <c r="R16" s="338">
        <v>1031159971</v>
      </c>
      <c r="S16" s="336"/>
      <c r="T16" s="340">
        <v>1101994468</v>
      </c>
      <c r="U16" s="340">
        <v>1101994468</v>
      </c>
      <c r="V16" s="340">
        <v>995351388</v>
      </c>
      <c r="W16" s="340">
        <v>995351388</v>
      </c>
      <c r="X16" s="340">
        <v>1137803051</v>
      </c>
      <c r="Y16" s="340">
        <v>1137803051</v>
      </c>
      <c r="Z16" s="341">
        <v>1885326</v>
      </c>
      <c r="AA16" s="342">
        <v>-143833</v>
      </c>
      <c r="AB16" s="341">
        <v>1741493</v>
      </c>
      <c r="AC16" s="341">
        <v>66010040</v>
      </c>
      <c r="AD16" s="338">
        <v>0</v>
      </c>
      <c r="AE16" s="341">
        <v>1098911504</v>
      </c>
    </row>
    <row r="17" spans="1:31" ht="12.75" customHeight="1">
      <c r="A17" s="337">
        <v>2006</v>
      </c>
      <c r="B17" s="337">
        <v>10</v>
      </c>
      <c r="C17" s="338">
        <v>426575757</v>
      </c>
      <c r="D17" s="339">
        <v>-54328538</v>
      </c>
      <c r="E17" s="338">
        <v>372247219</v>
      </c>
      <c r="F17" s="338">
        <v>321251150</v>
      </c>
      <c r="G17" s="339">
        <v>-17566661</v>
      </c>
      <c r="H17" s="338">
        <v>303684489</v>
      </c>
      <c r="I17" s="338">
        <v>178809954</v>
      </c>
      <c r="J17" s="339">
        <v>-248242</v>
      </c>
      <c r="K17" s="338">
        <v>178561712</v>
      </c>
      <c r="L17" s="338">
        <v>1923266</v>
      </c>
      <c r="M17" s="338">
        <v>28627546</v>
      </c>
      <c r="N17" s="338">
        <v>3353688</v>
      </c>
      <c r="O17" s="338">
        <v>31981234</v>
      </c>
      <c r="P17" s="338">
        <v>888397920</v>
      </c>
      <c r="Q17" s="336">
        <v>0</v>
      </c>
      <c r="R17" s="338">
        <v>888397920</v>
      </c>
      <c r="S17" s="336"/>
      <c r="T17" s="340">
        <v>928560127</v>
      </c>
      <c r="U17" s="340">
        <v>928560127</v>
      </c>
      <c r="V17" s="340">
        <v>856416686</v>
      </c>
      <c r="W17" s="340">
        <v>856416686</v>
      </c>
      <c r="X17" s="340">
        <v>960541361</v>
      </c>
      <c r="Y17" s="340">
        <v>960541361</v>
      </c>
      <c r="Z17" s="341">
        <v>1758930</v>
      </c>
      <c r="AA17" s="342">
        <v>-49717</v>
      </c>
      <c r="AB17" s="341">
        <v>1709213</v>
      </c>
      <c r="AC17" s="341">
        <v>48102003</v>
      </c>
      <c r="AD17" s="338">
        <v>0</v>
      </c>
      <c r="AE17" s="341">
        <v>938209136</v>
      </c>
    </row>
    <row r="18" spans="1:31" ht="12.75" customHeight="1">
      <c r="A18" s="337">
        <v>2006</v>
      </c>
      <c r="B18" s="337">
        <v>11</v>
      </c>
      <c r="C18" s="338">
        <v>347480565</v>
      </c>
      <c r="D18" s="339">
        <v>-10382335</v>
      </c>
      <c r="E18" s="338">
        <v>337098230</v>
      </c>
      <c r="F18" s="338">
        <v>278876115</v>
      </c>
      <c r="G18" s="339">
        <v>518518</v>
      </c>
      <c r="H18" s="338">
        <v>279394633</v>
      </c>
      <c r="I18" s="338">
        <v>159030060</v>
      </c>
      <c r="J18" s="339">
        <v>1644917</v>
      </c>
      <c r="K18" s="338">
        <v>160674977</v>
      </c>
      <c r="L18" s="338">
        <v>1926542</v>
      </c>
      <c r="M18" s="338">
        <v>27458043</v>
      </c>
      <c r="N18" s="338">
        <v>2960385</v>
      </c>
      <c r="O18" s="338">
        <v>30418428</v>
      </c>
      <c r="P18" s="338">
        <v>809512810</v>
      </c>
      <c r="Q18" s="336">
        <v>0</v>
      </c>
      <c r="R18" s="338">
        <v>809512810</v>
      </c>
      <c r="S18" s="336"/>
      <c r="T18" s="340">
        <v>787313282</v>
      </c>
      <c r="U18" s="340">
        <v>787313282</v>
      </c>
      <c r="V18" s="340">
        <v>779094382</v>
      </c>
      <c r="W18" s="340">
        <v>779094382</v>
      </c>
      <c r="X18" s="340">
        <v>817731710</v>
      </c>
      <c r="Y18" s="340">
        <v>817731710</v>
      </c>
      <c r="Z18" s="341">
        <v>1777784</v>
      </c>
      <c r="AA18" s="342">
        <v>139187</v>
      </c>
      <c r="AB18" s="338">
        <v>1916971</v>
      </c>
      <c r="AC18" s="341">
        <v>39589846</v>
      </c>
      <c r="AD18" s="338">
        <v>0</v>
      </c>
      <c r="AE18" s="341">
        <v>851019627</v>
      </c>
    </row>
    <row r="19" spans="1:31" ht="12.75" customHeight="1">
      <c r="A19" s="337">
        <v>2006</v>
      </c>
      <c r="B19" s="337">
        <v>12</v>
      </c>
      <c r="C19" s="338">
        <v>385579224</v>
      </c>
      <c r="D19" s="339">
        <v>43460801</v>
      </c>
      <c r="E19" s="338">
        <v>429040025</v>
      </c>
      <c r="F19" s="338">
        <v>272567873</v>
      </c>
      <c r="G19" s="339">
        <v>13225123</v>
      </c>
      <c r="H19" s="338">
        <v>285792996</v>
      </c>
      <c r="I19" s="338">
        <v>156374486</v>
      </c>
      <c r="J19" s="339">
        <v>-748964</v>
      </c>
      <c r="K19" s="338">
        <v>155625522</v>
      </c>
      <c r="L19" s="338">
        <v>1929818</v>
      </c>
      <c r="M19" s="338">
        <v>30428765</v>
      </c>
      <c r="N19" s="338">
        <v>3274705</v>
      </c>
      <c r="O19" s="338">
        <v>33703470</v>
      </c>
      <c r="P19" s="338">
        <v>906091831</v>
      </c>
      <c r="Q19" s="336">
        <v>0</v>
      </c>
      <c r="R19" s="338">
        <v>906091831</v>
      </c>
      <c r="S19" s="336"/>
      <c r="T19" s="340">
        <v>816451401</v>
      </c>
      <c r="U19" s="340">
        <v>816451401</v>
      </c>
      <c r="V19" s="340">
        <v>872388361</v>
      </c>
      <c r="W19" s="340">
        <v>872388361</v>
      </c>
      <c r="X19" s="340">
        <v>850154871</v>
      </c>
      <c r="Y19" s="340">
        <v>850154871</v>
      </c>
      <c r="Z19" s="341">
        <v>2268000</v>
      </c>
      <c r="AA19" s="341">
        <v>395046</v>
      </c>
      <c r="AB19" s="340">
        <v>2663046</v>
      </c>
      <c r="AC19" s="341">
        <v>50323040</v>
      </c>
      <c r="AD19" s="338">
        <v>0</v>
      </c>
      <c r="AE19" s="341">
        <v>959077917</v>
      </c>
    </row>
    <row r="20" spans="1:31" ht="12.75" customHeight="1">
      <c r="B20" s="332" t="s">
        <v>112</v>
      </c>
      <c r="C20" s="340">
        <v>5339860814</v>
      </c>
      <c r="D20" s="340">
        <v>14556967</v>
      </c>
      <c r="E20" s="340">
        <v>5354417781</v>
      </c>
      <c r="F20" s="340">
        <v>3765504017</v>
      </c>
      <c r="G20" s="340">
        <v>10484462</v>
      </c>
      <c r="H20" s="340">
        <v>3775988479</v>
      </c>
      <c r="I20" s="340">
        <v>2076935217</v>
      </c>
      <c r="J20" s="340">
        <v>2352051</v>
      </c>
      <c r="K20" s="340">
        <v>2079287268</v>
      </c>
      <c r="L20" s="340">
        <v>23348783</v>
      </c>
      <c r="M20" s="340">
        <v>362803335</v>
      </c>
      <c r="N20" s="340">
        <v>40940797</v>
      </c>
      <c r="O20" s="340">
        <v>403744132</v>
      </c>
      <c r="P20" s="340">
        <v>11636786443</v>
      </c>
      <c r="Q20" s="336">
        <v>0</v>
      </c>
      <c r="R20" s="340">
        <v>11636786443</v>
      </c>
      <c r="S20" s="336"/>
      <c r="T20" s="340">
        <v>11205648831</v>
      </c>
      <c r="U20" s="340">
        <v>11205648831</v>
      </c>
      <c r="V20" s="340">
        <v>11233042311</v>
      </c>
      <c r="W20" s="340">
        <v>11233042311</v>
      </c>
      <c r="X20" s="340">
        <v>11609392963</v>
      </c>
      <c r="Y20" s="340">
        <v>11609392963</v>
      </c>
      <c r="Z20" s="338">
        <v>22361224</v>
      </c>
      <c r="AA20" s="338">
        <v>267145</v>
      </c>
      <c r="AB20" s="340">
        <v>22628369</v>
      </c>
      <c r="AC20" s="338">
        <v>703918456</v>
      </c>
      <c r="AD20" s="338">
        <v>7189336</v>
      </c>
      <c r="AE20" s="338">
        <v>12370522604</v>
      </c>
    </row>
    <row r="21" spans="1:31" ht="12.75" customHeight="1">
      <c r="A21" s="327">
        <v>2007</v>
      </c>
      <c r="B21" s="327">
        <v>1</v>
      </c>
      <c r="C21" s="338">
        <v>499039665</v>
      </c>
      <c r="D21" s="339">
        <v>6223959</v>
      </c>
      <c r="E21" s="340">
        <v>505263624</v>
      </c>
      <c r="F21" s="338">
        <v>285447248</v>
      </c>
      <c r="G21" s="339">
        <v>-25618745</v>
      </c>
      <c r="H21" s="340">
        <v>259828503</v>
      </c>
      <c r="I21" s="338">
        <v>156887218</v>
      </c>
      <c r="J21" s="339">
        <v>-4274558</v>
      </c>
      <c r="K21" s="340">
        <v>152612660</v>
      </c>
      <c r="L21" s="338">
        <v>1933191</v>
      </c>
      <c r="M21" s="340">
        <v>31480845</v>
      </c>
      <c r="N21" s="340">
        <v>3425273</v>
      </c>
      <c r="O21" s="340">
        <v>34906118</v>
      </c>
      <c r="P21" s="340">
        <v>954544096</v>
      </c>
      <c r="Q21" s="336">
        <v>0</v>
      </c>
      <c r="R21" s="340">
        <v>954544096</v>
      </c>
      <c r="S21" s="336"/>
      <c r="T21" s="340">
        <v>943307322</v>
      </c>
      <c r="U21" s="340">
        <v>943307322</v>
      </c>
      <c r="V21" s="340">
        <v>919637978</v>
      </c>
      <c r="W21" s="340">
        <v>919637978</v>
      </c>
      <c r="X21" s="340">
        <v>978213440</v>
      </c>
      <c r="Y21" s="340">
        <v>978213440</v>
      </c>
      <c r="Z21" s="341">
        <v>2064669</v>
      </c>
      <c r="AA21" s="341">
        <v>-371712</v>
      </c>
      <c r="AB21" s="340">
        <v>1692957</v>
      </c>
      <c r="AC21" s="341">
        <v>55022661</v>
      </c>
      <c r="AD21" s="338">
        <v>0</v>
      </c>
      <c r="AE21" s="341">
        <v>1011259714</v>
      </c>
    </row>
    <row r="22" spans="1:31" ht="12.75" customHeight="1">
      <c r="A22" s="327">
        <v>2007</v>
      </c>
      <c r="B22" s="327">
        <v>2</v>
      </c>
      <c r="C22" s="338">
        <v>446606223</v>
      </c>
      <c r="D22" s="339">
        <v>-50541866</v>
      </c>
      <c r="E22" s="340">
        <v>396064357</v>
      </c>
      <c r="F22" s="338">
        <v>272322395</v>
      </c>
      <c r="G22" s="339">
        <v>-20465905</v>
      </c>
      <c r="H22" s="340">
        <v>251856490</v>
      </c>
      <c r="I22" s="338">
        <v>148363524</v>
      </c>
      <c r="J22" s="339">
        <v>-1232762</v>
      </c>
      <c r="K22" s="340">
        <v>147130762</v>
      </c>
      <c r="L22" s="338">
        <v>1936565</v>
      </c>
      <c r="M22" s="340">
        <v>26515271</v>
      </c>
      <c r="N22" s="340">
        <v>2873271</v>
      </c>
      <c r="O22" s="340">
        <v>29388542</v>
      </c>
      <c r="P22" s="340">
        <v>826376716</v>
      </c>
      <c r="Q22" s="336">
        <v>0</v>
      </c>
      <c r="R22" s="340">
        <v>826376716</v>
      </c>
      <c r="S22" s="336"/>
      <c r="T22" s="340">
        <v>869228707</v>
      </c>
      <c r="U22" s="340">
        <v>869228707</v>
      </c>
      <c r="V22" s="340">
        <v>796988174</v>
      </c>
      <c r="W22" s="340">
        <v>796988174</v>
      </c>
      <c r="X22" s="340">
        <v>898617249</v>
      </c>
      <c r="Y22" s="340">
        <v>898617249</v>
      </c>
      <c r="Z22" s="341">
        <v>1967050</v>
      </c>
      <c r="AA22" s="341">
        <v>-158809</v>
      </c>
      <c r="AB22" s="340">
        <v>1808241</v>
      </c>
      <c r="AC22" s="341">
        <v>40537296</v>
      </c>
      <c r="AD22" s="338">
        <v>0</v>
      </c>
      <c r="AE22" s="341">
        <v>868722253</v>
      </c>
    </row>
    <row r="23" spans="1:31" ht="12.75" customHeight="1">
      <c r="A23" s="327">
        <v>2007</v>
      </c>
      <c r="B23" s="327">
        <v>3</v>
      </c>
      <c r="C23" s="338">
        <v>356263838</v>
      </c>
      <c r="D23" s="339">
        <v>631510</v>
      </c>
      <c r="E23" s="340">
        <v>356895348</v>
      </c>
      <c r="F23" s="338">
        <v>261827676</v>
      </c>
      <c r="G23" s="339">
        <v>20412429</v>
      </c>
      <c r="H23" s="340">
        <v>282240105</v>
      </c>
      <c r="I23" s="338">
        <v>162779658</v>
      </c>
      <c r="J23" s="339">
        <v>2429122</v>
      </c>
      <c r="K23" s="340">
        <v>165208780</v>
      </c>
      <c r="L23" s="338">
        <v>1939938</v>
      </c>
      <c r="M23" s="340">
        <v>27649712</v>
      </c>
      <c r="N23" s="340">
        <v>3122100</v>
      </c>
      <c r="O23" s="340">
        <v>30771812</v>
      </c>
      <c r="P23" s="340">
        <v>837055983</v>
      </c>
      <c r="Q23" s="336">
        <v>0</v>
      </c>
      <c r="R23" s="340">
        <v>837055983</v>
      </c>
      <c r="S23" s="336"/>
      <c r="T23" s="340">
        <v>782811110</v>
      </c>
      <c r="U23" s="340">
        <v>782811110</v>
      </c>
      <c r="V23" s="340">
        <v>806284171</v>
      </c>
      <c r="W23" s="340">
        <v>806284171</v>
      </c>
      <c r="X23" s="340">
        <v>813582922</v>
      </c>
      <c r="Y23" s="340">
        <v>813582922</v>
      </c>
      <c r="Z23" s="341">
        <v>1839477</v>
      </c>
      <c r="AA23" s="341">
        <v>141818</v>
      </c>
      <c r="AB23" s="340">
        <v>1981295</v>
      </c>
      <c r="AC23" s="341">
        <v>41623755</v>
      </c>
      <c r="AD23" s="338">
        <v>0</v>
      </c>
      <c r="AE23" s="341">
        <v>880661033</v>
      </c>
    </row>
    <row r="24" spans="1:31" ht="12.75" customHeight="1">
      <c r="A24" s="327">
        <v>2007</v>
      </c>
      <c r="B24" s="327">
        <v>4</v>
      </c>
      <c r="C24" s="338">
        <v>351842839</v>
      </c>
      <c r="D24" s="339">
        <v>2038328</v>
      </c>
      <c r="E24" s="340">
        <v>353881167</v>
      </c>
      <c r="F24" s="338">
        <v>283041003</v>
      </c>
      <c r="G24" s="339">
        <v>14049923</v>
      </c>
      <c r="H24" s="340">
        <v>297090926</v>
      </c>
      <c r="I24" s="338">
        <v>171990249</v>
      </c>
      <c r="J24" s="339">
        <v>2552116</v>
      </c>
      <c r="K24" s="340">
        <v>174542365</v>
      </c>
      <c r="L24" s="338">
        <v>1943311</v>
      </c>
      <c r="M24" s="340">
        <v>26823955</v>
      </c>
      <c r="N24" s="340">
        <v>3078890</v>
      </c>
      <c r="O24" s="340">
        <v>29902845</v>
      </c>
      <c r="P24" s="340">
        <v>857360614</v>
      </c>
      <c r="Q24" s="336">
        <v>0</v>
      </c>
      <c r="R24" s="340">
        <v>857360614</v>
      </c>
      <c r="S24" s="336"/>
      <c r="T24" s="340">
        <v>808817402</v>
      </c>
      <c r="U24" s="340">
        <v>808817402</v>
      </c>
      <c r="V24" s="340">
        <v>827457769</v>
      </c>
      <c r="W24" s="340">
        <v>827457769</v>
      </c>
      <c r="X24" s="340">
        <v>838720247</v>
      </c>
      <c r="Y24" s="340">
        <v>838720247</v>
      </c>
      <c r="Z24" s="341">
        <v>1764519</v>
      </c>
      <c r="AA24" s="341">
        <v>-15929</v>
      </c>
      <c r="AB24" s="340">
        <v>1748590</v>
      </c>
      <c r="AC24" s="341">
        <v>43690363</v>
      </c>
      <c r="AD24" s="338">
        <v>0</v>
      </c>
      <c r="AE24" s="341">
        <v>902799567</v>
      </c>
    </row>
    <row r="25" spans="1:31" ht="12.75" customHeight="1">
      <c r="A25" s="327">
        <v>2007</v>
      </c>
      <c r="B25" s="327">
        <v>5</v>
      </c>
      <c r="C25" s="338">
        <v>379976581</v>
      </c>
      <c r="D25" s="339">
        <v>71936261</v>
      </c>
      <c r="E25" s="340">
        <v>451912842</v>
      </c>
      <c r="F25" s="338">
        <v>306626172</v>
      </c>
      <c r="G25" s="339">
        <v>55552807</v>
      </c>
      <c r="H25" s="340">
        <v>362178979</v>
      </c>
      <c r="I25" s="338">
        <v>188551968</v>
      </c>
      <c r="J25" s="339">
        <v>9623080</v>
      </c>
      <c r="K25" s="340">
        <v>198175048</v>
      </c>
      <c r="L25" s="338">
        <v>1946685</v>
      </c>
      <c r="M25" s="340">
        <v>30973364</v>
      </c>
      <c r="N25" s="340">
        <v>3680899</v>
      </c>
      <c r="O25" s="340">
        <v>34654263</v>
      </c>
      <c r="P25" s="340">
        <v>1048867817</v>
      </c>
      <c r="Q25" s="336">
        <v>0</v>
      </c>
      <c r="R25" s="340">
        <v>1048867817</v>
      </c>
      <c r="S25" s="336"/>
      <c r="T25" s="340">
        <v>877101406</v>
      </c>
      <c r="U25" s="340">
        <v>877101406</v>
      </c>
      <c r="V25" s="340">
        <v>1014213554</v>
      </c>
      <c r="W25" s="340">
        <v>1014213554</v>
      </c>
      <c r="X25" s="340">
        <v>911755669</v>
      </c>
      <c r="Y25" s="340">
        <v>911755669</v>
      </c>
      <c r="Z25" s="341">
        <v>1799082</v>
      </c>
      <c r="AA25" s="341">
        <v>287916</v>
      </c>
      <c r="AB25" s="340">
        <v>2086998</v>
      </c>
      <c r="AC25" s="341">
        <v>67034514</v>
      </c>
      <c r="AD25" s="338">
        <v>0</v>
      </c>
      <c r="AE25" s="341">
        <v>1117989329</v>
      </c>
    </row>
    <row r="26" spans="1:31" ht="12.75" customHeight="1">
      <c r="A26" s="327">
        <v>2007</v>
      </c>
      <c r="B26" s="327">
        <v>6</v>
      </c>
      <c r="C26" s="338">
        <v>519248589</v>
      </c>
      <c r="D26" s="339">
        <v>52287213</v>
      </c>
      <c r="E26" s="340">
        <v>571535802</v>
      </c>
      <c r="F26" s="338">
        <v>358565951</v>
      </c>
      <c r="G26" s="339">
        <v>6973077</v>
      </c>
      <c r="H26" s="340">
        <v>365539028</v>
      </c>
      <c r="I26" s="338">
        <v>184686299</v>
      </c>
      <c r="J26" s="339">
        <v>-2438307</v>
      </c>
      <c r="K26" s="340">
        <v>182247992</v>
      </c>
      <c r="L26" s="338">
        <v>1950058</v>
      </c>
      <c r="M26" s="340">
        <v>33575569</v>
      </c>
      <c r="N26" s="340">
        <v>4081369</v>
      </c>
      <c r="O26" s="340">
        <v>37656938</v>
      </c>
      <c r="P26" s="340">
        <v>1158929818</v>
      </c>
      <c r="Q26" s="336">
        <v>0</v>
      </c>
      <c r="R26" s="340">
        <v>1158929818</v>
      </c>
      <c r="S26" s="336"/>
      <c r="T26" s="340">
        <v>1064450897</v>
      </c>
      <c r="U26" s="340">
        <v>1064450897</v>
      </c>
      <c r="V26" s="340">
        <v>1121272880</v>
      </c>
      <c r="W26" s="340">
        <v>1121272880</v>
      </c>
      <c r="X26" s="340">
        <v>1102107835</v>
      </c>
      <c r="Y26" s="340">
        <v>1102107835</v>
      </c>
      <c r="Z26" s="341">
        <v>1905312</v>
      </c>
      <c r="AA26" s="341">
        <v>-82767</v>
      </c>
      <c r="AB26" s="340">
        <v>1822545</v>
      </c>
      <c r="AC26" s="341">
        <v>83034016</v>
      </c>
      <c r="AD26" s="338">
        <v>0</v>
      </c>
      <c r="AE26" s="341">
        <v>1243786379</v>
      </c>
    </row>
    <row r="27" spans="1:31" ht="12.75" customHeight="1">
      <c r="A27" s="327">
        <v>2007</v>
      </c>
      <c r="B27" s="327">
        <v>7</v>
      </c>
      <c r="C27" s="338">
        <v>600333757</v>
      </c>
      <c r="D27" s="339">
        <v>27951644</v>
      </c>
      <c r="E27" s="340">
        <v>628285401</v>
      </c>
      <c r="F27" s="338">
        <v>381760967</v>
      </c>
      <c r="G27" s="339">
        <v>805636</v>
      </c>
      <c r="H27" s="340">
        <v>382566603</v>
      </c>
      <c r="I27" s="338">
        <v>183666808</v>
      </c>
      <c r="J27" s="339">
        <v>-1871565</v>
      </c>
      <c r="K27" s="340">
        <v>181795243</v>
      </c>
      <c r="L27" s="338">
        <v>1953431</v>
      </c>
      <c r="M27" s="340">
        <v>36482035</v>
      </c>
      <c r="N27" s="340">
        <v>4412285</v>
      </c>
      <c r="O27" s="340">
        <v>40894320</v>
      </c>
      <c r="P27" s="340">
        <v>1235494998</v>
      </c>
      <c r="Q27" s="336">
        <v>0</v>
      </c>
      <c r="R27" s="340">
        <v>1235494998</v>
      </c>
      <c r="S27" s="336"/>
      <c r="T27" s="340">
        <v>1167714963</v>
      </c>
      <c r="U27" s="340">
        <v>1167714963</v>
      </c>
      <c r="V27" s="340">
        <v>1194600678</v>
      </c>
      <c r="W27" s="340">
        <v>1194600678</v>
      </c>
      <c r="X27" s="340">
        <v>1208609283</v>
      </c>
      <c r="Y27" s="340">
        <v>1208609283</v>
      </c>
      <c r="Z27" s="341">
        <v>1957884</v>
      </c>
      <c r="AA27" s="341">
        <v>-35344</v>
      </c>
      <c r="AB27" s="340">
        <v>1922540</v>
      </c>
      <c r="AC27" s="341">
        <v>95371876</v>
      </c>
      <c r="AD27" s="338">
        <v>0</v>
      </c>
      <c r="AE27" s="341">
        <v>1332789414</v>
      </c>
    </row>
    <row r="28" spans="1:31" ht="12.75" customHeight="1">
      <c r="A28" s="327">
        <v>2007</v>
      </c>
      <c r="B28" s="327">
        <v>8</v>
      </c>
      <c r="C28" s="338">
        <v>624128917</v>
      </c>
      <c r="D28" s="339">
        <v>6662542</v>
      </c>
      <c r="E28" s="340">
        <v>630791459</v>
      </c>
      <c r="F28" s="338">
        <v>387649275</v>
      </c>
      <c r="G28" s="339">
        <v>-655007</v>
      </c>
      <c r="H28" s="340">
        <v>386994268</v>
      </c>
      <c r="I28" s="338">
        <v>192096673</v>
      </c>
      <c r="J28" s="339">
        <v>2249356</v>
      </c>
      <c r="K28" s="340">
        <v>194346029</v>
      </c>
      <c r="L28" s="338">
        <v>1956805</v>
      </c>
      <c r="M28" s="340">
        <v>36949294</v>
      </c>
      <c r="N28" s="340">
        <v>4499458</v>
      </c>
      <c r="O28" s="340">
        <v>41448752</v>
      </c>
      <c r="P28" s="340">
        <v>1255537313</v>
      </c>
      <c r="Q28" s="336">
        <v>0</v>
      </c>
      <c r="R28" s="340">
        <v>1255537313</v>
      </c>
      <c r="S28" s="336"/>
      <c r="T28" s="340">
        <v>1205831670</v>
      </c>
      <c r="U28" s="340">
        <v>1205831670</v>
      </c>
      <c r="V28" s="340">
        <v>1214088561</v>
      </c>
      <c r="W28" s="340">
        <v>1214088561</v>
      </c>
      <c r="X28" s="340">
        <v>1247280422</v>
      </c>
      <c r="Y28" s="340">
        <v>1247280422</v>
      </c>
      <c r="Z28" s="341">
        <v>1940116</v>
      </c>
      <c r="AA28" s="341">
        <v>-30717</v>
      </c>
      <c r="AB28" s="340">
        <v>1909399</v>
      </c>
      <c r="AC28" s="341">
        <v>98731099</v>
      </c>
      <c r="AD28" s="338">
        <v>0</v>
      </c>
      <c r="AE28" s="341">
        <v>1356177811</v>
      </c>
    </row>
    <row r="29" spans="1:31" ht="12.75" customHeight="1">
      <c r="A29" s="327">
        <v>2007</v>
      </c>
      <c r="B29" s="327">
        <v>9</v>
      </c>
      <c r="C29" s="338">
        <v>564421951</v>
      </c>
      <c r="D29" s="339">
        <v>-72030643</v>
      </c>
      <c r="E29" s="340">
        <v>492391308</v>
      </c>
      <c r="F29" s="338">
        <v>374050641</v>
      </c>
      <c r="G29" s="339">
        <v>-31810676</v>
      </c>
      <c r="H29" s="340">
        <v>342239965</v>
      </c>
      <c r="I29" s="338">
        <v>188204579</v>
      </c>
      <c r="J29" s="339">
        <v>-5718825</v>
      </c>
      <c r="K29" s="340">
        <v>182485754</v>
      </c>
      <c r="L29" s="338">
        <v>1960178</v>
      </c>
      <c r="M29" s="340">
        <v>32563289</v>
      </c>
      <c r="N29" s="340">
        <v>3849981</v>
      </c>
      <c r="O29" s="340">
        <v>36413270</v>
      </c>
      <c r="P29" s="340">
        <v>1055490475</v>
      </c>
      <c r="Q29" s="336">
        <v>0</v>
      </c>
      <c r="R29" s="340">
        <v>1055490475</v>
      </c>
      <c r="S29" s="336"/>
      <c r="T29" s="340">
        <v>1128637349</v>
      </c>
      <c r="U29" s="340">
        <v>1128637349</v>
      </c>
      <c r="V29" s="340">
        <v>1019077205</v>
      </c>
      <c r="W29" s="340">
        <v>1019077205</v>
      </c>
      <c r="X29" s="340">
        <v>1165050619</v>
      </c>
      <c r="Y29" s="340">
        <v>1165050619</v>
      </c>
      <c r="Z29" s="341">
        <v>1914890</v>
      </c>
      <c r="AA29" s="341">
        <v>-145861</v>
      </c>
      <c r="AB29" s="340">
        <v>1769029</v>
      </c>
      <c r="AC29" s="341">
        <v>67937639</v>
      </c>
      <c r="AD29" s="338">
        <v>0</v>
      </c>
      <c r="AE29" s="341">
        <v>1125197143</v>
      </c>
    </row>
    <row r="30" spans="1:31" ht="12.75" customHeight="1">
      <c r="A30" s="327">
        <v>2007</v>
      </c>
      <c r="B30" s="327">
        <v>10</v>
      </c>
      <c r="C30" s="338">
        <v>434814929</v>
      </c>
      <c r="D30" s="339">
        <v>-56421434</v>
      </c>
      <c r="E30" s="340">
        <v>378393495</v>
      </c>
      <c r="F30" s="338">
        <v>327896786</v>
      </c>
      <c r="G30" s="339">
        <v>-17246479</v>
      </c>
      <c r="H30" s="340">
        <v>310650307</v>
      </c>
      <c r="I30" s="338">
        <v>182078570</v>
      </c>
      <c r="J30" s="339">
        <v>59727</v>
      </c>
      <c r="K30" s="340">
        <v>182138297</v>
      </c>
      <c r="L30" s="338">
        <v>1963551</v>
      </c>
      <c r="M30" s="340">
        <v>29196483</v>
      </c>
      <c r="N30" s="340">
        <v>3409449</v>
      </c>
      <c r="O30" s="340">
        <v>32605932</v>
      </c>
      <c r="P30" s="340">
        <v>905751582</v>
      </c>
      <c r="Q30" s="336">
        <v>0</v>
      </c>
      <c r="R30" s="340">
        <v>905751582</v>
      </c>
      <c r="S30" s="336"/>
      <c r="T30" s="340">
        <v>946753836</v>
      </c>
      <c r="U30" s="340">
        <v>946753836</v>
      </c>
      <c r="V30" s="340">
        <v>873145650</v>
      </c>
      <c r="W30" s="340">
        <v>873145650</v>
      </c>
      <c r="X30" s="340">
        <v>979359768</v>
      </c>
      <c r="Y30" s="340">
        <v>979359768</v>
      </c>
      <c r="Z30" s="341">
        <v>1786512</v>
      </c>
      <c r="AA30" s="341">
        <v>-36669</v>
      </c>
      <c r="AB30" s="340">
        <v>1749843</v>
      </c>
      <c r="AC30" s="341">
        <v>49073983</v>
      </c>
      <c r="AD30" s="338">
        <v>0</v>
      </c>
      <c r="AE30" s="341">
        <v>956575408</v>
      </c>
    </row>
    <row r="31" spans="1:31" ht="12.75" customHeight="1">
      <c r="A31" s="327">
        <v>2007</v>
      </c>
      <c r="B31" s="327">
        <v>11</v>
      </c>
      <c r="C31" s="338">
        <v>358300874</v>
      </c>
      <c r="D31" s="339">
        <v>-10891976</v>
      </c>
      <c r="E31" s="340">
        <v>347408898</v>
      </c>
      <c r="F31" s="338">
        <v>286880829</v>
      </c>
      <c r="G31" s="339">
        <v>500888</v>
      </c>
      <c r="H31" s="340">
        <v>287381717</v>
      </c>
      <c r="I31" s="338">
        <v>162119917</v>
      </c>
      <c r="J31" s="339">
        <v>1634103</v>
      </c>
      <c r="K31" s="340">
        <v>163754020</v>
      </c>
      <c r="L31" s="338">
        <v>1966925</v>
      </c>
      <c r="M31" s="340">
        <v>28008609</v>
      </c>
      <c r="N31" s="340">
        <v>3014348</v>
      </c>
      <c r="O31" s="340">
        <v>31022957</v>
      </c>
      <c r="P31" s="340">
        <v>831534517</v>
      </c>
      <c r="Q31" s="336">
        <v>0</v>
      </c>
      <c r="R31" s="340">
        <v>831534517</v>
      </c>
      <c r="S31" s="336"/>
      <c r="T31" s="340">
        <v>809268545</v>
      </c>
      <c r="U31" s="340">
        <v>809268545</v>
      </c>
      <c r="V31" s="340">
        <v>800511560</v>
      </c>
      <c r="W31" s="340">
        <v>800511560</v>
      </c>
      <c r="X31" s="340">
        <v>840291502</v>
      </c>
      <c r="Y31" s="340">
        <v>840291502</v>
      </c>
      <c r="Z31" s="341">
        <v>1805661</v>
      </c>
      <c r="AA31" s="341">
        <v>145034</v>
      </c>
      <c r="AB31" s="340">
        <v>1950695</v>
      </c>
      <c r="AC31" s="341">
        <v>41040701</v>
      </c>
      <c r="AD31" s="338">
        <v>0</v>
      </c>
      <c r="AE31" s="341">
        <v>874525913</v>
      </c>
    </row>
    <row r="32" spans="1:31" ht="12.75" customHeight="1">
      <c r="A32" s="327">
        <v>2007</v>
      </c>
      <c r="B32" s="327">
        <v>12</v>
      </c>
      <c r="C32" s="338">
        <v>398714282</v>
      </c>
      <c r="D32" s="339">
        <v>46266643</v>
      </c>
      <c r="E32" s="340">
        <v>444980925</v>
      </c>
      <c r="F32" s="338">
        <v>280009325</v>
      </c>
      <c r="G32" s="339">
        <v>12489178</v>
      </c>
      <c r="H32" s="340">
        <v>292498503</v>
      </c>
      <c r="I32" s="338">
        <v>159494109</v>
      </c>
      <c r="J32" s="339">
        <v>-1062016</v>
      </c>
      <c r="K32" s="340">
        <v>158432093</v>
      </c>
      <c r="L32" s="338">
        <v>1970298</v>
      </c>
      <c r="M32" s="340">
        <v>30997681</v>
      </c>
      <c r="N32" s="340">
        <v>3330466</v>
      </c>
      <c r="O32" s="340">
        <v>34328147</v>
      </c>
      <c r="P32" s="340">
        <v>932209966</v>
      </c>
      <c r="Q32" s="336">
        <v>0</v>
      </c>
      <c r="R32" s="340">
        <v>932209966</v>
      </c>
      <c r="S32" s="336"/>
      <c r="T32" s="340">
        <v>840188014</v>
      </c>
      <c r="U32" s="340">
        <v>840188014</v>
      </c>
      <c r="V32" s="340">
        <v>897881819</v>
      </c>
      <c r="W32" s="340">
        <v>897881819</v>
      </c>
      <c r="X32" s="340">
        <v>874516161</v>
      </c>
      <c r="Y32" s="340">
        <v>874516161</v>
      </c>
      <c r="Z32" s="341">
        <v>1966704</v>
      </c>
      <c r="AA32" s="341">
        <v>204089</v>
      </c>
      <c r="AB32" s="340">
        <v>2170793</v>
      </c>
      <c r="AC32" s="341">
        <v>52328109</v>
      </c>
      <c r="AD32" s="338">
        <v>0</v>
      </c>
      <c r="AE32" s="341">
        <v>986708868</v>
      </c>
    </row>
    <row r="33" spans="1:31" ht="12.75" customHeight="1">
      <c r="B33" s="332" t="s">
        <v>112</v>
      </c>
      <c r="C33" s="340">
        <v>5533692445</v>
      </c>
      <c r="D33" s="340">
        <v>24112181</v>
      </c>
      <c r="E33" s="340">
        <v>5557804626</v>
      </c>
      <c r="F33" s="340">
        <v>3806078268</v>
      </c>
      <c r="G33" s="340">
        <v>14987126</v>
      </c>
      <c r="H33" s="340">
        <v>3821065394</v>
      </c>
      <c r="I33" s="340">
        <v>2080919572</v>
      </c>
      <c r="J33" s="340">
        <v>1949471</v>
      </c>
      <c r="K33" s="340">
        <v>2082869043</v>
      </c>
      <c r="L33" s="340">
        <v>23420936</v>
      </c>
      <c r="M33" s="340">
        <v>371216107</v>
      </c>
      <c r="N33" s="340">
        <v>42777789</v>
      </c>
      <c r="O33" s="340">
        <v>413993896</v>
      </c>
      <c r="P33" s="340">
        <v>11899153895</v>
      </c>
      <c r="Q33" s="336">
        <v>0</v>
      </c>
      <c r="R33" s="340">
        <v>11899153895</v>
      </c>
      <c r="S33" s="336"/>
      <c r="T33" s="340">
        <v>11444111221</v>
      </c>
      <c r="U33" s="340">
        <v>11444111221</v>
      </c>
      <c r="V33" s="340">
        <v>11485159999</v>
      </c>
      <c r="W33" s="340">
        <v>11485159999</v>
      </c>
      <c r="X33" s="340">
        <v>11858105117</v>
      </c>
      <c r="Y33" s="340">
        <v>11858105117</v>
      </c>
      <c r="Z33" s="338">
        <v>22711876</v>
      </c>
      <c r="AA33" s="338">
        <v>-98951</v>
      </c>
      <c r="AB33" s="340">
        <v>22612925</v>
      </c>
      <c r="AC33" s="338">
        <v>735426012</v>
      </c>
      <c r="AD33" s="338">
        <v>0</v>
      </c>
      <c r="AE33" s="338">
        <v>12657192832</v>
      </c>
    </row>
    <row r="34" spans="1:31" ht="12.75" customHeight="1">
      <c r="A34" s="327">
        <v>2008</v>
      </c>
      <c r="B34" s="327">
        <v>1</v>
      </c>
      <c r="C34" s="338">
        <v>510601345</v>
      </c>
      <c r="D34" s="339">
        <v>6397499</v>
      </c>
      <c r="E34" s="340">
        <v>516998844</v>
      </c>
      <c r="F34" s="338">
        <v>292937146</v>
      </c>
      <c r="G34" s="339">
        <v>-26943397</v>
      </c>
      <c r="H34" s="340">
        <v>265993749</v>
      </c>
      <c r="I34" s="338">
        <v>160042371</v>
      </c>
      <c r="J34" s="339">
        <v>-4462318</v>
      </c>
      <c r="K34" s="340">
        <v>155580053</v>
      </c>
      <c r="L34" s="338">
        <v>1973575</v>
      </c>
      <c r="M34" s="340">
        <v>32049760</v>
      </c>
      <c r="N34" s="340">
        <v>3481035</v>
      </c>
      <c r="O34" s="340">
        <v>35530795</v>
      </c>
      <c r="P34" s="340">
        <v>976077016</v>
      </c>
      <c r="Q34" s="336">
        <v>0</v>
      </c>
      <c r="R34" s="340">
        <v>976077016</v>
      </c>
      <c r="S34" s="336"/>
      <c r="T34" s="340">
        <v>965554437</v>
      </c>
      <c r="U34" s="340">
        <v>965554437</v>
      </c>
      <c r="V34" s="340">
        <v>940546221</v>
      </c>
      <c r="W34" s="340">
        <v>940546221</v>
      </c>
      <c r="X34" s="340">
        <v>1001085232</v>
      </c>
      <c r="Y34" s="340">
        <v>1001085232</v>
      </c>
      <c r="Z34" s="341">
        <v>2281997</v>
      </c>
      <c r="AA34" s="341">
        <v>-89145</v>
      </c>
      <c r="AB34" s="340">
        <v>2192852</v>
      </c>
      <c r="AC34" s="341">
        <v>56682755</v>
      </c>
      <c r="AD34" s="338">
        <v>0</v>
      </c>
      <c r="AE34" s="341">
        <v>1034952623</v>
      </c>
    </row>
    <row r="35" spans="1:31" ht="12.75" customHeight="1">
      <c r="A35" s="327">
        <v>2008</v>
      </c>
      <c r="B35" s="327">
        <v>2</v>
      </c>
      <c r="C35" s="338">
        <v>457890039</v>
      </c>
      <c r="D35" s="339">
        <v>-52629695</v>
      </c>
      <c r="E35" s="340">
        <v>405260344</v>
      </c>
      <c r="F35" s="338">
        <v>279973952</v>
      </c>
      <c r="G35" s="339">
        <v>-20928245</v>
      </c>
      <c r="H35" s="340">
        <v>259045707</v>
      </c>
      <c r="I35" s="338">
        <v>151310964</v>
      </c>
      <c r="J35" s="339">
        <v>-1099901</v>
      </c>
      <c r="K35" s="340">
        <v>150211063</v>
      </c>
      <c r="L35" s="338">
        <v>1976852</v>
      </c>
      <c r="M35" s="340">
        <v>27994456</v>
      </c>
      <c r="N35" s="340">
        <v>3028052</v>
      </c>
      <c r="O35" s="340">
        <v>31022508</v>
      </c>
      <c r="P35" s="340">
        <v>847516474</v>
      </c>
      <c r="Q35" s="336">
        <v>0</v>
      </c>
      <c r="R35" s="340">
        <v>847516474</v>
      </c>
      <c r="S35" s="336"/>
      <c r="T35" s="340">
        <v>891151807</v>
      </c>
      <c r="U35" s="340">
        <v>891151807</v>
      </c>
      <c r="V35" s="340">
        <v>816493966</v>
      </c>
      <c r="W35" s="340">
        <v>816493966</v>
      </c>
      <c r="X35" s="340">
        <v>922174315</v>
      </c>
      <c r="Y35" s="340">
        <v>922174315</v>
      </c>
      <c r="Z35" s="341">
        <v>2174101</v>
      </c>
      <c r="AA35" s="341">
        <v>-175592</v>
      </c>
      <c r="AB35" s="340">
        <v>1998509</v>
      </c>
      <c r="AC35" s="341">
        <v>41951487</v>
      </c>
      <c r="AD35" s="338">
        <v>0</v>
      </c>
      <c r="AE35" s="341">
        <v>891466470</v>
      </c>
    </row>
    <row r="36" spans="1:31" ht="12.75" customHeight="1">
      <c r="A36" s="327">
        <v>2008</v>
      </c>
      <c r="B36" s="327">
        <v>3</v>
      </c>
      <c r="C36" s="338">
        <v>363137741</v>
      </c>
      <c r="D36" s="339">
        <v>-881712</v>
      </c>
      <c r="E36" s="340">
        <v>362256029</v>
      </c>
      <c r="F36" s="338">
        <v>267848800</v>
      </c>
      <c r="G36" s="339">
        <v>21953270</v>
      </c>
      <c r="H36" s="340">
        <v>289802070</v>
      </c>
      <c r="I36" s="338">
        <v>165999736</v>
      </c>
      <c r="J36" s="339">
        <v>2646566</v>
      </c>
      <c r="K36" s="340">
        <v>168646302</v>
      </c>
      <c r="L36" s="338">
        <v>1980129</v>
      </c>
      <c r="M36" s="340">
        <v>28218628</v>
      </c>
      <c r="N36" s="340">
        <v>3177861</v>
      </c>
      <c r="O36" s="340">
        <v>31396489</v>
      </c>
      <c r="P36" s="340">
        <v>854081019</v>
      </c>
      <c r="Q36" s="336">
        <v>0</v>
      </c>
      <c r="R36" s="340">
        <v>854081019</v>
      </c>
      <c r="S36" s="336"/>
      <c r="T36" s="340">
        <v>798966406</v>
      </c>
      <c r="U36" s="340">
        <v>798966406</v>
      </c>
      <c r="V36" s="340">
        <v>822684530</v>
      </c>
      <c r="W36" s="340">
        <v>822684530</v>
      </c>
      <c r="X36" s="340">
        <v>830362895</v>
      </c>
      <c r="Y36" s="340">
        <v>830362895</v>
      </c>
      <c r="Z36" s="341">
        <v>2033100</v>
      </c>
      <c r="AA36" s="341">
        <v>169031</v>
      </c>
      <c r="AB36" s="340">
        <v>2202131</v>
      </c>
      <c r="AC36" s="341">
        <v>42600473</v>
      </c>
      <c r="AD36" s="338">
        <v>0</v>
      </c>
      <c r="AE36" s="341">
        <v>898883623</v>
      </c>
    </row>
    <row r="37" spans="1:31" ht="12.75" customHeight="1">
      <c r="A37" s="327">
        <v>2008</v>
      </c>
      <c r="B37" s="327">
        <v>4</v>
      </c>
      <c r="C37" s="338">
        <v>354580798</v>
      </c>
      <c r="D37" s="339">
        <v>1382957</v>
      </c>
      <c r="E37" s="340">
        <v>355963755</v>
      </c>
      <c r="F37" s="338">
        <v>286081672</v>
      </c>
      <c r="G37" s="339">
        <v>14824130</v>
      </c>
      <c r="H37" s="340">
        <v>300905802</v>
      </c>
      <c r="I37" s="338">
        <v>174940034</v>
      </c>
      <c r="J37" s="339">
        <v>2820041</v>
      </c>
      <c r="K37" s="340">
        <v>177760075</v>
      </c>
      <c r="L37" s="338">
        <v>1983405</v>
      </c>
      <c r="M37" s="340">
        <v>27374518</v>
      </c>
      <c r="N37" s="340">
        <v>3132853</v>
      </c>
      <c r="O37" s="340">
        <v>30507371</v>
      </c>
      <c r="P37" s="340">
        <v>867120408</v>
      </c>
      <c r="Q37" s="336">
        <v>0</v>
      </c>
      <c r="R37" s="340">
        <v>867120408</v>
      </c>
      <c r="S37" s="336"/>
      <c r="T37" s="340">
        <v>817585909</v>
      </c>
      <c r="U37" s="340">
        <v>817585909</v>
      </c>
      <c r="V37" s="340">
        <v>836613037</v>
      </c>
      <c r="W37" s="340">
        <v>836613037</v>
      </c>
      <c r="X37" s="340">
        <v>848093280</v>
      </c>
      <c r="Y37" s="340">
        <v>848093280</v>
      </c>
      <c r="Z37" s="341">
        <v>1950252</v>
      </c>
      <c r="AA37" s="341">
        <v>-10688</v>
      </c>
      <c r="AB37" s="340">
        <v>1939564</v>
      </c>
      <c r="AC37" s="341">
        <v>43865768</v>
      </c>
      <c r="AD37" s="338">
        <v>0</v>
      </c>
      <c r="AE37" s="341">
        <v>912925740</v>
      </c>
    </row>
    <row r="38" spans="1:31" ht="12.75" customHeight="1">
      <c r="A38" s="327">
        <v>2008</v>
      </c>
      <c r="B38" s="327">
        <v>5</v>
      </c>
      <c r="C38" s="338">
        <v>388373551</v>
      </c>
      <c r="D38" s="339">
        <v>73363315</v>
      </c>
      <c r="E38" s="340">
        <v>461736866</v>
      </c>
      <c r="F38" s="338">
        <v>313803800</v>
      </c>
      <c r="G38" s="339">
        <v>56864658</v>
      </c>
      <c r="H38" s="340">
        <v>370668458</v>
      </c>
      <c r="I38" s="338">
        <v>191906402</v>
      </c>
      <c r="J38" s="339">
        <v>9605087</v>
      </c>
      <c r="K38" s="340">
        <v>201511489</v>
      </c>
      <c r="L38" s="338">
        <v>1986682</v>
      </c>
      <c r="M38" s="340">
        <v>31542280</v>
      </c>
      <c r="N38" s="340">
        <v>3736660</v>
      </c>
      <c r="O38" s="340">
        <v>35278940</v>
      </c>
      <c r="P38" s="340">
        <v>1071182435</v>
      </c>
      <c r="Q38" s="336">
        <v>0</v>
      </c>
      <c r="R38" s="340">
        <v>1071182435</v>
      </c>
      <c r="S38" s="336"/>
      <c r="T38" s="340">
        <v>896070435</v>
      </c>
      <c r="U38" s="340">
        <v>896070435</v>
      </c>
      <c r="V38" s="340">
        <v>1035903495</v>
      </c>
      <c r="W38" s="340">
        <v>1035903495</v>
      </c>
      <c r="X38" s="340">
        <v>931349375</v>
      </c>
      <c r="Y38" s="340">
        <v>931349375</v>
      </c>
      <c r="Z38" s="341">
        <v>1988453</v>
      </c>
      <c r="AA38" s="341">
        <v>296439</v>
      </c>
      <c r="AB38" s="340">
        <v>2284892</v>
      </c>
      <c r="AC38" s="341">
        <v>68713036</v>
      </c>
      <c r="AD38" s="338">
        <v>0</v>
      </c>
      <c r="AE38" s="341">
        <v>1142180363</v>
      </c>
    </row>
    <row r="39" spans="1:31" ht="12.75" customHeight="1">
      <c r="A39" s="327">
        <v>2008</v>
      </c>
      <c r="B39" s="327">
        <v>6</v>
      </c>
      <c r="C39" s="338">
        <v>533628234</v>
      </c>
      <c r="D39" s="339">
        <v>54486446</v>
      </c>
      <c r="E39" s="340">
        <v>588114680</v>
      </c>
      <c r="F39" s="338">
        <v>368642034</v>
      </c>
      <c r="G39" s="339">
        <v>6045432</v>
      </c>
      <c r="H39" s="340">
        <v>374687466</v>
      </c>
      <c r="I39" s="338">
        <v>188365772</v>
      </c>
      <c r="J39" s="339">
        <v>-2921625</v>
      </c>
      <c r="K39" s="340">
        <v>185444147</v>
      </c>
      <c r="L39" s="338">
        <v>1989959</v>
      </c>
      <c r="M39" s="340">
        <v>34126132</v>
      </c>
      <c r="N39" s="340">
        <v>4135332</v>
      </c>
      <c r="O39" s="340">
        <v>38261464</v>
      </c>
      <c r="P39" s="340">
        <v>1188497716</v>
      </c>
      <c r="Q39" s="336">
        <v>0</v>
      </c>
      <c r="R39" s="340">
        <v>1188497716</v>
      </c>
      <c r="S39" s="336"/>
      <c r="T39" s="340">
        <v>1092625999</v>
      </c>
      <c r="U39" s="340">
        <v>1092625999</v>
      </c>
      <c r="V39" s="340">
        <v>1150236252</v>
      </c>
      <c r="W39" s="340">
        <v>1150236252</v>
      </c>
      <c r="X39" s="340">
        <v>1130887463</v>
      </c>
      <c r="Y39" s="340">
        <v>1130887463</v>
      </c>
      <c r="Z39" s="341">
        <v>2105865</v>
      </c>
      <c r="AA39" s="341">
        <v>-112725</v>
      </c>
      <c r="AB39" s="340">
        <v>1993140</v>
      </c>
      <c r="AC39" s="341">
        <v>85908946</v>
      </c>
      <c r="AD39" s="338">
        <v>0</v>
      </c>
      <c r="AE39" s="341">
        <v>1276399802</v>
      </c>
    </row>
    <row r="40" spans="1:31" ht="12.75" customHeight="1">
      <c r="A40" s="327">
        <v>2008</v>
      </c>
      <c r="B40" s="327">
        <v>7</v>
      </c>
      <c r="C40" s="338">
        <v>607602372</v>
      </c>
      <c r="D40" s="339">
        <v>29323276</v>
      </c>
      <c r="E40" s="340">
        <v>636925648</v>
      </c>
      <c r="F40" s="338">
        <v>386391451</v>
      </c>
      <c r="G40" s="339">
        <v>154180</v>
      </c>
      <c r="H40" s="340">
        <v>386545631</v>
      </c>
      <c r="I40" s="338">
        <v>186812037</v>
      </c>
      <c r="J40" s="339">
        <v>-1881277</v>
      </c>
      <c r="K40" s="340">
        <v>184930760</v>
      </c>
      <c r="L40" s="338">
        <v>1993236</v>
      </c>
      <c r="M40" s="340">
        <v>37050951</v>
      </c>
      <c r="N40" s="340">
        <v>4468047</v>
      </c>
      <c r="O40" s="340">
        <v>41518998</v>
      </c>
      <c r="P40" s="340">
        <v>1251914273</v>
      </c>
      <c r="Q40" s="336">
        <v>0</v>
      </c>
      <c r="R40" s="340">
        <v>1251914273</v>
      </c>
      <c r="S40" s="336"/>
      <c r="T40" s="340">
        <v>1182799096</v>
      </c>
      <c r="U40" s="340">
        <v>1182799096</v>
      </c>
      <c r="V40" s="340">
        <v>1210395275</v>
      </c>
      <c r="W40" s="340">
        <v>1210395275</v>
      </c>
      <c r="X40" s="340">
        <v>1224318094</v>
      </c>
      <c r="Y40" s="340">
        <v>1224318094</v>
      </c>
      <c r="Z40" s="341">
        <v>2163970</v>
      </c>
      <c r="AA40" s="341">
        <v>-24092</v>
      </c>
      <c r="AB40" s="340">
        <v>2139878</v>
      </c>
      <c r="AC40" s="341">
        <v>96186531</v>
      </c>
      <c r="AD40" s="338">
        <v>0</v>
      </c>
      <c r="AE40" s="341">
        <v>1350240682</v>
      </c>
    </row>
    <row r="41" spans="1:31" ht="12.75" customHeight="1">
      <c r="A41" s="327">
        <v>2008</v>
      </c>
      <c r="B41" s="327">
        <v>8</v>
      </c>
      <c r="C41" s="338">
        <v>636217919</v>
      </c>
      <c r="D41" s="339">
        <v>6854051</v>
      </c>
      <c r="E41" s="340">
        <v>643071970</v>
      </c>
      <c r="F41" s="338">
        <v>395038808</v>
      </c>
      <c r="G41" s="339">
        <v>-875312</v>
      </c>
      <c r="H41" s="340">
        <v>394163496</v>
      </c>
      <c r="I41" s="338">
        <v>195643391</v>
      </c>
      <c r="J41" s="339">
        <v>2252276</v>
      </c>
      <c r="K41" s="340">
        <v>197895667</v>
      </c>
      <c r="L41" s="338">
        <v>1996513</v>
      </c>
      <c r="M41" s="340">
        <v>37518209</v>
      </c>
      <c r="N41" s="340">
        <v>4555220</v>
      </c>
      <c r="O41" s="340">
        <v>42073429</v>
      </c>
      <c r="P41" s="340">
        <v>1279201075</v>
      </c>
      <c r="Q41" s="336">
        <v>0</v>
      </c>
      <c r="R41" s="340">
        <v>1279201075</v>
      </c>
      <c r="S41" s="336"/>
      <c r="T41" s="340">
        <v>1228896631</v>
      </c>
      <c r="U41" s="340">
        <v>1228896631</v>
      </c>
      <c r="V41" s="340">
        <v>1237127646</v>
      </c>
      <c r="W41" s="340">
        <v>1237127646</v>
      </c>
      <c r="X41" s="340">
        <v>1270970060</v>
      </c>
      <c r="Y41" s="340">
        <v>1270970060</v>
      </c>
      <c r="Z41" s="341">
        <v>2144333</v>
      </c>
      <c r="AA41" s="341">
        <v>-45837</v>
      </c>
      <c r="AB41" s="340">
        <v>2098496</v>
      </c>
      <c r="AC41" s="341">
        <v>100740657</v>
      </c>
      <c r="AD41" s="338">
        <v>0</v>
      </c>
      <c r="AE41" s="341">
        <v>1382040228</v>
      </c>
    </row>
    <row r="42" spans="1:31" ht="12.75" customHeight="1">
      <c r="A42" s="327">
        <v>2008</v>
      </c>
      <c r="B42" s="327">
        <v>9</v>
      </c>
      <c r="C42" s="338">
        <v>574891313</v>
      </c>
      <c r="D42" s="339">
        <v>-73787065</v>
      </c>
      <c r="E42" s="340">
        <v>501104248</v>
      </c>
      <c r="F42" s="338">
        <v>380559584</v>
      </c>
      <c r="G42" s="339">
        <v>-32170342</v>
      </c>
      <c r="H42" s="340">
        <v>348389242</v>
      </c>
      <c r="I42" s="338">
        <v>191828754</v>
      </c>
      <c r="J42" s="339">
        <v>-5804943</v>
      </c>
      <c r="K42" s="340">
        <v>186023811</v>
      </c>
      <c r="L42" s="338">
        <v>1999790</v>
      </c>
      <c r="M42" s="340">
        <v>33113852</v>
      </c>
      <c r="N42" s="340">
        <v>3903944</v>
      </c>
      <c r="O42" s="340">
        <v>37017796</v>
      </c>
      <c r="P42" s="340">
        <v>1074534887</v>
      </c>
      <c r="Q42" s="336">
        <v>0</v>
      </c>
      <c r="R42" s="340">
        <v>1074534887</v>
      </c>
      <c r="S42" s="336"/>
      <c r="T42" s="340">
        <v>1149279441</v>
      </c>
      <c r="U42" s="340">
        <v>1149279441</v>
      </c>
      <c r="V42" s="340">
        <v>1037517091</v>
      </c>
      <c r="W42" s="340">
        <v>1037517091</v>
      </c>
      <c r="X42" s="340">
        <v>1186297237</v>
      </c>
      <c r="Y42" s="340">
        <v>1186297237</v>
      </c>
      <c r="Z42" s="341">
        <v>2116451</v>
      </c>
      <c r="AA42" s="341">
        <v>-155609</v>
      </c>
      <c r="AB42" s="340">
        <v>1960842</v>
      </c>
      <c r="AC42" s="341">
        <v>69190861</v>
      </c>
      <c r="AD42" s="338">
        <v>0</v>
      </c>
      <c r="AE42" s="341">
        <v>1145686590</v>
      </c>
    </row>
    <row r="43" spans="1:31" ht="12.75" customHeight="1">
      <c r="A43" s="327">
        <v>2008</v>
      </c>
      <c r="B43" s="327">
        <v>10</v>
      </c>
      <c r="C43" s="338">
        <v>443477057</v>
      </c>
      <c r="D43" s="339">
        <v>-58940085</v>
      </c>
      <c r="E43" s="340">
        <v>384536972</v>
      </c>
      <c r="F43" s="338">
        <v>334480261</v>
      </c>
      <c r="G43" s="339">
        <v>-16899081</v>
      </c>
      <c r="H43" s="340">
        <v>317581180</v>
      </c>
      <c r="I43" s="338">
        <v>185541006</v>
      </c>
      <c r="J43" s="339">
        <v>531204</v>
      </c>
      <c r="K43" s="340">
        <v>186072210</v>
      </c>
      <c r="L43" s="338">
        <v>2003066</v>
      </c>
      <c r="M43" s="340">
        <v>29765398</v>
      </c>
      <c r="N43" s="340">
        <v>3465211</v>
      </c>
      <c r="O43" s="340">
        <v>33230609</v>
      </c>
      <c r="P43" s="340">
        <v>923424037</v>
      </c>
      <c r="Q43" s="336">
        <v>0</v>
      </c>
      <c r="R43" s="340">
        <v>923424037</v>
      </c>
      <c r="S43" s="336"/>
      <c r="T43" s="340">
        <v>965501390</v>
      </c>
      <c r="U43" s="340">
        <v>965501390</v>
      </c>
      <c r="V43" s="340">
        <v>890193428</v>
      </c>
      <c r="W43" s="340">
        <v>890193428</v>
      </c>
      <c r="X43" s="340">
        <v>998731999</v>
      </c>
      <c r="Y43" s="340">
        <v>998731999</v>
      </c>
      <c r="Z43" s="341">
        <v>1974560</v>
      </c>
      <c r="AA43" s="341">
        <v>-34220</v>
      </c>
      <c r="AB43" s="340">
        <v>1940340</v>
      </c>
      <c r="AC43" s="341">
        <v>50118143</v>
      </c>
      <c r="AD43" s="338">
        <v>0</v>
      </c>
      <c r="AE43" s="341">
        <v>975482520</v>
      </c>
    </row>
    <row r="44" spans="1:31" ht="12.75" customHeight="1">
      <c r="A44" s="327">
        <v>2008</v>
      </c>
      <c r="B44" s="327">
        <v>11</v>
      </c>
      <c r="C44" s="338">
        <v>358396955</v>
      </c>
      <c r="D44" s="339">
        <v>-11648579</v>
      </c>
      <c r="E44" s="340">
        <v>346748376</v>
      </c>
      <c r="F44" s="338">
        <v>287704634</v>
      </c>
      <c r="G44" s="339">
        <v>906219</v>
      </c>
      <c r="H44" s="340">
        <v>288610853</v>
      </c>
      <c r="I44" s="338">
        <v>165102742</v>
      </c>
      <c r="J44" s="339">
        <v>2239211</v>
      </c>
      <c r="K44" s="340">
        <v>167341953</v>
      </c>
      <c r="L44" s="338">
        <v>2006343</v>
      </c>
      <c r="M44" s="340">
        <v>28559172</v>
      </c>
      <c r="N44" s="340">
        <v>3068311</v>
      </c>
      <c r="O44" s="340">
        <v>31627483</v>
      </c>
      <c r="P44" s="340">
        <v>836335008</v>
      </c>
      <c r="Q44" s="336">
        <v>0</v>
      </c>
      <c r="R44" s="340">
        <v>836335008</v>
      </c>
      <c r="S44" s="336"/>
      <c r="T44" s="340">
        <v>813210674</v>
      </c>
      <c r="U44" s="340">
        <v>813210674</v>
      </c>
      <c r="V44" s="340">
        <v>804707525</v>
      </c>
      <c r="W44" s="340">
        <v>804707525</v>
      </c>
      <c r="X44" s="340">
        <v>844838157</v>
      </c>
      <c r="Y44" s="340">
        <v>844838157</v>
      </c>
      <c r="Z44" s="341">
        <v>1995725</v>
      </c>
      <c r="AA44" s="341">
        <v>197369</v>
      </c>
      <c r="AB44" s="340">
        <v>2193094</v>
      </c>
      <c r="AC44" s="341">
        <v>40758433</v>
      </c>
      <c r="AD44" s="338">
        <v>0</v>
      </c>
      <c r="AE44" s="341">
        <v>879286535</v>
      </c>
    </row>
    <row r="45" spans="1:31" ht="12.75" customHeight="1">
      <c r="A45" s="327">
        <v>2008</v>
      </c>
      <c r="B45" s="327">
        <v>12</v>
      </c>
      <c r="C45" s="338">
        <v>403545191</v>
      </c>
      <c r="D45" s="339">
        <v>48391228</v>
      </c>
      <c r="E45" s="340">
        <v>451936419</v>
      </c>
      <c r="F45" s="338">
        <v>283418784</v>
      </c>
      <c r="G45" s="339">
        <v>11827757</v>
      </c>
      <c r="H45" s="340">
        <v>295246541</v>
      </c>
      <c r="I45" s="338">
        <v>162535216</v>
      </c>
      <c r="J45" s="339">
        <v>-1609035</v>
      </c>
      <c r="K45" s="340">
        <v>160926181</v>
      </c>
      <c r="L45" s="338">
        <v>2009620</v>
      </c>
      <c r="M45" s="340">
        <v>31566596</v>
      </c>
      <c r="N45" s="340">
        <v>3386228</v>
      </c>
      <c r="O45" s="340">
        <v>34952824</v>
      </c>
      <c r="P45" s="340">
        <v>945071585</v>
      </c>
      <c r="Q45" s="336">
        <v>0</v>
      </c>
      <c r="R45" s="340">
        <v>945071585</v>
      </c>
      <c r="S45" s="336"/>
      <c r="T45" s="340">
        <v>851508811</v>
      </c>
      <c r="U45" s="340">
        <v>851508811</v>
      </c>
      <c r="V45" s="340">
        <v>910118761</v>
      </c>
      <c r="W45" s="340">
        <v>910118761</v>
      </c>
      <c r="X45" s="340">
        <v>886461635</v>
      </c>
      <c r="Y45" s="340">
        <v>886461635</v>
      </c>
      <c r="Z45" s="341">
        <v>2173721</v>
      </c>
      <c r="AA45" s="341">
        <v>215946</v>
      </c>
      <c r="AB45" s="340">
        <v>2389667</v>
      </c>
      <c r="AC45" s="341">
        <v>52875238</v>
      </c>
      <c r="AD45" s="338">
        <v>0</v>
      </c>
      <c r="AE45" s="341">
        <v>1000336490</v>
      </c>
    </row>
    <row r="46" spans="1:31" ht="12.75" customHeight="1">
      <c r="B46" s="332" t="s">
        <v>112</v>
      </c>
      <c r="C46" s="340">
        <v>5632342515</v>
      </c>
      <c r="D46" s="340">
        <v>22311636</v>
      </c>
      <c r="E46" s="340">
        <v>5654654151</v>
      </c>
      <c r="F46" s="340">
        <v>3876880926</v>
      </c>
      <c r="G46" s="340">
        <v>14759269</v>
      </c>
      <c r="H46" s="340">
        <v>3891640195</v>
      </c>
      <c r="I46" s="340">
        <v>2120028425</v>
      </c>
      <c r="J46" s="340">
        <v>2315286</v>
      </c>
      <c r="K46" s="340">
        <v>2122343711</v>
      </c>
      <c r="L46" s="340">
        <v>23899170</v>
      </c>
      <c r="M46" s="340">
        <v>378879952</v>
      </c>
      <c r="N46" s="340">
        <v>43538754</v>
      </c>
      <c r="O46" s="340">
        <v>422418706</v>
      </c>
      <c r="P46" s="340">
        <v>12114955933</v>
      </c>
      <c r="Q46" s="336">
        <v>0</v>
      </c>
      <c r="R46" s="340">
        <v>12114955933</v>
      </c>
      <c r="S46" s="336"/>
      <c r="T46" s="340">
        <v>11653151036</v>
      </c>
      <c r="U46" s="340">
        <v>11653151036</v>
      </c>
      <c r="V46" s="340">
        <v>11692537227</v>
      </c>
      <c r="W46" s="340">
        <v>11692537227</v>
      </c>
      <c r="X46" s="340">
        <v>12075569742</v>
      </c>
      <c r="Y46" s="340">
        <v>12075569742</v>
      </c>
      <c r="Z46" s="338">
        <v>25102528</v>
      </c>
      <c r="AA46" s="338">
        <v>230877</v>
      </c>
      <c r="AB46" s="340">
        <v>25333405</v>
      </c>
      <c r="AC46" s="338">
        <v>749592328</v>
      </c>
      <c r="AD46" s="338">
        <v>0</v>
      </c>
      <c r="AE46" s="338">
        <v>12889881666</v>
      </c>
    </row>
    <row r="47" spans="1:31" ht="12.75" customHeight="1">
      <c r="A47" s="327">
        <v>2009</v>
      </c>
      <c r="B47" s="327">
        <v>1</v>
      </c>
      <c r="C47" s="338">
        <v>519760192</v>
      </c>
      <c r="D47" s="339">
        <v>8328719</v>
      </c>
      <c r="E47" s="340">
        <v>528088911</v>
      </c>
      <c r="F47" s="338">
        <v>297434614</v>
      </c>
      <c r="G47" s="339">
        <v>-28828058</v>
      </c>
      <c r="H47" s="340">
        <v>268606556</v>
      </c>
      <c r="I47" s="338">
        <v>161519685</v>
      </c>
      <c r="J47" s="339">
        <v>-4929786</v>
      </c>
      <c r="K47" s="340">
        <v>156589899</v>
      </c>
      <c r="L47" s="338">
        <v>2013217</v>
      </c>
      <c r="M47" s="340">
        <v>32618676</v>
      </c>
      <c r="N47" s="340">
        <v>3536796</v>
      </c>
      <c r="O47" s="340">
        <v>36155472</v>
      </c>
      <c r="P47" s="340">
        <v>991454055</v>
      </c>
      <c r="Q47" s="336">
        <v>0</v>
      </c>
      <c r="R47" s="340">
        <v>991454055</v>
      </c>
      <c r="S47" s="336"/>
      <c r="T47" s="340">
        <v>980727708</v>
      </c>
      <c r="U47" s="340">
        <v>980727708</v>
      </c>
      <c r="V47" s="340">
        <v>955298583</v>
      </c>
      <c r="W47" s="340">
        <v>955298583</v>
      </c>
      <c r="X47" s="340">
        <v>1016883180</v>
      </c>
      <c r="Y47" s="340">
        <v>1016883180</v>
      </c>
      <c r="Z47" s="341">
        <v>2313873</v>
      </c>
      <c r="AA47" s="341">
        <v>-219048</v>
      </c>
      <c r="AB47" s="340">
        <v>2094825</v>
      </c>
      <c r="AC47" s="341">
        <v>57784593</v>
      </c>
      <c r="AD47" s="338">
        <v>0</v>
      </c>
      <c r="AE47" s="343">
        <v>1051333473</v>
      </c>
    </row>
    <row r="48" spans="1:31" ht="12.75" customHeight="1">
      <c r="A48" s="327">
        <v>2009</v>
      </c>
      <c r="B48" s="327">
        <v>2</v>
      </c>
      <c r="C48" s="338">
        <v>462818679</v>
      </c>
      <c r="D48" s="339">
        <v>-53739736</v>
      </c>
      <c r="E48" s="340">
        <v>409078943</v>
      </c>
      <c r="F48" s="338">
        <v>282472340</v>
      </c>
      <c r="G48" s="339">
        <v>-20660635</v>
      </c>
      <c r="H48" s="340">
        <v>261811705</v>
      </c>
      <c r="I48" s="338">
        <v>152585831</v>
      </c>
      <c r="J48" s="339">
        <v>-806158</v>
      </c>
      <c r="K48" s="340">
        <v>151779673</v>
      </c>
      <c r="L48" s="338">
        <v>2016814</v>
      </c>
      <c r="M48" s="340">
        <v>27542989</v>
      </c>
      <c r="N48" s="340">
        <v>2974001</v>
      </c>
      <c r="O48" s="340">
        <v>30516990</v>
      </c>
      <c r="P48" s="340">
        <v>855204125</v>
      </c>
      <c r="Q48" s="336">
        <v>0</v>
      </c>
      <c r="R48" s="340">
        <v>855204125</v>
      </c>
      <c r="S48" s="336"/>
      <c r="T48" s="340">
        <v>899893664</v>
      </c>
      <c r="U48" s="340">
        <v>899893664</v>
      </c>
      <c r="V48" s="340">
        <v>824687135</v>
      </c>
      <c r="W48" s="340">
        <v>824687135</v>
      </c>
      <c r="X48" s="340">
        <v>930410654</v>
      </c>
      <c r="Y48" s="340">
        <v>930410654</v>
      </c>
      <c r="Z48" s="341">
        <v>2204471</v>
      </c>
      <c r="AA48" s="341">
        <v>-164885</v>
      </c>
      <c r="AB48" s="340">
        <v>2039586</v>
      </c>
      <c r="AC48" s="341">
        <v>42154903</v>
      </c>
      <c r="AD48" s="338">
        <v>0</v>
      </c>
      <c r="AE48" s="343">
        <v>899398614</v>
      </c>
    </row>
    <row r="49" spans="1:31" ht="12.75" customHeight="1">
      <c r="A49" s="327">
        <v>2009</v>
      </c>
      <c r="B49" s="327">
        <v>3</v>
      </c>
      <c r="C49" s="338">
        <v>371282775</v>
      </c>
      <c r="D49" s="339">
        <v>-2481721</v>
      </c>
      <c r="E49" s="340">
        <v>368801054</v>
      </c>
      <c r="F49" s="338">
        <v>273904554</v>
      </c>
      <c r="G49" s="339">
        <v>23796522</v>
      </c>
      <c r="H49" s="340">
        <v>297701076</v>
      </c>
      <c r="I49" s="338">
        <v>167520709</v>
      </c>
      <c r="J49" s="339">
        <v>2672163</v>
      </c>
      <c r="K49" s="340">
        <v>170192872</v>
      </c>
      <c r="L49" s="338">
        <v>2020410</v>
      </c>
      <c r="M49" s="340">
        <v>28787543</v>
      </c>
      <c r="N49" s="340">
        <v>3233623</v>
      </c>
      <c r="O49" s="340">
        <v>32021166</v>
      </c>
      <c r="P49" s="340">
        <v>870736578</v>
      </c>
      <c r="Q49" s="336">
        <v>0</v>
      </c>
      <c r="R49" s="340">
        <v>870736578</v>
      </c>
      <c r="S49" s="336"/>
      <c r="T49" s="340">
        <v>814728448</v>
      </c>
      <c r="U49" s="340">
        <v>814728448</v>
      </c>
      <c r="V49" s="340">
        <v>838715412</v>
      </c>
      <c r="W49" s="340">
        <v>838715412</v>
      </c>
      <c r="X49" s="340">
        <v>846749614</v>
      </c>
      <c r="Y49" s="340">
        <v>846749614</v>
      </c>
      <c r="Z49" s="341">
        <v>2061500</v>
      </c>
      <c r="AA49" s="341">
        <v>165726</v>
      </c>
      <c r="AB49" s="340">
        <v>2227226</v>
      </c>
      <c r="AC49" s="341">
        <v>43716708</v>
      </c>
      <c r="AD49" s="338">
        <v>0</v>
      </c>
      <c r="AE49" s="343">
        <v>916680512</v>
      </c>
    </row>
    <row r="50" spans="1:31" ht="12.75" customHeight="1">
      <c r="A50" s="327">
        <v>2009</v>
      </c>
      <c r="B50" s="327">
        <v>4</v>
      </c>
      <c r="C50" s="338">
        <v>360925532</v>
      </c>
      <c r="D50" s="339">
        <v>507040</v>
      </c>
      <c r="E50" s="340">
        <v>361432572</v>
      </c>
      <c r="F50" s="338">
        <v>291332929</v>
      </c>
      <c r="G50" s="339">
        <v>15664518</v>
      </c>
      <c r="H50" s="340">
        <v>306997447</v>
      </c>
      <c r="I50" s="338">
        <v>176527854</v>
      </c>
      <c r="J50" s="339">
        <v>3100059</v>
      </c>
      <c r="K50" s="340">
        <v>179627913</v>
      </c>
      <c r="L50" s="338">
        <v>2024007</v>
      </c>
      <c r="M50" s="340">
        <v>27925081</v>
      </c>
      <c r="N50" s="340">
        <v>3186815</v>
      </c>
      <c r="O50" s="340">
        <v>31111896</v>
      </c>
      <c r="P50" s="340">
        <v>881193835</v>
      </c>
      <c r="Q50" s="336">
        <v>0</v>
      </c>
      <c r="R50" s="340">
        <v>881193835</v>
      </c>
      <c r="S50" s="336"/>
      <c r="T50" s="340">
        <v>830810322</v>
      </c>
      <c r="U50" s="340">
        <v>830810322</v>
      </c>
      <c r="V50" s="340">
        <v>850081939</v>
      </c>
      <c r="W50" s="340">
        <v>850081939</v>
      </c>
      <c r="X50" s="340">
        <v>861922218</v>
      </c>
      <c r="Y50" s="340">
        <v>861922218</v>
      </c>
      <c r="Z50" s="341">
        <v>1977495</v>
      </c>
      <c r="AA50" s="341">
        <v>-11194</v>
      </c>
      <c r="AB50" s="340">
        <v>1966301</v>
      </c>
      <c r="AC50" s="341">
        <v>44687727</v>
      </c>
      <c r="AD50" s="338">
        <v>0</v>
      </c>
      <c r="AE50" s="343">
        <v>927847863</v>
      </c>
    </row>
    <row r="51" spans="1:31" ht="12.75" customHeight="1">
      <c r="A51" s="327">
        <v>2009</v>
      </c>
      <c r="B51" s="327">
        <v>5</v>
      </c>
      <c r="C51" s="338">
        <v>390201041</v>
      </c>
      <c r="D51" s="339">
        <v>73965342</v>
      </c>
      <c r="E51" s="340">
        <v>464166383</v>
      </c>
      <c r="F51" s="338">
        <v>315252509</v>
      </c>
      <c r="G51" s="339">
        <v>57310978</v>
      </c>
      <c r="H51" s="340">
        <v>372563487</v>
      </c>
      <c r="I51" s="338">
        <v>193353174</v>
      </c>
      <c r="J51" s="339">
        <v>10024002</v>
      </c>
      <c r="K51" s="340">
        <v>203377176</v>
      </c>
      <c r="L51" s="338">
        <v>2027604</v>
      </c>
      <c r="M51" s="340">
        <v>32111195</v>
      </c>
      <c r="N51" s="340">
        <v>3792422</v>
      </c>
      <c r="O51" s="340">
        <v>35903617</v>
      </c>
      <c r="P51" s="340">
        <v>1078038267</v>
      </c>
      <c r="Q51" s="336">
        <v>0</v>
      </c>
      <c r="R51" s="340">
        <v>1078038267</v>
      </c>
      <c r="S51" s="336"/>
      <c r="T51" s="340">
        <v>900834328</v>
      </c>
      <c r="U51" s="340">
        <v>900834328</v>
      </c>
      <c r="V51" s="340">
        <v>1042134650</v>
      </c>
      <c r="W51" s="340">
        <v>1042134650</v>
      </c>
      <c r="X51" s="340">
        <v>936737945</v>
      </c>
      <c r="Y51" s="340">
        <v>936737945</v>
      </c>
      <c r="Z51" s="341">
        <v>2016229</v>
      </c>
      <c r="AA51" s="341">
        <v>310224</v>
      </c>
      <c r="AB51" s="340">
        <v>2326453</v>
      </c>
      <c r="AC51" s="341">
        <v>68593406</v>
      </c>
      <c r="AD51" s="338">
        <v>0</v>
      </c>
      <c r="AE51" s="343">
        <v>1148958126</v>
      </c>
    </row>
    <row r="52" spans="1:31" ht="12.75" customHeight="1">
      <c r="A52" s="327">
        <v>2009</v>
      </c>
      <c r="B52" s="327">
        <v>6</v>
      </c>
      <c r="C52" s="338">
        <v>539580044</v>
      </c>
      <c r="D52" s="339">
        <v>56744753</v>
      </c>
      <c r="E52" s="340">
        <v>596324797</v>
      </c>
      <c r="F52" s="338">
        <v>372626839</v>
      </c>
      <c r="G52" s="339">
        <v>5331937</v>
      </c>
      <c r="H52" s="340">
        <v>377958776</v>
      </c>
      <c r="I52" s="338">
        <v>189972865</v>
      </c>
      <c r="J52" s="339">
        <v>-3491071</v>
      </c>
      <c r="K52" s="340">
        <v>186481794</v>
      </c>
      <c r="L52" s="338">
        <v>2031201</v>
      </c>
      <c r="M52" s="340">
        <v>34676696</v>
      </c>
      <c r="N52" s="340">
        <v>4189295</v>
      </c>
      <c r="O52" s="340">
        <v>38865991</v>
      </c>
      <c r="P52" s="340">
        <v>1201662559</v>
      </c>
      <c r="Q52" s="336">
        <v>0</v>
      </c>
      <c r="R52" s="340">
        <v>1201662559</v>
      </c>
      <c r="S52" s="336"/>
      <c r="T52" s="340">
        <v>1104210949</v>
      </c>
      <c r="U52" s="340">
        <v>1104210949</v>
      </c>
      <c r="V52" s="340">
        <v>1162796568</v>
      </c>
      <c r="W52" s="340">
        <v>1162796568</v>
      </c>
      <c r="X52" s="340">
        <v>1143076940</v>
      </c>
      <c r="Y52" s="340">
        <v>1143076940</v>
      </c>
      <c r="Z52" s="341">
        <v>2135282</v>
      </c>
      <c r="AA52" s="341">
        <v>-139010</v>
      </c>
      <c r="AB52" s="340">
        <v>1996272</v>
      </c>
      <c r="AC52" s="341">
        <v>86635665</v>
      </c>
      <c r="AD52" s="338">
        <v>0</v>
      </c>
      <c r="AE52" s="343">
        <v>1290294496</v>
      </c>
    </row>
    <row r="53" spans="1:31" ht="12.75" customHeight="1">
      <c r="A53" s="327">
        <v>2009</v>
      </c>
      <c r="B53" s="327">
        <v>7</v>
      </c>
      <c r="C53" s="338">
        <v>618533079</v>
      </c>
      <c r="D53" s="339">
        <v>30386165</v>
      </c>
      <c r="E53" s="340">
        <v>648919244</v>
      </c>
      <c r="F53" s="338">
        <v>393223908</v>
      </c>
      <c r="G53" s="339">
        <v>-315732</v>
      </c>
      <c r="H53" s="340">
        <v>392908176</v>
      </c>
      <c r="I53" s="338">
        <v>188565266</v>
      </c>
      <c r="J53" s="339">
        <v>-2210255</v>
      </c>
      <c r="K53" s="340">
        <v>186355011</v>
      </c>
      <c r="L53" s="338">
        <v>2034797</v>
      </c>
      <c r="M53" s="340">
        <v>37619866</v>
      </c>
      <c r="N53" s="340">
        <v>4523808</v>
      </c>
      <c r="O53" s="340">
        <v>42143674</v>
      </c>
      <c r="P53" s="340">
        <v>1272360902</v>
      </c>
      <c r="Q53" s="336">
        <v>0</v>
      </c>
      <c r="R53" s="340">
        <v>1272360902</v>
      </c>
      <c r="S53" s="336"/>
      <c r="T53" s="340">
        <v>1202357050</v>
      </c>
      <c r="U53" s="340">
        <v>1202357050</v>
      </c>
      <c r="V53" s="340">
        <v>1230217228</v>
      </c>
      <c r="W53" s="340">
        <v>1230217228</v>
      </c>
      <c r="X53" s="340">
        <v>1244500724</v>
      </c>
      <c r="Y53" s="340">
        <v>1244500724</v>
      </c>
      <c r="Z53" s="341">
        <v>2194198</v>
      </c>
      <c r="AA53" s="341">
        <v>-38716</v>
      </c>
      <c r="AB53" s="340">
        <v>2155482</v>
      </c>
      <c r="AC53" s="341">
        <v>98108005</v>
      </c>
      <c r="AD53" s="338">
        <v>0</v>
      </c>
      <c r="AE53" s="343">
        <v>1372624389</v>
      </c>
    </row>
    <row r="54" spans="1:31" ht="12.75" customHeight="1">
      <c r="A54" s="327">
        <v>2009</v>
      </c>
      <c r="B54" s="327">
        <v>8</v>
      </c>
      <c r="C54" s="338">
        <v>648857098</v>
      </c>
      <c r="D54" s="339">
        <v>6858585</v>
      </c>
      <c r="E54" s="340">
        <v>655715683</v>
      </c>
      <c r="F54" s="338">
        <v>402832563</v>
      </c>
      <c r="G54" s="339">
        <v>-1149416</v>
      </c>
      <c r="H54" s="340">
        <v>401683147</v>
      </c>
      <c r="I54" s="338">
        <v>197493688</v>
      </c>
      <c r="J54" s="339">
        <v>2290862</v>
      </c>
      <c r="K54" s="340">
        <v>199784550</v>
      </c>
      <c r="L54" s="338">
        <v>2038394</v>
      </c>
      <c r="M54" s="340">
        <v>38087125</v>
      </c>
      <c r="N54" s="340">
        <v>4610981</v>
      </c>
      <c r="O54" s="340">
        <v>42698106</v>
      </c>
      <c r="P54" s="340">
        <v>1301919880</v>
      </c>
      <c r="Q54" s="336">
        <v>0</v>
      </c>
      <c r="R54" s="340">
        <v>1301919880</v>
      </c>
      <c r="S54" s="336"/>
      <c r="T54" s="340">
        <v>1251221743</v>
      </c>
      <c r="U54" s="340">
        <v>1251221743</v>
      </c>
      <c r="V54" s="340">
        <v>1259221774</v>
      </c>
      <c r="W54" s="340">
        <v>1259221774</v>
      </c>
      <c r="X54" s="340">
        <v>1293919849</v>
      </c>
      <c r="Y54" s="340">
        <v>1293919849</v>
      </c>
      <c r="Z54" s="341">
        <v>2174287</v>
      </c>
      <c r="AA54" s="341">
        <v>-52575</v>
      </c>
      <c r="AB54" s="340">
        <v>2121712</v>
      </c>
      <c r="AC54" s="341">
        <v>103056735</v>
      </c>
      <c r="AD54" s="338">
        <v>0</v>
      </c>
      <c r="AE54" s="343">
        <v>1407098327</v>
      </c>
    </row>
    <row r="55" spans="1:31" ht="12.75" customHeight="1">
      <c r="A55" s="327">
        <v>2009</v>
      </c>
      <c r="B55" s="327">
        <v>9</v>
      </c>
      <c r="C55" s="338">
        <v>582655653</v>
      </c>
      <c r="D55" s="339">
        <v>-75218580</v>
      </c>
      <c r="E55" s="340">
        <v>507437073</v>
      </c>
      <c r="F55" s="338">
        <v>385805291</v>
      </c>
      <c r="G55" s="339">
        <v>-32204477</v>
      </c>
      <c r="H55" s="340">
        <v>353600814</v>
      </c>
      <c r="I55" s="338">
        <v>193218332</v>
      </c>
      <c r="J55" s="339">
        <v>-5746726</v>
      </c>
      <c r="K55" s="340">
        <v>187471606</v>
      </c>
      <c r="L55" s="338">
        <v>2041991</v>
      </c>
      <c r="M55" s="340">
        <v>33664415</v>
      </c>
      <c r="N55" s="340">
        <v>3957906</v>
      </c>
      <c r="O55" s="340">
        <v>37622321</v>
      </c>
      <c r="P55" s="340">
        <v>1088173805</v>
      </c>
      <c r="Q55" s="336">
        <v>0</v>
      </c>
      <c r="R55" s="340">
        <v>1088173805</v>
      </c>
      <c r="S55" s="336"/>
      <c r="T55" s="340">
        <v>1163721267</v>
      </c>
      <c r="U55" s="340">
        <v>1163721267</v>
      </c>
      <c r="V55" s="340">
        <v>1050551484</v>
      </c>
      <c r="W55" s="340">
        <v>1050551484</v>
      </c>
      <c r="X55" s="340">
        <v>1201343588</v>
      </c>
      <c r="Y55" s="340">
        <v>1201343588</v>
      </c>
      <c r="Z55" s="341">
        <v>2146015</v>
      </c>
      <c r="AA55" s="341">
        <v>-144685</v>
      </c>
      <c r="AB55" s="340">
        <v>2001330</v>
      </c>
      <c r="AC55" s="341">
        <v>70012405</v>
      </c>
      <c r="AD55" s="338">
        <v>0</v>
      </c>
      <c r="AE55" s="343">
        <v>1160187540</v>
      </c>
    </row>
    <row r="56" spans="1:31" ht="12.75" customHeight="1">
      <c r="A56" s="327">
        <v>2009</v>
      </c>
      <c r="B56" s="327">
        <v>10</v>
      </c>
      <c r="C56" s="338">
        <v>449636009</v>
      </c>
      <c r="D56" s="339">
        <v>-60748710</v>
      </c>
      <c r="E56" s="340">
        <v>388887299</v>
      </c>
      <c r="F56" s="338">
        <v>339618646</v>
      </c>
      <c r="G56" s="339">
        <v>-16095654</v>
      </c>
      <c r="H56" s="340">
        <v>323522992</v>
      </c>
      <c r="I56" s="338">
        <v>186628136</v>
      </c>
      <c r="J56" s="339">
        <v>560345</v>
      </c>
      <c r="K56" s="340">
        <v>187188481</v>
      </c>
      <c r="L56" s="338">
        <v>2045588</v>
      </c>
      <c r="M56" s="340">
        <v>30334313</v>
      </c>
      <c r="N56" s="340">
        <v>3520972</v>
      </c>
      <c r="O56" s="340">
        <v>33855285</v>
      </c>
      <c r="P56" s="340">
        <v>935499645</v>
      </c>
      <c r="Q56" s="336">
        <v>0</v>
      </c>
      <c r="R56" s="340">
        <v>935499645</v>
      </c>
      <c r="S56" s="336"/>
      <c r="T56" s="340">
        <v>977928379</v>
      </c>
      <c r="U56" s="340">
        <v>977928379</v>
      </c>
      <c r="V56" s="340">
        <v>901644360</v>
      </c>
      <c r="W56" s="340">
        <v>901644360</v>
      </c>
      <c r="X56" s="340">
        <v>1011783664</v>
      </c>
      <c r="Y56" s="340">
        <v>1011783664</v>
      </c>
      <c r="Z56" s="341">
        <v>2002142</v>
      </c>
      <c r="AA56" s="341">
        <v>-24892</v>
      </c>
      <c r="AB56" s="340">
        <v>1977250</v>
      </c>
      <c r="AC56" s="341">
        <v>50739051</v>
      </c>
      <c r="AD56" s="338">
        <v>0</v>
      </c>
      <c r="AE56" s="343">
        <v>988215946</v>
      </c>
    </row>
    <row r="57" spans="1:31" ht="12.75" customHeight="1">
      <c r="A57" s="327">
        <v>2009</v>
      </c>
      <c r="B57" s="327">
        <v>11</v>
      </c>
      <c r="C57" s="338">
        <v>365566510</v>
      </c>
      <c r="D57" s="339">
        <v>-12546116</v>
      </c>
      <c r="E57" s="340">
        <v>353020394</v>
      </c>
      <c r="F57" s="338">
        <v>294325609</v>
      </c>
      <c r="G57" s="339">
        <v>1387188</v>
      </c>
      <c r="H57" s="340">
        <v>295712797</v>
      </c>
      <c r="I57" s="338">
        <v>166181650</v>
      </c>
      <c r="J57" s="339">
        <v>2326252</v>
      </c>
      <c r="K57" s="340">
        <v>168507902</v>
      </c>
      <c r="L57" s="338">
        <v>2049184</v>
      </c>
      <c r="M57" s="340">
        <v>29109735</v>
      </c>
      <c r="N57" s="340">
        <v>3122274</v>
      </c>
      <c r="O57" s="340">
        <v>32232009</v>
      </c>
      <c r="P57" s="340">
        <v>851522286</v>
      </c>
      <c r="Q57" s="336">
        <v>0</v>
      </c>
      <c r="R57" s="340">
        <v>851522286</v>
      </c>
      <c r="S57" s="336"/>
      <c r="T57" s="340">
        <v>828122953</v>
      </c>
      <c r="U57" s="340">
        <v>828122953</v>
      </c>
      <c r="V57" s="340">
        <v>819290277</v>
      </c>
      <c r="W57" s="340">
        <v>819290277</v>
      </c>
      <c r="X57" s="340">
        <v>860354962</v>
      </c>
      <c r="Y57" s="340">
        <v>860354962</v>
      </c>
      <c r="Z57" s="341">
        <v>2023603</v>
      </c>
      <c r="AA57" s="341">
        <v>207065</v>
      </c>
      <c r="AB57" s="340">
        <v>2230668</v>
      </c>
      <c r="AC57" s="341">
        <v>41710664</v>
      </c>
      <c r="AD57" s="338">
        <v>0</v>
      </c>
      <c r="AE57" s="343">
        <v>895463618</v>
      </c>
    </row>
    <row r="58" spans="1:31" ht="12.75" customHeight="1">
      <c r="A58" s="327">
        <v>2009</v>
      </c>
      <c r="B58" s="327">
        <v>12</v>
      </c>
      <c r="C58" s="338">
        <v>409122442</v>
      </c>
      <c r="D58" s="339">
        <v>50310072</v>
      </c>
      <c r="E58" s="340">
        <v>459432514</v>
      </c>
      <c r="F58" s="338">
        <v>287915872</v>
      </c>
      <c r="G58" s="339">
        <v>11022492</v>
      </c>
      <c r="H58" s="340">
        <v>298938364</v>
      </c>
      <c r="I58" s="338">
        <v>163451463</v>
      </c>
      <c r="J58" s="339">
        <v>-1856435</v>
      </c>
      <c r="K58" s="340">
        <v>161595028</v>
      </c>
      <c r="L58" s="338">
        <v>2052781</v>
      </c>
      <c r="M58" s="340">
        <v>32135511</v>
      </c>
      <c r="N58" s="340">
        <v>3441989</v>
      </c>
      <c r="O58" s="340">
        <v>35577500</v>
      </c>
      <c r="P58" s="340">
        <v>957596187</v>
      </c>
      <c r="Q58" s="336">
        <v>0</v>
      </c>
      <c r="R58" s="340">
        <v>957596187</v>
      </c>
      <c r="S58" s="336"/>
      <c r="T58" s="340">
        <v>862542558</v>
      </c>
      <c r="U58" s="340">
        <v>862542558</v>
      </c>
      <c r="V58" s="340">
        <v>922018687</v>
      </c>
      <c r="W58" s="340">
        <v>922018687</v>
      </c>
      <c r="X58" s="340">
        <v>898120058</v>
      </c>
      <c r="Y58" s="340">
        <v>898120058</v>
      </c>
      <c r="Z58" s="341">
        <v>2204085</v>
      </c>
      <c r="AA58" s="341">
        <v>229324</v>
      </c>
      <c r="AB58" s="340">
        <v>2433409</v>
      </c>
      <c r="AC58" s="341">
        <v>53610866</v>
      </c>
      <c r="AD58" s="338">
        <v>0</v>
      </c>
      <c r="AE58" s="343">
        <v>1013640462</v>
      </c>
    </row>
    <row r="59" spans="1:31" ht="12.75" customHeight="1">
      <c r="B59" s="332" t="s">
        <v>112</v>
      </c>
      <c r="C59" s="340">
        <v>5718939054</v>
      </c>
      <c r="D59" s="340">
        <v>22365813</v>
      </c>
      <c r="E59" s="340">
        <v>5741304867</v>
      </c>
      <c r="F59" s="340">
        <v>3936745674</v>
      </c>
      <c r="G59" s="340">
        <v>15259663</v>
      </c>
      <c r="H59" s="340">
        <v>3952005337</v>
      </c>
      <c r="I59" s="340">
        <v>2137018653</v>
      </c>
      <c r="J59" s="340">
        <v>1933252</v>
      </c>
      <c r="K59" s="340">
        <v>2138951905</v>
      </c>
      <c r="L59" s="340">
        <v>24395988</v>
      </c>
      <c r="M59" s="340">
        <v>384613145</v>
      </c>
      <c r="N59" s="340">
        <v>44090882</v>
      </c>
      <c r="O59" s="340">
        <v>428704027</v>
      </c>
      <c r="P59" s="340">
        <v>12285362124</v>
      </c>
      <c r="Q59" s="336">
        <v>0</v>
      </c>
      <c r="R59" s="340">
        <v>12285362124</v>
      </c>
      <c r="S59" s="336"/>
      <c r="T59" s="340">
        <v>11817099369</v>
      </c>
      <c r="U59" s="340">
        <v>11817099369</v>
      </c>
      <c r="V59" s="340">
        <v>11856658097</v>
      </c>
      <c r="W59" s="340">
        <v>11856658097</v>
      </c>
      <c r="X59" s="340">
        <v>12245803396</v>
      </c>
      <c r="Y59" s="340">
        <v>12245803396</v>
      </c>
      <c r="Z59" s="338">
        <v>25453180</v>
      </c>
      <c r="AA59" s="338">
        <v>117334</v>
      </c>
      <c r="AB59" s="340">
        <v>25570514</v>
      </c>
      <c r="AC59" s="338">
        <v>760810728</v>
      </c>
      <c r="AD59" s="338">
        <v>0</v>
      </c>
      <c r="AE59" s="338">
        <v>13071743366</v>
      </c>
    </row>
    <row r="60" spans="1:31" ht="12.75" customHeight="1">
      <c r="A60" s="327">
        <v>2010</v>
      </c>
      <c r="B60" s="327">
        <v>1</v>
      </c>
      <c r="C60" s="338">
        <v>525380863</v>
      </c>
      <c r="D60" s="339">
        <v>10667228</v>
      </c>
      <c r="E60" s="340">
        <v>536048091</v>
      </c>
      <c r="F60" s="338">
        <v>300303040</v>
      </c>
      <c r="G60" s="339">
        <v>-30818773</v>
      </c>
      <c r="H60" s="340">
        <v>269484267</v>
      </c>
      <c r="I60" s="338">
        <v>162278775</v>
      </c>
      <c r="J60" s="339">
        <v>-5177741</v>
      </c>
      <c r="K60" s="340">
        <v>157101034</v>
      </c>
      <c r="L60" s="338">
        <v>2056446</v>
      </c>
      <c r="M60" s="340">
        <v>33187591</v>
      </c>
      <c r="N60" s="340">
        <v>3592558</v>
      </c>
      <c r="O60" s="340">
        <v>36780149</v>
      </c>
      <c r="P60" s="340">
        <v>1001469987</v>
      </c>
      <c r="Q60" s="336">
        <v>0</v>
      </c>
      <c r="R60" s="340">
        <v>1001469987</v>
      </c>
      <c r="S60" s="336"/>
      <c r="T60" s="340">
        <v>990019124</v>
      </c>
      <c r="U60" s="340">
        <v>990019124</v>
      </c>
      <c r="V60" s="340">
        <v>964689838</v>
      </c>
      <c r="W60" s="340">
        <v>964689838</v>
      </c>
      <c r="X60" s="340">
        <v>1026799273</v>
      </c>
      <c r="Y60" s="340">
        <v>1026799273</v>
      </c>
      <c r="Z60" s="341">
        <v>2345750</v>
      </c>
      <c r="AA60" s="341">
        <v>-225171</v>
      </c>
      <c r="AB60" s="340">
        <v>2120579</v>
      </c>
      <c r="AC60" s="341">
        <v>58042688</v>
      </c>
      <c r="AD60" s="338">
        <v>0</v>
      </c>
      <c r="AE60" s="343">
        <v>1061633254</v>
      </c>
    </row>
    <row r="61" spans="1:31" ht="12.75" customHeight="1">
      <c r="A61" s="327">
        <v>2010</v>
      </c>
      <c r="B61" s="327">
        <v>2</v>
      </c>
      <c r="C61" s="338">
        <v>470735875</v>
      </c>
      <c r="D61" s="339">
        <v>-55215840</v>
      </c>
      <c r="E61" s="340">
        <v>415520035</v>
      </c>
      <c r="F61" s="338">
        <v>287221130</v>
      </c>
      <c r="G61" s="339">
        <v>-20472675</v>
      </c>
      <c r="H61" s="340">
        <v>266748455</v>
      </c>
      <c r="I61" s="338">
        <v>153590830</v>
      </c>
      <c r="J61" s="339">
        <v>-664529</v>
      </c>
      <c r="K61" s="340">
        <v>152926301</v>
      </c>
      <c r="L61" s="338">
        <v>2060110</v>
      </c>
      <c r="M61" s="340">
        <v>28056848</v>
      </c>
      <c r="N61" s="340">
        <v>3024367</v>
      </c>
      <c r="O61" s="340">
        <v>31081215</v>
      </c>
      <c r="P61" s="340">
        <v>868336116</v>
      </c>
      <c r="Q61" s="336">
        <v>0</v>
      </c>
      <c r="R61" s="340">
        <v>868336116</v>
      </c>
      <c r="S61" s="336"/>
      <c r="T61" s="340">
        <v>913607945</v>
      </c>
      <c r="U61" s="340">
        <v>913607945</v>
      </c>
      <c r="V61" s="340">
        <v>837254901</v>
      </c>
      <c r="W61" s="340">
        <v>837254901</v>
      </c>
      <c r="X61" s="340">
        <v>944689160</v>
      </c>
      <c r="Y61" s="340">
        <v>944689160</v>
      </c>
      <c r="Z61" s="341">
        <v>2234841</v>
      </c>
      <c r="AA61" s="341">
        <v>-171066</v>
      </c>
      <c r="AB61" s="340">
        <v>2063775</v>
      </c>
      <c r="AC61" s="341">
        <v>42773063</v>
      </c>
      <c r="AD61" s="338">
        <v>0</v>
      </c>
      <c r="AE61" s="343">
        <v>913172954</v>
      </c>
    </row>
    <row r="62" spans="1:31" ht="12.75" customHeight="1">
      <c r="A62" s="327">
        <v>2010</v>
      </c>
      <c r="B62" s="327">
        <v>3</v>
      </c>
      <c r="C62" s="338">
        <v>373813457</v>
      </c>
      <c r="D62" s="339">
        <v>-3924471</v>
      </c>
      <c r="E62" s="340">
        <v>369888986</v>
      </c>
      <c r="F62" s="338">
        <v>275856001</v>
      </c>
      <c r="G62" s="339">
        <v>25384017</v>
      </c>
      <c r="H62" s="340">
        <v>301240018</v>
      </c>
      <c r="I62" s="338">
        <v>168484394</v>
      </c>
      <c r="J62" s="339">
        <v>3110958</v>
      </c>
      <c r="K62" s="340">
        <v>171595352</v>
      </c>
      <c r="L62" s="338">
        <v>2063775</v>
      </c>
      <c r="M62" s="340">
        <v>29356458</v>
      </c>
      <c r="N62" s="340">
        <v>3289384</v>
      </c>
      <c r="O62" s="340">
        <v>32645842</v>
      </c>
      <c r="P62" s="340">
        <v>877433973</v>
      </c>
      <c r="Q62" s="336">
        <v>0</v>
      </c>
      <c r="R62" s="340">
        <v>877433973</v>
      </c>
      <c r="S62" s="336"/>
      <c r="T62" s="340">
        <v>820217627</v>
      </c>
      <c r="U62" s="340">
        <v>820217627</v>
      </c>
      <c r="V62" s="340">
        <v>844788131</v>
      </c>
      <c r="W62" s="340">
        <v>844788131</v>
      </c>
      <c r="X62" s="340">
        <v>852863469</v>
      </c>
      <c r="Y62" s="340">
        <v>852863469</v>
      </c>
      <c r="Z62" s="341">
        <v>2089900</v>
      </c>
      <c r="AA62" s="341">
        <v>189114</v>
      </c>
      <c r="AB62" s="340">
        <v>2279014</v>
      </c>
      <c r="AC62" s="341">
        <v>43644787</v>
      </c>
      <c r="AD62" s="338">
        <v>0</v>
      </c>
      <c r="AE62" s="343">
        <v>923357774</v>
      </c>
    </row>
    <row r="63" spans="1:31" ht="12.75" customHeight="1">
      <c r="A63" s="327">
        <v>2010</v>
      </c>
      <c r="B63" s="327">
        <v>4</v>
      </c>
      <c r="C63" s="338">
        <v>363595090</v>
      </c>
      <c r="D63" s="339">
        <v>-194019</v>
      </c>
      <c r="E63" s="340">
        <v>363401071</v>
      </c>
      <c r="F63" s="338">
        <v>293690664</v>
      </c>
      <c r="G63" s="339">
        <v>16741518</v>
      </c>
      <c r="H63" s="340">
        <v>310432182</v>
      </c>
      <c r="I63" s="338">
        <v>177531328</v>
      </c>
      <c r="J63" s="339">
        <v>3301620</v>
      </c>
      <c r="K63" s="340">
        <v>180832948</v>
      </c>
      <c r="L63" s="338">
        <v>2067440</v>
      </c>
      <c r="M63" s="340">
        <v>28475645</v>
      </c>
      <c r="N63" s="340">
        <v>3240778</v>
      </c>
      <c r="O63" s="340">
        <v>31716423</v>
      </c>
      <c r="P63" s="340">
        <v>888450064</v>
      </c>
      <c r="Q63" s="336">
        <v>0</v>
      </c>
      <c r="R63" s="340">
        <v>888450064</v>
      </c>
      <c r="S63" s="336"/>
      <c r="T63" s="340">
        <v>836884522</v>
      </c>
      <c r="U63" s="340">
        <v>836884522</v>
      </c>
      <c r="V63" s="340">
        <v>856733641</v>
      </c>
      <c r="W63" s="340">
        <v>856733641</v>
      </c>
      <c r="X63" s="340">
        <v>868600945</v>
      </c>
      <c r="Y63" s="340">
        <v>868600945</v>
      </c>
      <c r="Z63" s="341">
        <v>2004738</v>
      </c>
      <c r="AA63" s="341">
        <v>-16587</v>
      </c>
      <c r="AB63" s="340">
        <v>1988151</v>
      </c>
      <c r="AC63" s="341">
        <v>44634987</v>
      </c>
      <c r="AD63" s="338">
        <v>0</v>
      </c>
      <c r="AE63" s="343">
        <v>935073202</v>
      </c>
    </row>
    <row r="64" spans="1:31" ht="12.75" customHeight="1">
      <c r="A64" s="327">
        <v>2010</v>
      </c>
      <c r="B64" s="327">
        <v>5</v>
      </c>
      <c r="C64" s="338">
        <v>405041846</v>
      </c>
      <c r="D64" s="339">
        <v>75647166</v>
      </c>
      <c r="E64" s="340">
        <v>480689012</v>
      </c>
      <c r="F64" s="338">
        <v>327670582</v>
      </c>
      <c r="G64" s="339">
        <v>59504174</v>
      </c>
      <c r="H64" s="340">
        <v>387174756</v>
      </c>
      <c r="I64" s="338">
        <v>195175420</v>
      </c>
      <c r="J64" s="339">
        <v>9811086</v>
      </c>
      <c r="K64" s="340">
        <v>204986506</v>
      </c>
      <c r="L64" s="338">
        <v>2071104</v>
      </c>
      <c r="M64" s="340">
        <v>32680110</v>
      </c>
      <c r="N64" s="340">
        <v>3848183</v>
      </c>
      <c r="O64" s="340">
        <v>36528293</v>
      </c>
      <c r="P64" s="340">
        <v>1111449671</v>
      </c>
      <c r="Q64" s="336">
        <v>0</v>
      </c>
      <c r="R64" s="340">
        <v>1111449671</v>
      </c>
      <c r="S64" s="336"/>
      <c r="T64" s="340">
        <v>929958952</v>
      </c>
      <c r="U64" s="340">
        <v>929958952</v>
      </c>
      <c r="V64" s="340">
        <v>1074921378</v>
      </c>
      <c r="W64" s="340">
        <v>1074921378</v>
      </c>
      <c r="X64" s="340">
        <v>966487245</v>
      </c>
      <c r="Y64" s="340">
        <v>966487245</v>
      </c>
      <c r="Z64" s="341">
        <v>2044006</v>
      </c>
      <c r="AA64" s="341">
        <v>264739</v>
      </c>
      <c r="AB64" s="340">
        <v>2308745</v>
      </c>
      <c r="AC64" s="341">
        <v>71833653</v>
      </c>
      <c r="AD64" s="338">
        <v>0</v>
      </c>
      <c r="AE64" s="343">
        <v>1185592069</v>
      </c>
    </row>
    <row r="65" spans="1:47" ht="12.75" customHeight="1">
      <c r="A65" s="327">
        <v>2010</v>
      </c>
      <c r="B65" s="327">
        <v>6</v>
      </c>
      <c r="C65" s="338">
        <v>548775609</v>
      </c>
      <c r="D65" s="339">
        <v>59184407</v>
      </c>
      <c r="E65" s="340">
        <v>607960016</v>
      </c>
      <c r="F65" s="338">
        <v>378969968</v>
      </c>
      <c r="G65" s="339">
        <v>3892567</v>
      </c>
      <c r="H65" s="340">
        <v>382862535</v>
      </c>
      <c r="I65" s="338">
        <v>191562864</v>
      </c>
      <c r="J65" s="339">
        <v>-3417965</v>
      </c>
      <c r="K65" s="340">
        <v>188144899</v>
      </c>
      <c r="L65" s="338">
        <v>2074769</v>
      </c>
      <c r="M65" s="340">
        <v>35227259</v>
      </c>
      <c r="N65" s="340">
        <v>4243258</v>
      </c>
      <c r="O65" s="340">
        <v>39470517</v>
      </c>
      <c r="P65" s="340">
        <v>1220512736</v>
      </c>
      <c r="Q65" s="336">
        <v>0</v>
      </c>
      <c r="R65" s="340">
        <v>1220512736</v>
      </c>
      <c r="S65" s="336"/>
      <c r="T65" s="340">
        <v>1121383210</v>
      </c>
      <c r="U65" s="340">
        <v>1121383210</v>
      </c>
      <c r="V65" s="340">
        <v>1181042219</v>
      </c>
      <c r="W65" s="340">
        <v>1181042219</v>
      </c>
      <c r="X65" s="340">
        <v>1160853727</v>
      </c>
      <c r="Y65" s="340">
        <v>1160853727</v>
      </c>
      <c r="Z65" s="341">
        <v>2164698</v>
      </c>
      <c r="AA65" s="341">
        <v>-122984</v>
      </c>
      <c r="AB65" s="340">
        <v>2041714</v>
      </c>
      <c r="AC65" s="341">
        <v>87933405</v>
      </c>
      <c r="AD65" s="338">
        <v>0</v>
      </c>
      <c r="AE65" s="343">
        <v>1310487855</v>
      </c>
    </row>
    <row r="66" spans="1:47" ht="12.75" customHeight="1">
      <c r="A66" s="327">
        <v>2010</v>
      </c>
      <c r="B66" s="327">
        <v>7</v>
      </c>
      <c r="C66" s="338">
        <v>632338024</v>
      </c>
      <c r="D66" s="339">
        <v>31581717</v>
      </c>
      <c r="E66" s="340">
        <v>663919741</v>
      </c>
      <c r="F66" s="338">
        <v>401953502</v>
      </c>
      <c r="G66" s="339">
        <v>-841124</v>
      </c>
      <c r="H66" s="340">
        <v>401112378</v>
      </c>
      <c r="I66" s="338">
        <v>190213647</v>
      </c>
      <c r="J66" s="339">
        <v>-2567650</v>
      </c>
      <c r="K66" s="340">
        <v>187645997</v>
      </c>
      <c r="L66" s="338">
        <v>2078434</v>
      </c>
      <c r="M66" s="340">
        <v>38188781</v>
      </c>
      <c r="N66" s="340">
        <v>4579570</v>
      </c>
      <c r="O66" s="340">
        <v>42768351</v>
      </c>
      <c r="P66" s="340">
        <v>1297524901</v>
      </c>
      <c r="Q66" s="336">
        <v>0</v>
      </c>
      <c r="R66" s="340">
        <v>1297524901</v>
      </c>
      <c r="S66" s="336"/>
      <c r="T66" s="340">
        <v>1226583607</v>
      </c>
      <c r="U66" s="340">
        <v>1226583607</v>
      </c>
      <c r="V66" s="340">
        <v>1254756550</v>
      </c>
      <c r="W66" s="340">
        <v>1254756550</v>
      </c>
      <c r="X66" s="340">
        <v>1269351958</v>
      </c>
      <c r="Y66" s="340">
        <v>1269351958</v>
      </c>
      <c r="Z66" s="341">
        <v>2224426</v>
      </c>
      <c r="AA66" s="341">
        <v>-52172</v>
      </c>
      <c r="AB66" s="340">
        <v>2172254</v>
      </c>
      <c r="AC66" s="341">
        <v>100452395</v>
      </c>
      <c r="AD66" s="338">
        <v>0</v>
      </c>
      <c r="AE66" s="343">
        <v>1400149550</v>
      </c>
    </row>
    <row r="67" spans="1:47" ht="12.75" customHeight="1">
      <c r="A67" s="327">
        <v>2010</v>
      </c>
      <c r="B67" s="327">
        <v>8</v>
      </c>
      <c r="C67" s="338">
        <v>660484258</v>
      </c>
      <c r="D67" s="339">
        <v>7131904</v>
      </c>
      <c r="E67" s="340">
        <v>667616162</v>
      </c>
      <c r="F67" s="338">
        <v>409980132</v>
      </c>
      <c r="G67" s="339">
        <v>-1429116</v>
      </c>
      <c r="H67" s="340">
        <v>408551016</v>
      </c>
      <c r="I67" s="338">
        <v>199158319</v>
      </c>
      <c r="J67" s="339">
        <v>2508967</v>
      </c>
      <c r="K67" s="340">
        <v>201667286</v>
      </c>
      <c r="L67" s="338">
        <v>2082098</v>
      </c>
      <c r="M67" s="340">
        <v>38656040</v>
      </c>
      <c r="N67" s="340">
        <v>4666743</v>
      </c>
      <c r="O67" s="340">
        <v>43322783</v>
      </c>
      <c r="P67" s="340">
        <v>1323239345</v>
      </c>
      <c r="Q67" s="336">
        <v>0</v>
      </c>
      <c r="R67" s="340">
        <v>1323239345</v>
      </c>
      <c r="S67" s="336"/>
      <c r="T67" s="340">
        <v>1271704807</v>
      </c>
      <c r="U67" s="340">
        <v>1271704807</v>
      </c>
      <c r="V67" s="340">
        <v>1279916562</v>
      </c>
      <c r="W67" s="340">
        <v>1279916562</v>
      </c>
      <c r="X67" s="340">
        <v>1315027590</v>
      </c>
      <c r="Y67" s="340">
        <v>1315027590</v>
      </c>
      <c r="Z67" s="341">
        <v>2204241</v>
      </c>
      <c r="AA67" s="341">
        <v>-50216</v>
      </c>
      <c r="AB67" s="340">
        <v>2154025</v>
      </c>
      <c r="AC67" s="341">
        <v>104756049</v>
      </c>
      <c r="AD67" s="338">
        <v>0</v>
      </c>
      <c r="AE67" s="343">
        <v>1430149419</v>
      </c>
    </row>
    <row r="68" spans="1:47" ht="12.75" customHeight="1">
      <c r="A68" s="327">
        <v>2010</v>
      </c>
      <c r="B68" s="327">
        <v>9</v>
      </c>
      <c r="C68" s="338">
        <v>593984466</v>
      </c>
      <c r="D68" s="339">
        <v>-77045210</v>
      </c>
      <c r="E68" s="340">
        <v>516939256</v>
      </c>
      <c r="F68" s="338">
        <v>393362808</v>
      </c>
      <c r="G68" s="339">
        <v>-32332286</v>
      </c>
      <c r="H68" s="340">
        <v>361030522</v>
      </c>
      <c r="I68" s="338">
        <v>194861664</v>
      </c>
      <c r="J68" s="339">
        <v>-5890991</v>
      </c>
      <c r="K68" s="340">
        <v>188970673</v>
      </c>
      <c r="L68" s="338">
        <v>2085763</v>
      </c>
      <c r="M68" s="340">
        <v>34214978</v>
      </c>
      <c r="N68" s="340">
        <v>4011869</v>
      </c>
      <c r="O68" s="340">
        <v>38226847</v>
      </c>
      <c r="P68" s="340">
        <v>1107253061</v>
      </c>
      <c r="Q68" s="336">
        <v>0</v>
      </c>
      <c r="R68" s="340">
        <v>1107253061</v>
      </c>
      <c r="S68" s="336"/>
      <c r="T68" s="340">
        <v>1184294701</v>
      </c>
      <c r="U68" s="340">
        <v>1184294701</v>
      </c>
      <c r="V68" s="340">
        <v>1069026214</v>
      </c>
      <c r="W68" s="340">
        <v>1069026214</v>
      </c>
      <c r="X68" s="340">
        <v>1222521548</v>
      </c>
      <c r="Y68" s="340">
        <v>1222521548</v>
      </c>
      <c r="Z68" s="341">
        <v>2175580</v>
      </c>
      <c r="AA68" s="341">
        <v>-143500</v>
      </c>
      <c r="AB68" s="340">
        <v>2032080</v>
      </c>
      <c r="AC68" s="341">
        <v>71326695</v>
      </c>
      <c r="AD68" s="338">
        <v>0</v>
      </c>
      <c r="AE68" s="343">
        <v>1180611836</v>
      </c>
    </row>
    <row r="69" spans="1:47" ht="12.75" customHeight="1">
      <c r="A69" s="327">
        <v>2010</v>
      </c>
      <c r="B69" s="327">
        <v>10</v>
      </c>
      <c r="C69" s="338">
        <v>458774340</v>
      </c>
      <c r="D69" s="339">
        <v>-63064223</v>
      </c>
      <c r="E69" s="340">
        <v>395710117</v>
      </c>
      <c r="F69" s="338">
        <v>346871487</v>
      </c>
      <c r="G69" s="339">
        <v>-15538317</v>
      </c>
      <c r="H69" s="340">
        <v>331333170</v>
      </c>
      <c r="I69" s="338">
        <v>188110841</v>
      </c>
      <c r="J69" s="339">
        <v>825747</v>
      </c>
      <c r="K69" s="340">
        <v>188936588</v>
      </c>
      <c r="L69" s="338">
        <v>2089428</v>
      </c>
      <c r="M69" s="340">
        <v>30903229</v>
      </c>
      <c r="N69" s="340">
        <v>3576734</v>
      </c>
      <c r="O69" s="340">
        <v>34479963</v>
      </c>
      <c r="P69" s="340">
        <v>952549266</v>
      </c>
      <c r="Q69" s="336">
        <v>0</v>
      </c>
      <c r="R69" s="340">
        <v>952549266</v>
      </c>
      <c r="S69" s="336"/>
      <c r="T69" s="340">
        <v>995846096</v>
      </c>
      <c r="U69" s="340">
        <v>995846096</v>
      </c>
      <c r="V69" s="340">
        <v>918069303</v>
      </c>
      <c r="W69" s="340">
        <v>918069303</v>
      </c>
      <c r="X69" s="340">
        <v>1030326059</v>
      </c>
      <c r="Y69" s="340">
        <v>1030326059</v>
      </c>
      <c r="Z69" s="341">
        <v>2029724</v>
      </c>
      <c r="AA69" s="341">
        <v>-17115</v>
      </c>
      <c r="AB69" s="340">
        <v>2012609</v>
      </c>
      <c r="AC69" s="341">
        <v>51751069</v>
      </c>
      <c r="AD69" s="338">
        <v>0</v>
      </c>
      <c r="AE69" s="343">
        <v>1006312944</v>
      </c>
    </row>
    <row r="70" spans="1:47" ht="12.75" customHeight="1">
      <c r="A70" s="327">
        <v>2010</v>
      </c>
      <c r="B70" s="327">
        <v>11</v>
      </c>
      <c r="C70" s="338">
        <v>371959144</v>
      </c>
      <c r="D70" s="339">
        <v>-13349464</v>
      </c>
      <c r="E70" s="340">
        <v>358609680</v>
      </c>
      <c r="F70" s="338">
        <v>299936860</v>
      </c>
      <c r="G70" s="339">
        <v>1724819</v>
      </c>
      <c r="H70" s="340">
        <v>301661679</v>
      </c>
      <c r="I70" s="338">
        <v>167534128</v>
      </c>
      <c r="J70" s="339">
        <v>2664360</v>
      </c>
      <c r="K70" s="340">
        <v>170198488</v>
      </c>
      <c r="L70" s="338">
        <v>2093092</v>
      </c>
      <c r="M70" s="340">
        <v>29660298</v>
      </c>
      <c r="N70" s="340">
        <v>3176236</v>
      </c>
      <c r="O70" s="340">
        <v>32836534</v>
      </c>
      <c r="P70" s="340">
        <v>865399473</v>
      </c>
      <c r="Q70" s="336">
        <v>0</v>
      </c>
      <c r="R70" s="340">
        <v>865399473</v>
      </c>
      <c r="S70" s="336"/>
      <c r="T70" s="340">
        <v>841523224</v>
      </c>
      <c r="U70" s="340">
        <v>841523224</v>
      </c>
      <c r="V70" s="340">
        <v>832562939</v>
      </c>
      <c r="W70" s="340">
        <v>832562939</v>
      </c>
      <c r="X70" s="340">
        <v>874359758</v>
      </c>
      <c r="Y70" s="340">
        <v>874359758</v>
      </c>
      <c r="Z70" s="341">
        <v>2051481</v>
      </c>
      <c r="AA70" s="341">
        <v>228560</v>
      </c>
      <c r="AB70" s="340">
        <v>2280041</v>
      </c>
      <c r="AC70" s="341">
        <v>42386867</v>
      </c>
      <c r="AD70" s="338">
        <v>0</v>
      </c>
      <c r="AE70" s="343">
        <v>910066381</v>
      </c>
    </row>
    <row r="71" spans="1:47" ht="12.75" customHeight="1">
      <c r="A71" s="327">
        <v>2010</v>
      </c>
      <c r="B71" s="327">
        <v>12</v>
      </c>
      <c r="C71" s="338">
        <v>415015379</v>
      </c>
      <c r="D71" s="339">
        <v>52419664</v>
      </c>
      <c r="E71" s="340">
        <v>467435043</v>
      </c>
      <c r="F71" s="338">
        <v>292350403</v>
      </c>
      <c r="G71" s="339">
        <v>10290124</v>
      </c>
      <c r="H71" s="340">
        <v>302640527</v>
      </c>
      <c r="I71" s="338">
        <v>164698947</v>
      </c>
      <c r="J71" s="339">
        <v>-2194858</v>
      </c>
      <c r="K71" s="340">
        <v>162504089</v>
      </c>
      <c r="L71" s="338">
        <v>2096757</v>
      </c>
      <c r="M71" s="340">
        <v>32704426</v>
      </c>
      <c r="N71" s="340">
        <v>3497751</v>
      </c>
      <c r="O71" s="340">
        <v>36202177</v>
      </c>
      <c r="P71" s="340">
        <v>970878593</v>
      </c>
      <c r="Q71" s="336">
        <v>0</v>
      </c>
      <c r="R71" s="340">
        <v>970878593</v>
      </c>
      <c r="S71" s="336"/>
      <c r="T71" s="340">
        <v>874161486</v>
      </c>
      <c r="U71" s="340">
        <v>874161486</v>
      </c>
      <c r="V71" s="340">
        <v>934676416</v>
      </c>
      <c r="W71" s="340">
        <v>934676416</v>
      </c>
      <c r="X71" s="340">
        <v>910363663</v>
      </c>
      <c r="Y71" s="340">
        <v>910363663</v>
      </c>
      <c r="Z71" s="341">
        <v>2234447</v>
      </c>
      <c r="AA71" s="341">
        <v>240122</v>
      </c>
      <c r="AB71" s="340">
        <v>2474569</v>
      </c>
      <c r="AC71" s="341">
        <v>54247743</v>
      </c>
      <c r="AD71" s="338">
        <v>0</v>
      </c>
      <c r="AE71" s="343">
        <v>1027600905</v>
      </c>
    </row>
    <row r="72" spans="1:47" ht="12.75" customHeight="1">
      <c r="B72" s="332" t="s">
        <v>112</v>
      </c>
      <c r="C72" s="340">
        <v>5819898351</v>
      </c>
      <c r="D72" s="340">
        <v>23838859</v>
      </c>
      <c r="E72" s="340">
        <v>5843737210</v>
      </c>
      <c r="F72" s="340">
        <v>4008166577</v>
      </c>
      <c r="G72" s="340">
        <v>16104928</v>
      </c>
      <c r="H72" s="340">
        <v>4024271505</v>
      </c>
      <c r="I72" s="340">
        <v>2153201157</v>
      </c>
      <c r="J72" s="340">
        <v>2309004</v>
      </c>
      <c r="K72" s="340">
        <v>2155510161</v>
      </c>
      <c r="L72" s="340">
        <v>24919216</v>
      </c>
      <c r="M72" s="340">
        <v>391311663</v>
      </c>
      <c r="N72" s="340">
        <v>44747431</v>
      </c>
      <c r="O72" s="340">
        <v>436059094</v>
      </c>
      <c r="P72" s="340">
        <v>12484497186</v>
      </c>
      <c r="Q72" s="336">
        <v>0</v>
      </c>
      <c r="R72" s="340">
        <v>12484497186</v>
      </c>
      <c r="S72" s="336"/>
      <c r="T72" s="340">
        <v>12006185301</v>
      </c>
      <c r="U72" s="340">
        <v>12006185301</v>
      </c>
      <c r="V72" s="340">
        <v>12048438092</v>
      </c>
      <c r="W72" s="340">
        <v>12048438092</v>
      </c>
      <c r="X72" s="340">
        <v>12442244395</v>
      </c>
      <c r="Y72" s="340">
        <v>12442244395</v>
      </c>
      <c r="Z72" s="338">
        <v>25803832</v>
      </c>
      <c r="AA72" s="338">
        <v>123724</v>
      </c>
      <c r="AB72" s="340">
        <v>25927556</v>
      </c>
      <c r="AC72" s="338">
        <v>773783401</v>
      </c>
      <c r="AD72" s="338">
        <v>0</v>
      </c>
      <c r="AE72" s="338">
        <v>13284208143</v>
      </c>
    </row>
    <row r="73" spans="1:47" ht="12.75" customHeight="1">
      <c r="A73" s="327">
        <v>2011</v>
      </c>
      <c r="B73" s="327">
        <v>1</v>
      </c>
      <c r="C73" s="338">
        <v>539870321</v>
      </c>
      <c r="D73" s="339">
        <v>13613948</v>
      </c>
      <c r="E73" s="340">
        <v>553484269</v>
      </c>
      <c r="F73" s="338">
        <v>306135004</v>
      </c>
      <c r="G73" s="339">
        <v>-33647975</v>
      </c>
      <c r="H73" s="340">
        <v>272487029</v>
      </c>
      <c r="I73" s="338">
        <v>161803043</v>
      </c>
      <c r="J73" s="339">
        <v>-5730757</v>
      </c>
      <c r="K73" s="340">
        <v>156072286</v>
      </c>
      <c r="L73" s="338">
        <v>2100503</v>
      </c>
      <c r="M73" s="340">
        <v>33756506</v>
      </c>
      <c r="N73" s="340">
        <v>3648319</v>
      </c>
      <c r="O73" s="340">
        <v>37404825</v>
      </c>
      <c r="P73" s="340">
        <v>1021548912</v>
      </c>
      <c r="Q73" s="336">
        <v>0</v>
      </c>
      <c r="R73" s="340">
        <v>1021548912</v>
      </c>
      <c r="S73" s="336"/>
      <c r="T73" s="340">
        <v>1009908871</v>
      </c>
      <c r="U73" s="340">
        <v>1009908871</v>
      </c>
      <c r="V73" s="340">
        <v>984144087</v>
      </c>
      <c r="W73" s="340">
        <v>984144087</v>
      </c>
      <c r="X73" s="340">
        <v>1047313696</v>
      </c>
      <c r="Y73" s="340">
        <v>1047313696</v>
      </c>
      <c r="Z73" s="341">
        <v>2377627</v>
      </c>
      <c r="AA73" s="341">
        <v>-252277</v>
      </c>
      <c r="AB73" s="340">
        <v>2125350</v>
      </c>
      <c r="AC73" s="341">
        <v>59214091</v>
      </c>
      <c r="AD73" s="338">
        <v>0</v>
      </c>
      <c r="AE73" s="343">
        <v>1082888353</v>
      </c>
      <c r="AU73" s="344"/>
    </row>
    <row r="74" spans="1:47" ht="12.75" customHeight="1">
      <c r="A74" s="327">
        <v>2011</v>
      </c>
      <c r="B74" s="327">
        <v>2</v>
      </c>
      <c r="C74" s="338">
        <v>484026876</v>
      </c>
      <c r="D74" s="339">
        <v>-57150841</v>
      </c>
      <c r="E74" s="340">
        <v>426876035</v>
      </c>
      <c r="F74" s="338">
        <v>293445425</v>
      </c>
      <c r="G74" s="339">
        <v>-20259884</v>
      </c>
      <c r="H74" s="340">
        <v>273185541</v>
      </c>
      <c r="I74" s="338">
        <v>152624938</v>
      </c>
      <c r="J74" s="339">
        <v>-492152</v>
      </c>
      <c r="K74" s="340">
        <v>152132786</v>
      </c>
      <c r="L74" s="338">
        <v>2104250</v>
      </c>
      <c r="M74" s="340">
        <v>28570707</v>
      </c>
      <c r="N74" s="340">
        <v>3074732</v>
      </c>
      <c r="O74" s="340">
        <v>31645439</v>
      </c>
      <c r="P74" s="340">
        <v>885944051</v>
      </c>
      <c r="Q74" s="336">
        <v>0</v>
      </c>
      <c r="R74" s="340">
        <v>885944051</v>
      </c>
      <c r="S74" s="336"/>
      <c r="T74" s="340">
        <v>932201489</v>
      </c>
      <c r="U74" s="340">
        <v>932201489</v>
      </c>
      <c r="V74" s="340">
        <v>854298612</v>
      </c>
      <c r="W74" s="340">
        <v>854298612</v>
      </c>
      <c r="X74" s="340">
        <v>963846928</v>
      </c>
      <c r="Y74" s="340">
        <v>963846928</v>
      </c>
      <c r="Z74" s="341">
        <v>2265210</v>
      </c>
      <c r="AA74" s="341">
        <v>-170112</v>
      </c>
      <c r="AB74" s="340">
        <v>2095098</v>
      </c>
      <c r="AC74" s="341">
        <v>43625446</v>
      </c>
      <c r="AD74" s="338">
        <v>0</v>
      </c>
      <c r="AE74" s="343">
        <v>931664595</v>
      </c>
      <c r="AU74" s="344"/>
    </row>
    <row r="75" spans="1:47" ht="12.75" customHeight="1">
      <c r="A75" s="327">
        <v>2011</v>
      </c>
      <c r="B75" s="327">
        <v>3</v>
      </c>
      <c r="C75" s="338">
        <v>385011933</v>
      </c>
      <c r="D75" s="339">
        <v>-5124355</v>
      </c>
      <c r="E75" s="340">
        <v>379887578</v>
      </c>
      <c r="F75" s="338">
        <v>282243088</v>
      </c>
      <c r="G75" s="339">
        <v>27172297</v>
      </c>
      <c r="H75" s="340">
        <v>309415385</v>
      </c>
      <c r="I75" s="338">
        <v>167351215</v>
      </c>
      <c r="J75" s="339">
        <v>3110647</v>
      </c>
      <c r="K75" s="340">
        <v>170461862</v>
      </c>
      <c r="L75" s="338">
        <v>2107996</v>
      </c>
      <c r="M75" s="340">
        <v>29925374</v>
      </c>
      <c r="N75" s="340">
        <v>3345146</v>
      </c>
      <c r="O75" s="340">
        <v>33270520</v>
      </c>
      <c r="P75" s="340">
        <v>895143341</v>
      </c>
      <c r="Q75" s="336">
        <v>0</v>
      </c>
      <c r="R75" s="340">
        <v>895143341</v>
      </c>
      <c r="S75" s="336"/>
      <c r="T75" s="340">
        <v>836714232</v>
      </c>
      <c r="U75" s="340">
        <v>836714232</v>
      </c>
      <c r="V75" s="340">
        <v>861872821</v>
      </c>
      <c r="W75" s="340">
        <v>861872821</v>
      </c>
      <c r="X75" s="340">
        <v>869984752</v>
      </c>
      <c r="Y75" s="340">
        <v>869984752</v>
      </c>
      <c r="Z75" s="341">
        <v>2118300</v>
      </c>
      <c r="AA75" s="341">
        <v>197733</v>
      </c>
      <c r="AB75" s="340">
        <v>2316033</v>
      </c>
      <c r="AC75" s="341">
        <v>44488990</v>
      </c>
      <c r="AD75" s="338">
        <v>0</v>
      </c>
      <c r="AE75" s="343">
        <v>941948364</v>
      </c>
      <c r="AU75" s="344"/>
    </row>
    <row r="76" spans="1:47" ht="12.75" customHeight="1">
      <c r="A76" s="327">
        <v>2011</v>
      </c>
      <c r="B76" s="327">
        <v>4</v>
      </c>
      <c r="C76" s="338">
        <v>380816520</v>
      </c>
      <c r="D76" s="339">
        <v>-1064693</v>
      </c>
      <c r="E76" s="340">
        <v>379751827</v>
      </c>
      <c r="F76" s="338">
        <v>305728438</v>
      </c>
      <c r="G76" s="339">
        <v>17967815</v>
      </c>
      <c r="H76" s="340">
        <v>323696253</v>
      </c>
      <c r="I76" s="338">
        <v>176766590</v>
      </c>
      <c r="J76" s="339">
        <v>3164332</v>
      </c>
      <c r="K76" s="340">
        <v>179930922</v>
      </c>
      <c r="L76" s="338">
        <v>2111742</v>
      </c>
      <c r="M76" s="340">
        <v>29026208</v>
      </c>
      <c r="N76" s="340">
        <v>3294741</v>
      </c>
      <c r="O76" s="340">
        <v>32320949</v>
      </c>
      <c r="P76" s="340">
        <v>917811693</v>
      </c>
      <c r="Q76" s="336">
        <v>0</v>
      </c>
      <c r="R76" s="340">
        <v>917811693</v>
      </c>
      <c r="S76" s="336"/>
      <c r="T76" s="340">
        <v>865423290</v>
      </c>
      <c r="U76" s="340">
        <v>865423290</v>
      </c>
      <c r="V76" s="340">
        <v>885490744</v>
      </c>
      <c r="W76" s="340">
        <v>885490744</v>
      </c>
      <c r="X76" s="340">
        <v>897744239</v>
      </c>
      <c r="Y76" s="340">
        <v>897744239</v>
      </c>
      <c r="Z76" s="341">
        <v>2031980</v>
      </c>
      <c r="AA76" s="341">
        <v>-46069</v>
      </c>
      <c r="AB76" s="340">
        <v>1985911</v>
      </c>
      <c r="AC76" s="341">
        <v>46679623</v>
      </c>
      <c r="AD76" s="338">
        <v>0</v>
      </c>
      <c r="AE76" s="343">
        <v>966477227</v>
      </c>
      <c r="AU76" s="344"/>
    </row>
    <row r="77" spans="1:47" ht="12.75" customHeight="1">
      <c r="A77" s="327">
        <v>2011</v>
      </c>
      <c r="B77" s="327">
        <v>5</v>
      </c>
      <c r="C77" s="338">
        <v>411069932</v>
      </c>
      <c r="D77" s="339">
        <v>76567304</v>
      </c>
      <c r="E77" s="340">
        <v>487637236</v>
      </c>
      <c r="F77" s="338">
        <v>331236524</v>
      </c>
      <c r="G77" s="339">
        <v>60336354</v>
      </c>
      <c r="H77" s="340">
        <v>391572878</v>
      </c>
      <c r="I77" s="338">
        <v>193402671</v>
      </c>
      <c r="J77" s="339">
        <v>10302830</v>
      </c>
      <c r="K77" s="340">
        <v>203705501</v>
      </c>
      <c r="L77" s="338">
        <v>2115489</v>
      </c>
      <c r="M77" s="340">
        <v>33249025</v>
      </c>
      <c r="N77" s="340">
        <v>3903945</v>
      </c>
      <c r="O77" s="340">
        <v>37152970</v>
      </c>
      <c r="P77" s="340">
        <v>1122184074</v>
      </c>
      <c r="Q77" s="336">
        <v>0</v>
      </c>
      <c r="R77" s="340">
        <v>1122184074</v>
      </c>
      <c r="S77" s="336"/>
      <c r="T77" s="340">
        <v>937824616</v>
      </c>
      <c r="U77" s="340">
        <v>937824616</v>
      </c>
      <c r="V77" s="340">
        <v>1085031104</v>
      </c>
      <c r="W77" s="340">
        <v>1085031104</v>
      </c>
      <c r="X77" s="340">
        <v>974977586</v>
      </c>
      <c r="Y77" s="340">
        <v>974977586</v>
      </c>
      <c r="Z77" s="341">
        <v>2071782</v>
      </c>
      <c r="AA77" s="341">
        <v>304005</v>
      </c>
      <c r="AB77" s="340">
        <v>2375787</v>
      </c>
      <c r="AC77" s="341">
        <v>71606561</v>
      </c>
      <c r="AD77" s="338">
        <v>0</v>
      </c>
      <c r="AE77" s="343">
        <v>1196166422</v>
      </c>
      <c r="AU77" s="344"/>
    </row>
    <row r="78" spans="1:47" ht="12.75" customHeight="1">
      <c r="A78" s="327">
        <v>2011</v>
      </c>
      <c r="B78" s="327">
        <v>6</v>
      </c>
      <c r="C78" s="338">
        <v>563103821</v>
      </c>
      <c r="D78" s="339">
        <v>61465218</v>
      </c>
      <c r="E78" s="340">
        <v>624569039</v>
      </c>
      <c r="F78" s="338">
        <v>388246288</v>
      </c>
      <c r="G78" s="339">
        <v>3671767</v>
      </c>
      <c r="H78" s="340">
        <v>391918055</v>
      </c>
      <c r="I78" s="338">
        <v>190512948</v>
      </c>
      <c r="J78" s="339">
        <v>-4053909</v>
      </c>
      <c r="K78" s="340">
        <v>186459039</v>
      </c>
      <c r="L78" s="338">
        <v>2119235</v>
      </c>
      <c r="M78" s="340">
        <v>35777822</v>
      </c>
      <c r="N78" s="340">
        <v>4297220</v>
      </c>
      <c r="O78" s="340">
        <v>40075042</v>
      </c>
      <c r="P78" s="340">
        <v>1245140410</v>
      </c>
      <c r="Q78" s="336">
        <v>0</v>
      </c>
      <c r="R78" s="340">
        <v>1245140410</v>
      </c>
      <c r="S78" s="336"/>
      <c r="T78" s="340">
        <v>1143982292</v>
      </c>
      <c r="U78" s="340">
        <v>1143982292</v>
      </c>
      <c r="V78" s="340">
        <v>1205065368</v>
      </c>
      <c r="W78" s="340">
        <v>1205065368</v>
      </c>
      <c r="X78" s="340">
        <v>1184057334</v>
      </c>
      <c r="Y78" s="340">
        <v>1184057334</v>
      </c>
      <c r="Z78" s="341">
        <v>2194114</v>
      </c>
      <c r="AA78" s="341">
        <v>-157415</v>
      </c>
      <c r="AB78" s="340">
        <v>2036699</v>
      </c>
      <c r="AC78" s="341">
        <v>89626821</v>
      </c>
      <c r="AD78" s="338">
        <v>0</v>
      </c>
      <c r="AE78" s="343">
        <v>1336803930</v>
      </c>
      <c r="AU78" s="344"/>
    </row>
    <row r="79" spans="1:47" ht="12.75" customHeight="1">
      <c r="A79" s="327">
        <v>2011</v>
      </c>
      <c r="B79" s="327">
        <v>7</v>
      </c>
      <c r="C79" s="338">
        <v>651294652</v>
      </c>
      <c r="D79" s="339">
        <v>32530280</v>
      </c>
      <c r="E79" s="340">
        <v>683824932</v>
      </c>
      <c r="F79" s="338">
        <v>414026039</v>
      </c>
      <c r="G79" s="339">
        <v>-1087395</v>
      </c>
      <c r="H79" s="340">
        <v>412938644</v>
      </c>
      <c r="I79" s="338">
        <v>189664779</v>
      </c>
      <c r="J79" s="339">
        <v>-2823449</v>
      </c>
      <c r="K79" s="340">
        <v>186841330</v>
      </c>
      <c r="L79" s="338">
        <v>2122981</v>
      </c>
      <c r="M79" s="340">
        <v>38757696</v>
      </c>
      <c r="N79" s="340">
        <v>4635331</v>
      </c>
      <c r="O79" s="340">
        <v>43393027</v>
      </c>
      <c r="P79" s="340">
        <v>1329120914</v>
      </c>
      <c r="Q79" s="336">
        <v>0</v>
      </c>
      <c r="R79" s="340">
        <v>1329120914</v>
      </c>
      <c r="S79" s="336"/>
      <c r="T79" s="340">
        <v>1257108451</v>
      </c>
      <c r="U79" s="340">
        <v>1257108451</v>
      </c>
      <c r="V79" s="340">
        <v>1285727887</v>
      </c>
      <c r="W79" s="340">
        <v>1285727887</v>
      </c>
      <c r="X79" s="340">
        <v>1300501478</v>
      </c>
      <c r="Y79" s="340">
        <v>1300501478</v>
      </c>
      <c r="Z79" s="341">
        <v>2254655</v>
      </c>
      <c r="AA79" s="341">
        <v>-64897</v>
      </c>
      <c r="AB79" s="340">
        <v>2189758</v>
      </c>
      <c r="AC79" s="341">
        <v>103308835</v>
      </c>
      <c r="AD79" s="338">
        <v>0</v>
      </c>
      <c r="AE79" s="343">
        <v>1434619507</v>
      </c>
      <c r="AU79" s="344"/>
    </row>
    <row r="80" spans="1:47" ht="12.75" customHeight="1">
      <c r="A80" s="327">
        <v>2011</v>
      </c>
      <c r="B80" s="327">
        <v>8</v>
      </c>
      <c r="C80" s="338">
        <v>677154181</v>
      </c>
      <c r="D80" s="339">
        <v>7214431</v>
      </c>
      <c r="E80" s="340">
        <v>684368612</v>
      </c>
      <c r="F80" s="338">
        <v>420682128</v>
      </c>
      <c r="G80" s="339">
        <v>-1606424</v>
      </c>
      <c r="H80" s="340">
        <v>419075704</v>
      </c>
      <c r="I80" s="338">
        <v>198788183</v>
      </c>
      <c r="J80" s="339">
        <v>2849227</v>
      </c>
      <c r="K80" s="340">
        <v>201637410</v>
      </c>
      <c r="L80" s="338">
        <v>2126728</v>
      </c>
      <c r="M80" s="340">
        <v>39224955</v>
      </c>
      <c r="N80" s="340">
        <v>4722504</v>
      </c>
      <c r="O80" s="340">
        <v>43947459</v>
      </c>
      <c r="P80" s="340">
        <v>1351155913</v>
      </c>
      <c r="Q80" s="336">
        <v>0</v>
      </c>
      <c r="R80" s="340">
        <v>1351155913</v>
      </c>
      <c r="S80" s="336"/>
      <c r="T80" s="340">
        <v>1298751220</v>
      </c>
      <c r="U80" s="340">
        <v>1298751220</v>
      </c>
      <c r="V80" s="340">
        <v>1307208454</v>
      </c>
      <c r="W80" s="340">
        <v>1307208454</v>
      </c>
      <c r="X80" s="340">
        <v>1342698679</v>
      </c>
      <c r="Y80" s="340">
        <v>1342698679</v>
      </c>
      <c r="Z80" s="341">
        <v>2234194</v>
      </c>
      <c r="AA80" s="341">
        <v>-47025</v>
      </c>
      <c r="AB80" s="340">
        <v>2187169</v>
      </c>
      <c r="AC80" s="341">
        <v>106992527</v>
      </c>
      <c r="AD80" s="338">
        <v>0</v>
      </c>
      <c r="AE80" s="343">
        <v>1460335609</v>
      </c>
      <c r="AU80" s="344"/>
    </row>
    <row r="81" spans="1:47" ht="12.75" customHeight="1">
      <c r="A81" s="327">
        <v>2011</v>
      </c>
      <c r="B81" s="327">
        <v>9</v>
      </c>
      <c r="C81" s="338">
        <v>611894623</v>
      </c>
      <c r="D81" s="339">
        <v>-79696703</v>
      </c>
      <c r="E81" s="340">
        <v>532197920</v>
      </c>
      <c r="F81" s="338">
        <v>406066736</v>
      </c>
      <c r="G81" s="339">
        <v>-32735323</v>
      </c>
      <c r="H81" s="340">
        <v>373331413</v>
      </c>
      <c r="I81" s="338">
        <v>194555598</v>
      </c>
      <c r="J81" s="339">
        <v>-6057650</v>
      </c>
      <c r="K81" s="340">
        <v>188497948</v>
      </c>
      <c r="L81" s="338">
        <v>2130474</v>
      </c>
      <c r="M81" s="340">
        <v>34765541</v>
      </c>
      <c r="N81" s="340">
        <v>4065832</v>
      </c>
      <c r="O81" s="340">
        <v>38831373</v>
      </c>
      <c r="P81" s="340">
        <v>1134989128</v>
      </c>
      <c r="Q81" s="336">
        <v>0</v>
      </c>
      <c r="R81" s="340">
        <v>1134989128</v>
      </c>
      <c r="S81" s="336"/>
      <c r="T81" s="340">
        <v>1214647431</v>
      </c>
      <c r="U81" s="340">
        <v>1214647431</v>
      </c>
      <c r="V81" s="340">
        <v>1096157755</v>
      </c>
      <c r="W81" s="340">
        <v>1096157755</v>
      </c>
      <c r="X81" s="340">
        <v>1253478804</v>
      </c>
      <c r="Y81" s="340">
        <v>1253478804</v>
      </c>
      <c r="Z81" s="341">
        <v>2205144</v>
      </c>
      <c r="AA81" s="341">
        <v>-148749</v>
      </c>
      <c r="AB81" s="340">
        <v>2056395</v>
      </c>
      <c r="AC81" s="341">
        <v>73435925</v>
      </c>
      <c r="AD81" s="338">
        <v>0</v>
      </c>
      <c r="AE81" s="343">
        <v>1210481448</v>
      </c>
      <c r="AU81" s="344"/>
    </row>
    <row r="82" spans="1:47" ht="12.75" customHeight="1">
      <c r="A82" s="327">
        <v>2011</v>
      </c>
      <c r="B82" s="327">
        <v>10</v>
      </c>
      <c r="C82" s="338">
        <v>469752212</v>
      </c>
      <c r="D82" s="339">
        <v>-65194752</v>
      </c>
      <c r="E82" s="340">
        <v>404557460</v>
      </c>
      <c r="F82" s="338">
        <v>355870414</v>
      </c>
      <c r="G82" s="339">
        <v>-15203793</v>
      </c>
      <c r="H82" s="340">
        <v>340666621</v>
      </c>
      <c r="I82" s="338">
        <v>187383753</v>
      </c>
      <c r="J82" s="339">
        <v>1198327</v>
      </c>
      <c r="K82" s="340">
        <v>188582080</v>
      </c>
      <c r="L82" s="338">
        <v>2134220</v>
      </c>
      <c r="M82" s="340">
        <v>31472144</v>
      </c>
      <c r="N82" s="340">
        <v>3632495</v>
      </c>
      <c r="O82" s="340">
        <v>35104639</v>
      </c>
      <c r="P82" s="340">
        <v>971045020</v>
      </c>
      <c r="Q82" s="336">
        <v>0</v>
      </c>
      <c r="R82" s="340">
        <v>971045020</v>
      </c>
      <c r="S82" s="336"/>
      <c r="T82" s="340">
        <v>1015140599</v>
      </c>
      <c r="U82" s="340">
        <v>1015140599</v>
      </c>
      <c r="V82" s="340">
        <v>935940381</v>
      </c>
      <c r="W82" s="340">
        <v>935940381</v>
      </c>
      <c r="X82" s="340">
        <v>1050245238</v>
      </c>
      <c r="Y82" s="340">
        <v>1050245238</v>
      </c>
      <c r="Z82" s="341">
        <v>2057307</v>
      </c>
      <c r="AA82" s="341">
        <v>36</v>
      </c>
      <c r="AB82" s="340">
        <v>2057343</v>
      </c>
      <c r="AC82" s="341">
        <v>52652421</v>
      </c>
      <c r="AD82" s="338">
        <v>0</v>
      </c>
      <c r="AE82" s="343">
        <v>1025754784</v>
      </c>
      <c r="AU82" s="344"/>
    </row>
    <row r="83" spans="1:47" ht="12.75" customHeight="1">
      <c r="A83" s="327">
        <v>2011</v>
      </c>
      <c r="B83" s="327">
        <v>11</v>
      </c>
      <c r="C83" s="338">
        <v>384883866</v>
      </c>
      <c r="D83" s="339">
        <v>-14202212</v>
      </c>
      <c r="E83" s="340">
        <v>370681654</v>
      </c>
      <c r="F83" s="338">
        <v>310874412</v>
      </c>
      <c r="G83" s="339">
        <v>2024697</v>
      </c>
      <c r="H83" s="340">
        <v>312899109</v>
      </c>
      <c r="I83" s="338">
        <v>166971247</v>
      </c>
      <c r="J83" s="339">
        <v>2758008</v>
      </c>
      <c r="K83" s="340">
        <v>169729255</v>
      </c>
      <c r="L83" s="338">
        <v>2137967</v>
      </c>
      <c r="M83" s="340">
        <v>30210861</v>
      </c>
      <c r="N83" s="340">
        <v>3230199</v>
      </c>
      <c r="O83" s="340">
        <v>33441060</v>
      </c>
      <c r="P83" s="340">
        <v>888889045</v>
      </c>
      <c r="Q83" s="336">
        <v>0</v>
      </c>
      <c r="R83" s="340">
        <v>888889045</v>
      </c>
      <c r="S83" s="336"/>
      <c r="T83" s="340">
        <v>864867492</v>
      </c>
      <c r="U83" s="340">
        <v>864867492</v>
      </c>
      <c r="V83" s="340">
        <v>855447985</v>
      </c>
      <c r="W83" s="340">
        <v>855447985</v>
      </c>
      <c r="X83" s="340">
        <v>898308552</v>
      </c>
      <c r="Y83" s="340">
        <v>898308552</v>
      </c>
      <c r="Z83" s="341">
        <v>2079359</v>
      </c>
      <c r="AA83" s="341">
        <v>228198</v>
      </c>
      <c r="AB83" s="340">
        <v>2307557</v>
      </c>
      <c r="AC83" s="341">
        <v>43820993</v>
      </c>
      <c r="AD83" s="338">
        <v>0</v>
      </c>
      <c r="AE83" s="343">
        <v>935017595</v>
      </c>
      <c r="AU83" s="344"/>
    </row>
    <row r="84" spans="1:47" ht="12.75" customHeight="1">
      <c r="A84" s="327">
        <v>2011</v>
      </c>
      <c r="B84" s="327">
        <v>12</v>
      </c>
      <c r="C84" s="338">
        <v>427624441</v>
      </c>
      <c r="D84" s="339">
        <v>54058891</v>
      </c>
      <c r="E84" s="340">
        <v>481683332</v>
      </c>
      <c r="F84" s="338">
        <v>302896075</v>
      </c>
      <c r="G84" s="339">
        <v>10276172</v>
      </c>
      <c r="H84" s="340">
        <v>313172247</v>
      </c>
      <c r="I84" s="338">
        <v>163820152</v>
      </c>
      <c r="J84" s="339">
        <v>-2415970</v>
      </c>
      <c r="K84" s="340">
        <v>161404182</v>
      </c>
      <c r="L84" s="338">
        <v>2141713</v>
      </c>
      <c r="M84" s="340">
        <v>33273342</v>
      </c>
      <c r="N84" s="340">
        <v>3553512</v>
      </c>
      <c r="O84" s="340">
        <v>36826854</v>
      </c>
      <c r="P84" s="340">
        <v>995228328</v>
      </c>
      <c r="Q84" s="336">
        <v>0</v>
      </c>
      <c r="R84" s="340">
        <v>995228328</v>
      </c>
      <c r="S84" s="336"/>
      <c r="T84" s="340">
        <v>896482381</v>
      </c>
      <c r="U84" s="340">
        <v>896482381</v>
      </c>
      <c r="V84" s="340">
        <v>958401474</v>
      </c>
      <c r="W84" s="340">
        <v>958401474</v>
      </c>
      <c r="X84" s="340">
        <v>933309235</v>
      </c>
      <c r="Y84" s="340">
        <v>933309235</v>
      </c>
      <c r="Z84" s="341">
        <v>2264812</v>
      </c>
      <c r="AA84" s="341">
        <v>247076</v>
      </c>
      <c r="AB84" s="340">
        <v>2511888</v>
      </c>
      <c r="AC84" s="341">
        <v>55892614</v>
      </c>
      <c r="AD84" s="338">
        <v>0</v>
      </c>
      <c r="AE84" s="343">
        <v>1053632830</v>
      </c>
      <c r="AU84" s="344"/>
    </row>
    <row r="85" spans="1:47" ht="12.75" customHeight="1">
      <c r="B85" s="332" t="s">
        <v>112</v>
      </c>
      <c r="C85" s="340">
        <v>5986503378</v>
      </c>
      <c r="D85" s="340">
        <v>23016516</v>
      </c>
      <c r="E85" s="340">
        <v>6009519894</v>
      </c>
      <c r="F85" s="340">
        <v>4117450571</v>
      </c>
      <c r="G85" s="340">
        <v>16908308</v>
      </c>
      <c r="H85" s="340">
        <v>4134358879</v>
      </c>
      <c r="I85" s="340">
        <v>2143645117</v>
      </c>
      <c r="J85" s="340">
        <v>1809484</v>
      </c>
      <c r="K85" s="340">
        <v>2145454601</v>
      </c>
      <c r="L85" s="340">
        <v>25453298</v>
      </c>
      <c r="M85" s="340">
        <v>398010181</v>
      </c>
      <c r="N85" s="340">
        <v>45403976</v>
      </c>
      <c r="O85" s="340">
        <v>443414157</v>
      </c>
      <c r="P85" s="340">
        <v>12758200829</v>
      </c>
      <c r="Q85" s="336">
        <v>0</v>
      </c>
      <c r="R85" s="340">
        <v>12758200829</v>
      </c>
      <c r="S85" s="336"/>
      <c r="T85" s="340">
        <v>12273052364</v>
      </c>
      <c r="U85" s="340">
        <v>12273052364</v>
      </c>
      <c r="V85" s="340">
        <v>12314786672</v>
      </c>
      <c r="W85" s="340">
        <v>12314786672</v>
      </c>
      <c r="X85" s="340">
        <v>12716466521</v>
      </c>
      <c r="Y85" s="340">
        <v>12716466521</v>
      </c>
      <c r="Z85" s="338">
        <v>26154484</v>
      </c>
      <c r="AA85" s="338">
        <v>90504</v>
      </c>
      <c r="AB85" s="340">
        <v>26244988</v>
      </c>
      <c r="AC85" s="338">
        <v>791344847</v>
      </c>
      <c r="AD85" s="338">
        <v>0</v>
      </c>
      <c r="AE85" s="338">
        <v>13575790664</v>
      </c>
      <c r="AT85" s="344"/>
      <c r="AU85" s="344"/>
    </row>
    <row r="86" spans="1:47" ht="12.75" customHeight="1">
      <c r="A86" s="327">
        <v>2012</v>
      </c>
      <c r="B86" s="327">
        <v>1</v>
      </c>
      <c r="C86" s="338">
        <v>554385736</v>
      </c>
      <c r="D86" s="339">
        <v>14958752</v>
      </c>
      <c r="E86" s="340">
        <v>569344488</v>
      </c>
      <c r="F86" s="338">
        <v>316964288</v>
      </c>
      <c r="G86" s="339">
        <v>-35500631</v>
      </c>
      <c r="H86" s="340">
        <v>281463657</v>
      </c>
      <c r="I86" s="338">
        <v>161324491</v>
      </c>
      <c r="J86" s="339">
        <v>-5993757</v>
      </c>
      <c r="K86" s="340">
        <v>155330734</v>
      </c>
      <c r="L86" s="338">
        <v>2145585</v>
      </c>
      <c r="M86" s="340">
        <v>34325422</v>
      </c>
      <c r="N86" s="340">
        <v>3704081</v>
      </c>
      <c r="O86" s="340">
        <v>38029503</v>
      </c>
      <c r="P86" s="340">
        <v>1046313967</v>
      </c>
      <c r="Q86" s="336">
        <v>0</v>
      </c>
      <c r="R86" s="340">
        <v>1046313967</v>
      </c>
      <c r="S86" s="336"/>
      <c r="T86" s="340">
        <v>1034820100</v>
      </c>
      <c r="U86" s="340">
        <v>1034820100</v>
      </c>
      <c r="V86" s="340">
        <v>1008284464</v>
      </c>
      <c r="W86" s="340">
        <v>1008284464</v>
      </c>
      <c r="X86" s="340">
        <v>1072849603</v>
      </c>
      <c r="Y86" s="340">
        <v>1072849603</v>
      </c>
      <c r="Z86" s="341">
        <v>2409503</v>
      </c>
      <c r="AA86" s="341">
        <v>-258899</v>
      </c>
      <c r="AB86" s="340">
        <v>2150604</v>
      </c>
      <c r="AC86" s="341">
        <v>60869591</v>
      </c>
      <c r="AD86" s="338">
        <v>0</v>
      </c>
      <c r="AE86" s="343">
        <v>1109334162</v>
      </c>
      <c r="AU86" s="344"/>
    </row>
    <row r="87" spans="1:47" ht="12.75" customHeight="1">
      <c r="A87" s="327">
        <v>2012</v>
      </c>
      <c r="B87" s="327">
        <v>2</v>
      </c>
      <c r="C87" s="338">
        <v>498219813</v>
      </c>
      <c r="D87" s="339">
        <v>-59056372</v>
      </c>
      <c r="E87" s="340">
        <v>439163441</v>
      </c>
      <c r="F87" s="338">
        <v>304354183</v>
      </c>
      <c r="G87" s="339">
        <v>-20803753</v>
      </c>
      <c r="H87" s="340">
        <v>283550430</v>
      </c>
      <c r="I87" s="338">
        <v>151830664</v>
      </c>
      <c r="J87" s="339">
        <v>-383379</v>
      </c>
      <c r="K87" s="340">
        <v>151447285</v>
      </c>
      <c r="L87" s="338">
        <v>2149457</v>
      </c>
      <c r="M87" s="340">
        <v>30123300</v>
      </c>
      <c r="N87" s="340">
        <v>3236708</v>
      </c>
      <c r="O87" s="340">
        <v>33360008</v>
      </c>
      <c r="P87" s="340">
        <v>909670621</v>
      </c>
      <c r="Q87" s="336">
        <v>0</v>
      </c>
      <c r="R87" s="340">
        <v>909670621</v>
      </c>
      <c r="S87" s="336"/>
      <c r="T87" s="340">
        <v>956554117</v>
      </c>
      <c r="U87" s="340">
        <v>956554117</v>
      </c>
      <c r="V87" s="340">
        <v>876310613</v>
      </c>
      <c r="W87" s="340">
        <v>876310613</v>
      </c>
      <c r="X87" s="340">
        <v>989914125</v>
      </c>
      <c r="Y87" s="340">
        <v>989914125</v>
      </c>
      <c r="Z87" s="341">
        <v>2295580</v>
      </c>
      <c r="AA87" s="341">
        <v>-172225</v>
      </c>
      <c r="AB87" s="340">
        <v>2123355</v>
      </c>
      <c r="AC87" s="341">
        <v>45042226</v>
      </c>
      <c r="AD87" s="338">
        <v>0</v>
      </c>
      <c r="AE87" s="343">
        <v>956836202</v>
      </c>
      <c r="AU87" s="344"/>
    </row>
    <row r="88" spans="1:47" ht="12.75" customHeight="1">
      <c r="A88" s="327">
        <v>2012</v>
      </c>
      <c r="B88" s="327">
        <v>3</v>
      </c>
      <c r="C88" s="338">
        <v>395481571</v>
      </c>
      <c r="D88" s="339">
        <v>-6413829</v>
      </c>
      <c r="E88" s="340">
        <v>389067742</v>
      </c>
      <c r="F88" s="338">
        <v>291838837</v>
      </c>
      <c r="G88" s="339">
        <v>28861749</v>
      </c>
      <c r="H88" s="340">
        <v>320700586</v>
      </c>
      <c r="I88" s="338">
        <v>166363081</v>
      </c>
      <c r="J88" s="339">
        <v>3304900</v>
      </c>
      <c r="K88" s="340">
        <v>169667981</v>
      </c>
      <c r="L88" s="338">
        <v>2153330</v>
      </c>
      <c r="M88" s="340">
        <v>30494289</v>
      </c>
      <c r="N88" s="340">
        <v>3400907</v>
      </c>
      <c r="O88" s="340">
        <v>33895196</v>
      </c>
      <c r="P88" s="340">
        <v>915484835</v>
      </c>
      <c r="Q88" s="336">
        <v>0</v>
      </c>
      <c r="R88" s="340">
        <v>915484835</v>
      </c>
      <c r="S88" s="336"/>
      <c r="T88" s="340">
        <v>855836819</v>
      </c>
      <c r="U88" s="340">
        <v>855836819</v>
      </c>
      <c r="V88" s="340">
        <v>881589639</v>
      </c>
      <c r="W88" s="340">
        <v>881589639</v>
      </c>
      <c r="X88" s="340">
        <v>889732015</v>
      </c>
      <c r="Y88" s="340">
        <v>889732015</v>
      </c>
      <c r="Z88" s="341">
        <v>2146700</v>
      </c>
      <c r="AA88" s="341">
        <v>208855</v>
      </c>
      <c r="AB88" s="340">
        <v>2355555</v>
      </c>
      <c r="AC88" s="341">
        <v>45540660</v>
      </c>
      <c r="AD88" s="338">
        <v>0</v>
      </c>
      <c r="AE88" s="343">
        <v>963381050</v>
      </c>
      <c r="AU88" s="344"/>
    </row>
    <row r="89" spans="1:47" ht="12.75" customHeight="1">
      <c r="A89" s="327">
        <v>2012</v>
      </c>
      <c r="B89" s="327">
        <v>4</v>
      </c>
      <c r="C89" s="338">
        <v>387079464</v>
      </c>
      <c r="D89" s="339">
        <v>-1629795</v>
      </c>
      <c r="E89" s="340">
        <v>385449669</v>
      </c>
      <c r="F89" s="338">
        <v>312568652</v>
      </c>
      <c r="G89" s="339">
        <v>18852828</v>
      </c>
      <c r="H89" s="340">
        <v>331421480</v>
      </c>
      <c r="I89" s="338">
        <v>175780906</v>
      </c>
      <c r="J89" s="339">
        <v>3523419</v>
      </c>
      <c r="K89" s="340">
        <v>179304325</v>
      </c>
      <c r="L89" s="338">
        <v>2157202</v>
      </c>
      <c r="M89" s="340">
        <v>29576771</v>
      </c>
      <c r="N89" s="340">
        <v>3348704</v>
      </c>
      <c r="O89" s="340">
        <v>32925475</v>
      </c>
      <c r="P89" s="340">
        <v>931258151</v>
      </c>
      <c r="Q89" s="336">
        <v>0</v>
      </c>
      <c r="R89" s="340">
        <v>931258151</v>
      </c>
      <c r="S89" s="336"/>
      <c r="T89" s="340">
        <v>877586224</v>
      </c>
      <c r="U89" s="340">
        <v>877586224</v>
      </c>
      <c r="V89" s="340">
        <v>898332676</v>
      </c>
      <c r="W89" s="340">
        <v>898332676</v>
      </c>
      <c r="X89" s="340">
        <v>910511699</v>
      </c>
      <c r="Y89" s="340">
        <v>910511699</v>
      </c>
      <c r="Z89" s="341">
        <v>2059223</v>
      </c>
      <c r="AA89" s="341">
        <v>-34802</v>
      </c>
      <c r="AB89" s="340">
        <v>2024421</v>
      </c>
      <c r="AC89" s="341">
        <v>46973226</v>
      </c>
      <c r="AD89" s="338">
        <v>0</v>
      </c>
      <c r="AE89" s="343">
        <v>980255798</v>
      </c>
      <c r="AU89" s="344"/>
    </row>
    <row r="90" spans="1:47" ht="12.75" customHeight="1">
      <c r="A90" s="327">
        <v>2012</v>
      </c>
      <c r="B90" s="327">
        <v>5</v>
      </c>
      <c r="C90" s="338">
        <v>423952884</v>
      </c>
      <c r="D90" s="339">
        <v>78499618</v>
      </c>
      <c r="E90" s="340">
        <v>502452502</v>
      </c>
      <c r="F90" s="338">
        <v>342915599</v>
      </c>
      <c r="G90" s="339">
        <v>62156294</v>
      </c>
      <c r="H90" s="340">
        <v>405071893</v>
      </c>
      <c r="I90" s="338">
        <v>192303157</v>
      </c>
      <c r="J90" s="339">
        <v>10187869</v>
      </c>
      <c r="K90" s="340">
        <v>202491026</v>
      </c>
      <c r="L90" s="338">
        <v>2161074</v>
      </c>
      <c r="M90" s="340">
        <v>33817941</v>
      </c>
      <c r="N90" s="340">
        <v>3959706</v>
      </c>
      <c r="O90" s="340">
        <v>37777647</v>
      </c>
      <c r="P90" s="340">
        <v>1149954142</v>
      </c>
      <c r="Q90" s="336">
        <v>0</v>
      </c>
      <c r="R90" s="340">
        <v>1149954142</v>
      </c>
      <c r="S90" s="336"/>
      <c r="T90" s="340">
        <v>961332714</v>
      </c>
      <c r="U90" s="340">
        <v>961332714</v>
      </c>
      <c r="V90" s="340">
        <v>1112176495</v>
      </c>
      <c r="W90" s="340">
        <v>1112176495</v>
      </c>
      <c r="X90" s="340">
        <v>999110361</v>
      </c>
      <c r="Y90" s="340">
        <v>999110361</v>
      </c>
      <c r="Z90" s="341">
        <v>2099558</v>
      </c>
      <c r="AA90" s="341">
        <v>279855</v>
      </c>
      <c r="AB90" s="340">
        <v>2379413</v>
      </c>
      <c r="AC90" s="341">
        <v>73581694</v>
      </c>
      <c r="AD90" s="338">
        <v>0</v>
      </c>
      <c r="AE90" s="343">
        <v>1225915249</v>
      </c>
      <c r="AU90" s="344"/>
    </row>
    <row r="91" spans="1:47" ht="12.75" customHeight="1">
      <c r="A91" s="327">
        <v>2012</v>
      </c>
      <c r="B91" s="327">
        <v>6</v>
      </c>
      <c r="C91" s="338">
        <v>582176507</v>
      </c>
      <c r="D91" s="339">
        <v>63620896</v>
      </c>
      <c r="E91" s="340">
        <v>645797403</v>
      </c>
      <c r="F91" s="338">
        <v>403368906</v>
      </c>
      <c r="G91" s="339">
        <v>3072285</v>
      </c>
      <c r="H91" s="340">
        <v>406441191</v>
      </c>
      <c r="I91" s="338">
        <v>190256747</v>
      </c>
      <c r="J91" s="339">
        <v>-4339237</v>
      </c>
      <c r="K91" s="340">
        <v>185917510</v>
      </c>
      <c r="L91" s="338">
        <v>2164946</v>
      </c>
      <c r="M91" s="340">
        <v>36328385</v>
      </c>
      <c r="N91" s="340">
        <v>4351183</v>
      </c>
      <c r="O91" s="340">
        <v>40679568</v>
      </c>
      <c r="P91" s="340">
        <v>1281000618</v>
      </c>
      <c r="Q91" s="336">
        <v>0</v>
      </c>
      <c r="R91" s="340">
        <v>1281000618</v>
      </c>
      <c r="S91" s="336"/>
      <c r="T91" s="340">
        <v>1177967106</v>
      </c>
      <c r="U91" s="340">
        <v>1177967106</v>
      </c>
      <c r="V91" s="340">
        <v>1240321050</v>
      </c>
      <c r="W91" s="340">
        <v>1240321050</v>
      </c>
      <c r="X91" s="340">
        <v>1218646674</v>
      </c>
      <c r="Y91" s="340">
        <v>1218646674</v>
      </c>
      <c r="Z91" s="341">
        <v>2223531</v>
      </c>
      <c r="AA91" s="341">
        <v>-175775</v>
      </c>
      <c r="AB91" s="340">
        <v>2047756</v>
      </c>
      <c r="AC91" s="341">
        <v>92918196</v>
      </c>
      <c r="AD91" s="338">
        <v>0</v>
      </c>
      <c r="AE91" s="343">
        <v>1375966570</v>
      </c>
      <c r="AU91" s="344"/>
    </row>
    <row r="92" spans="1:47" ht="12.75" customHeight="1">
      <c r="A92" s="327">
        <v>2012</v>
      </c>
      <c r="B92" s="327">
        <v>7</v>
      </c>
      <c r="C92" s="338">
        <v>662750109</v>
      </c>
      <c r="D92" s="339">
        <v>34111605</v>
      </c>
      <c r="E92" s="340">
        <v>696861714</v>
      </c>
      <c r="F92" s="338">
        <v>423218334</v>
      </c>
      <c r="G92" s="339">
        <v>-1714111</v>
      </c>
      <c r="H92" s="340">
        <v>421504223</v>
      </c>
      <c r="I92" s="338">
        <v>189001658</v>
      </c>
      <c r="J92" s="339">
        <v>-2649714</v>
      </c>
      <c r="K92" s="340">
        <v>186351944</v>
      </c>
      <c r="L92" s="338">
        <v>2168818</v>
      </c>
      <c r="M92" s="340">
        <v>39326612</v>
      </c>
      <c r="N92" s="340">
        <v>4691093</v>
      </c>
      <c r="O92" s="340">
        <v>44017705</v>
      </c>
      <c r="P92" s="340">
        <v>1350904404</v>
      </c>
      <c r="Q92" s="336">
        <v>0</v>
      </c>
      <c r="R92" s="340">
        <v>1350904404</v>
      </c>
      <c r="S92" s="336"/>
      <c r="T92" s="340">
        <v>1277138919</v>
      </c>
      <c r="U92" s="340">
        <v>1277138919</v>
      </c>
      <c r="V92" s="340">
        <v>1306886699</v>
      </c>
      <c r="W92" s="340">
        <v>1306886699</v>
      </c>
      <c r="X92" s="340">
        <v>1321156624</v>
      </c>
      <c r="Y92" s="340">
        <v>1321156624</v>
      </c>
      <c r="Z92" s="341">
        <v>2284883</v>
      </c>
      <c r="AA92" s="341">
        <v>-43679</v>
      </c>
      <c r="AB92" s="340">
        <v>2241204</v>
      </c>
      <c r="AC92" s="341">
        <v>104372932</v>
      </c>
      <c r="AD92" s="338">
        <v>0</v>
      </c>
      <c r="AE92" s="343">
        <v>1457518540</v>
      </c>
      <c r="AU92" s="344"/>
    </row>
    <row r="93" spans="1:47" ht="12.75" customHeight="1">
      <c r="A93" s="327">
        <v>2012</v>
      </c>
      <c r="B93" s="327">
        <v>8</v>
      </c>
      <c r="C93" s="338">
        <v>694285866</v>
      </c>
      <c r="D93" s="339">
        <v>7619425</v>
      </c>
      <c r="E93" s="340">
        <v>701905291</v>
      </c>
      <c r="F93" s="338">
        <v>433346144</v>
      </c>
      <c r="G93" s="339">
        <v>-1587098</v>
      </c>
      <c r="H93" s="340">
        <v>431759046</v>
      </c>
      <c r="I93" s="338">
        <v>198486095</v>
      </c>
      <c r="J93" s="339">
        <v>2653715</v>
      </c>
      <c r="K93" s="340">
        <v>201139810</v>
      </c>
      <c r="L93" s="338">
        <v>2172690</v>
      </c>
      <c r="M93" s="340">
        <v>39793870</v>
      </c>
      <c r="N93" s="340">
        <v>4778266</v>
      </c>
      <c r="O93" s="340">
        <v>44572136</v>
      </c>
      <c r="P93" s="340">
        <v>1381548973</v>
      </c>
      <c r="Q93" s="336">
        <v>0</v>
      </c>
      <c r="R93" s="340">
        <v>1381548973</v>
      </c>
      <c r="S93" s="336"/>
      <c r="T93" s="340">
        <v>1328290795</v>
      </c>
      <c r="U93" s="340">
        <v>1328290795</v>
      </c>
      <c r="V93" s="340">
        <v>1336976837</v>
      </c>
      <c r="W93" s="340">
        <v>1336976837</v>
      </c>
      <c r="X93" s="340">
        <v>1372862931</v>
      </c>
      <c r="Y93" s="340">
        <v>1372862931</v>
      </c>
      <c r="Z93" s="341">
        <v>2264148</v>
      </c>
      <c r="AA93" s="341">
        <v>-61208</v>
      </c>
      <c r="AB93" s="340">
        <v>2202940</v>
      </c>
      <c r="AC93" s="341">
        <v>109480301</v>
      </c>
      <c r="AD93" s="338">
        <v>0</v>
      </c>
      <c r="AE93" s="343">
        <v>1493232214</v>
      </c>
      <c r="AU93" s="344"/>
    </row>
    <row r="94" spans="1:47" ht="12.75" customHeight="1">
      <c r="A94" s="327">
        <v>2012</v>
      </c>
      <c r="B94" s="327">
        <v>9</v>
      </c>
      <c r="C94" s="338">
        <v>627815629</v>
      </c>
      <c r="D94" s="339">
        <v>-81744507</v>
      </c>
      <c r="E94" s="340">
        <v>546071122</v>
      </c>
      <c r="F94" s="338">
        <v>418369123</v>
      </c>
      <c r="G94" s="339">
        <v>-33366596</v>
      </c>
      <c r="H94" s="340">
        <v>385002527</v>
      </c>
      <c r="I94" s="338">
        <v>194310262</v>
      </c>
      <c r="J94" s="339">
        <v>-6157604</v>
      </c>
      <c r="K94" s="340">
        <v>188152658</v>
      </c>
      <c r="L94" s="338">
        <v>2176563</v>
      </c>
      <c r="M94" s="340">
        <v>35316105</v>
      </c>
      <c r="N94" s="340">
        <v>4119795</v>
      </c>
      <c r="O94" s="340">
        <v>39435900</v>
      </c>
      <c r="P94" s="340">
        <v>1160838770</v>
      </c>
      <c r="Q94" s="336">
        <v>0</v>
      </c>
      <c r="R94" s="340">
        <v>1160838770</v>
      </c>
      <c r="S94" s="336"/>
      <c r="T94" s="340">
        <v>1242671577</v>
      </c>
      <c r="U94" s="340">
        <v>1242671577</v>
      </c>
      <c r="V94" s="340">
        <v>1121402870</v>
      </c>
      <c r="W94" s="340">
        <v>1121402870</v>
      </c>
      <c r="X94" s="340">
        <v>1282107477</v>
      </c>
      <c r="Y94" s="340">
        <v>1282107477</v>
      </c>
      <c r="Z94" s="341">
        <v>2234708</v>
      </c>
      <c r="AA94" s="341">
        <v>-146913</v>
      </c>
      <c r="AB94" s="340">
        <v>2087795</v>
      </c>
      <c r="AC94" s="341">
        <v>75175480</v>
      </c>
      <c r="AD94" s="338">
        <v>0</v>
      </c>
      <c r="AE94" s="343">
        <v>1238102045</v>
      </c>
      <c r="AU94" s="344"/>
    </row>
    <row r="95" spans="1:47" ht="12.75" customHeight="1">
      <c r="A95" s="327">
        <v>2012</v>
      </c>
      <c r="B95" s="327">
        <v>10</v>
      </c>
      <c r="C95" s="338">
        <v>484478320</v>
      </c>
      <c r="D95" s="339">
        <v>-67833810</v>
      </c>
      <c r="E95" s="340">
        <v>416644510</v>
      </c>
      <c r="F95" s="338">
        <v>368698327</v>
      </c>
      <c r="G95" s="339">
        <v>-14982107</v>
      </c>
      <c r="H95" s="340">
        <v>353716220</v>
      </c>
      <c r="I95" s="338">
        <v>186851377</v>
      </c>
      <c r="J95" s="339">
        <v>1321764</v>
      </c>
      <c r="K95" s="340">
        <v>188173141</v>
      </c>
      <c r="L95" s="338">
        <v>2180435</v>
      </c>
      <c r="M95" s="340">
        <v>32041059</v>
      </c>
      <c r="N95" s="340">
        <v>3688257</v>
      </c>
      <c r="O95" s="340">
        <v>35729316</v>
      </c>
      <c r="P95" s="340">
        <v>996443622</v>
      </c>
      <c r="Q95" s="336">
        <v>0</v>
      </c>
      <c r="R95" s="340">
        <v>996443622</v>
      </c>
      <c r="S95" s="336"/>
      <c r="T95" s="340">
        <v>1042208459</v>
      </c>
      <c r="U95" s="340">
        <v>1042208459</v>
      </c>
      <c r="V95" s="340">
        <v>960714306</v>
      </c>
      <c r="W95" s="340">
        <v>960714306</v>
      </c>
      <c r="X95" s="340">
        <v>1077937775</v>
      </c>
      <c r="Y95" s="340">
        <v>1077937775</v>
      </c>
      <c r="Z95" s="341">
        <v>2084889</v>
      </c>
      <c r="AA95" s="341">
        <v>192</v>
      </c>
      <c r="AB95" s="340">
        <v>2085081</v>
      </c>
      <c r="AC95" s="341">
        <v>54260643</v>
      </c>
      <c r="AD95" s="338">
        <v>0</v>
      </c>
      <c r="AE95" s="343">
        <v>1052789346</v>
      </c>
      <c r="AU95" s="344"/>
    </row>
    <row r="96" spans="1:47" ht="12.75" customHeight="1">
      <c r="A96" s="327">
        <v>2012</v>
      </c>
      <c r="B96" s="327">
        <v>11</v>
      </c>
      <c r="C96" s="338">
        <v>391123776</v>
      </c>
      <c r="D96" s="339">
        <v>-14833834</v>
      </c>
      <c r="E96" s="340">
        <v>376289942</v>
      </c>
      <c r="F96" s="338">
        <v>317713724</v>
      </c>
      <c r="G96" s="339">
        <v>2480709</v>
      </c>
      <c r="H96" s="340">
        <v>320194433</v>
      </c>
      <c r="I96" s="338">
        <v>165957283</v>
      </c>
      <c r="J96" s="339">
        <v>3124576</v>
      </c>
      <c r="K96" s="340">
        <v>169081859</v>
      </c>
      <c r="L96" s="338">
        <v>2184307</v>
      </c>
      <c r="M96" s="340">
        <v>30761425</v>
      </c>
      <c r="N96" s="340">
        <v>3284162</v>
      </c>
      <c r="O96" s="340">
        <v>34045587</v>
      </c>
      <c r="P96" s="340">
        <v>901796128</v>
      </c>
      <c r="Q96" s="336">
        <v>0</v>
      </c>
      <c r="R96" s="340">
        <v>901796128</v>
      </c>
      <c r="S96" s="336"/>
      <c r="T96" s="340">
        <v>876979090</v>
      </c>
      <c r="U96" s="340">
        <v>876979090</v>
      </c>
      <c r="V96" s="340">
        <v>867750541</v>
      </c>
      <c r="W96" s="340">
        <v>867750541</v>
      </c>
      <c r="X96" s="340">
        <v>911024677</v>
      </c>
      <c r="Y96" s="340">
        <v>911024677</v>
      </c>
      <c r="Z96" s="341">
        <v>2107237</v>
      </c>
      <c r="AA96" s="341">
        <v>266071</v>
      </c>
      <c r="AB96" s="340">
        <v>2373308</v>
      </c>
      <c r="AC96" s="341">
        <v>44109918</v>
      </c>
      <c r="AD96" s="338">
        <v>0</v>
      </c>
      <c r="AE96" s="343">
        <v>948279354</v>
      </c>
      <c r="AU96" s="344"/>
    </row>
    <row r="97" spans="1:47" ht="12.75" customHeight="1">
      <c r="A97" s="327">
        <v>2012</v>
      </c>
      <c r="B97" s="327">
        <v>12</v>
      </c>
      <c r="C97" s="338">
        <v>439515366</v>
      </c>
      <c r="D97" s="339">
        <v>56414721</v>
      </c>
      <c r="E97" s="340">
        <v>495930087</v>
      </c>
      <c r="F97" s="338">
        <v>312920057</v>
      </c>
      <c r="G97" s="339">
        <v>9994080</v>
      </c>
      <c r="H97" s="340">
        <v>322914137</v>
      </c>
      <c r="I97" s="338">
        <v>162770423</v>
      </c>
      <c r="J97" s="339">
        <v>-3003404</v>
      </c>
      <c r="K97" s="340">
        <v>159767019</v>
      </c>
      <c r="L97" s="338">
        <v>2188179</v>
      </c>
      <c r="M97" s="340">
        <v>33842257</v>
      </c>
      <c r="N97" s="340">
        <v>3609274</v>
      </c>
      <c r="O97" s="340">
        <v>37451531</v>
      </c>
      <c r="P97" s="340">
        <v>1018250953</v>
      </c>
      <c r="Q97" s="336">
        <v>0</v>
      </c>
      <c r="R97" s="340">
        <v>1018250953</v>
      </c>
      <c r="S97" s="336"/>
      <c r="T97" s="340">
        <v>917394025</v>
      </c>
      <c r="U97" s="340">
        <v>917394025</v>
      </c>
      <c r="V97" s="340">
        <v>980799422</v>
      </c>
      <c r="W97" s="340">
        <v>980799422</v>
      </c>
      <c r="X97" s="340">
        <v>954845556</v>
      </c>
      <c r="Y97" s="340">
        <v>954845556</v>
      </c>
      <c r="Z97" s="341">
        <v>2295176</v>
      </c>
      <c r="AA97" s="341">
        <v>233396</v>
      </c>
      <c r="AB97" s="340">
        <v>2528572</v>
      </c>
      <c r="AC97" s="341">
        <v>57295544</v>
      </c>
      <c r="AD97" s="338">
        <v>0</v>
      </c>
      <c r="AE97" s="343">
        <v>1078075069</v>
      </c>
      <c r="AU97" s="344"/>
    </row>
    <row r="98" spans="1:47" ht="12.75" customHeight="1">
      <c r="B98" s="332" t="s">
        <v>112</v>
      </c>
      <c r="C98" s="340">
        <v>6141265041</v>
      </c>
      <c r="D98" s="340">
        <v>23712870</v>
      </c>
      <c r="E98" s="340">
        <v>6164977911</v>
      </c>
      <c r="F98" s="340">
        <v>4246276174</v>
      </c>
      <c r="G98" s="340">
        <v>17463649</v>
      </c>
      <c r="H98" s="340">
        <v>4263739823</v>
      </c>
      <c r="I98" s="340">
        <v>2135236144</v>
      </c>
      <c r="J98" s="340">
        <v>1589148</v>
      </c>
      <c r="K98" s="340">
        <v>2136825292</v>
      </c>
      <c r="L98" s="340">
        <v>26002586</v>
      </c>
      <c r="M98" s="340">
        <v>405747436</v>
      </c>
      <c r="N98" s="340">
        <v>46172136</v>
      </c>
      <c r="O98" s="340">
        <v>451919572</v>
      </c>
      <c r="P98" s="340">
        <v>13043465184</v>
      </c>
      <c r="Q98" s="336">
        <v>0</v>
      </c>
      <c r="R98" s="340">
        <v>13043465184</v>
      </c>
      <c r="S98" s="336"/>
      <c r="T98" s="340">
        <v>12548779945</v>
      </c>
      <c r="U98" s="340">
        <v>12548779945</v>
      </c>
      <c r="V98" s="340">
        <v>12591545612</v>
      </c>
      <c r="W98" s="340">
        <v>12591545612</v>
      </c>
      <c r="X98" s="340">
        <v>13000699517</v>
      </c>
      <c r="Y98" s="340">
        <v>13000699517</v>
      </c>
      <c r="Z98" s="338">
        <v>26505136</v>
      </c>
      <c r="AA98" s="338">
        <v>94868</v>
      </c>
      <c r="AB98" s="340">
        <v>26600004</v>
      </c>
      <c r="AC98" s="338">
        <v>809620411</v>
      </c>
      <c r="AD98" s="338">
        <v>0</v>
      </c>
      <c r="AE98" s="338">
        <v>13879685599</v>
      </c>
      <c r="AT98" s="344"/>
      <c r="AU98" s="344"/>
    </row>
    <row r="99" spans="1:47" ht="12.75" customHeight="1">
      <c r="A99" s="327">
        <v>2013</v>
      </c>
      <c r="B99" s="327">
        <v>1</v>
      </c>
      <c r="C99" s="338">
        <v>570789770</v>
      </c>
      <c r="D99" s="339">
        <v>16361532</v>
      </c>
      <c r="E99" s="340">
        <v>587151302</v>
      </c>
      <c r="F99" s="338">
        <v>328275074</v>
      </c>
      <c r="G99" s="339">
        <v>-37700586</v>
      </c>
      <c r="H99" s="340">
        <v>290574488</v>
      </c>
      <c r="I99" s="338">
        <v>160725423</v>
      </c>
      <c r="J99" s="339">
        <v>-6112025</v>
      </c>
      <c r="K99" s="340">
        <v>154613398</v>
      </c>
      <c r="L99" s="338">
        <v>2192142</v>
      </c>
      <c r="M99" s="340">
        <v>34894337</v>
      </c>
      <c r="N99" s="340">
        <v>3759842</v>
      </c>
      <c r="O99" s="340">
        <v>38654179</v>
      </c>
      <c r="P99" s="340">
        <v>1073185509</v>
      </c>
      <c r="Q99" s="336">
        <v>0</v>
      </c>
      <c r="R99" s="340">
        <v>1073185509</v>
      </c>
      <c r="S99" s="336"/>
      <c r="T99" s="340">
        <v>1061982409</v>
      </c>
      <c r="U99" s="340">
        <v>1061982409</v>
      </c>
      <c r="V99" s="340">
        <v>1034531330</v>
      </c>
      <c r="W99" s="340">
        <v>1034531330</v>
      </c>
      <c r="X99" s="340">
        <v>1100636588</v>
      </c>
      <c r="Y99" s="340">
        <v>1100636588</v>
      </c>
      <c r="Z99" s="341">
        <v>2441380</v>
      </c>
      <c r="AA99" s="341">
        <v>-273776</v>
      </c>
      <c r="AB99" s="340">
        <v>2167604</v>
      </c>
      <c r="AC99" s="341">
        <v>62753719</v>
      </c>
      <c r="AD99" s="338">
        <v>0</v>
      </c>
      <c r="AE99" s="343">
        <v>1138106832</v>
      </c>
      <c r="AU99" s="344"/>
    </row>
    <row r="100" spans="1:47" ht="12.75" customHeight="1">
      <c r="A100" s="327">
        <v>2013</v>
      </c>
      <c r="B100" s="327">
        <v>2</v>
      </c>
      <c r="C100" s="338">
        <v>509422899</v>
      </c>
      <c r="D100" s="339">
        <v>-60483567</v>
      </c>
      <c r="E100" s="340">
        <v>448939332</v>
      </c>
      <c r="F100" s="338">
        <v>312928105</v>
      </c>
      <c r="G100" s="339">
        <v>-21057270</v>
      </c>
      <c r="H100" s="340">
        <v>291870835</v>
      </c>
      <c r="I100" s="338">
        <v>150831662</v>
      </c>
      <c r="J100" s="339">
        <v>-74228</v>
      </c>
      <c r="K100" s="340">
        <v>150757434</v>
      </c>
      <c r="L100" s="338">
        <v>2196106</v>
      </c>
      <c r="M100" s="340">
        <v>29598425</v>
      </c>
      <c r="N100" s="340">
        <v>3175462</v>
      </c>
      <c r="O100" s="340">
        <v>32773887</v>
      </c>
      <c r="P100" s="340">
        <v>926537594</v>
      </c>
      <c r="Q100" s="336">
        <v>0</v>
      </c>
      <c r="R100" s="340">
        <v>926537594</v>
      </c>
      <c r="S100" s="336"/>
      <c r="T100" s="340">
        <v>975378772</v>
      </c>
      <c r="U100" s="340">
        <v>975378772</v>
      </c>
      <c r="V100" s="340">
        <v>893763707</v>
      </c>
      <c r="W100" s="340">
        <v>893763707</v>
      </c>
      <c r="X100" s="340">
        <v>1008152659</v>
      </c>
      <c r="Y100" s="340">
        <v>1008152659</v>
      </c>
      <c r="Z100" s="341">
        <v>2325949</v>
      </c>
      <c r="AA100" s="341">
        <v>-158461</v>
      </c>
      <c r="AB100" s="340">
        <v>2167488</v>
      </c>
      <c r="AC100" s="341">
        <v>45733947</v>
      </c>
      <c r="AD100" s="338">
        <v>0</v>
      </c>
      <c r="AE100" s="343">
        <v>974439029</v>
      </c>
      <c r="AU100" s="344"/>
    </row>
    <row r="101" spans="1:47" ht="12.75" customHeight="1">
      <c r="A101" s="327">
        <v>2013</v>
      </c>
      <c r="B101" s="327">
        <v>3</v>
      </c>
      <c r="C101" s="338">
        <v>409894513</v>
      </c>
      <c r="D101" s="339">
        <v>-7820946</v>
      </c>
      <c r="E101" s="340">
        <v>402073567</v>
      </c>
      <c r="F101" s="338">
        <v>304034052</v>
      </c>
      <c r="G101" s="339">
        <v>30874884</v>
      </c>
      <c r="H101" s="340">
        <v>334908936</v>
      </c>
      <c r="I101" s="338">
        <v>165428098</v>
      </c>
      <c r="J101" s="339">
        <v>3205363</v>
      </c>
      <c r="K101" s="340">
        <v>168633461</v>
      </c>
      <c r="L101" s="338">
        <v>2200069</v>
      </c>
      <c r="M101" s="340">
        <v>31063204</v>
      </c>
      <c r="N101" s="340">
        <v>3456669</v>
      </c>
      <c r="O101" s="340">
        <v>34519873</v>
      </c>
      <c r="P101" s="340">
        <v>942335906</v>
      </c>
      <c r="Q101" s="336">
        <v>0</v>
      </c>
      <c r="R101" s="340">
        <v>942335906</v>
      </c>
      <c r="S101" s="336"/>
      <c r="T101" s="340">
        <v>881556732</v>
      </c>
      <c r="U101" s="340">
        <v>881556732</v>
      </c>
      <c r="V101" s="340">
        <v>907816033</v>
      </c>
      <c r="W101" s="340">
        <v>907816033</v>
      </c>
      <c r="X101" s="340">
        <v>916076605</v>
      </c>
      <c r="Y101" s="340">
        <v>916076605</v>
      </c>
      <c r="Z101" s="341">
        <v>2175100</v>
      </c>
      <c r="AA101" s="341">
        <v>195945</v>
      </c>
      <c r="AB101" s="340">
        <v>2371045</v>
      </c>
      <c r="AC101" s="341">
        <v>47247229</v>
      </c>
      <c r="AD101" s="338">
        <v>0</v>
      </c>
      <c r="AE101" s="343">
        <v>991954180</v>
      </c>
      <c r="AU101" s="344"/>
    </row>
    <row r="102" spans="1:47" ht="12.75" customHeight="1">
      <c r="A102" s="327">
        <v>2013</v>
      </c>
      <c r="B102" s="327">
        <v>4</v>
      </c>
      <c r="C102" s="338">
        <v>399539203</v>
      </c>
      <c r="D102" s="339">
        <v>-2334320</v>
      </c>
      <c r="E102" s="340">
        <v>397204883</v>
      </c>
      <c r="F102" s="338">
        <v>324039826</v>
      </c>
      <c r="G102" s="339">
        <v>19754746</v>
      </c>
      <c r="H102" s="340">
        <v>343794572</v>
      </c>
      <c r="I102" s="338">
        <v>174882915</v>
      </c>
      <c r="J102" s="339">
        <v>3740655</v>
      </c>
      <c r="K102" s="340">
        <v>178623570</v>
      </c>
      <c r="L102" s="338">
        <v>2204033</v>
      </c>
      <c r="M102" s="340">
        <v>30127334</v>
      </c>
      <c r="N102" s="340">
        <v>3402666</v>
      </c>
      <c r="O102" s="340">
        <v>33530000</v>
      </c>
      <c r="P102" s="340">
        <v>955357058</v>
      </c>
      <c r="Q102" s="336">
        <v>0</v>
      </c>
      <c r="R102" s="340">
        <v>955357058</v>
      </c>
      <c r="S102" s="336"/>
      <c r="T102" s="340">
        <v>900665977</v>
      </c>
      <c r="U102" s="340">
        <v>900665977</v>
      </c>
      <c r="V102" s="340">
        <v>921827058</v>
      </c>
      <c r="W102" s="340">
        <v>921827058</v>
      </c>
      <c r="X102" s="340">
        <v>934195977</v>
      </c>
      <c r="Y102" s="340">
        <v>934195977</v>
      </c>
      <c r="Z102" s="341">
        <v>2086466</v>
      </c>
      <c r="AA102" s="341">
        <v>-32391</v>
      </c>
      <c r="AB102" s="340">
        <v>2054075</v>
      </c>
      <c r="AC102" s="341">
        <v>48373307</v>
      </c>
      <c r="AD102" s="338">
        <v>0</v>
      </c>
      <c r="AE102" s="343">
        <v>1005784440</v>
      </c>
      <c r="AU102" s="344"/>
    </row>
    <row r="103" spans="1:47" ht="12.75" customHeight="1">
      <c r="A103" s="327">
        <v>2013</v>
      </c>
      <c r="B103" s="327">
        <v>5</v>
      </c>
      <c r="C103" s="338">
        <v>431353132</v>
      </c>
      <c r="D103" s="339">
        <v>79668188</v>
      </c>
      <c r="E103" s="340">
        <v>511021320</v>
      </c>
      <c r="F103" s="338">
        <v>350113688</v>
      </c>
      <c r="G103" s="339">
        <v>63174538</v>
      </c>
      <c r="H103" s="340">
        <v>413288226</v>
      </c>
      <c r="I103" s="338">
        <v>191124397</v>
      </c>
      <c r="J103" s="339">
        <v>10823512</v>
      </c>
      <c r="K103" s="340">
        <v>201947909</v>
      </c>
      <c r="L103" s="338">
        <v>2207996</v>
      </c>
      <c r="M103" s="340">
        <v>34386856</v>
      </c>
      <c r="N103" s="340">
        <v>4015468</v>
      </c>
      <c r="O103" s="340">
        <v>38402324</v>
      </c>
      <c r="P103" s="340">
        <v>1166867775</v>
      </c>
      <c r="Q103" s="336">
        <v>0</v>
      </c>
      <c r="R103" s="340">
        <v>1166867775</v>
      </c>
      <c r="S103" s="336"/>
      <c r="T103" s="340">
        <v>974799213</v>
      </c>
      <c r="U103" s="340">
        <v>974799213</v>
      </c>
      <c r="V103" s="340">
        <v>1128465451</v>
      </c>
      <c r="W103" s="340">
        <v>1128465451</v>
      </c>
      <c r="X103" s="340">
        <v>1013201537</v>
      </c>
      <c r="Y103" s="340">
        <v>1013201537</v>
      </c>
      <c r="Z103" s="341">
        <v>2127335</v>
      </c>
      <c r="AA103" s="341">
        <v>299730</v>
      </c>
      <c r="AB103" s="340">
        <v>2427065</v>
      </c>
      <c r="AC103" s="341">
        <v>74059968</v>
      </c>
      <c r="AD103" s="338">
        <v>0</v>
      </c>
      <c r="AE103" s="343">
        <v>1243354808</v>
      </c>
      <c r="AU103" s="344"/>
    </row>
    <row r="104" spans="1:47" ht="12.75" customHeight="1">
      <c r="A104" s="327">
        <v>2013</v>
      </c>
      <c r="B104" s="327">
        <v>6</v>
      </c>
      <c r="C104" s="338">
        <v>594580453</v>
      </c>
      <c r="D104" s="339">
        <v>66224818</v>
      </c>
      <c r="E104" s="340">
        <v>660805271</v>
      </c>
      <c r="F104" s="338">
        <v>413530936</v>
      </c>
      <c r="G104" s="339">
        <v>2571815</v>
      </c>
      <c r="H104" s="340">
        <v>416102751</v>
      </c>
      <c r="I104" s="338">
        <v>189616898</v>
      </c>
      <c r="J104" s="339">
        <v>-4855586</v>
      </c>
      <c r="K104" s="340">
        <v>184761312</v>
      </c>
      <c r="L104" s="338">
        <v>2211960</v>
      </c>
      <c r="M104" s="340">
        <v>36878948</v>
      </c>
      <c r="N104" s="340">
        <v>4405146</v>
      </c>
      <c r="O104" s="340">
        <v>41284094</v>
      </c>
      <c r="P104" s="340">
        <v>1305165388</v>
      </c>
      <c r="Q104" s="336">
        <v>0</v>
      </c>
      <c r="R104" s="340">
        <v>1305165388</v>
      </c>
      <c r="S104" s="336"/>
      <c r="T104" s="340">
        <v>1199940247</v>
      </c>
      <c r="U104" s="340">
        <v>1199940247</v>
      </c>
      <c r="V104" s="340">
        <v>1263881294</v>
      </c>
      <c r="W104" s="340">
        <v>1263881294</v>
      </c>
      <c r="X104" s="340">
        <v>1241224341</v>
      </c>
      <c r="Y104" s="340">
        <v>1241224341</v>
      </c>
      <c r="Z104" s="341">
        <v>2252947</v>
      </c>
      <c r="AA104" s="341">
        <v>-197321</v>
      </c>
      <c r="AB104" s="340">
        <v>2055626</v>
      </c>
      <c r="AC104" s="341">
        <v>94355253</v>
      </c>
      <c r="AD104" s="338">
        <v>0</v>
      </c>
      <c r="AE104" s="343">
        <v>1401576267</v>
      </c>
      <c r="AU104" s="344"/>
    </row>
    <row r="105" spans="1:47" ht="12.75" customHeight="1">
      <c r="A105" s="327">
        <v>2013</v>
      </c>
      <c r="B105" s="327">
        <v>7</v>
      </c>
      <c r="C105" s="338">
        <v>680818474</v>
      </c>
      <c r="D105" s="339">
        <v>35411406</v>
      </c>
      <c r="E105" s="340">
        <v>716229880</v>
      </c>
      <c r="F105" s="338">
        <v>436465088</v>
      </c>
      <c r="G105" s="339">
        <v>-2097932</v>
      </c>
      <c r="H105" s="340">
        <v>434367156</v>
      </c>
      <c r="I105" s="338">
        <v>188667532</v>
      </c>
      <c r="J105" s="339">
        <v>-2960844</v>
      </c>
      <c r="K105" s="340">
        <v>185706688</v>
      </c>
      <c r="L105" s="338">
        <v>2215923</v>
      </c>
      <c r="M105" s="340">
        <v>39895527</v>
      </c>
      <c r="N105" s="340">
        <v>4746854</v>
      </c>
      <c r="O105" s="340">
        <v>44642381</v>
      </c>
      <c r="P105" s="340">
        <v>1383162028</v>
      </c>
      <c r="Q105" s="336">
        <v>0</v>
      </c>
      <c r="R105" s="340">
        <v>1383162028</v>
      </c>
      <c r="S105" s="336"/>
      <c r="T105" s="340">
        <v>1308167017</v>
      </c>
      <c r="U105" s="340">
        <v>1308167017</v>
      </c>
      <c r="V105" s="340">
        <v>1338519647</v>
      </c>
      <c r="W105" s="340">
        <v>1338519647</v>
      </c>
      <c r="X105" s="340">
        <v>1352809398</v>
      </c>
      <c r="Y105" s="340">
        <v>1352809398</v>
      </c>
      <c r="Z105" s="341">
        <v>2315111</v>
      </c>
      <c r="AA105" s="341">
        <v>-57941</v>
      </c>
      <c r="AB105" s="340">
        <v>2257170</v>
      </c>
      <c r="AC105" s="341">
        <v>107123027</v>
      </c>
      <c r="AD105" s="338">
        <v>0</v>
      </c>
      <c r="AE105" s="343">
        <v>1492542225</v>
      </c>
      <c r="AU105" s="344"/>
    </row>
    <row r="106" spans="1:47" ht="12.75" customHeight="1">
      <c r="A106" s="327">
        <v>2013</v>
      </c>
      <c r="B106" s="327">
        <v>8</v>
      </c>
      <c r="C106" s="338">
        <v>714335813</v>
      </c>
      <c r="D106" s="339">
        <v>7780439</v>
      </c>
      <c r="E106" s="340">
        <v>722116252</v>
      </c>
      <c r="F106" s="338">
        <v>447595382</v>
      </c>
      <c r="G106" s="339">
        <v>-1859297</v>
      </c>
      <c r="H106" s="340">
        <v>445736085</v>
      </c>
      <c r="I106" s="338">
        <v>198425308</v>
      </c>
      <c r="J106" s="339">
        <v>2691572</v>
      </c>
      <c r="K106" s="340">
        <v>201116880</v>
      </c>
      <c r="L106" s="338">
        <v>2219886</v>
      </c>
      <c r="M106" s="340">
        <v>40362786</v>
      </c>
      <c r="N106" s="340">
        <v>4834027</v>
      </c>
      <c r="O106" s="340">
        <v>45196813</v>
      </c>
      <c r="P106" s="340">
        <v>1416385916</v>
      </c>
      <c r="Q106" s="336">
        <v>0</v>
      </c>
      <c r="R106" s="340">
        <v>1416385916</v>
      </c>
      <c r="S106" s="336"/>
      <c r="T106" s="340">
        <v>1362576389</v>
      </c>
      <c r="U106" s="340">
        <v>1362576389</v>
      </c>
      <c r="V106" s="340">
        <v>1371189103</v>
      </c>
      <c r="W106" s="340">
        <v>1371189103</v>
      </c>
      <c r="X106" s="340">
        <v>1407773202</v>
      </c>
      <c r="Y106" s="340">
        <v>1407773202</v>
      </c>
      <c r="Z106" s="341">
        <v>2294102</v>
      </c>
      <c r="AA106" s="341">
        <v>-67097</v>
      </c>
      <c r="AB106" s="340">
        <v>2227005</v>
      </c>
      <c r="AC106" s="341">
        <v>112675393</v>
      </c>
      <c r="AD106" s="338">
        <v>0</v>
      </c>
      <c r="AE106" s="343">
        <v>1531288314</v>
      </c>
      <c r="AU106" s="344"/>
    </row>
    <row r="107" spans="1:47" ht="12.75" customHeight="1">
      <c r="A107" s="327">
        <v>2013</v>
      </c>
      <c r="B107" s="327">
        <v>9</v>
      </c>
      <c r="C107" s="338">
        <v>642251143</v>
      </c>
      <c r="D107" s="339">
        <v>-83698995</v>
      </c>
      <c r="E107" s="340">
        <v>558552148</v>
      </c>
      <c r="F107" s="338">
        <v>429654250</v>
      </c>
      <c r="G107" s="339">
        <v>-33868720</v>
      </c>
      <c r="H107" s="340">
        <v>395785530</v>
      </c>
      <c r="I107" s="338">
        <v>194098175</v>
      </c>
      <c r="J107" s="339">
        <v>-6086530</v>
      </c>
      <c r="K107" s="340">
        <v>188011645</v>
      </c>
      <c r="L107" s="338">
        <v>2223850</v>
      </c>
      <c r="M107" s="340">
        <v>35866668</v>
      </c>
      <c r="N107" s="340">
        <v>4173757</v>
      </c>
      <c r="O107" s="340">
        <v>40040425</v>
      </c>
      <c r="P107" s="340">
        <v>1184613598</v>
      </c>
      <c r="Q107" s="336">
        <v>0</v>
      </c>
      <c r="R107" s="340">
        <v>1184613598</v>
      </c>
      <c r="S107" s="336"/>
      <c r="T107" s="340">
        <v>1268227418</v>
      </c>
      <c r="U107" s="340">
        <v>1268227418</v>
      </c>
      <c r="V107" s="340">
        <v>1144573173</v>
      </c>
      <c r="W107" s="340">
        <v>1144573173</v>
      </c>
      <c r="X107" s="340">
        <v>1308267843</v>
      </c>
      <c r="Y107" s="340">
        <v>1308267843</v>
      </c>
      <c r="Z107" s="341">
        <v>2264273</v>
      </c>
      <c r="AA107" s="341">
        <v>-134944</v>
      </c>
      <c r="AB107" s="340">
        <v>2129329</v>
      </c>
      <c r="AC107" s="341">
        <v>76595747</v>
      </c>
      <c r="AD107" s="338">
        <v>0</v>
      </c>
      <c r="AE107" s="343">
        <v>1263338674</v>
      </c>
      <c r="AU107" s="344"/>
    </row>
    <row r="108" spans="1:47" ht="12.75" customHeight="1">
      <c r="A108" s="327">
        <v>2013</v>
      </c>
      <c r="B108" s="327">
        <v>10</v>
      </c>
      <c r="C108" s="338">
        <v>496741208</v>
      </c>
      <c r="D108" s="339">
        <v>-70079840</v>
      </c>
      <c r="E108" s="340">
        <v>426661368</v>
      </c>
      <c r="F108" s="338">
        <v>379423508</v>
      </c>
      <c r="G108" s="339">
        <v>-14631318</v>
      </c>
      <c r="H108" s="340">
        <v>364792190</v>
      </c>
      <c r="I108" s="338">
        <v>186370020</v>
      </c>
      <c r="J108" s="339">
        <v>1497316</v>
      </c>
      <c r="K108" s="340">
        <v>187867336</v>
      </c>
      <c r="L108" s="338">
        <v>2227813</v>
      </c>
      <c r="M108" s="340">
        <v>32609974</v>
      </c>
      <c r="N108" s="340">
        <v>3744018</v>
      </c>
      <c r="O108" s="340">
        <v>36353992</v>
      </c>
      <c r="P108" s="340">
        <v>1017902699</v>
      </c>
      <c r="Q108" s="336">
        <v>0</v>
      </c>
      <c r="R108" s="340">
        <v>1017902699</v>
      </c>
      <c r="S108" s="336"/>
      <c r="T108" s="340">
        <v>1064762549</v>
      </c>
      <c r="U108" s="340">
        <v>1064762549</v>
      </c>
      <c r="V108" s="340">
        <v>981548707</v>
      </c>
      <c r="W108" s="340">
        <v>981548707</v>
      </c>
      <c r="X108" s="340">
        <v>1101116541</v>
      </c>
      <c r="Y108" s="340">
        <v>1101116541</v>
      </c>
      <c r="Z108" s="341">
        <v>2112471</v>
      </c>
      <c r="AA108" s="341">
        <v>5511</v>
      </c>
      <c r="AB108" s="340">
        <v>2117982</v>
      </c>
      <c r="AC108" s="341">
        <v>55394333</v>
      </c>
      <c r="AD108" s="338">
        <v>0</v>
      </c>
      <c r="AE108" s="343">
        <v>1075415014</v>
      </c>
      <c r="AU108" s="344"/>
    </row>
    <row r="109" spans="1:47" ht="12.75" customHeight="1">
      <c r="A109" s="327">
        <v>2013</v>
      </c>
      <c r="B109" s="327">
        <v>11</v>
      </c>
      <c r="C109" s="338">
        <v>404389489</v>
      </c>
      <c r="D109" s="339">
        <v>-15734569</v>
      </c>
      <c r="E109" s="340">
        <v>388654920</v>
      </c>
      <c r="F109" s="338">
        <v>329790307</v>
      </c>
      <c r="G109" s="339">
        <v>2900318</v>
      </c>
      <c r="H109" s="340">
        <v>332690625</v>
      </c>
      <c r="I109" s="338">
        <v>165190131</v>
      </c>
      <c r="J109" s="339">
        <v>3152144</v>
      </c>
      <c r="K109" s="340">
        <v>168342275</v>
      </c>
      <c r="L109" s="338">
        <v>2231777</v>
      </c>
      <c r="M109" s="340">
        <v>31311988</v>
      </c>
      <c r="N109" s="340">
        <v>3338125</v>
      </c>
      <c r="O109" s="340">
        <v>34650113</v>
      </c>
      <c r="P109" s="340">
        <v>926569710</v>
      </c>
      <c r="Q109" s="336">
        <v>0</v>
      </c>
      <c r="R109" s="340">
        <v>926569710</v>
      </c>
      <c r="S109" s="336"/>
      <c r="T109" s="340">
        <v>901601704</v>
      </c>
      <c r="U109" s="340">
        <v>901601704</v>
      </c>
      <c r="V109" s="340">
        <v>891919597</v>
      </c>
      <c r="W109" s="340">
        <v>891919597</v>
      </c>
      <c r="X109" s="340">
        <v>936251817</v>
      </c>
      <c r="Y109" s="340">
        <v>936251817</v>
      </c>
      <c r="Z109" s="341">
        <v>2135115</v>
      </c>
      <c r="AA109" s="341">
        <v>266649</v>
      </c>
      <c r="AB109" s="340">
        <v>2401764</v>
      </c>
      <c r="AC109" s="341">
        <v>45589556</v>
      </c>
      <c r="AD109" s="338">
        <v>0</v>
      </c>
      <c r="AE109" s="343">
        <v>974561030</v>
      </c>
      <c r="AU109" s="344"/>
    </row>
    <row r="110" spans="1:47" ht="12.75" customHeight="1">
      <c r="A110" s="327">
        <v>2013</v>
      </c>
      <c r="B110" s="327">
        <v>12</v>
      </c>
      <c r="C110" s="338">
        <v>451280057</v>
      </c>
      <c r="D110" s="339">
        <v>58552616</v>
      </c>
      <c r="E110" s="340">
        <v>509832673</v>
      </c>
      <c r="F110" s="338">
        <v>322709119</v>
      </c>
      <c r="G110" s="339">
        <v>9482634</v>
      </c>
      <c r="H110" s="340">
        <v>332191753</v>
      </c>
      <c r="I110" s="338">
        <v>161609565</v>
      </c>
      <c r="J110" s="339">
        <v>-3152195</v>
      </c>
      <c r="K110" s="340">
        <v>158457370</v>
      </c>
      <c r="L110" s="338">
        <v>2235740</v>
      </c>
      <c r="M110" s="340">
        <v>34411172</v>
      </c>
      <c r="N110" s="340">
        <v>3665035</v>
      </c>
      <c r="O110" s="340">
        <v>38076207</v>
      </c>
      <c r="P110" s="340">
        <v>1040793743</v>
      </c>
      <c r="Q110" s="336">
        <v>0</v>
      </c>
      <c r="R110" s="340">
        <v>1040793743</v>
      </c>
      <c r="S110" s="336"/>
      <c r="T110" s="340">
        <v>937834481</v>
      </c>
      <c r="U110" s="340">
        <v>937834481</v>
      </c>
      <c r="V110" s="340">
        <v>1002717536</v>
      </c>
      <c r="W110" s="340">
        <v>1002717536</v>
      </c>
      <c r="X110" s="340">
        <v>975910688</v>
      </c>
      <c r="Y110" s="340">
        <v>975910688</v>
      </c>
      <c r="Z110" s="341">
        <v>2325539</v>
      </c>
      <c r="AA110" s="341">
        <v>248102</v>
      </c>
      <c r="AB110" s="340">
        <v>2573641</v>
      </c>
      <c r="AC110" s="341">
        <v>58618961</v>
      </c>
      <c r="AD110" s="338">
        <v>0</v>
      </c>
      <c r="AE110" s="343">
        <v>1101986345</v>
      </c>
      <c r="AU110" s="344"/>
    </row>
    <row r="111" spans="1:47" ht="12.75" customHeight="1">
      <c r="B111" s="332" t="s">
        <v>112</v>
      </c>
      <c r="C111" s="340">
        <v>6305396154</v>
      </c>
      <c r="D111" s="340">
        <v>23846762</v>
      </c>
      <c r="E111" s="340">
        <v>6329242916</v>
      </c>
      <c r="F111" s="340">
        <v>4378559335</v>
      </c>
      <c r="G111" s="340">
        <v>17543812</v>
      </c>
      <c r="H111" s="340">
        <v>4396103147</v>
      </c>
      <c r="I111" s="340">
        <v>2126970124</v>
      </c>
      <c r="J111" s="340">
        <v>1869154</v>
      </c>
      <c r="K111" s="340">
        <v>2128839278</v>
      </c>
      <c r="L111" s="340">
        <v>26567295</v>
      </c>
      <c r="M111" s="340">
        <v>411407219</v>
      </c>
      <c r="N111" s="340">
        <v>46717069</v>
      </c>
      <c r="O111" s="340">
        <v>458124288</v>
      </c>
      <c r="P111" s="340">
        <v>13338876924</v>
      </c>
      <c r="Q111" s="336">
        <v>0</v>
      </c>
      <c r="R111" s="340">
        <v>13338876924</v>
      </c>
      <c r="S111" s="336"/>
      <c r="T111" s="340">
        <v>12837492908</v>
      </c>
      <c r="U111" s="340">
        <v>12837492908</v>
      </c>
      <c r="V111" s="340">
        <v>12880752636</v>
      </c>
      <c r="W111" s="340">
        <v>12880752636</v>
      </c>
      <c r="X111" s="340">
        <v>13295617196</v>
      </c>
      <c r="Y111" s="340">
        <v>13295617196</v>
      </c>
      <c r="Z111" s="338">
        <v>26855788</v>
      </c>
      <c r="AA111" s="338">
        <v>94006</v>
      </c>
      <c r="AB111" s="340">
        <v>26949794</v>
      </c>
      <c r="AC111" s="338">
        <v>828520440</v>
      </c>
      <c r="AD111" s="338">
        <v>0</v>
      </c>
      <c r="AE111" s="338">
        <v>14194347158</v>
      </c>
      <c r="AT111" s="344"/>
      <c r="AU111" s="344"/>
    </row>
    <row r="112" spans="1:47" ht="12.75" customHeight="1">
      <c r="A112" s="327">
        <v>2014</v>
      </c>
      <c r="B112" s="327">
        <v>1</v>
      </c>
      <c r="C112" s="338">
        <v>583103808</v>
      </c>
      <c r="D112" s="339">
        <v>18671273</v>
      </c>
      <c r="E112" s="340">
        <v>601775081</v>
      </c>
      <c r="F112" s="338">
        <v>336504921</v>
      </c>
      <c r="G112" s="339">
        <v>-39867975</v>
      </c>
      <c r="H112" s="340">
        <v>296636946</v>
      </c>
      <c r="I112" s="338">
        <v>159908592</v>
      </c>
      <c r="J112" s="339">
        <v>-6440397</v>
      </c>
      <c r="K112" s="340">
        <v>153468195</v>
      </c>
      <c r="L112" s="338">
        <v>2239818</v>
      </c>
      <c r="M112" s="340">
        <v>35463252</v>
      </c>
      <c r="N112" s="340">
        <v>3815604</v>
      </c>
      <c r="O112" s="340">
        <v>39278856</v>
      </c>
      <c r="P112" s="340">
        <v>1093398896</v>
      </c>
      <c r="Q112" s="336">
        <v>0</v>
      </c>
      <c r="R112" s="340">
        <v>1093398896</v>
      </c>
      <c r="S112" s="336"/>
      <c r="T112" s="340">
        <v>1081757139</v>
      </c>
      <c r="U112" s="340">
        <v>1081757139</v>
      </c>
      <c r="V112" s="340">
        <v>1054120040</v>
      </c>
      <c r="W112" s="340">
        <v>1054120040</v>
      </c>
      <c r="X112" s="340">
        <v>1121035995</v>
      </c>
      <c r="Y112" s="340">
        <v>1121035995</v>
      </c>
      <c r="Z112" s="341">
        <v>2473257</v>
      </c>
      <c r="AA112" s="341">
        <v>-273631</v>
      </c>
      <c r="AB112" s="340">
        <v>2199626</v>
      </c>
      <c r="AC112" s="341">
        <v>63644721</v>
      </c>
      <c r="AD112" s="338">
        <v>0</v>
      </c>
      <c r="AE112" s="343">
        <v>1159243243</v>
      </c>
      <c r="AU112" s="344"/>
    </row>
    <row r="113" spans="1:47" ht="12.75" customHeight="1">
      <c r="A113" s="327">
        <v>2014</v>
      </c>
      <c r="B113" s="327">
        <v>2</v>
      </c>
      <c r="C113" s="338">
        <v>523800585</v>
      </c>
      <c r="D113" s="339">
        <v>-62319413</v>
      </c>
      <c r="E113" s="340">
        <v>461481172</v>
      </c>
      <c r="F113" s="338">
        <v>322910308</v>
      </c>
      <c r="G113" s="339">
        <v>-21218627</v>
      </c>
      <c r="H113" s="340">
        <v>301691681</v>
      </c>
      <c r="I113" s="338">
        <v>149770426</v>
      </c>
      <c r="J113" s="339">
        <v>-7775</v>
      </c>
      <c r="K113" s="340">
        <v>149762651</v>
      </c>
      <c r="L113" s="338">
        <v>2243896</v>
      </c>
      <c r="M113" s="340">
        <v>30112284</v>
      </c>
      <c r="N113" s="340">
        <v>3225828</v>
      </c>
      <c r="O113" s="340">
        <v>33338112</v>
      </c>
      <c r="P113" s="340">
        <v>948517512</v>
      </c>
      <c r="Q113" s="336">
        <v>0</v>
      </c>
      <c r="R113" s="340">
        <v>948517512</v>
      </c>
      <c r="S113" s="336"/>
      <c r="T113" s="340">
        <v>998725215</v>
      </c>
      <c r="U113" s="340">
        <v>998725215</v>
      </c>
      <c r="V113" s="340">
        <v>915179400</v>
      </c>
      <c r="W113" s="340">
        <v>915179400</v>
      </c>
      <c r="X113" s="340">
        <v>1032063327</v>
      </c>
      <c r="Y113" s="340">
        <v>1032063327</v>
      </c>
      <c r="Z113" s="341">
        <v>2356319</v>
      </c>
      <c r="AA113" s="341">
        <v>-166815</v>
      </c>
      <c r="AB113" s="340">
        <v>2189504</v>
      </c>
      <c r="AC113" s="341">
        <v>46818622</v>
      </c>
      <c r="AD113" s="338">
        <v>0</v>
      </c>
      <c r="AE113" s="343">
        <v>997525638</v>
      </c>
      <c r="AU113" s="344"/>
    </row>
    <row r="114" spans="1:47" ht="12.75" customHeight="1">
      <c r="A114" s="327">
        <v>2014</v>
      </c>
      <c r="B114" s="327">
        <v>3</v>
      </c>
      <c r="C114" s="338">
        <v>418047499</v>
      </c>
      <c r="D114" s="339">
        <v>-8996299</v>
      </c>
      <c r="E114" s="340">
        <v>409051200</v>
      </c>
      <c r="F114" s="338">
        <v>310872848</v>
      </c>
      <c r="G114" s="339">
        <v>32622093</v>
      </c>
      <c r="H114" s="340">
        <v>343494941</v>
      </c>
      <c r="I114" s="338">
        <v>164302093</v>
      </c>
      <c r="J114" s="339">
        <v>3459835</v>
      </c>
      <c r="K114" s="340">
        <v>167761928</v>
      </c>
      <c r="L114" s="338">
        <v>2247974</v>
      </c>
      <c r="M114" s="340">
        <v>31632119</v>
      </c>
      <c r="N114" s="340">
        <v>3512430</v>
      </c>
      <c r="O114" s="340">
        <v>35144549</v>
      </c>
      <c r="P114" s="340">
        <v>957700592</v>
      </c>
      <c r="Q114" s="336">
        <v>0</v>
      </c>
      <c r="R114" s="340">
        <v>957700592</v>
      </c>
      <c r="S114" s="336"/>
      <c r="T114" s="340">
        <v>895470414</v>
      </c>
      <c r="U114" s="340">
        <v>895470414</v>
      </c>
      <c r="V114" s="340">
        <v>922556043</v>
      </c>
      <c r="W114" s="340">
        <v>922556043</v>
      </c>
      <c r="X114" s="340">
        <v>930614963</v>
      </c>
      <c r="Y114" s="340">
        <v>930614963</v>
      </c>
      <c r="Z114" s="341">
        <v>2203499</v>
      </c>
      <c r="AA114" s="341">
        <v>218617</v>
      </c>
      <c r="AB114" s="340">
        <v>2422116</v>
      </c>
      <c r="AC114" s="341">
        <v>47626648</v>
      </c>
      <c r="AD114" s="338">
        <v>0</v>
      </c>
      <c r="AE114" s="343">
        <v>1007749356</v>
      </c>
      <c r="AU114" s="344"/>
    </row>
    <row r="115" spans="1:47" ht="12.75" customHeight="1">
      <c r="A115" s="327">
        <v>2014</v>
      </c>
      <c r="B115" s="327">
        <v>4</v>
      </c>
      <c r="C115" s="338">
        <v>407913611</v>
      </c>
      <c r="D115" s="339">
        <v>-2897480</v>
      </c>
      <c r="E115" s="340">
        <v>405016131</v>
      </c>
      <c r="F115" s="338">
        <v>331494496</v>
      </c>
      <c r="G115" s="339">
        <v>20889945</v>
      </c>
      <c r="H115" s="340">
        <v>352384441</v>
      </c>
      <c r="I115" s="338">
        <v>173876165</v>
      </c>
      <c r="J115" s="339">
        <v>3933093</v>
      </c>
      <c r="K115" s="340">
        <v>177809258</v>
      </c>
      <c r="L115" s="338">
        <v>2252051</v>
      </c>
      <c r="M115" s="340">
        <v>30677897</v>
      </c>
      <c r="N115" s="340">
        <v>3456629</v>
      </c>
      <c r="O115" s="340">
        <v>34134526</v>
      </c>
      <c r="P115" s="340">
        <v>971596407</v>
      </c>
      <c r="Q115" s="336">
        <v>0</v>
      </c>
      <c r="R115" s="340">
        <v>971596407</v>
      </c>
      <c r="S115" s="336"/>
      <c r="T115" s="340">
        <v>915536323</v>
      </c>
      <c r="U115" s="340">
        <v>915536323</v>
      </c>
      <c r="V115" s="340">
        <v>937461881</v>
      </c>
      <c r="W115" s="340">
        <v>937461881</v>
      </c>
      <c r="X115" s="340">
        <v>949670849</v>
      </c>
      <c r="Y115" s="340">
        <v>949670849</v>
      </c>
      <c r="Z115" s="341">
        <v>2113708</v>
      </c>
      <c r="AA115" s="341">
        <v>-37674</v>
      </c>
      <c r="AB115" s="340">
        <v>2076034</v>
      </c>
      <c r="AC115" s="341">
        <v>48804594</v>
      </c>
      <c r="AD115" s="338">
        <v>0</v>
      </c>
      <c r="AE115" s="343">
        <v>1022477035</v>
      </c>
      <c r="AU115" s="344"/>
    </row>
    <row r="116" spans="1:47" ht="12.75" customHeight="1">
      <c r="A116" s="327">
        <v>2014</v>
      </c>
      <c r="B116" s="327">
        <v>5</v>
      </c>
      <c r="C116" s="338">
        <v>453246032</v>
      </c>
      <c r="D116" s="339">
        <v>82250899</v>
      </c>
      <c r="E116" s="340">
        <v>535496931</v>
      </c>
      <c r="F116" s="338">
        <v>368884903</v>
      </c>
      <c r="G116" s="339">
        <v>66353142</v>
      </c>
      <c r="H116" s="340">
        <v>435238045</v>
      </c>
      <c r="I116" s="338">
        <v>190061719</v>
      </c>
      <c r="J116" s="339">
        <v>10236808</v>
      </c>
      <c r="K116" s="340">
        <v>200298527</v>
      </c>
      <c r="L116" s="338">
        <v>2256129</v>
      </c>
      <c r="M116" s="340">
        <v>34955771</v>
      </c>
      <c r="N116" s="340">
        <v>4071229</v>
      </c>
      <c r="O116" s="340">
        <v>39027000</v>
      </c>
      <c r="P116" s="340">
        <v>1212316632</v>
      </c>
      <c r="Q116" s="336">
        <v>0</v>
      </c>
      <c r="R116" s="340">
        <v>1212316632</v>
      </c>
      <c r="S116" s="336"/>
      <c r="T116" s="340">
        <v>1014448783</v>
      </c>
      <c r="U116" s="340">
        <v>1014448783</v>
      </c>
      <c r="V116" s="340">
        <v>1173289632</v>
      </c>
      <c r="W116" s="340">
        <v>1173289632</v>
      </c>
      <c r="X116" s="340">
        <v>1053475783</v>
      </c>
      <c r="Y116" s="340">
        <v>1053475783</v>
      </c>
      <c r="Z116" s="341">
        <v>2155111</v>
      </c>
      <c r="AA116" s="341">
        <v>245943</v>
      </c>
      <c r="AB116" s="340">
        <v>2401054</v>
      </c>
      <c r="AC116" s="341">
        <v>78172606</v>
      </c>
      <c r="AD116" s="338">
        <v>0</v>
      </c>
      <c r="AE116" s="343">
        <v>1292890292</v>
      </c>
      <c r="AU116" s="344"/>
    </row>
    <row r="117" spans="1:47" ht="12.75" customHeight="1">
      <c r="A117" s="327">
        <v>2014</v>
      </c>
      <c r="B117" s="327">
        <v>6</v>
      </c>
      <c r="C117" s="338">
        <v>610390902</v>
      </c>
      <c r="D117" s="339">
        <v>68764149</v>
      </c>
      <c r="E117" s="340">
        <v>679155051</v>
      </c>
      <c r="F117" s="338">
        <v>425868439</v>
      </c>
      <c r="G117" s="339">
        <v>1351945</v>
      </c>
      <c r="H117" s="340">
        <v>427220384</v>
      </c>
      <c r="I117" s="338">
        <v>188763149</v>
      </c>
      <c r="J117" s="339">
        <v>-4517922</v>
      </c>
      <c r="K117" s="340">
        <v>184245227</v>
      </c>
      <c r="L117" s="338">
        <v>2260207</v>
      </c>
      <c r="M117" s="340">
        <v>37429512</v>
      </c>
      <c r="N117" s="340">
        <v>4459109</v>
      </c>
      <c r="O117" s="340">
        <v>41888621</v>
      </c>
      <c r="P117" s="340">
        <v>1334769490</v>
      </c>
      <c r="Q117" s="336">
        <v>0</v>
      </c>
      <c r="R117" s="340">
        <v>1334769490</v>
      </c>
      <c r="S117" s="336"/>
      <c r="T117" s="340">
        <v>1227282697</v>
      </c>
      <c r="U117" s="340">
        <v>1227282697</v>
      </c>
      <c r="V117" s="340">
        <v>1292880869</v>
      </c>
      <c r="W117" s="340">
        <v>1292880869</v>
      </c>
      <c r="X117" s="340">
        <v>1269171318</v>
      </c>
      <c r="Y117" s="340">
        <v>1269171318</v>
      </c>
      <c r="Z117" s="341">
        <v>2282364</v>
      </c>
      <c r="AA117" s="341">
        <v>-167379</v>
      </c>
      <c r="AB117" s="340">
        <v>2114985</v>
      </c>
      <c r="AC117" s="341">
        <v>96359444</v>
      </c>
      <c r="AD117" s="338">
        <v>0</v>
      </c>
      <c r="AE117" s="343">
        <v>1433243919</v>
      </c>
      <c r="AU117" s="344"/>
    </row>
    <row r="118" spans="1:47" ht="12.75" customHeight="1">
      <c r="A118" s="327">
        <v>2014</v>
      </c>
      <c r="B118" s="327">
        <v>7</v>
      </c>
      <c r="C118" s="338">
        <v>701786545</v>
      </c>
      <c r="D118" s="339">
        <v>36742006</v>
      </c>
      <c r="E118" s="340">
        <v>738528551</v>
      </c>
      <c r="F118" s="338">
        <v>451504947</v>
      </c>
      <c r="G118" s="339">
        <v>-2520608</v>
      </c>
      <c r="H118" s="340">
        <v>448984339</v>
      </c>
      <c r="I118" s="338">
        <v>188032311</v>
      </c>
      <c r="J118" s="339">
        <v>-3228879</v>
      </c>
      <c r="K118" s="340">
        <v>184803432</v>
      </c>
      <c r="L118" s="338">
        <v>2264285</v>
      </c>
      <c r="M118" s="340">
        <v>40464442</v>
      </c>
      <c r="N118" s="340">
        <v>4802616</v>
      </c>
      <c r="O118" s="340">
        <v>45267058</v>
      </c>
      <c r="P118" s="340">
        <v>1419847665</v>
      </c>
      <c r="Q118" s="336">
        <v>0</v>
      </c>
      <c r="R118" s="340">
        <v>1419847665</v>
      </c>
      <c r="S118" s="336"/>
      <c r="T118" s="340">
        <v>1343588088</v>
      </c>
      <c r="U118" s="340">
        <v>1343588088</v>
      </c>
      <c r="V118" s="340">
        <v>1374580607</v>
      </c>
      <c r="W118" s="340">
        <v>1374580607</v>
      </c>
      <c r="X118" s="340">
        <v>1388855146</v>
      </c>
      <c r="Y118" s="340">
        <v>1388855146</v>
      </c>
      <c r="Z118" s="341">
        <v>2345339</v>
      </c>
      <c r="AA118" s="341">
        <v>-70430</v>
      </c>
      <c r="AB118" s="340">
        <v>2274909</v>
      </c>
      <c r="AC118" s="341">
        <v>110287358</v>
      </c>
      <c r="AD118" s="338">
        <v>0</v>
      </c>
      <c r="AE118" s="343">
        <v>1532409932</v>
      </c>
      <c r="AU118" s="344"/>
    </row>
    <row r="119" spans="1:47" ht="12.75" customHeight="1">
      <c r="A119" s="327">
        <v>2014</v>
      </c>
      <c r="B119" s="327">
        <v>8</v>
      </c>
      <c r="C119" s="338">
        <v>732928975</v>
      </c>
      <c r="D119" s="339">
        <v>8179523</v>
      </c>
      <c r="E119" s="340">
        <v>741108498</v>
      </c>
      <c r="F119" s="338">
        <v>460958992</v>
      </c>
      <c r="G119" s="339">
        <v>-2038553</v>
      </c>
      <c r="H119" s="340">
        <v>458920439</v>
      </c>
      <c r="I119" s="338">
        <v>197957700</v>
      </c>
      <c r="J119" s="339">
        <v>2876510</v>
      </c>
      <c r="K119" s="340">
        <v>200834210</v>
      </c>
      <c r="L119" s="338">
        <v>2268363</v>
      </c>
      <c r="M119" s="340">
        <v>40931701</v>
      </c>
      <c r="N119" s="340">
        <v>4889789</v>
      </c>
      <c r="O119" s="340">
        <v>45821490</v>
      </c>
      <c r="P119" s="340">
        <v>1448953000</v>
      </c>
      <c r="Q119" s="336">
        <v>0</v>
      </c>
      <c r="R119" s="340">
        <v>1448953000</v>
      </c>
      <c r="S119" s="336"/>
      <c r="T119" s="340">
        <v>1394114030</v>
      </c>
      <c r="U119" s="340">
        <v>1394114030</v>
      </c>
      <c r="V119" s="340">
        <v>1403131510</v>
      </c>
      <c r="W119" s="340">
        <v>1403131510</v>
      </c>
      <c r="X119" s="340">
        <v>1439935520</v>
      </c>
      <c r="Y119" s="340">
        <v>1439935520</v>
      </c>
      <c r="Z119" s="341">
        <v>2324056</v>
      </c>
      <c r="AA119" s="341">
        <v>-62191</v>
      </c>
      <c r="AB119" s="340">
        <v>2261865</v>
      </c>
      <c r="AC119" s="341">
        <v>115141880</v>
      </c>
      <c r="AD119" s="338">
        <v>0</v>
      </c>
      <c r="AE119" s="343">
        <v>1566356745</v>
      </c>
      <c r="AU119" s="344"/>
    </row>
    <row r="120" spans="1:47" ht="12.75" customHeight="1">
      <c r="A120" s="327">
        <v>2014</v>
      </c>
      <c r="B120" s="327">
        <v>9</v>
      </c>
      <c r="C120" s="338">
        <v>660302064</v>
      </c>
      <c r="D120" s="339">
        <v>-86112277</v>
      </c>
      <c r="E120" s="340">
        <v>574189787</v>
      </c>
      <c r="F120" s="338">
        <v>443409310</v>
      </c>
      <c r="G120" s="339">
        <v>-34435188</v>
      </c>
      <c r="H120" s="340">
        <v>408974122</v>
      </c>
      <c r="I120" s="338">
        <v>193679271</v>
      </c>
      <c r="J120" s="339">
        <v>-6166925</v>
      </c>
      <c r="K120" s="340">
        <v>187512346</v>
      </c>
      <c r="L120" s="338">
        <v>2272441</v>
      </c>
      <c r="M120" s="340">
        <v>36417231</v>
      </c>
      <c r="N120" s="340">
        <v>4227720</v>
      </c>
      <c r="O120" s="340">
        <v>40644951</v>
      </c>
      <c r="P120" s="340">
        <v>1213593647</v>
      </c>
      <c r="Q120" s="336">
        <v>0</v>
      </c>
      <c r="R120" s="340">
        <v>1213593647</v>
      </c>
      <c r="S120" s="336"/>
      <c r="T120" s="340">
        <v>1299663086</v>
      </c>
      <c r="U120" s="340">
        <v>1299663086</v>
      </c>
      <c r="V120" s="340">
        <v>1172948696</v>
      </c>
      <c r="W120" s="340">
        <v>1172948696</v>
      </c>
      <c r="X120" s="340">
        <v>1340308037</v>
      </c>
      <c r="Y120" s="340">
        <v>1340308037</v>
      </c>
      <c r="Z120" s="341">
        <v>2293837</v>
      </c>
      <c r="AA120" s="341">
        <v>-135256</v>
      </c>
      <c r="AB120" s="340">
        <v>2158581</v>
      </c>
      <c r="AC120" s="341">
        <v>78502111</v>
      </c>
      <c r="AD120" s="338">
        <v>0</v>
      </c>
      <c r="AE120" s="343">
        <v>1294254339</v>
      </c>
      <c r="AU120" s="344"/>
    </row>
    <row r="121" spans="1:47" ht="12.75" customHeight="1">
      <c r="A121" s="327">
        <v>2014</v>
      </c>
      <c r="B121" s="327">
        <v>10</v>
      </c>
      <c r="C121" s="338">
        <v>512076381</v>
      </c>
      <c r="D121" s="339">
        <v>-72844702</v>
      </c>
      <c r="E121" s="340">
        <v>439231679</v>
      </c>
      <c r="F121" s="338">
        <v>392568596</v>
      </c>
      <c r="G121" s="339">
        <v>-14444524</v>
      </c>
      <c r="H121" s="340">
        <v>378124072</v>
      </c>
      <c r="I121" s="338">
        <v>185875015</v>
      </c>
      <c r="J121" s="339">
        <v>1825174</v>
      </c>
      <c r="K121" s="340">
        <v>187700189</v>
      </c>
      <c r="L121" s="338">
        <v>2276518</v>
      </c>
      <c r="M121" s="340">
        <v>33178890</v>
      </c>
      <c r="N121" s="340">
        <v>3799780</v>
      </c>
      <c r="O121" s="340">
        <v>36978670</v>
      </c>
      <c r="P121" s="340">
        <v>1044311128</v>
      </c>
      <c r="Q121" s="336">
        <v>0</v>
      </c>
      <c r="R121" s="340">
        <v>1044311128</v>
      </c>
      <c r="S121" s="336"/>
      <c r="T121" s="340">
        <v>1092796510</v>
      </c>
      <c r="U121" s="340">
        <v>1092796510</v>
      </c>
      <c r="V121" s="340">
        <v>1007332458</v>
      </c>
      <c r="W121" s="340">
        <v>1007332458</v>
      </c>
      <c r="X121" s="340">
        <v>1129775180</v>
      </c>
      <c r="Y121" s="340">
        <v>1129775180</v>
      </c>
      <c r="Z121" s="341">
        <v>2140053</v>
      </c>
      <c r="AA121" s="341">
        <v>8964</v>
      </c>
      <c r="AB121" s="340">
        <v>2149017</v>
      </c>
      <c r="AC121" s="341">
        <v>56933109</v>
      </c>
      <c r="AD121" s="338">
        <v>0</v>
      </c>
      <c r="AE121" s="343">
        <v>1103393254</v>
      </c>
      <c r="AU121" s="344"/>
    </row>
    <row r="122" spans="1:47" ht="12.75" customHeight="1">
      <c r="A122" s="327">
        <v>2014</v>
      </c>
      <c r="B122" s="327">
        <v>11</v>
      </c>
      <c r="C122" s="338">
        <v>416617052</v>
      </c>
      <c r="D122" s="339">
        <v>-16609604</v>
      </c>
      <c r="E122" s="340">
        <v>400007448</v>
      </c>
      <c r="F122" s="338">
        <v>341111137</v>
      </c>
      <c r="G122" s="339">
        <v>3303171</v>
      </c>
      <c r="H122" s="340">
        <v>344414308</v>
      </c>
      <c r="I122" s="338">
        <v>164493581</v>
      </c>
      <c r="J122" s="339">
        <v>3369983</v>
      </c>
      <c r="K122" s="340">
        <v>167863564</v>
      </c>
      <c r="L122" s="338">
        <v>2280596</v>
      </c>
      <c r="M122" s="340">
        <v>31862551</v>
      </c>
      <c r="N122" s="340">
        <v>3392087</v>
      </c>
      <c r="O122" s="340">
        <v>35254638</v>
      </c>
      <c r="P122" s="340">
        <v>949820554</v>
      </c>
      <c r="Q122" s="336">
        <v>0</v>
      </c>
      <c r="R122" s="340">
        <v>949820554</v>
      </c>
      <c r="S122" s="336"/>
      <c r="T122" s="340">
        <v>924502366</v>
      </c>
      <c r="U122" s="340">
        <v>924502366</v>
      </c>
      <c r="V122" s="340">
        <v>914565916</v>
      </c>
      <c r="W122" s="340">
        <v>914565916</v>
      </c>
      <c r="X122" s="340">
        <v>959757004</v>
      </c>
      <c r="Y122" s="340">
        <v>959757004</v>
      </c>
      <c r="Z122" s="341">
        <v>2162993</v>
      </c>
      <c r="AA122" s="341">
        <v>281865</v>
      </c>
      <c r="AB122" s="340">
        <v>2444858</v>
      </c>
      <c r="AC122" s="341">
        <v>46785304</v>
      </c>
      <c r="AD122" s="338">
        <v>0</v>
      </c>
      <c r="AE122" s="343">
        <v>999050716</v>
      </c>
      <c r="AU122" s="344"/>
    </row>
    <row r="123" spans="1:47" ht="12.75" customHeight="1">
      <c r="A123" s="327">
        <v>2014</v>
      </c>
      <c r="B123" s="327">
        <v>12</v>
      </c>
      <c r="C123" s="338">
        <v>463130535</v>
      </c>
      <c r="D123" s="339">
        <v>60785994</v>
      </c>
      <c r="E123" s="340">
        <v>523916529</v>
      </c>
      <c r="F123" s="338">
        <v>332851812</v>
      </c>
      <c r="G123" s="339">
        <v>9112401</v>
      </c>
      <c r="H123" s="340">
        <v>341964213</v>
      </c>
      <c r="I123" s="338">
        <v>160600527</v>
      </c>
      <c r="J123" s="339">
        <v>-3376171</v>
      </c>
      <c r="K123" s="340">
        <v>157224356</v>
      </c>
      <c r="L123" s="338">
        <v>2284674</v>
      </c>
      <c r="M123" s="340">
        <v>34980088</v>
      </c>
      <c r="N123" s="340">
        <v>3720797</v>
      </c>
      <c r="O123" s="340">
        <v>38700885</v>
      </c>
      <c r="P123" s="340">
        <v>1064090657</v>
      </c>
      <c r="Q123" s="336">
        <v>0</v>
      </c>
      <c r="R123" s="340">
        <v>1064090657</v>
      </c>
      <c r="S123" s="336"/>
      <c r="T123" s="340">
        <v>958867548</v>
      </c>
      <c r="U123" s="340">
        <v>958867548</v>
      </c>
      <c r="V123" s="340">
        <v>1025389772</v>
      </c>
      <c r="W123" s="340">
        <v>1025389772</v>
      </c>
      <c r="X123" s="340">
        <v>997568433</v>
      </c>
      <c r="Y123" s="340">
        <v>997568433</v>
      </c>
      <c r="Z123" s="341">
        <v>2355904</v>
      </c>
      <c r="AA123" s="341">
        <v>258561</v>
      </c>
      <c r="AB123" s="340">
        <v>2614465</v>
      </c>
      <c r="AC123" s="341">
        <v>59860934</v>
      </c>
      <c r="AD123" s="338">
        <v>0</v>
      </c>
      <c r="AE123" s="343">
        <v>1126566056</v>
      </c>
      <c r="AU123" s="344"/>
    </row>
    <row r="124" spans="1:47" ht="12.75" customHeight="1">
      <c r="B124" s="332" t="s">
        <v>112</v>
      </c>
      <c r="C124" s="340">
        <v>6483343989</v>
      </c>
      <c r="D124" s="340">
        <v>25614069</v>
      </c>
      <c r="E124" s="340">
        <v>6508958058</v>
      </c>
      <c r="F124" s="340">
        <v>4518940709</v>
      </c>
      <c r="G124" s="340">
        <v>19107222</v>
      </c>
      <c r="H124" s="340">
        <v>4538047931</v>
      </c>
      <c r="I124" s="340">
        <v>2117320549</v>
      </c>
      <c r="J124" s="340">
        <v>1963334</v>
      </c>
      <c r="K124" s="340">
        <v>2119283883</v>
      </c>
      <c r="L124" s="340">
        <v>27146952</v>
      </c>
      <c r="M124" s="340">
        <v>418105738</v>
      </c>
      <c r="N124" s="340">
        <v>47373618</v>
      </c>
      <c r="O124" s="340">
        <v>465479356</v>
      </c>
      <c r="P124" s="340">
        <v>13658916180</v>
      </c>
      <c r="Q124" s="336">
        <v>0</v>
      </c>
      <c r="R124" s="340">
        <v>13658916180</v>
      </c>
      <c r="S124" s="336"/>
      <c r="T124" s="340">
        <v>13146752199</v>
      </c>
      <c r="U124" s="340">
        <v>13146752199</v>
      </c>
      <c r="V124" s="340">
        <v>13193436824</v>
      </c>
      <c r="W124" s="340">
        <v>13193436824</v>
      </c>
      <c r="X124" s="340">
        <v>13612231555</v>
      </c>
      <c r="Y124" s="340">
        <v>13612231555</v>
      </c>
      <c r="Z124" s="338">
        <v>27206440</v>
      </c>
      <c r="AA124" s="338">
        <v>100574</v>
      </c>
      <c r="AB124" s="340">
        <v>27307014</v>
      </c>
      <c r="AC124" s="338">
        <v>848937331</v>
      </c>
      <c r="AD124" s="338">
        <v>0</v>
      </c>
      <c r="AE124" s="338">
        <v>14535160525</v>
      </c>
      <c r="AT124" s="344"/>
      <c r="AU124" s="344"/>
    </row>
    <row r="125" spans="1:47" ht="12.75" customHeight="1">
      <c r="A125" s="327">
        <v>2015</v>
      </c>
      <c r="B125" s="327">
        <v>1</v>
      </c>
      <c r="C125" s="338">
        <v>596578614</v>
      </c>
      <c r="D125" s="339">
        <v>19774024</v>
      </c>
      <c r="E125" s="340">
        <v>616352638</v>
      </c>
      <c r="F125" s="338">
        <v>347818005</v>
      </c>
      <c r="G125" s="339">
        <v>-41453800</v>
      </c>
      <c r="H125" s="340">
        <v>306364205</v>
      </c>
      <c r="I125" s="338">
        <v>159378276</v>
      </c>
      <c r="J125" s="339">
        <v>-6699440</v>
      </c>
      <c r="K125" s="340">
        <v>152678836</v>
      </c>
      <c r="L125" s="338">
        <v>2288866</v>
      </c>
      <c r="M125" s="340">
        <v>36032167</v>
      </c>
      <c r="N125" s="340">
        <v>3871365</v>
      </c>
      <c r="O125" s="340">
        <v>39903532</v>
      </c>
      <c r="P125" s="340">
        <v>1117588077</v>
      </c>
      <c r="Q125" s="336">
        <v>0</v>
      </c>
      <c r="R125" s="340">
        <v>1117588077</v>
      </c>
      <c r="S125" s="336"/>
      <c r="T125" s="340">
        <v>1106063761</v>
      </c>
      <c r="U125" s="340">
        <v>1106063761</v>
      </c>
      <c r="V125" s="340">
        <v>1077684545</v>
      </c>
      <c r="W125" s="340">
        <v>1077684545</v>
      </c>
      <c r="X125" s="340">
        <v>1145967293</v>
      </c>
      <c r="Y125" s="340">
        <v>1145967293</v>
      </c>
      <c r="Z125" s="341">
        <v>2505134</v>
      </c>
      <c r="AA125" s="341">
        <v>-282371</v>
      </c>
      <c r="AB125" s="340">
        <v>2222763</v>
      </c>
      <c r="AC125" s="341">
        <v>65249602</v>
      </c>
      <c r="AD125" s="338">
        <v>0</v>
      </c>
      <c r="AE125" s="343">
        <v>1185060442</v>
      </c>
      <c r="AU125" s="344"/>
    </row>
    <row r="126" spans="1:47" ht="12.75" customHeight="1">
      <c r="A126" s="327">
        <v>2015</v>
      </c>
      <c r="B126" s="327">
        <v>2</v>
      </c>
      <c r="C126" s="338">
        <v>535934160</v>
      </c>
      <c r="D126" s="339">
        <v>-64010422</v>
      </c>
      <c r="E126" s="340">
        <v>471923738</v>
      </c>
      <c r="F126" s="338">
        <v>333565618</v>
      </c>
      <c r="G126" s="339">
        <v>-21659324</v>
      </c>
      <c r="H126" s="340">
        <v>311906294</v>
      </c>
      <c r="I126" s="338">
        <v>148932385</v>
      </c>
      <c r="J126" s="339">
        <v>198080</v>
      </c>
      <c r="K126" s="340">
        <v>149130465</v>
      </c>
      <c r="L126" s="338">
        <v>2293058</v>
      </c>
      <c r="M126" s="340">
        <v>30626143</v>
      </c>
      <c r="N126" s="340">
        <v>3276193</v>
      </c>
      <c r="O126" s="340">
        <v>33902336</v>
      </c>
      <c r="P126" s="340">
        <v>969155891</v>
      </c>
      <c r="Q126" s="336">
        <v>0</v>
      </c>
      <c r="R126" s="340">
        <v>969155891</v>
      </c>
      <c r="S126" s="336"/>
      <c r="T126" s="340">
        <v>1020725221</v>
      </c>
      <c r="U126" s="340">
        <v>1020725221</v>
      </c>
      <c r="V126" s="340">
        <v>935253555</v>
      </c>
      <c r="W126" s="340">
        <v>935253555</v>
      </c>
      <c r="X126" s="340">
        <v>1054627557</v>
      </c>
      <c r="Y126" s="340">
        <v>1054627557</v>
      </c>
      <c r="Z126" s="341">
        <v>2386688</v>
      </c>
      <c r="AA126" s="341">
        <v>-164860</v>
      </c>
      <c r="AB126" s="340">
        <v>2221828</v>
      </c>
      <c r="AC126" s="341">
        <v>47934984</v>
      </c>
      <c r="AD126" s="338">
        <v>0</v>
      </c>
      <c r="AE126" s="343">
        <v>1019312703</v>
      </c>
      <c r="AU126" s="344"/>
    </row>
    <row r="127" spans="1:47" ht="12.75" customHeight="1">
      <c r="A127" s="327">
        <v>2015</v>
      </c>
      <c r="B127" s="327">
        <v>3</v>
      </c>
      <c r="C127" s="338">
        <v>427638311</v>
      </c>
      <c r="D127" s="339">
        <v>-10637879</v>
      </c>
      <c r="E127" s="340">
        <v>417000432</v>
      </c>
      <c r="F127" s="338">
        <v>321027784</v>
      </c>
      <c r="G127" s="339">
        <v>34688377</v>
      </c>
      <c r="H127" s="340">
        <v>355716161</v>
      </c>
      <c r="I127" s="338">
        <v>163082796</v>
      </c>
      <c r="J127" s="339">
        <v>3621621</v>
      </c>
      <c r="K127" s="340">
        <v>166704417</v>
      </c>
      <c r="L127" s="338">
        <v>2297250</v>
      </c>
      <c r="M127" s="340">
        <v>32201035</v>
      </c>
      <c r="N127" s="340">
        <v>3568192</v>
      </c>
      <c r="O127" s="340">
        <v>35769227</v>
      </c>
      <c r="P127" s="340">
        <v>977487487</v>
      </c>
      <c r="Q127" s="336">
        <v>0</v>
      </c>
      <c r="R127" s="340">
        <v>977487487</v>
      </c>
      <c r="S127" s="336"/>
      <c r="T127" s="340">
        <v>914046141</v>
      </c>
      <c r="U127" s="340">
        <v>914046141</v>
      </c>
      <c r="V127" s="340">
        <v>941718260</v>
      </c>
      <c r="W127" s="340">
        <v>941718260</v>
      </c>
      <c r="X127" s="340">
        <v>949815368</v>
      </c>
      <c r="Y127" s="340">
        <v>949815368</v>
      </c>
      <c r="Z127" s="341">
        <v>2231899</v>
      </c>
      <c r="AA127" s="341">
        <v>227158</v>
      </c>
      <c r="AB127" s="340">
        <v>2459057</v>
      </c>
      <c r="AC127" s="341">
        <v>48639683</v>
      </c>
      <c r="AD127" s="338">
        <v>0</v>
      </c>
      <c r="AE127" s="343">
        <v>1028586227</v>
      </c>
      <c r="AU127" s="344"/>
    </row>
    <row r="128" spans="1:47" ht="12.75" customHeight="1">
      <c r="A128" s="327">
        <v>2015</v>
      </c>
      <c r="B128" s="327">
        <v>4</v>
      </c>
      <c r="C128" s="338">
        <v>424031828</v>
      </c>
      <c r="D128" s="339">
        <v>-3702306</v>
      </c>
      <c r="E128" s="340">
        <v>420329522</v>
      </c>
      <c r="F128" s="338">
        <v>347455901</v>
      </c>
      <c r="G128" s="339">
        <v>22063329</v>
      </c>
      <c r="H128" s="340">
        <v>369519230</v>
      </c>
      <c r="I128" s="338">
        <v>173090720</v>
      </c>
      <c r="J128" s="339">
        <v>3753418</v>
      </c>
      <c r="K128" s="340">
        <v>176844138</v>
      </c>
      <c r="L128" s="338">
        <v>2301442</v>
      </c>
      <c r="M128" s="340">
        <v>31228461</v>
      </c>
      <c r="N128" s="340">
        <v>3510592</v>
      </c>
      <c r="O128" s="340">
        <v>34739053</v>
      </c>
      <c r="P128" s="340">
        <v>1003733385</v>
      </c>
      <c r="Q128" s="336">
        <v>0</v>
      </c>
      <c r="R128" s="340">
        <v>1003733385</v>
      </c>
      <c r="S128" s="336"/>
      <c r="T128" s="340">
        <v>946879891</v>
      </c>
      <c r="U128" s="340">
        <v>946879891</v>
      </c>
      <c r="V128" s="340">
        <v>968994332</v>
      </c>
      <c r="W128" s="340">
        <v>968994332</v>
      </c>
      <c r="X128" s="340">
        <v>981618944</v>
      </c>
      <c r="Y128" s="340">
        <v>981618944</v>
      </c>
      <c r="Z128" s="341">
        <v>2140951</v>
      </c>
      <c r="AA128" s="341">
        <v>-71306</v>
      </c>
      <c r="AB128" s="340">
        <v>2069645</v>
      </c>
      <c r="AC128" s="341">
        <v>51094967</v>
      </c>
      <c r="AD128" s="338">
        <v>0</v>
      </c>
      <c r="AE128" s="343">
        <v>1056897997</v>
      </c>
      <c r="AU128" s="344"/>
    </row>
    <row r="129" spans="1:47" ht="12.75" customHeight="1">
      <c r="A129" s="327">
        <v>2015</v>
      </c>
      <c r="B129" s="327">
        <v>5</v>
      </c>
      <c r="C129" s="338">
        <v>457018257</v>
      </c>
      <c r="D129" s="339">
        <v>83145481</v>
      </c>
      <c r="E129" s="340">
        <v>540163738</v>
      </c>
      <c r="F129" s="338">
        <v>374633878</v>
      </c>
      <c r="G129" s="339">
        <v>67074641</v>
      </c>
      <c r="H129" s="340">
        <v>441708519</v>
      </c>
      <c r="I129" s="338">
        <v>188417243</v>
      </c>
      <c r="J129" s="339">
        <v>10908821</v>
      </c>
      <c r="K129" s="340">
        <v>199326064</v>
      </c>
      <c r="L129" s="338">
        <v>2305634</v>
      </c>
      <c r="M129" s="340">
        <v>35524687</v>
      </c>
      <c r="N129" s="340">
        <v>4126991</v>
      </c>
      <c r="O129" s="340">
        <v>39651678</v>
      </c>
      <c r="P129" s="340">
        <v>1223155633</v>
      </c>
      <c r="Q129" s="336">
        <v>0</v>
      </c>
      <c r="R129" s="340">
        <v>1223155633</v>
      </c>
      <c r="S129" s="336"/>
      <c r="T129" s="340">
        <v>1022375012</v>
      </c>
      <c r="U129" s="340">
        <v>1022375012</v>
      </c>
      <c r="V129" s="340">
        <v>1183503955</v>
      </c>
      <c r="W129" s="340">
        <v>1183503955</v>
      </c>
      <c r="X129" s="340">
        <v>1062026690</v>
      </c>
      <c r="Y129" s="340">
        <v>1062026690</v>
      </c>
      <c r="Z129" s="341">
        <v>2182887</v>
      </c>
      <c r="AA129" s="341">
        <v>296758</v>
      </c>
      <c r="AB129" s="340">
        <v>2479645</v>
      </c>
      <c r="AC129" s="341">
        <v>77893449</v>
      </c>
      <c r="AD129" s="338">
        <v>0</v>
      </c>
      <c r="AE129" s="343">
        <v>1303528727</v>
      </c>
      <c r="AU129" s="344"/>
    </row>
    <row r="130" spans="1:47" ht="12.75" customHeight="1">
      <c r="A130" s="327">
        <v>2015</v>
      </c>
      <c r="B130" s="327">
        <v>6</v>
      </c>
      <c r="C130" s="338">
        <v>623723794</v>
      </c>
      <c r="D130" s="339">
        <v>71774832</v>
      </c>
      <c r="E130" s="340">
        <v>695498626</v>
      </c>
      <c r="F130" s="338">
        <v>437636729</v>
      </c>
      <c r="G130" s="339">
        <v>543162</v>
      </c>
      <c r="H130" s="340">
        <v>438179891</v>
      </c>
      <c r="I130" s="338">
        <v>187915704</v>
      </c>
      <c r="J130" s="339">
        <v>-5251829</v>
      </c>
      <c r="K130" s="340">
        <v>182663875</v>
      </c>
      <c r="L130" s="338">
        <v>2309826</v>
      </c>
      <c r="M130" s="340">
        <v>37980075</v>
      </c>
      <c r="N130" s="340">
        <v>4513071</v>
      </c>
      <c r="O130" s="340">
        <v>42493146</v>
      </c>
      <c r="P130" s="340">
        <v>1361145364</v>
      </c>
      <c r="Q130" s="336">
        <v>0</v>
      </c>
      <c r="R130" s="340">
        <v>1361145364</v>
      </c>
      <c r="S130" s="336"/>
      <c r="T130" s="340">
        <v>1251586053</v>
      </c>
      <c r="U130" s="340">
        <v>1251586053</v>
      </c>
      <c r="V130" s="340">
        <v>1318652218</v>
      </c>
      <c r="W130" s="340">
        <v>1318652218</v>
      </c>
      <c r="X130" s="340">
        <v>1294079199</v>
      </c>
      <c r="Y130" s="340">
        <v>1294079199</v>
      </c>
      <c r="Z130" s="341">
        <v>2311780</v>
      </c>
      <c r="AA130" s="341">
        <v>-205992</v>
      </c>
      <c r="AB130" s="340">
        <v>2105788</v>
      </c>
      <c r="AC130" s="341">
        <v>98223827</v>
      </c>
      <c r="AD130" s="338">
        <v>0</v>
      </c>
      <c r="AE130" s="343">
        <v>1461474979</v>
      </c>
      <c r="AU130" s="344"/>
    </row>
    <row r="131" spans="1:47" ht="12.75" customHeight="1">
      <c r="A131" s="327">
        <v>2015</v>
      </c>
      <c r="B131" s="327">
        <v>7</v>
      </c>
      <c r="C131" s="338">
        <v>720477815</v>
      </c>
      <c r="D131" s="339">
        <v>38140956</v>
      </c>
      <c r="E131" s="340">
        <v>758618771</v>
      </c>
      <c r="F131" s="338">
        <v>465804229</v>
      </c>
      <c r="G131" s="339">
        <v>-3229952</v>
      </c>
      <c r="H131" s="340">
        <v>462574277</v>
      </c>
      <c r="I131" s="338">
        <v>187696265</v>
      </c>
      <c r="J131" s="339">
        <v>-3499539</v>
      </c>
      <c r="K131" s="340">
        <v>184196726</v>
      </c>
      <c r="L131" s="338">
        <v>2314018</v>
      </c>
      <c r="M131" s="340">
        <v>41033358</v>
      </c>
      <c r="N131" s="340">
        <v>4858377</v>
      </c>
      <c r="O131" s="340">
        <v>45891735</v>
      </c>
      <c r="P131" s="340">
        <v>1453595527</v>
      </c>
      <c r="Q131" s="336">
        <v>0</v>
      </c>
      <c r="R131" s="340">
        <v>1453595527</v>
      </c>
      <c r="S131" s="336"/>
      <c r="T131" s="340">
        <v>1376292327</v>
      </c>
      <c r="U131" s="340">
        <v>1376292327</v>
      </c>
      <c r="V131" s="340">
        <v>1407703792</v>
      </c>
      <c r="W131" s="340">
        <v>1407703792</v>
      </c>
      <c r="X131" s="340">
        <v>1422184062</v>
      </c>
      <c r="Y131" s="340">
        <v>1422184062</v>
      </c>
      <c r="Z131" s="341">
        <v>2375567</v>
      </c>
      <c r="AA131" s="341">
        <v>-84003</v>
      </c>
      <c r="AB131" s="340">
        <v>2291564</v>
      </c>
      <c r="AC131" s="341">
        <v>113387353</v>
      </c>
      <c r="AD131" s="338">
        <v>0</v>
      </c>
      <c r="AE131" s="343">
        <v>1569274444</v>
      </c>
      <c r="AU131" s="344"/>
    </row>
    <row r="132" spans="1:47" ht="12.75" customHeight="1">
      <c r="A132" s="327">
        <v>2015</v>
      </c>
      <c r="B132" s="327">
        <v>8</v>
      </c>
      <c r="C132" s="338">
        <v>749069016</v>
      </c>
      <c r="D132" s="339">
        <v>8609727</v>
      </c>
      <c r="E132" s="340">
        <v>757678743</v>
      </c>
      <c r="F132" s="338">
        <v>473155140</v>
      </c>
      <c r="G132" s="339">
        <v>-2441241</v>
      </c>
      <c r="H132" s="340">
        <v>470713899</v>
      </c>
      <c r="I132" s="338">
        <v>197725448</v>
      </c>
      <c r="J132" s="339">
        <v>3109701</v>
      </c>
      <c r="K132" s="340">
        <v>200835149</v>
      </c>
      <c r="L132" s="338">
        <v>2318210</v>
      </c>
      <c r="M132" s="340">
        <v>41500616</v>
      </c>
      <c r="N132" s="340">
        <v>4945550</v>
      </c>
      <c r="O132" s="340">
        <v>46446166</v>
      </c>
      <c r="P132" s="340">
        <v>1477992167</v>
      </c>
      <c r="Q132" s="336">
        <v>0</v>
      </c>
      <c r="R132" s="340">
        <v>1477992167</v>
      </c>
      <c r="S132" s="336"/>
      <c r="T132" s="340">
        <v>1422267814</v>
      </c>
      <c r="U132" s="340">
        <v>1422267814</v>
      </c>
      <c r="V132" s="340">
        <v>1431546001</v>
      </c>
      <c r="W132" s="340">
        <v>1431546001</v>
      </c>
      <c r="X132" s="340">
        <v>1468713980</v>
      </c>
      <c r="Y132" s="340">
        <v>1468713980</v>
      </c>
      <c r="Z132" s="341">
        <v>2354009</v>
      </c>
      <c r="AA132" s="341">
        <v>-56768</v>
      </c>
      <c r="AB132" s="340">
        <v>2297241</v>
      </c>
      <c r="AC132" s="341">
        <v>117451119</v>
      </c>
      <c r="AD132" s="338">
        <v>0</v>
      </c>
      <c r="AE132" s="343">
        <v>1597740527</v>
      </c>
      <c r="AU132" s="344"/>
    </row>
    <row r="133" spans="1:47" ht="12.75" customHeight="1">
      <c r="A133" s="327">
        <v>2015</v>
      </c>
      <c r="B133" s="327">
        <v>9</v>
      </c>
      <c r="C133" s="338">
        <v>677706607</v>
      </c>
      <c r="D133" s="339">
        <v>-88712151</v>
      </c>
      <c r="E133" s="340">
        <v>588994456</v>
      </c>
      <c r="F133" s="338">
        <v>457195926</v>
      </c>
      <c r="G133" s="339">
        <v>-35092598</v>
      </c>
      <c r="H133" s="340">
        <v>422103328</v>
      </c>
      <c r="I133" s="338">
        <v>193585448</v>
      </c>
      <c r="J133" s="339">
        <v>-6180438</v>
      </c>
      <c r="K133" s="340">
        <v>187405010</v>
      </c>
      <c r="L133" s="338">
        <v>2322402</v>
      </c>
      <c r="M133" s="340">
        <v>36967794</v>
      </c>
      <c r="N133" s="340">
        <v>4281683</v>
      </c>
      <c r="O133" s="340">
        <v>41249477</v>
      </c>
      <c r="P133" s="340">
        <v>1242074673</v>
      </c>
      <c r="Q133" s="336">
        <v>0</v>
      </c>
      <c r="R133" s="340">
        <v>1242074673</v>
      </c>
      <c r="S133" s="336"/>
      <c r="T133" s="340">
        <v>1330810383</v>
      </c>
      <c r="U133" s="340">
        <v>1330810383</v>
      </c>
      <c r="V133" s="340">
        <v>1200825196</v>
      </c>
      <c r="W133" s="340">
        <v>1200825196</v>
      </c>
      <c r="X133" s="340">
        <v>1372059860</v>
      </c>
      <c r="Y133" s="340">
        <v>1372059860</v>
      </c>
      <c r="Z133" s="341">
        <v>2323401</v>
      </c>
      <c r="AA133" s="341">
        <v>-140931</v>
      </c>
      <c r="AB133" s="340">
        <v>2182470</v>
      </c>
      <c r="AC133" s="341">
        <v>80636014</v>
      </c>
      <c r="AD133" s="338">
        <v>0</v>
      </c>
      <c r="AE133" s="343">
        <v>1324893157</v>
      </c>
      <c r="AU133" s="344"/>
    </row>
    <row r="134" spans="1:47" ht="12.75" customHeight="1">
      <c r="A134" s="327">
        <v>2015</v>
      </c>
      <c r="B134" s="327">
        <v>10</v>
      </c>
      <c r="C134" s="338">
        <v>521493453</v>
      </c>
      <c r="D134" s="339">
        <v>-74757012</v>
      </c>
      <c r="E134" s="340">
        <v>446736441</v>
      </c>
      <c r="F134" s="338">
        <v>401470080</v>
      </c>
      <c r="G134" s="339">
        <v>-13992240</v>
      </c>
      <c r="H134" s="340">
        <v>387477840</v>
      </c>
      <c r="I134" s="338">
        <v>185051233</v>
      </c>
      <c r="J134" s="339">
        <v>2121757</v>
      </c>
      <c r="K134" s="340">
        <v>187172990</v>
      </c>
      <c r="L134" s="338">
        <v>2326594</v>
      </c>
      <c r="M134" s="340">
        <v>33747805</v>
      </c>
      <c r="N134" s="340">
        <v>3855541</v>
      </c>
      <c r="O134" s="340">
        <v>37603346</v>
      </c>
      <c r="P134" s="340">
        <v>1061317211</v>
      </c>
      <c r="Q134" s="336">
        <v>0</v>
      </c>
      <c r="R134" s="340">
        <v>1061317211</v>
      </c>
      <c r="S134" s="336"/>
      <c r="T134" s="340">
        <v>1110341360</v>
      </c>
      <c r="U134" s="340">
        <v>1110341360</v>
      </c>
      <c r="V134" s="340">
        <v>1023713865</v>
      </c>
      <c r="W134" s="340">
        <v>1023713865</v>
      </c>
      <c r="X134" s="340">
        <v>1147944706</v>
      </c>
      <c r="Y134" s="340">
        <v>1147944706</v>
      </c>
      <c r="Z134" s="341">
        <v>2167635</v>
      </c>
      <c r="AA134" s="341">
        <v>31389</v>
      </c>
      <c r="AB134" s="340">
        <v>2199024</v>
      </c>
      <c r="AC134" s="341">
        <v>57610695</v>
      </c>
      <c r="AD134" s="338">
        <v>0</v>
      </c>
      <c r="AE134" s="343">
        <v>1121126930</v>
      </c>
      <c r="AU134" s="344"/>
    </row>
    <row r="135" spans="1:47" ht="12.75" customHeight="1">
      <c r="A135" s="327">
        <v>2015</v>
      </c>
      <c r="B135" s="327">
        <v>11</v>
      </c>
      <c r="C135" s="338">
        <v>427917241</v>
      </c>
      <c r="D135" s="339">
        <v>-17213729</v>
      </c>
      <c r="E135" s="340">
        <v>410703512</v>
      </c>
      <c r="F135" s="338">
        <v>351504956</v>
      </c>
      <c r="G135" s="339">
        <v>3652287</v>
      </c>
      <c r="H135" s="340">
        <v>355157243</v>
      </c>
      <c r="I135" s="338">
        <v>163581407</v>
      </c>
      <c r="J135" s="339">
        <v>3344243</v>
      </c>
      <c r="K135" s="340">
        <v>166925650</v>
      </c>
      <c r="L135" s="338">
        <v>2330786</v>
      </c>
      <c r="M135" s="340">
        <v>32413114</v>
      </c>
      <c r="N135" s="340">
        <v>3446050</v>
      </c>
      <c r="O135" s="340">
        <v>35859164</v>
      </c>
      <c r="P135" s="340">
        <v>970976355</v>
      </c>
      <c r="Q135" s="336">
        <v>0</v>
      </c>
      <c r="R135" s="340">
        <v>970976355</v>
      </c>
      <c r="S135" s="336"/>
      <c r="T135" s="340">
        <v>945334390</v>
      </c>
      <c r="U135" s="340">
        <v>945334390</v>
      </c>
      <c r="V135" s="340">
        <v>935117191</v>
      </c>
      <c r="W135" s="340">
        <v>935117191</v>
      </c>
      <c r="X135" s="340">
        <v>981193554</v>
      </c>
      <c r="Y135" s="340">
        <v>981193554</v>
      </c>
      <c r="Z135" s="341">
        <v>2190871</v>
      </c>
      <c r="AA135" s="341">
        <v>283541</v>
      </c>
      <c r="AB135" s="340">
        <v>2474412</v>
      </c>
      <c r="AC135" s="341">
        <v>47934989</v>
      </c>
      <c r="AD135" s="338">
        <v>0</v>
      </c>
      <c r="AE135" s="343">
        <v>1021385756</v>
      </c>
      <c r="AU135" s="344"/>
    </row>
    <row r="136" spans="1:47" ht="12.75" customHeight="1">
      <c r="A136" s="327">
        <v>2015</v>
      </c>
      <c r="B136" s="327">
        <v>12</v>
      </c>
      <c r="C136" s="338">
        <v>474159420</v>
      </c>
      <c r="D136" s="339">
        <v>62965695</v>
      </c>
      <c r="E136" s="340">
        <v>537125115</v>
      </c>
      <c r="F136" s="338">
        <v>342077816</v>
      </c>
      <c r="G136" s="339">
        <v>8584719</v>
      </c>
      <c r="H136" s="340">
        <v>350662535</v>
      </c>
      <c r="I136" s="338">
        <v>159414456</v>
      </c>
      <c r="J136" s="339">
        <v>-3610301</v>
      </c>
      <c r="K136" s="340">
        <v>155804155</v>
      </c>
      <c r="L136" s="338">
        <v>2334978</v>
      </c>
      <c r="M136" s="340">
        <v>35549003</v>
      </c>
      <c r="N136" s="340">
        <v>3776558</v>
      </c>
      <c r="O136" s="340">
        <v>39325561</v>
      </c>
      <c r="P136" s="340">
        <v>1085252344</v>
      </c>
      <c r="Q136" s="336">
        <v>0</v>
      </c>
      <c r="R136" s="340">
        <v>1085252344</v>
      </c>
      <c r="S136" s="336"/>
      <c r="T136" s="340">
        <v>977986670</v>
      </c>
      <c r="U136" s="340">
        <v>977986670</v>
      </c>
      <c r="V136" s="340">
        <v>1045926783</v>
      </c>
      <c r="W136" s="340">
        <v>1045926783</v>
      </c>
      <c r="X136" s="340">
        <v>1017312231</v>
      </c>
      <c r="Y136" s="340">
        <v>1017312231</v>
      </c>
      <c r="Z136" s="341">
        <v>2386270</v>
      </c>
      <c r="AA136" s="341">
        <v>268722</v>
      </c>
      <c r="AB136" s="340">
        <v>2654992</v>
      </c>
      <c r="AC136" s="341">
        <v>61068473</v>
      </c>
      <c r="AD136" s="338">
        <v>0</v>
      </c>
      <c r="AE136" s="343">
        <v>1148975809</v>
      </c>
      <c r="AU136" s="344"/>
    </row>
    <row r="137" spans="1:47" ht="12.75" customHeight="1">
      <c r="B137" s="332" t="s">
        <v>112</v>
      </c>
      <c r="C137" s="340">
        <v>6635748516</v>
      </c>
      <c r="D137" s="340">
        <v>25377216</v>
      </c>
      <c r="E137" s="340">
        <v>6661125732</v>
      </c>
      <c r="F137" s="340">
        <v>4653346062</v>
      </c>
      <c r="G137" s="340">
        <v>18737360</v>
      </c>
      <c r="H137" s="340">
        <v>4672083422</v>
      </c>
      <c r="I137" s="340">
        <v>2107871381</v>
      </c>
      <c r="J137" s="340">
        <v>1816094</v>
      </c>
      <c r="K137" s="340">
        <v>2109687475</v>
      </c>
      <c r="L137" s="340">
        <v>27743064</v>
      </c>
      <c r="M137" s="340">
        <v>424804258</v>
      </c>
      <c r="N137" s="340">
        <v>48030163</v>
      </c>
      <c r="O137" s="340">
        <v>472834421</v>
      </c>
      <c r="P137" s="340">
        <v>13943474114</v>
      </c>
      <c r="Q137" s="336">
        <v>0</v>
      </c>
      <c r="R137" s="340">
        <v>13943474114</v>
      </c>
      <c r="S137" s="336"/>
      <c r="T137" s="340">
        <v>13424709023</v>
      </c>
      <c r="U137" s="340">
        <v>13424709023</v>
      </c>
      <c r="V137" s="340">
        <v>13470639693</v>
      </c>
      <c r="W137" s="340">
        <v>13470639693</v>
      </c>
      <c r="X137" s="340">
        <v>13897543444</v>
      </c>
      <c r="Y137" s="340">
        <v>13897543444</v>
      </c>
      <c r="Z137" s="338">
        <v>27557092</v>
      </c>
      <c r="AA137" s="338">
        <v>101337</v>
      </c>
      <c r="AB137" s="340">
        <v>27658429</v>
      </c>
      <c r="AC137" s="338">
        <v>867125155</v>
      </c>
      <c r="AD137" s="338">
        <v>0</v>
      </c>
      <c r="AE137" s="338">
        <v>14838257698</v>
      </c>
      <c r="AT137" s="344"/>
      <c r="AU137" s="344"/>
    </row>
    <row r="138" spans="1:47" ht="12.75" customHeight="1">
      <c r="A138" s="327">
        <v>2016</v>
      </c>
      <c r="B138" s="327">
        <v>1</v>
      </c>
      <c r="C138" s="338">
        <v>612200347</v>
      </c>
      <c r="D138" s="339">
        <v>22037845</v>
      </c>
      <c r="E138" s="340">
        <v>634238192</v>
      </c>
      <c r="F138" s="338">
        <v>357435760</v>
      </c>
      <c r="G138" s="339">
        <v>-44078643</v>
      </c>
      <c r="H138" s="340">
        <v>313357117</v>
      </c>
      <c r="I138" s="338">
        <v>158690307</v>
      </c>
      <c r="J138" s="339">
        <v>-7004352</v>
      </c>
      <c r="K138" s="340">
        <v>151685955</v>
      </c>
      <c r="L138" s="338">
        <v>2339109</v>
      </c>
      <c r="M138" s="340">
        <v>36601083</v>
      </c>
      <c r="N138" s="340">
        <v>3927127</v>
      </c>
      <c r="O138" s="340">
        <v>40528210</v>
      </c>
      <c r="P138" s="340">
        <v>1142148583</v>
      </c>
      <c r="Q138" s="336">
        <v>0</v>
      </c>
      <c r="R138" s="340">
        <v>1142148583</v>
      </c>
      <c r="S138" s="336"/>
      <c r="T138" s="340">
        <v>1130665523</v>
      </c>
      <c r="U138" s="340">
        <v>1130665523</v>
      </c>
      <c r="V138" s="340">
        <v>1101620373</v>
      </c>
      <c r="W138" s="340">
        <v>1101620373</v>
      </c>
      <c r="X138" s="340">
        <v>1171193733</v>
      </c>
      <c r="Y138" s="340">
        <v>1171193733</v>
      </c>
      <c r="Z138" s="341">
        <v>2537010</v>
      </c>
      <c r="AA138" s="341">
        <v>-295957</v>
      </c>
      <c r="AB138" s="340">
        <v>2241053</v>
      </c>
      <c r="AC138" s="341">
        <v>66791168</v>
      </c>
      <c r="AD138" s="338">
        <v>0</v>
      </c>
      <c r="AE138" s="343">
        <v>1211180804</v>
      </c>
      <c r="AU138" s="344"/>
    </row>
    <row r="139" spans="1:47" ht="12.75" customHeight="1">
      <c r="A139" s="327">
        <v>2016</v>
      </c>
      <c r="B139" s="327">
        <v>2</v>
      </c>
      <c r="C139" s="338">
        <v>551223915</v>
      </c>
      <c r="D139" s="339">
        <v>-66174309</v>
      </c>
      <c r="E139" s="340">
        <v>485049606</v>
      </c>
      <c r="F139" s="338">
        <v>343684688</v>
      </c>
      <c r="G139" s="339">
        <v>-21925812</v>
      </c>
      <c r="H139" s="340">
        <v>321758876</v>
      </c>
      <c r="I139" s="338">
        <v>148016013</v>
      </c>
      <c r="J139" s="339">
        <v>312486</v>
      </c>
      <c r="K139" s="340">
        <v>148328499</v>
      </c>
      <c r="L139" s="338">
        <v>2343240</v>
      </c>
      <c r="M139" s="340">
        <v>32252144</v>
      </c>
      <c r="N139" s="340">
        <v>3445364</v>
      </c>
      <c r="O139" s="340">
        <v>35697508</v>
      </c>
      <c r="P139" s="340">
        <v>993177729</v>
      </c>
      <c r="Q139" s="336">
        <v>0</v>
      </c>
      <c r="R139" s="340">
        <v>993177729</v>
      </c>
      <c r="S139" s="336"/>
      <c r="T139" s="340">
        <v>1045267856</v>
      </c>
      <c r="U139" s="340">
        <v>1045267856</v>
      </c>
      <c r="V139" s="340">
        <v>957480221</v>
      </c>
      <c r="W139" s="340">
        <v>957480221</v>
      </c>
      <c r="X139" s="340">
        <v>1080965364</v>
      </c>
      <c r="Y139" s="340">
        <v>1080965364</v>
      </c>
      <c r="Z139" s="341">
        <v>2417058</v>
      </c>
      <c r="AA139" s="341">
        <v>-168102</v>
      </c>
      <c r="AB139" s="340">
        <v>2248956</v>
      </c>
      <c r="AC139" s="341">
        <v>49322538</v>
      </c>
      <c r="AD139" s="338">
        <v>0</v>
      </c>
      <c r="AE139" s="343">
        <v>1044749223</v>
      </c>
      <c r="AU139" s="344"/>
    </row>
    <row r="140" spans="1:47" ht="12.75" customHeight="1">
      <c r="A140" s="327">
        <v>2016</v>
      </c>
      <c r="B140" s="327">
        <v>3</v>
      </c>
      <c r="C140" s="338">
        <v>438495125</v>
      </c>
      <c r="D140" s="339">
        <v>-12253731</v>
      </c>
      <c r="E140" s="340">
        <v>426241394</v>
      </c>
      <c r="F140" s="338">
        <v>329774962</v>
      </c>
      <c r="G140" s="339">
        <v>36569252</v>
      </c>
      <c r="H140" s="340">
        <v>366344214</v>
      </c>
      <c r="I140" s="338">
        <v>162202231</v>
      </c>
      <c r="J140" s="339">
        <v>4002501</v>
      </c>
      <c r="K140" s="340">
        <v>166204732</v>
      </c>
      <c r="L140" s="338">
        <v>2347370</v>
      </c>
      <c r="M140" s="340">
        <v>32769950</v>
      </c>
      <c r="N140" s="340">
        <v>3623953</v>
      </c>
      <c r="O140" s="340">
        <v>36393903</v>
      </c>
      <c r="P140" s="340">
        <v>997531613</v>
      </c>
      <c r="Q140" s="336">
        <v>0</v>
      </c>
      <c r="R140" s="340">
        <v>997531613</v>
      </c>
      <c r="S140" s="336"/>
      <c r="T140" s="340">
        <v>932819688</v>
      </c>
      <c r="U140" s="340">
        <v>932819688</v>
      </c>
      <c r="V140" s="340">
        <v>961137710</v>
      </c>
      <c r="W140" s="340">
        <v>961137710</v>
      </c>
      <c r="X140" s="340">
        <v>969213591</v>
      </c>
      <c r="Y140" s="340">
        <v>969213591</v>
      </c>
      <c r="Z140" s="341">
        <v>2260299</v>
      </c>
      <c r="AA140" s="341">
        <v>240289</v>
      </c>
      <c r="AB140" s="340">
        <v>2500588</v>
      </c>
      <c r="AC140" s="341">
        <v>49602773</v>
      </c>
      <c r="AD140" s="338">
        <v>0</v>
      </c>
      <c r="AE140" s="343">
        <v>1049634974</v>
      </c>
      <c r="AU140" s="344"/>
    </row>
    <row r="141" spans="1:47" ht="12.75" customHeight="1">
      <c r="A141" s="327">
        <v>2016</v>
      </c>
      <c r="B141" s="327">
        <v>4</v>
      </c>
      <c r="C141" s="338">
        <v>430225703</v>
      </c>
      <c r="D141" s="339">
        <v>-4402948</v>
      </c>
      <c r="E141" s="340">
        <v>425822755</v>
      </c>
      <c r="F141" s="338">
        <v>353171176</v>
      </c>
      <c r="G141" s="339">
        <v>23087623</v>
      </c>
      <c r="H141" s="340">
        <v>376258799</v>
      </c>
      <c r="I141" s="338">
        <v>172156828</v>
      </c>
      <c r="J141" s="339">
        <v>4183522</v>
      </c>
      <c r="K141" s="340">
        <v>176340350</v>
      </c>
      <c r="L141" s="338">
        <v>2351501</v>
      </c>
      <c r="M141" s="340">
        <v>31779024</v>
      </c>
      <c r="N141" s="340">
        <v>3564555</v>
      </c>
      <c r="O141" s="340">
        <v>35343579</v>
      </c>
      <c r="P141" s="340">
        <v>1016116984</v>
      </c>
      <c r="Q141" s="336">
        <v>0</v>
      </c>
      <c r="R141" s="340">
        <v>1016116984</v>
      </c>
      <c r="S141" s="336"/>
      <c r="T141" s="340">
        <v>957905208</v>
      </c>
      <c r="U141" s="340">
        <v>957905208</v>
      </c>
      <c r="V141" s="340">
        <v>980773405</v>
      </c>
      <c r="W141" s="340">
        <v>980773405</v>
      </c>
      <c r="X141" s="340">
        <v>993248787</v>
      </c>
      <c r="Y141" s="340">
        <v>993248787</v>
      </c>
      <c r="Z141" s="341">
        <v>2168194</v>
      </c>
      <c r="AA141" s="341">
        <v>-56801</v>
      </c>
      <c r="AB141" s="340">
        <v>2111393</v>
      </c>
      <c r="AC141" s="341">
        <v>51220402</v>
      </c>
      <c r="AD141" s="338">
        <v>0</v>
      </c>
      <c r="AE141" s="343">
        <v>1069448779</v>
      </c>
      <c r="AU141" s="344"/>
    </row>
    <row r="142" spans="1:47" ht="12.75" customHeight="1">
      <c r="A142" s="327">
        <v>2016</v>
      </c>
      <c r="B142" s="327">
        <v>5</v>
      </c>
      <c r="C142" s="338">
        <v>470692604</v>
      </c>
      <c r="D142" s="339">
        <v>85159984</v>
      </c>
      <c r="E142" s="340">
        <v>555852588</v>
      </c>
      <c r="F142" s="338">
        <v>386216340</v>
      </c>
      <c r="G142" s="339">
        <v>69051404</v>
      </c>
      <c r="H142" s="340">
        <v>455267744</v>
      </c>
      <c r="I142" s="338">
        <v>187432296</v>
      </c>
      <c r="J142" s="339">
        <v>10695064</v>
      </c>
      <c r="K142" s="340">
        <v>198127360</v>
      </c>
      <c r="L142" s="338">
        <v>2355632</v>
      </c>
      <c r="M142" s="340">
        <v>36093602</v>
      </c>
      <c r="N142" s="340">
        <v>4182752</v>
      </c>
      <c r="O142" s="340">
        <v>40276354</v>
      </c>
      <c r="P142" s="340">
        <v>1251879678</v>
      </c>
      <c r="Q142" s="336">
        <v>0</v>
      </c>
      <c r="R142" s="340">
        <v>1251879678</v>
      </c>
      <c r="S142" s="336"/>
      <c r="T142" s="340">
        <v>1046696872</v>
      </c>
      <c r="U142" s="340">
        <v>1046696872</v>
      </c>
      <c r="V142" s="340">
        <v>1211603324</v>
      </c>
      <c r="W142" s="340">
        <v>1211603324</v>
      </c>
      <c r="X142" s="340">
        <v>1086973226</v>
      </c>
      <c r="Y142" s="340">
        <v>1086973226</v>
      </c>
      <c r="Z142" s="341">
        <v>2210663</v>
      </c>
      <c r="AA142" s="341">
        <v>266636</v>
      </c>
      <c r="AB142" s="340">
        <v>2477299</v>
      </c>
      <c r="AC142" s="341">
        <v>79903654</v>
      </c>
      <c r="AD142" s="338">
        <v>0</v>
      </c>
      <c r="AE142" s="343">
        <v>1334260631</v>
      </c>
      <c r="AU142" s="344"/>
    </row>
    <row r="143" spans="1:47" ht="12.75" customHeight="1">
      <c r="A143" s="327">
        <v>2016</v>
      </c>
      <c r="B143" s="327">
        <v>6</v>
      </c>
      <c r="C143" s="338">
        <v>644680406</v>
      </c>
      <c r="D143" s="339">
        <v>74211448</v>
      </c>
      <c r="E143" s="340">
        <v>718891854</v>
      </c>
      <c r="F143" s="338">
        <v>453225720</v>
      </c>
      <c r="G143" s="339">
        <v>-131694</v>
      </c>
      <c r="H143" s="340">
        <v>453094026</v>
      </c>
      <c r="I143" s="338">
        <v>187631374</v>
      </c>
      <c r="J143" s="339">
        <v>-5698284</v>
      </c>
      <c r="K143" s="340">
        <v>181933090</v>
      </c>
      <c r="L143" s="338">
        <v>2359763</v>
      </c>
      <c r="M143" s="340">
        <v>38530638</v>
      </c>
      <c r="N143" s="340">
        <v>4567034</v>
      </c>
      <c r="O143" s="340">
        <v>43097672</v>
      </c>
      <c r="P143" s="340">
        <v>1399376405</v>
      </c>
      <c r="Q143" s="336">
        <v>0</v>
      </c>
      <c r="R143" s="340">
        <v>1399376405</v>
      </c>
      <c r="S143" s="336"/>
      <c r="T143" s="340">
        <v>1287897263</v>
      </c>
      <c r="U143" s="340">
        <v>1287897263</v>
      </c>
      <c r="V143" s="340">
        <v>1356278733</v>
      </c>
      <c r="W143" s="340">
        <v>1356278733</v>
      </c>
      <c r="X143" s="340">
        <v>1330994935</v>
      </c>
      <c r="Y143" s="340">
        <v>1330994935</v>
      </c>
      <c r="Z143" s="341">
        <v>2341196</v>
      </c>
      <c r="AA143" s="341">
        <v>-227061</v>
      </c>
      <c r="AB143" s="340">
        <v>2114135</v>
      </c>
      <c r="AC143" s="341">
        <v>101759001</v>
      </c>
      <c r="AD143" s="338">
        <v>0</v>
      </c>
      <c r="AE143" s="343">
        <v>1503249541</v>
      </c>
      <c r="AU143" s="344"/>
    </row>
    <row r="144" spans="1:47" ht="12.75" customHeight="1">
      <c r="A144" s="327">
        <v>2016</v>
      </c>
      <c r="B144" s="327">
        <v>7</v>
      </c>
      <c r="C144" s="338">
        <v>733217114</v>
      </c>
      <c r="D144" s="339">
        <v>39743255</v>
      </c>
      <c r="E144" s="340">
        <v>772960369</v>
      </c>
      <c r="F144" s="338">
        <v>474981844</v>
      </c>
      <c r="G144" s="339">
        <v>-3897931</v>
      </c>
      <c r="H144" s="340">
        <v>471083913</v>
      </c>
      <c r="I144" s="338">
        <v>186970960</v>
      </c>
      <c r="J144" s="339">
        <v>-3262350</v>
      </c>
      <c r="K144" s="340">
        <v>183708610</v>
      </c>
      <c r="L144" s="338">
        <v>2363893</v>
      </c>
      <c r="M144" s="340">
        <v>41602273</v>
      </c>
      <c r="N144" s="340">
        <v>4914139</v>
      </c>
      <c r="O144" s="340">
        <v>46516412</v>
      </c>
      <c r="P144" s="340">
        <v>1476633197</v>
      </c>
      <c r="Q144" s="336">
        <v>0</v>
      </c>
      <c r="R144" s="340">
        <v>1476633197</v>
      </c>
      <c r="S144" s="336"/>
      <c r="T144" s="340">
        <v>1397533811</v>
      </c>
      <c r="U144" s="340">
        <v>1397533811</v>
      </c>
      <c r="V144" s="340">
        <v>1430116785</v>
      </c>
      <c r="W144" s="340">
        <v>1430116785</v>
      </c>
      <c r="X144" s="340">
        <v>1444050223</v>
      </c>
      <c r="Y144" s="340">
        <v>1444050223</v>
      </c>
      <c r="Z144" s="341">
        <v>2405795</v>
      </c>
      <c r="AA144" s="341">
        <v>-59314</v>
      </c>
      <c r="AB144" s="340">
        <v>2346481</v>
      </c>
      <c r="AC144" s="341">
        <v>114516681</v>
      </c>
      <c r="AD144" s="338">
        <v>0</v>
      </c>
      <c r="AE144" s="343">
        <v>1593496359</v>
      </c>
      <c r="AU144" s="344"/>
    </row>
    <row r="145" spans="1:47" ht="12.75" customHeight="1">
      <c r="A145" s="327">
        <v>2016</v>
      </c>
      <c r="B145" s="327">
        <v>8</v>
      </c>
      <c r="C145" s="338">
        <v>768192043</v>
      </c>
      <c r="D145" s="339">
        <v>8891961</v>
      </c>
      <c r="E145" s="340">
        <v>777084004</v>
      </c>
      <c r="F145" s="338">
        <v>486362587</v>
      </c>
      <c r="G145" s="339">
        <v>-2460689</v>
      </c>
      <c r="H145" s="340">
        <v>483901898</v>
      </c>
      <c r="I145" s="338">
        <v>197416694</v>
      </c>
      <c r="J145" s="339">
        <v>3015796</v>
      </c>
      <c r="K145" s="340">
        <v>200432490</v>
      </c>
      <c r="L145" s="338">
        <v>2368024</v>
      </c>
      <c r="M145" s="340">
        <v>42069532</v>
      </c>
      <c r="N145" s="340">
        <v>5001312</v>
      </c>
      <c r="O145" s="340">
        <v>47070844</v>
      </c>
      <c r="P145" s="340">
        <v>1510857260</v>
      </c>
      <c r="Q145" s="336">
        <v>0</v>
      </c>
      <c r="R145" s="340">
        <v>1510857260</v>
      </c>
      <c r="S145" s="336"/>
      <c r="T145" s="340">
        <v>1454339348</v>
      </c>
      <c r="U145" s="340">
        <v>1454339348</v>
      </c>
      <c r="V145" s="340">
        <v>1463786416</v>
      </c>
      <c r="W145" s="340">
        <v>1463786416</v>
      </c>
      <c r="X145" s="340">
        <v>1501410192</v>
      </c>
      <c r="Y145" s="340">
        <v>1501410192</v>
      </c>
      <c r="Z145" s="341">
        <v>2383963</v>
      </c>
      <c r="AA145" s="341">
        <v>-73850</v>
      </c>
      <c r="AB145" s="340">
        <v>2310113</v>
      </c>
      <c r="AC145" s="341">
        <v>120212156</v>
      </c>
      <c r="AD145" s="338">
        <v>0</v>
      </c>
      <c r="AE145" s="343">
        <v>1633379529</v>
      </c>
      <c r="AU145" s="344"/>
    </row>
    <row r="146" spans="1:47" ht="12.75" customHeight="1">
      <c r="A146" s="327">
        <v>2016</v>
      </c>
      <c r="B146" s="327">
        <v>9</v>
      </c>
      <c r="C146" s="338">
        <v>695395963</v>
      </c>
      <c r="D146" s="339">
        <v>-90934436</v>
      </c>
      <c r="E146" s="340">
        <v>604461527</v>
      </c>
      <c r="F146" s="338">
        <v>470074994</v>
      </c>
      <c r="G146" s="339">
        <v>-35632421</v>
      </c>
      <c r="H146" s="340">
        <v>434442573</v>
      </c>
      <c r="I146" s="338">
        <v>193276909</v>
      </c>
      <c r="J146" s="339">
        <v>-6454683</v>
      </c>
      <c r="K146" s="340">
        <v>186822226</v>
      </c>
      <c r="L146" s="338">
        <v>2372155</v>
      </c>
      <c r="M146" s="340">
        <v>37518357</v>
      </c>
      <c r="N146" s="340">
        <v>4335646</v>
      </c>
      <c r="O146" s="340">
        <v>41854003</v>
      </c>
      <c r="P146" s="340">
        <v>1269952484</v>
      </c>
      <c r="Q146" s="336">
        <v>0</v>
      </c>
      <c r="R146" s="340">
        <v>1269952484</v>
      </c>
      <c r="S146" s="336"/>
      <c r="T146" s="340">
        <v>1361120021</v>
      </c>
      <c r="U146" s="340">
        <v>1361120021</v>
      </c>
      <c r="V146" s="340">
        <v>1228098481</v>
      </c>
      <c r="W146" s="340">
        <v>1228098481</v>
      </c>
      <c r="X146" s="340">
        <v>1402974024</v>
      </c>
      <c r="Y146" s="340">
        <v>1402974024</v>
      </c>
      <c r="Z146" s="341">
        <v>2352965</v>
      </c>
      <c r="AA146" s="341">
        <v>-138991</v>
      </c>
      <c r="AB146" s="340">
        <v>2213974</v>
      </c>
      <c r="AC146" s="341">
        <v>82557526</v>
      </c>
      <c r="AD146" s="338">
        <v>0</v>
      </c>
      <c r="AE146" s="343">
        <v>1354723984</v>
      </c>
      <c r="AU146" s="344"/>
    </row>
    <row r="147" spans="1:47" ht="12.75" customHeight="1">
      <c r="A147" s="327">
        <v>2016</v>
      </c>
      <c r="B147" s="327">
        <v>10</v>
      </c>
      <c r="C147" s="338">
        <v>537598365</v>
      </c>
      <c r="D147" s="339">
        <v>-77759179</v>
      </c>
      <c r="E147" s="340">
        <v>459839186</v>
      </c>
      <c r="F147" s="338">
        <v>415038968</v>
      </c>
      <c r="G147" s="339">
        <v>-13611007</v>
      </c>
      <c r="H147" s="340">
        <v>401427961</v>
      </c>
      <c r="I147" s="338">
        <v>184761372</v>
      </c>
      <c r="J147" s="339">
        <v>2219629</v>
      </c>
      <c r="K147" s="340">
        <v>186981001</v>
      </c>
      <c r="L147" s="338">
        <v>2376286</v>
      </c>
      <c r="M147" s="340">
        <v>34316720</v>
      </c>
      <c r="N147" s="340">
        <v>3911303</v>
      </c>
      <c r="O147" s="340">
        <v>38228023</v>
      </c>
      <c r="P147" s="340">
        <v>1088852457</v>
      </c>
      <c r="Q147" s="336">
        <v>0</v>
      </c>
      <c r="R147" s="340">
        <v>1088852457</v>
      </c>
      <c r="S147" s="336"/>
      <c r="T147" s="340">
        <v>1139774991</v>
      </c>
      <c r="U147" s="340">
        <v>1139774991</v>
      </c>
      <c r="V147" s="340">
        <v>1050624434</v>
      </c>
      <c r="W147" s="340">
        <v>1050624434</v>
      </c>
      <c r="X147" s="340">
        <v>1178003014</v>
      </c>
      <c r="Y147" s="340">
        <v>1178003014</v>
      </c>
      <c r="Z147" s="341">
        <v>2195218</v>
      </c>
      <c r="AA147" s="341">
        <v>30229</v>
      </c>
      <c r="AB147" s="340">
        <v>2225447</v>
      </c>
      <c r="AC147" s="341">
        <v>59395693</v>
      </c>
      <c r="AD147" s="338">
        <v>0</v>
      </c>
      <c r="AE147" s="343">
        <v>1150473597</v>
      </c>
      <c r="AU147" s="344"/>
    </row>
    <row r="148" spans="1:47" ht="12.75" customHeight="1">
      <c r="A148" s="327">
        <v>2016</v>
      </c>
      <c r="B148" s="327">
        <v>11</v>
      </c>
      <c r="C148" s="338">
        <v>434241770</v>
      </c>
      <c r="D148" s="339">
        <v>-18195059</v>
      </c>
      <c r="E148" s="340">
        <v>416046711</v>
      </c>
      <c r="F148" s="338">
        <v>358361336</v>
      </c>
      <c r="G148" s="339">
        <v>4204800</v>
      </c>
      <c r="H148" s="340">
        <v>362566136</v>
      </c>
      <c r="I148" s="338">
        <v>162814634</v>
      </c>
      <c r="J148" s="339">
        <v>3986786</v>
      </c>
      <c r="K148" s="340">
        <v>166801420</v>
      </c>
      <c r="L148" s="338">
        <v>2380416</v>
      </c>
      <c r="M148" s="340">
        <v>32963677</v>
      </c>
      <c r="N148" s="340">
        <v>3500013</v>
      </c>
      <c r="O148" s="340">
        <v>36463690</v>
      </c>
      <c r="P148" s="340">
        <v>984258373</v>
      </c>
      <c r="Q148" s="336">
        <v>0</v>
      </c>
      <c r="R148" s="340">
        <v>984258373</v>
      </c>
      <c r="S148" s="336"/>
      <c r="T148" s="340">
        <v>957798156</v>
      </c>
      <c r="U148" s="340">
        <v>957798156</v>
      </c>
      <c r="V148" s="340">
        <v>947794683</v>
      </c>
      <c r="W148" s="340">
        <v>947794683</v>
      </c>
      <c r="X148" s="340">
        <v>994261846</v>
      </c>
      <c r="Y148" s="340">
        <v>994261846</v>
      </c>
      <c r="Z148" s="341">
        <v>2218748</v>
      </c>
      <c r="AA148" s="341">
        <v>326893</v>
      </c>
      <c r="AB148" s="340">
        <v>2545641</v>
      </c>
      <c r="AC148" s="341">
        <v>48207023</v>
      </c>
      <c r="AD148" s="338">
        <v>0</v>
      </c>
      <c r="AE148" s="343">
        <v>1035011037</v>
      </c>
      <c r="AU148" s="344"/>
    </row>
    <row r="149" spans="1:47" ht="12.75" customHeight="1">
      <c r="A149" s="327">
        <v>2016</v>
      </c>
      <c r="B149" s="327">
        <v>12</v>
      </c>
      <c r="C149" s="338">
        <v>486734271</v>
      </c>
      <c r="D149" s="339">
        <v>65367326</v>
      </c>
      <c r="E149" s="340">
        <v>552101597</v>
      </c>
      <c r="F149" s="338">
        <v>352650344</v>
      </c>
      <c r="G149" s="339">
        <v>8175382</v>
      </c>
      <c r="H149" s="340">
        <v>360825726</v>
      </c>
      <c r="I149" s="338">
        <v>158588881</v>
      </c>
      <c r="J149" s="339">
        <v>-4041948</v>
      </c>
      <c r="K149" s="340">
        <v>154546933</v>
      </c>
      <c r="L149" s="338">
        <v>2384547</v>
      </c>
      <c r="M149" s="340">
        <v>36117918</v>
      </c>
      <c r="N149" s="340">
        <v>3832320</v>
      </c>
      <c r="O149" s="340">
        <v>39950238</v>
      </c>
      <c r="P149" s="340">
        <v>1109809041</v>
      </c>
      <c r="Q149" s="336">
        <v>0</v>
      </c>
      <c r="R149" s="340">
        <v>1109809041</v>
      </c>
      <c r="S149" s="336"/>
      <c r="T149" s="340">
        <v>1000358043</v>
      </c>
      <c r="U149" s="340">
        <v>1000358043</v>
      </c>
      <c r="V149" s="340">
        <v>1069858803</v>
      </c>
      <c r="W149" s="340">
        <v>1069858803</v>
      </c>
      <c r="X149" s="340">
        <v>1040308281</v>
      </c>
      <c r="Y149" s="340">
        <v>1040308281</v>
      </c>
      <c r="Z149" s="341">
        <v>2416635</v>
      </c>
      <c r="AA149" s="341">
        <v>250283</v>
      </c>
      <c r="AB149" s="340">
        <v>2666918</v>
      </c>
      <c r="AC149" s="341">
        <v>62572078</v>
      </c>
      <c r="AD149" s="338">
        <v>0</v>
      </c>
      <c r="AE149" s="343">
        <v>1175048037</v>
      </c>
      <c r="AU149" s="344"/>
    </row>
    <row r="150" spans="1:47" ht="12.75" customHeight="1">
      <c r="B150" s="332" t="s">
        <v>112</v>
      </c>
      <c r="C150" s="340">
        <v>6802897626</v>
      </c>
      <c r="D150" s="340">
        <v>25692157</v>
      </c>
      <c r="E150" s="340">
        <v>6828589783</v>
      </c>
      <c r="F150" s="340">
        <v>4780978719</v>
      </c>
      <c r="G150" s="340">
        <v>19350264</v>
      </c>
      <c r="H150" s="340">
        <v>4800328983</v>
      </c>
      <c r="I150" s="340">
        <v>2099958499</v>
      </c>
      <c r="J150" s="340">
        <v>1954167</v>
      </c>
      <c r="K150" s="340">
        <v>2101912666</v>
      </c>
      <c r="L150" s="340">
        <v>28341936</v>
      </c>
      <c r="M150" s="340">
        <v>432614918</v>
      </c>
      <c r="N150" s="340">
        <v>48805518</v>
      </c>
      <c r="O150" s="340">
        <v>481420436</v>
      </c>
      <c r="P150" s="340">
        <v>14240593804</v>
      </c>
      <c r="Q150" s="336">
        <v>0</v>
      </c>
      <c r="R150" s="340">
        <v>14240593804</v>
      </c>
      <c r="S150" s="336"/>
      <c r="T150" s="340">
        <v>13712176780</v>
      </c>
      <c r="U150" s="340">
        <v>13712176780</v>
      </c>
      <c r="V150" s="340">
        <v>13759173368</v>
      </c>
      <c r="W150" s="340">
        <v>13759173368</v>
      </c>
      <c r="X150" s="340">
        <v>14193597216</v>
      </c>
      <c r="Y150" s="340">
        <v>14193597216</v>
      </c>
      <c r="Z150" s="338">
        <v>27907744</v>
      </c>
      <c r="AA150" s="338">
        <v>94254</v>
      </c>
      <c r="AB150" s="340">
        <v>28001998</v>
      </c>
      <c r="AC150" s="338">
        <v>886060693</v>
      </c>
      <c r="AD150" s="338">
        <v>0</v>
      </c>
      <c r="AE150" s="338">
        <v>15154656495</v>
      </c>
      <c r="AU150" s="344"/>
    </row>
    <row r="151" spans="1:47" ht="12.75" customHeight="1">
      <c r="AN151" s="344"/>
    </row>
    <row r="152" spans="1:47" ht="12.75" customHeight="1">
      <c r="A152" s="327">
        <v>2006</v>
      </c>
      <c r="B152" s="327" t="s">
        <v>112</v>
      </c>
      <c r="C152" s="340">
        <v>5339860814</v>
      </c>
      <c r="D152" s="340">
        <v>14556967</v>
      </c>
      <c r="E152" s="340">
        <v>5354417781</v>
      </c>
      <c r="F152" s="340">
        <v>3765504017</v>
      </c>
      <c r="G152" s="340">
        <v>10484462</v>
      </c>
      <c r="H152" s="340">
        <v>3775988479</v>
      </c>
      <c r="I152" s="340">
        <v>2076935217</v>
      </c>
      <c r="J152" s="340">
        <v>2352051</v>
      </c>
      <c r="K152" s="340">
        <v>2079287268</v>
      </c>
      <c r="L152" s="340">
        <v>23348783</v>
      </c>
      <c r="M152" s="340">
        <v>362803335</v>
      </c>
      <c r="N152" s="340">
        <v>40940797</v>
      </c>
      <c r="O152" s="340">
        <v>403744132</v>
      </c>
      <c r="P152" s="340">
        <v>11636786443</v>
      </c>
      <c r="Q152" s="340">
        <v>0</v>
      </c>
      <c r="R152" s="340">
        <v>11636786443</v>
      </c>
      <c r="S152" s="340"/>
      <c r="T152" s="340">
        <v>11205648831</v>
      </c>
      <c r="U152" s="340">
        <v>11205648831</v>
      </c>
      <c r="V152" s="340">
        <v>11233042311</v>
      </c>
      <c r="W152" s="340">
        <v>11233042311</v>
      </c>
      <c r="X152" s="340">
        <v>11609392963</v>
      </c>
      <c r="Y152" s="340">
        <v>11609392963</v>
      </c>
      <c r="Z152" s="340">
        <v>22361224</v>
      </c>
      <c r="AA152" s="340">
        <v>267145</v>
      </c>
      <c r="AB152" s="340">
        <v>22628369</v>
      </c>
      <c r="AC152" s="340">
        <v>703918456</v>
      </c>
      <c r="AD152" s="340">
        <v>7189336</v>
      </c>
      <c r="AE152" s="340">
        <v>12370522604</v>
      </c>
    </row>
    <row r="153" spans="1:47" ht="12.75" customHeight="1">
      <c r="C153" s="340"/>
      <c r="D153" s="340"/>
      <c r="E153" s="340"/>
      <c r="F153" s="340"/>
      <c r="G153" s="340"/>
      <c r="H153" s="204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</row>
    <row r="154" spans="1:47" ht="12.75" customHeight="1">
      <c r="A154" s="327">
        <v>2007</v>
      </c>
      <c r="B154" s="327" t="s">
        <v>112</v>
      </c>
      <c r="C154" s="340">
        <v>5533692445</v>
      </c>
      <c r="D154" s="340">
        <v>24112181</v>
      </c>
      <c r="E154" s="340">
        <v>5557804626</v>
      </c>
      <c r="F154" s="340">
        <v>3806078268</v>
      </c>
      <c r="G154" s="340">
        <v>14987126</v>
      </c>
      <c r="H154" s="340">
        <v>3821065394</v>
      </c>
      <c r="I154" s="340">
        <v>2080919572</v>
      </c>
      <c r="J154" s="340">
        <v>1949471</v>
      </c>
      <c r="K154" s="340">
        <v>2082869043</v>
      </c>
      <c r="L154" s="340">
        <v>23420936</v>
      </c>
      <c r="M154" s="340">
        <v>371216107</v>
      </c>
      <c r="N154" s="340">
        <v>42777789</v>
      </c>
      <c r="O154" s="340">
        <v>413993896</v>
      </c>
      <c r="P154" s="340">
        <v>11899153895</v>
      </c>
      <c r="Q154" s="340">
        <v>0</v>
      </c>
      <c r="R154" s="340">
        <v>11899153895</v>
      </c>
      <c r="S154" s="340"/>
      <c r="T154" s="340">
        <v>11444111221</v>
      </c>
      <c r="U154" s="340">
        <v>11444111221</v>
      </c>
      <c r="V154" s="340">
        <v>11485159999</v>
      </c>
      <c r="W154" s="340">
        <v>11485159999</v>
      </c>
      <c r="X154" s="340">
        <v>11858105117</v>
      </c>
      <c r="Y154" s="340">
        <v>11858105117</v>
      </c>
      <c r="Z154" s="340">
        <v>22711876</v>
      </c>
      <c r="AA154" s="340">
        <v>-98951</v>
      </c>
      <c r="AB154" s="340">
        <v>22612925</v>
      </c>
      <c r="AC154" s="340">
        <v>735426012</v>
      </c>
      <c r="AD154" s="340">
        <v>0</v>
      </c>
      <c r="AE154" s="340">
        <v>12657192832</v>
      </c>
    </row>
    <row r="155" spans="1:47" ht="12.75" customHeight="1">
      <c r="A155" s="327">
        <v>2008</v>
      </c>
      <c r="B155" s="327" t="s">
        <v>112</v>
      </c>
      <c r="C155" s="340">
        <v>5632342515</v>
      </c>
      <c r="D155" s="340">
        <v>22311636</v>
      </c>
      <c r="E155" s="340">
        <v>5654654151</v>
      </c>
      <c r="F155" s="340">
        <v>3876880926</v>
      </c>
      <c r="G155" s="340">
        <v>14759269</v>
      </c>
      <c r="H155" s="340">
        <v>3891640195</v>
      </c>
      <c r="I155" s="340">
        <v>2120028425</v>
      </c>
      <c r="J155" s="340">
        <v>2315286</v>
      </c>
      <c r="K155" s="340">
        <v>2122343711</v>
      </c>
      <c r="L155" s="340">
        <v>23899170</v>
      </c>
      <c r="M155" s="340">
        <v>378879952</v>
      </c>
      <c r="N155" s="340">
        <v>43538754</v>
      </c>
      <c r="O155" s="340">
        <v>422418706</v>
      </c>
      <c r="P155" s="340">
        <v>12114955933</v>
      </c>
      <c r="Q155" s="340">
        <v>0</v>
      </c>
      <c r="R155" s="340">
        <v>12114955933</v>
      </c>
      <c r="S155" s="340"/>
      <c r="T155" s="340">
        <v>11653151036</v>
      </c>
      <c r="U155" s="340">
        <v>11653151036</v>
      </c>
      <c r="V155" s="340">
        <v>11692537227</v>
      </c>
      <c r="W155" s="340">
        <v>11692537227</v>
      </c>
      <c r="X155" s="340">
        <v>12075569742</v>
      </c>
      <c r="Y155" s="340">
        <v>12075569742</v>
      </c>
      <c r="Z155" s="340">
        <v>25102528</v>
      </c>
      <c r="AA155" s="340">
        <v>230877</v>
      </c>
      <c r="AB155" s="340">
        <v>25333405</v>
      </c>
      <c r="AC155" s="340">
        <v>749592328</v>
      </c>
      <c r="AD155" s="340">
        <v>0</v>
      </c>
      <c r="AE155" s="340">
        <v>12889881666</v>
      </c>
    </row>
    <row r="156" spans="1:47" ht="12.75" customHeight="1">
      <c r="A156" s="327">
        <v>2009</v>
      </c>
      <c r="B156" s="327" t="s">
        <v>112</v>
      </c>
      <c r="C156" s="340">
        <v>5718939054</v>
      </c>
      <c r="D156" s="340">
        <v>22365813</v>
      </c>
      <c r="E156" s="340">
        <v>5741304867</v>
      </c>
      <c r="F156" s="340">
        <v>3936745674</v>
      </c>
      <c r="G156" s="340">
        <v>15259663</v>
      </c>
      <c r="H156" s="340">
        <v>3952005337</v>
      </c>
      <c r="I156" s="340">
        <v>2137018653</v>
      </c>
      <c r="J156" s="340">
        <v>1933252</v>
      </c>
      <c r="K156" s="340">
        <v>2138951905</v>
      </c>
      <c r="L156" s="340">
        <v>24395988</v>
      </c>
      <c r="M156" s="340">
        <v>384613145</v>
      </c>
      <c r="N156" s="340">
        <v>44090882</v>
      </c>
      <c r="O156" s="340">
        <v>428704027</v>
      </c>
      <c r="P156" s="340">
        <v>12285362124</v>
      </c>
      <c r="Q156" s="340">
        <v>0</v>
      </c>
      <c r="R156" s="340">
        <v>12285362124</v>
      </c>
      <c r="S156" s="340"/>
      <c r="T156" s="340">
        <v>11817099369</v>
      </c>
      <c r="U156" s="340">
        <v>11817099369</v>
      </c>
      <c r="V156" s="340">
        <v>11856658097</v>
      </c>
      <c r="W156" s="340">
        <v>11856658097</v>
      </c>
      <c r="X156" s="340">
        <v>12245803396</v>
      </c>
      <c r="Y156" s="340">
        <v>12245803396</v>
      </c>
      <c r="Z156" s="340">
        <v>25453180</v>
      </c>
      <c r="AA156" s="340">
        <v>117334</v>
      </c>
      <c r="AB156" s="340">
        <v>25570514</v>
      </c>
      <c r="AC156" s="340">
        <v>760810728</v>
      </c>
      <c r="AD156" s="340">
        <v>0</v>
      </c>
      <c r="AE156" s="340">
        <v>13071743366</v>
      </c>
    </row>
    <row r="157" spans="1:47" ht="12.75" customHeight="1">
      <c r="A157" s="327">
        <v>2010</v>
      </c>
      <c r="B157" s="327" t="s">
        <v>112</v>
      </c>
      <c r="C157" s="340">
        <v>5819898351</v>
      </c>
      <c r="D157" s="340">
        <v>23838859</v>
      </c>
      <c r="E157" s="340">
        <v>5843737210</v>
      </c>
      <c r="F157" s="340">
        <v>4008166577</v>
      </c>
      <c r="G157" s="340">
        <v>16104928</v>
      </c>
      <c r="H157" s="340">
        <v>4024271505</v>
      </c>
      <c r="I157" s="340">
        <v>2153201157</v>
      </c>
      <c r="J157" s="340">
        <v>2309004</v>
      </c>
      <c r="K157" s="340">
        <v>2155510161</v>
      </c>
      <c r="L157" s="340">
        <v>24919216</v>
      </c>
      <c r="M157" s="340">
        <v>391311663</v>
      </c>
      <c r="N157" s="340">
        <v>44747431</v>
      </c>
      <c r="O157" s="340">
        <v>436059094</v>
      </c>
      <c r="P157" s="340">
        <v>12484497186</v>
      </c>
      <c r="Q157" s="340">
        <v>0</v>
      </c>
      <c r="R157" s="340">
        <v>12484497186</v>
      </c>
      <c r="S157" s="340"/>
      <c r="T157" s="340">
        <v>12006185301</v>
      </c>
      <c r="U157" s="340">
        <v>12006185301</v>
      </c>
      <c r="V157" s="340">
        <v>12048438092</v>
      </c>
      <c r="W157" s="340">
        <v>12048438092</v>
      </c>
      <c r="X157" s="340">
        <v>12442244395</v>
      </c>
      <c r="Y157" s="340">
        <v>12442244395</v>
      </c>
      <c r="Z157" s="340">
        <v>25803832</v>
      </c>
      <c r="AA157" s="340">
        <v>123724</v>
      </c>
      <c r="AB157" s="340">
        <v>25927556</v>
      </c>
      <c r="AC157" s="340">
        <v>773783401</v>
      </c>
      <c r="AD157" s="340">
        <v>0</v>
      </c>
      <c r="AE157" s="340">
        <v>13284208143</v>
      </c>
    </row>
    <row r="158" spans="1:47" ht="12.75" customHeight="1">
      <c r="A158" s="327">
        <v>2011</v>
      </c>
      <c r="B158" s="327" t="s">
        <v>112</v>
      </c>
      <c r="C158" s="340">
        <v>5986503378</v>
      </c>
      <c r="D158" s="340">
        <v>23016516</v>
      </c>
      <c r="E158" s="340">
        <v>6009519894</v>
      </c>
      <c r="F158" s="340">
        <v>4117450571</v>
      </c>
      <c r="G158" s="340">
        <v>16908308</v>
      </c>
      <c r="H158" s="340">
        <v>4134358879</v>
      </c>
      <c r="I158" s="340">
        <v>2143645117</v>
      </c>
      <c r="J158" s="340">
        <v>1809484</v>
      </c>
      <c r="K158" s="340">
        <v>2145454601</v>
      </c>
      <c r="L158" s="340">
        <v>25453298</v>
      </c>
      <c r="M158" s="340">
        <v>398010181</v>
      </c>
      <c r="N158" s="340">
        <v>45403976</v>
      </c>
      <c r="O158" s="340">
        <v>443414157</v>
      </c>
      <c r="P158" s="340">
        <v>12758200829</v>
      </c>
      <c r="Q158" s="340">
        <v>0</v>
      </c>
      <c r="R158" s="340">
        <v>12758200829</v>
      </c>
      <c r="S158" s="340"/>
      <c r="T158" s="340">
        <v>12273052364</v>
      </c>
      <c r="U158" s="340">
        <v>12273052364</v>
      </c>
      <c r="V158" s="340">
        <v>12314786672</v>
      </c>
      <c r="W158" s="340">
        <v>12314786672</v>
      </c>
      <c r="X158" s="340">
        <v>12716466521</v>
      </c>
      <c r="Y158" s="340">
        <v>12716466521</v>
      </c>
      <c r="Z158" s="340">
        <v>26154484</v>
      </c>
      <c r="AA158" s="340">
        <v>90504</v>
      </c>
      <c r="AB158" s="340">
        <v>26244988</v>
      </c>
      <c r="AC158" s="340">
        <v>791344847</v>
      </c>
      <c r="AD158" s="340">
        <v>0</v>
      </c>
      <c r="AE158" s="340">
        <v>13575790664</v>
      </c>
    </row>
    <row r="159" spans="1:47" ht="12.75" customHeight="1"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</row>
    <row r="160" spans="1:47" ht="12.75" customHeight="1">
      <c r="A160" s="327">
        <v>2012</v>
      </c>
      <c r="B160" s="327" t="s">
        <v>112</v>
      </c>
      <c r="C160" s="340">
        <v>6141265041</v>
      </c>
      <c r="D160" s="340">
        <v>23712870</v>
      </c>
      <c r="E160" s="340">
        <v>6164977911</v>
      </c>
      <c r="F160" s="340">
        <v>4246276174</v>
      </c>
      <c r="G160" s="340">
        <v>17463649</v>
      </c>
      <c r="H160" s="340">
        <v>4263739823</v>
      </c>
      <c r="I160" s="340">
        <v>2135236144</v>
      </c>
      <c r="J160" s="340">
        <v>1589148</v>
      </c>
      <c r="K160" s="340">
        <v>2136825292</v>
      </c>
      <c r="L160" s="340">
        <v>26002586</v>
      </c>
      <c r="M160" s="340">
        <v>405747436</v>
      </c>
      <c r="N160" s="340">
        <v>46172136</v>
      </c>
      <c r="O160" s="340">
        <v>451919572</v>
      </c>
      <c r="P160" s="340">
        <v>13043465184</v>
      </c>
      <c r="Q160" s="340">
        <v>0</v>
      </c>
      <c r="R160" s="340">
        <v>13043465184</v>
      </c>
      <c r="S160" s="340"/>
      <c r="T160" s="340">
        <v>12548779945</v>
      </c>
      <c r="U160" s="340">
        <v>12548779945</v>
      </c>
      <c r="V160" s="340">
        <v>12591545612</v>
      </c>
      <c r="W160" s="340">
        <v>12591545612</v>
      </c>
      <c r="X160" s="340">
        <v>13000699517</v>
      </c>
      <c r="Y160" s="340">
        <v>13000699517</v>
      </c>
      <c r="Z160" s="340">
        <v>26505136</v>
      </c>
      <c r="AA160" s="340">
        <v>94868</v>
      </c>
      <c r="AB160" s="340">
        <v>26600004</v>
      </c>
      <c r="AC160" s="340">
        <v>809620411</v>
      </c>
      <c r="AD160" s="340">
        <v>0</v>
      </c>
      <c r="AE160" s="340">
        <v>13879685599</v>
      </c>
    </row>
    <row r="161" spans="1:31" ht="12.75" customHeight="1">
      <c r="A161" s="327">
        <v>2013</v>
      </c>
      <c r="B161" s="327" t="s">
        <v>112</v>
      </c>
      <c r="C161" s="340">
        <v>6305396154</v>
      </c>
      <c r="D161" s="340">
        <v>23846762</v>
      </c>
      <c r="E161" s="340">
        <v>6329242916</v>
      </c>
      <c r="F161" s="340">
        <v>4378559335</v>
      </c>
      <c r="G161" s="340">
        <v>17543812</v>
      </c>
      <c r="H161" s="340">
        <v>4396103147</v>
      </c>
      <c r="I161" s="340">
        <v>2126970124</v>
      </c>
      <c r="J161" s="340">
        <v>1869154</v>
      </c>
      <c r="K161" s="340">
        <v>2128839278</v>
      </c>
      <c r="L161" s="340">
        <v>26567295</v>
      </c>
      <c r="M161" s="340">
        <v>411407219</v>
      </c>
      <c r="N161" s="340">
        <v>46717069</v>
      </c>
      <c r="O161" s="340">
        <v>458124288</v>
      </c>
      <c r="P161" s="340">
        <v>13338876924</v>
      </c>
      <c r="Q161" s="340">
        <v>0</v>
      </c>
      <c r="R161" s="340">
        <v>13338876924</v>
      </c>
      <c r="S161" s="340"/>
      <c r="T161" s="340">
        <v>12837492908</v>
      </c>
      <c r="U161" s="340">
        <v>12837492908</v>
      </c>
      <c r="V161" s="340">
        <v>12880752636</v>
      </c>
      <c r="W161" s="340">
        <v>12880752636</v>
      </c>
      <c r="X161" s="340">
        <v>13295617196</v>
      </c>
      <c r="Y161" s="340">
        <v>13295617196</v>
      </c>
      <c r="Z161" s="340">
        <v>26855788</v>
      </c>
      <c r="AA161" s="340">
        <v>94006</v>
      </c>
      <c r="AB161" s="340">
        <v>26949794</v>
      </c>
      <c r="AC161" s="340">
        <v>828520440</v>
      </c>
      <c r="AD161" s="340">
        <v>0</v>
      </c>
      <c r="AE161" s="340">
        <v>14194347158</v>
      </c>
    </row>
    <row r="162" spans="1:31" ht="12.75" customHeight="1">
      <c r="A162" s="327">
        <v>2014</v>
      </c>
      <c r="B162" s="327" t="s">
        <v>112</v>
      </c>
      <c r="C162" s="340">
        <v>6483343989</v>
      </c>
      <c r="D162" s="340">
        <v>25614069</v>
      </c>
      <c r="E162" s="340">
        <v>6508958058</v>
      </c>
      <c r="F162" s="340">
        <v>4518940709</v>
      </c>
      <c r="G162" s="340">
        <v>19107222</v>
      </c>
      <c r="H162" s="340">
        <v>4538047931</v>
      </c>
      <c r="I162" s="340">
        <v>2117320549</v>
      </c>
      <c r="J162" s="340">
        <v>1963334</v>
      </c>
      <c r="K162" s="340">
        <v>2119283883</v>
      </c>
      <c r="L162" s="340">
        <v>27146952</v>
      </c>
      <c r="M162" s="340">
        <v>418105738</v>
      </c>
      <c r="N162" s="340">
        <v>47373618</v>
      </c>
      <c r="O162" s="340">
        <v>465479356</v>
      </c>
      <c r="P162" s="340">
        <v>13658916180</v>
      </c>
      <c r="Q162" s="340">
        <v>0</v>
      </c>
      <c r="R162" s="340">
        <v>13658916180</v>
      </c>
      <c r="S162" s="340"/>
      <c r="T162" s="340">
        <v>13146752199</v>
      </c>
      <c r="U162" s="340">
        <v>13146752199</v>
      </c>
      <c r="V162" s="340">
        <v>13193436824</v>
      </c>
      <c r="W162" s="340">
        <v>13193436824</v>
      </c>
      <c r="X162" s="340">
        <v>13612231555</v>
      </c>
      <c r="Y162" s="340">
        <v>13612231555</v>
      </c>
      <c r="Z162" s="340">
        <v>27206440</v>
      </c>
      <c r="AA162" s="340">
        <v>100574</v>
      </c>
      <c r="AB162" s="340">
        <v>27307014</v>
      </c>
      <c r="AC162" s="340">
        <v>848937331</v>
      </c>
      <c r="AD162" s="340">
        <v>0</v>
      </c>
      <c r="AE162" s="340">
        <v>14535160525</v>
      </c>
    </row>
    <row r="163" spans="1:31" ht="12.75" customHeight="1">
      <c r="A163" s="327">
        <v>2015</v>
      </c>
      <c r="B163" s="327" t="s">
        <v>112</v>
      </c>
      <c r="C163" s="340">
        <v>6635748516</v>
      </c>
      <c r="D163" s="340">
        <v>25377216</v>
      </c>
      <c r="E163" s="340">
        <v>6661125732</v>
      </c>
      <c r="F163" s="340">
        <v>4653346062</v>
      </c>
      <c r="G163" s="340">
        <v>18737360</v>
      </c>
      <c r="H163" s="340">
        <v>4672083422</v>
      </c>
      <c r="I163" s="340">
        <v>2107871381</v>
      </c>
      <c r="J163" s="340">
        <v>1816094</v>
      </c>
      <c r="K163" s="340">
        <v>2109687475</v>
      </c>
      <c r="L163" s="340">
        <v>27743064</v>
      </c>
      <c r="M163" s="340">
        <v>424804258</v>
      </c>
      <c r="N163" s="340">
        <v>48030163</v>
      </c>
      <c r="O163" s="340">
        <v>472834421</v>
      </c>
      <c r="P163" s="340">
        <v>13943474114</v>
      </c>
      <c r="Q163" s="340">
        <v>0</v>
      </c>
      <c r="R163" s="340">
        <v>13943474114</v>
      </c>
      <c r="S163" s="340"/>
      <c r="T163" s="340">
        <v>13424709023</v>
      </c>
      <c r="U163" s="340">
        <v>13424709023</v>
      </c>
      <c r="V163" s="340">
        <v>13470639693</v>
      </c>
      <c r="W163" s="340">
        <v>13470639693</v>
      </c>
      <c r="X163" s="340">
        <v>13897543444</v>
      </c>
      <c r="Y163" s="340">
        <v>13897543444</v>
      </c>
      <c r="Z163" s="340">
        <v>27557092</v>
      </c>
      <c r="AA163" s="340">
        <v>101337</v>
      </c>
      <c r="AB163" s="340">
        <v>27658429</v>
      </c>
      <c r="AC163" s="340">
        <v>867125155</v>
      </c>
      <c r="AD163" s="340">
        <v>0</v>
      </c>
      <c r="AE163" s="340">
        <v>14838257698</v>
      </c>
    </row>
    <row r="164" spans="1:31" ht="12.75" customHeight="1">
      <c r="A164" s="327">
        <v>2016</v>
      </c>
      <c r="B164" s="327" t="s">
        <v>112</v>
      </c>
      <c r="C164" s="340">
        <v>6802897626</v>
      </c>
      <c r="D164" s="340">
        <v>25692157</v>
      </c>
      <c r="E164" s="340">
        <v>6828589783</v>
      </c>
      <c r="F164" s="340">
        <v>4780978719</v>
      </c>
      <c r="G164" s="340">
        <v>19350264</v>
      </c>
      <c r="H164" s="340">
        <v>4800328983</v>
      </c>
      <c r="I164" s="340">
        <v>2099958499</v>
      </c>
      <c r="J164" s="340">
        <v>1954167</v>
      </c>
      <c r="K164" s="340">
        <v>2101912666</v>
      </c>
      <c r="L164" s="340">
        <v>28341936</v>
      </c>
      <c r="M164" s="340">
        <v>432614918</v>
      </c>
      <c r="N164" s="340">
        <v>48805518</v>
      </c>
      <c r="O164" s="340">
        <v>481420436</v>
      </c>
      <c r="P164" s="340">
        <v>14240593804</v>
      </c>
      <c r="Q164" s="340">
        <v>0</v>
      </c>
      <c r="R164" s="340">
        <v>14240593804</v>
      </c>
      <c r="S164" s="340"/>
      <c r="T164" s="340">
        <v>13712176780</v>
      </c>
      <c r="U164" s="340">
        <v>13712176780</v>
      </c>
      <c r="V164" s="340">
        <v>13759173368</v>
      </c>
      <c r="W164" s="340">
        <v>13759173368</v>
      </c>
      <c r="X164" s="340">
        <v>14193597216</v>
      </c>
      <c r="Y164" s="340">
        <v>14193597216</v>
      </c>
      <c r="Z164" s="340">
        <v>27907744</v>
      </c>
      <c r="AA164" s="340">
        <v>94254</v>
      </c>
      <c r="AB164" s="340">
        <v>28001998</v>
      </c>
      <c r="AC164" s="340">
        <v>886060693</v>
      </c>
      <c r="AD164" s="340">
        <v>0</v>
      </c>
      <c r="AE164" s="340">
        <v>15154656495</v>
      </c>
    </row>
    <row r="165" spans="1:31" ht="12.75" customHeight="1">
      <c r="B165" s="340"/>
      <c r="C165" s="345">
        <v>2.4510467173481709E-2</v>
      </c>
      <c r="D165" s="345">
        <v>5.8456384736213396E-2</v>
      </c>
      <c r="E165" s="345">
        <v>2.4617754369018252E-2</v>
      </c>
      <c r="F165" s="345">
        <v>2.4163678073268136E-2</v>
      </c>
      <c r="G165" s="345">
        <v>6.3197812679232745E-2</v>
      </c>
      <c r="H165" s="345">
        <v>2.4292597607352917E-2</v>
      </c>
      <c r="I165" s="345">
        <v>1.103030731945065E-3</v>
      </c>
      <c r="J165" s="345">
        <v>-1.8361701337752057E-2</v>
      </c>
      <c r="K165" s="345">
        <v>1.0828406656226974E-3</v>
      </c>
      <c r="L165" s="345">
        <v>1.9568774945387002E-2</v>
      </c>
      <c r="M165" s="345">
        <v>1.7754478398475548E-2</v>
      </c>
      <c r="N165" s="345">
        <v>1.772692264509601E-2</v>
      </c>
      <c r="O165" s="345">
        <v>1.7751684473043872E-2</v>
      </c>
      <c r="P165" s="345">
        <v>2.0397776201016571E-2</v>
      </c>
      <c r="Q165" s="345" t="e">
        <v>#DIV/0!</v>
      </c>
      <c r="R165" s="345">
        <v>2.0397776201016571E-2</v>
      </c>
      <c r="S165" s="345"/>
      <c r="T165" s="345">
        <v>2.0391752161473375E-2</v>
      </c>
      <c r="U165" s="345">
        <v>2.0391752161473375E-2</v>
      </c>
      <c r="V165" s="345">
        <v>2.0491742320999595E-2</v>
      </c>
      <c r="W165" s="345">
        <v>2.0491742320999595E-2</v>
      </c>
      <c r="X165" s="345">
        <v>2.0300962858311955E-2</v>
      </c>
      <c r="Y165" s="345">
        <v>2.0300962858311955E-2</v>
      </c>
      <c r="Z165" s="345">
        <v>2.2404884960112392E-2</v>
      </c>
      <c r="AA165" s="345">
        <v>-9.8936756830872774E-2</v>
      </c>
      <c r="AB165" s="345">
        <v>2.1535766144018975E-2</v>
      </c>
      <c r="AC165" s="345">
        <v>2.3279118702772772E-2</v>
      </c>
      <c r="AD165" s="345">
        <v>-1</v>
      </c>
      <c r="AE165" s="345">
        <v>2.0506569821605369E-2</v>
      </c>
    </row>
    <row r="166" spans="1:31" ht="12.75" customHeight="1">
      <c r="A166" s="327">
        <v>2006</v>
      </c>
      <c r="B166" s="327" t="s">
        <v>112</v>
      </c>
      <c r="C166" s="346">
        <v>5339.8608139999997</v>
      </c>
      <c r="D166" s="346">
        <v>14.556967</v>
      </c>
      <c r="E166" s="346">
        <v>5354.4177810000001</v>
      </c>
      <c r="F166" s="346">
        <v>3765.5040170000002</v>
      </c>
      <c r="G166" s="346">
        <v>10.484462000000001</v>
      </c>
      <c r="H166" s="346">
        <v>3775.9884790000001</v>
      </c>
      <c r="I166" s="346">
        <v>2076.9352170000002</v>
      </c>
      <c r="J166" s="346">
        <v>2.3520509999999999</v>
      </c>
      <c r="K166" s="346">
        <v>2079.287268</v>
      </c>
      <c r="L166" s="346">
        <v>23.348783000000001</v>
      </c>
      <c r="M166" s="346">
        <v>362.803335</v>
      </c>
      <c r="N166" s="346">
        <v>40.940797000000003</v>
      </c>
      <c r="O166" s="346">
        <v>403.74413199999998</v>
      </c>
      <c r="P166" s="346">
        <v>11636.786443000001</v>
      </c>
      <c r="Q166" s="346">
        <v>0</v>
      </c>
      <c r="R166" s="346">
        <v>11636.786443000001</v>
      </c>
      <c r="S166" s="346"/>
      <c r="T166" s="346">
        <v>11205.648831</v>
      </c>
      <c r="U166" s="346">
        <v>11205.648831</v>
      </c>
      <c r="V166" s="346">
        <v>11233.042310999999</v>
      </c>
      <c r="W166" s="346">
        <v>11233.042310999999</v>
      </c>
      <c r="X166" s="346">
        <v>11609.392963</v>
      </c>
      <c r="Y166" s="346">
        <v>11609.392963</v>
      </c>
      <c r="Z166" s="346">
        <v>22.361224</v>
      </c>
      <c r="AA166" s="346">
        <v>0.26714500000000002</v>
      </c>
      <c r="AB166" s="346">
        <v>22.628368999999999</v>
      </c>
      <c r="AC166" s="346">
        <v>703.91845599999999</v>
      </c>
      <c r="AD166" s="346">
        <v>7.1893359999999999</v>
      </c>
      <c r="AE166" s="346">
        <v>12370.522604</v>
      </c>
    </row>
    <row r="167" spans="1:31" ht="12.75" customHeight="1">
      <c r="C167" s="346"/>
      <c r="D167" s="346"/>
      <c r="E167" s="346"/>
      <c r="F167" s="346"/>
      <c r="G167" s="346"/>
      <c r="H167" s="346"/>
      <c r="I167" s="346"/>
      <c r="J167" s="346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  <c r="Y167" s="346"/>
      <c r="Z167" s="346"/>
      <c r="AA167" s="346"/>
      <c r="AB167" s="346"/>
      <c r="AC167" s="346"/>
      <c r="AD167" s="346"/>
      <c r="AE167" s="346"/>
    </row>
    <row r="168" spans="1:31" ht="12.75" customHeight="1">
      <c r="A168" s="327">
        <v>2007</v>
      </c>
      <c r="B168" s="327" t="s">
        <v>112</v>
      </c>
      <c r="C168" s="346">
        <v>5533.6924449999997</v>
      </c>
      <c r="D168" s="346">
        <v>24.112181</v>
      </c>
      <c r="E168" s="346">
        <v>5557.8046260000001</v>
      </c>
      <c r="F168" s="346">
        <v>3806.0782680000002</v>
      </c>
      <c r="G168" s="346">
        <v>14.987126</v>
      </c>
      <c r="H168" s="346">
        <v>3821.0653940000002</v>
      </c>
      <c r="I168" s="346">
        <v>2080.9195719999998</v>
      </c>
      <c r="J168" s="346">
        <v>1.949471</v>
      </c>
      <c r="K168" s="346">
        <v>2082.8690430000001</v>
      </c>
      <c r="L168" s="346">
        <v>23.420936000000001</v>
      </c>
      <c r="M168" s="346">
        <v>371.21610700000002</v>
      </c>
      <c r="N168" s="346">
        <v>42.777788999999999</v>
      </c>
      <c r="O168" s="346">
        <v>413.99389600000001</v>
      </c>
      <c r="P168" s="346">
        <v>11899.153894999999</v>
      </c>
      <c r="Q168" s="346">
        <v>0</v>
      </c>
      <c r="R168" s="346">
        <v>11899.153894999999</v>
      </c>
      <c r="S168" s="346"/>
      <c r="T168" s="346">
        <v>11444.111220999999</v>
      </c>
      <c r="U168" s="346">
        <v>11444.111220999999</v>
      </c>
      <c r="V168" s="346">
        <v>11485.159999</v>
      </c>
      <c r="W168" s="346">
        <v>11485.159999</v>
      </c>
      <c r="X168" s="346">
        <v>11858.105116999999</v>
      </c>
      <c r="Y168" s="346">
        <v>11858.105116999999</v>
      </c>
      <c r="Z168" s="346">
        <v>22.711876</v>
      </c>
      <c r="AA168" s="346">
        <v>-9.8950999999999997E-2</v>
      </c>
      <c r="AB168" s="346">
        <v>22.612925000000001</v>
      </c>
      <c r="AC168" s="346">
        <v>735.42601200000001</v>
      </c>
      <c r="AD168" s="346">
        <v>0</v>
      </c>
      <c r="AE168" s="346">
        <v>12657.192832000001</v>
      </c>
    </row>
    <row r="169" spans="1:31" ht="12.75" customHeight="1">
      <c r="A169" s="327">
        <v>2008</v>
      </c>
      <c r="B169" s="327" t="s">
        <v>112</v>
      </c>
      <c r="C169" s="346">
        <v>5632.3425150000003</v>
      </c>
      <c r="D169" s="346">
        <v>22.311636</v>
      </c>
      <c r="E169" s="346">
        <v>5654.6541509999997</v>
      </c>
      <c r="F169" s="346">
        <v>3876.8809259999998</v>
      </c>
      <c r="G169" s="346">
        <v>14.759269</v>
      </c>
      <c r="H169" s="346">
        <v>3891.6401949999999</v>
      </c>
      <c r="I169" s="346">
        <v>2120.028425</v>
      </c>
      <c r="J169" s="346">
        <v>2.315286</v>
      </c>
      <c r="K169" s="346">
        <v>2122.343711</v>
      </c>
      <c r="L169" s="346">
        <v>23.899170000000002</v>
      </c>
      <c r="M169" s="346">
        <v>378.879952</v>
      </c>
      <c r="N169" s="346">
        <v>43.538753999999997</v>
      </c>
      <c r="O169" s="346">
        <v>422.41870599999999</v>
      </c>
      <c r="P169" s="346">
        <v>12114.955932999999</v>
      </c>
      <c r="Q169" s="346">
        <v>0</v>
      </c>
      <c r="R169" s="346">
        <v>12114.955932999999</v>
      </c>
      <c r="S169" s="346"/>
      <c r="T169" s="346">
        <v>11653.151035999999</v>
      </c>
      <c r="U169" s="346">
        <v>11653.151035999999</v>
      </c>
      <c r="V169" s="346">
        <v>11692.537227000001</v>
      </c>
      <c r="W169" s="346">
        <v>11692.537227000001</v>
      </c>
      <c r="X169" s="346">
        <v>12075.569742</v>
      </c>
      <c r="Y169" s="346">
        <v>12075.569742</v>
      </c>
      <c r="Z169" s="346">
        <v>25.102528</v>
      </c>
      <c r="AA169" s="346">
        <v>0.230877</v>
      </c>
      <c r="AB169" s="346">
        <v>25.333404999999999</v>
      </c>
      <c r="AC169" s="346">
        <v>749.59232799999995</v>
      </c>
      <c r="AD169" s="346">
        <v>0</v>
      </c>
      <c r="AE169" s="346">
        <v>12889.881665999999</v>
      </c>
    </row>
    <row r="170" spans="1:31" ht="12.75" customHeight="1">
      <c r="A170" s="327">
        <v>2009</v>
      </c>
      <c r="B170" s="327" t="s">
        <v>112</v>
      </c>
      <c r="C170" s="346">
        <v>5718.9390540000004</v>
      </c>
      <c r="D170" s="346">
        <v>22.365812999999999</v>
      </c>
      <c r="E170" s="346">
        <v>5741.3048669999998</v>
      </c>
      <c r="F170" s="346">
        <v>3936.7456739999998</v>
      </c>
      <c r="G170" s="346">
        <v>15.259663</v>
      </c>
      <c r="H170" s="346">
        <v>3952.0053370000001</v>
      </c>
      <c r="I170" s="346">
        <v>2137.0186530000001</v>
      </c>
      <c r="J170" s="346">
        <v>1.933252</v>
      </c>
      <c r="K170" s="346">
        <v>2138.9519049999999</v>
      </c>
      <c r="L170" s="346">
        <v>24.395987999999999</v>
      </c>
      <c r="M170" s="346">
        <v>384.61314499999997</v>
      </c>
      <c r="N170" s="346">
        <v>44.090882000000001</v>
      </c>
      <c r="O170" s="346">
        <v>428.704027</v>
      </c>
      <c r="P170" s="346">
        <v>12285.362123999999</v>
      </c>
      <c r="Q170" s="346">
        <v>0</v>
      </c>
      <c r="R170" s="346">
        <v>12285.362123999999</v>
      </c>
      <c r="S170" s="346"/>
      <c r="T170" s="346">
        <v>11817.099369</v>
      </c>
      <c r="U170" s="346">
        <v>11817.099369</v>
      </c>
      <c r="V170" s="346">
        <v>11856.658097</v>
      </c>
      <c r="W170" s="346">
        <v>11856.658097</v>
      </c>
      <c r="X170" s="346">
        <v>12245.803395999999</v>
      </c>
      <c r="Y170" s="346">
        <v>12245.803395999999</v>
      </c>
      <c r="Z170" s="346">
        <v>25.45318</v>
      </c>
      <c r="AA170" s="346">
        <v>0.11733399999999999</v>
      </c>
      <c r="AB170" s="346">
        <v>25.570513999999999</v>
      </c>
      <c r="AC170" s="346">
        <v>760.81072800000004</v>
      </c>
      <c r="AD170" s="346">
        <v>0</v>
      </c>
      <c r="AE170" s="346">
        <v>13071.743366000001</v>
      </c>
    </row>
    <row r="171" spans="1:31" ht="12.75" customHeight="1">
      <c r="A171" s="327">
        <v>2010</v>
      </c>
      <c r="B171" s="327" t="s">
        <v>112</v>
      </c>
      <c r="C171" s="346">
        <v>5819.8983509999998</v>
      </c>
      <c r="D171" s="346">
        <v>23.838858999999999</v>
      </c>
      <c r="E171" s="346">
        <v>5843.7372100000002</v>
      </c>
      <c r="F171" s="346">
        <v>4008.166577</v>
      </c>
      <c r="G171" s="346">
        <v>16.104928000000001</v>
      </c>
      <c r="H171" s="346">
        <v>4024.2715050000002</v>
      </c>
      <c r="I171" s="346">
        <v>2153.201157</v>
      </c>
      <c r="J171" s="346">
        <v>2.3090039999999998</v>
      </c>
      <c r="K171" s="346">
        <v>2155.5101610000002</v>
      </c>
      <c r="L171" s="346">
        <v>24.919215999999999</v>
      </c>
      <c r="M171" s="346">
        <v>391.31166300000001</v>
      </c>
      <c r="N171" s="346">
        <v>44.747430999999999</v>
      </c>
      <c r="O171" s="346">
        <v>436.05909400000002</v>
      </c>
      <c r="P171" s="346">
        <v>12484.497186000001</v>
      </c>
      <c r="Q171" s="346">
        <v>0</v>
      </c>
      <c r="R171" s="346">
        <v>12484.497186000001</v>
      </c>
      <c r="S171" s="346"/>
      <c r="T171" s="346">
        <v>12006.185301</v>
      </c>
      <c r="U171" s="346">
        <v>12006.185301</v>
      </c>
      <c r="V171" s="346">
        <v>12048.438092</v>
      </c>
      <c r="W171" s="346">
        <v>12048.438092</v>
      </c>
      <c r="X171" s="346">
        <v>12442.244395</v>
      </c>
      <c r="Y171" s="346">
        <v>12442.244395</v>
      </c>
      <c r="Z171" s="346">
        <v>25.803832</v>
      </c>
      <c r="AA171" s="346">
        <v>0.123724</v>
      </c>
      <c r="AB171" s="346">
        <v>25.927555999999999</v>
      </c>
      <c r="AC171" s="346">
        <v>773.78340100000003</v>
      </c>
      <c r="AD171" s="346">
        <v>0</v>
      </c>
      <c r="AE171" s="346">
        <v>13284.208143</v>
      </c>
    </row>
    <row r="172" spans="1:31" ht="12.75" customHeight="1">
      <c r="A172" s="327">
        <v>2011</v>
      </c>
      <c r="B172" s="327" t="s">
        <v>112</v>
      </c>
      <c r="C172" s="346">
        <v>5986.5033780000003</v>
      </c>
      <c r="D172" s="346">
        <v>23.016515999999999</v>
      </c>
      <c r="E172" s="346">
        <v>6009.519894</v>
      </c>
      <c r="F172" s="346">
        <v>4117.4505710000003</v>
      </c>
      <c r="G172" s="346">
        <v>16.908308000000002</v>
      </c>
      <c r="H172" s="346">
        <v>4134.3588790000003</v>
      </c>
      <c r="I172" s="346">
        <v>2143.645117</v>
      </c>
      <c r="J172" s="346">
        <v>1.8094840000000001</v>
      </c>
      <c r="K172" s="346">
        <v>2145.4546009999999</v>
      </c>
      <c r="L172" s="346">
        <v>25.453298</v>
      </c>
      <c r="M172" s="346">
        <v>398.01018099999999</v>
      </c>
      <c r="N172" s="346">
        <v>45.403976</v>
      </c>
      <c r="O172" s="346">
        <v>443.41415699999999</v>
      </c>
      <c r="P172" s="346">
        <v>12758.200828999999</v>
      </c>
      <c r="Q172" s="346">
        <v>0</v>
      </c>
      <c r="R172" s="346">
        <v>12758.200828999999</v>
      </c>
      <c r="S172" s="346"/>
      <c r="T172" s="346">
        <v>12273.052363999999</v>
      </c>
      <c r="U172" s="346">
        <v>12273.052363999999</v>
      </c>
      <c r="V172" s="346">
        <v>12314.786672</v>
      </c>
      <c r="W172" s="346">
        <v>12314.786672</v>
      </c>
      <c r="X172" s="346">
        <v>12716.466521</v>
      </c>
      <c r="Y172" s="346">
        <v>12716.466521</v>
      </c>
      <c r="Z172" s="346">
        <v>26.154484</v>
      </c>
      <c r="AA172" s="346">
        <v>9.0504000000000001E-2</v>
      </c>
      <c r="AB172" s="346">
        <v>26.244987999999999</v>
      </c>
      <c r="AC172" s="346">
        <v>791.34484699999996</v>
      </c>
      <c r="AD172" s="346">
        <v>0</v>
      </c>
      <c r="AE172" s="346">
        <v>13575.790664</v>
      </c>
    </row>
    <row r="173" spans="1:31" ht="12.75" customHeight="1">
      <c r="C173" s="346"/>
      <c r="D173" s="346"/>
      <c r="E173" s="346"/>
      <c r="F173" s="346"/>
      <c r="G173" s="346"/>
      <c r="H173" s="346"/>
      <c r="I173" s="346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</row>
    <row r="174" spans="1:31" ht="12.75" customHeight="1">
      <c r="A174" s="327">
        <v>2012</v>
      </c>
      <c r="B174" s="327" t="s">
        <v>112</v>
      </c>
      <c r="C174" s="346">
        <v>6141.2650409999997</v>
      </c>
      <c r="D174" s="346">
        <v>23.712869999999999</v>
      </c>
      <c r="E174" s="346">
        <v>6164.9779109999999</v>
      </c>
      <c r="F174" s="346">
        <v>4246.2761739999996</v>
      </c>
      <c r="G174" s="346">
        <v>17.463649</v>
      </c>
      <c r="H174" s="346">
        <v>4263.7398229999999</v>
      </c>
      <c r="I174" s="346">
        <v>2135.236144</v>
      </c>
      <c r="J174" s="346">
        <v>1.589148</v>
      </c>
      <c r="K174" s="346">
        <v>2136.825292</v>
      </c>
      <c r="L174" s="346">
        <v>26.002586000000001</v>
      </c>
      <c r="M174" s="346">
        <v>405.74743599999999</v>
      </c>
      <c r="N174" s="346">
        <v>46.172136000000002</v>
      </c>
      <c r="O174" s="346">
        <v>451.91957200000002</v>
      </c>
      <c r="P174" s="346">
        <v>13043.465184000001</v>
      </c>
      <c r="Q174" s="346">
        <v>0</v>
      </c>
      <c r="R174" s="346">
        <v>13043.465184000001</v>
      </c>
      <c r="S174" s="346"/>
      <c r="T174" s="346">
        <v>12548.779945</v>
      </c>
      <c r="U174" s="346">
        <v>12548.779945</v>
      </c>
      <c r="V174" s="346">
        <v>12591.545612</v>
      </c>
      <c r="W174" s="346">
        <v>12591.545612</v>
      </c>
      <c r="X174" s="346">
        <v>13000.699516999999</v>
      </c>
      <c r="Y174" s="346">
        <v>13000.699516999999</v>
      </c>
      <c r="Z174" s="346">
        <v>26.505136</v>
      </c>
      <c r="AA174" s="346">
        <v>9.4867999999999994E-2</v>
      </c>
      <c r="AB174" s="346">
        <v>26.600003999999998</v>
      </c>
      <c r="AC174" s="346">
        <v>809.62041099999999</v>
      </c>
      <c r="AD174" s="346">
        <v>0</v>
      </c>
      <c r="AE174" s="346">
        <v>13879.685599</v>
      </c>
    </row>
    <row r="175" spans="1:31" ht="12.75" customHeight="1">
      <c r="A175" s="327">
        <v>2013</v>
      </c>
      <c r="B175" s="327" t="s">
        <v>112</v>
      </c>
      <c r="C175" s="346">
        <v>6305.396154</v>
      </c>
      <c r="D175" s="346">
        <v>23.846761999999998</v>
      </c>
      <c r="E175" s="346">
        <v>6329.2429160000002</v>
      </c>
      <c r="F175" s="346">
        <v>4378.5593349999999</v>
      </c>
      <c r="G175" s="346">
        <v>17.543811999999999</v>
      </c>
      <c r="H175" s="346">
        <v>4396.1031469999998</v>
      </c>
      <c r="I175" s="346">
        <v>2126.9701239999999</v>
      </c>
      <c r="J175" s="346">
        <v>1.869154</v>
      </c>
      <c r="K175" s="346">
        <v>2128.8392779999999</v>
      </c>
      <c r="L175" s="346">
        <v>26.567295000000001</v>
      </c>
      <c r="M175" s="346">
        <v>411.407219</v>
      </c>
      <c r="N175" s="346">
        <v>46.717069000000002</v>
      </c>
      <c r="O175" s="346">
        <v>458.12428799999998</v>
      </c>
      <c r="P175" s="346">
        <v>13338.876924</v>
      </c>
      <c r="Q175" s="346">
        <v>0</v>
      </c>
      <c r="R175" s="346">
        <v>13338.876924</v>
      </c>
      <c r="S175" s="346"/>
      <c r="T175" s="346">
        <v>12837.492908</v>
      </c>
      <c r="U175" s="346">
        <v>12837.492908</v>
      </c>
      <c r="V175" s="346">
        <v>12880.752635999999</v>
      </c>
      <c r="W175" s="346">
        <v>12880.752635999999</v>
      </c>
      <c r="X175" s="346">
        <v>13295.617195999999</v>
      </c>
      <c r="Y175" s="346">
        <v>13295.617195999999</v>
      </c>
      <c r="Z175" s="346">
        <v>26.855788</v>
      </c>
      <c r="AA175" s="346">
        <v>9.4006000000000006E-2</v>
      </c>
      <c r="AB175" s="346">
        <v>26.949794000000001</v>
      </c>
      <c r="AC175" s="346">
        <v>828.52044000000001</v>
      </c>
      <c r="AD175" s="346">
        <v>0</v>
      </c>
      <c r="AE175" s="346">
        <v>14194.347158</v>
      </c>
    </row>
    <row r="176" spans="1:31" ht="12.75" customHeight="1">
      <c r="A176" s="327">
        <v>2014</v>
      </c>
      <c r="B176" s="327" t="s">
        <v>112</v>
      </c>
      <c r="C176" s="346">
        <v>6483.343989</v>
      </c>
      <c r="D176" s="346">
        <v>25.614069000000001</v>
      </c>
      <c r="E176" s="346">
        <v>6508.9580580000002</v>
      </c>
      <c r="F176" s="346">
        <v>4518.9407090000004</v>
      </c>
      <c r="G176" s="346">
        <v>19.107222</v>
      </c>
      <c r="H176" s="346">
        <v>4538.0479310000001</v>
      </c>
      <c r="I176" s="346">
        <v>2117.320549</v>
      </c>
      <c r="J176" s="346">
        <v>1.9633339999999999</v>
      </c>
      <c r="K176" s="346">
        <v>2119.2838830000001</v>
      </c>
      <c r="L176" s="346">
        <v>27.146951999999999</v>
      </c>
      <c r="M176" s="346">
        <v>418.10573799999997</v>
      </c>
      <c r="N176" s="346">
        <v>47.373618</v>
      </c>
      <c r="O176" s="346">
        <v>465.479356</v>
      </c>
      <c r="P176" s="346">
        <v>13658.91618</v>
      </c>
      <c r="Q176" s="346">
        <v>0</v>
      </c>
      <c r="R176" s="346">
        <v>13658.91618</v>
      </c>
      <c r="S176" s="346"/>
      <c r="T176" s="346">
        <v>13146.752199</v>
      </c>
      <c r="U176" s="346">
        <v>13146.752199</v>
      </c>
      <c r="V176" s="346">
        <v>13193.436824</v>
      </c>
      <c r="W176" s="346">
        <v>13193.436824</v>
      </c>
      <c r="X176" s="346">
        <v>13612.231555</v>
      </c>
      <c r="Y176" s="346">
        <v>13612.231555</v>
      </c>
      <c r="Z176" s="346">
        <v>27.206440000000001</v>
      </c>
      <c r="AA176" s="346">
        <v>0.100574</v>
      </c>
      <c r="AB176" s="346">
        <v>27.307013999999999</v>
      </c>
      <c r="AC176" s="346">
        <v>848.93733099999997</v>
      </c>
      <c r="AD176" s="346">
        <v>0</v>
      </c>
      <c r="AE176" s="346">
        <v>14535.160524999999</v>
      </c>
    </row>
    <row r="177" spans="1:31" ht="12.75" customHeight="1">
      <c r="A177" s="327">
        <v>2015</v>
      </c>
      <c r="B177" s="327" t="s">
        <v>112</v>
      </c>
      <c r="C177" s="346">
        <v>6635.7485159999997</v>
      </c>
      <c r="D177" s="346">
        <v>25.377216000000001</v>
      </c>
      <c r="E177" s="346">
        <v>6661.1257320000004</v>
      </c>
      <c r="F177" s="346">
        <v>4653.3460619999996</v>
      </c>
      <c r="G177" s="346">
        <v>18.737359999999999</v>
      </c>
      <c r="H177" s="346">
        <v>4672.0834219999997</v>
      </c>
      <c r="I177" s="346">
        <v>2107.8713809999999</v>
      </c>
      <c r="J177" s="346">
        <v>1.8160940000000001</v>
      </c>
      <c r="K177" s="346">
        <v>2109.6874750000002</v>
      </c>
      <c r="L177" s="346">
        <v>27.743064</v>
      </c>
      <c r="M177" s="346">
        <v>424.804258</v>
      </c>
      <c r="N177" s="346">
        <v>48.030163000000002</v>
      </c>
      <c r="O177" s="346">
        <v>472.83442100000002</v>
      </c>
      <c r="P177" s="346">
        <v>13943.474114000001</v>
      </c>
      <c r="Q177" s="346">
        <v>0</v>
      </c>
      <c r="R177" s="346">
        <v>13943.474114000001</v>
      </c>
      <c r="S177" s="346"/>
      <c r="T177" s="346">
        <v>13424.709022999999</v>
      </c>
      <c r="U177" s="346">
        <v>13424.709022999999</v>
      </c>
      <c r="V177" s="346">
        <v>13470.639692999999</v>
      </c>
      <c r="W177" s="346">
        <v>13470.639692999999</v>
      </c>
      <c r="X177" s="346">
        <v>13897.543444000001</v>
      </c>
      <c r="Y177" s="346">
        <v>13897.543444000001</v>
      </c>
      <c r="Z177" s="346">
        <v>27.557092000000001</v>
      </c>
      <c r="AA177" s="346">
        <v>0.101337</v>
      </c>
      <c r="AB177" s="346">
        <v>27.658429000000002</v>
      </c>
      <c r="AC177" s="346">
        <v>867.12515499999995</v>
      </c>
      <c r="AD177" s="346">
        <v>0</v>
      </c>
      <c r="AE177" s="346">
        <v>14838.257697999999</v>
      </c>
    </row>
    <row r="178" spans="1:31" ht="12.75" customHeight="1">
      <c r="A178" s="327">
        <v>2016</v>
      </c>
      <c r="B178" s="327" t="s">
        <v>112</v>
      </c>
      <c r="C178" s="346">
        <v>6802.8976259999999</v>
      </c>
      <c r="D178" s="346">
        <v>25.692157000000002</v>
      </c>
      <c r="E178" s="346">
        <v>6828.5897830000004</v>
      </c>
      <c r="F178" s="346">
        <v>4780.9787189999997</v>
      </c>
      <c r="G178" s="346">
        <v>19.350263999999999</v>
      </c>
      <c r="H178" s="346">
        <v>4800.3289830000003</v>
      </c>
      <c r="I178" s="346">
        <v>2099.9584989999998</v>
      </c>
      <c r="J178" s="346">
        <v>1.954167</v>
      </c>
      <c r="K178" s="346">
        <v>2101.9126660000002</v>
      </c>
      <c r="L178" s="346">
        <v>28.341936</v>
      </c>
      <c r="M178" s="346">
        <v>432.61491799999999</v>
      </c>
      <c r="N178" s="346">
        <v>48.805517999999999</v>
      </c>
      <c r="O178" s="346">
        <v>481.420436</v>
      </c>
      <c r="P178" s="346">
        <v>14240.593804</v>
      </c>
      <c r="Q178" s="346">
        <v>0</v>
      </c>
      <c r="R178" s="346">
        <v>14240.593804</v>
      </c>
      <c r="S178" s="346"/>
      <c r="T178" s="346">
        <v>13712.17678</v>
      </c>
      <c r="U178" s="346">
        <v>13712.17678</v>
      </c>
      <c r="V178" s="346">
        <v>13759.173368</v>
      </c>
      <c r="W178" s="346">
        <v>13759.173368</v>
      </c>
      <c r="X178" s="346">
        <v>14193.597216</v>
      </c>
      <c r="Y178" s="346">
        <v>14193.597216</v>
      </c>
      <c r="Z178" s="346">
        <v>27.907744000000001</v>
      </c>
      <c r="AA178" s="346">
        <v>9.4254000000000004E-2</v>
      </c>
      <c r="AB178" s="346">
        <v>28.001998</v>
      </c>
      <c r="AC178" s="346">
        <v>886.06069300000001</v>
      </c>
      <c r="AD178" s="346">
        <v>0</v>
      </c>
      <c r="AE178" s="346">
        <v>15154.656494999999</v>
      </c>
    </row>
    <row r="179" spans="1:31" ht="12.75" customHeight="1">
      <c r="B179" s="340"/>
      <c r="C179" s="340"/>
      <c r="D179" s="340"/>
      <c r="E179" s="340"/>
      <c r="F179" s="340"/>
      <c r="G179" s="340"/>
      <c r="H179" s="340"/>
      <c r="I179" s="347"/>
      <c r="J179" s="344"/>
      <c r="K179" s="344"/>
      <c r="L179" s="344"/>
      <c r="M179" s="344"/>
      <c r="N179" s="344"/>
      <c r="O179" s="344"/>
      <c r="P179" s="344"/>
      <c r="Q179" s="344"/>
      <c r="R179" s="347"/>
      <c r="S179" s="347"/>
      <c r="T179" s="347"/>
      <c r="U179" s="347"/>
      <c r="V179" s="347"/>
      <c r="W179" s="347"/>
      <c r="X179" s="347"/>
      <c r="Y179" s="347"/>
    </row>
    <row r="180" spans="1:31" ht="12.75" customHeight="1">
      <c r="A180" s="327">
        <v>2006</v>
      </c>
      <c r="B180" s="327" t="s">
        <v>112</v>
      </c>
      <c r="C180" s="348">
        <v>5339860.8139999993</v>
      </c>
      <c r="D180" s="348">
        <v>14556.967000000001</v>
      </c>
      <c r="E180" s="348">
        <v>5354417.7810000004</v>
      </c>
      <c r="F180" s="348">
        <v>3765504.017</v>
      </c>
      <c r="G180" s="348">
        <v>10484.462000000001</v>
      </c>
      <c r="H180" s="348">
        <v>3775988.4790000003</v>
      </c>
      <c r="I180" s="348">
        <v>2076935.2170000002</v>
      </c>
      <c r="J180" s="348">
        <v>2352.0509999999999</v>
      </c>
      <c r="K180" s="348">
        <v>2079287.2680000002</v>
      </c>
      <c r="L180" s="348">
        <v>23348.782999999999</v>
      </c>
      <c r="M180" s="348">
        <v>362803.33500000002</v>
      </c>
      <c r="N180" s="348">
        <v>40940.797000000006</v>
      </c>
      <c r="O180" s="348">
        <v>403744.13199999998</v>
      </c>
      <c r="P180" s="348">
        <v>11636786.443</v>
      </c>
      <c r="Q180" s="348">
        <v>0</v>
      </c>
      <c r="R180" s="348">
        <v>11636786.443</v>
      </c>
      <c r="S180" s="346"/>
      <c r="T180" s="348">
        <v>11205648.831</v>
      </c>
      <c r="U180" s="348">
        <v>11205648.831</v>
      </c>
      <c r="V180" s="348">
        <v>11233042.310999999</v>
      </c>
      <c r="W180" s="348">
        <v>11233042.310999999</v>
      </c>
      <c r="X180" s="348">
        <v>11609392.963</v>
      </c>
      <c r="Y180" s="348">
        <v>11609392.963</v>
      </c>
      <c r="Z180" s="348">
        <v>22361.223999999998</v>
      </c>
      <c r="AA180" s="348">
        <v>267.14499999999998</v>
      </c>
      <c r="AB180" s="348">
        <v>22628.368999999999</v>
      </c>
      <c r="AC180" s="348">
        <v>703918.45600000001</v>
      </c>
      <c r="AD180" s="348">
        <v>7189.3360000000002</v>
      </c>
      <c r="AE180" s="348">
        <v>12370522.604</v>
      </c>
    </row>
    <row r="181" spans="1:31" ht="12.75" customHeight="1">
      <c r="C181" s="346"/>
      <c r="D181" s="346"/>
      <c r="E181" s="346"/>
      <c r="F181" s="346"/>
      <c r="G181" s="346"/>
      <c r="H181" s="346"/>
      <c r="I181" s="346"/>
      <c r="J181" s="346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  <c r="Y181" s="346"/>
      <c r="Z181" s="346"/>
      <c r="AA181" s="346"/>
      <c r="AB181" s="346"/>
      <c r="AC181" s="346"/>
      <c r="AD181" s="346"/>
      <c r="AE181" s="346"/>
    </row>
    <row r="182" spans="1:31" ht="12.75" customHeight="1">
      <c r="A182" s="327">
        <v>2007</v>
      </c>
      <c r="B182" s="327" t="s">
        <v>112</v>
      </c>
      <c r="C182" s="348">
        <v>5533692.4449999994</v>
      </c>
      <c r="D182" s="348">
        <v>24112.181</v>
      </c>
      <c r="E182" s="348">
        <v>5557804.6260000002</v>
      </c>
      <c r="F182" s="348">
        <v>3806078.2680000002</v>
      </c>
      <c r="G182" s="348">
        <v>14987.126</v>
      </c>
      <c r="H182" s="348">
        <v>3821065.3940000003</v>
      </c>
      <c r="I182" s="348">
        <v>2080919.5719999997</v>
      </c>
      <c r="J182" s="348">
        <v>1949.471</v>
      </c>
      <c r="K182" s="348">
        <v>2082869.0430000001</v>
      </c>
      <c r="L182" s="348">
        <v>23420.936000000002</v>
      </c>
      <c r="M182" s="348">
        <v>371216.10700000002</v>
      </c>
      <c r="N182" s="348">
        <v>42777.788999999997</v>
      </c>
      <c r="O182" s="348">
        <v>413993.89600000001</v>
      </c>
      <c r="P182" s="348">
        <v>11899153.895</v>
      </c>
      <c r="Q182" s="348">
        <v>0</v>
      </c>
      <c r="R182" s="348">
        <v>11899153.895</v>
      </c>
      <c r="S182" s="346"/>
      <c r="T182" s="348">
        <v>11444111.220999999</v>
      </c>
      <c r="U182" s="348">
        <v>11444111.220999999</v>
      </c>
      <c r="V182" s="348">
        <v>11485159.999</v>
      </c>
      <c r="W182" s="348">
        <v>11485159.999</v>
      </c>
      <c r="X182" s="348">
        <v>11858105.116999999</v>
      </c>
      <c r="Y182" s="348">
        <v>11858105.116999999</v>
      </c>
      <c r="Z182" s="348">
        <v>22711.876</v>
      </c>
      <c r="AA182" s="348">
        <v>-98.950999999999993</v>
      </c>
      <c r="AB182" s="348">
        <v>22612.924999999999</v>
      </c>
      <c r="AC182" s="348">
        <v>735426.01199999999</v>
      </c>
      <c r="AD182" s="348">
        <v>0</v>
      </c>
      <c r="AE182" s="348">
        <v>12657192.832</v>
      </c>
    </row>
    <row r="183" spans="1:31" ht="12.75" customHeight="1">
      <c r="A183" s="327">
        <v>2008</v>
      </c>
      <c r="B183" s="327" t="s">
        <v>112</v>
      </c>
      <c r="C183" s="348">
        <v>5632342.5150000006</v>
      </c>
      <c r="D183" s="348">
        <v>22311.635999999999</v>
      </c>
      <c r="E183" s="348">
        <v>5654654.1509999996</v>
      </c>
      <c r="F183" s="348">
        <v>3876880.926</v>
      </c>
      <c r="G183" s="348">
        <v>14759.269</v>
      </c>
      <c r="H183" s="348">
        <v>3891640.1949999998</v>
      </c>
      <c r="I183" s="348">
        <v>2120028.4249999998</v>
      </c>
      <c r="J183" s="348">
        <v>2315.2860000000001</v>
      </c>
      <c r="K183" s="348">
        <v>2122343.7110000001</v>
      </c>
      <c r="L183" s="348">
        <v>23899.17</v>
      </c>
      <c r="M183" s="348">
        <v>378879.95199999999</v>
      </c>
      <c r="N183" s="348">
        <v>43538.754000000001</v>
      </c>
      <c r="O183" s="348">
        <v>422418.70600000001</v>
      </c>
      <c r="P183" s="348">
        <v>12114955.933</v>
      </c>
      <c r="Q183" s="348">
        <v>0</v>
      </c>
      <c r="R183" s="348">
        <v>12114955.933</v>
      </c>
      <c r="S183" s="346"/>
      <c r="T183" s="348">
        <v>11653151.035999998</v>
      </c>
      <c r="U183" s="348">
        <v>11653151.035999998</v>
      </c>
      <c r="V183" s="348">
        <v>11692537.227</v>
      </c>
      <c r="W183" s="348">
        <v>11692537.227</v>
      </c>
      <c r="X183" s="348">
        <v>12075569.742000001</v>
      </c>
      <c r="Y183" s="348">
        <v>12075569.742000001</v>
      </c>
      <c r="Z183" s="348">
        <v>25102.527999999998</v>
      </c>
      <c r="AA183" s="348">
        <v>230.87700000000001</v>
      </c>
      <c r="AB183" s="348">
        <v>25333.404999999999</v>
      </c>
      <c r="AC183" s="348">
        <v>749592.32799999998</v>
      </c>
      <c r="AD183" s="348">
        <v>0</v>
      </c>
      <c r="AE183" s="348">
        <v>12889881.665999999</v>
      </c>
    </row>
    <row r="184" spans="1:31" ht="12.75" customHeight="1">
      <c r="A184" s="327">
        <v>2009</v>
      </c>
      <c r="B184" s="327" t="s">
        <v>112</v>
      </c>
      <c r="C184" s="348">
        <v>5718939.0540000005</v>
      </c>
      <c r="D184" s="348">
        <v>22365.812999999998</v>
      </c>
      <c r="E184" s="348">
        <v>5741304.8669999996</v>
      </c>
      <c r="F184" s="348">
        <v>3936745.6739999996</v>
      </c>
      <c r="G184" s="348">
        <v>15259.663</v>
      </c>
      <c r="H184" s="348">
        <v>3952005.3369999998</v>
      </c>
      <c r="I184" s="348">
        <v>2137018.6529999999</v>
      </c>
      <c r="J184" s="348">
        <v>1933.252</v>
      </c>
      <c r="K184" s="348">
        <v>2138951.9049999998</v>
      </c>
      <c r="L184" s="348">
        <v>24395.987999999998</v>
      </c>
      <c r="M184" s="348">
        <v>384613.14499999996</v>
      </c>
      <c r="N184" s="348">
        <v>44090.881999999998</v>
      </c>
      <c r="O184" s="348">
        <v>428704.027</v>
      </c>
      <c r="P184" s="348">
        <v>12285362.124</v>
      </c>
      <c r="Q184" s="348">
        <v>0</v>
      </c>
      <c r="R184" s="348">
        <v>12285362.124</v>
      </c>
      <c r="S184" s="346"/>
      <c r="T184" s="348">
        <v>11817099.368999999</v>
      </c>
      <c r="U184" s="348">
        <v>11817099.368999999</v>
      </c>
      <c r="V184" s="348">
        <v>11856658.096999999</v>
      </c>
      <c r="W184" s="348">
        <v>11856658.096999999</v>
      </c>
      <c r="X184" s="348">
        <v>12245803.396</v>
      </c>
      <c r="Y184" s="348">
        <v>12245803.396</v>
      </c>
      <c r="Z184" s="348">
        <v>25453.18</v>
      </c>
      <c r="AA184" s="348">
        <v>117.33399999999999</v>
      </c>
      <c r="AB184" s="348">
        <v>25570.513999999999</v>
      </c>
      <c r="AC184" s="348">
        <v>760810.728</v>
      </c>
      <c r="AD184" s="348">
        <v>0</v>
      </c>
      <c r="AE184" s="348">
        <v>13071743.366</v>
      </c>
    </row>
    <row r="185" spans="1:31" ht="12.75" customHeight="1">
      <c r="A185" s="327">
        <v>2010</v>
      </c>
      <c r="B185" s="327" t="s">
        <v>112</v>
      </c>
      <c r="C185" s="348">
        <v>5819898.3509999998</v>
      </c>
      <c r="D185" s="348">
        <v>23838.859</v>
      </c>
      <c r="E185" s="348">
        <v>5843737.21</v>
      </c>
      <c r="F185" s="348">
        <v>4008166.577</v>
      </c>
      <c r="G185" s="348">
        <v>16104.928000000002</v>
      </c>
      <c r="H185" s="348">
        <v>4024271.5050000004</v>
      </c>
      <c r="I185" s="348">
        <v>2153201.1570000001</v>
      </c>
      <c r="J185" s="348">
        <v>2309.0039999999999</v>
      </c>
      <c r="K185" s="348">
        <v>2155510.1610000003</v>
      </c>
      <c r="L185" s="348">
        <v>24919.216</v>
      </c>
      <c r="M185" s="348">
        <v>391311.663</v>
      </c>
      <c r="N185" s="348">
        <v>44747.430999999997</v>
      </c>
      <c r="O185" s="348">
        <v>436059.09400000004</v>
      </c>
      <c r="P185" s="348">
        <v>12484497.186000001</v>
      </c>
      <c r="Q185" s="348">
        <v>0</v>
      </c>
      <c r="R185" s="348">
        <v>12484497.186000001</v>
      </c>
      <c r="S185" s="346"/>
      <c r="T185" s="348">
        <v>12006185.300999999</v>
      </c>
      <c r="U185" s="348">
        <v>12006185.300999999</v>
      </c>
      <c r="V185" s="348">
        <v>12048438.092</v>
      </c>
      <c r="W185" s="348">
        <v>12048438.092</v>
      </c>
      <c r="X185" s="348">
        <v>12442244.395</v>
      </c>
      <c r="Y185" s="348">
        <v>12442244.395</v>
      </c>
      <c r="Z185" s="348">
        <v>25803.831999999999</v>
      </c>
      <c r="AA185" s="348">
        <v>123.724</v>
      </c>
      <c r="AB185" s="348">
        <v>25927.556</v>
      </c>
      <c r="AC185" s="348">
        <v>773783.40100000007</v>
      </c>
      <c r="AD185" s="348">
        <v>0</v>
      </c>
      <c r="AE185" s="348">
        <v>13284208.142999999</v>
      </c>
    </row>
    <row r="186" spans="1:31" ht="12.75" customHeight="1">
      <c r="A186" s="327">
        <v>2011</v>
      </c>
      <c r="B186" s="327" t="s">
        <v>112</v>
      </c>
      <c r="C186" s="348">
        <v>5986503.3780000005</v>
      </c>
      <c r="D186" s="348">
        <v>23016.516</v>
      </c>
      <c r="E186" s="348">
        <v>6009519.8940000003</v>
      </c>
      <c r="F186" s="348">
        <v>4117450.5710000005</v>
      </c>
      <c r="G186" s="348">
        <v>16908.308000000001</v>
      </c>
      <c r="H186" s="348">
        <v>4134358.8790000002</v>
      </c>
      <c r="I186" s="348">
        <v>2143645.1170000001</v>
      </c>
      <c r="J186" s="348">
        <v>1809.4840000000002</v>
      </c>
      <c r="K186" s="348">
        <v>2145454.6009999998</v>
      </c>
      <c r="L186" s="348">
        <v>25453.297999999999</v>
      </c>
      <c r="M186" s="348">
        <v>398010.18099999998</v>
      </c>
      <c r="N186" s="348">
        <v>45403.976000000002</v>
      </c>
      <c r="O186" s="348">
        <v>443414.15700000001</v>
      </c>
      <c r="P186" s="348">
        <v>12758200.829</v>
      </c>
      <c r="Q186" s="348">
        <v>0</v>
      </c>
      <c r="R186" s="348">
        <v>12758200.829</v>
      </c>
      <c r="S186" s="346"/>
      <c r="T186" s="348">
        <v>12273052.364</v>
      </c>
      <c r="U186" s="348">
        <v>12273052.364</v>
      </c>
      <c r="V186" s="348">
        <v>12314786.672</v>
      </c>
      <c r="W186" s="348">
        <v>12314786.672</v>
      </c>
      <c r="X186" s="348">
        <v>12716466.521</v>
      </c>
      <c r="Y186" s="348">
        <v>12716466.521</v>
      </c>
      <c r="Z186" s="348">
        <v>26154.484</v>
      </c>
      <c r="AA186" s="348">
        <v>90.504000000000005</v>
      </c>
      <c r="AB186" s="348">
        <v>26244.987999999998</v>
      </c>
      <c r="AC186" s="348">
        <v>791344.84699999995</v>
      </c>
      <c r="AD186" s="348">
        <v>0</v>
      </c>
      <c r="AE186" s="348">
        <v>13575790.664000001</v>
      </c>
    </row>
    <row r="187" spans="1:31" ht="12.75" customHeight="1">
      <c r="C187" s="346"/>
      <c r="D187" s="346"/>
      <c r="E187" s="346"/>
      <c r="F187" s="346"/>
      <c r="G187" s="346"/>
      <c r="H187" s="346"/>
      <c r="I187" s="346"/>
      <c r="J187" s="346"/>
      <c r="K187" s="346"/>
      <c r="L187" s="346"/>
      <c r="M187" s="346"/>
      <c r="N187" s="346"/>
      <c r="O187" s="346"/>
      <c r="P187" s="346"/>
      <c r="Q187" s="346"/>
      <c r="R187" s="346"/>
      <c r="S187" s="346"/>
      <c r="T187" s="346"/>
      <c r="U187" s="346"/>
      <c r="V187" s="346"/>
      <c r="W187" s="346"/>
      <c r="X187" s="346"/>
      <c r="Y187" s="346"/>
      <c r="Z187" s="346"/>
      <c r="AA187" s="346"/>
      <c r="AB187" s="346"/>
      <c r="AC187" s="346"/>
      <c r="AD187" s="346"/>
      <c r="AE187" s="346"/>
    </row>
    <row r="188" spans="1:31" ht="12.75" customHeight="1">
      <c r="A188" s="327">
        <v>2012</v>
      </c>
      <c r="B188" s="327" t="s">
        <v>112</v>
      </c>
      <c r="C188" s="348">
        <v>6141265.0409999993</v>
      </c>
      <c r="D188" s="348">
        <v>23712.87</v>
      </c>
      <c r="E188" s="348">
        <v>6164977.9110000003</v>
      </c>
      <c r="F188" s="348">
        <v>4246276.1739999996</v>
      </c>
      <c r="G188" s="348">
        <v>17463.649000000001</v>
      </c>
      <c r="H188" s="348">
        <v>4263739.8229999999</v>
      </c>
      <c r="I188" s="348">
        <v>2135236.1439999999</v>
      </c>
      <c r="J188" s="348">
        <v>1589.1479999999999</v>
      </c>
      <c r="K188" s="348">
        <v>2136825.2919999999</v>
      </c>
      <c r="L188" s="348">
        <v>26002.585999999999</v>
      </c>
      <c r="M188" s="348">
        <v>405747.43599999999</v>
      </c>
      <c r="N188" s="348">
        <v>46172.135999999999</v>
      </c>
      <c r="O188" s="348">
        <v>451919.57200000004</v>
      </c>
      <c r="P188" s="348">
        <v>13043465.184</v>
      </c>
      <c r="Q188" s="348">
        <v>0</v>
      </c>
      <c r="R188" s="348">
        <v>13043465.184</v>
      </c>
      <c r="S188" s="346"/>
      <c r="T188" s="348">
        <v>12548779.945</v>
      </c>
      <c r="U188" s="348">
        <v>12548779.945</v>
      </c>
      <c r="V188" s="348">
        <v>12591545.612</v>
      </c>
      <c r="W188" s="348">
        <v>12591545.612</v>
      </c>
      <c r="X188" s="348">
        <v>13000699.516999999</v>
      </c>
      <c r="Y188" s="348">
        <v>13000699.516999999</v>
      </c>
      <c r="Z188" s="348">
        <v>26505.135999999999</v>
      </c>
      <c r="AA188" s="348">
        <v>94.867999999999995</v>
      </c>
      <c r="AB188" s="348">
        <v>26600.003999999997</v>
      </c>
      <c r="AC188" s="348">
        <v>809620.41099999996</v>
      </c>
      <c r="AD188" s="348">
        <v>0</v>
      </c>
      <c r="AE188" s="348">
        <v>13879685.598999999</v>
      </c>
    </row>
    <row r="189" spans="1:31" ht="12.75" customHeight="1">
      <c r="A189" s="327">
        <v>2013</v>
      </c>
      <c r="B189" s="327" t="s">
        <v>112</v>
      </c>
      <c r="C189" s="348">
        <v>6305396.1540000001</v>
      </c>
      <c r="D189" s="348">
        <v>23846.761999999999</v>
      </c>
      <c r="E189" s="348">
        <v>6329242.9160000002</v>
      </c>
      <c r="F189" s="348">
        <v>4378559.335</v>
      </c>
      <c r="G189" s="348">
        <v>17543.811999999998</v>
      </c>
      <c r="H189" s="348">
        <v>4396103.1469999999</v>
      </c>
      <c r="I189" s="348">
        <v>2126970.1239999998</v>
      </c>
      <c r="J189" s="348">
        <v>1869.154</v>
      </c>
      <c r="K189" s="348">
        <v>2128839.2779999999</v>
      </c>
      <c r="L189" s="348">
        <v>26567.295000000002</v>
      </c>
      <c r="M189" s="348">
        <v>411407.21899999998</v>
      </c>
      <c r="N189" s="348">
        <v>46717.069000000003</v>
      </c>
      <c r="O189" s="348">
        <v>458124.288</v>
      </c>
      <c r="P189" s="348">
        <v>13338876.924000001</v>
      </c>
      <c r="Q189" s="348">
        <v>0</v>
      </c>
      <c r="R189" s="348">
        <v>13338876.924000001</v>
      </c>
      <c r="S189" s="346"/>
      <c r="T189" s="348">
        <v>12837492.908</v>
      </c>
      <c r="U189" s="348">
        <v>12837492.908</v>
      </c>
      <c r="V189" s="348">
        <v>12880752.636</v>
      </c>
      <c r="W189" s="348">
        <v>12880752.636</v>
      </c>
      <c r="X189" s="348">
        <v>13295617.195999999</v>
      </c>
      <c r="Y189" s="348">
        <v>13295617.195999999</v>
      </c>
      <c r="Z189" s="348">
        <v>26855.788</v>
      </c>
      <c r="AA189" s="348">
        <v>94.006</v>
      </c>
      <c r="AB189" s="348">
        <v>26949.794000000002</v>
      </c>
      <c r="AC189" s="348">
        <v>828520.44</v>
      </c>
      <c r="AD189" s="348">
        <v>0</v>
      </c>
      <c r="AE189" s="348">
        <v>14194347.158</v>
      </c>
    </row>
    <row r="190" spans="1:31" ht="12.75" customHeight="1">
      <c r="A190" s="327">
        <v>2014</v>
      </c>
      <c r="B190" s="327" t="s">
        <v>112</v>
      </c>
      <c r="C190" s="348">
        <v>6483343.9890000001</v>
      </c>
      <c r="D190" s="348">
        <v>25614.069</v>
      </c>
      <c r="E190" s="348">
        <v>6508958.0580000002</v>
      </c>
      <c r="F190" s="348">
        <v>4518940.7090000007</v>
      </c>
      <c r="G190" s="348">
        <v>19107.222000000002</v>
      </c>
      <c r="H190" s="348">
        <v>4538047.9309999999</v>
      </c>
      <c r="I190" s="348">
        <v>2117320.5490000001</v>
      </c>
      <c r="J190" s="348">
        <v>1963.3339999999998</v>
      </c>
      <c r="K190" s="348">
        <v>2119283.8829999999</v>
      </c>
      <c r="L190" s="348">
        <v>27146.951999999997</v>
      </c>
      <c r="M190" s="348">
        <v>418105.73799999995</v>
      </c>
      <c r="N190" s="348">
        <v>47373.618000000002</v>
      </c>
      <c r="O190" s="348">
        <v>465479.35599999997</v>
      </c>
      <c r="P190" s="348">
        <v>13658916.18</v>
      </c>
      <c r="Q190" s="348">
        <v>0</v>
      </c>
      <c r="R190" s="348">
        <v>13658916.18</v>
      </c>
      <c r="S190" s="346"/>
      <c r="T190" s="348">
        <v>13146752.199000001</v>
      </c>
      <c r="U190" s="348">
        <v>13146752.199000001</v>
      </c>
      <c r="V190" s="348">
        <v>13193436.824000001</v>
      </c>
      <c r="W190" s="348">
        <v>13193436.824000001</v>
      </c>
      <c r="X190" s="348">
        <v>13612231.555</v>
      </c>
      <c r="Y190" s="348">
        <v>13612231.555</v>
      </c>
      <c r="Z190" s="348">
        <v>27206.44</v>
      </c>
      <c r="AA190" s="348">
        <v>100.574</v>
      </c>
      <c r="AB190" s="348">
        <v>27307.013999999999</v>
      </c>
      <c r="AC190" s="348">
        <v>848937.33100000001</v>
      </c>
      <c r="AD190" s="348">
        <v>0</v>
      </c>
      <c r="AE190" s="348">
        <v>14535160.524999999</v>
      </c>
    </row>
    <row r="191" spans="1:31" ht="12.75" customHeight="1">
      <c r="A191" s="327">
        <v>2015</v>
      </c>
      <c r="B191" s="327" t="s">
        <v>112</v>
      </c>
      <c r="C191" s="348">
        <v>6635748.5159999998</v>
      </c>
      <c r="D191" s="348">
        <v>25377.216</v>
      </c>
      <c r="E191" s="348">
        <v>6661125.7320000008</v>
      </c>
      <c r="F191" s="348">
        <v>4653346.0619999999</v>
      </c>
      <c r="G191" s="348">
        <v>18737.36</v>
      </c>
      <c r="H191" s="348">
        <v>4672083.4219999993</v>
      </c>
      <c r="I191" s="348">
        <v>2107871.3810000001</v>
      </c>
      <c r="J191" s="348">
        <v>1816.0940000000001</v>
      </c>
      <c r="K191" s="348">
        <v>2109687.4750000001</v>
      </c>
      <c r="L191" s="348">
        <v>27743.064000000002</v>
      </c>
      <c r="M191" s="348">
        <v>424804.25800000003</v>
      </c>
      <c r="N191" s="348">
        <v>48030.163</v>
      </c>
      <c r="O191" s="348">
        <v>472834.42100000003</v>
      </c>
      <c r="P191" s="348">
        <v>13943474.114</v>
      </c>
      <c r="Q191" s="348">
        <v>0</v>
      </c>
      <c r="R191" s="348">
        <v>13943474.114</v>
      </c>
      <c r="S191" s="346"/>
      <c r="T191" s="348">
        <v>13424709.023</v>
      </c>
      <c r="U191" s="348">
        <v>13424709.023</v>
      </c>
      <c r="V191" s="348">
        <v>13470639.693</v>
      </c>
      <c r="W191" s="348">
        <v>13470639.693</v>
      </c>
      <c r="X191" s="348">
        <v>13897543.444</v>
      </c>
      <c r="Y191" s="348">
        <v>13897543.444</v>
      </c>
      <c r="Z191" s="348">
        <v>27557.092000000001</v>
      </c>
      <c r="AA191" s="348">
        <v>101.337</v>
      </c>
      <c r="AB191" s="348">
        <v>27658.429</v>
      </c>
      <c r="AC191" s="348">
        <v>867125.15499999991</v>
      </c>
      <c r="AD191" s="348">
        <v>0</v>
      </c>
      <c r="AE191" s="348">
        <v>14838257.697999999</v>
      </c>
    </row>
    <row r="192" spans="1:31" ht="12.75" customHeight="1">
      <c r="A192" s="327">
        <v>2016</v>
      </c>
      <c r="B192" s="327" t="s">
        <v>112</v>
      </c>
      <c r="C192" s="348">
        <v>6802897.6260000002</v>
      </c>
      <c r="D192" s="348">
        <v>25692.157000000003</v>
      </c>
      <c r="E192" s="348">
        <v>6828589.7830000008</v>
      </c>
      <c r="F192" s="348">
        <v>4780978.7189999996</v>
      </c>
      <c r="G192" s="348">
        <v>19350.263999999999</v>
      </c>
      <c r="H192" s="348">
        <v>4800328.983</v>
      </c>
      <c r="I192" s="348">
        <v>2099958.4989999998</v>
      </c>
      <c r="J192" s="348">
        <v>1954.1669999999999</v>
      </c>
      <c r="K192" s="348">
        <v>2101912.6660000002</v>
      </c>
      <c r="L192" s="348">
        <v>28341.936000000002</v>
      </c>
      <c r="M192" s="348">
        <v>432614.91800000001</v>
      </c>
      <c r="N192" s="348">
        <v>48805.517999999996</v>
      </c>
      <c r="O192" s="348">
        <v>481420.43599999999</v>
      </c>
      <c r="P192" s="348">
        <v>14240593.804</v>
      </c>
      <c r="Q192" s="348">
        <v>0</v>
      </c>
      <c r="R192" s="348">
        <v>14240593.804</v>
      </c>
      <c r="S192" s="346"/>
      <c r="T192" s="348">
        <v>13712176.779999999</v>
      </c>
      <c r="U192" s="348">
        <v>13712176.779999999</v>
      </c>
      <c r="V192" s="348">
        <v>13759173.367999999</v>
      </c>
      <c r="W192" s="348">
        <v>13759173.367999999</v>
      </c>
      <c r="X192" s="348">
        <v>14193597.216</v>
      </c>
      <c r="Y192" s="348">
        <v>14193597.216</v>
      </c>
      <c r="Z192" s="348">
        <v>27907.744000000002</v>
      </c>
      <c r="AA192" s="348">
        <v>94.254000000000005</v>
      </c>
      <c r="AB192" s="348">
        <v>28001.998</v>
      </c>
      <c r="AC192" s="348">
        <v>886060.69299999997</v>
      </c>
      <c r="AD192" s="348">
        <v>0</v>
      </c>
      <c r="AE192" s="348">
        <v>15154656.494999999</v>
      </c>
    </row>
  </sheetData>
  <phoneticPr fontId="12" type="noConversion"/>
  <pageMargins left="0.5" right="0.5" top="0.67" bottom="0.5" header="0.25" footer="0.5"/>
  <pageSetup scale="20" orientation="landscape" verticalDpi="355" r:id="rId1"/>
  <headerFooter alignWithMargins="0">
    <oddHeader>&amp;C&amp;"Arial,Bold Italic"&amp;14 2006 Budget vs. 2005 Budget&amp;R&amp;D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transitionEvaluation="1" enableFormatConditionsCalculation="0">
    <tabColor theme="7" tint="0.39997558519241921"/>
    <pageSetUpPr fitToPage="1"/>
  </sheetPr>
  <dimension ref="A1:AR164"/>
  <sheetViews>
    <sheetView defaultGridColor="0" colorId="22" zoomScaleNormal="100" workbookViewId="0">
      <pane xSplit="2" ySplit="7" topLeftCell="C8" activePane="bottomRight" state="frozenSplit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ColWidth="20.28515625" defaultRowHeight="12.75"/>
  <cols>
    <col min="1" max="2" width="10" style="352" customWidth="1"/>
    <col min="3" max="3" width="17.140625" style="352" bestFit="1" customWidth="1"/>
    <col min="4" max="4" width="12" style="352" bestFit="1" customWidth="1"/>
    <col min="5" max="6" width="17" style="352" bestFit="1" customWidth="1"/>
    <col min="7" max="7" width="12" style="352" bestFit="1" customWidth="1"/>
    <col min="8" max="9" width="17" style="352" bestFit="1" customWidth="1"/>
    <col min="10" max="10" width="12.28515625" style="352" bestFit="1" customWidth="1"/>
    <col min="11" max="11" width="16.85546875" style="352" bestFit="1" customWidth="1"/>
    <col min="12" max="12" width="13" style="352" bestFit="1" customWidth="1"/>
    <col min="13" max="14" width="13.28515625" style="352" bestFit="1" customWidth="1"/>
    <col min="15" max="15" width="12.28515625" style="352" bestFit="1" customWidth="1"/>
    <col min="16" max="16" width="17.42578125" style="352" bestFit="1" customWidth="1"/>
    <col min="17" max="17" width="12" style="352" bestFit="1" customWidth="1"/>
    <col min="18" max="18" width="16.85546875" style="352" bestFit="1" customWidth="1"/>
    <col min="19" max="19" width="3.85546875" style="352" customWidth="1"/>
    <col min="20" max="25" width="16.85546875" style="352" bestFit="1" customWidth="1"/>
    <col min="26" max="28" width="12.85546875" style="352" bestFit="1" customWidth="1"/>
    <col min="29" max="29" width="12.28515625" style="352" bestFit="1" customWidth="1"/>
    <col min="30" max="30" width="11.28515625" style="352" bestFit="1" customWidth="1"/>
    <col min="31" max="31" width="16.42578125" style="352" bestFit="1" customWidth="1"/>
    <col min="32" max="16384" width="20.28515625" style="352"/>
  </cols>
  <sheetData>
    <row r="1" spans="1:31">
      <c r="A1" s="349"/>
      <c r="B1" s="350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P1" s="353" t="s">
        <v>54</v>
      </c>
      <c r="R1" s="353" t="s">
        <v>54</v>
      </c>
      <c r="S1" s="354"/>
      <c r="T1" s="353" t="s">
        <v>54</v>
      </c>
      <c r="U1" s="353" t="s">
        <v>54</v>
      </c>
      <c r="V1" s="353" t="s">
        <v>54</v>
      </c>
      <c r="W1" s="353" t="s">
        <v>54</v>
      </c>
      <c r="X1" s="353" t="s">
        <v>54</v>
      </c>
      <c r="Y1" s="353" t="s">
        <v>54</v>
      </c>
      <c r="Z1" s="351"/>
      <c r="AA1" s="351"/>
      <c r="AB1" s="351"/>
      <c r="AC1" s="351"/>
      <c r="AD1" s="351"/>
      <c r="AE1" s="355"/>
    </row>
    <row r="2" spans="1:31">
      <c r="A2" s="349"/>
      <c r="B2" s="350"/>
      <c r="C2" s="353" t="s">
        <v>54</v>
      </c>
      <c r="D2" s="354"/>
      <c r="E2" s="353" t="s">
        <v>54</v>
      </c>
      <c r="F2" s="353" t="s">
        <v>54</v>
      </c>
      <c r="G2" s="354"/>
      <c r="H2" s="353" t="s">
        <v>54</v>
      </c>
      <c r="I2" s="353" t="s">
        <v>54</v>
      </c>
      <c r="J2" s="354"/>
      <c r="K2" s="353" t="s">
        <v>54</v>
      </c>
      <c r="P2" s="353" t="s">
        <v>57</v>
      </c>
      <c r="R2" s="353" t="s">
        <v>57</v>
      </c>
      <c r="S2" s="354"/>
      <c r="T2" s="353" t="s">
        <v>57</v>
      </c>
      <c r="U2" s="353" t="s">
        <v>57</v>
      </c>
      <c r="V2" s="353" t="s">
        <v>57</v>
      </c>
      <c r="W2" s="353" t="s">
        <v>57</v>
      </c>
      <c r="X2" s="353" t="s">
        <v>57</v>
      </c>
      <c r="Y2" s="353" t="s">
        <v>57</v>
      </c>
      <c r="AC2" s="356"/>
      <c r="AE2" s="353" t="s">
        <v>58</v>
      </c>
    </row>
    <row r="3" spans="1:31">
      <c r="A3" s="349"/>
      <c r="B3" s="350"/>
      <c r="C3" s="353" t="s">
        <v>57</v>
      </c>
      <c r="D3" s="354"/>
      <c r="E3" s="353" t="s">
        <v>57</v>
      </c>
      <c r="F3" s="353" t="s">
        <v>57</v>
      </c>
      <c r="G3" s="354"/>
      <c r="H3" s="353" t="s">
        <v>57</v>
      </c>
      <c r="I3" s="353" t="s">
        <v>57</v>
      </c>
      <c r="J3" s="354"/>
      <c r="K3" s="353" t="s">
        <v>57</v>
      </c>
      <c r="L3" s="357" t="s">
        <v>53</v>
      </c>
      <c r="M3" s="357" t="s">
        <v>60</v>
      </c>
      <c r="N3" s="357" t="s">
        <v>60</v>
      </c>
      <c r="O3" s="357" t="s">
        <v>60</v>
      </c>
      <c r="P3" s="357" t="s">
        <v>53</v>
      </c>
      <c r="R3" s="357" t="s">
        <v>53</v>
      </c>
      <c r="T3" s="357" t="s">
        <v>53</v>
      </c>
      <c r="U3" s="357" t="s">
        <v>53</v>
      </c>
      <c r="V3" s="357" t="s">
        <v>53</v>
      </c>
      <c r="W3" s="357" t="s">
        <v>53</v>
      </c>
      <c r="X3" s="357" t="s">
        <v>53</v>
      </c>
      <c r="Y3" s="357" t="s">
        <v>53</v>
      </c>
      <c r="Z3" s="357"/>
      <c r="AA3" s="357"/>
      <c r="AB3" s="357"/>
      <c r="AC3" s="357"/>
      <c r="AE3" s="357" t="s">
        <v>61</v>
      </c>
    </row>
    <row r="4" spans="1:31">
      <c r="A4" s="349"/>
      <c r="B4" s="350"/>
      <c r="C4" s="357" t="s">
        <v>0</v>
      </c>
      <c r="D4" s="357" t="s">
        <v>0</v>
      </c>
      <c r="E4" s="357" t="s">
        <v>0</v>
      </c>
      <c r="F4" s="357" t="s">
        <v>1</v>
      </c>
      <c r="G4" s="357" t="s">
        <v>1</v>
      </c>
      <c r="H4" s="357" t="s">
        <v>1</v>
      </c>
      <c r="I4" s="357" t="s">
        <v>2</v>
      </c>
      <c r="J4" s="357" t="s">
        <v>2</v>
      </c>
      <c r="K4" s="357" t="s">
        <v>2</v>
      </c>
      <c r="L4" s="357" t="s">
        <v>158</v>
      </c>
      <c r="M4" s="353" t="s">
        <v>76</v>
      </c>
      <c r="N4" s="353" t="s">
        <v>159</v>
      </c>
      <c r="O4" s="357" t="s">
        <v>64</v>
      </c>
      <c r="P4" s="357" t="s">
        <v>65</v>
      </c>
      <c r="Q4" s="357" t="s">
        <v>66</v>
      </c>
      <c r="R4" s="357" t="s">
        <v>65</v>
      </c>
      <c r="T4" s="357" t="s">
        <v>34</v>
      </c>
      <c r="U4" s="357" t="s">
        <v>34</v>
      </c>
      <c r="V4" s="357" t="s">
        <v>34</v>
      </c>
      <c r="W4" s="357" t="s">
        <v>34</v>
      </c>
      <c r="X4" s="357" t="s">
        <v>61</v>
      </c>
      <c r="Y4" s="357" t="s">
        <v>61</v>
      </c>
      <c r="Z4" s="357" t="s">
        <v>67</v>
      </c>
      <c r="AA4" s="357" t="s">
        <v>67</v>
      </c>
      <c r="AB4" s="357" t="s">
        <v>67</v>
      </c>
      <c r="AC4" s="357" t="s">
        <v>83</v>
      </c>
      <c r="AD4" s="357" t="s">
        <v>68</v>
      </c>
      <c r="AE4" s="357" t="s">
        <v>69</v>
      </c>
    </row>
    <row r="5" spans="1:31">
      <c r="A5" s="358" t="s">
        <v>164</v>
      </c>
      <c r="B5" s="350"/>
      <c r="C5" s="357" t="s">
        <v>35</v>
      </c>
      <c r="D5" s="357" t="s">
        <v>74</v>
      </c>
      <c r="E5" s="357" t="s">
        <v>60</v>
      </c>
      <c r="F5" s="357" t="s">
        <v>35</v>
      </c>
      <c r="G5" s="357" t="s">
        <v>74</v>
      </c>
      <c r="H5" s="357" t="s">
        <v>60</v>
      </c>
      <c r="I5" s="357" t="s">
        <v>35</v>
      </c>
      <c r="J5" s="357" t="s">
        <v>74</v>
      </c>
      <c r="K5" s="357" t="s">
        <v>60</v>
      </c>
      <c r="L5" s="357" t="s">
        <v>35</v>
      </c>
      <c r="M5" s="357" t="s">
        <v>82</v>
      </c>
      <c r="N5" s="357" t="s">
        <v>82</v>
      </c>
      <c r="O5" s="357" t="s">
        <v>78</v>
      </c>
      <c r="P5" s="353" t="s">
        <v>79</v>
      </c>
      <c r="Q5" s="357" t="s">
        <v>80</v>
      </c>
      <c r="R5" s="353" t="s">
        <v>81</v>
      </c>
      <c r="S5" s="354"/>
      <c r="T5" s="357" t="s">
        <v>35</v>
      </c>
      <c r="U5" s="357" t="s">
        <v>35</v>
      </c>
      <c r="V5" s="357" t="s">
        <v>82</v>
      </c>
      <c r="W5" s="357" t="s">
        <v>82</v>
      </c>
      <c r="X5" s="357" t="s">
        <v>35</v>
      </c>
      <c r="Y5" s="357" t="s">
        <v>35</v>
      </c>
      <c r="Z5" s="357" t="s">
        <v>35</v>
      </c>
      <c r="AA5" s="357" t="s">
        <v>74</v>
      </c>
      <c r="AB5" s="357" t="s">
        <v>60</v>
      </c>
      <c r="AC5" s="357" t="s">
        <v>35</v>
      </c>
      <c r="AD5" s="357" t="s">
        <v>84</v>
      </c>
      <c r="AE5" s="353" t="s">
        <v>85</v>
      </c>
    </row>
    <row r="6" spans="1:31">
      <c r="A6" s="358" t="s">
        <v>161</v>
      </c>
      <c r="B6" s="350"/>
      <c r="C6" s="357" t="s">
        <v>84</v>
      </c>
      <c r="D6" s="357" t="s">
        <v>84</v>
      </c>
      <c r="E6" s="357" t="s">
        <v>84</v>
      </c>
      <c r="F6" s="357" t="s">
        <v>84</v>
      </c>
      <c r="G6" s="357" t="s">
        <v>84</v>
      </c>
      <c r="H6" s="357" t="s">
        <v>84</v>
      </c>
      <c r="I6" s="357" t="s">
        <v>84</v>
      </c>
      <c r="J6" s="357" t="s">
        <v>84</v>
      </c>
      <c r="K6" s="357" t="s">
        <v>84</v>
      </c>
      <c r="L6" s="357" t="s">
        <v>84</v>
      </c>
      <c r="M6" s="353" t="s">
        <v>84</v>
      </c>
      <c r="N6" s="353" t="s">
        <v>84</v>
      </c>
      <c r="O6" s="357" t="s">
        <v>84</v>
      </c>
      <c r="P6" s="357" t="s">
        <v>84</v>
      </c>
      <c r="Q6" s="357" t="s">
        <v>84</v>
      </c>
      <c r="R6" s="357" t="s">
        <v>84</v>
      </c>
      <c r="T6" s="353" t="s">
        <v>88</v>
      </c>
      <c r="U6" s="353" t="s">
        <v>89</v>
      </c>
      <c r="V6" s="353" t="s">
        <v>89</v>
      </c>
      <c r="W6" s="353" t="s">
        <v>88</v>
      </c>
      <c r="X6" s="353" t="s">
        <v>88</v>
      </c>
      <c r="Y6" s="353" t="s">
        <v>89</v>
      </c>
      <c r="Z6" s="357" t="s">
        <v>84</v>
      </c>
      <c r="AA6" s="357" t="s">
        <v>84</v>
      </c>
      <c r="AB6" s="357" t="s">
        <v>84</v>
      </c>
      <c r="AC6" s="357" t="s">
        <v>84</v>
      </c>
      <c r="AD6" s="353" t="s">
        <v>96</v>
      </c>
      <c r="AE6" s="357" t="s">
        <v>84</v>
      </c>
    </row>
    <row r="7" spans="1:31">
      <c r="A7" s="350"/>
      <c r="B7" s="350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9"/>
      <c r="N7" s="359"/>
      <c r="O7" s="359"/>
      <c r="P7" s="357"/>
      <c r="Q7" s="359"/>
      <c r="R7" s="357"/>
      <c r="Z7" s="359"/>
      <c r="AA7" s="359"/>
      <c r="AB7" s="360"/>
      <c r="AC7" s="359"/>
      <c r="AD7" s="359"/>
      <c r="AE7" s="359"/>
    </row>
    <row r="8" spans="1:31">
      <c r="A8" s="354">
        <v>2007</v>
      </c>
      <c r="B8" s="354">
        <v>1</v>
      </c>
      <c r="C8" s="361">
        <v>422003607</v>
      </c>
      <c r="D8" s="361">
        <v>9762520</v>
      </c>
      <c r="E8" s="361">
        <v>431766127</v>
      </c>
      <c r="F8" s="361">
        <v>294345570</v>
      </c>
      <c r="G8" s="361">
        <v>5553557</v>
      </c>
      <c r="H8" s="361">
        <v>299899127</v>
      </c>
      <c r="I8" s="361">
        <v>160986554</v>
      </c>
      <c r="J8" s="361">
        <v>-5282051</v>
      </c>
      <c r="K8" s="361">
        <v>155704503</v>
      </c>
      <c r="L8" s="361">
        <v>2019452</v>
      </c>
      <c r="M8" s="361">
        <v>29666454</v>
      </c>
      <c r="N8" s="361">
        <v>3057058</v>
      </c>
      <c r="O8" s="361">
        <v>32723512</v>
      </c>
      <c r="P8" s="361">
        <v>922112721</v>
      </c>
      <c r="Q8" s="361">
        <v>0</v>
      </c>
      <c r="R8" s="361">
        <v>922112721</v>
      </c>
      <c r="S8" s="361">
        <v>0</v>
      </c>
      <c r="T8" s="361">
        <v>879355183</v>
      </c>
      <c r="U8" s="361">
        <v>879355183</v>
      </c>
      <c r="V8" s="361">
        <v>889389209</v>
      </c>
      <c r="W8" s="361">
        <v>889389209</v>
      </c>
      <c r="X8" s="361">
        <v>922112721</v>
      </c>
      <c r="Y8" s="361">
        <v>922112721</v>
      </c>
      <c r="Z8" s="361">
        <v>1902327</v>
      </c>
      <c r="AA8" s="361">
        <v>74377</v>
      </c>
      <c r="AB8" s="361">
        <v>1976704</v>
      </c>
      <c r="AC8" s="361">
        <v>35736835</v>
      </c>
      <c r="AD8" s="361">
        <v>1737560</v>
      </c>
      <c r="AE8" s="361">
        <v>961563820</v>
      </c>
    </row>
    <row r="9" spans="1:31">
      <c r="A9" s="354">
        <v>2007</v>
      </c>
      <c r="B9" s="354">
        <v>2</v>
      </c>
      <c r="C9" s="361">
        <v>440911937</v>
      </c>
      <c r="D9" s="361">
        <v>-27107080</v>
      </c>
      <c r="E9" s="361">
        <v>413804857</v>
      </c>
      <c r="F9" s="361">
        <v>281251181</v>
      </c>
      <c r="G9" s="361">
        <v>-28934187</v>
      </c>
      <c r="H9" s="361">
        <v>252316994</v>
      </c>
      <c r="I9" s="361">
        <v>146794109</v>
      </c>
      <c r="J9" s="361">
        <v>-5493289</v>
      </c>
      <c r="K9" s="361">
        <v>141300820</v>
      </c>
      <c r="L9" s="361">
        <v>2022703</v>
      </c>
      <c r="M9" s="361">
        <v>27779249</v>
      </c>
      <c r="N9" s="361">
        <v>2852048</v>
      </c>
      <c r="O9" s="361">
        <v>30631297</v>
      </c>
      <c r="P9" s="361">
        <v>840076671</v>
      </c>
      <c r="Q9" s="361">
        <v>0</v>
      </c>
      <c r="R9" s="361">
        <v>840076671</v>
      </c>
      <c r="S9" s="361">
        <v>0</v>
      </c>
      <c r="T9" s="361">
        <v>870979930</v>
      </c>
      <c r="U9" s="361">
        <v>870979930</v>
      </c>
      <c r="V9" s="361">
        <v>809445374</v>
      </c>
      <c r="W9" s="361">
        <v>809445374</v>
      </c>
      <c r="X9" s="361">
        <v>840076671</v>
      </c>
      <c r="Y9" s="361">
        <v>840076671</v>
      </c>
      <c r="Z9" s="361">
        <v>2113079</v>
      </c>
      <c r="AA9" s="361">
        <v>-175597</v>
      </c>
      <c r="AB9" s="361">
        <v>1937482</v>
      </c>
      <c r="AC9" s="361">
        <v>62823079</v>
      </c>
      <c r="AD9" s="361">
        <v>1085128</v>
      </c>
      <c r="AE9" s="361">
        <v>905922360</v>
      </c>
    </row>
    <row r="10" spans="1:31">
      <c r="A10" s="354">
        <v>2007</v>
      </c>
      <c r="B10" s="354">
        <v>3</v>
      </c>
      <c r="C10" s="361">
        <v>361480750</v>
      </c>
      <c r="D10" s="361">
        <v>-15993282</v>
      </c>
      <c r="E10" s="361">
        <v>345487468</v>
      </c>
      <c r="F10" s="361">
        <v>278706793</v>
      </c>
      <c r="G10" s="361">
        <v>12396198</v>
      </c>
      <c r="H10" s="361">
        <v>291102991</v>
      </c>
      <c r="I10" s="361">
        <v>148230333</v>
      </c>
      <c r="J10" s="361">
        <v>6564238</v>
      </c>
      <c r="K10" s="361">
        <v>154794571</v>
      </c>
      <c r="L10" s="361">
        <v>2025409</v>
      </c>
      <c r="M10" s="361">
        <v>25545303</v>
      </c>
      <c r="N10" s="361">
        <v>2765532</v>
      </c>
      <c r="O10" s="361">
        <v>28310835</v>
      </c>
      <c r="P10" s="361">
        <v>821721274</v>
      </c>
      <c r="Q10" s="361">
        <v>0</v>
      </c>
      <c r="R10" s="361">
        <v>821721274</v>
      </c>
      <c r="S10" s="361">
        <v>0</v>
      </c>
      <c r="T10" s="361">
        <v>790443285</v>
      </c>
      <c r="U10" s="361">
        <v>790443285</v>
      </c>
      <c r="V10" s="361">
        <v>793410439</v>
      </c>
      <c r="W10" s="361">
        <v>793410439</v>
      </c>
      <c r="X10" s="361">
        <v>821721274</v>
      </c>
      <c r="Y10" s="361">
        <v>821721274</v>
      </c>
      <c r="Z10" s="361">
        <v>1735259</v>
      </c>
      <c r="AA10" s="361">
        <v>-14779</v>
      </c>
      <c r="AB10" s="361">
        <v>1720480</v>
      </c>
      <c r="AC10" s="361">
        <v>47586718</v>
      </c>
      <c r="AD10" s="361">
        <v>1089968</v>
      </c>
      <c r="AE10" s="361">
        <v>872118440</v>
      </c>
    </row>
    <row r="11" spans="1:31">
      <c r="A11" s="354">
        <v>2007</v>
      </c>
      <c r="B11" s="354">
        <v>4</v>
      </c>
      <c r="C11" s="361">
        <v>345156668</v>
      </c>
      <c r="D11" s="361">
        <v>-1712054</v>
      </c>
      <c r="E11" s="361">
        <v>343444614</v>
      </c>
      <c r="F11" s="361">
        <v>292476378</v>
      </c>
      <c r="G11" s="361">
        <v>8573141</v>
      </c>
      <c r="H11" s="361">
        <v>301049519</v>
      </c>
      <c r="I11" s="361">
        <v>150984456</v>
      </c>
      <c r="J11" s="361">
        <v>-6425472</v>
      </c>
      <c r="K11" s="361">
        <v>144558984</v>
      </c>
      <c r="L11" s="361">
        <v>1927663</v>
      </c>
      <c r="M11" s="361">
        <v>25055771</v>
      </c>
      <c r="N11" s="361">
        <v>2782074</v>
      </c>
      <c r="O11" s="361">
        <v>27837845</v>
      </c>
      <c r="P11" s="361">
        <v>818818625</v>
      </c>
      <c r="Q11" s="361">
        <v>0</v>
      </c>
      <c r="R11" s="361">
        <v>818818625</v>
      </c>
      <c r="S11" s="361">
        <v>0</v>
      </c>
      <c r="T11" s="361">
        <v>790545165</v>
      </c>
      <c r="U11" s="361">
        <v>790545165</v>
      </c>
      <c r="V11" s="361">
        <v>790980780</v>
      </c>
      <c r="W11" s="361">
        <v>790980780</v>
      </c>
      <c r="X11" s="361">
        <v>818818625</v>
      </c>
      <c r="Y11" s="361">
        <v>818818625</v>
      </c>
      <c r="Z11" s="361">
        <v>1701240</v>
      </c>
      <c r="AA11" s="361">
        <v>30410</v>
      </c>
      <c r="AB11" s="361">
        <v>1731650</v>
      </c>
      <c r="AC11" s="361">
        <v>44999213</v>
      </c>
      <c r="AD11" s="361">
        <v>754072</v>
      </c>
      <c r="AE11" s="361">
        <v>866303560</v>
      </c>
    </row>
    <row r="12" spans="1:31">
      <c r="A12" s="354">
        <v>2007</v>
      </c>
      <c r="B12" s="354">
        <v>5</v>
      </c>
      <c r="C12" s="361">
        <v>387081071</v>
      </c>
      <c r="D12" s="361">
        <v>58676578</v>
      </c>
      <c r="E12" s="361">
        <v>445757649</v>
      </c>
      <c r="F12" s="361">
        <v>314963565</v>
      </c>
      <c r="G12" s="361">
        <v>41949725</v>
      </c>
      <c r="H12" s="361">
        <v>356913290</v>
      </c>
      <c r="I12" s="361">
        <v>150814634</v>
      </c>
      <c r="J12" s="361">
        <v>30355128</v>
      </c>
      <c r="K12" s="361">
        <v>181169762</v>
      </c>
      <c r="L12" s="361">
        <v>2050565</v>
      </c>
      <c r="M12" s="361">
        <v>30275669</v>
      </c>
      <c r="N12" s="361">
        <v>3357164</v>
      </c>
      <c r="O12" s="361">
        <v>33632833</v>
      </c>
      <c r="P12" s="361">
        <v>1019524099</v>
      </c>
      <c r="Q12" s="361">
        <v>0</v>
      </c>
      <c r="R12" s="361">
        <v>1019524099</v>
      </c>
      <c r="S12" s="361">
        <v>0</v>
      </c>
      <c r="T12" s="361">
        <v>854909835</v>
      </c>
      <c r="U12" s="361">
        <v>854909835</v>
      </c>
      <c r="V12" s="361">
        <v>985891266</v>
      </c>
      <c r="W12" s="361">
        <v>985891266</v>
      </c>
      <c r="X12" s="361">
        <v>1019524099</v>
      </c>
      <c r="Y12" s="361">
        <v>1019524099</v>
      </c>
      <c r="Z12" s="361">
        <v>1515614</v>
      </c>
      <c r="AA12" s="361">
        <v>139757</v>
      </c>
      <c r="AB12" s="361">
        <v>1655371</v>
      </c>
      <c r="AC12" s="361">
        <v>42927162</v>
      </c>
      <c r="AD12" s="361">
        <v>823768</v>
      </c>
      <c r="AE12" s="361">
        <v>1064930400</v>
      </c>
    </row>
    <row r="13" spans="1:31">
      <c r="A13" s="354">
        <v>2007</v>
      </c>
      <c r="B13" s="354">
        <v>6</v>
      </c>
      <c r="C13" s="361">
        <v>502724057</v>
      </c>
      <c r="D13" s="361">
        <v>57844831</v>
      </c>
      <c r="E13" s="361">
        <v>560568888</v>
      </c>
      <c r="F13" s="361">
        <v>356115961</v>
      </c>
      <c r="G13" s="361">
        <v>19173952</v>
      </c>
      <c r="H13" s="361">
        <v>375289913</v>
      </c>
      <c r="I13" s="361">
        <v>171617104</v>
      </c>
      <c r="J13" s="361">
        <v>8592456</v>
      </c>
      <c r="K13" s="361">
        <v>180209560</v>
      </c>
      <c r="L13" s="361">
        <v>2069139</v>
      </c>
      <c r="M13" s="361">
        <v>34602974</v>
      </c>
      <c r="N13" s="361">
        <v>3869564</v>
      </c>
      <c r="O13" s="361">
        <v>38472538</v>
      </c>
      <c r="P13" s="361">
        <v>1156610038</v>
      </c>
      <c r="Q13" s="361">
        <v>0</v>
      </c>
      <c r="R13" s="361">
        <v>1156610038</v>
      </c>
      <c r="S13" s="361">
        <v>0</v>
      </c>
      <c r="T13" s="361">
        <v>1032526261</v>
      </c>
      <c r="U13" s="361">
        <v>1032526261</v>
      </c>
      <c r="V13" s="361">
        <v>1118137500</v>
      </c>
      <c r="W13" s="361">
        <v>1118137500</v>
      </c>
      <c r="X13" s="361">
        <v>1156610038</v>
      </c>
      <c r="Y13" s="361">
        <v>1156610038</v>
      </c>
      <c r="Z13" s="361">
        <v>1704321</v>
      </c>
      <c r="AA13" s="361">
        <v>23459</v>
      </c>
      <c r="AB13" s="361">
        <v>1727780</v>
      </c>
      <c r="AC13" s="361">
        <v>79260686</v>
      </c>
      <c r="AD13" s="361">
        <v>771496</v>
      </c>
      <c r="AE13" s="361">
        <v>1238370000</v>
      </c>
    </row>
    <row r="14" spans="1:31">
      <c r="A14" s="362">
        <v>2007</v>
      </c>
      <c r="B14" s="362">
        <v>7</v>
      </c>
      <c r="C14" s="363">
        <v>601415668</v>
      </c>
      <c r="D14" s="363">
        <v>13587119</v>
      </c>
      <c r="E14" s="363">
        <v>615002787</v>
      </c>
      <c r="F14" s="363">
        <v>388183233</v>
      </c>
      <c r="G14" s="363">
        <v>8395491</v>
      </c>
      <c r="H14" s="363">
        <v>396578724</v>
      </c>
      <c r="I14" s="363">
        <v>179762537</v>
      </c>
      <c r="J14" s="363">
        <v>1046613</v>
      </c>
      <c r="K14" s="363">
        <v>180809150</v>
      </c>
      <c r="L14" s="363">
        <v>2082749</v>
      </c>
      <c r="M14" s="363">
        <v>37225630</v>
      </c>
      <c r="N14" s="363">
        <v>4219017</v>
      </c>
      <c r="O14" s="363">
        <v>41444647</v>
      </c>
      <c r="P14" s="363">
        <v>1235918057</v>
      </c>
      <c r="Q14" s="363">
        <v>0</v>
      </c>
      <c r="R14" s="363">
        <v>1235918057</v>
      </c>
      <c r="S14" s="363">
        <v>0</v>
      </c>
      <c r="T14" s="363">
        <v>1171444187</v>
      </c>
      <c r="U14" s="363">
        <v>1171444187</v>
      </c>
      <c r="V14" s="363">
        <v>1194473410</v>
      </c>
      <c r="W14" s="363">
        <v>1194473410</v>
      </c>
      <c r="X14" s="363">
        <v>1235918057</v>
      </c>
      <c r="Y14" s="363">
        <v>1235918057</v>
      </c>
      <c r="Z14" s="363">
        <v>1902196</v>
      </c>
      <c r="AA14" s="363">
        <v>42932</v>
      </c>
      <c r="AB14" s="363">
        <v>1945128</v>
      </c>
      <c r="AC14" s="363">
        <v>96086012.079999998</v>
      </c>
      <c r="AD14" s="363">
        <v>0</v>
      </c>
      <c r="AE14" s="363">
        <v>1333949197.0799999</v>
      </c>
    </row>
    <row r="15" spans="1:31">
      <c r="A15" s="362">
        <v>2007</v>
      </c>
      <c r="B15" s="362">
        <v>8</v>
      </c>
      <c r="C15" s="363">
        <v>628923315</v>
      </c>
      <c r="D15" s="363">
        <v>118669</v>
      </c>
      <c r="E15" s="363">
        <v>629041984</v>
      </c>
      <c r="F15" s="363">
        <v>398244310</v>
      </c>
      <c r="G15" s="363">
        <v>71914</v>
      </c>
      <c r="H15" s="363">
        <v>398316224</v>
      </c>
      <c r="I15" s="363">
        <v>187484310</v>
      </c>
      <c r="J15" s="363">
        <v>9724</v>
      </c>
      <c r="K15" s="363">
        <v>187494034</v>
      </c>
      <c r="L15" s="363">
        <v>2089554</v>
      </c>
      <c r="M15" s="363">
        <v>38076591</v>
      </c>
      <c r="N15" s="363">
        <v>4361895</v>
      </c>
      <c r="O15" s="363">
        <v>42438486</v>
      </c>
      <c r="P15" s="363">
        <v>1259380282</v>
      </c>
      <c r="Q15" s="363">
        <v>0</v>
      </c>
      <c r="R15" s="363">
        <v>1259380282</v>
      </c>
      <c r="S15" s="363">
        <v>0</v>
      </c>
      <c r="T15" s="363">
        <v>1216741489</v>
      </c>
      <c r="U15" s="363">
        <v>1216741489</v>
      </c>
      <c r="V15" s="363">
        <v>1216941796</v>
      </c>
      <c r="W15" s="363">
        <v>1216941796</v>
      </c>
      <c r="X15" s="363">
        <v>1259380282</v>
      </c>
      <c r="Y15" s="363">
        <v>1259380282</v>
      </c>
      <c r="Z15" s="363">
        <v>1885622</v>
      </c>
      <c r="AA15" s="363">
        <v>355</v>
      </c>
      <c r="AB15" s="363">
        <v>1885977</v>
      </c>
      <c r="AC15" s="363">
        <v>100070290.34</v>
      </c>
      <c r="AD15" s="363">
        <v>0</v>
      </c>
      <c r="AE15" s="363">
        <v>1361336549.3400002</v>
      </c>
    </row>
    <row r="16" spans="1:31">
      <c r="A16" s="362">
        <v>2007</v>
      </c>
      <c r="B16" s="362">
        <v>9</v>
      </c>
      <c r="C16" s="363">
        <v>566455004</v>
      </c>
      <c r="D16" s="363">
        <v>-64263682</v>
      </c>
      <c r="E16" s="363">
        <v>502191322</v>
      </c>
      <c r="F16" s="363">
        <v>383848090</v>
      </c>
      <c r="G16" s="363">
        <v>-41724331</v>
      </c>
      <c r="H16" s="363">
        <v>342123759</v>
      </c>
      <c r="I16" s="363">
        <v>179847955</v>
      </c>
      <c r="J16" s="363">
        <v>-5433863</v>
      </c>
      <c r="K16" s="363">
        <v>174414092</v>
      </c>
      <c r="L16" s="363">
        <v>2096359</v>
      </c>
      <c r="M16" s="363">
        <v>32466810</v>
      </c>
      <c r="N16" s="363">
        <v>3701875</v>
      </c>
      <c r="O16" s="363">
        <v>36168685</v>
      </c>
      <c r="P16" s="363">
        <v>1056994217</v>
      </c>
      <c r="Q16" s="363">
        <v>0</v>
      </c>
      <c r="R16" s="363">
        <v>1056994217</v>
      </c>
      <c r="S16" s="363">
        <v>0</v>
      </c>
      <c r="T16" s="363">
        <v>1132247408</v>
      </c>
      <c r="U16" s="363">
        <v>1132247408</v>
      </c>
      <c r="V16" s="363">
        <v>1020825532</v>
      </c>
      <c r="W16" s="363">
        <v>1020825532</v>
      </c>
      <c r="X16" s="363">
        <v>1056994217</v>
      </c>
      <c r="Y16" s="363">
        <v>1056994217</v>
      </c>
      <c r="Z16" s="363">
        <v>1788153</v>
      </c>
      <c r="AA16" s="363">
        <v>-202712</v>
      </c>
      <c r="AB16" s="363">
        <v>1585441</v>
      </c>
      <c r="AC16" s="363">
        <v>68561820.209999993</v>
      </c>
      <c r="AD16" s="363">
        <v>0</v>
      </c>
      <c r="AE16" s="363">
        <v>1127141478.21</v>
      </c>
    </row>
    <row r="17" spans="1:31">
      <c r="A17" s="362">
        <v>2007</v>
      </c>
      <c r="B17" s="362">
        <v>10</v>
      </c>
      <c r="C17" s="363">
        <v>437059327</v>
      </c>
      <c r="D17" s="363">
        <v>-31495171</v>
      </c>
      <c r="E17" s="363">
        <v>405564156</v>
      </c>
      <c r="F17" s="363">
        <v>332375249</v>
      </c>
      <c r="G17" s="363">
        <v>-22834685</v>
      </c>
      <c r="H17" s="363">
        <v>309540564</v>
      </c>
      <c r="I17" s="363">
        <v>169216605</v>
      </c>
      <c r="J17" s="363">
        <v>-2997647</v>
      </c>
      <c r="K17" s="363">
        <v>166218958</v>
      </c>
      <c r="L17" s="363">
        <v>2103164</v>
      </c>
      <c r="M17" s="363">
        <v>29233786</v>
      </c>
      <c r="N17" s="363">
        <v>3210209</v>
      </c>
      <c r="O17" s="363">
        <v>32443995</v>
      </c>
      <c r="P17" s="363">
        <v>915870837</v>
      </c>
      <c r="Q17" s="363">
        <v>0</v>
      </c>
      <c r="R17" s="363">
        <v>915870837</v>
      </c>
      <c r="S17" s="363">
        <v>0</v>
      </c>
      <c r="T17" s="363">
        <v>940754345</v>
      </c>
      <c r="U17" s="363">
        <v>940754345</v>
      </c>
      <c r="V17" s="363">
        <v>883426842</v>
      </c>
      <c r="W17" s="363">
        <v>883426842</v>
      </c>
      <c r="X17" s="363">
        <v>915870837</v>
      </c>
      <c r="Y17" s="363">
        <v>915870837</v>
      </c>
      <c r="Z17" s="363">
        <v>1694821</v>
      </c>
      <c r="AA17" s="363">
        <v>-122049</v>
      </c>
      <c r="AB17" s="363">
        <v>1572772</v>
      </c>
      <c r="AC17" s="363">
        <v>50534595.079999998</v>
      </c>
      <c r="AD17" s="363">
        <v>0</v>
      </c>
      <c r="AE17" s="363">
        <v>967978204.07999992</v>
      </c>
    </row>
    <row r="18" spans="1:31">
      <c r="A18" s="362">
        <v>2007</v>
      </c>
      <c r="B18" s="362">
        <v>11</v>
      </c>
      <c r="C18" s="363">
        <v>363568248</v>
      </c>
      <c r="D18" s="363">
        <v>-11086314</v>
      </c>
      <c r="E18" s="363">
        <v>352481934</v>
      </c>
      <c r="F18" s="363">
        <v>294442161</v>
      </c>
      <c r="G18" s="363">
        <v>-8569853</v>
      </c>
      <c r="H18" s="363">
        <v>285872308</v>
      </c>
      <c r="I18" s="363">
        <v>150646341</v>
      </c>
      <c r="J18" s="363">
        <v>-1232245</v>
      </c>
      <c r="K18" s="363">
        <v>149414096</v>
      </c>
      <c r="L18" s="363">
        <v>2109969</v>
      </c>
      <c r="M18" s="363">
        <v>27725411</v>
      </c>
      <c r="N18" s="363">
        <v>2848208</v>
      </c>
      <c r="O18" s="363">
        <v>30573619</v>
      </c>
      <c r="P18" s="363">
        <v>820451926</v>
      </c>
      <c r="Q18" s="363">
        <v>0</v>
      </c>
      <c r="R18" s="363">
        <v>820451926</v>
      </c>
      <c r="S18" s="363">
        <v>0</v>
      </c>
      <c r="T18" s="363">
        <v>810766719</v>
      </c>
      <c r="U18" s="363">
        <v>810766719</v>
      </c>
      <c r="V18" s="363">
        <v>789878307</v>
      </c>
      <c r="W18" s="363">
        <v>789878307</v>
      </c>
      <c r="X18" s="363">
        <v>820451926</v>
      </c>
      <c r="Y18" s="363">
        <v>820451926</v>
      </c>
      <c r="Z18" s="363">
        <v>1803550</v>
      </c>
      <c r="AA18" s="363">
        <v>-54945</v>
      </c>
      <c r="AB18" s="363">
        <v>1748605</v>
      </c>
      <c r="AC18" s="363">
        <v>40088524.950000003</v>
      </c>
      <c r="AD18" s="363">
        <v>0</v>
      </c>
      <c r="AE18" s="363">
        <v>862289055.95000005</v>
      </c>
    </row>
    <row r="19" spans="1:31">
      <c r="A19" s="362">
        <v>2007</v>
      </c>
      <c r="B19" s="362">
        <v>12</v>
      </c>
      <c r="C19" s="363">
        <v>397783003</v>
      </c>
      <c r="D19" s="363">
        <v>31614801</v>
      </c>
      <c r="E19" s="363">
        <v>429397804</v>
      </c>
      <c r="F19" s="363">
        <v>285030116</v>
      </c>
      <c r="G19" s="363">
        <v>21685128</v>
      </c>
      <c r="H19" s="363">
        <v>306715244</v>
      </c>
      <c r="I19" s="363">
        <v>150662293</v>
      </c>
      <c r="J19" s="363">
        <v>2820093</v>
      </c>
      <c r="K19" s="363">
        <v>153482386</v>
      </c>
      <c r="L19" s="363">
        <v>2116774</v>
      </c>
      <c r="M19" s="363">
        <v>31358267</v>
      </c>
      <c r="N19" s="363">
        <v>3200948</v>
      </c>
      <c r="O19" s="363">
        <v>34559215</v>
      </c>
      <c r="P19" s="363">
        <v>926271423</v>
      </c>
      <c r="Q19" s="363">
        <v>0</v>
      </c>
      <c r="R19" s="363">
        <v>926271423</v>
      </c>
      <c r="S19" s="363">
        <v>0</v>
      </c>
      <c r="T19" s="363">
        <v>835592186</v>
      </c>
      <c r="U19" s="363">
        <v>835592186</v>
      </c>
      <c r="V19" s="363">
        <v>891712208</v>
      </c>
      <c r="W19" s="363">
        <v>891712208</v>
      </c>
      <c r="X19" s="363">
        <v>926271423</v>
      </c>
      <c r="Y19" s="363">
        <v>926271423</v>
      </c>
      <c r="Z19" s="363">
        <v>2222608</v>
      </c>
      <c r="AA19" s="363">
        <v>176397</v>
      </c>
      <c r="AB19" s="363">
        <v>2399005</v>
      </c>
      <c r="AC19" s="363">
        <v>51856285.829999998</v>
      </c>
      <c r="AD19" s="363">
        <v>0</v>
      </c>
      <c r="AE19" s="363">
        <v>980526713.82999992</v>
      </c>
    </row>
    <row r="20" spans="1:31">
      <c r="B20" s="357" t="s">
        <v>112</v>
      </c>
      <c r="C20" s="363">
        <v>5454562655</v>
      </c>
      <c r="D20" s="363">
        <v>19946935</v>
      </c>
      <c r="E20" s="363">
        <v>5474509590</v>
      </c>
      <c r="F20" s="363">
        <v>3899982607</v>
      </c>
      <c r="G20" s="363">
        <v>15736050</v>
      </c>
      <c r="H20" s="363">
        <v>3915718657</v>
      </c>
      <c r="I20" s="363">
        <v>1947047231</v>
      </c>
      <c r="J20" s="363">
        <v>22523685</v>
      </c>
      <c r="K20" s="363">
        <v>1969570916</v>
      </c>
      <c r="L20" s="363">
        <v>24713500</v>
      </c>
      <c r="M20" s="363">
        <v>369011915</v>
      </c>
      <c r="N20" s="363">
        <v>40225592</v>
      </c>
      <c r="O20" s="363">
        <v>409237507</v>
      </c>
      <c r="P20" s="363">
        <v>11793750170</v>
      </c>
      <c r="Q20" s="363">
        <v>0</v>
      </c>
      <c r="R20" s="363">
        <v>11793750170</v>
      </c>
      <c r="S20" s="363">
        <v>0</v>
      </c>
      <c r="T20" s="363">
        <v>11326305993</v>
      </c>
      <c r="U20" s="363">
        <v>11326305993</v>
      </c>
      <c r="V20" s="363">
        <v>11384512663</v>
      </c>
      <c r="W20" s="363">
        <v>11384512663</v>
      </c>
      <c r="X20" s="363">
        <v>11793750170</v>
      </c>
      <c r="Y20" s="363">
        <v>11793750170</v>
      </c>
      <c r="Z20" s="363">
        <v>21968790</v>
      </c>
      <c r="AA20" s="363">
        <v>-82395</v>
      </c>
      <c r="AB20" s="363">
        <v>21886395</v>
      </c>
      <c r="AC20" s="363">
        <v>720531221.49000013</v>
      </c>
      <c r="AD20" s="363">
        <v>6261992</v>
      </c>
      <c r="AE20" s="363">
        <v>12542429778.490002</v>
      </c>
    </row>
    <row r="21" spans="1:31">
      <c r="A21" s="352">
        <v>2008</v>
      </c>
      <c r="B21" s="352">
        <v>1</v>
      </c>
      <c r="C21" s="363">
        <v>511793396</v>
      </c>
      <c r="D21" s="363">
        <v>-26003241</v>
      </c>
      <c r="E21" s="363">
        <v>485790155</v>
      </c>
      <c r="F21" s="363">
        <v>299606448</v>
      </c>
      <c r="G21" s="363">
        <v>-14593711</v>
      </c>
      <c r="H21" s="363">
        <v>285012737</v>
      </c>
      <c r="I21" s="363">
        <v>162485442</v>
      </c>
      <c r="J21" s="363">
        <v>-1983628</v>
      </c>
      <c r="K21" s="363">
        <v>160501814</v>
      </c>
      <c r="L21" s="363">
        <v>2123945</v>
      </c>
      <c r="M21" s="363">
        <v>33223501</v>
      </c>
      <c r="N21" s="363">
        <v>3293558</v>
      </c>
      <c r="O21" s="363">
        <v>36517059</v>
      </c>
      <c r="P21" s="363">
        <v>969945710</v>
      </c>
      <c r="Q21" s="363">
        <v>0</v>
      </c>
      <c r="R21" s="363">
        <v>969945710</v>
      </c>
      <c r="S21" s="363">
        <v>0</v>
      </c>
      <c r="T21" s="363">
        <v>976009231</v>
      </c>
      <c r="U21" s="363">
        <v>976009231</v>
      </c>
      <c r="V21" s="363">
        <v>933428651</v>
      </c>
      <c r="W21" s="363">
        <v>933428651</v>
      </c>
      <c r="X21" s="363">
        <v>969945710</v>
      </c>
      <c r="Y21" s="363">
        <v>969945710</v>
      </c>
      <c r="Z21" s="363">
        <v>1987492</v>
      </c>
      <c r="AA21" s="363">
        <v>-100702</v>
      </c>
      <c r="AB21" s="363">
        <v>1886790</v>
      </c>
      <c r="AC21" s="363">
        <v>55835823.359999999</v>
      </c>
      <c r="AD21" s="363">
        <v>0</v>
      </c>
      <c r="AE21" s="363">
        <v>1027668323.36</v>
      </c>
    </row>
    <row r="22" spans="1:31">
      <c r="A22" s="352">
        <v>2008</v>
      </c>
      <c r="B22" s="352">
        <v>2</v>
      </c>
      <c r="C22" s="363">
        <v>452229628</v>
      </c>
      <c r="D22" s="363">
        <v>-44361990</v>
      </c>
      <c r="E22" s="363">
        <v>407867638</v>
      </c>
      <c r="F22" s="363">
        <v>281611599</v>
      </c>
      <c r="G22" s="363">
        <v>-26459519</v>
      </c>
      <c r="H22" s="363">
        <v>255152080</v>
      </c>
      <c r="I22" s="363">
        <v>143177948</v>
      </c>
      <c r="J22" s="363">
        <v>-3472559</v>
      </c>
      <c r="K22" s="363">
        <v>139705389</v>
      </c>
      <c r="L22" s="363">
        <v>2131117</v>
      </c>
      <c r="M22" s="363">
        <v>27969862</v>
      </c>
      <c r="N22" s="363">
        <v>2833824</v>
      </c>
      <c r="O22" s="363">
        <v>30803686</v>
      </c>
      <c r="P22" s="363">
        <v>835659910</v>
      </c>
      <c r="Q22" s="363">
        <v>0</v>
      </c>
      <c r="R22" s="363">
        <v>835659910</v>
      </c>
      <c r="S22" s="363">
        <v>0</v>
      </c>
      <c r="T22" s="363">
        <v>879150292</v>
      </c>
      <c r="U22" s="363">
        <v>879150292</v>
      </c>
      <c r="V22" s="363">
        <v>804856224</v>
      </c>
      <c r="W22" s="363">
        <v>804856224</v>
      </c>
      <c r="X22" s="363">
        <v>835659910</v>
      </c>
      <c r="Y22" s="363">
        <v>835659910</v>
      </c>
      <c r="Z22" s="363">
        <v>1901209</v>
      </c>
      <c r="AA22" s="363">
        <v>-186147</v>
      </c>
      <c r="AB22" s="363">
        <v>1715062</v>
      </c>
      <c r="AC22" s="363">
        <v>40677908.119999997</v>
      </c>
      <c r="AD22" s="363">
        <v>0</v>
      </c>
      <c r="AE22" s="363">
        <v>878052880.12</v>
      </c>
    </row>
    <row r="23" spans="1:31">
      <c r="A23" s="352">
        <v>2008</v>
      </c>
      <c r="B23" s="352">
        <v>3</v>
      </c>
      <c r="C23" s="363">
        <v>371665178</v>
      </c>
      <c r="D23" s="363">
        <v>23690488</v>
      </c>
      <c r="E23" s="363">
        <v>395355666</v>
      </c>
      <c r="F23" s="363">
        <v>277624416</v>
      </c>
      <c r="G23" s="363">
        <v>16794044</v>
      </c>
      <c r="H23" s="363">
        <v>294418460</v>
      </c>
      <c r="I23" s="363">
        <v>158274907</v>
      </c>
      <c r="J23" s="363">
        <v>2329049</v>
      </c>
      <c r="K23" s="363">
        <v>160603956</v>
      </c>
      <c r="L23" s="363">
        <v>2138288</v>
      </c>
      <c r="M23" s="363">
        <v>28542425</v>
      </c>
      <c r="N23" s="363">
        <v>2943336</v>
      </c>
      <c r="O23" s="363">
        <v>31485761</v>
      </c>
      <c r="P23" s="363">
        <v>884002131</v>
      </c>
      <c r="Q23" s="363">
        <v>0</v>
      </c>
      <c r="R23" s="363">
        <v>884002131</v>
      </c>
      <c r="S23" s="363">
        <v>0</v>
      </c>
      <c r="T23" s="363">
        <v>809702789</v>
      </c>
      <c r="U23" s="363">
        <v>809702789</v>
      </c>
      <c r="V23" s="363">
        <v>852516370</v>
      </c>
      <c r="W23" s="363">
        <v>852516370</v>
      </c>
      <c r="X23" s="363">
        <v>884002131</v>
      </c>
      <c r="Y23" s="363">
        <v>884002131</v>
      </c>
      <c r="Z23" s="363">
        <v>1862877</v>
      </c>
      <c r="AA23" s="363">
        <v>118519</v>
      </c>
      <c r="AB23" s="363">
        <v>1981396</v>
      </c>
      <c r="AC23" s="363">
        <v>45779942.710000001</v>
      </c>
      <c r="AD23" s="363">
        <v>0</v>
      </c>
      <c r="AE23" s="363">
        <v>931763469.71000004</v>
      </c>
    </row>
    <row r="24" spans="1:31">
      <c r="A24" s="352">
        <v>2008</v>
      </c>
      <c r="B24" s="352">
        <v>4</v>
      </c>
      <c r="C24" s="363">
        <v>354910030</v>
      </c>
      <c r="D24" s="363">
        <v>20128530</v>
      </c>
      <c r="E24" s="363">
        <v>375038560</v>
      </c>
      <c r="F24" s="363">
        <v>286318221</v>
      </c>
      <c r="G24" s="363">
        <v>15435080</v>
      </c>
      <c r="H24" s="363">
        <v>301753301</v>
      </c>
      <c r="I24" s="363">
        <v>162630764</v>
      </c>
      <c r="J24" s="363">
        <v>2215179</v>
      </c>
      <c r="K24" s="363">
        <v>164845943</v>
      </c>
      <c r="L24" s="363">
        <v>2145460</v>
      </c>
      <c r="M24" s="363">
        <v>27012403</v>
      </c>
      <c r="N24" s="363">
        <v>2892463</v>
      </c>
      <c r="O24" s="363">
        <v>29904866</v>
      </c>
      <c r="P24" s="363">
        <v>873688130</v>
      </c>
      <c r="Q24" s="363">
        <v>0</v>
      </c>
      <c r="R24" s="363">
        <v>873688130</v>
      </c>
      <c r="S24" s="363">
        <v>0</v>
      </c>
      <c r="T24" s="363">
        <v>806004475</v>
      </c>
      <c r="U24" s="363">
        <v>806004475</v>
      </c>
      <c r="V24" s="363">
        <v>843783264</v>
      </c>
      <c r="W24" s="363">
        <v>843783264</v>
      </c>
      <c r="X24" s="363">
        <v>873688130</v>
      </c>
      <c r="Y24" s="363">
        <v>873688130</v>
      </c>
      <c r="Z24" s="363">
        <v>1747529</v>
      </c>
      <c r="AA24" s="363">
        <v>98983</v>
      </c>
      <c r="AB24" s="363">
        <v>1846512</v>
      </c>
      <c r="AC24" s="363">
        <v>44608216.93</v>
      </c>
      <c r="AD24" s="363">
        <v>0</v>
      </c>
      <c r="AE24" s="363">
        <v>920142858.93000007</v>
      </c>
    </row>
    <row r="25" spans="1:31">
      <c r="A25" s="352">
        <v>2008</v>
      </c>
      <c r="B25" s="352">
        <v>5</v>
      </c>
      <c r="C25" s="363">
        <v>394421510</v>
      </c>
      <c r="D25" s="363">
        <v>70651452</v>
      </c>
      <c r="E25" s="363">
        <v>465072962</v>
      </c>
      <c r="F25" s="363">
        <v>311565497</v>
      </c>
      <c r="G25" s="363">
        <v>53139176</v>
      </c>
      <c r="H25" s="363">
        <v>364704673</v>
      </c>
      <c r="I25" s="363">
        <v>176896712</v>
      </c>
      <c r="J25" s="363">
        <v>7888663</v>
      </c>
      <c r="K25" s="363">
        <v>184785375</v>
      </c>
      <c r="L25" s="363">
        <v>2152631</v>
      </c>
      <c r="M25" s="363">
        <v>31680744</v>
      </c>
      <c r="N25" s="363">
        <v>3546302</v>
      </c>
      <c r="O25" s="363">
        <v>35227046</v>
      </c>
      <c r="P25" s="363">
        <v>1051942687</v>
      </c>
      <c r="Q25" s="363">
        <v>0</v>
      </c>
      <c r="R25" s="363">
        <v>1051942687</v>
      </c>
      <c r="S25" s="363">
        <v>0</v>
      </c>
      <c r="T25" s="363">
        <v>885036350</v>
      </c>
      <c r="U25" s="363">
        <v>885036350</v>
      </c>
      <c r="V25" s="363">
        <v>1016715641</v>
      </c>
      <c r="W25" s="363">
        <v>1016715641</v>
      </c>
      <c r="X25" s="363">
        <v>1051942687</v>
      </c>
      <c r="Y25" s="363">
        <v>1051942687</v>
      </c>
      <c r="Z25" s="363">
        <v>2016050</v>
      </c>
      <c r="AA25" s="363">
        <v>360497</v>
      </c>
      <c r="AB25" s="363">
        <v>2376547</v>
      </c>
      <c r="AC25" s="363">
        <v>66196746.469999999</v>
      </c>
      <c r="AD25" s="363">
        <v>0</v>
      </c>
      <c r="AE25" s="363">
        <v>1120515980.47</v>
      </c>
    </row>
    <row r="26" spans="1:31">
      <c r="A26" s="352">
        <v>2008</v>
      </c>
      <c r="B26" s="352">
        <v>6</v>
      </c>
      <c r="C26" s="363">
        <v>535056452</v>
      </c>
      <c r="D26" s="363">
        <v>17515662</v>
      </c>
      <c r="E26" s="363">
        <v>552572114</v>
      </c>
      <c r="F26" s="363">
        <v>364742183</v>
      </c>
      <c r="G26" s="363">
        <v>11444117</v>
      </c>
      <c r="H26" s="363">
        <v>376186300</v>
      </c>
      <c r="I26" s="363">
        <v>185093874</v>
      </c>
      <c r="J26" s="363">
        <v>1543633</v>
      </c>
      <c r="K26" s="363">
        <v>186637507</v>
      </c>
      <c r="L26" s="363">
        <v>2159803</v>
      </c>
      <c r="M26" s="363">
        <v>35068350</v>
      </c>
      <c r="N26" s="363">
        <v>3967190</v>
      </c>
      <c r="O26" s="363">
        <v>39035540</v>
      </c>
      <c r="P26" s="363">
        <v>1156591264</v>
      </c>
      <c r="Q26" s="363">
        <v>0</v>
      </c>
      <c r="R26" s="363">
        <v>1156591264</v>
      </c>
      <c r="S26" s="363">
        <v>0</v>
      </c>
      <c r="T26" s="363">
        <v>1087052312</v>
      </c>
      <c r="U26" s="363">
        <v>1087052312</v>
      </c>
      <c r="V26" s="363">
        <v>1117555724</v>
      </c>
      <c r="W26" s="363">
        <v>1117555724</v>
      </c>
      <c r="X26" s="363">
        <v>1156591264</v>
      </c>
      <c r="Y26" s="363">
        <v>1156591264</v>
      </c>
      <c r="Z26" s="363">
        <v>1639838</v>
      </c>
      <c r="AA26" s="363">
        <v>53582</v>
      </c>
      <c r="AB26" s="363">
        <v>1693420</v>
      </c>
      <c r="AC26" s="363">
        <v>81129212.25</v>
      </c>
      <c r="AD26" s="363">
        <v>0</v>
      </c>
      <c r="AE26" s="363">
        <v>1239413896.25</v>
      </c>
    </row>
    <row r="27" spans="1:31">
      <c r="A27" s="352">
        <v>2008</v>
      </c>
      <c r="B27" s="352">
        <v>7</v>
      </c>
      <c r="C27" s="363">
        <v>613239628</v>
      </c>
      <c r="D27" s="363">
        <v>14516615</v>
      </c>
      <c r="E27" s="363">
        <v>627756243</v>
      </c>
      <c r="F27" s="363">
        <v>382891018</v>
      </c>
      <c r="G27" s="363">
        <v>8672845</v>
      </c>
      <c r="H27" s="363">
        <v>391563863</v>
      </c>
      <c r="I27" s="363">
        <v>188166911</v>
      </c>
      <c r="J27" s="363">
        <v>1128941</v>
      </c>
      <c r="K27" s="363">
        <v>189295852</v>
      </c>
      <c r="L27" s="363">
        <v>2166974</v>
      </c>
      <c r="M27" s="363">
        <v>37935744</v>
      </c>
      <c r="N27" s="363">
        <v>4247970</v>
      </c>
      <c r="O27" s="363">
        <v>42183714</v>
      </c>
      <c r="P27" s="363">
        <v>1252966646</v>
      </c>
      <c r="Q27" s="363">
        <v>0</v>
      </c>
      <c r="R27" s="363">
        <v>1252966646</v>
      </c>
      <c r="S27" s="363">
        <v>0</v>
      </c>
      <c r="T27" s="363">
        <v>1186464531</v>
      </c>
      <c r="U27" s="363">
        <v>1186464531</v>
      </c>
      <c r="V27" s="363">
        <v>1210782932</v>
      </c>
      <c r="W27" s="363">
        <v>1210782932</v>
      </c>
      <c r="X27" s="363">
        <v>1252966646</v>
      </c>
      <c r="Y27" s="363">
        <v>1252966646</v>
      </c>
      <c r="Z27" s="363">
        <v>1927235</v>
      </c>
      <c r="AA27" s="363">
        <v>45535</v>
      </c>
      <c r="AB27" s="363">
        <v>1972770</v>
      </c>
      <c r="AC27" s="363">
        <v>96454340.189999998</v>
      </c>
      <c r="AD27" s="363">
        <v>0</v>
      </c>
      <c r="AE27" s="363">
        <v>1351393756.1900001</v>
      </c>
    </row>
    <row r="28" spans="1:31">
      <c r="A28" s="352">
        <v>2008</v>
      </c>
      <c r="B28" s="352">
        <v>8</v>
      </c>
      <c r="C28" s="363">
        <v>644633548</v>
      </c>
      <c r="D28" s="363">
        <v>580928</v>
      </c>
      <c r="E28" s="363">
        <v>645214476</v>
      </c>
      <c r="F28" s="363">
        <v>393281932</v>
      </c>
      <c r="G28" s="363">
        <v>339036</v>
      </c>
      <c r="H28" s="363">
        <v>393620968</v>
      </c>
      <c r="I28" s="363">
        <v>195505743</v>
      </c>
      <c r="J28" s="363">
        <v>47956</v>
      </c>
      <c r="K28" s="363">
        <v>195553699</v>
      </c>
      <c r="L28" s="363">
        <v>2174145</v>
      </c>
      <c r="M28" s="363">
        <v>38778672</v>
      </c>
      <c r="N28" s="363">
        <v>4390848</v>
      </c>
      <c r="O28" s="363">
        <v>43169520</v>
      </c>
      <c r="P28" s="363">
        <v>1279732808</v>
      </c>
      <c r="Q28" s="363">
        <v>0</v>
      </c>
      <c r="R28" s="363">
        <v>1279732808</v>
      </c>
      <c r="S28" s="363">
        <v>0</v>
      </c>
      <c r="T28" s="363">
        <v>1235595368</v>
      </c>
      <c r="U28" s="363">
        <v>1235595368</v>
      </c>
      <c r="V28" s="363">
        <v>1236563288</v>
      </c>
      <c r="W28" s="363">
        <v>1236563288</v>
      </c>
      <c r="X28" s="363">
        <v>1279732808</v>
      </c>
      <c r="Y28" s="363">
        <v>1279732808</v>
      </c>
      <c r="Z28" s="363">
        <v>1910442</v>
      </c>
      <c r="AA28" s="363">
        <v>1719</v>
      </c>
      <c r="AB28" s="363">
        <v>1912161</v>
      </c>
      <c r="AC28" s="363">
        <v>100948030.39</v>
      </c>
      <c r="AD28" s="363">
        <v>0</v>
      </c>
      <c r="AE28" s="363">
        <v>1382592999.3899999</v>
      </c>
    </row>
    <row r="29" spans="1:31">
      <c r="A29" s="352">
        <v>2008</v>
      </c>
      <c r="B29" s="352">
        <v>9</v>
      </c>
      <c r="C29" s="363">
        <v>581538666</v>
      </c>
      <c r="D29" s="363">
        <v>-66011820</v>
      </c>
      <c r="E29" s="363">
        <v>515526846</v>
      </c>
      <c r="F29" s="363">
        <v>379164334</v>
      </c>
      <c r="G29" s="363">
        <v>-41213593</v>
      </c>
      <c r="H29" s="363">
        <v>337950741</v>
      </c>
      <c r="I29" s="363">
        <v>188054528</v>
      </c>
      <c r="J29" s="363">
        <v>-5658538</v>
      </c>
      <c r="K29" s="363">
        <v>182395990</v>
      </c>
      <c r="L29" s="363">
        <v>2181317</v>
      </c>
      <c r="M29" s="363">
        <v>33138470</v>
      </c>
      <c r="N29" s="363">
        <v>3729894</v>
      </c>
      <c r="O29" s="363">
        <v>36868364</v>
      </c>
      <c r="P29" s="363">
        <v>1074923258</v>
      </c>
      <c r="Q29" s="363">
        <v>0</v>
      </c>
      <c r="R29" s="363">
        <v>1074923258</v>
      </c>
      <c r="S29" s="363">
        <v>0</v>
      </c>
      <c r="T29" s="363">
        <v>1150938845</v>
      </c>
      <c r="U29" s="363">
        <v>1150938845</v>
      </c>
      <c r="V29" s="363">
        <v>1038054894</v>
      </c>
      <c r="W29" s="363">
        <v>1038054894</v>
      </c>
      <c r="X29" s="363">
        <v>1074923258</v>
      </c>
      <c r="Y29" s="363">
        <v>1074923258</v>
      </c>
      <c r="Z29" s="363">
        <v>1811690</v>
      </c>
      <c r="AA29" s="363">
        <v>-205353</v>
      </c>
      <c r="AB29" s="363">
        <v>1606337</v>
      </c>
      <c r="AC29" s="363">
        <v>69281810.079999998</v>
      </c>
      <c r="AD29" s="363">
        <v>0</v>
      </c>
      <c r="AE29" s="363">
        <v>1145811405.0799999</v>
      </c>
    </row>
    <row r="30" spans="1:31">
      <c r="A30" s="352">
        <v>2008</v>
      </c>
      <c r="B30" s="352">
        <v>10</v>
      </c>
      <c r="C30" s="363">
        <v>464212529</v>
      </c>
      <c r="D30" s="363">
        <v>-34057945</v>
      </c>
      <c r="E30" s="363">
        <v>430154584</v>
      </c>
      <c r="F30" s="363">
        <v>339448515</v>
      </c>
      <c r="G30" s="363">
        <v>-23761586</v>
      </c>
      <c r="H30" s="363">
        <v>315686929</v>
      </c>
      <c r="I30" s="363">
        <v>178140669</v>
      </c>
      <c r="J30" s="363">
        <v>-3245538</v>
      </c>
      <c r="K30" s="363">
        <v>174895131</v>
      </c>
      <c r="L30" s="363">
        <v>2188488</v>
      </c>
      <c r="M30" s="363">
        <v>29919802</v>
      </c>
      <c r="N30" s="363">
        <v>3239365</v>
      </c>
      <c r="O30" s="363">
        <v>33159167</v>
      </c>
      <c r="P30" s="363">
        <v>956084299</v>
      </c>
      <c r="Q30" s="363">
        <v>0</v>
      </c>
      <c r="R30" s="363">
        <v>956084299</v>
      </c>
      <c r="S30" s="363">
        <v>0</v>
      </c>
      <c r="T30" s="363">
        <v>983990201</v>
      </c>
      <c r="U30" s="363">
        <v>983990201</v>
      </c>
      <c r="V30" s="363">
        <v>922925132</v>
      </c>
      <c r="W30" s="363">
        <v>922925132</v>
      </c>
      <c r="X30" s="363">
        <v>956084299</v>
      </c>
      <c r="Y30" s="363">
        <v>956084299</v>
      </c>
      <c r="Z30" s="363">
        <v>1717130</v>
      </c>
      <c r="AA30" s="363">
        <v>-125822</v>
      </c>
      <c r="AB30" s="363">
        <v>1591308</v>
      </c>
      <c r="AC30" s="363">
        <v>53959727.75</v>
      </c>
      <c r="AD30" s="363">
        <v>0</v>
      </c>
      <c r="AE30" s="363">
        <v>1011635334.75</v>
      </c>
    </row>
    <row r="31" spans="1:31">
      <c r="A31" s="352">
        <v>2008</v>
      </c>
      <c r="B31" s="352">
        <v>11</v>
      </c>
      <c r="C31" s="363">
        <v>363105070</v>
      </c>
      <c r="D31" s="363">
        <v>-10495955</v>
      </c>
      <c r="E31" s="363">
        <v>352609115</v>
      </c>
      <c r="F31" s="363">
        <v>276992036</v>
      </c>
      <c r="G31" s="363">
        <v>-7618274</v>
      </c>
      <c r="H31" s="363">
        <v>269373762</v>
      </c>
      <c r="I31" s="363">
        <v>158228510</v>
      </c>
      <c r="J31" s="363">
        <v>-1211200</v>
      </c>
      <c r="K31" s="363">
        <v>157017310</v>
      </c>
      <c r="L31" s="363">
        <v>2195660</v>
      </c>
      <c r="M31" s="363">
        <v>28383078</v>
      </c>
      <c r="N31" s="363">
        <v>2876423</v>
      </c>
      <c r="O31" s="363">
        <v>31259501</v>
      </c>
      <c r="P31" s="363">
        <v>812455348</v>
      </c>
      <c r="Q31" s="363">
        <v>0</v>
      </c>
      <c r="R31" s="363">
        <v>812455348</v>
      </c>
      <c r="S31" s="363">
        <v>0</v>
      </c>
      <c r="T31" s="363">
        <v>800521276</v>
      </c>
      <c r="U31" s="363">
        <v>800521276</v>
      </c>
      <c r="V31" s="363">
        <v>781195847</v>
      </c>
      <c r="W31" s="363">
        <v>781195847</v>
      </c>
      <c r="X31" s="363">
        <v>812455348</v>
      </c>
      <c r="Y31" s="363">
        <v>812455348</v>
      </c>
      <c r="Z31" s="363">
        <v>1827291</v>
      </c>
      <c r="AA31" s="363">
        <v>-52723</v>
      </c>
      <c r="AB31" s="363">
        <v>1774568</v>
      </c>
      <c r="AC31" s="363">
        <v>38321018.340000004</v>
      </c>
      <c r="AD31" s="363">
        <v>0</v>
      </c>
      <c r="AE31" s="363">
        <v>852550934.34000003</v>
      </c>
    </row>
    <row r="32" spans="1:31">
      <c r="A32" s="352">
        <v>2008</v>
      </c>
      <c r="B32" s="352">
        <v>12</v>
      </c>
      <c r="C32" s="363">
        <v>412264798</v>
      </c>
      <c r="D32" s="363">
        <v>33071732</v>
      </c>
      <c r="E32" s="363">
        <v>445336530</v>
      </c>
      <c r="F32" s="363">
        <v>278726714</v>
      </c>
      <c r="G32" s="363">
        <v>21389145</v>
      </c>
      <c r="H32" s="363">
        <v>300115859</v>
      </c>
      <c r="I32" s="363">
        <v>157417388</v>
      </c>
      <c r="J32" s="363">
        <v>3012466</v>
      </c>
      <c r="K32" s="363">
        <v>160429854</v>
      </c>
      <c r="L32" s="363">
        <v>2202831</v>
      </c>
      <c r="M32" s="363">
        <v>32029823</v>
      </c>
      <c r="N32" s="363">
        <v>3230104</v>
      </c>
      <c r="O32" s="363">
        <v>35259927</v>
      </c>
      <c r="P32" s="363">
        <v>943345001</v>
      </c>
      <c r="Q32" s="363">
        <v>0</v>
      </c>
      <c r="R32" s="363">
        <v>943345001</v>
      </c>
      <c r="S32" s="363">
        <v>0</v>
      </c>
      <c r="T32" s="363">
        <v>850611731</v>
      </c>
      <c r="U32" s="363">
        <v>850611731</v>
      </c>
      <c r="V32" s="363">
        <v>908085074</v>
      </c>
      <c r="W32" s="363">
        <v>908085074</v>
      </c>
      <c r="X32" s="363">
        <v>943345001</v>
      </c>
      <c r="Y32" s="363">
        <v>943345001</v>
      </c>
      <c r="Z32" s="363">
        <v>1987835</v>
      </c>
      <c r="AA32" s="363">
        <v>159033</v>
      </c>
      <c r="AB32" s="363">
        <v>2146868</v>
      </c>
      <c r="AC32" s="363">
        <v>52608569.380000003</v>
      </c>
      <c r="AD32" s="363">
        <v>0</v>
      </c>
      <c r="AE32" s="363">
        <v>998100438.38</v>
      </c>
    </row>
    <row r="33" spans="1:31">
      <c r="B33" s="357" t="s">
        <v>112</v>
      </c>
      <c r="C33" s="363">
        <v>5699070433</v>
      </c>
      <c r="D33" s="363">
        <v>-775544</v>
      </c>
      <c r="E33" s="363">
        <v>5698294889</v>
      </c>
      <c r="F33" s="363">
        <v>3871972913</v>
      </c>
      <c r="G33" s="363">
        <v>13566760</v>
      </c>
      <c r="H33" s="363">
        <v>3885539673</v>
      </c>
      <c r="I33" s="363">
        <v>2054073396</v>
      </c>
      <c r="J33" s="363">
        <v>2594424</v>
      </c>
      <c r="K33" s="363">
        <v>2056667820</v>
      </c>
      <c r="L33" s="363">
        <v>25960659</v>
      </c>
      <c r="M33" s="363">
        <v>383682874</v>
      </c>
      <c r="N33" s="363">
        <v>41191277</v>
      </c>
      <c r="O33" s="363">
        <v>424874151</v>
      </c>
      <c r="P33" s="363">
        <v>12091337192</v>
      </c>
      <c r="Q33" s="363">
        <v>0</v>
      </c>
      <c r="R33" s="363">
        <v>12091337192</v>
      </c>
      <c r="S33" s="363">
        <v>0</v>
      </c>
      <c r="T33" s="363">
        <v>11651077401</v>
      </c>
      <c r="U33" s="363">
        <v>11651077401</v>
      </c>
      <c r="V33" s="363">
        <v>11666463041</v>
      </c>
      <c r="W33" s="363">
        <v>11666463041</v>
      </c>
      <c r="X33" s="363">
        <v>12091337192</v>
      </c>
      <c r="Y33" s="363">
        <v>12091337192</v>
      </c>
      <c r="Z33" s="363">
        <v>22336618</v>
      </c>
      <c r="AA33" s="363">
        <v>167121</v>
      </c>
      <c r="AB33" s="363">
        <v>22503739</v>
      </c>
      <c r="AC33" s="363">
        <v>745801345.97000003</v>
      </c>
      <c r="AD33" s="363">
        <v>0</v>
      </c>
      <c r="AE33" s="363">
        <v>12859642276.969999</v>
      </c>
    </row>
    <row r="34" spans="1:31">
      <c r="A34" s="352">
        <v>2009</v>
      </c>
      <c r="B34" s="352">
        <v>1</v>
      </c>
      <c r="C34" s="363">
        <v>533476397</v>
      </c>
      <c r="D34" s="363">
        <v>-27099953</v>
      </c>
      <c r="E34" s="363">
        <v>506376444</v>
      </c>
      <c r="F34" s="363">
        <v>298089897</v>
      </c>
      <c r="G34" s="363">
        <v>-14508789</v>
      </c>
      <c r="H34" s="363">
        <v>283581108</v>
      </c>
      <c r="I34" s="363">
        <v>164936564</v>
      </c>
      <c r="J34" s="363">
        <v>-2086410</v>
      </c>
      <c r="K34" s="363">
        <v>162850154</v>
      </c>
      <c r="L34" s="363">
        <v>2210434</v>
      </c>
      <c r="M34" s="363">
        <v>33891843</v>
      </c>
      <c r="N34" s="363">
        <v>3322916</v>
      </c>
      <c r="O34" s="363">
        <v>37214759</v>
      </c>
      <c r="P34" s="363">
        <v>992232899</v>
      </c>
      <c r="Q34" s="363">
        <v>0</v>
      </c>
      <c r="R34" s="363">
        <v>992232899</v>
      </c>
      <c r="S34" s="363">
        <v>0</v>
      </c>
      <c r="T34" s="363">
        <v>998713292</v>
      </c>
      <c r="U34" s="363">
        <v>998713292</v>
      </c>
      <c r="V34" s="363">
        <v>955018140</v>
      </c>
      <c r="W34" s="363">
        <v>955018140</v>
      </c>
      <c r="X34" s="363">
        <v>992232899</v>
      </c>
      <c r="Y34" s="363">
        <v>992232899</v>
      </c>
      <c r="Z34" s="363">
        <v>2194831</v>
      </c>
      <c r="AA34" s="363">
        <v>-111055</v>
      </c>
      <c r="AB34" s="363">
        <v>2083776</v>
      </c>
      <c r="AC34" s="363">
        <v>57282016.710000001</v>
      </c>
      <c r="AD34" s="363">
        <v>0</v>
      </c>
      <c r="AE34" s="363">
        <v>1051598691.71</v>
      </c>
    </row>
    <row r="35" spans="1:31">
      <c r="A35" s="352">
        <v>2009</v>
      </c>
      <c r="B35" s="352">
        <v>2</v>
      </c>
      <c r="C35" s="363">
        <v>472464352</v>
      </c>
      <c r="D35" s="363">
        <v>-46202364</v>
      </c>
      <c r="E35" s="363">
        <v>426261988</v>
      </c>
      <c r="F35" s="363">
        <v>280422507</v>
      </c>
      <c r="G35" s="363">
        <v>-26238393</v>
      </c>
      <c r="H35" s="363">
        <v>254184114</v>
      </c>
      <c r="I35" s="363">
        <v>145137034</v>
      </c>
      <c r="J35" s="363">
        <v>-3618072</v>
      </c>
      <c r="K35" s="363">
        <v>141518962</v>
      </c>
      <c r="L35" s="363">
        <v>2218038</v>
      </c>
      <c r="M35" s="363">
        <v>27606844</v>
      </c>
      <c r="N35" s="363">
        <v>2762562</v>
      </c>
      <c r="O35" s="363">
        <v>30369406</v>
      </c>
      <c r="P35" s="363">
        <v>854552508</v>
      </c>
      <c r="Q35" s="363">
        <v>0</v>
      </c>
      <c r="R35" s="363">
        <v>854552508</v>
      </c>
      <c r="S35" s="363">
        <v>0</v>
      </c>
      <c r="T35" s="363">
        <v>900241931</v>
      </c>
      <c r="U35" s="363">
        <v>900241931</v>
      </c>
      <c r="V35" s="363">
        <v>824183102</v>
      </c>
      <c r="W35" s="363">
        <v>824183102</v>
      </c>
      <c r="X35" s="363">
        <v>854552508</v>
      </c>
      <c r="Y35" s="363">
        <v>854552508</v>
      </c>
      <c r="Z35" s="363">
        <v>2099547</v>
      </c>
      <c r="AA35" s="363">
        <v>-204758</v>
      </c>
      <c r="AB35" s="363">
        <v>1894789</v>
      </c>
      <c r="AC35" s="363">
        <v>41663830.899999999</v>
      </c>
      <c r="AD35" s="363">
        <v>0</v>
      </c>
      <c r="AE35" s="363">
        <v>898111127.89999998</v>
      </c>
    </row>
    <row r="36" spans="1:31">
      <c r="A36" s="352">
        <v>2009</v>
      </c>
      <c r="B36" s="352">
        <v>3</v>
      </c>
      <c r="C36" s="363">
        <v>383579982</v>
      </c>
      <c r="D36" s="363">
        <v>24725706</v>
      </c>
      <c r="E36" s="363">
        <v>408305688</v>
      </c>
      <c r="F36" s="363">
        <v>272999872</v>
      </c>
      <c r="G36" s="363">
        <v>16661669</v>
      </c>
      <c r="H36" s="363">
        <v>289661541</v>
      </c>
      <c r="I36" s="363">
        <v>159723637</v>
      </c>
      <c r="J36" s="363">
        <v>2423188</v>
      </c>
      <c r="K36" s="363">
        <v>162146825</v>
      </c>
      <c r="L36" s="363">
        <v>2225641</v>
      </c>
      <c r="M36" s="363">
        <v>29209162</v>
      </c>
      <c r="N36" s="363">
        <v>2972694</v>
      </c>
      <c r="O36" s="363">
        <v>32181856</v>
      </c>
      <c r="P36" s="363">
        <v>894521551</v>
      </c>
      <c r="Q36" s="363">
        <v>0</v>
      </c>
      <c r="R36" s="363">
        <v>894521551</v>
      </c>
      <c r="S36" s="363">
        <v>0</v>
      </c>
      <c r="T36" s="363">
        <v>818529132</v>
      </c>
      <c r="U36" s="363">
        <v>818529132</v>
      </c>
      <c r="V36" s="363">
        <v>862339695</v>
      </c>
      <c r="W36" s="363">
        <v>862339695</v>
      </c>
      <c r="X36" s="363">
        <v>894521551</v>
      </c>
      <c r="Y36" s="363">
        <v>894521551</v>
      </c>
      <c r="Z36" s="363">
        <v>2057216</v>
      </c>
      <c r="AA36" s="363">
        <v>132248</v>
      </c>
      <c r="AB36" s="363">
        <v>2189464</v>
      </c>
      <c r="AC36" s="363">
        <v>45844846.159999996</v>
      </c>
      <c r="AD36" s="363">
        <v>0</v>
      </c>
      <c r="AE36" s="363">
        <v>942555861.15999997</v>
      </c>
    </row>
    <row r="37" spans="1:31">
      <c r="A37" s="352">
        <v>2009</v>
      </c>
      <c r="B37" s="352">
        <v>4</v>
      </c>
      <c r="C37" s="363">
        <v>372954997</v>
      </c>
      <c r="D37" s="363">
        <v>20925373</v>
      </c>
      <c r="E37" s="363">
        <v>393880370</v>
      </c>
      <c r="F37" s="363">
        <v>289283026</v>
      </c>
      <c r="G37" s="363">
        <v>15411936</v>
      </c>
      <c r="H37" s="363">
        <v>304694962</v>
      </c>
      <c r="I37" s="363">
        <v>164286037</v>
      </c>
      <c r="J37" s="363">
        <v>2262580</v>
      </c>
      <c r="K37" s="363">
        <v>166548617</v>
      </c>
      <c r="L37" s="363">
        <v>2233245</v>
      </c>
      <c r="M37" s="363">
        <v>27656077</v>
      </c>
      <c r="N37" s="363">
        <v>2921070</v>
      </c>
      <c r="O37" s="363">
        <v>30577147</v>
      </c>
      <c r="P37" s="363">
        <v>897934341</v>
      </c>
      <c r="Q37" s="363">
        <v>0</v>
      </c>
      <c r="R37" s="363">
        <v>897934341</v>
      </c>
      <c r="S37" s="363">
        <v>0</v>
      </c>
      <c r="T37" s="363">
        <v>828757305</v>
      </c>
      <c r="U37" s="363">
        <v>828757305</v>
      </c>
      <c r="V37" s="363">
        <v>867357194</v>
      </c>
      <c r="W37" s="363">
        <v>867357194</v>
      </c>
      <c r="X37" s="363">
        <v>897934341</v>
      </c>
      <c r="Y37" s="363">
        <v>897934341</v>
      </c>
      <c r="Z37" s="363">
        <v>1929835</v>
      </c>
      <c r="AA37" s="363">
        <v>108079</v>
      </c>
      <c r="AB37" s="363">
        <v>2037914</v>
      </c>
      <c r="AC37" s="363">
        <v>46131586.829999998</v>
      </c>
      <c r="AD37" s="363">
        <v>0</v>
      </c>
      <c r="AE37" s="363">
        <v>946103841.82999992</v>
      </c>
    </row>
    <row r="38" spans="1:31">
      <c r="A38" s="352">
        <v>2009</v>
      </c>
      <c r="B38" s="352">
        <v>5</v>
      </c>
      <c r="C38" s="363">
        <v>407873775</v>
      </c>
      <c r="D38" s="363">
        <v>73094541</v>
      </c>
      <c r="E38" s="363">
        <v>480968316</v>
      </c>
      <c r="F38" s="363">
        <v>312409135</v>
      </c>
      <c r="G38" s="363">
        <v>53239886</v>
      </c>
      <c r="H38" s="363">
        <v>365649021</v>
      </c>
      <c r="I38" s="363">
        <v>178217719</v>
      </c>
      <c r="J38" s="363">
        <v>8045241</v>
      </c>
      <c r="K38" s="363">
        <v>186262960</v>
      </c>
      <c r="L38" s="363">
        <v>2240848</v>
      </c>
      <c r="M38" s="363">
        <v>32342660</v>
      </c>
      <c r="N38" s="363">
        <v>3575863</v>
      </c>
      <c r="O38" s="363">
        <v>35918523</v>
      </c>
      <c r="P38" s="363">
        <v>1071039668</v>
      </c>
      <c r="Q38" s="363">
        <v>0</v>
      </c>
      <c r="R38" s="363">
        <v>1071039668</v>
      </c>
      <c r="S38" s="363">
        <v>0</v>
      </c>
      <c r="T38" s="363">
        <v>900741477</v>
      </c>
      <c r="U38" s="363">
        <v>900741477</v>
      </c>
      <c r="V38" s="363">
        <v>1035121145</v>
      </c>
      <c r="W38" s="363">
        <v>1035121145</v>
      </c>
      <c r="X38" s="363">
        <v>1071039668</v>
      </c>
      <c r="Y38" s="363">
        <v>1071039668</v>
      </c>
      <c r="Z38" s="363">
        <v>2226368</v>
      </c>
      <c r="AA38" s="363">
        <v>397978</v>
      </c>
      <c r="AB38" s="363">
        <v>2624346</v>
      </c>
      <c r="AC38" s="363">
        <v>67132434.890000001</v>
      </c>
      <c r="AD38" s="363">
        <v>0</v>
      </c>
      <c r="AE38" s="363">
        <v>1140796448.8899999</v>
      </c>
    </row>
    <row r="39" spans="1:31">
      <c r="A39" s="352">
        <v>2009</v>
      </c>
      <c r="B39" s="352">
        <v>6</v>
      </c>
      <c r="C39" s="363">
        <v>552511818</v>
      </c>
      <c r="D39" s="363">
        <v>18090472</v>
      </c>
      <c r="E39" s="363">
        <v>570602290</v>
      </c>
      <c r="F39" s="363">
        <v>369172879</v>
      </c>
      <c r="G39" s="363">
        <v>11579603</v>
      </c>
      <c r="H39" s="363">
        <v>380752482</v>
      </c>
      <c r="I39" s="363">
        <v>186416588</v>
      </c>
      <c r="J39" s="363">
        <v>1570744</v>
      </c>
      <c r="K39" s="363">
        <v>187987332</v>
      </c>
      <c r="L39" s="363">
        <v>2248452</v>
      </c>
      <c r="M39" s="363">
        <v>35707359</v>
      </c>
      <c r="N39" s="363">
        <v>3995992</v>
      </c>
      <c r="O39" s="363">
        <v>39703351</v>
      </c>
      <c r="P39" s="363">
        <v>1181293907</v>
      </c>
      <c r="Q39" s="363">
        <v>0</v>
      </c>
      <c r="R39" s="363">
        <v>1181293907</v>
      </c>
      <c r="S39" s="363">
        <v>0</v>
      </c>
      <c r="T39" s="363">
        <v>1110349737</v>
      </c>
      <c r="U39" s="363">
        <v>1110349737</v>
      </c>
      <c r="V39" s="363">
        <v>1141590556</v>
      </c>
      <c r="W39" s="363">
        <v>1141590556</v>
      </c>
      <c r="X39" s="363">
        <v>1181293907</v>
      </c>
      <c r="Y39" s="363">
        <v>1181293907</v>
      </c>
      <c r="Z39" s="363">
        <v>1810910</v>
      </c>
      <c r="AA39" s="363">
        <v>59134</v>
      </c>
      <c r="AB39" s="363">
        <v>1870044</v>
      </c>
      <c r="AC39" s="363">
        <v>82856636.780000001</v>
      </c>
      <c r="AD39" s="363">
        <v>0</v>
      </c>
      <c r="AE39" s="363">
        <v>1266020587.78</v>
      </c>
    </row>
    <row r="40" spans="1:31">
      <c r="A40" s="352">
        <v>2009</v>
      </c>
      <c r="B40" s="352">
        <v>7</v>
      </c>
      <c r="C40" s="363">
        <v>632079187</v>
      </c>
      <c r="D40" s="363">
        <v>14935495</v>
      </c>
      <c r="E40" s="363">
        <v>647014682</v>
      </c>
      <c r="F40" s="363">
        <v>389053224</v>
      </c>
      <c r="G40" s="363">
        <v>8794468</v>
      </c>
      <c r="H40" s="363">
        <v>397847692</v>
      </c>
      <c r="I40" s="363">
        <v>189458623</v>
      </c>
      <c r="J40" s="363">
        <v>1144096</v>
      </c>
      <c r="K40" s="363">
        <v>190602719</v>
      </c>
      <c r="L40" s="363">
        <v>2256055</v>
      </c>
      <c r="M40" s="363">
        <v>38594447</v>
      </c>
      <c r="N40" s="363">
        <v>4277733</v>
      </c>
      <c r="O40" s="363">
        <v>42872180</v>
      </c>
      <c r="P40" s="363">
        <v>1280593328</v>
      </c>
      <c r="Q40" s="363">
        <v>0</v>
      </c>
      <c r="R40" s="363">
        <v>1280593328</v>
      </c>
      <c r="S40" s="363">
        <v>0</v>
      </c>
      <c r="T40" s="363">
        <v>1212847089</v>
      </c>
      <c r="U40" s="363">
        <v>1212847089</v>
      </c>
      <c r="V40" s="363">
        <v>1237721148</v>
      </c>
      <c r="W40" s="363">
        <v>1237721148</v>
      </c>
      <c r="X40" s="363">
        <v>1280593328</v>
      </c>
      <c r="Y40" s="363">
        <v>1280593328</v>
      </c>
      <c r="Z40" s="363">
        <v>2128288</v>
      </c>
      <c r="AA40" s="363">
        <v>50151</v>
      </c>
      <c r="AB40" s="363">
        <v>2178439</v>
      </c>
      <c r="AC40" s="363">
        <v>98664371.069999993</v>
      </c>
      <c r="AD40" s="363">
        <v>0</v>
      </c>
      <c r="AE40" s="363">
        <v>1381436138.0699999</v>
      </c>
    </row>
    <row r="41" spans="1:31">
      <c r="A41" s="352">
        <v>2009</v>
      </c>
      <c r="B41" s="352">
        <v>8</v>
      </c>
      <c r="C41" s="363">
        <v>664614023</v>
      </c>
      <c r="D41" s="363">
        <v>557132</v>
      </c>
      <c r="E41" s="363">
        <v>665171155</v>
      </c>
      <c r="F41" s="363">
        <v>400418248</v>
      </c>
      <c r="G41" s="363">
        <v>321042</v>
      </c>
      <c r="H41" s="363">
        <v>400739290</v>
      </c>
      <c r="I41" s="363">
        <v>196746768</v>
      </c>
      <c r="J41" s="363">
        <v>45240</v>
      </c>
      <c r="K41" s="363">
        <v>196792008</v>
      </c>
      <c r="L41" s="363">
        <v>2263658</v>
      </c>
      <c r="M41" s="363">
        <v>39437375</v>
      </c>
      <c r="N41" s="363">
        <v>4420813</v>
      </c>
      <c r="O41" s="363">
        <v>43858188</v>
      </c>
      <c r="P41" s="363">
        <v>1308824299</v>
      </c>
      <c r="Q41" s="363">
        <v>0</v>
      </c>
      <c r="R41" s="363">
        <v>1308824299</v>
      </c>
      <c r="S41" s="363">
        <v>0</v>
      </c>
      <c r="T41" s="363">
        <v>1264042697</v>
      </c>
      <c r="U41" s="363">
        <v>1264042697</v>
      </c>
      <c r="V41" s="363">
        <v>1264966111</v>
      </c>
      <c r="W41" s="363">
        <v>1264966111</v>
      </c>
      <c r="X41" s="363">
        <v>1308824299</v>
      </c>
      <c r="Y41" s="363">
        <v>1308824299</v>
      </c>
      <c r="Z41" s="363">
        <v>2109744</v>
      </c>
      <c r="AA41" s="363">
        <v>1764</v>
      </c>
      <c r="AB41" s="363">
        <v>2111508</v>
      </c>
      <c r="AC41" s="363">
        <v>103399089.48999999</v>
      </c>
      <c r="AD41" s="363">
        <v>0</v>
      </c>
      <c r="AE41" s="363">
        <v>1414334896.49</v>
      </c>
    </row>
    <row r="42" spans="1:31">
      <c r="A42" s="352">
        <v>2009</v>
      </c>
      <c r="B42" s="352">
        <v>9</v>
      </c>
      <c r="C42" s="363">
        <v>596394460</v>
      </c>
      <c r="D42" s="363">
        <v>-67456291</v>
      </c>
      <c r="E42" s="363">
        <v>528938169</v>
      </c>
      <c r="F42" s="363">
        <v>384303866</v>
      </c>
      <c r="G42" s="363">
        <v>-41600882</v>
      </c>
      <c r="H42" s="363">
        <v>342702984</v>
      </c>
      <c r="I42" s="363">
        <v>189421196</v>
      </c>
      <c r="J42" s="363">
        <v>-5735260</v>
      </c>
      <c r="K42" s="363">
        <v>183685936</v>
      </c>
      <c r="L42" s="363">
        <v>2271262</v>
      </c>
      <c r="M42" s="363">
        <v>33772815</v>
      </c>
      <c r="N42" s="363">
        <v>3758893</v>
      </c>
      <c r="O42" s="363">
        <v>37531708</v>
      </c>
      <c r="P42" s="363">
        <v>1095130059</v>
      </c>
      <c r="Q42" s="363">
        <v>0</v>
      </c>
      <c r="R42" s="363">
        <v>1095130059</v>
      </c>
      <c r="S42" s="363">
        <v>0</v>
      </c>
      <c r="T42" s="363">
        <v>1172390784</v>
      </c>
      <c r="U42" s="363">
        <v>1172390784</v>
      </c>
      <c r="V42" s="363">
        <v>1057598351</v>
      </c>
      <c r="W42" s="363">
        <v>1057598351</v>
      </c>
      <c r="X42" s="363">
        <v>1095130059</v>
      </c>
      <c r="Y42" s="363">
        <v>1095130059</v>
      </c>
      <c r="Z42" s="363">
        <v>2000690</v>
      </c>
      <c r="AA42" s="363">
        <v>-225817</v>
      </c>
      <c r="AB42" s="363">
        <v>1774873</v>
      </c>
      <c r="AC42" s="363">
        <v>70365745.269999996</v>
      </c>
      <c r="AD42" s="363">
        <v>0</v>
      </c>
      <c r="AE42" s="363">
        <v>1167270677.27</v>
      </c>
    </row>
    <row r="43" spans="1:31">
      <c r="A43" s="352">
        <v>2009</v>
      </c>
      <c r="B43" s="352">
        <v>10</v>
      </c>
      <c r="C43" s="363">
        <v>469222414</v>
      </c>
      <c r="D43" s="363">
        <v>-33967901</v>
      </c>
      <c r="E43" s="363">
        <v>435254513</v>
      </c>
      <c r="F43" s="363">
        <v>338516103</v>
      </c>
      <c r="G43" s="363">
        <v>-23345022</v>
      </c>
      <c r="H43" s="363">
        <v>315171081</v>
      </c>
      <c r="I43" s="363">
        <v>179081395</v>
      </c>
      <c r="J43" s="363">
        <v>-3237741</v>
      </c>
      <c r="K43" s="363">
        <v>175843654</v>
      </c>
      <c r="L43" s="363">
        <v>2278865</v>
      </c>
      <c r="M43" s="363">
        <v>30573685</v>
      </c>
      <c r="N43" s="363">
        <v>3269532</v>
      </c>
      <c r="O43" s="363">
        <v>33843217</v>
      </c>
      <c r="P43" s="363">
        <v>962391330</v>
      </c>
      <c r="Q43" s="363">
        <v>0</v>
      </c>
      <c r="R43" s="363">
        <v>962391330</v>
      </c>
      <c r="S43" s="363">
        <v>0</v>
      </c>
      <c r="T43" s="363">
        <v>989098777</v>
      </c>
      <c r="U43" s="363">
        <v>989098777</v>
      </c>
      <c r="V43" s="363">
        <v>928548113</v>
      </c>
      <c r="W43" s="363">
        <v>928548113</v>
      </c>
      <c r="X43" s="363">
        <v>962391330</v>
      </c>
      <c r="Y43" s="363">
        <v>962391330</v>
      </c>
      <c r="Z43" s="363">
        <v>1896264</v>
      </c>
      <c r="AA43" s="363">
        <v>-137019</v>
      </c>
      <c r="AB43" s="363">
        <v>1759245</v>
      </c>
      <c r="AC43" s="363">
        <v>53411289.240000002</v>
      </c>
      <c r="AD43" s="363">
        <v>0</v>
      </c>
      <c r="AE43" s="363">
        <v>1017561864.24</v>
      </c>
    </row>
    <row r="44" spans="1:31">
      <c r="A44" s="352">
        <v>2009</v>
      </c>
      <c r="B44" s="352">
        <v>11</v>
      </c>
      <c r="C44" s="363">
        <v>390018812</v>
      </c>
      <c r="D44" s="363">
        <v>-11891582</v>
      </c>
      <c r="E44" s="363">
        <v>378127230</v>
      </c>
      <c r="F44" s="363">
        <v>294393951</v>
      </c>
      <c r="G44" s="363">
        <v>-8554614</v>
      </c>
      <c r="H44" s="363">
        <v>285839337</v>
      </c>
      <c r="I44" s="363">
        <v>159912871</v>
      </c>
      <c r="J44" s="363">
        <v>-1318073</v>
      </c>
      <c r="K44" s="363">
        <v>158594798</v>
      </c>
      <c r="L44" s="363">
        <v>2286469</v>
      </c>
      <c r="M44" s="363">
        <v>29014313</v>
      </c>
      <c r="N44" s="363">
        <v>2905618</v>
      </c>
      <c r="O44" s="363">
        <v>31919931</v>
      </c>
      <c r="P44" s="363">
        <v>856767765</v>
      </c>
      <c r="Q44" s="363">
        <v>0</v>
      </c>
      <c r="R44" s="363">
        <v>856767765</v>
      </c>
      <c r="S44" s="363">
        <v>0</v>
      </c>
      <c r="T44" s="363">
        <v>846612103</v>
      </c>
      <c r="U44" s="363">
        <v>846612103</v>
      </c>
      <c r="V44" s="363">
        <v>824847834</v>
      </c>
      <c r="W44" s="363">
        <v>824847834</v>
      </c>
      <c r="X44" s="363">
        <v>856767765</v>
      </c>
      <c r="Y44" s="363">
        <v>856767765</v>
      </c>
      <c r="Z44" s="363">
        <v>2017917</v>
      </c>
      <c r="AA44" s="363">
        <v>-61368</v>
      </c>
      <c r="AB44" s="363">
        <v>1956549</v>
      </c>
      <c r="AC44" s="363">
        <v>41846525.719999999</v>
      </c>
      <c r="AD44" s="363">
        <v>0</v>
      </c>
      <c r="AE44" s="363">
        <v>900570839.72000003</v>
      </c>
    </row>
    <row r="45" spans="1:31">
      <c r="A45" s="352">
        <v>2009</v>
      </c>
      <c r="B45" s="352">
        <v>12</v>
      </c>
      <c r="C45" s="363">
        <v>429442134</v>
      </c>
      <c r="D45" s="363">
        <v>33975012</v>
      </c>
      <c r="E45" s="363">
        <v>463417146</v>
      </c>
      <c r="F45" s="363">
        <v>288296579</v>
      </c>
      <c r="G45" s="363">
        <v>21831874</v>
      </c>
      <c r="H45" s="363">
        <v>310128453</v>
      </c>
      <c r="I45" s="363">
        <v>158406218</v>
      </c>
      <c r="J45" s="363">
        <v>3021609</v>
      </c>
      <c r="K45" s="363">
        <v>161427827</v>
      </c>
      <c r="L45" s="363">
        <v>2294072</v>
      </c>
      <c r="M45" s="363">
        <v>32680493</v>
      </c>
      <c r="N45" s="363">
        <v>3260271</v>
      </c>
      <c r="O45" s="363">
        <v>35940764</v>
      </c>
      <c r="P45" s="363">
        <v>973208262</v>
      </c>
      <c r="Q45" s="363">
        <v>0</v>
      </c>
      <c r="R45" s="363">
        <v>973208262</v>
      </c>
      <c r="S45" s="363">
        <v>0</v>
      </c>
      <c r="T45" s="363">
        <v>878439003</v>
      </c>
      <c r="U45" s="363">
        <v>878439003</v>
      </c>
      <c r="V45" s="363">
        <v>937267498</v>
      </c>
      <c r="W45" s="363">
        <v>937267498</v>
      </c>
      <c r="X45" s="363">
        <v>973208262</v>
      </c>
      <c r="Y45" s="363">
        <v>973208262</v>
      </c>
      <c r="Z45" s="363">
        <v>2195209</v>
      </c>
      <c r="AA45" s="363">
        <v>173001</v>
      </c>
      <c r="AB45" s="363">
        <v>2368210</v>
      </c>
      <c r="AC45" s="363">
        <v>54915044.619999997</v>
      </c>
      <c r="AD45" s="363">
        <v>0</v>
      </c>
      <c r="AE45" s="363">
        <v>1030491516.62</v>
      </c>
    </row>
    <row r="46" spans="1:31">
      <c r="B46" s="357" t="s">
        <v>112</v>
      </c>
      <c r="C46" s="363">
        <v>5904632351</v>
      </c>
      <c r="D46" s="363">
        <v>-314360</v>
      </c>
      <c r="E46" s="363">
        <v>5904317991</v>
      </c>
      <c r="F46" s="363">
        <v>3917359287</v>
      </c>
      <c r="G46" s="363">
        <v>13592778</v>
      </c>
      <c r="H46" s="363">
        <v>3930952065</v>
      </c>
      <c r="I46" s="363">
        <v>2071744650</v>
      </c>
      <c r="J46" s="363">
        <v>2517142</v>
      </c>
      <c r="K46" s="363">
        <v>2074261792</v>
      </c>
      <c r="L46" s="363">
        <v>27027039</v>
      </c>
      <c r="M46" s="363">
        <v>390487073</v>
      </c>
      <c r="N46" s="363">
        <v>41443957</v>
      </c>
      <c r="O46" s="363">
        <v>431931030</v>
      </c>
      <c r="P46" s="363">
        <v>12368489917</v>
      </c>
      <c r="Q46" s="363">
        <v>0</v>
      </c>
      <c r="R46" s="363">
        <v>12368489917</v>
      </c>
      <c r="S46" s="363">
        <v>0</v>
      </c>
      <c r="T46" s="363">
        <v>11920763327</v>
      </c>
      <c r="U46" s="363">
        <v>11920763327</v>
      </c>
      <c r="V46" s="363">
        <v>11936558887</v>
      </c>
      <c r="W46" s="363">
        <v>11936558887</v>
      </c>
      <c r="X46" s="363">
        <v>12368489917</v>
      </c>
      <c r="Y46" s="363">
        <v>12368489917</v>
      </c>
      <c r="Z46" s="363">
        <v>24666819</v>
      </c>
      <c r="AA46" s="363">
        <v>182338</v>
      </c>
      <c r="AB46" s="363">
        <v>24849157</v>
      </c>
      <c r="AC46" s="363">
        <v>763513417.67999995</v>
      </c>
      <c r="AD46" s="363">
        <v>0</v>
      </c>
      <c r="AE46" s="363">
        <v>13156852491.68</v>
      </c>
    </row>
    <row r="47" spans="1:31">
      <c r="A47" s="352">
        <v>2010</v>
      </c>
      <c r="B47" s="352">
        <v>1</v>
      </c>
      <c r="C47" s="363">
        <v>548693862</v>
      </c>
      <c r="D47" s="363">
        <v>-27833355</v>
      </c>
      <c r="E47" s="363">
        <v>520860507</v>
      </c>
      <c r="F47" s="363">
        <v>304140261</v>
      </c>
      <c r="G47" s="363">
        <v>-14805766</v>
      </c>
      <c r="H47" s="363">
        <v>289334495</v>
      </c>
      <c r="I47" s="363">
        <v>166378254</v>
      </c>
      <c r="J47" s="363">
        <v>-2127989</v>
      </c>
      <c r="K47" s="363">
        <v>164250265</v>
      </c>
      <c r="L47" s="363">
        <v>2302141</v>
      </c>
      <c r="M47" s="363">
        <v>34542514</v>
      </c>
      <c r="N47" s="363">
        <v>3352881</v>
      </c>
      <c r="O47" s="363">
        <v>37895395</v>
      </c>
      <c r="P47" s="363">
        <v>1014642803</v>
      </c>
      <c r="Q47" s="363">
        <v>0</v>
      </c>
      <c r="R47" s="363">
        <v>1014642803</v>
      </c>
      <c r="S47" s="363">
        <v>0</v>
      </c>
      <c r="T47" s="363">
        <v>1021514518</v>
      </c>
      <c r="U47" s="363">
        <v>1021514518</v>
      </c>
      <c r="V47" s="363">
        <v>976747408</v>
      </c>
      <c r="W47" s="363">
        <v>976747408</v>
      </c>
      <c r="X47" s="363">
        <v>1014642803</v>
      </c>
      <c r="Y47" s="363">
        <v>1014642803</v>
      </c>
      <c r="Z47" s="363">
        <v>2220653</v>
      </c>
      <c r="AA47" s="363">
        <v>-112074</v>
      </c>
      <c r="AB47" s="363">
        <v>2108579</v>
      </c>
      <c r="AC47" s="363">
        <v>58677193.350000001</v>
      </c>
      <c r="AD47" s="363">
        <v>0</v>
      </c>
      <c r="AE47" s="363">
        <v>1075428575.3499999</v>
      </c>
    </row>
    <row r="48" spans="1:31">
      <c r="A48" s="352">
        <v>2010</v>
      </c>
      <c r="B48" s="352">
        <v>2</v>
      </c>
      <c r="C48" s="363">
        <v>489960361</v>
      </c>
      <c r="D48" s="363">
        <v>-47922600</v>
      </c>
      <c r="E48" s="363">
        <v>442037761</v>
      </c>
      <c r="F48" s="363">
        <v>287986445</v>
      </c>
      <c r="G48" s="363">
        <v>-26990328</v>
      </c>
      <c r="H48" s="363">
        <v>260996117</v>
      </c>
      <c r="I48" s="363">
        <v>146528783</v>
      </c>
      <c r="J48" s="363">
        <v>-3706371</v>
      </c>
      <c r="K48" s="363">
        <v>142822412</v>
      </c>
      <c r="L48" s="363">
        <v>2310210</v>
      </c>
      <c r="M48" s="363">
        <v>28193096</v>
      </c>
      <c r="N48" s="363">
        <v>2789444</v>
      </c>
      <c r="O48" s="363">
        <v>30982540</v>
      </c>
      <c r="P48" s="363">
        <v>879149040</v>
      </c>
      <c r="Q48" s="363">
        <v>0</v>
      </c>
      <c r="R48" s="363">
        <v>879149040</v>
      </c>
      <c r="S48" s="363">
        <v>0</v>
      </c>
      <c r="T48" s="363">
        <v>926785799</v>
      </c>
      <c r="U48" s="363">
        <v>926785799</v>
      </c>
      <c r="V48" s="363">
        <v>848166500</v>
      </c>
      <c r="W48" s="363">
        <v>848166500</v>
      </c>
      <c r="X48" s="363">
        <v>879149040</v>
      </c>
      <c r="Y48" s="363">
        <v>879149040</v>
      </c>
      <c r="Z48" s="363">
        <v>2124247</v>
      </c>
      <c r="AA48" s="363">
        <v>-207050</v>
      </c>
      <c r="AB48" s="363">
        <v>1917197</v>
      </c>
      <c r="AC48" s="363">
        <v>43188376.119999997</v>
      </c>
      <c r="AD48" s="363">
        <v>0</v>
      </c>
      <c r="AE48" s="363">
        <v>924254613.12</v>
      </c>
    </row>
    <row r="49" spans="1:31">
      <c r="A49" s="352">
        <v>2010</v>
      </c>
      <c r="B49" s="352">
        <v>3</v>
      </c>
      <c r="C49" s="363">
        <v>393958239</v>
      </c>
      <c r="D49" s="363">
        <v>25436657</v>
      </c>
      <c r="E49" s="363">
        <v>419394896</v>
      </c>
      <c r="F49" s="363">
        <v>276828551</v>
      </c>
      <c r="G49" s="363">
        <v>16935417</v>
      </c>
      <c r="H49" s="363">
        <v>293763968</v>
      </c>
      <c r="I49" s="363">
        <v>161014382</v>
      </c>
      <c r="J49" s="363">
        <v>2474086</v>
      </c>
      <c r="K49" s="363">
        <v>163488468</v>
      </c>
      <c r="L49" s="363">
        <v>2318279</v>
      </c>
      <c r="M49" s="363">
        <v>29858225</v>
      </c>
      <c r="N49" s="363">
        <v>3002254</v>
      </c>
      <c r="O49" s="363">
        <v>32860479</v>
      </c>
      <c r="P49" s="363">
        <v>911826090</v>
      </c>
      <c r="Q49" s="363">
        <v>0</v>
      </c>
      <c r="R49" s="363">
        <v>911826090</v>
      </c>
      <c r="S49" s="363">
        <v>0</v>
      </c>
      <c r="T49" s="363">
        <v>834119451</v>
      </c>
      <c r="U49" s="363">
        <v>834119451</v>
      </c>
      <c r="V49" s="363">
        <v>878965611</v>
      </c>
      <c r="W49" s="363">
        <v>878965611</v>
      </c>
      <c r="X49" s="363">
        <v>911826090</v>
      </c>
      <c r="Y49" s="363">
        <v>911826090</v>
      </c>
      <c r="Z49" s="363">
        <v>2081419</v>
      </c>
      <c r="AA49" s="363">
        <v>133918</v>
      </c>
      <c r="AB49" s="363">
        <v>2215337</v>
      </c>
      <c r="AC49" s="363">
        <v>46592967.57</v>
      </c>
      <c r="AD49" s="363">
        <v>0</v>
      </c>
      <c r="AE49" s="363">
        <v>960634394.56999993</v>
      </c>
    </row>
    <row r="50" spans="1:31">
      <c r="A50" s="352">
        <v>2010</v>
      </c>
      <c r="B50" s="352">
        <v>4</v>
      </c>
      <c r="C50" s="363">
        <v>383257349</v>
      </c>
      <c r="D50" s="363">
        <v>21543478</v>
      </c>
      <c r="E50" s="363">
        <v>404800827</v>
      </c>
      <c r="F50" s="363">
        <v>293557445</v>
      </c>
      <c r="G50" s="363">
        <v>15676847</v>
      </c>
      <c r="H50" s="363">
        <v>309234292</v>
      </c>
      <c r="I50" s="363">
        <v>165634617</v>
      </c>
      <c r="J50" s="363">
        <v>2312288</v>
      </c>
      <c r="K50" s="363">
        <v>167946905</v>
      </c>
      <c r="L50" s="363">
        <v>2326348</v>
      </c>
      <c r="M50" s="363">
        <v>28282648</v>
      </c>
      <c r="N50" s="363">
        <v>2949285</v>
      </c>
      <c r="O50" s="363">
        <v>31231933</v>
      </c>
      <c r="P50" s="363">
        <v>915540305</v>
      </c>
      <c r="Q50" s="363">
        <v>0</v>
      </c>
      <c r="R50" s="363">
        <v>915540305</v>
      </c>
      <c r="S50" s="363">
        <v>0</v>
      </c>
      <c r="T50" s="363">
        <v>844775759</v>
      </c>
      <c r="U50" s="363">
        <v>844775759</v>
      </c>
      <c r="V50" s="363">
        <v>884308372</v>
      </c>
      <c r="W50" s="363">
        <v>884308372</v>
      </c>
      <c r="X50" s="363">
        <v>915540305</v>
      </c>
      <c r="Y50" s="363">
        <v>915540305</v>
      </c>
      <c r="Z50" s="363">
        <v>1952539</v>
      </c>
      <c r="AA50" s="363">
        <v>109497</v>
      </c>
      <c r="AB50" s="363">
        <v>2062036</v>
      </c>
      <c r="AC50" s="363">
        <v>46885082.420000002</v>
      </c>
      <c r="AD50" s="363">
        <v>0</v>
      </c>
      <c r="AE50" s="363">
        <v>964487423.42000008</v>
      </c>
    </row>
    <row r="51" spans="1:31">
      <c r="A51" s="352">
        <v>2010</v>
      </c>
      <c r="B51" s="352">
        <v>5</v>
      </c>
      <c r="C51" s="363">
        <v>430218945</v>
      </c>
      <c r="D51" s="363">
        <v>75861459</v>
      </c>
      <c r="E51" s="363">
        <v>506080404</v>
      </c>
      <c r="F51" s="363">
        <v>325802225</v>
      </c>
      <c r="G51" s="363">
        <v>54739102</v>
      </c>
      <c r="H51" s="363">
        <v>380541327</v>
      </c>
      <c r="I51" s="363">
        <v>180210196</v>
      </c>
      <c r="J51" s="363">
        <v>8157653</v>
      </c>
      <c r="K51" s="363">
        <v>188367849</v>
      </c>
      <c r="L51" s="363">
        <v>2334417</v>
      </c>
      <c r="M51" s="363">
        <v>32990117</v>
      </c>
      <c r="N51" s="363">
        <v>3604816</v>
      </c>
      <c r="O51" s="363">
        <v>36594933</v>
      </c>
      <c r="P51" s="363">
        <v>1113918930</v>
      </c>
      <c r="Q51" s="363">
        <v>0</v>
      </c>
      <c r="R51" s="363">
        <v>1113918930</v>
      </c>
      <c r="S51" s="363">
        <v>0</v>
      </c>
      <c r="T51" s="363">
        <v>938565783</v>
      </c>
      <c r="U51" s="363">
        <v>938565783</v>
      </c>
      <c r="V51" s="363">
        <v>1077323997</v>
      </c>
      <c r="W51" s="363">
        <v>1077323997</v>
      </c>
      <c r="X51" s="363">
        <v>1113918930</v>
      </c>
      <c r="Y51" s="363">
        <v>1113918930</v>
      </c>
      <c r="Z51" s="363">
        <v>2252561</v>
      </c>
      <c r="AA51" s="363">
        <v>395939</v>
      </c>
      <c r="AB51" s="363">
        <v>2648500</v>
      </c>
      <c r="AC51" s="363">
        <v>71182954.230000004</v>
      </c>
      <c r="AD51" s="363">
        <v>0</v>
      </c>
      <c r="AE51" s="363">
        <v>1187750384.23</v>
      </c>
    </row>
    <row r="52" spans="1:31">
      <c r="A52" s="352">
        <v>2010</v>
      </c>
      <c r="B52" s="352">
        <v>6</v>
      </c>
      <c r="C52" s="363">
        <v>567634902</v>
      </c>
      <c r="D52" s="363">
        <v>18600673</v>
      </c>
      <c r="E52" s="363">
        <v>586235575</v>
      </c>
      <c r="F52" s="363">
        <v>376327525</v>
      </c>
      <c r="G52" s="363">
        <v>11824565</v>
      </c>
      <c r="H52" s="363">
        <v>388152090</v>
      </c>
      <c r="I52" s="363">
        <v>188170084</v>
      </c>
      <c r="J52" s="363">
        <v>1607015</v>
      </c>
      <c r="K52" s="363">
        <v>189777099</v>
      </c>
      <c r="L52" s="363">
        <v>2342486</v>
      </c>
      <c r="M52" s="363">
        <v>36333931</v>
      </c>
      <c r="N52" s="363">
        <v>4023619</v>
      </c>
      <c r="O52" s="363">
        <v>40357550</v>
      </c>
      <c r="P52" s="363">
        <v>1206864800</v>
      </c>
      <c r="Q52" s="363">
        <v>0</v>
      </c>
      <c r="R52" s="363">
        <v>1206864800</v>
      </c>
      <c r="S52" s="363">
        <v>0</v>
      </c>
      <c r="T52" s="363">
        <v>1134474997</v>
      </c>
      <c r="U52" s="363">
        <v>1134474997</v>
      </c>
      <c r="V52" s="363">
        <v>1166507250</v>
      </c>
      <c r="W52" s="363">
        <v>1166507250</v>
      </c>
      <c r="X52" s="363">
        <v>1206864800</v>
      </c>
      <c r="Y52" s="363">
        <v>1206864800</v>
      </c>
      <c r="Z52" s="363">
        <v>1832215</v>
      </c>
      <c r="AA52" s="363">
        <v>59831</v>
      </c>
      <c r="AB52" s="363">
        <v>1892046</v>
      </c>
      <c r="AC52" s="363">
        <v>84614907.209999993</v>
      </c>
      <c r="AD52" s="363">
        <v>0</v>
      </c>
      <c r="AE52" s="363">
        <v>1293371753.21</v>
      </c>
    </row>
    <row r="53" spans="1:31">
      <c r="A53" s="352">
        <v>2010</v>
      </c>
      <c r="B53" s="352">
        <v>7</v>
      </c>
      <c r="C53" s="363">
        <v>651036750</v>
      </c>
      <c r="D53" s="363">
        <v>15240348</v>
      </c>
      <c r="E53" s="363">
        <v>666277098</v>
      </c>
      <c r="F53" s="363">
        <v>398064117</v>
      </c>
      <c r="G53" s="363">
        <v>8925422</v>
      </c>
      <c r="H53" s="363">
        <v>406989539</v>
      </c>
      <c r="I53" s="363">
        <v>191362899</v>
      </c>
      <c r="J53" s="363">
        <v>1161277</v>
      </c>
      <c r="K53" s="363">
        <v>192524176</v>
      </c>
      <c r="L53" s="363">
        <v>2350554</v>
      </c>
      <c r="M53" s="363">
        <v>39240298</v>
      </c>
      <c r="N53" s="363">
        <v>4306079</v>
      </c>
      <c r="O53" s="363">
        <v>43546377</v>
      </c>
      <c r="P53" s="363">
        <v>1311687744</v>
      </c>
      <c r="Q53" s="363">
        <v>0</v>
      </c>
      <c r="R53" s="363">
        <v>1311687744</v>
      </c>
      <c r="S53" s="363">
        <v>0</v>
      </c>
      <c r="T53" s="363">
        <v>1242814320</v>
      </c>
      <c r="U53" s="363">
        <v>1242814320</v>
      </c>
      <c r="V53" s="363">
        <v>1268141367</v>
      </c>
      <c r="W53" s="363">
        <v>1268141367</v>
      </c>
      <c r="X53" s="363">
        <v>1311687744</v>
      </c>
      <c r="Y53" s="363">
        <v>1311687744</v>
      </c>
      <c r="Z53" s="363">
        <v>2153327</v>
      </c>
      <c r="AA53" s="363">
        <v>50229</v>
      </c>
      <c r="AB53" s="363">
        <v>2203556</v>
      </c>
      <c r="AC53" s="363">
        <v>101331348.04000001</v>
      </c>
      <c r="AD53" s="363">
        <v>0</v>
      </c>
      <c r="AE53" s="363">
        <v>1415222648.04</v>
      </c>
    </row>
    <row r="54" spans="1:31">
      <c r="A54" s="352">
        <v>2010</v>
      </c>
      <c r="B54" s="352">
        <v>8</v>
      </c>
      <c r="C54" s="363">
        <v>680611427</v>
      </c>
      <c r="D54" s="363">
        <v>769974</v>
      </c>
      <c r="E54" s="363">
        <v>681381401</v>
      </c>
      <c r="F54" s="363">
        <v>407181754</v>
      </c>
      <c r="G54" s="363">
        <v>440994</v>
      </c>
      <c r="H54" s="363">
        <v>407622748</v>
      </c>
      <c r="I54" s="363">
        <v>198657645</v>
      </c>
      <c r="J54" s="363">
        <v>62373</v>
      </c>
      <c r="K54" s="363">
        <v>198720018</v>
      </c>
      <c r="L54" s="363">
        <v>2358623</v>
      </c>
      <c r="M54" s="363">
        <v>40081619</v>
      </c>
      <c r="N54" s="363">
        <v>4448754</v>
      </c>
      <c r="O54" s="363">
        <v>44530373</v>
      </c>
      <c r="P54" s="363">
        <v>1334613163</v>
      </c>
      <c r="Q54" s="363">
        <v>0</v>
      </c>
      <c r="R54" s="363">
        <v>1334613163</v>
      </c>
      <c r="S54" s="363">
        <v>0</v>
      </c>
      <c r="T54" s="363">
        <v>1288809449</v>
      </c>
      <c r="U54" s="363">
        <v>1288809449</v>
      </c>
      <c r="V54" s="363">
        <v>1290082790</v>
      </c>
      <c r="W54" s="363">
        <v>1290082790</v>
      </c>
      <c r="X54" s="363">
        <v>1334613163</v>
      </c>
      <c r="Y54" s="363">
        <v>1334613163</v>
      </c>
      <c r="Z54" s="363">
        <v>2134564</v>
      </c>
      <c r="AA54" s="363">
        <v>2407</v>
      </c>
      <c r="AB54" s="363">
        <v>2136971</v>
      </c>
      <c r="AC54" s="363">
        <v>105160425.94</v>
      </c>
      <c r="AD54" s="363">
        <v>0</v>
      </c>
      <c r="AE54" s="363">
        <v>1441910559.9400001</v>
      </c>
    </row>
    <row r="55" spans="1:31">
      <c r="A55" s="352">
        <v>2010</v>
      </c>
      <c r="B55" s="352">
        <v>9</v>
      </c>
      <c r="C55" s="363">
        <v>611613948</v>
      </c>
      <c r="D55" s="363">
        <v>-68936833</v>
      </c>
      <c r="E55" s="363">
        <v>542677115</v>
      </c>
      <c r="F55" s="363">
        <v>390973991</v>
      </c>
      <c r="G55" s="363">
        <v>-42208094</v>
      </c>
      <c r="H55" s="363">
        <v>348765897</v>
      </c>
      <c r="I55" s="363">
        <v>190920617</v>
      </c>
      <c r="J55" s="363">
        <v>-5811866</v>
      </c>
      <c r="K55" s="363">
        <v>185108751</v>
      </c>
      <c r="L55" s="363">
        <v>2366692</v>
      </c>
      <c r="M55" s="363">
        <v>34397832</v>
      </c>
      <c r="N55" s="363">
        <v>3785736</v>
      </c>
      <c r="O55" s="363">
        <v>38183568</v>
      </c>
      <c r="P55" s="363">
        <v>1117102023</v>
      </c>
      <c r="Q55" s="363">
        <v>0</v>
      </c>
      <c r="R55" s="363">
        <v>1117102023</v>
      </c>
      <c r="S55" s="363">
        <v>0</v>
      </c>
      <c r="T55" s="363">
        <v>1195875248</v>
      </c>
      <c r="U55" s="363">
        <v>1195875248</v>
      </c>
      <c r="V55" s="363">
        <v>1078918455</v>
      </c>
      <c r="W55" s="363">
        <v>1078918455</v>
      </c>
      <c r="X55" s="363">
        <v>1117102023</v>
      </c>
      <c r="Y55" s="363">
        <v>1117102023</v>
      </c>
      <c r="Z55" s="363">
        <v>2024227</v>
      </c>
      <c r="AA55" s="363">
        <v>-227538</v>
      </c>
      <c r="AB55" s="363">
        <v>1796689</v>
      </c>
      <c r="AC55" s="363">
        <v>71612562.019999996</v>
      </c>
      <c r="AD55" s="363">
        <v>0</v>
      </c>
      <c r="AE55" s="363">
        <v>1190511274.02</v>
      </c>
    </row>
    <row r="56" spans="1:31">
      <c r="A56" s="352">
        <v>2010</v>
      </c>
      <c r="B56" s="352">
        <v>10</v>
      </c>
      <c r="C56" s="363">
        <v>482218133</v>
      </c>
      <c r="D56" s="363">
        <v>-34755692</v>
      </c>
      <c r="E56" s="363">
        <v>447462441</v>
      </c>
      <c r="F56" s="363">
        <v>344603122</v>
      </c>
      <c r="G56" s="363">
        <v>-23677042</v>
      </c>
      <c r="H56" s="363">
        <v>320926080</v>
      </c>
      <c r="I56" s="363">
        <v>180153782</v>
      </c>
      <c r="J56" s="363">
        <v>-3257791</v>
      </c>
      <c r="K56" s="363">
        <v>176895991</v>
      </c>
      <c r="L56" s="363">
        <v>2374761</v>
      </c>
      <c r="M56" s="363">
        <v>31217929</v>
      </c>
      <c r="N56" s="363">
        <v>3297068</v>
      </c>
      <c r="O56" s="363">
        <v>34514997</v>
      </c>
      <c r="P56" s="363">
        <v>982174270</v>
      </c>
      <c r="Q56" s="363">
        <v>0</v>
      </c>
      <c r="R56" s="363">
        <v>982174270</v>
      </c>
      <c r="S56" s="363">
        <v>0</v>
      </c>
      <c r="T56" s="363">
        <v>1009349798</v>
      </c>
      <c r="U56" s="363">
        <v>1009349798</v>
      </c>
      <c r="V56" s="363">
        <v>947659273</v>
      </c>
      <c r="W56" s="363">
        <v>947659273</v>
      </c>
      <c r="X56" s="363">
        <v>982174270</v>
      </c>
      <c r="Y56" s="363">
        <v>982174270</v>
      </c>
      <c r="Z56" s="363">
        <v>1918574</v>
      </c>
      <c r="AA56" s="363">
        <v>-137949</v>
      </c>
      <c r="AB56" s="363">
        <v>1780625</v>
      </c>
      <c r="AC56" s="363">
        <v>54399429.520000003</v>
      </c>
      <c r="AD56" s="363">
        <v>0</v>
      </c>
      <c r="AE56" s="363">
        <v>1038354324.52</v>
      </c>
    </row>
    <row r="57" spans="1:31">
      <c r="A57" s="352">
        <v>2010</v>
      </c>
      <c r="B57" s="352">
        <v>11</v>
      </c>
      <c r="C57" s="363">
        <v>399970104</v>
      </c>
      <c r="D57" s="363">
        <v>-12055196</v>
      </c>
      <c r="E57" s="363">
        <v>387914908</v>
      </c>
      <c r="F57" s="363">
        <v>298037445</v>
      </c>
      <c r="G57" s="363">
        <v>-8565440</v>
      </c>
      <c r="H57" s="363">
        <v>289472005</v>
      </c>
      <c r="I57" s="363">
        <v>160853664</v>
      </c>
      <c r="J57" s="363">
        <v>-1315440</v>
      </c>
      <c r="K57" s="363">
        <v>159538224</v>
      </c>
      <c r="L57" s="363">
        <v>2382830</v>
      </c>
      <c r="M57" s="363">
        <v>29636220</v>
      </c>
      <c r="N57" s="363">
        <v>2932069</v>
      </c>
      <c r="O57" s="363">
        <v>32568289</v>
      </c>
      <c r="P57" s="363">
        <v>871876256</v>
      </c>
      <c r="Q57" s="363">
        <v>0</v>
      </c>
      <c r="R57" s="363">
        <v>871876256</v>
      </c>
      <c r="S57" s="363">
        <v>0</v>
      </c>
      <c r="T57" s="363">
        <v>861244043</v>
      </c>
      <c r="U57" s="363">
        <v>861244043</v>
      </c>
      <c r="V57" s="363">
        <v>839307967</v>
      </c>
      <c r="W57" s="363">
        <v>839307967</v>
      </c>
      <c r="X57" s="363">
        <v>871876256</v>
      </c>
      <c r="Y57" s="363">
        <v>871876256</v>
      </c>
      <c r="Z57" s="363">
        <v>2041658</v>
      </c>
      <c r="AA57" s="363">
        <v>-61333</v>
      </c>
      <c r="AB57" s="363">
        <v>1980325</v>
      </c>
      <c r="AC57" s="363">
        <v>42380665.240000002</v>
      </c>
      <c r="AD57" s="363">
        <v>0</v>
      </c>
      <c r="AE57" s="363">
        <v>916237246.24000001</v>
      </c>
    </row>
    <row r="58" spans="1:31">
      <c r="A58" s="352">
        <v>2010</v>
      </c>
      <c r="B58" s="352">
        <v>12</v>
      </c>
      <c r="C58" s="363">
        <v>438221354</v>
      </c>
      <c r="D58" s="363">
        <v>34940157</v>
      </c>
      <c r="E58" s="363">
        <v>473161511</v>
      </c>
      <c r="F58" s="363">
        <v>290167501</v>
      </c>
      <c r="G58" s="363">
        <v>22159234</v>
      </c>
      <c r="H58" s="363">
        <v>312326735</v>
      </c>
      <c r="I58" s="363">
        <v>159248193</v>
      </c>
      <c r="J58" s="363">
        <v>3069589</v>
      </c>
      <c r="K58" s="363">
        <v>162317782</v>
      </c>
      <c r="L58" s="363">
        <v>2390899</v>
      </c>
      <c r="M58" s="363">
        <v>33323131</v>
      </c>
      <c r="N58" s="363">
        <v>3287402</v>
      </c>
      <c r="O58" s="363">
        <v>36610533</v>
      </c>
      <c r="P58" s="363">
        <v>986807460</v>
      </c>
      <c r="Q58" s="363">
        <v>0</v>
      </c>
      <c r="R58" s="363">
        <v>986807460</v>
      </c>
      <c r="S58" s="363">
        <v>0</v>
      </c>
      <c r="T58" s="363">
        <v>890027947</v>
      </c>
      <c r="U58" s="363">
        <v>890027947</v>
      </c>
      <c r="V58" s="363">
        <v>950196927</v>
      </c>
      <c r="W58" s="363">
        <v>950196927</v>
      </c>
      <c r="X58" s="363">
        <v>986807460</v>
      </c>
      <c r="Y58" s="363">
        <v>986807460</v>
      </c>
      <c r="Z58" s="363">
        <v>2221036</v>
      </c>
      <c r="AA58" s="363">
        <v>176198</v>
      </c>
      <c r="AB58" s="363">
        <v>2397234</v>
      </c>
      <c r="AC58" s="363">
        <v>55229057.149999999</v>
      </c>
      <c r="AD58" s="363">
        <v>0</v>
      </c>
      <c r="AE58" s="363">
        <v>1044433751.15</v>
      </c>
    </row>
    <row r="59" spans="1:31">
      <c r="B59" s="357" t="s">
        <v>112</v>
      </c>
      <c r="C59" s="363">
        <v>6077395374</v>
      </c>
      <c r="D59" s="363">
        <v>889070</v>
      </c>
      <c r="E59" s="363">
        <v>6078284444</v>
      </c>
      <c r="F59" s="363">
        <v>3993670382</v>
      </c>
      <c r="G59" s="363">
        <v>14454911</v>
      </c>
      <c r="H59" s="363">
        <v>4008125293</v>
      </c>
      <c r="I59" s="363">
        <v>2089133116</v>
      </c>
      <c r="J59" s="363">
        <v>2624824</v>
      </c>
      <c r="K59" s="363">
        <v>2091757940</v>
      </c>
      <c r="L59" s="363">
        <v>28158240</v>
      </c>
      <c r="M59" s="363">
        <v>398097560</v>
      </c>
      <c r="N59" s="363">
        <v>41779407</v>
      </c>
      <c r="O59" s="363">
        <v>439876967</v>
      </c>
      <c r="P59" s="363">
        <v>12646202884</v>
      </c>
      <c r="Q59" s="363">
        <v>0</v>
      </c>
      <c r="R59" s="363">
        <v>12646202884</v>
      </c>
      <c r="S59" s="363">
        <v>0</v>
      </c>
      <c r="T59" s="363">
        <v>12188357112</v>
      </c>
      <c r="U59" s="363">
        <v>12188357112</v>
      </c>
      <c r="V59" s="363">
        <v>12206325917</v>
      </c>
      <c r="W59" s="363">
        <v>12206325917</v>
      </c>
      <c r="X59" s="363">
        <v>12646202884</v>
      </c>
      <c r="Y59" s="363">
        <v>12646202884</v>
      </c>
      <c r="Z59" s="363">
        <v>24957020</v>
      </c>
      <c r="AA59" s="363">
        <v>182075</v>
      </c>
      <c r="AB59" s="363">
        <v>25139095</v>
      </c>
      <c r="AC59" s="363">
        <v>781254968.80999994</v>
      </c>
      <c r="AD59" s="363">
        <v>0</v>
      </c>
      <c r="AE59" s="363">
        <v>13452596947.810001</v>
      </c>
    </row>
    <row r="60" spans="1:31">
      <c r="A60" s="352">
        <v>2011</v>
      </c>
      <c r="B60" s="352">
        <v>1</v>
      </c>
      <c r="C60" s="363">
        <v>560651722</v>
      </c>
      <c r="D60" s="363">
        <v>-28277399</v>
      </c>
      <c r="E60" s="363">
        <v>532374323</v>
      </c>
      <c r="F60" s="363">
        <v>307240513</v>
      </c>
      <c r="G60" s="363">
        <v>-14889031</v>
      </c>
      <c r="H60" s="363">
        <v>292351482</v>
      </c>
      <c r="I60" s="363">
        <v>165431457</v>
      </c>
      <c r="J60" s="363">
        <v>-2134935</v>
      </c>
      <c r="K60" s="363">
        <v>163296522</v>
      </c>
      <c r="L60" s="363">
        <v>2399393</v>
      </c>
      <c r="M60" s="363">
        <v>35181938</v>
      </c>
      <c r="N60" s="363">
        <v>3379810</v>
      </c>
      <c r="O60" s="363">
        <v>38561748</v>
      </c>
      <c r="P60" s="363">
        <v>1028983468</v>
      </c>
      <c r="Q60" s="363">
        <v>0</v>
      </c>
      <c r="R60" s="363">
        <v>1028983468</v>
      </c>
      <c r="S60" s="363">
        <v>0</v>
      </c>
      <c r="T60" s="363">
        <v>1035723085</v>
      </c>
      <c r="U60" s="363">
        <v>1035723085</v>
      </c>
      <c r="V60" s="363">
        <v>990421720</v>
      </c>
      <c r="W60" s="363">
        <v>990421720</v>
      </c>
      <c r="X60" s="363">
        <v>1028983468</v>
      </c>
      <c r="Y60" s="363">
        <v>1028983468</v>
      </c>
      <c r="Z60" s="363">
        <v>2246475</v>
      </c>
      <c r="AA60" s="363">
        <v>-112604</v>
      </c>
      <c r="AB60" s="363">
        <v>2133871</v>
      </c>
      <c r="AC60" s="363">
        <v>59422675.030000001</v>
      </c>
      <c r="AD60" s="363">
        <v>0</v>
      </c>
      <c r="AE60" s="363">
        <v>1090540014.03</v>
      </c>
    </row>
    <row r="61" spans="1:31">
      <c r="A61" s="352">
        <v>2011</v>
      </c>
      <c r="B61" s="352">
        <v>2</v>
      </c>
      <c r="C61" s="363">
        <v>501311033</v>
      </c>
      <c r="D61" s="363">
        <v>-48859102</v>
      </c>
      <c r="E61" s="363">
        <v>452451931</v>
      </c>
      <c r="F61" s="363">
        <v>291592404</v>
      </c>
      <c r="G61" s="363">
        <v>-27254407</v>
      </c>
      <c r="H61" s="363">
        <v>264337997</v>
      </c>
      <c r="I61" s="363">
        <v>145894181</v>
      </c>
      <c r="J61" s="363">
        <v>-3747651</v>
      </c>
      <c r="K61" s="363">
        <v>142146530</v>
      </c>
      <c r="L61" s="363">
        <v>2407887</v>
      </c>
      <c r="M61" s="363">
        <v>28767738</v>
      </c>
      <c r="N61" s="363">
        <v>2813767</v>
      </c>
      <c r="O61" s="363">
        <v>31581505</v>
      </c>
      <c r="P61" s="363">
        <v>892925850</v>
      </c>
      <c r="Q61" s="363">
        <v>0</v>
      </c>
      <c r="R61" s="363">
        <v>892925850</v>
      </c>
      <c r="S61" s="363">
        <v>0</v>
      </c>
      <c r="T61" s="363">
        <v>941205505</v>
      </c>
      <c r="U61" s="363">
        <v>941205505</v>
      </c>
      <c r="V61" s="363">
        <v>861344345</v>
      </c>
      <c r="W61" s="363">
        <v>861344345</v>
      </c>
      <c r="X61" s="363">
        <v>892925850</v>
      </c>
      <c r="Y61" s="363">
        <v>892925850</v>
      </c>
      <c r="Z61" s="363">
        <v>2148948</v>
      </c>
      <c r="AA61" s="363">
        <v>-208558</v>
      </c>
      <c r="AB61" s="363">
        <v>1940390</v>
      </c>
      <c r="AC61" s="363">
        <v>43843547.340000004</v>
      </c>
      <c r="AD61" s="363">
        <v>0</v>
      </c>
      <c r="AE61" s="363">
        <v>938709787.34000003</v>
      </c>
    </row>
    <row r="62" spans="1:31">
      <c r="A62" s="352">
        <v>2011</v>
      </c>
      <c r="B62" s="352">
        <v>3</v>
      </c>
      <c r="C62" s="363">
        <v>403250555</v>
      </c>
      <c r="D62" s="363">
        <v>26005009</v>
      </c>
      <c r="E62" s="363">
        <v>429255564</v>
      </c>
      <c r="F62" s="363">
        <v>280319173</v>
      </c>
      <c r="G62" s="363">
        <v>17139720</v>
      </c>
      <c r="H62" s="363">
        <v>297458893</v>
      </c>
      <c r="I62" s="363">
        <v>160260416</v>
      </c>
      <c r="J62" s="363">
        <v>2506189</v>
      </c>
      <c r="K62" s="363">
        <v>162766605</v>
      </c>
      <c r="L62" s="363">
        <v>2416382</v>
      </c>
      <c r="M62" s="363">
        <v>30489616</v>
      </c>
      <c r="N62" s="363">
        <v>3029183</v>
      </c>
      <c r="O62" s="363">
        <v>33518799</v>
      </c>
      <c r="P62" s="363">
        <v>925416243</v>
      </c>
      <c r="Q62" s="363">
        <v>0</v>
      </c>
      <c r="R62" s="363">
        <v>925416243</v>
      </c>
      <c r="S62" s="363">
        <v>0</v>
      </c>
      <c r="T62" s="363">
        <v>846246526</v>
      </c>
      <c r="U62" s="363">
        <v>846246526</v>
      </c>
      <c r="V62" s="363">
        <v>891897444</v>
      </c>
      <c r="W62" s="363">
        <v>891897444</v>
      </c>
      <c r="X62" s="363">
        <v>925416243</v>
      </c>
      <c r="Y62" s="363">
        <v>925416243</v>
      </c>
      <c r="Z62" s="363">
        <v>2105622</v>
      </c>
      <c r="AA62" s="363">
        <v>135208</v>
      </c>
      <c r="AB62" s="363">
        <v>2240830</v>
      </c>
      <c r="AC62" s="363">
        <v>47205439.899999999</v>
      </c>
      <c r="AD62" s="363">
        <v>0</v>
      </c>
      <c r="AE62" s="363">
        <v>974862512.89999998</v>
      </c>
    </row>
    <row r="63" spans="1:31">
      <c r="A63" s="352">
        <v>2011</v>
      </c>
      <c r="B63" s="352">
        <v>4</v>
      </c>
      <c r="C63" s="363">
        <v>398900182</v>
      </c>
      <c r="D63" s="363">
        <v>21983070</v>
      </c>
      <c r="E63" s="363">
        <v>420883252</v>
      </c>
      <c r="F63" s="363">
        <v>302444934</v>
      </c>
      <c r="G63" s="363">
        <v>15855621</v>
      </c>
      <c r="H63" s="363">
        <v>318300555</v>
      </c>
      <c r="I63" s="363">
        <v>165262159</v>
      </c>
      <c r="J63" s="363">
        <v>2316696</v>
      </c>
      <c r="K63" s="363">
        <v>167578855</v>
      </c>
      <c r="L63" s="363">
        <v>2424876</v>
      </c>
      <c r="M63" s="363">
        <v>28890562</v>
      </c>
      <c r="N63" s="363">
        <v>2975344</v>
      </c>
      <c r="O63" s="363">
        <v>31865906</v>
      </c>
      <c r="P63" s="363">
        <v>941053444</v>
      </c>
      <c r="Q63" s="363">
        <v>0</v>
      </c>
      <c r="R63" s="363">
        <v>941053444</v>
      </c>
      <c r="S63" s="363">
        <v>0</v>
      </c>
      <c r="T63" s="363">
        <v>869032151</v>
      </c>
      <c r="U63" s="363">
        <v>869032151</v>
      </c>
      <c r="V63" s="363">
        <v>909187538</v>
      </c>
      <c r="W63" s="363">
        <v>909187538</v>
      </c>
      <c r="X63" s="363">
        <v>941053444</v>
      </c>
      <c r="Y63" s="363">
        <v>941053444</v>
      </c>
      <c r="Z63" s="363">
        <v>1975243</v>
      </c>
      <c r="AA63" s="363">
        <v>108547</v>
      </c>
      <c r="AB63" s="363">
        <v>2083790</v>
      </c>
      <c r="AC63" s="363">
        <v>48760958.289999999</v>
      </c>
      <c r="AD63" s="363">
        <v>0</v>
      </c>
      <c r="AE63" s="363">
        <v>991898192.28999996</v>
      </c>
    </row>
    <row r="64" spans="1:31">
      <c r="A64" s="352">
        <v>2011</v>
      </c>
      <c r="B64" s="352">
        <v>5</v>
      </c>
      <c r="C64" s="363">
        <v>434428892</v>
      </c>
      <c r="D64" s="363">
        <v>76996386</v>
      </c>
      <c r="E64" s="363">
        <v>511425278</v>
      </c>
      <c r="F64" s="363">
        <v>326380289</v>
      </c>
      <c r="G64" s="363">
        <v>55116045</v>
      </c>
      <c r="H64" s="363">
        <v>381496334</v>
      </c>
      <c r="I64" s="363">
        <v>179348283</v>
      </c>
      <c r="J64" s="363">
        <v>8270913</v>
      </c>
      <c r="K64" s="363">
        <v>187619196</v>
      </c>
      <c r="L64" s="363">
        <v>2433370</v>
      </c>
      <c r="M64" s="363">
        <v>33615082</v>
      </c>
      <c r="N64" s="363">
        <v>3631744</v>
      </c>
      <c r="O64" s="363">
        <v>37246826</v>
      </c>
      <c r="P64" s="363">
        <v>1120221004</v>
      </c>
      <c r="Q64" s="363">
        <v>0</v>
      </c>
      <c r="R64" s="363">
        <v>1120221004</v>
      </c>
      <c r="S64" s="363">
        <v>0</v>
      </c>
      <c r="T64" s="363">
        <v>942590834</v>
      </c>
      <c r="U64" s="363">
        <v>942590834</v>
      </c>
      <c r="V64" s="363">
        <v>1082974178</v>
      </c>
      <c r="W64" s="363">
        <v>1082974178</v>
      </c>
      <c r="X64" s="363">
        <v>1120221004</v>
      </c>
      <c r="Y64" s="363">
        <v>1120221004</v>
      </c>
      <c r="Z64" s="363">
        <v>2278754</v>
      </c>
      <c r="AA64" s="363">
        <v>402298</v>
      </c>
      <c r="AB64" s="363">
        <v>2681052</v>
      </c>
      <c r="AC64" s="363">
        <v>70703167.640000001</v>
      </c>
      <c r="AD64" s="363">
        <v>0</v>
      </c>
      <c r="AE64" s="363">
        <v>1193605223.6399999</v>
      </c>
    </row>
    <row r="65" spans="1:44">
      <c r="A65" s="352">
        <v>2011</v>
      </c>
      <c r="B65" s="352">
        <v>6</v>
      </c>
      <c r="C65" s="363">
        <v>580269750</v>
      </c>
      <c r="D65" s="363">
        <v>19000260</v>
      </c>
      <c r="E65" s="363">
        <v>599270010</v>
      </c>
      <c r="F65" s="363">
        <v>382246274</v>
      </c>
      <c r="G65" s="363">
        <v>12010868</v>
      </c>
      <c r="H65" s="363">
        <v>394257142</v>
      </c>
      <c r="I65" s="363">
        <v>187977094</v>
      </c>
      <c r="J65" s="363">
        <v>1636004</v>
      </c>
      <c r="K65" s="363">
        <v>189613098</v>
      </c>
      <c r="L65" s="363">
        <v>2441864</v>
      </c>
      <c r="M65" s="363">
        <v>36934071</v>
      </c>
      <c r="N65" s="363">
        <v>4049679</v>
      </c>
      <c r="O65" s="363">
        <v>40983750</v>
      </c>
      <c r="P65" s="363">
        <v>1226565864</v>
      </c>
      <c r="Q65" s="363">
        <v>0</v>
      </c>
      <c r="R65" s="363">
        <v>1226565864</v>
      </c>
      <c r="S65" s="363">
        <v>0</v>
      </c>
      <c r="T65" s="363">
        <v>1152934982</v>
      </c>
      <c r="U65" s="363">
        <v>1152934982</v>
      </c>
      <c r="V65" s="363">
        <v>1185582114</v>
      </c>
      <c r="W65" s="363">
        <v>1185582114</v>
      </c>
      <c r="X65" s="363">
        <v>1226565864</v>
      </c>
      <c r="Y65" s="363">
        <v>1226565864</v>
      </c>
      <c r="Z65" s="363">
        <v>1853520</v>
      </c>
      <c r="AA65" s="363">
        <v>60435</v>
      </c>
      <c r="AB65" s="363">
        <v>1913955</v>
      </c>
      <c r="AC65" s="363">
        <v>85986164.730000004</v>
      </c>
      <c r="AD65" s="363">
        <v>0</v>
      </c>
      <c r="AE65" s="363">
        <v>1314465983.73</v>
      </c>
    </row>
    <row r="66" spans="1:44">
      <c r="A66" s="352">
        <v>2011</v>
      </c>
      <c r="B66" s="352">
        <v>7</v>
      </c>
      <c r="C66" s="363">
        <v>668517598</v>
      </c>
      <c r="D66" s="363">
        <v>15377197</v>
      </c>
      <c r="E66" s="363">
        <v>683894795</v>
      </c>
      <c r="F66" s="363">
        <v>406538182</v>
      </c>
      <c r="G66" s="363">
        <v>8967016</v>
      </c>
      <c r="H66" s="363">
        <v>415505198</v>
      </c>
      <c r="I66" s="363">
        <v>191157811</v>
      </c>
      <c r="J66" s="363">
        <v>1163563</v>
      </c>
      <c r="K66" s="363">
        <v>192321374</v>
      </c>
      <c r="L66" s="363">
        <v>2450358</v>
      </c>
      <c r="M66" s="363">
        <v>39857230</v>
      </c>
      <c r="N66" s="363">
        <v>4333007</v>
      </c>
      <c r="O66" s="363">
        <v>44190237</v>
      </c>
      <c r="P66" s="363">
        <v>1338361962</v>
      </c>
      <c r="Q66" s="363">
        <v>0</v>
      </c>
      <c r="R66" s="363">
        <v>1338361962</v>
      </c>
      <c r="S66" s="363">
        <v>0</v>
      </c>
      <c r="T66" s="363">
        <v>1268663949</v>
      </c>
      <c r="U66" s="363">
        <v>1268663949</v>
      </c>
      <c r="V66" s="363">
        <v>1294171725</v>
      </c>
      <c r="W66" s="363">
        <v>1294171725</v>
      </c>
      <c r="X66" s="363">
        <v>1338361962</v>
      </c>
      <c r="Y66" s="363">
        <v>1338361962</v>
      </c>
      <c r="Z66" s="363">
        <v>2178366</v>
      </c>
      <c r="AA66" s="363">
        <v>49891</v>
      </c>
      <c r="AB66" s="363">
        <v>2228257</v>
      </c>
      <c r="AC66" s="363">
        <v>103863892.03</v>
      </c>
      <c r="AD66" s="363">
        <v>0</v>
      </c>
      <c r="AE66" s="363">
        <v>1444454111.03</v>
      </c>
    </row>
    <row r="67" spans="1:44">
      <c r="A67" s="352">
        <v>2011</v>
      </c>
      <c r="B67" s="352">
        <v>8</v>
      </c>
      <c r="C67" s="363">
        <v>695733061</v>
      </c>
      <c r="D67" s="363">
        <v>792042</v>
      </c>
      <c r="E67" s="363">
        <v>696525103</v>
      </c>
      <c r="F67" s="363">
        <v>414129187</v>
      </c>
      <c r="G67" s="363">
        <v>451775</v>
      </c>
      <c r="H67" s="363">
        <v>414580962</v>
      </c>
      <c r="I67" s="363">
        <v>198460834</v>
      </c>
      <c r="J67" s="363">
        <v>63848</v>
      </c>
      <c r="K67" s="363">
        <v>198524682</v>
      </c>
      <c r="L67" s="363">
        <v>2458852</v>
      </c>
      <c r="M67" s="363">
        <v>40695338</v>
      </c>
      <c r="N67" s="363">
        <v>4475682</v>
      </c>
      <c r="O67" s="363">
        <v>45171020</v>
      </c>
      <c r="P67" s="363">
        <v>1357260619</v>
      </c>
      <c r="Q67" s="363">
        <v>0</v>
      </c>
      <c r="R67" s="363">
        <v>1357260619</v>
      </c>
      <c r="S67" s="363">
        <v>0</v>
      </c>
      <c r="T67" s="363">
        <v>1310781934</v>
      </c>
      <c r="U67" s="363">
        <v>1310781934</v>
      </c>
      <c r="V67" s="363">
        <v>1312089599</v>
      </c>
      <c r="W67" s="363">
        <v>1312089599</v>
      </c>
      <c r="X67" s="363">
        <v>1357260619</v>
      </c>
      <c r="Y67" s="363">
        <v>1357260619</v>
      </c>
      <c r="Z67" s="363">
        <v>2159385</v>
      </c>
      <c r="AA67" s="363">
        <v>2449</v>
      </c>
      <c r="AB67" s="363">
        <v>2161834</v>
      </c>
      <c r="AC67" s="363">
        <v>107013146.44</v>
      </c>
      <c r="AD67" s="363">
        <v>0</v>
      </c>
      <c r="AE67" s="363">
        <v>1466435599.4400001</v>
      </c>
    </row>
    <row r="68" spans="1:44">
      <c r="A68" s="352">
        <v>2011</v>
      </c>
      <c r="B68" s="352">
        <v>9</v>
      </c>
      <c r="C68" s="363">
        <v>628481261</v>
      </c>
      <c r="D68" s="363">
        <v>-70743093</v>
      </c>
      <c r="E68" s="363">
        <v>557738168</v>
      </c>
      <c r="F68" s="363">
        <v>399672198</v>
      </c>
      <c r="G68" s="363">
        <v>-43131928</v>
      </c>
      <c r="H68" s="363">
        <v>356540270</v>
      </c>
      <c r="I68" s="363">
        <v>190811729</v>
      </c>
      <c r="J68" s="363">
        <v>-5922245</v>
      </c>
      <c r="K68" s="363">
        <v>184889484</v>
      </c>
      <c r="L68" s="363">
        <v>2467347</v>
      </c>
      <c r="M68" s="363">
        <v>34987089</v>
      </c>
      <c r="N68" s="363">
        <v>3811992</v>
      </c>
      <c r="O68" s="363">
        <v>38799081</v>
      </c>
      <c r="P68" s="363">
        <v>1140434350</v>
      </c>
      <c r="Q68" s="363">
        <v>0</v>
      </c>
      <c r="R68" s="363">
        <v>1140434350</v>
      </c>
      <c r="S68" s="363">
        <v>0</v>
      </c>
      <c r="T68" s="363">
        <v>1221432535</v>
      </c>
      <c r="U68" s="363">
        <v>1221432535</v>
      </c>
      <c r="V68" s="363">
        <v>1101635269</v>
      </c>
      <c r="W68" s="363">
        <v>1101635269</v>
      </c>
      <c r="X68" s="363">
        <v>1140434350</v>
      </c>
      <c r="Y68" s="363">
        <v>1140434350</v>
      </c>
      <c r="Z68" s="363">
        <v>2047765</v>
      </c>
      <c r="AA68" s="363">
        <v>-229743</v>
      </c>
      <c r="AB68" s="363">
        <v>1818022</v>
      </c>
      <c r="AC68" s="363">
        <v>73460938.609999999</v>
      </c>
      <c r="AD68" s="363">
        <v>0</v>
      </c>
      <c r="AE68" s="363">
        <v>1215713310.6100001</v>
      </c>
    </row>
    <row r="69" spans="1:44">
      <c r="A69" s="352">
        <v>2011</v>
      </c>
      <c r="B69" s="352">
        <v>10</v>
      </c>
      <c r="C69" s="363">
        <v>492108632</v>
      </c>
      <c r="D69" s="363">
        <v>-35270320</v>
      </c>
      <c r="E69" s="363">
        <v>456838312</v>
      </c>
      <c r="F69" s="363">
        <v>349663642</v>
      </c>
      <c r="G69" s="363">
        <v>-23903754</v>
      </c>
      <c r="H69" s="363">
        <v>325759888</v>
      </c>
      <c r="I69" s="363">
        <v>179633875</v>
      </c>
      <c r="J69" s="363">
        <v>-3294259</v>
      </c>
      <c r="K69" s="363">
        <v>176339616</v>
      </c>
      <c r="L69" s="363">
        <v>2475841</v>
      </c>
      <c r="M69" s="363">
        <v>31825222</v>
      </c>
      <c r="N69" s="363">
        <v>3323996</v>
      </c>
      <c r="O69" s="363">
        <v>35149218</v>
      </c>
      <c r="P69" s="363">
        <v>996562875</v>
      </c>
      <c r="Q69" s="363">
        <v>0</v>
      </c>
      <c r="R69" s="363">
        <v>996562875</v>
      </c>
      <c r="S69" s="363">
        <v>0</v>
      </c>
      <c r="T69" s="363">
        <v>1023881990</v>
      </c>
      <c r="U69" s="363">
        <v>1023881990</v>
      </c>
      <c r="V69" s="363">
        <v>961413657</v>
      </c>
      <c r="W69" s="363">
        <v>961413657</v>
      </c>
      <c r="X69" s="363">
        <v>996562875</v>
      </c>
      <c r="Y69" s="363">
        <v>996562875</v>
      </c>
      <c r="Z69" s="363">
        <v>1940883</v>
      </c>
      <c r="AA69" s="363">
        <v>-138700</v>
      </c>
      <c r="AB69" s="363">
        <v>1802183</v>
      </c>
      <c r="AC69" s="363">
        <v>55066217.509999998</v>
      </c>
      <c r="AD69" s="363">
        <v>0</v>
      </c>
      <c r="AE69" s="363">
        <v>1053431275.51</v>
      </c>
    </row>
    <row r="70" spans="1:44">
      <c r="A70" s="352">
        <v>2011</v>
      </c>
      <c r="B70" s="352">
        <v>11</v>
      </c>
      <c r="C70" s="363">
        <v>411795355</v>
      </c>
      <c r="D70" s="363">
        <v>-12439114</v>
      </c>
      <c r="E70" s="363">
        <v>399356241</v>
      </c>
      <c r="F70" s="363">
        <v>304543113</v>
      </c>
      <c r="G70" s="363">
        <v>-8780225</v>
      </c>
      <c r="H70" s="363">
        <v>295762888</v>
      </c>
      <c r="I70" s="363">
        <v>160442445</v>
      </c>
      <c r="J70" s="363">
        <v>-1345622</v>
      </c>
      <c r="K70" s="363">
        <v>159096823</v>
      </c>
      <c r="L70" s="363">
        <v>2484335</v>
      </c>
      <c r="M70" s="363">
        <v>30220813</v>
      </c>
      <c r="N70" s="363">
        <v>2958129</v>
      </c>
      <c r="O70" s="363">
        <v>33178942</v>
      </c>
      <c r="P70" s="363">
        <v>889879229</v>
      </c>
      <c r="Q70" s="363">
        <v>0</v>
      </c>
      <c r="R70" s="363">
        <v>889879229</v>
      </c>
      <c r="S70" s="363">
        <v>0</v>
      </c>
      <c r="T70" s="363">
        <v>879265248</v>
      </c>
      <c r="U70" s="363">
        <v>879265248</v>
      </c>
      <c r="V70" s="363">
        <v>856700287</v>
      </c>
      <c r="W70" s="363">
        <v>856700287</v>
      </c>
      <c r="X70" s="363">
        <v>889879229</v>
      </c>
      <c r="Y70" s="363">
        <v>889879229</v>
      </c>
      <c r="Z70" s="363">
        <v>2065398</v>
      </c>
      <c r="AA70" s="363">
        <v>-62140</v>
      </c>
      <c r="AB70" s="363">
        <v>2003258</v>
      </c>
      <c r="AC70" s="363">
        <v>43448952.229999997</v>
      </c>
      <c r="AD70" s="363">
        <v>0</v>
      </c>
      <c r="AE70" s="363">
        <v>935331439.23000002</v>
      </c>
    </row>
    <row r="71" spans="1:44">
      <c r="A71" s="352">
        <v>2011</v>
      </c>
      <c r="B71" s="352">
        <v>12</v>
      </c>
      <c r="C71" s="363">
        <v>450246294</v>
      </c>
      <c r="D71" s="363">
        <v>35668110</v>
      </c>
      <c r="E71" s="363">
        <v>485914404</v>
      </c>
      <c r="F71" s="363">
        <v>295891985</v>
      </c>
      <c r="G71" s="363">
        <v>22478235</v>
      </c>
      <c r="H71" s="363">
        <v>318370220</v>
      </c>
      <c r="I71" s="363">
        <v>158702124</v>
      </c>
      <c r="J71" s="363">
        <v>3111473</v>
      </c>
      <c r="K71" s="363">
        <v>161813597</v>
      </c>
      <c r="L71" s="363">
        <v>2492829</v>
      </c>
      <c r="M71" s="363">
        <v>33922390</v>
      </c>
      <c r="N71" s="363">
        <v>3314330</v>
      </c>
      <c r="O71" s="363">
        <v>37236720</v>
      </c>
      <c r="P71" s="363">
        <v>1005827770</v>
      </c>
      <c r="Q71" s="363">
        <v>0</v>
      </c>
      <c r="R71" s="363">
        <v>1005827770</v>
      </c>
      <c r="S71" s="363">
        <v>0</v>
      </c>
      <c r="T71" s="363">
        <v>907333232</v>
      </c>
      <c r="U71" s="363">
        <v>907333232</v>
      </c>
      <c r="V71" s="363">
        <v>968591050</v>
      </c>
      <c r="W71" s="363">
        <v>968591050</v>
      </c>
      <c r="X71" s="363">
        <v>1005827770</v>
      </c>
      <c r="Y71" s="363">
        <v>1005827770</v>
      </c>
      <c r="Z71" s="363">
        <v>2246862</v>
      </c>
      <c r="AA71" s="363">
        <v>176912</v>
      </c>
      <c r="AB71" s="363">
        <v>2423774</v>
      </c>
      <c r="AC71" s="363">
        <v>56501354.520000003</v>
      </c>
      <c r="AD71" s="363">
        <v>0</v>
      </c>
      <c r="AE71" s="363">
        <v>1064752898.52</v>
      </c>
    </row>
    <row r="72" spans="1:44">
      <c r="B72" s="357" t="s">
        <v>112</v>
      </c>
      <c r="C72" s="363">
        <v>6225694335</v>
      </c>
      <c r="D72" s="363">
        <v>233046</v>
      </c>
      <c r="E72" s="363">
        <v>6225927381</v>
      </c>
      <c r="F72" s="363">
        <v>4060661894</v>
      </c>
      <c r="G72" s="363">
        <v>14059935</v>
      </c>
      <c r="H72" s="363">
        <v>4074721829</v>
      </c>
      <c r="I72" s="363">
        <v>2083382408</v>
      </c>
      <c r="J72" s="363">
        <v>2623974</v>
      </c>
      <c r="K72" s="363">
        <v>2086006382</v>
      </c>
      <c r="L72" s="363">
        <v>29353334</v>
      </c>
      <c r="M72" s="363">
        <v>405387089</v>
      </c>
      <c r="N72" s="363">
        <v>42096663</v>
      </c>
      <c r="O72" s="363">
        <v>447483752</v>
      </c>
      <c r="P72" s="363">
        <v>12863492678</v>
      </c>
      <c r="Q72" s="363">
        <v>0</v>
      </c>
      <c r="R72" s="363">
        <v>12863492678</v>
      </c>
      <c r="S72" s="363">
        <v>0</v>
      </c>
      <c r="T72" s="363">
        <v>12399091971</v>
      </c>
      <c r="U72" s="363">
        <v>12399091971</v>
      </c>
      <c r="V72" s="363">
        <v>12416008926</v>
      </c>
      <c r="W72" s="363">
        <v>12416008926</v>
      </c>
      <c r="X72" s="363">
        <v>12863492678</v>
      </c>
      <c r="Y72" s="363">
        <v>12863492678</v>
      </c>
      <c r="Z72" s="363">
        <v>25247221</v>
      </c>
      <c r="AA72" s="363">
        <v>183995</v>
      </c>
      <c r="AB72" s="363">
        <v>25431216</v>
      </c>
      <c r="AC72" s="363">
        <v>795276454.2700001</v>
      </c>
      <c r="AD72" s="363">
        <v>0</v>
      </c>
      <c r="AE72" s="363">
        <v>13684200348.27</v>
      </c>
    </row>
    <row r="73" spans="1:44">
      <c r="A73" s="352">
        <v>2012</v>
      </c>
      <c r="B73" s="352">
        <v>1</v>
      </c>
      <c r="C73" s="363">
        <v>575592882</v>
      </c>
      <c r="D73" s="363">
        <v>-29018515</v>
      </c>
      <c r="E73" s="363">
        <v>546574367</v>
      </c>
      <c r="F73" s="363">
        <v>313173064</v>
      </c>
      <c r="G73" s="363">
        <v>-15193402</v>
      </c>
      <c r="H73" s="363">
        <v>297979662</v>
      </c>
      <c r="I73" s="363">
        <v>164845780</v>
      </c>
      <c r="J73" s="363">
        <v>-2173634</v>
      </c>
      <c r="K73" s="363">
        <v>162672146</v>
      </c>
      <c r="L73" s="363">
        <v>2501821</v>
      </c>
      <c r="M73" s="363">
        <v>35782804</v>
      </c>
      <c r="N73" s="363">
        <v>3406131</v>
      </c>
      <c r="O73" s="363">
        <v>39188935</v>
      </c>
      <c r="P73" s="363">
        <v>1048916931</v>
      </c>
      <c r="Q73" s="363">
        <v>0</v>
      </c>
      <c r="R73" s="363">
        <v>1048916931</v>
      </c>
      <c r="S73" s="363">
        <v>0</v>
      </c>
      <c r="T73" s="363">
        <v>1056113547</v>
      </c>
      <c r="U73" s="363">
        <v>1056113547</v>
      </c>
      <c r="V73" s="363">
        <v>1009727996</v>
      </c>
      <c r="W73" s="363">
        <v>1009727996</v>
      </c>
      <c r="X73" s="363">
        <v>1048916931</v>
      </c>
      <c r="Y73" s="363">
        <v>1048916931</v>
      </c>
      <c r="Z73" s="363">
        <v>2272297</v>
      </c>
      <c r="AA73" s="363">
        <v>-113732</v>
      </c>
      <c r="AB73" s="363">
        <v>2158565</v>
      </c>
      <c r="AC73" s="363">
        <v>60798263.880000003</v>
      </c>
      <c r="AD73" s="363">
        <v>0</v>
      </c>
      <c r="AE73" s="363">
        <v>1111873759.8800001</v>
      </c>
      <c r="AR73" s="364"/>
    </row>
    <row r="74" spans="1:44">
      <c r="A74" s="352">
        <v>2012</v>
      </c>
      <c r="B74" s="352">
        <v>2</v>
      </c>
      <c r="C74" s="363">
        <v>515695874</v>
      </c>
      <c r="D74" s="363">
        <v>-50259105</v>
      </c>
      <c r="E74" s="363">
        <v>465436769</v>
      </c>
      <c r="F74" s="363">
        <v>297926911</v>
      </c>
      <c r="G74" s="363">
        <v>-27879295</v>
      </c>
      <c r="H74" s="363">
        <v>270047616</v>
      </c>
      <c r="I74" s="363">
        <v>145294540</v>
      </c>
      <c r="J74" s="363">
        <v>-3809145</v>
      </c>
      <c r="K74" s="363">
        <v>141485395</v>
      </c>
      <c r="L74" s="363">
        <v>2510813</v>
      </c>
      <c r="M74" s="363">
        <v>30361043</v>
      </c>
      <c r="N74" s="363">
        <v>2938376</v>
      </c>
      <c r="O74" s="363">
        <v>33299419</v>
      </c>
      <c r="P74" s="363">
        <v>912780012</v>
      </c>
      <c r="Q74" s="363">
        <v>0</v>
      </c>
      <c r="R74" s="363">
        <v>912780012</v>
      </c>
      <c r="S74" s="363">
        <v>0</v>
      </c>
      <c r="T74" s="363">
        <v>961428138</v>
      </c>
      <c r="U74" s="363">
        <v>961428138</v>
      </c>
      <c r="V74" s="363">
        <v>879480593</v>
      </c>
      <c r="W74" s="363">
        <v>879480593</v>
      </c>
      <c r="X74" s="363">
        <v>912780012</v>
      </c>
      <c r="Y74" s="363">
        <v>912780012</v>
      </c>
      <c r="Z74" s="363">
        <v>2173649</v>
      </c>
      <c r="AA74" s="363">
        <v>-210801</v>
      </c>
      <c r="AB74" s="363">
        <v>1962848</v>
      </c>
      <c r="AC74" s="363">
        <v>45087329.289999999</v>
      </c>
      <c r="AD74" s="363">
        <v>0</v>
      </c>
      <c r="AE74" s="363">
        <v>959830189.28999996</v>
      </c>
      <c r="AR74" s="364"/>
    </row>
    <row r="75" spans="1:44">
      <c r="A75" s="352">
        <v>2012</v>
      </c>
      <c r="B75" s="352">
        <v>3</v>
      </c>
      <c r="C75" s="363">
        <v>413604185</v>
      </c>
      <c r="D75" s="363">
        <v>26561666</v>
      </c>
      <c r="E75" s="363">
        <v>440165851</v>
      </c>
      <c r="F75" s="363">
        <v>285423081</v>
      </c>
      <c r="G75" s="363">
        <v>17396150</v>
      </c>
      <c r="H75" s="363">
        <v>302819231</v>
      </c>
      <c r="I75" s="363">
        <v>159452224</v>
      </c>
      <c r="J75" s="363">
        <v>2530190</v>
      </c>
      <c r="K75" s="363">
        <v>161982414</v>
      </c>
      <c r="L75" s="363">
        <v>2519805</v>
      </c>
      <c r="M75" s="363">
        <v>31095302</v>
      </c>
      <c r="N75" s="363">
        <v>3054289</v>
      </c>
      <c r="O75" s="363">
        <v>34149591</v>
      </c>
      <c r="P75" s="363">
        <v>941636892</v>
      </c>
      <c r="Q75" s="363">
        <v>0</v>
      </c>
      <c r="R75" s="363">
        <v>941636892</v>
      </c>
      <c r="S75" s="363">
        <v>0</v>
      </c>
      <c r="T75" s="363">
        <v>860999295</v>
      </c>
      <c r="U75" s="363">
        <v>860999295</v>
      </c>
      <c r="V75" s="363">
        <v>907487301</v>
      </c>
      <c r="W75" s="363">
        <v>907487301</v>
      </c>
      <c r="X75" s="363">
        <v>941636892</v>
      </c>
      <c r="Y75" s="363">
        <v>941636892</v>
      </c>
      <c r="Z75" s="363">
        <v>2129825</v>
      </c>
      <c r="AA75" s="363">
        <v>136095</v>
      </c>
      <c r="AB75" s="363">
        <v>2265920</v>
      </c>
      <c r="AC75" s="363">
        <v>48059638.259999998</v>
      </c>
      <c r="AD75" s="363">
        <v>0</v>
      </c>
      <c r="AE75" s="363">
        <v>991962450.25999999</v>
      </c>
      <c r="AR75" s="364"/>
    </row>
    <row r="76" spans="1:44">
      <c r="A76" s="352">
        <v>2012</v>
      </c>
      <c r="B76" s="352">
        <v>4</v>
      </c>
      <c r="C76" s="363">
        <v>404745018</v>
      </c>
      <c r="D76" s="363">
        <v>22488654</v>
      </c>
      <c r="E76" s="363">
        <v>427233672</v>
      </c>
      <c r="F76" s="363">
        <v>304837634</v>
      </c>
      <c r="G76" s="363">
        <v>16115736</v>
      </c>
      <c r="H76" s="363">
        <v>320953370</v>
      </c>
      <c r="I76" s="363">
        <v>164337089</v>
      </c>
      <c r="J76" s="363">
        <v>2357599</v>
      </c>
      <c r="K76" s="363">
        <v>166694688</v>
      </c>
      <c r="L76" s="363">
        <v>2528797</v>
      </c>
      <c r="M76" s="363">
        <v>29479819</v>
      </c>
      <c r="N76" s="363">
        <v>2999053</v>
      </c>
      <c r="O76" s="363">
        <v>32478872</v>
      </c>
      <c r="P76" s="363">
        <v>949889399</v>
      </c>
      <c r="Q76" s="363">
        <v>0</v>
      </c>
      <c r="R76" s="363">
        <v>949889399</v>
      </c>
      <c r="S76" s="363">
        <v>0</v>
      </c>
      <c r="T76" s="363">
        <v>876448538</v>
      </c>
      <c r="U76" s="363">
        <v>876448538</v>
      </c>
      <c r="V76" s="363">
        <v>917410527</v>
      </c>
      <c r="W76" s="363">
        <v>917410527</v>
      </c>
      <c r="X76" s="363">
        <v>949889399</v>
      </c>
      <c r="Y76" s="363">
        <v>949889399</v>
      </c>
      <c r="Z76" s="363">
        <v>1997947</v>
      </c>
      <c r="AA76" s="363">
        <v>110642</v>
      </c>
      <c r="AB76" s="363">
        <v>2108589</v>
      </c>
      <c r="AC76" s="363">
        <v>48787970.009999998</v>
      </c>
      <c r="AD76" s="363">
        <v>0</v>
      </c>
      <c r="AE76" s="363">
        <v>1000785958.01</v>
      </c>
      <c r="AR76" s="364"/>
    </row>
    <row r="77" spans="1:44">
      <c r="A77" s="352">
        <v>2012</v>
      </c>
      <c r="B77" s="352">
        <v>5</v>
      </c>
      <c r="C77" s="363">
        <v>446677134</v>
      </c>
      <c r="D77" s="363">
        <v>78708221</v>
      </c>
      <c r="E77" s="363">
        <v>525385355</v>
      </c>
      <c r="F77" s="363">
        <v>333595249</v>
      </c>
      <c r="G77" s="363">
        <v>56063004</v>
      </c>
      <c r="H77" s="363">
        <v>389658253</v>
      </c>
      <c r="I77" s="363">
        <v>178744787</v>
      </c>
      <c r="J77" s="363">
        <v>8348782</v>
      </c>
      <c r="K77" s="363">
        <v>187093569</v>
      </c>
      <c r="L77" s="363">
        <v>2537789</v>
      </c>
      <c r="M77" s="363">
        <v>34225588</v>
      </c>
      <c r="N77" s="363">
        <v>3655635</v>
      </c>
      <c r="O77" s="363">
        <v>37881223</v>
      </c>
      <c r="P77" s="363">
        <v>1142556189</v>
      </c>
      <c r="Q77" s="363">
        <v>0</v>
      </c>
      <c r="R77" s="363">
        <v>1142556189</v>
      </c>
      <c r="S77" s="363">
        <v>0</v>
      </c>
      <c r="T77" s="363">
        <v>961554959</v>
      </c>
      <c r="U77" s="363">
        <v>961554959</v>
      </c>
      <c r="V77" s="363">
        <v>1104674966</v>
      </c>
      <c r="W77" s="363">
        <v>1104674966</v>
      </c>
      <c r="X77" s="363">
        <v>1142556189</v>
      </c>
      <c r="Y77" s="363">
        <v>1142556189</v>
      </c>
      <c r="Z77" s="363">
        <v>2304947</v>
      </c>
      <c r="AA77" s="363">
        <v>404303</v>
      </c>
      <c r="AB77" s="363">
        <v>2709250</v>
      </c>
      <c r="AC77" s="363">
        <v>72325882.260000005</v>
      </c>
      <c r="AD77" s="363">
        <v>0</v>
      </c>
      <c r="AE77" s="363">
        <v>1217591321.26</v>
      </c>
      <c r="AR77" s="364"/>
    </row>
    <row r="78" spans="1:44">
      <c r="A78" s="352">
        <v>2012</v>
      </c>
      <c r="B78" s="352">
        <v>6</v>
      </c>
      <c r="C78" s="363">
        <v>598855674</v>
      </c>
      <c r="D78" s="363">
        <v>19167375</v>
      </c>
      <c r="E78" s="363">
        <v>618023049</v>
      </c>
      <c r="F78" s="363">
        <v>392638985</v>
      </c>
      <c r="G78" s="363">
        <v>12074752</v>
      </c>
      <c r="H78" s="363">
        <v>404713737</v>
      </c>
      <c r="I78" s="363">
        <v>187648104</v>
      </c>
      <c r="J78" s="363">
        <v>1626149</v>
      </c>
      <c r="K78" s="363">
        <v>189274253</v>
      </c>
      <c r="L78" s="363">
        <v>2546781</v>
      </c>
      <c r="M78" s="363">
        <v>37527992</v>
      </c>
      <c r="N78" s="363">
        <v>4072212</v>
      </c>
      <c r="O78" s="363">
        <v>41600204</v>
      </c>
      <c r="P78" s="363">
        <v>1256158024</v>
      </c>
      <c r="Q78" s="363">
        <v>0</v>
      </c>
      <c r="R78" s="363">
        <v>1256158024</v>
      </c>
      <c r="S78" s="363">
        <v>0</v>
      </c>
      <c r="T78" s="363">
        <v>1181689544</v>
      </c>
      <c r="U78" s="363">
        <v>1181689544</v>
      </c>
      <c r="V78" s="363">
        <v>1214557820</v>
      </c>
      <c r="W78" s="363">
        <v>1214557820</v>
      </c>
      <c r="X78" s="363">
        <v>1256158024</v>
      </c>
      <c r="Y78" s="363">
        <v>1256158024</v>
      </c>
      <c r="Z78" s="363">
        <v>1874825</v>
      </c>
      <c r="AA78" s="363">
        <v>59712</v>
      </c>
      <c r="AB78" s="363">
        <v>1934537</v>
      </c>
      <c r="AC78" s="363">
        <v>88770729.730000004</v>
      </c>
      <c r="AD78" s="363">
        <v>0</v>
      </c>
      <c r="AE78" s="363">
        <v>1346863290.73</v>
      </c>
      <c r="AR78" s="364"/>
    </row>
    <row r="79" spans="1:44">
      <c r="A79" s="352">
        <v>2012</v>
      </c>
      <c r="B79" s="352">
        <v>7</v>
      </c>
      <c r="C79" s="363">
        <v>678999771</v>
      </c>
      <c r="D79" s="363">
        <v>15953492</v>
      </c>
      <c r="E79" s="363">
        <v>694953263</v>
      </c>
      <c r="F79" s="363">
        <v>411260077</v>
      </c>
      <c r="G79" s="363">
        <v>9272665</v>
      </c>
      <c r="H79" s="363">
        <v>420532742</v>
      </c>
      <c r="I79" s="363">
        <v>190486372</v>
      </c>
      <c r="J79" s="363">
        <v>1201777</v>
      </c>
      <c r="K79" s="363">
        <v>191688149</v>
      </c>
      <c r="L79" s="363">
        <v>2555772</v>
      </c>
      <c r="M79" s="363">
        <v>40472555</v>
      </c>
      <c r="N79" s="363">
        <v>4355683</v>
      </c>
      <c r="O79" s="363">
        <v>44828238</v>
      </c>
      <c r="P79" s="363">
        <v>1354558164</v>
      </c>
      <c r="Q79" s="363">
        <v>0</v>
      </c>
      <c r="R79" s="363">
        <v>1354558164</v>
      </c>
      <c r="S79" s="363">
        <v>0</v>
      </c>
      <c r="T79" s="363">
        <v>1283301992</v>
      </c>
      <c r="U79" s="363">
        <v>1283301992</v>
      </c>
      <c r="V79" s="363">
        <v>1309729926</v>
      </c>
      <c r="W79" s="363">
        <v>1309729926</v>
      </c>
      <c r="X79" s="363">
        <v>1354558164</v>
      </c>
      <c r="Y79" s="363">
        <v>1354558164</v>
      </c>
      <c r="Z79" s="363">
        <v>2203405</v>
      </c>
      <c r="AA79" s="363">
        <v>51508</v>
      </c>
      <c r="AB79" s="363">
        <v>2254913</v>
      </c>
      <c r="AC79" s="363">
        <v>104554096.59</v>
      </c>
      <c r="AD79" s="363">
        <v>0</v>
      </c>
      <c r="AE79" s="363">
        <v>1461367173.5900002</v>
      </c>
      <c r="AR79" s="364"/>
    </row>
    <row r="80" spans="1:44">
      <c r="A80" s="352">
        <v>2012</v>
      </c>
      <c r="B80" s="352">
        <v>8</v>
      </c>
      <c r="C80" s="363">
        <v>712049648</v>
      </c>
      <c r="D80" s="363">
        <v>768631</v>
      </c>
      <c r="E80" s="363">
        <v>712818279</v>
      </c>
      <c r="F80" s="363">
        <v>422150898</v>
      </c>
      <c r="G80" s="363">
        <v>437131</v>
      </c>
      <c r="H80" s="363">
        <v>422588029</v>
      </c>
      <c r="I80" s="363">
        <v>198016079</v>
      </c>
      <c r="J80" s="363">
        <v>61357</v>
      </c>
      <c r="K80" s="363">
        <v>198077436</v>
      </c>
      <c r="L80" s="363">
        <v>2564764</v>
      </c>
      <c r="M80" s="363">
        <v>41313876</v>
      </c>
      <c r="N80" s="363">
        <v>4497954</v>
      </c>
      <c r="O80" s="363">
        <v>45811830</v>
      </c>
      <c r="P80" s="363">
        <v>1381860338</v>
      </c>
      <c r="Q80" s="363">
        <v>0</v>
      </c>
      <c r="R80" s="363">
        <v>1381860338</v>
      </c>
      <c r="S80" s="363">
        <v>0</v>
      </c>
      <c r="T80" s="363">
        <v>1334781389</v>
      </c>
      <c r="U80" s="363">
        <v>1334781389</v>
      </c>
      <c r="V80" s="363">
        <v>1336048508</v>
      </c>
      <c r="W80" s="363">
        <v>1336048508</v>
      </c>
      <c r="X80" s="363">
        <v>1381860338</v>
      </c>
      <c r="Y80" s="363">
        <v>1381860338</v>
      </c>
      <c r="Z80" s="363">
        <v>2184206</v>
      </c>
      <c r="AA80" s="363">
        <v>2347</v>
      </c>
      <c r="AB80" s="363">
        <v>2186553</v>
      </c>
      <c r="AC80" s="363">
        <v>109102155.34999999</v>
      </c>
      <c r="AD80" s="363">
        <v>0</v>
      </c>
      <c r="AE80" s="363">
        <v>1493149046.3499999</v>
      </c>
      <c r="AR80" s="364"/>
    </row>
    <row r="81" spans="1:44">
      <c r="A81" s="352">
        <v>2012</v>
      </c>
      <c r="B81" s="352">
        <v>9</v>
      </c>
      <c r="C81" s="363">
        <v>643225727</v>
      </c>
      <c r="D81" s="363">
        <v>-72190720</v>
      </c>
      <c r="E81" s="363">
        <v>571035007</v>
      </c>
      <c r="F81" s="363">
        <v>407361868</v>
      </c>
      <c r="G81" s="363">
        <v>-43870970</v>
      </c>
      <c r="H81" s="363">
        <v>363490898</v>
      </c>
      <c r="I81" s="363">
        <v>190330214</v>
      </c>
      <c r="J81" s="363">
        <v>-5986293</v>
      </c>
      <c r="K81" s="363">
        <v>184343921</v>
      </c>
      <c r="L81" s="363">
        <v>2573756</v>
      </c>
      <c r="M81" s="363">
        <v>35587229</v>
      </c>
      <c r="N81" s="363">
        <v>3832761</v>
      </c>
      <c r="O81" s="363">
        <v>39419990</v>
      </c>
      <c r="P81" s="363">
        <v>1160863572</v>
      </c>
      <c r="Q81" s="363">
        <v>0</v>
      </c>
      <c r="R81" s="363">
        <v>1160863572</v>
      </c>
      <c r="S81" s="363">
        <v>0</v>
      </c>
      <c r="T81" s="363">
        <v>1243491565</v>
      </c>
      <c r="U81" s="363">
        <v>1243491565</v>
      </c>
      <c r="V81" s="363">
        <v>1121443582</v>
      </c>
      <c r="W81" s="363">
        <v>1121443582</v>
      </c>
      <c r="X81" s="363">
        <v>1160863572</v>
      </c>
      <c r="Y81" s="363">
        <v>1160863572</v>
      </c>
      <c r="Z81" s="363">
        <v>2071303</v>
      </c>
      <c r="AA81" s="363">
        <v>-231574</v>
      </c>
      <c r="AB81" s="363">
        <v>1839729</v>
      </c>
      <c r="AC81" s="363">
        <v>74847861.980000004</v>
      </c>
      <c r="AD81" s="363">
        <v>0</v>
      </c>
      <c r="AE81" s="363">
        <v>1237551162.98</v>
      </c>
      <c r="AR81" s="364"/>
    </row>
    <row r="82" spans="1:44">
      <c r="A82" s="352">
        <v>2012</v>
      </c>
      <c r="B82" s="352">
        <v>10</v>
      </c>
      <c r="C82" s="363">
        <v>506092409</v>
      </c>
      <c r="D82" s="363">
        <v>-36211661</v>
      </c>
      <c r="E82" s="363">
        <v>469880748</v>
      </c>
      <c r="F82" s="363">
        <v>357864412</v>
      </c>
      <c r="G82" s="363">
        <v>-24447348</v>
      </c>
      <c r="H82" s="363">
        <v>333417064</v>
      </c>
      <c r="I82" s="363">
        <v>179071032</v>
      </c>
      <c r="J82" s="363">
        <v>-3343564</v>
      </c>
      <c r="K82" s="363">
        <v>175727468</v>
      </c>
      <c r="L82" s="363">
        <v>2582748</v>
      </c>
      <c r="M82" s="363">
        <v>32446973</v>
      </c>
      <c r="N82" s="363">
        <v>3344851</v>
      </c>
      <c r="O82" s="363">
        <v>35791824</v>
      </c>
      <c r="P82" s="363">
        <v>1017399852</v>
      </c>
      <c r="Q82" s="363">
        <v>0</v>
      </c>
      <c r="R82" s="363">
        <v>1017399852</v>
      </c>
      <c r="S82" s="363">
        <v>0</v>
      </c>
      <c r="T82" s="363">
        <v>1045610601</v>
      </c>
      <c r="U82" s="363">
        <v>1045610601</v>
      </c>
      <c r="V82" s="363">
        <v>981608028</v>
      </c>
      <c r="W82" s="363">
        <v>981608028</v>
      </c>
      <c r="X82" s="363">
        <v>1017399852</v>
      </c>
      <c r="Y82" s="363">
        <v>1017399852</v>
      </c>
      <c r="Z82" s="363">
        <v>1963192</v>
      </c>
      <c r="AA82" s="363">
        <v>-139991</v>
      </c>
      <c r="AB82" s="363">
        <v>1823201</v>
      </c>
      <c r="AC82" s="363">
        <v>56438811.850000001</v>
      </c>
      <c r="AD82" s="363">
        <v>0</v>
      </c>
      <c r="AE82" s="363">
        <v>1075661864.8499999</v>
      </c>
      <c r="AR82" s="364"/>
    </row>
    <row r="83" spans="1:44">
      <c r="A83" s="352">
        <v>2012</v>
      </c>
      <c r="B83" s="352">
        <v>11</v>
      </c>
      <c r="C83" s="363">
        <v>417278976</v>
      </c>
      <c r="D83" s="363">
        <v>-12358425</v>
      </c>
      <c r="E83" s="363">
        <v>404920551</v>
      </c>
      <c r="F83" s="363">
        <v>306788527</v>
      </c>
      <c r="G83" s="363">
        <v>-8674713</v>
      </c>
      <c r="H83" s="363">
        <v>298113814</v>
      </c>
      <c r="I83" s="363">
        <v>159515827</v>
      </c>
      <c r="J83" s="363">
        <v>-1332086</v>
      </c>
      <c r="K83" s="363">
        <v>158183741</v>
      </c>
      <c r="L83" s="363">
        <v>2591740</v>
      </c>
      <c r="M83" s="363">
        <v>30825618</v>
      </c>
      <c r="N83" s="363">
        <v>2977723</v>
      </c>
      <c r="O83" s="363">
        <v>33803341</v>
      </c>
      <c r="P83" s="363">
        <v>897613187</v>
      </c>
      <c r="Q83" s="363">
        <v>0</v>
      </c>
      <c r="R83" s="363">
        <v>897613187</v>
      </c>
      <c r="S83" s="363">
        <v>0</v>
      </c>
      <c r="T83" s="363">
        <v>886175070</v>
      </c>
      <c r="U83" s="363">
        <v>886175070</v>
      </c>
      <c r="V83" s="363">
        <v>863809846</v>
      </c>
      <c r="W83" s="363">
        <v>863809846</v>
      </c>
      <c r="X83" s="363">
        <v>897613187</v>
      </c>
      <c r="Y83" s="363">
        <v>897613187</v>
      </c>
      <c r="Z83" s="363">
        <v>2089139</v>
      </c>
      <c r="AA83" s="363">
        <v>-61581</v>
      </c>
      <c r="AB83" s="363">
        <v>2027558</v>
      </c>
      <c r="AC83" s="363">
        <v>43434906.25</v>
      </c>
      <c r="AD83" s="363">
        <v>0</v>
      </c>
      <c r="AE83" s="363">
        <v>943075651.25</v>
      </c>
      <c r="AR83" s="364"/>
    </row>
    <row r="84" spans="1:44">
      <c r="A84" s="352">
        <v>2012</v>
      </c>
      <c r="B84" s="352">
        <v>12</v>
      </c>
      <c r="C84" s="363">
        <v>461016733</v>
      </c>
      <c r="D84" s="363">
        <v>36415131</v>
      </c>
      <c r="E84" s="363">
        <v>497431864</v>
      </c>
      <c r="F84" s="363">
        <v>300858792</v>
      </c>
      <c r="G84" s="363">
        <v>22813819</v>
      </c>
      <c r="H84" s="363">
        <v>323672611</v>
      </c>
      <c r="I84" s="363">
        <v>157920727</v>
      </c>
      <c r="J84" s="363">
        <v>3148687</v>
      </c>
      <c r="K84" s="363">
        <v>161069414</v>
      </c>
      <c r="L84" s="363">
        <v>2600732</v>
      </c>
      <c r="M84" s="363">
        <v>34548962</v>
      </c>
      <c r="N84" s="363">
        <v>3333970</v>
      </c>
      <c r="O84" s="363">
        <v>37882932</v>
      </c>
      <c r="P84" s="363">
        <v>1022657553</v>
      </c>
      <c r="Q84" s="363">
        <v>0</v>
      </c>
      <c r="R84" s="363">
        <v>1022657553</v>
      </c>
      <c r="S84" s="363">
        <v>0</v>
      </c>
      <c r="T84" s="363">
        <v>922396984</v>
      </c>
      <c r="U84" s="363">
        <v>922396984</v>
      </c>
      <c r="V84" s="363">
        <v>984774621</v>
      </c>
      <c r="W84" s="363">
        <v>984774621</v>
      </c>
      <c r="X84" s="363">
        <v>1022657553</v>
      </c>
      <c r="Y84" s="363">
        <v>1022657553</v>
      </c>
      <c r="Z84" s="363">
        <v>2272687</v>
      </c>
      <c r="AA84" s="363">
        <v>178241</v>
      </c>
      <c r="AB84" s="363">
        <v>2450928</v>
      </c>
      <c r="AC84" s="363">
        <v>57466302.729999997</v>
      </c>
      <c r="AD84" s="363">
        <v>0</v>
      </c>
      <c r="AE84" s="363">
        <v>1082574783.73</v>
      </c>
      <c r="AR84" s="364"/>
    </row>
    <row r="85" spans="1:44">
      <c r="B85" s="357" t="s">
        <v>112</v>
      </c>
      <c r="C85" s="363">
        <v>6373834031</v>
      </c>
      <c r="D85" s="363">
        <v>24744</v>
      </c>
      <c r="E85" s="363">
        <v>6373858775</v>
      </c>
      <c r="F85" s="363">
        <v>4133879498</v>
      </c>
      <c r="G85" s="363">
        <v>14107529</v>
      </c>
      <c r="H85" s="363">
        <v>4147987027</v>
      </c>
      <c r="I85" s="363">
        <v>2075662775</v>
      </c>
      <c r="J85" s="363">
        <v>2629819</v>
      </c>
      <c r="K85" s="363">
        <v>2078292594</v>
      </c>
      <c r="L85" s="363">
        <v>30615318</v>
      </c>
      <c r="M85" s="363">
        <v>413667761</v>
      </c>
      <c r="N85" s="363">
        <v>42468638</v>
      </c>
      <c r="O85" s="363">
        <v>456136399</v>
      </c>
      <c r="P85" s="363">
        <v>13086890113</v>
      </c>
      <c r="Q85" s="363">
        <v>0</v>
      </c>
      <c r="R85" s="363">
        <v>13086890113</v>
      </c>
      <c r="S85" s="363">
        <v>0</v>
      </c>
      <c r="T85" s="363">
        <v>12613991622</v>
      </c>
      <c r="U85" s="363">
        <v>12613991622</v>
      </c>
      <c r="V85" s="363">
        <v>12630753714</v>
      </c>
      <c r="W85" s="363">
        <v>12630753714</v>
      </c>
      <c r="X85" s="363">
        <v>13086890113</v>
      </c>
      <c r="Y85" s="363">
        <v>13086890113</v>
      </c>
      <c r="Z85" s="363">
        <v>25537422</v>
      </c>
      <c r="AA85" s="363">
        <v>185169</v>
      </c>
      <c r="AB85" s="363">
        <v>25722591</v>
      </c>
      <c r="AC85" s="363">
        <v>809673948.18000007</v>
      </c>
      <c r="AD85" s="363">
        <v>0</v>
      </c>
      <c r="AE85" s="363">
        <v>13922286652.18</v>
      </c>
      <c r="AQ85" s="364"/>
      <c r="AR85" s="364"/>
    </row>
    <row r="86" spans="1:44">
      <c r="A86" s="352">
        <v>2013</v>
      </c>
      <c r="B86" s="352">
        <v>1</v>
      </c>
      <c r="C86" s="363">
        <v>590996106</v>
      </c>
      <c r="D86" s="363">
        <v>-29668704</v>
      </c>
      <c r="E86" s="363">
        <v>561327402</v>
      </c>
      <c r="F86" s="363">
        <v>319845072</v>
      </c>
      <c r="G86" s="363">
        <v>-15475744</v>
      </c>
      <c r="H86" s="363">
        <v>304369328</v>
      </c>
      <c r="I86" s="363">
        <v>164359014</v>
      </c>
      <c r="J86" s="363">
        <v>-2209383</v>
      </c>
      <c r="K86" s="363">
        <v>162149631</v>
      </c>
      <c r="L86" s="363">
        <v>2610233</v>
      </c>
      <c r="M86" s="363">
        <v>36677676</v>
      </c>
      <c r="N86" s="363">
        <v>3436906</v>
      </c>
      <c r="O86" s="363">
        <v>40114582</v>
      </c>
      <c r="P86" s="363">
        <v>1070571176</v>
      </c>
      <c r="Q86" s="363">
        <v>0</v>
      </c>
      <c r="R86" s="363">
        <v>1070571176</v>
      </c>
      <c r="S86" s="363">
        <v>0</v>
      </c>
      <c r="T86" s="363">
        <v>1077810425</v>
      </c>
      <c r="U86" s="363">
        <v>1077810425</v>
      </c>
      <c r="V86" s="363">
        <v>1030456594</v>
      </c>
      <c r="W86" s="363">
        <v>1030456594</v>
      </c>
      <c r="X86" s="363">
        <v>1070571176</v>
      </c>
      <c r="Y86" s="363">
        <v>1070571176</v>
      </c>
      <c r="Z86" s="363">
        <v>2298119</v>
      </c>
      <c r="AA86" s="363">
        <v>-114426</v>
      </c>
      <c r="AB86" s="363">
        <v>2183693</v>
      </c>
      <c r="AC86" s="363">
        <v>62078306.609999999</v>
      </c>
      <c r="AD86" s="363">
        <v>0</v>
      </c>
      <c r="AE86" s="363">
        <v>1134833175.6100001</v>
      </c>
      <c r="AR86" s="364"/>
    </row>
    <row r="87" spans="1:44">
      <c r="A87" s="352">
        <v>2013</v>
      </c>
      <c r="B87" s="352">
        <v>2</v>
      </c>
      <c r="C87" s="363">
        <v>526040539</v>
      </c>
      <c r="D87" s="363">
        <v>-50884248</v>
      </c>
      <c r="E87" s="363">
        <v>475156291</v>
      </c>
      <c r="F87" s="363">
        <v>302716608</v>
      </c>
      <c r="G87" s="363">
        <v>-28143217</v>
      </c>
      <c r="H87" s="363">
        <v>274573391</v>
      </c>
      <c r="I87" s="363">
        <v>144761808</v>
      </c>
      <c r="J87" s="363">
        <v>-3849068</v>
      </c>
      <c r="K87" s="363">
        <v>140912740</v>
      </c>
      <c r="L87" s="363">
        <v>2619733</v>
      </c>
      <c r="M87" s="363">
        <v>30121630</v>
      </c>
      <c r="N87" s="363">
        <v>2864789</v>
      </c>
      <c r="O87" s="363">
        <v>32986419</v>
      </c>
      <c r="P87" s="363">
        <v>926248574</v>
      </c>
      <c r="Q87" s="363">
        <v>0</v>
      </c>
      <c r="R87" s="363">
        <v>926248574</v>
      </c>
      <c r="S87" s="363">
        <v>0</v>
      </c>
      <c r="T87" s="363">
        <v>976138688</v>
      </c>
      <c r="U87" s="363">
        <v>976138688</v>
      </c>
      <c r="V87" s="363">
        <v>893262155</v>
      </c>
      <c r="W87" s="363">
        <v>893262155</v>
      </c>
      <c r="X87" s="363">
        <v>926248574</v>
      </c>
      <c r="Y87" s="363">
        <v>926248574</v>
      </c>
      <c r="Z87" s="363">
        <v>2198350</v>
      </c>
      <c r="AA87" s="363">
        <v>-211456</v>
      </c>
      <c r="AB87" s="363">
        <v>1986894</v>
      </c>
      <c r="AC87" s="363">
        <v>45451837.909999996</v>
      </c>
      <c r="AD87" s="363">
        <v>0</v>
      </c>
      <c r="AE87" s="363">
        <v>973687305.90999997</v>
      </c>
      <c r="AR87" s="364"/>
    </row>
    <row r="88" spans="1:44">
      <c r="A88" s="352">
        <v>2013</v>
      </c>
      <c r="B88" s="352">
        <v>3</v>
      </c>
      <c r="C88" s="363">
        <v>427793328</v>
      </c>
      <c r="D88" s="363">
        <v>27191832</v>
      </c>
      <c r="E88" s="363">
        <v>454985160</v>
      </c>
      <c r="F88" s="363">
        <v>294120277</v>
      </c>
      <c r="G88" s="363">
        <v>17771139</v>
      </c>
      <c r="H88" s="363">
        <v>311891416</v>
      </c>
      <c r="I88" s="363">
        <v>159047420</v>
      </c>
      <c r="J88" s="363">
        <v>2564617</v>
      </c>
      <c r="K88" s="363">
        <v>161612037</v>
      </c>
      <c r="L88" s="363">
        <v>2629234</v>
      </c>
      <c r="M88" s="363">
        <v>31991781</v>
      </c>
      <c r="N88" s="363">
        <v>3085064</v>
      </c>
      <c r="O88" s="363">
        <v>35076845</v>
      </c>
      <c r="P88" s="363">
        <v>966194692</v>
      </c>
      <c r="Q88" s="363">
        <v>0</v>
      </c>
      <c r="R88" s="363">
        <v>966194692</v>
      </c>
      <c r="S88" s="363">
        <v>0</v>
      </c>
      <c r="T88" s="363">
        <v>883590259</v>
      </c>
      <c r="U88" s="363">
        <v>883590259</v>
      </c>
      <c r="V88" s="363">
        <v>931117847</v>
      </c>
      <c r="W88" s="363">
        <v>931117847</v>
      </c>
      <c r="X88" s="363">
        <v>966194692</v>
      </c>
      <c r="Y88" s="363">
        <v>966194692</v>
      </c>
      <c r="Z88" s="363">
        <v>2154028</v>
      </c>
      <c r="AA88" s="363">
        <v>136148</v>
      </c>
      <c r="AB88" s="363">
        <v>2290176</v>
      </c>
      <c r="AC88" s="363">
        <v>49568626.659999996</v>
      </c>
      <c r="AD88" s="363">
        <v>0</v>
      </c>
      <c r="AE88" s="363">
        <v>1018053494.66</v>
      </c>
      <c r="AR88" s="364"/>
    </row>
    <row r="89" spans="1:44">
      <c r="A89" s="352">
        <v>2013</v>
      </c>
      <c r="B89" s="352">
        <v>4</v>
      </c>
      <c r="C89" s="363">
        <v>417060606</v>
      </c>
      <c r="D89" s="363">
        <v>23013176</v>
      </c>
      <c r="E89" s="363">
        <v>440073782</v>
      </c>
      <c r="F89" s="363">
        <v>313262215</v>
      </c>
      <c r="G89" s="363">
        <v>16466452</v>
      </c>
      <c r="H89" s="363">
        <v>329728667</v>
      </c>
      <c r="I89" s="363">
        <v>163941226</v>
      </c>
      <c r="J89" s="363">
        <v>2392888</v>
      </c>
      <c r="K89" s="363">
        <v>166334114</v>
      </c>
      <c r="L89" s="363">
        <v>2638735</v>
      </c>
      <c r="M89" s="363">
        <v>30347380</v>
      </c>
      <c r="N89" s="363">
        <v>3028835</v>
      </c>
      <c r="O89" s="363">
        <v>33376215</v>
      </c>
      <c r="P89" s="363">
        <v>972151513</v>
      </c>
      <c r="Q89" s="363">
        <v>0</v>
      </c>
      <c r="R89" s="363">
        <v>972151513</v>
      </c>
      <c r="S89" s="363">
        <v>0</v>
      </c>
      <c r="T89" s="363">
        <v>896902782</v>
      </c>
      <c r="U89" s="363">
        <v>896902782</v>
      </c>
      <c r="V89" s="363">
        <v>938775298</v>
      </c>
      <c r="W89" s="363">
        <v>938775298</v>
      </c>
      <c r="X89" s="363">
        <v>972151513</v>
      </c>
      <c r="Y89" s="363">
        <v>972151513</v>
      </c>
      <c r="Z89" s="363">
        <v>2020652</v>
      </c>
      <c r="AA89" s="363">
        <v>111079</v>
      </c>
      <c r="AB89" s="363">
        <v>2131731</v>
      </c>
      <c r="AC89" s="363">
        <v>50025888.689999998</v>
      </c>
      <c r="AD89" s="363">
        <v>0</v>
      </c>
      <c r="AE89" s="363">
        <v>1024309132.6900001</v>
      </c>
      <c r="AR89" s="364"/>
    </row>
    <row r="90" spans="1:44">
      <c r="A90" s="352">
        <v>2013</v>
      </c>
      <c r="B90" s="352">
        <v>5</v>
      </c>
      <c r="C90" s="363">
        <v>453907255</v>
      </c>
      <c r="D90" s="363">
        <v>80144412</v>
      </c>
      <c r="E90" s="363">
        <v>534051667</v>
      </c>
      <c r="F90" s="363">
        <v>338508299</v>
      </c>
      <c r="G90" s="363">
        <v>57039561</v>
      </c>
      <c r="H90" s="363">
        <v>395547860</v>
      </c>
      <c r="I90" s="363">
        <v>178104532</v>
      </c>
      <c r="J90" s="363">
        <v>8486910</v>
      </c>
      <c r="K90" s="363">
        <v>186591442</v>
      </c>
      <c r="L90" s="363">
        <v>2648235</v>
      </c>
      <c r="M90" s="363">
        <v>35123673</v>
      </c>
      <c r="N90" s="363">
        <v>3686613</v>
      </c>
      <c r="O90" s="363">
        <v>38810286</v>
      </c>
      <c r="P90" s="363">
        <v>1157649490</v>
      </c>
      <c r="Q90" s="363">
        <v>0</v>
      </c>
      <c r="R90" s="363">
        <v>1157649490</v>
      </c>
      <c r="S90" s="363">
        <v>0</v>
      </c>
      <c r="T90" s="363">
        <v>973168321</v>
      </c>
      <c r="U90" s="363">
        <v>973168321</v>
      </c>
      <c r="V90" s="363">
        <v>1118839204</v>
      </c>
      <c r="W90" s="363">
        <v>1118839204</v>
      </c>
      <c r="X90" s="363">
        <v>1157649490</v>
      </c>
      <c r="Y90" s="363">
        <v>1157649490</v>
      </c>
      <c r="Z90" s="363">
        <v>2331140</v>
      </c>
      <c r="AA90" s="363">
        <v>409453</v>
      </c>
      <c r="AB90" s="363">
        <v>2740593</v>
      </c>
      <c r="AC90" s="363">
        <v>72613549.650000006</v>
      </c>
      <c r="AD90" s="363">
        <v>0</v>
      </c>
      <c r="AE90" s="363">
        <v>1233003632.6500001</v>
      </c>
      <c r="AR90" s="364"/>
    </row>
    <row r="91" spans="1:44">
      <c r="A91" s="352">
        <v>2013</v>
      </c>
      <c r="B91" s="352">
        <v>6</v>
      </c>
      <c r="C91" s="363">
        <v>611607261</v>
      </c>
      <c r="D91" s="363">
        <v>19741130</v>
      </c>
      <c r="E91" s="363">
        <v>631348391</v>
      </c>
      <c r="F91" s="363">
        <v>400817169</v>
      </c>
      <c r="G91" s="363">
        <v>12442532</v>
      </c>
      <c r="H91" s="363">
        <v>413259701</v>
      </c>
      <c r="I91" s="363">
        <v>187082871</v>
      </c>
      <c r="J91" s="363">
        <v>1659760</v>
      </c>
      <c r="K91" s="363">
        <v>188742631</v>
      </c>
      <c r="L91" s="363">
        <v>2657736</v>
      </c>
      <c r="M91" s="363">
        <v>38395553</v>
      </c>
      <c r="N91" s="363">
        <v>4102190</v>
      </c>
      <c r="O91" s="363">
        <v>42497743</v>
      </c>
      <c r="P91" s="363">
        <v>1278506202</v>
      </c>
      <c r="Q91" s="363">
        <v>0</v>
      </c>
      <c r="R91" s="363">
        <v>1278506202</v>
      </c>
      <c r="S91" s="363">
        <v>0</v>
      </c>
      <c r="T91" s="363">
        <v>1202165037</v>
      </c>
      <c r="U91" s="363">
        <v>1202165037</v>
      </c>
      <c r="V91" s="363">
        <v>1236008459</v>
      </c>
      <c r="W91" s="363">
        <v>1236008459</v>
      </c>
      <c r="X91" s="363">
        <v>1278506202</v>
      </c>
      <c r="Y91" s="363">
        <v>1278506202</v>
      </c>
      <c r="Z91" s="363">
        <v>1896130</v>
      </c>
      <c r="AA91" s="363">
        <v>60860</v>
      </c>
      <c r="AB91" s="363">
        <v>1956990</v>
      </c>
      <c r="AC91" s="363">
        <v>90007585.109999999</v>
      </c>
      <c r="AD91" s="363">
        <v>0</v>
      </c>
      <c r="AE91" s="363">
        <v>1370470777.1100001</v>
      </c>
      <c r="AR91" s="364"/>
    </row>
    <row r="92" spans="1:44">
      <c r="A92" s="352">
        <v>2013</v>
      </c>
      <c r="B92" s="352">
        <v>7</v>
      </c>
      <c r="C92" s="363">
        <v>697938123</v>
      </c>
      <c r="D92" s="363">
        <v>16235838</v>
      </c>
      <c r="E92" s="363">
        <v>714173961</v>
      </c>
      <c r="F92" s="363">
        <v>422812905</v>
      </c>
      <c r="G92" s="363">
        <v>9451645</v>
      </c>
      <c r="H92" s="363">
        <v>432264550</v>
      </c>
      <c r="I92" s="363">
        <v>189970353</v>
      </c>
      <c r="J92" s="363">
        <v>1207049</v>
      </c>
      <c r="K92" s="363">
        <v>191177402</v>
      </c>
      <c r="L92" s="363">
        <v>2667237</v>
      </c>
      <c r="M92" s="363">
        <v>41370641</v>
      </c>
      <c r="N92" s="363">
        <v>4386661</v>
      </c>
      <c r="O92" s="363">
        <v>45757302</v>
      </c>
      <c r="P92" s="363">
        <v>1386040452</v>
      </c>
      <c r="Q92" s="363">
        <v>0</v>
      </c>
      <c r="R92" s="363">
        <v>1386040452</v>
      </c>
      <c r="S92" s="363">
        <v>0</v>
      </c>
      <c r="T92" s="363">
        <v>1313388618</v>
      </c>
      <c r="U92" s="363">
        <v>1313388618</v>
      </c>
      <c r="V92" s="363">
        <v>1340283150</v>
      </c>
      <c r="W92" s="363">
        <v>1340283150</v>
      </c>
      <c r="X92" s="363">
        <v>1386040452</v>
      </c>
      <c r="Y92" s="363">
        <v>1386040452</v>
      </c>
      <c r="Z92" s="363">
        <v>2228444</v>
      </c>
      <c r="AA92" s="363">
        <v>51542</v>
      </c>
      <c r="AB92" s="363">
        <v>2279986</v>
      </c>
      <c r="AC92" s="363">
        <v>107244239.15000001</v>
      </c>
      <c r="AD92" s="363">
        <v>0</v>
      </c>
      <c r="AE92" s="363">
        <v>1495564677.1500001</v>
      </c>
      <c r="AR92" s="364"/>
    </row>
    <row r="93" spans="1:44">
      <c r="A93" s="352">
        <v>2013</v>
      </c>
      <c r="B93" s="352">
        <v>8</v>
      </c>
      <c r="C93" s="363">
        <v>733404231</v>
      </c>
      <c r="D93" s="363">
        <v>552290</v>
      </c>
      <c r="E93" s="363">
        <v>733956521</v>
      </c>
      <c r="F93" s="363">
        <v>435128356</v>
      </c>
      <c r="G93" s="363">
        <v>314786</v>
      </c>
      <c r="H93" s="363">
        <v>435443142</v>
      </c>
      <c r="I93" s="363">
        <v>197635604</v>
      </c>
      <c r="J93" s="363">
        <v>43434</v>
      </c>
      <c r="K93" s="363">
        <v>197679038</v>
      </c>
      <c r="L93" s="363">
        <v>2676737</v>
      </c>
      <c r="M93" s="363">
        <v>42211962</v>
      </c>
      <c r="N93" s="363">
        <v>4528729</v>
      </c>
      <c r="O93" s="363">
        <v>46740691</v>
      </c>
      <c r="P93" s="363">
        <v>1416496129</v>
      </c>
      <c r="Q93" s="363">
        <v>0</v>
      </c>
      <c r="R93" s="363">
        <v>1416496129</v>
      </c>
      <c r="S93" s="363">
        <v>0</v>
      </c>
      <c r="T93" s="363">
        <v>1368844928</v>
      </c>
      <c r="U93" s="363">
        <v>1368844928</v>
      </c>
      <c r="V93" s="363">
        <v>1369755438</v>
      </c>
      <c r="W93" s="363">
        <v>1369755438</v>
      </c>
      <c r="X93" s="363">
        <v>1416496129</v>
      </c>
      <c r="Y93" s="363">
        <v>1416496129</v>
      </c>
      <c r="Z93" s="363">
        <v>2209027</v>
      </c>
      <c r="AA93" s="363">
        <v>1655</v>
      </c>
      <c r="AB93" s="363">
        <v>2210682</v>
      </c>
      <c r="AC93" s="363">
        <v>112331430.93000001</v>
      </c>
      <c r="AD93" s="363">
        <v>0</v>
      </c>
      <c r="AE93" s="363">
        <v>1531038241.9300001</v>
      </c>
      <c r="AR93" s="364"/>
    </row>
    <row r="94" spans="1:44">
      <c r="A94" s="352">
        <v>2013</v>
      </c>
      <c r="B94" s="352">
        <v>9</v>
      </c>
      <c r="C94" s="363">
        <v>658998925</v>
      </c>
      <c r="D94" s="363">
        <v>-73671473</v>
      </c>
      <c r="E94" s="363">
        <v>585327452</v>
      </c>
      <c r="F94" s="363">
        <v>417860487</v>
      </c>
      <c r="G94" s="363">
        <v>-44875102</v>
      </c>
      <c r="H94" s="363">
        <v>372985385</v>
      </c>
      <c r="I94" s="363">
        <v>189787235</v>
      </c>
      <c r="J94" s="363">
        <v>-6038419</v>
      </c>
      <c r="K94" s="363">
        <v>183748816</v>
      </c>
      <c r="L94" s="363">
        <v>2686238</v>
      </c>
      <c r="M94" s="363">
        <v>36457899</v>
      </c>
      <c r="N94" s="363">
        <v>3862543</v>
      </c>
      <c r="O94" s="363">
        <v>40320442</v>
      </c>
      <c r="P94" s="363">
        <v>1185068333</v>
      </c>
      <c r="Q94" s="363">
        <v>0</v>
      </c>
      <c r="R94" s="363">
        <v>1185068333</v>
      </c>
      <c r="S94" s="363">
        <v>0</v>
      </c>
      <c r="T94" s="363">
        <v>1269332885</v>
      </c>
      <c r="U94" s="363">
        <v>1269332885</v>
      </c>
      <c r="V94" s="363">
        <v>1144747891</v>
      </c>
      <c r="W94" s="363">
        <v>1144747891</v>
      </c>
      <c r="X94" s="363">
        <v>1185068333</v>
      </c>
      <c r="Y94" s="363">
        <v>1185068333</v>
      </c>
      <c r="Z94" s="363">
        <v>2094841</v>
      </c>
      <c r="AA94" s="363">
        <v>-233166</v>
      </c>
      <c r="AB94" s="363">
        <v>1861675</v>
      </c>
      <c r="AC94" s="363">
        <v>76371242.989999995</v>
      </c>
      <c r="AD94" s="363">
        <v>0</v>
      </c>
      <c r="AE94" s="363">
        <v>1263301250.99</v>
      </c>
      <c r="AR94" s="364"/>
    </row>
    <row r="95" spans="1:44">
      <c r="A95" s="352">
        <v>2013</v>
      </c>
      <c r="B95" s="352">
        <v>10</v>
      </c>
      <c r="C95" s="363">
        <v>520030858</v>
      </c>
      <c r="D95" s="363">
        <v>-37073192</v>
      </c>
      <c r="E95" s="363">
        <v>482957666</v>
      </c>
      <c r="F95" s="363">
        <v>368185960</v>
      </c>
      <c r="G95" s="363">
        <v>-25090916</v>
      </c>
      <c r="H95" s="363">
        <v>343095044</v>
      </c>
      <c r="I95" s="363">
        <v>178584452</v>
      </c>
      <c r="J95" s="363">
        <v>-3392299</v>
      </c>
      <c r="K95" s="363">
        <v>175192153</v>
      </c>
      <c r="L95" s="363">
        <v>2695739</v>
      </c>
      <c r="M95" s="363">
        <v>33346665</v>
      </c>
      <c r="N95" s="363">
        <v>3375828</v>
      </c>
      <c r="O95" s="363">
        <v>36722493</v>
      </c>
      <c r="P95" s="363">
        <v>1040663095</v>
      </c>
      <c r="Q95" s="363">
        <v>0</v>
      </c>
      <c r="R95" s="363">
        <v>1040663095</v>
      </c>
      <c r="S95" s="363">
        <v>0</v>
      </c>
      <c r="T95" s="363">
        <v>1069497009</v>
      </c>
      <c r="U95" s="363">
        <v>1069497009</v>
      </c>
      <c r="V95" s="363">
        <v>1003940602</v>
      </c>
      <c r="W95" s="363">
        <v>1003940602</v>
      </c>
      <c r="X95" s="363">
        <v>1040663095</v>
      </c>
      <c r="Y95" s="363">
        <v>1040663095</v>
      </c>
      <c r="Z95" s="363">
        <v>1985501</v>
      </c>
      <c r="AA95" s="363">
        <v>-141001</v>
      </c>
      <c r="AB95" s="363">
        <v>1844500</v>
      </c>
      <c r="AC95" s="363">
        <v>57813352.579999998</v>
      </c>
      <c r="AD95" s="363">
        <v>0</v>
      </c>
      <c r="AE95" s="363">
        <v>1100320947.5799999</v>
      </c>
      <c r="AR95" s="364"/>
    </row>
    <row r="96" spans="1:44">
      <c r="A96" s="352">
        <v>2013</v>
      </c>
      <c r="B96" s="352">
        <v>11</v>
      </c>
      <c r="C96" s="363">
        <v>433005759</v>
      </c>
      <c r="D96" s="363">
        <v>-12956401</v>
      </c>
      <c r="E96" s="363">
        <v>420049358</v>
      </c>
      <c r="F96" s="363">
        <v>318673604</v>
      </c>
      <c r="G96" s="363">
        <v>-9119141</v>
      </c>
      <c r="H96" s="363">
        <v>309554463</v>
      </c>
      <c r="I96" s="363">
        <v>159106935</v>
      </c>
      <c r="J96" s="363">
        <v>-1374595</v>
      </c>
      <c r="K96" s="363">
        <v>157732340</v>
      </c>
      <c r="L96" s="363">
        <v>2705239</v>
      </c>
      <c r="M96" s="363">
        <v>31696288</v>
      </c>
      <c r="N96" s="363">
        <v>3007701</v>
      </c>
      <c r="O96" s="363">
        <v>34703989</v>
      </c>
      <c r="P96" s="363">
        <v>924745389</v>
      </c>
      <c r="Q96" s="363">
        <v>0</v>
      </c>
      <c r="R96" s="363">
        <v>924745389</v>
      </c>
      <c r="S96" s="363">
        <v>0</v>
      </c>
      <c r="T96" s="363">
        <v>913491537</v>
      </c>
      <c r="U96" s="363">
        <v>913491537</v>
      </c>
      <c r="V96" s="363">
        <v>890041400</v>
      </c>
      <c r="W96" s="363">
        <v>890041400</v>
      </c>
      <c r="X96" s="363">
        <v>924745389</v>
      </c>
      <c r="Y96" s="363">
        <v>924745389</v>
      </c>
      <c r="Z96" s="363">
        <v>2112879</v>
      </c>
      <c r="AA96" s="363">
        <v>-62887</v>
      </c>
      <c r="AB96" s="363">
        <v>2049992</v>
      </c>
      <c r="AC96" s="363">
        <v>45177663.770000003</v>
      </c>
      <c r="AD96" s="363">
        <v>0</v>
      </c>
      <c r="AE96" s="363">
        <v>971973044.76999998</v>
      </c>
      <c r="AR96" s="364"/>
    </row>
    <row r="97" spans="1:44">
      <c r="A97" s="352">
        <v>2013</v>
      </c>
      <c r="B97" s="352">
        <v>12</v>
      </c>
      <c r="C97" s="363">
        <v>475393264</v>
      </c>
      <c r="D97" s="363">
        <v>37214391</v>
      </c>
      <c r="E97" s="363">
        <v>512607655</v>
      </c>
      <c r="F97" s="363">
        <v>310959715</v>
      </c>
      <c r="G97" s="363">
        <v>23407513</v>
      </c>
      <c r="H97" s="363">
        <v>334367228</v>
      </c>
      <c r="I97" s="363">
        <v>157325241</v>
      </c>
      <c r="J97" s="363">
        <v>3181794</v>
      </c>
      <c r="K97" s="363">
        <v>160507035</v>
      </c>
      <c r="L97" s="363">
        <v>2714740</v>
      </c>
      <c r="M97" s="363">
        <v>35450260</v>
      </c>
      <c r="N97" s="363">
        <v>3364947</v>
      </c>
      <c r="O97" s="363">
        <v>38815207</v>
      </c>
      <c r="P97" s="363">
        <v>1049011865</v>
      </c>
      <c r="Q97" s="363">
        <v>0</v>
      </c>
      <c r="R97" s="363">
        <v>1049011865</v>
      </c>
      <c r="S97" s="363">
        <v>0</v>
      </c>
      <c r="T97" s="363">
        <v>946392960</v>
      </c>
      <c r="U97" s="363">
        <v>946392960</v>
      </c>
      <c r="V97" s="363">
        <v>1010196658</v>
      </c>
      <c r="W97" s="363">
        <v>1010196658</v>
      </c>
      <c r="X97" s="363">
        <v>1049011865</v>
      </c>
      <c r="Y97" s="363">
        <v>1049011865</v>
      </c>
      <c r="Z97" s="363">
        <v>2298512</v>
      </c>
      <c r="AA97" s="363">
        <v>178488</v>
      </c>
      <c r="AB97" s="363">
        <v>2477000</v>
      </c>
      <c r="AC97" s="363">
        <v>59270350.57</v>
      </c>
      <c r="AD97" s="363">
        <v>0</v>
      </c>
      <c r="AE97" s="363">
        <v>1110759215.5699999</v>
      </c>
      <c r="AR97" s="364"/>
    </row>
    <row r="98" spans="1:44">
      <c r="B98" s="357" t="s">
        <v>112</v>
      </c>
      <c r="C98" s="363">
        <v>6546176255</v>
      </c>
      <c r="D98" s="363">
        <v>-160949</v>
      </c>
      <c r="E98" s="363">
        <v>6546015306</v>
      </c>
      <c r="F98" s="363">
        <v>4242890667</v>
      </c>
      <c r="G98" s="363">
        <v>14189508</v>
      </c>
      <c r="H98" s="363">
        <v>4257080175</v>
      </c>
      <c r="I98" s="363">
        <v>2069706691</v>
      </c>
      <c r="J98" s="363">
        <v>2672688</v>
      </c>
      <c r="K98" s="363">
        <v>2072379379</v>
      </c>
      <c r="L98" s="363">
        <v>31949836</v>
      </c>
      <c r="M98" s="363">
        <v>423191408</v>
      </c>
      <c r="N98" s="363">
        <v>42730806</v>
      </c>
      <c r="O98" s="363">
        <v>465922214</v>
      </c>
      <c r="P98" s="363">
        <v>13373346910</v>
      </c>
      <c r="Q98" s="363">
        <v>0</v>
      </c>
      <c r="R98" s="363">
        <v>13373346910</v>
      </c>
      <c r="S98" s="363">
        <v>0</v>
      </c>
      <c r="T98" s="363">
        <v>12890723449</v>
      </c>
      <c r="U98" s="363">
        <v>12890723449</v>
      </c>
      <c r="V98" s="363">
        <v>12907424696</v>
      </c>
      <c r="W98" s="363">
        <v>12907424696</v>
      </c>
      <c r="X98" s="363">
        <v>13373346910</v>
      </c>
      <c r="Y98" s="363">
        <v>13373346910</v>
      </c>
      <c r="Z98" s="363">
        <v>25827623</v>
      </c>
      <c r="AA98" s="363">
        <v>186289</v>
      </c>
      <c r="AB98" s="363">
        <v>26013912</v>
      </c>
      <c r="AC98" s="363">
        <v>827954074.62000012</v>
      </c>
      <c r="AD98" s="363">
        <v>0</v>
      </c>
      <c r="AE98" s="363">
        <v>14227314896.620001</v>
      </c>
      <c r="AQ98" s="364"/>
      <c r="AR98" s="364"/>
    </row>
    <row r="99" spans="1:44">
      <c r="A99" s="352">
        <v>2014</v>
      </c>
      <c r="B99" s="352">
        <v>1</v>
      </c>
      <c r="C99" s="363">
        <v>605314150</v>
      </c>
      <c r="D99" s="363">
        <v>-30145028</v>
      </c>
      <c r="E99" s="363">
        <v>575169122</v>
      </c>
      <c r="F99" s="363">
        <v>328351467</v>
      </c>
      <c r="G99" s="363">
        <v>-15786798</v>
      </c>
      <c r="H99" s="363">
        <v>312564669</v>
      </c>
      <c r="I99" s="363">
        <v>163439667</v>
      </c>
      <c r="J99" s="363">
        <v>-2215793</v>
      </c>
      <c r="K99" s="363">
        <v>161223874</v>
      </c>
      <c r="L99" s="363">
        <v>2724806</v>
      </c>
      <c r="M99" s="363">
        <v>37582188</v>
      </c>
      <c r="N99" s="363">
        <v>3467883</v>
      </c>
      <c r="O99" s="363">
        <v>41050071</v>
      </c>
      <c r="P99" s="363">
        <v>1092732542</v>
      </c>
      <c r="Q99" s="363">
        <v>0</v>
      </c>
      <c r="R99" s="363">
        <v>1092732542</v>
      </c>
      <c r="S99" s="363">
        <v>0</v>
      </c>
      <c r="T99" s="363">
        <v>1099830090</v>
      </c>
      <c r="U99" s="363">
        <v>1099830090</v>
      </c>
      <c r="V99" s="363">
        <v>1051682471</v>
      </c>
      <c r="W99" s="363">
        <v>1051682471</v>
      </c>
      <c r="X99" s="363">
        <v>1092732542</v>
      </c>
      <c r="Y99" s="363">
        <v>1092732542</v>
      </c>
      <c r="Z99" s="363">
        <v>2323941</v>
      </c>
      <c r="AA99" s="363">
        <v>-114681</v>
      </c>
      <c r="AB99" s="363">
        <v>2209260</v>
      </c>
      <c r="AC99" s="363">
        <v>63187725.729999997</v>
      </c>
      <c r="AD99" s="363">
        <v>0</v>
      </c>
      <c r="AE99" s="363">
        <v>1158129527.73</v>
      </c>
      <c r="AR99" s="364"/>
    </row>
    <row r="100" spans="1:44">
      <c r="A100" s="352">
        <v>2014</v>
      </c>
      <c r="B100" s="352">
        <v>2</v>
      </c>
      <c r="C100" s="363">
        <v>542146891</v>
      </c>
      <c r="D100" s="363">
        <v>-52259357</v>
      </c>
      <c r="E100" s="363">
        <v>489887534</v>
      </c>
      <c r="F100" s="363">
        <v>312554879</v>
      </c>
      <c r="G100" s="363">
        <v>-29001625</v>
      </c>
      <c r="H100" s="363">
        <v>283553254</v>
      </c>
      <c r="I100" s="363">
        <v>144079276</v>
      </c>
      <c r="J100" s="363">
        <v>-3891141</v>
      </c>
      <c r="K100" s="363">
        <v>140188135</v>
      </c>
      <c r="L100" s="363">
        <v>2734872</v>
      </c>
      <c r="M100" s="363">
        <v>30938608</v>
      </c>
      <c r="N100" s="363">
        <v>2892951</v>
      </c>
      <c r="O100" s="363">
        <v>33831559</v>
      </c>
      <c r="P100" s="363">
        <v>950195354</v>
      </c>
      <c r="Q100" s="363">
        <v>0</v>
      </c>
      <c r="R100" s="363">
        <v>950195354</v>
      </c>
      <c r="S100" s="363">
        <v>0</v>
      </c>
      <c r="T100" s="363">
        <v>1001515918</v>
      </c>
      <c r="U100" s="363">
        <v>1001515918</v>
      </c>
      <c r="V100" s="363">
        <v>916363795</v>
      </c>
      <c r="W100" s="363">
        <v>916363795</v>
      </c>
      <c r="X100" s="363">
        <v>950195354</v>
      </c>
      <c r="Y100" s="363">
        <v>950195354</v>
      </c>
      <c r="Z100" s="363">
        <v>2223051</v>
      </c>
      <c r="AA100" s="363">
        <v>-212958</v>
      </c>
      <c r="AB100" s="363">
        <v>2010093</v>
      </c>
      <c r="AC100" s="363">
        <v>46725329.530000001</v>
      </c>
      <c r="AD100" s="363">
        <v>0</v>
      </c>
      <c r="AE100" s="363">
        <v>998930776.52999997</v>
      </c>
      <c r="AR100" s="364"/>
    </row>
    <row r="101" spans="1:44">
      <c r="A101" s="352">
        <v>2014</v>
      </c>
      <c r="B101" s="352">
        <v>3</v>
      </c>
      <c r="C101" s="363">
        <v>437181206</v>
      </c>
      <c r="D101" s="363">
        <v>27886803</v>
      </c>
      <c r="E101" s="363">
        <v>465068009</v>
      </c>
      <c r="F101" s="363">
        <v>300751203</v>
      </c>
      <c r="G101" s="363">
        <v>18256957</v>
      </c>
      <c r="H101" s="363">
        <v>319008160</v>
      </c>
      <c r="I101" s="363">
        <v>158082385</v>
      </c>
      <c r="J101" s="363">
        <v>2599629</v>
      </c>
      <c r="K101" s="363">
        <v>160682014</v>
      </c>
      <c r="L101" s="363">
        <v>2744937</v>
      </c>
      <c r="M101" s="363">
        <v>32896293</v>
      </c>
      <c r="N101" s="363">
        <v>3116244</v>
      </c>
      <c r="O101" s="363">
        <v>36012537</v>
      </c>
      <c r="P101" s="363">
        <v>983515657</v>
      </c>
      <c r="Q101" s="363">
        <v>0</v>
      </c>
      <c r="R101" s="363">
        <v>983515657</v>
      </c>
      <c r="S101" s="363">
        <v>0</v>
      </c>
      <c r="T101" s="363">
        <v>898759731</v>
      </c>
      <c r="U101" s="363">
        <v>898759731</v>
      </c>
      <c r="V101" s="363">
        <v>947503120</v>
      </c>
      <c r="W101" s="363">
        <v>947503120</v>
      </c>
      <c r="X101" s="363">
        <v>983515657</v>
      </c>
      <c r="Y101" s="363">
        <v>983515657</v>
      </c>
      <c r="Z101" s="363">
        <v>2178230</v>
      </c>
      <c r="AA101" s="363">
        <v>138074</v>
      </c>
      <c r="AB101" s="363">
        <v>2316304</v>
      </c>
      <c r="AC101" s="363">
        <v>50119043.630000003</v>
      </c>
      <c r="AD101" s="363">
        <v>0</v>
      </c>
      <c r="AE101" s="363">
        <v>1035951004.63</v>
      </c>
      <c r="AR101" s="364"/>
    </row>
    <row r="102" spans="1:44">
      <c r="A102" s="352">
        <v>2014</v>
      </c>
      <c r="B102" s="352">
        <v>4</v>
      </c>
      <c r="C102" s="363">
        <v>426499547</v>
      </c>
      <c r="D102" s="363">
        <v>23634647</v>
      </c>
      <c r="E102" s="363">
        <v>450134194</v>
      </c>
      <c r="F102" s="363">
        <v>320306967</v>
      </c>
      <c r="G102" s="363">
        <v>16924323</v>
      </c>
      <c r="H102" s="363">
        <v>337231290</v>
      </c>
      <c r="I102" s="363">
        <v>163057173</v>
      </c>
      <c r="J102" s="363">
        <v>2428780</v>
      </c>
      <c r="K102" s="363">
        <v>165485953</v>
      </c>
      <c r="L102" s="363">
        <v>2755003</v>
      </c>
      <c r="M102" s="363">
        <v>31224269</v>
      </c>
      <c r="N102" s="363">
        <v>3059009</v>
      </c>
      <c r="O102" s="363">
        <v>34283278</v>
      </c>
      <c r="P102" s="363">
        <v>989889718</v>
      </c>
      <c r="Q102" s="363">
        <v>0</v>
      </c>
      <c r="R102" s="363">
        <v>989889718</v>
      </c>
      <c r="S102" s="363">
        <v>0</v>
      </c>
      <c r="T102" s="363">
        <v>912618690</v>
      </c>
      <c r="U102" s="363">
        <v>912618690</v>
      </c>
      <c r="V102" s="363">
        <v>955606440</v>
      </c>
      <c r="W102" s="363">
        <v>955606440</v>
      </c>
      <c r="X102" s="363">
        <v>989889718</v>
      </c>
      <c r="Y102" s="363">
        <v>989889718</v>
      </c>
      <c r="Z102" s="363">
        <v>2043356</v>
      </c>
      <c r="AA102" s="363">
        <v>112759</v>
      </c>
      <c r="AB102" s="363">
        <v>2156115</v>
      </c>
      <c r="AC102" s="363">
        <v>50591658.619999997</v>
      </c>
      <c r="AD102" s="363">
        <v>0</v>
      </c>
      <c r="AE102" s="363">
        <v>1042637491.62</v>
      </c>
      <c r="AR102" s="364"/>
    </row>
    <row r="103" spans="1:44">
      <c r="A103" s="352">
        <v>2014</v>
      </c>
      <c r="B103" s="352">
        <v>5</v>
      </c>
      <c r="C103" s="363">
        <v>477804259</v>
      </c>
      <c r="D103" s="363">
        <v>82938737</v>
      </c>
      <c r="E103" s="363">
        <v>560742996</v>
      </c>
      <c r="F103" s="363">
        <v>356087388</v>
      </c>
      <c r="G103" s="363">
        <v>59123214</v>
      </c>
      <c r="H103" s="363">
        <v>415210602</v>
      </c>
      <c r="I103" s="363">
        <v>177832264</v>
      </c>
      <c r="J103" s="363">
        <v>8531777</v>
      </c>
      <c r="K103" s="363">
        <v>186364041</v>
      </c>
      <c r="L103" s="363">
        <v>2765069</v>
      </c>
      <c r="M103" s="363">
        <v>36029792</v>
      </c>
      <c r="N103" s="363">
        <v>3717590</v>
      </c>
      <c r="O103" s="363">
        <v>39747382</v>
      </c>
      <c r="P103" s="363">
        <v>1204830090</v>
      </c>
      <c r="Q103" s="363">
        <v>0</v>
      </c>
      <c r="R103" s="363">
        <v>1204830090</v>
      </c>
      <c r="S103" s="363">
        <v>0</v>
      </c>
      <c r="T103" s="363">
        <v>1014488980</v>
      </c>
      <c r="U103" s="363">
        <v>1014488980</v>
      </c>
      <c r="V103" s="363">
        <v>1165082708</v>
      </c>
      <c r="W103" s="363">
        <v>1165082708</v>
      </c>
      <c r="X103" s="363">
        <v>1204830090</v>
      </c>
      <c r="Y103" s="363">
        <v>1204830090</v>
      </c>
      <c r="Z103" s="363">
        <v>2357332</v>
      </c>
      <c r="AA103" s="363">
        <v>406881</v>
      </c>
      <c r="AB103" s="363">
        <v>2764213</v>
      </c>
      <c r="AC103" s="363">
        <v>76928186.269999996</v>
      </c>
      <c r="AD103" s="363">
        <v>0</v>
      </c>
      <c r="AE103" s="363">
        <v>1284522489.27</v>
      </c>
      <c r="AR103" s="364"/>
    </row>
    <row r="104" spans="1:44">
      <c r="A104" s="352">
        <v>2014</v>
      </c>
      <c r="B104" s="352">
        <v>6</v>
      </c>
      <c r="C104" s="363">
        <v>628398405</v>
      </c>
      <c r="D104" s="363">
        <v>20295212</v>
      </c>
      <c r="E104" s="363">
        <v>648693617</v>
      </c>
      <c r="F104" s="363">
        <v>412099573</v>
      </c>
      <c r="G104" s="363">
        <v>12816033</v>
      </c>
      <c r="H104" s="363">
        <v>424915606</v>
      </c>
      <c r="I104" s="363">
        <v>186585549</v>
      </c>
      <c r="J104" s="363">
        <v>1683684</v>
      </c>
      <c r="K104" s="363">
        <v>188269233</v>
      </c>
      <c r="L104" s="363">
        <v>2775135</v>
      </c>
      <c r="M104" s="363">
        <v>39273996</v>
      </c>
      <c r="N104" s="363">
        <v>4132364</v>
      </c>
      <c r="O104" s="363">
        <v>43406360</v>
      </c>
      <c r="P104" s="363">
        <v>1308059951</v>
      </c>
      <c r="Q104" s="363">
        <v>0</v>
      </c>
      <c r="R104" s="363">
        <v>1308059951</v>
      </c>
      <c r="S104" s="363">
        <v>0</v>
      </c>
      <c r="T104" s="363">
        <v>1229858662</v>
      </c>
      <c r="U104" s="363">
        <v>1229858662</v>
      </c>
      <c r="V104" s="363">
        <v>1264653591</v>
      </c>
      <c r="W104" s="363">
        <v>1264653591</v>
      </c>
      <c r="X104" s="363">
        <v>1308059951</v>
      </c>
      <c r="Y104" s="363">
        <v>1308059951</v>
      </c>
      <c r="Z104" s="363">
        <v>1917435</v>
      </c>
      <c r="AA104" s="363">
        <v>61542</v>
      </c>
      <c r="AB104" s="363">
        <v>1978977</v>
      </c>
      <c r="AC104" s="363">
        <v>91984269.150000006</v>
      </c>
      <c r="AD104" s="363">
        <v>0</v>
      </c>
      <c r="AE104" s="363">
        <v>1402023197.1500001</v>
      </c>
      <c r="AR104" s="364"/>
    </row>
    <row r="105" spans="1:44">
      <c r="A105" s="352">
        <v>2014</v>
      </c>
      <c r="B105" s="352">
        <v>7</v>
      </c>
      <c r="C105" s="363">
        <v>719842988</v>
      </c>
      <c r="D105" s="363">
        <v>16540036</v>
      </c>
      <c r="E105" s="363">
        <v>736383024</v>
      </c>
      <c r="F105" s="363">
        <v>436447056</v>
      </c>
      <c r="G105" s="363">
        <v>9651249</v>
      </c>
      <c r="H105" s="363">
        <v>446098305</v>
      </c>
      <c r="I105" s="363">
        <v>189719768</v>
      </c>
      <c r="J105" s="363">
        <v>1215820</v>
      </c>
      <c r="K105" s="363">
        <v>190935588</v>
      </c>
      <c r="L105" s="363">
        <v>2785200</v>
      </c>
      <c r="M105" s="363">
        <v>42278366</v>
      </c>
      <c r="N105" s="363">
        <v>4417841</v>
      </c>
      <c r="O105" s="363">
        <v>46696207</v>
      </c>
      <c r="P105" s="363">
        <v>1422898324</v>
      </c>
      <c r="Q105" s="363">
        <v>0</v>
      </c>
      <c r="R105" s="363">
        <v>1422898324</v>
      </c>
      <c r="S105" s="363">
        <v>0</v>
      </c>
      <c r="T105" s="363">
        <v>1348795012</v>
      </c>
      <c r="U105" s="363">
        <v>1348795012</v>
      </c>
      <c r="V105" s="363">
        <v>1376202117</v>
      </c>
      <c r="W105" s="363">
        <v>1376202117</v>
      </c>
      <c r="X105" s="363">
        <v>1422898324</v>
      </c>
      <c r="Y105" s="363">
        <v>1422898324</v>
      </c>
      <c r="Z105" s="363">
        <v>2253483</v>
      </c>
      <c r="AA105" s="363">
        <v>51450</v>
      </c>
      <c r="AB105" s="363">
        <v>2304933</v>
      </c>
      <c r="AC105" s="363">
        <v>110411517.54000001</v>
      </c>
      <c r="AD105" s="363">
        <v>0</v>
      </c>
      <c r="AE105" s="363">
        <v>1535614774.54</v>
      </c>
      <c r="AR105" s="364"/>
    </row>
    <row r="106" spans="1:44">
      <c r="A106" s="352">
        <v>2014</v>
      </c>
      <c r="B106" s="352">
        <v>8</v>
      </c>
      <c r="C106" s="363">
        <v>752667061</v>
      </c>
      <c r="D106" s="363">
        <v>709115</v>
      </c>
      <c r="E106" s="363">
        <v>753376176</v>
      </c>
      <c r="F106" s="363">
        <v>446947705</v>
      </c>
      <c r="G106" s="363">
        <v>405052</v>
      </c>
      <c r="H106" s="363">
        <v>447352757</v>
      </c>
      <c r="I106" s="363">
        <v>197396318</v>
      </c>
      <c r="J106" s="363">
        <v>55281</v>
      </c>
      <c r="K106" s="363">
        <v>197451599</v>
      </c>
      <c r="L106" s="363">
        <v>2795266</v>
      </c>
      <c r="M106" s="363">
        <v>43121294</v>
      </c>
      <c r="N106" s="363">
        <v>4559909</v>
      </c>
      <c r="O106" s="363">
        <v>47681203</v>
      </c>
      <c r="P106" s="363">
        <v>1448657001</v>
      </c>
      <c r="Q106" s="363">
        <v>0</v>
      </c>
      <c r="R106" s="363">
        <v>1448657001</v>
      </c>
      <c r="S106" s="363">
        <v>0</v>
      </c>
      <c r="T106" s="363">
        <v>1399806350</v>
      </c>
      <c r="U106" s="363">
        <v>1399806350</v>
      </c>
      <c r="V106" s="363">
        <v>1400975798</v>
      </c>
      <c r="W106" s="363">
        <v>1400975798</v>
      </c>
      <c r="X106" s="363">
        <v>1448657001</v>
      </c>
      <c r="Y106" s="363">
        <v>1448657001</v>
      </c>
      <c r="Z106" s="363">
        <v>2233847</v>
      </c>
      <c r="AA106" s="363">
        <v>2092</v>
      </c>
      <c r="AB106" s="363">
        <v>2235939</v>
      </c>
      <c r="AC106" s="363">
        <v>114698151.36</v>
      </c>
      <c r="AD106" s="363">
        <v>0</v>
      </c>
      <c r="AE106" s="363">
        <v>1565591091.3600001</v>
      </c>
      <c r="AR106" s="364"/>
    </row>
    <row r="107" spans="1:44">
      <c r="A107" s="352">
        <v>2014</v>
      </c>
      <c r="B107" s="352">
        <v>9</v>
      </c>
      <c r="C107" s="363">
        <v>677585399</v>
      </c>
      <c r="D107" s="363">
        <v>-75426961</v>
      </c>
      <c r="E107" s="363">
        <v>602158438</v>
      </c>
      <c r="F107" s="363">
        <v>429843310</v>
      </c>
      <c r="G107" s="363">
        <v>-46020891</v>
      </c>
      <c r="H107" s="363">
        <v>383822419</v>
      </c>
      <c r="I107" s="363">
        <v>189539759</v>
      </c>
      <c r="J107" s="363">
        <v>-6123325</v>
      </c>
      <c r="K107" s="363">
        <v>183416434</v>
      </c>
      <c r="L107" s="363">
        <v>2805332</v>
      </c>
      <c r="M107" s="363">
        <v>37337898</v>
      </c>
      <c r="N107" s="363">
        <v>3892914</v>
      </c>
      <c r="O107" s="363">
        <v>41230812</v>
      </c>
      <c r="P107" s="363">
        <v>1213433435</v>
      </c>
      <c r="Q107" s="363">
        <v>0</v>
      </c>
      <c r="R107" s="363">
        <v>1213433435</v>
      </c>
      <c r="S107" s="363">
        <v>0</v>
      </c>
      <c r="T107" s="363">
        <v>1299773800</v>
      </c>
      <c r="U107" s="363">
        <v>1299773800</v>
      </c>
      <c r="V107" s="363">
        <v>1172202623</v>
      </c>
      <c r="W107" s="363">
        <v>1172202623</v>
      </c>
      <c r="X107" s="363">
        <v>1213433435</v>
      </c>
      <c r="Y107" s="363">
        <v>1213433435</v>
      </c>
      <c r="Z107" s="363">
        <v>2118378</v>
      </c>
      <c r="AA107" s="363">
        <v>-234669</v>
      </c>
      <c r="AB107" s="363">
        <v>1883709</v>
      </c>
      <c r="AC107" s="363">
        <v>78173949.670000002</v>
      </c>
      <c r="AD107" s="363">
        <v>0</v>
      </c>
      <c r="AE107" s="363">
        <v>1293491093.6700001</v>
      </c>
      <c r="AR107" s="364"/>
    </row>
    <row r="108" spans="1:44">
      <c r="A108" s="352">
        <v>2014</v>
      </c>
      <c r="B108" s="352">
        <v>10</v>
      </c>
      <c r="C108" s="363">
        <v>535974046</v>
      </c>
      <c r="D108" s="363">
        <v>-38027854</v>
      </c>
      <c r="E108" s="363">
        <v>497946192</v>
      </c>
      <c r="F108" s="363">
        <v>379319507</v>
      </c>
      <c r="G108" s="363">
        <v>-25758747</v>
      </c>
      <c r="H108" s="363">
        <v>353560760</v>
      </c>
      <c r="I108" s="363">
        <v>177927168</v>
      </c>
      <c r="J108" s="363">
        <v>-3426229</v>
      </c>
      <c r="K108" s="363">
        <v>174500939</v>
      </c>
      <c r="L108" s="363">
        <v>2815398</v>
      </c>
      <c r="M108" s="363">
        <v>34255997</v>
      </c>
      <c r="N108" s="363">
        <v>3407008</v>
      </c>
      <c r="O108" s="363">
        <v>37663005</v>
      </c>
      <c r="P108" s="363">
        <v>1066486294</v>
      </c>
      <c r="Q108" s="363">
        <v>0</v>
      </c>
      <c r="R108" s="363">
        <v>1066486294</v>
      </c>
      <c r="S108" s="363">
        <v>0</v>
      </c>
      <c r="T108" s="363">
        <v>1096036119</v>
      </c>
      <c r="U108" s="363">
        <v>1096036119</v>
      </c>
      <c r="V108" s="363">
        <v>1028823289</v>
      </c>
      <c r="W108" s="363">
        <v>1028823289</v>
      </c>
      <c r="X108" s="363">
        <v>1066486294</v>
      </c>
      <c r="Y108" s="363">
        <v>1066486294</v>
      </c>
      <c r="Z108" s="363">
        <v>2007811</v>
      </c>
      <c r="AA108" s="363">
        <v>-141848</v>
      </c>
      <c r="AB108" s="363">
        <v>1865963</v>
      </c>
      <c r="AC108" s="363">
        <v>59271410.850000001</v>
      </c>
      <c r="AD108" s="363">
        <v>0</v>
      </c>
      <c r="AE108" s="363">
        <v>1127623667.8499999</v>
      </c>
      <c r="AR108" s="364"/>
    </row>
    <row r="109" spans="1:44">
      <c r="A109" s="352">
        <v>2014</v>
      </c>
      <c r="B109" s="352">
        <v>11</v>
      </c>
      <c r="C109" s="363">
        <v>445840476</v>
      </c>
      <c r="D109" s="363">
        <v>-13243843</v>
      </c>
      <c r="E109" s="363">
        <v>432596633</v>
      </c>
      <c r="F109" s="363">
        <v>327646598</v>
      </c>
      <c r="G109" s="363">
        <v>-9319270</v>
      </c>
      <c r="H109" s="363">
        <v>318327328</v>
      </c>
      <c r="I109" s="363">
        <v>158370866</v>
      </c>
      <c r="J109" s="363">
        <v>-1383965</v>
      </c>
      <c r="K109" s="363">
        <v>156986901</v>
      </c>
      <c r="L109" s="363">
        <v>2825463</v>
      </c>
      <c r="M109" s="363">
        <v>32576286</v>
      </c>
      <c r="N109" s="363">
        <v>3037875</v>
      </c>
      <c r="O109" s="363">
        <v>35614161</v>
      </c>
      <c r="P109" s="363">
        <v>946350486</v>
      </c>
      <c r="Q109" s="363">
        <v>0</v>
      </c>
      <c r="R109" s="363">
        <v>946350486</v>
      </c>
      <c r="S109" s="363">
        <v>0</v>
      </c>
      <c r="T109" s="363">
        <v>934683403</v>
      </c>
      <c r="U109" s="363">
        <v>934683403</v>
      </c>
      <c r="V109" s="363">
        <v>910736325</v>
      </c>
      <c r="W109" s="363">
        <v>910736325</v>
      </c>
      <c r="X109" s="363">
        <v>946350486</v>
      </c>
      <c r="Y109" s="363">
        <v>946350486</v>
      </c>
      <c r="Z109" s="363">
        <v>2136620</v>
      </c>
      <c r="AA109" s="363">
        <v>-63097</v>
      </c>
      <c r="AB109" s="363">
        <v>2073523</v>
      </c>
      <c r="AC109" s="363">
        <v>46192292.93</v>
      </c>
      <c r="AD109" s="363">
        <v>0</v>
      </c>
      <c r="AE109" s="363">
        <v>994616301.93000007</v>
      </c>
      <c r="AR109" s="364"/>
    </row>
    <row r="110" spans="1:44">
      <c r="A110" s="352">
        <v>2014</v>
      </c>
      <c r="B110" s="352">
        <v>12</v>
      </c>
      <c r="C110" s="363">
        <v>487566263</v>
      </c>
      <c r="D110" s="363">
        <v>38172094</v>
      </c>
      <c r="E110" s="363">
        <v>525738357</v>
      </c>
      <c r="F110" s="363">
        <v>318434759</v>
      </c>
      <c r="G110" s="363">
        <v>24003973</v>
      </c>
      <c r="H110" s="363">
        <v>342438732</v>
      </c>
      <c r="I110" s="363">
        <v>156470653</v>
      </c>
      <c r="J110" s="363">
        <v>3224586</v>
      </c>
      <c r="K110" s="363">
        <v>159695239</v>
      </c>
      <c r="L110" s="363">
        <v>2835529</v>
      </c>
      <c r="M110" s="363">
        <v>36361199</v>
      </c>
      <c r="N110" s="363">
        <v>3396127</v>
      </c>
      <c r="O110" s="363">
        <v>39757326</v>
      </c>
      <c r="P110" s="363">
        <v>1070465183</v>
      </c>
      <c r="Q110" s="363">
        <v>0</v>
      </c>
      <c r="R110" s="363">
        <v>1070465183</v>
      </c>
      <c r="S110" s="363">
        <v>0</v>
      </c>
      <c r="T110" s="363">
        <v>965307204</v>
      </c>
      <c r="U110" s="363">
        <v>965307204</v>
      </c>
      <c r="V110" s="363">
        <v>1030707857</v>
      </c>
      <c r="W110" s="363">
        <v>1030707857</v>
      </c>
      <c r="X110" s="363">
        <v>1070465183</v>
      </c>
      <c r="Y110" s="363">
        <v>1070465183</v>
      </c>
      <c r="Z110" s="363">
        <v>2324340</v>
      </c>
      <c r="AA110" s="363">
        <v>180353</v>
      </c>
      <c r="AB110" s="363">
        <v>2504693</v>
      </c>
      <c r="AC110" s="363">
        <v>60272194.200000003</v>
      </c>
      <c r="AD110" s="363">
        <v>0</v>
      </c>
      <c r="AE110" s="363">
        <v>1133242070.2</v>
      </c>
      <c r="AR110" s="364"/>
    </row>
    <row r="111" spans="1:44">
      <c r="B111" s="357" t="s">
        <v>112</v>
      </c>
      <c r="C111" s="363">
        <v>6736820691</v>
      </c>
      <c r="D111" s="363">
        <v>1073601</v>
      </c>
      <c r="E111" s="363">
        <v>6737894292</v>
      </c>
      <c r="F111" s="363">
        <v>4368790412</v>
      </c>
      <c r="G111" s="363">
        <v>15293470</v>
      </c>
      <c r="H111" s="363">
        <v>4384083882</v>
      </c>
      <c r="I111" s="363">
        <v>2062500846</v>
      </c>
      <c r="J111" s="363">
        <v>2699104</v>
      </c>
      <c r="K111" s="363">
        <v>2065199950</v>
      </c>
      <c r="L111" s="363">
        <v>33362010</v>
      </c>
      <c r="M111" s="363">
        <v>433876186</v>
      </c>
      <c r="N111" s="363">
        <v>43097715</v>
      </c>
      <c r="O111" s="363">
        <v>476973901</v>
      </c>
      <c r="P111" s="363">
        <v>13697514035</v>
      </c>
      <c r="Q111" s="363">
        <v>0</v>
      </c>
      <c r="R111" s="363">
        <v>13697514035</v>
      </c>
      <c r="S111" s="363">
        <v>0</v>
      </c>
      <c r="T111" s="363">
        <v>13201473959</v>
      </c>
      <c r="U111" s="363">
        <v>13201473959</v>
      </c>
      <c r="V111" s="363">
        <v>13220540134</v>
      </c>
      <c r="W111" s="363">
        <v>13220540134</v>
      </c>
      <c r="X111" s="363">
        <v>13697514035</v>
      </c>
      <c r="Y111" s="363">
        <v>13697514035</v>
      </c>
      <c r="Z111" s="363">
        <v>26117824</v>
      </c>
      <c r="AA111" s="363">
        <v>185898</v>
      </c>
      <c r="AB111" s="363">
        <v>26303722</v>
      </c>
      <c r="AC111" s="363">
        <v>848555729.4799999</v>
      </c>
      <c r="AD111" s="363">
        <v>0</v>
      </c>
      <c r="AE111" s="363">
        <v>14572373486.480001</v>
      </c>
      <c r="AQ111" s="364"/>
      <c r="AR111" s="364"/>
    </row>
    <row r="112" spans="1:44">
      <c r="A112" s="352">
        <v>2015</v>
      </c>
      <c r="B112" s="352">
        <v>1</v>
      </c>
      <c r="C112" s="363">
        <v>622042450</v>
      </c>
      <c r="D112" s="363">
        <v>-30922675</v>
      </c>
      <c r="E112" s="363">
        <v>591119775</v>
      </c>
      <c r="F112" s="363">
        <v>337073767</v>
      </c>
      <c r="G112" s="363">
        <v>-16205246</v>
      </c>
      <c r="H112" s="363">
        <v>320868521</v>
      </c>
      <c r="I112" s="363">
        <v>162948070</v>
      </c>
      <c r="J112" s="363">
        <v>-2257258</v>
      </c>
      <c r="K112" s="363">
        <v>160690812</v>
      </c>
      <c r="L112" s="363">
        <v>2846180</v>
      </c>
      <c r="M112" s="363">
        <v>38496340</v>
      </c>
      <c r="N112" s="363">
        <v>3499468</v>
      </c>
      <c r="O112" s="363">
        <v>41995808</v>
      </c>
      <c r="P112" s="363">
        <v>1117521096</v>
      </c>
      <c r="Q112" s="363">
        <v>0</v>
      </c>
      <c r="R112" s="363">
        <v>1117521096</v>
      </c>
      <c r="S112" s="363">
        <v>0</v>
      </c>
      <c r="T112" s="363">
        <v>1124910467</v>
      </c>
      <c r="U112" s="363">
        <v>1124910467</v>
      </c>
      <c r="V112" s="363">
        <v>1075525288</v>
      </c>
      <c r="W112" s="363">
        <v>1075525288</v>
      </c>
      <c r="X112" s="363">
        <v>1117521096</v>
      </c>
      <c r="Y112" s="363">
        <v>1117521096</v>
      </c>
      <c r="Z112" s="363">
        <v>2349762</v>
      </c>
      <c r="AA112" s="363">
        <v>-115662</v>
      </c>
      <c r="AB112" s="363">
        <v>2234100</v>
      </c>
      <c r="AC112" s="363">
        <v>64780521.990000002</v>
      </c>
      <c r="AD112" s="363">
        <v>0</v>
      </c>
      <c r="AE112" s="363">
        <v>1184535717.99</v>
      </c>
      <c r="AR112" s="364"/>
    </row>
    <row r="113" spans="1:44">
      <c r="A113" s="352">
        <v>2015</v>
      </c>
      <c r="B113" s="352">
        <v>2</v>
      </c>
      <c r="C113" s="363">
        <v>557256781</v>
      </c>
      <c r="D113" s="363">
        <v>-53563152</v>
      </c>
      <c r="E113" s="363">
        <v>503693629</v>
      </c>
      <c r="F113" s="363">
        <v>320922825</v>
      </c>
      <c r="G113" s="363">
        <v>-29734559</v>
      </c>
      <c r="H113" s="363">
        <v>291188266</v>
      </c>
      <c r="I113" s="363">
        <v>143666487</v>
      </c>
      <c r="J113" s="363">
        <v>-3961580</v>
      </c>
      <c r="K113" s="363">
        <v>139704907</v>
      </c>
      <c r="L113" s="363">
        <v>2856832</v>
      </c>
      <c r="M113" s="363">
        <v>31765745</v>
      </c>
      <c r="N113" s="363">
        <v>2921297</v>
      </c>
      <c r="O113" s="363">
        <v>34687042</v>
      </c>
      <c r="P113" s="363">
        <v>972130676</v>
      </c>
      <c r="Q113" s="363">
        <v>0</v>
      </c>
      <c r="R113" s="363">
        <v>972130676</v>
      </c>
      <c r="S113" s="363">
        <v>0</v>
      </c>
      <c r="T113" s="363">
        <v>1024702925</v>
      </c>
      <c r="U113" s="363">
        <v>1024702925</v>
      </c>
      <c r="V113" s="363">
        <v>937443634</v>
      </c>
      <c r="W113" s="363">
        <v>937443634</v>
      </c>
      <c r="X113" s="363">
        <v>972130676</v>
      </c>
      <c r="Y113" s="363">
        <v>972130676</v>
      </c>
      <c r="Z113" s="363">
        <v>2247751</v>
      </c>
      <c r="AA113" s="363">
        <v>-214604</v>
      </c>
      <c r="AB113" s="363">
        <v>2033147</v>
      </c>
      <c r="AC113" s="363">
        <v>47912976.490000002</v>
      </c>
      <c r="AD113" s="363">
        <v>0</v>
      </c>
      <c r="AE113" s="363">
        <v>1022076799.49</v>
      </c>
      <c r="AR113" s="364"/>
    </row>
    <row r="114" spans="1:44">
      <c r="A114" s="352">
        <v>2015</v>
      </c>
      <c r="B114" s="352">
        <v>3</v>
      </c>
      <c r="C114" s="363">
        <v>449680527</v>
      </c>
      <c r="D114" s="363">
        <v>28526309</v>
      </c>
      <c r="E114" s="363">
        <v>478206836</v>
      </c>
      <c r="F114" s="363">
        <v>308729243</v>
      </c>
      <c r="G114" s="363">
        <v>18664490</v>
      </c>
      <c r="H114" s="363">
        <v>327393733</v>
      </c>
      <c r="I114" s="363">
        <v>157555649</v>
      </c>
      <c r="J114" s="363">
        <v>2639232</v>
      </c>
      <c r="K114" s="363">
        <v>160194881</v>
      </c>
      <c r="L114" s="363">
        <v>2867483</v>
      </c>
      <c r="M114" s="363">
        <v>33812052</v>
      </c>
      <c r="N114" s="363">
        <v>3147627</v>
      </c>
      <c r="O114" s="363">
        <v>36959679</v>
      </c>
      <c r="P114" s="363">
        <v>1005622612</v>
      </c>
      <c r="Q114" s="363">
        <v>0</v>
      </c>
      <c r="R114" s="363">
        <v>1005622612</v>
      </c>
      <c r="S114" s="363">
        <v>0</v>
      </c>
      <c r="T114" s="363">
        <v>918832902</v>
      </c>
      <c r="U114" s="363">
        <v>918832902</v>
      </c>
      <c r="V114" s="363">
        <v>968662933</v>
      </c>
      <c r="W114" s="363">
        <v>968662933</v>
      </c>
      <c r="X114" s="363">
        <v>1005622612</v>
      </c>
      <c r="Y114" s="363">
        <v>1005622612</v>
      </c>
      <c r="Z114" s="363">
        <v>2202433</v>
      </c>
      <c r="AA114" s="363">
        <v>138770</v>
      </c>
      <c r="AB114" s="363">
        <v>2341203</v>
      </c>
      <c r="AC114" s="363">
        <v>51313654.079999998</v>
      </c>
      <c r="AD114" s="363">
        <v>0</v>
      </c>
      <c r="AE114" s="363">
        <v>1059277469.0799999</v>
      </c>
      <c r="AR114" s="364"/>
    </row>
    <row r="115" spans="1:44">
      <c r="A115" s="352">
        <v>2015</v>
      </c>
      <c r="B115" s="352">
        <v>4</v>
      </c>
      <c r="C115" s="363">
        <v>445713242</v>
      </c>
      <c r="D115" s="363">
        <v>24131940</v>
      </c>
      <c r="E115" s="363">
        <v>469845182</v>
      </c>
      <c r="F115" s="363">
        <v>333891936</v>
      </c>
      <c r="G115" s="363">
        <v>17269258</v>
      </c>
      <c r="H115" s="363">
        <v>351161194</v>
      </c>
      <c r="I115" s="363">
        <v>162877936</v>
      </c>
      <c r="J115" s="363">
        <v>2436582</v>
      </c>
      <c r="K115" s="363">
        <v>165314518</v>
      </c>
      <c r="L115" s="363">
        <v>2878135</v>
      </c>
      <c r="M115" s="363">
        <v>32110486</v>
      </c>
      <c r="N115" s="363">
        <v>3089576</v>
      </c>
      <c r="O115" s="363">
        <v>35200062</v>
      </c>
      <c r="P115" s="363">
        <v>1024399091</v>
      </c>
      <c r="Q115" s="363">
        <v>0</v>
      </c>
      <c r="R115" s="363">
        <v>1024399091</v>
      </c>
      <c r="S115" s="363">
        <v>0</v>
      </c>
      <c r="T115" s="363">
        <v>945361249</v>
      </c>
      <c r="U115" s="363">
        <v>945361249</v>
      </c>
      <c r="V115" s="363">
        <v>989199029</v>
      </c>
      <c r="W115" s="363">
        <v>989199029</v>
      </c>
      <c r="X115" s="363">
        <v>1024399091</v>
      </c>
      <c r="Y115" s="363">
        <v>1024399091</v>
      </c>
      <c r="Z115" s="363">
        <v>2066060</v>
      </c>
      <c r="AA115" s="363">
        <v>111362</v>
      </c>
      <c r="AB115" s="363">
        <v>2177422</v>
      </c>
      <c r="AC115" s="363">
        <v>53102849.18</v>
      </c>
      <c r="AD115" s="363">
        <v>0</v>
      </c>
      <c r="AE115" s="363">
        <v>1079679362.1800001</v>
      </c>
      <c r="AR115" s="364"/>
    </row>
    <row r="116" spans="1:44">
      <c r="A116" s="352">
        <v>2015</v>
      </c>
      <c r="B116" s="352">
        <v>5</v>
      </c>
      <c r="C116" s="363">
        <v>484126011</v>
      </c>
      <c r="D116" s="363">
        <v>84347218</v>
      </c>
      <c r="E116" s="363">
        <v>568473229</v>
      </c>
      <c r="F116" s="363">
        <v>360262287</v>
      </c>
      <c r="G116" s="363">
        <v>60070171</v>
      </c>
      <c r="H116" s="363">
        <v>420332458</v>
      </c>
      <c r="I116" s="363">
        <v>177141930</v>
      </c>
      <c r="J116" s="363">
        <v>8678933</v>
      </c>
      <c r="K116" s="363">
        <v>185820863</v>
      </c>
      <c r="L116" s="363">
        <v>2888786</v>
      </c>
      <c r="M116" s="363">
        <v>36945550</v>
      </c>
      <c r="N116" s="363">
        <v>3749175</v>
      </c>
      <c r="O116" s="363">
        <v>40694725</v>
      </c>
      <c r="P116" s="363">
        <v>1218210061</v>
      </c>
      <c r="Q116" s="363">
        <v>0</v>
      </c>
      <c r="R116" s="363">
        <v>1218210061</v>
      </c>
      <c r="S116" s="363">
        <v>0</v>
      </c>
      <c r="T116" s="363">
        <v>1024419014</v>
      </c>
      <c r="U116" s="363">
        <v>1024419014</v>
      </c>
      <c r="V116" s="363">
        <v>1177515336</v>
      </c>
      <c r="W116" s="363">
        <v>1177515336</v>
      </c>
      <c r="X116" s="363">
        <v>1218210061</v>
      </c>
      <c r="Y116" s="363">
        <v>1218210061</v>
      </c>
      <c r="Z116" s="363">
        <v>2383525</v>
      </c>
      <c r="AA116" s="363">
        <v>412698</v>
      </c>
      <c r="AB116" s="363">
        <v>2796223</v>
      </c>
      <c r="AC116" s="363">
        <v>76898025.439999998</v>
      </c>
      <c r="AD116" s="363">
        <v>0</v>
      </c>
      <c r="AE116" s="363">
        <v>1297904309.4400001</v>
      </c>
      <c r="AR116" s="364"/>
    </row>
    <row r="117" spans="1:44">
      <c r="A117" s="352">
        <v>2015</v>
      </c>
      <c r="B117" s="352">
        <v>6</v>
      </c>
      <c r="C117" s="363">
        <v>644164256</v>
      </c>
      <c r="D117" s="363">
        <v>20782928</v>
      </c>
      <c r="E117" s="363">
        <v>664947184</v>
      </c>
      <c r="F117" s="363">
        <v>422001020</v>
      </c>
      <c r="G117" s="363">
        <v>13125107</v>
      </c>
      <c r="H117" s="363">
        <v>435126127</v>
      </c>
      <c r="I117" s="363">
        <v>186334722</v>
      </c>
      <c r="J117" s="363">
        <v>1712893</v>
      </c>
      <c r="K117" s="363">
        <v>188047615</v>
      </c>
      <c r="L117" s="363">
        <v>2899438</v>
      </c>
      <c r="M117" s="363">
        <v>40161769</v>
      </c>
      <c r="N117" s="363">
        <v>4162735</v>
      </c>
      <c r="O117" s="363">
        <v>44324504</v>
      </c>
      <c r="P117" s="363">
        <v>1335344868</v>
      </c>
      <c r="Q117" s="363">
        <v>0</v>
      </c>
      <c r="R117" s="363">
        <v>1335344868</v>
      </c>
      <c r="S117" s="363">
        <v>0</v>
      </c>
      <c r="T117" s="363">
        <v>1255399436</v>
      </c>
      <c r="U117" s="363">
        <v>1255399436</v>
      </c>
      <c r="V117" s="363">
        <v>1291020364</v>
      </c>
      <c r="W117" s="363">
        <v>1291020364</v>
      </c>
      <c r="X117" s="363">
        <v>1335344868</v>
      </c>
      <c r="Y117" s="363">
        <v>1335344868</v>
      </c>
      <c r="Z117" s="363">
        <v>1938740</v>
      </c>
      <c r="AA117" s="363">
        <v>62129</v>
      </c>
      <c r="AB117" s="363">
        <v>2000869</v>
      </c>
      <c r="AC117" s="363">
        <v>93869463.170000002</v>
      </c>
      <c r="AD117" s="363">
        <v>0</v>
      </c>
      <c r="AE117" s="363">
        <v>1431215200.1700001</v>
      </c>
      <c r="AR117" s="364"/>
    </row>
    <row r="118" spans="1:44">
      <c r="A118" s="352">
        <v>2015</v>
      </c>
      <c r="B118" s="352">
        <v>7</v>
      </c>
      <c r="C118" s="363">
        <v>740955058</v>
      </c>
      <c r="D118" s="363">
        <v>16772457</v>
      </c>
      <c r="E118" s="363">
        <v>757727515</v>
      </c>
      <c r="F118" s="363">
        <v>448864415</v>
      </c>
      <c r="G118" s="363">
        <v>9792170</v>
      </c>
      <c r="H118" s="363">
        <v>458656585</v>
      </c>
      <c r="I118" s="363">
        <v>189296632</v>
      </c>
      <c r="J118" s="363">
        <v>1217218</v>
      </c>
      <c r="K118" s="363">
        <v>190513850</v>
      </c>
      <c r="L118" s="363">
        <v>2910089</v>
      </c>
      <c r="M118" s="363">
        <v>43197337</v>
      </c>
      <c r="N118" s="363">
        <v>4449426</v>
      </c>
      <c r="O118" s="363">
        <v>47646763</v>
      </c>
      <c r="P118" s="363">
        <v>1457454802</v>
      </c>
      <c r="Q118" s="363">
        <v>0</v>
      </c>
      <c r="R118" s="363">
        <v>1457454802</v>
      </c>
      <c r="S118" s="363">
        <v>0</v>
      </c>
      <c r="T118" s="363">
        <v>1382026194</v>
      </c>
      <c r="U118" s="363">
        <v>1382026194</v>
      </c>
      <c r="V118" s="363">
        <v>1409808039</v>
      </c>
      <c r="W118" s="363">
        <v>1409808039</v>
      </c>
      <c r="X118" s="363">
        <v>1457454802</v>
      </c>
      <c r="Y118" s="363">
        <v>1457454802</v>
      </c>
      <c r="Z118" s="363">
        <v>2278522</v>
      </c>
      <c r="AA118" s="363">
        <v>51224</v>
      </c>
      <c r="AB118" s="363">
        <v>2329746</v>
      </c>
      <c r="AC118" s="363">
        <v>113498856.84</v>
      </c>
      <c r="AD118" s="363">
        <v>0</v>
      </c>
      <c r="AE118" s="363">
        <v>1573283404.8400002</v>
      </c>
      <c r="AR118" s="364"/>
    </row>
    <row r="119" spans="1:44">
      <c r="A119" s="352">
        <v>2015</v>
      </c>
      <c r="B119" s="352">
        <v>8</v>
      </c>
      <c r="C119" s="363">
        <v>770990818</v>
      </c>
      <c r="D119" s="363">
        <v>815481</v>
      </c>
      <c r="E119" s="363">
        <v>771806299</v>
      </c>
      <c r="F119" s="363">
        <v>457451809</v>
      </c>
      <c r="G119" s="363">
        <v>465983</v>
      </c>
      <c r="H119" s="363">
        <v>457917792</v>
      </c>
      <c r="I119" s="363">
        <v>196954292</v>
      </c>
      <c r="J119" s="363">
        <v>62917</v>
      </c>
      <c r="K119" s="363">
        <v>197017209</v>
      </c>
      <c r="L119" s="363">
        <v>2920740</v>
      </c>
      <c r="M119" s="363">
        <v>44038659</v>
      </c>
      <c r="N119" s="363">
        <v>4591494</v>
      </c>
      <c r="O119" s="363">
        <v>48630153</v>
      </c>
      <c r="P119" s="363">
        <v>1478292193</v>
      </c>
      <c r="Q119" s="363">
        <v>0</v>
      </c>
      <c r="R119" s="363">
        <v>1478292193</v>
      </c>
      <c r="S119" s="363">
        <v>0</v>
      </c>
      <c r="T119" s="363">
        <v>1428317659</v>
      </c>
      <c r="U119" s="363">
        <v>1428317659</v>
      </c>
      <c r="V119" s="363">
        <v>1429662040</v>
      </c>
      <c r="W119" s="363">
        <v>1429662040</v>
      </c>
      <c r="X119" s="363">
        <v>1478292193</v>
      </c>
      <c r="Y119" s="363">
        <v>1478292193</v>
      </c>
      <c r="Z119" s="363">
        <v>2258668</v>
      </c>
      <c r="AA119" s="363">
        <v>2374</v>
      </c>
      <c r="AB119" s="363">
        <v>2261042</v>
      </c>
      <c r="AC119" s="363">
        <v>116950349.95</v>
      </c>
      <c r="AD119" s="363">
        <v>0</v>
      </c>
      <c r="AE119" s="363">
        <v>1597503584.95</v>
      </c>
      <c r="AR119" s="364"/>
    </row>
    <row r="120" spans="1:44">
      <c r="A120" s="352">
        <v>2015</v>
      </c>
      <c r="B120" s="352">
        <v>9</v>
      </c>
      <c r="C120" s="363">
        <v>697482247</v>
      </c>
      <c r="D120" s="363">
        <v>-77468836</v>
      </c>
      <c r="E120" s="363">
        <v>620013411</v>
      </c>
      <c r="F120" s="363">
        <v>441952667</v>
      </c>
      <c r="G120" s="363">
        <v>-47269521</v>
      </c>
      <c r="H120" s="363">
        <v>394683146</v>
      </c>
      <c r="I120" s="363">
        <v>189193355</v>
      </c>
      <c r="J120" s="363">
        <v>-6209357</v>
      </c>
      <c r="K120" s="363">
        <v>182983998</v>
      </c>
      <c r="L120" s="363">
        <v>2931392</v>
      </c>
      <c r="M120" s="363">
        <v>38227225</v>
      </c>
      <c r="N120" s="363">
        <v>3923284</v>
      </c>
      <c r="O120" s="363">
        <v>42150509</v>
      </c>
      <c r="P120" s="363">
        <v>1242762456</v>
      </c>
      <c r="Q120" s="363">
        <v>0</v>
      </c>
      <c r="R120" s="363">
        <v>1242762456</v>
      </c>
      <c r="S120" s="363">
        <v>0</v>
      </c>
      <c r="T120" s="363">
        <v>1331559661</v>
      </c>
      <c r="U120" s="363">
        <v>1331559661</v>
      </c>
      <c r="V120" s="363">
        <v>1200611947</v>
      </c>
      <c r="W120" s="363">
        <v>1200611947</v>
      </c>
      <c r="X120" s="363">
        <v>1242762456</v>
      </c>
      <c r="Y120" s="363">
        <v>1242762456</v>
      </c>
      <c r="Z120" s="363">
        <v>2141916</v>
      </c>
      <c r="AA120" s="363">
        <v>-236656</v>
      </c>
      <c r="AB120" s="363">
        <v>1905260</v>
      </c>
      <c r="AC120" s="363">
        <v>80319134.079999998</v>
      </c>
      <c r="AD120" s="363">
        <v>0</v>
      </c>
      <c r="AE120" s="363">
        <v>1324986850.0799999</v>
      </c>
      <c r="AR120" s="364"/>
    </row>
    <row r="121" spans="1:44">
      <c r="A121" s="352">
        <v>2015</v>
      </c>
      <c r="B121" s="352">
        <v>10</v>
      </c>
      <c r="C121" s="363">
        <v>547608386</v>
      </c>
      <c r="D121" s="363">
        <v>-38575631</v>
      </c>
      <c r="E121" s="363">
        <v>509032755</v>
      </c>
      <c r="F121" s="363">
        <v>386886196</v>
      </c>
      <c r="G121" s="363">
        <v>-26106873</v>
      </c>
      <c r="H121" s="363">
        <v>360779323</v>
      </c>
      <c r="I121" s="363">
        <v>177192557</v>
      </c>
      <c r="J121" s="363">
        <v>-3446063</v>
      </c>
      <c r="K121" s="363">
        <v>173746494</v>
      </c>
      <c r="L121" s="363">
        <v>2942043</v>
      </c>
      <c r="M121" s="363">
        <v>35174969</v>
      </c>
      <c r="N121" s="363">
        <v>3438593</v>
      </c>
      <c r="O121" s="363">
        <v>38613562</v>
      </c>
      <c r="P121" s="363">
        <v>1085114177</v>
      </c>
      <c r="Q121" s="363">
        <v>0</v>
      </c>
      <c r="R121" s="363">
        <v>1085114177</v>
      </c>
      <c r="S121" s="363">
        <v>0</v>
      </c>
      <c r="T121" s="363">
        <v>1114629182</v>
      </c>
      <c r="U121" s="363">
        <v>1114629182</v>
      </c>
      <c r="V121" s="363">
        <v>1046500615</v>
      </c>
      <c r="W121" s="363">
        <v>1046500615</v>
      </c>
      <c r="X121" s="363">
        <v>1085114177</v>
      </c>
      <c r="Y121" s="363">
        <v>1085114177</v>
      </c>
      <c r="Z121" s="363">
        <v>2030120</v>
      </c>
      <c r="AA121" s="363">
        <v>-142345</v>
      </c>
      <c r="AB121" s="363">
        <v>1887775</v>
      </c>
      <c r="AC121" s="363">
        <v>60044996.740000002</v>
      </c>
      <c r="AD121" s="363">
        <v>0</v>
      </c>
      <c r="AE121" s="363">
        <v>1147046948.74</v>
      </c>
      <c r="AR121" s="364"/>
    </row>
    <row r="122" spans="1:44">
      <c r="A122" s="352">
        <v>2015</v>
      </c>
      <c r="B122" s="352">
        <v>11</v>
      </c>
      <c r="C122" s="363">
        <v>459344106</v>
      </c>
      <c r="D122" s="363">
        <v>-13629371</v>
      </c>
      <c r="E122" s="363">
        <v>445714735</v>
      </c>
      <c r="F122" s="363">
        <v>336579216</v>
      </c>
      <c r="G122" s="363">
        <v>-9574126</v>
      </c>
      <c r="H122" s="363">
        <v>327005090</v>
      </c>
      <c r="I122" s="363">
        <v>157759223</v>
      </c>
      <c r="J122" s="363">
        <v>-1405518</v>
      </c>
      <c r="K122" s="363">
        <v>156353705</v>
      </c>
      <c r="L122" s="363">
        <v>2952695</v>
      </c>
      <c r="M122" s="363">
        <v>33467168</v>
      </c>
      <c r="N122" s="363">
        <v>3068442</v>
      </c>
      <c r="O122" s="363">
        <v>36535610</v>
      </c>
      <c r="P122" s="363">
        <v>968561835</v>
      </c>
      <c r="Q122" s="363">
        <v>0</v>
      </c>
      <c r="R122" s="363">
        <v>968561835</v>
      </c>
      <c r="S122" s="363">
        <v>0</v>
      </c>
      <c r="T122" s="363">
        <v>956635240</v>
      </c>
      <c r="U122" s="363">
        <v>956635240</v>
      </c>
      <c r="V122" s="363">
        <v>932026225</v>
      </c>
      <c r="W122" s="363">
        <v>932026225</v>
      </c>
      <c r="X122" s="363">
        <v>968561835</v>
      </c>
      <c r="Y122" s="363">
        <v>968561835</v>
      </c>
      <c r="Z122" s="363">
        <v>2160360</v>
      </c>
      <c r="AA122" s="363">
        <v>-63695</v>
      </c>
      <c r="AB122" s="363">
        <v>2096665</v>
      </c>
      <c r="AC122" s="363">
        <v>47389091.579999998</v>
      </c>
      <c r="AD122" s="363">
        <v>0</v>
      </c>
      <c r="AE122" s="363">
        <v>1018047591.5799999</v>
      </c>
      <c r="AR122" s="364"/>
    </row>
    <row r="123" spans="1:44">
      <c r="A123" s="352">
        <v>2015</v>
      </c>
      <c r="B123" s="352">
        <v>12</v>
      </c>
      <c r="C123" s="363">
        <v>501200999</v>
      </c>
      <c r="D123" s="363">
        <v>39065801</v>
      </c>
      <c r="E123" s="363">
        <v>540266800</v>
      </c>
      <c r="F123" s="363">
        <v>326272847</v>
      </c>
      <c r="G123" s="363">
        <v>24519771</v>
      </c>
      <c r="H123" s="363">
        <v>350792618</v>
      </c>
      <c r="I123" s="363">
        <v>155922972</v>
      </c>
      <c r="J123" s="363">
        <v>3276620</v>
      </c>
      <c r="K123" s="363">
        <v>159199592</v>
      </c>
      <c r="L123" s="363">
        <v>2963346</v>
      </c>
      <c r="M123" s="363">
        <v>37280170</v>
      </c>
      <c r="N123" s="363">
        <v>3427915</v>
      </c>
      <c r="O123" s="363">
        <v>40708085</v>
      </c>
      <c r="P123" s="363">
        <v>1093930441</v>
      </c>
      <c r="Q123" s="363">
        <v>0</v>
      </c>
      <c r="R123" s="363">
        <v>1093930441</v>
      </c>
      <c r="S123" s="363">
        <v>0</v>
      </c>
      <c r="T123" s="363">
        <v>986360164</v>
      </c>
      <c r="U123" s="363">
        <v>986360164</v>
      </c>
      <c r="V123" s="363">
        <v>1053222356</v>
      </c>
      <c r="W123" s="363">
        <v>1053222356</v>
      </c>
      <c r="X123" s="363">
        <v>1093930441</v>
      </c>
      <c r="Y123" s="363">
        <v>1093930441</v>
      </c>
      <c r="Z123" s="363">
        <v>2350168</v>
      </c>
      <c r="AA123" s="363">
        <v>181417</v>
      </c>
      <c r="AB123" s="363">
        <v>2531585</v>
      </c>
      <c r="AC123" s="363">
        <v>61670148.82</v>
      </c>
      <c r="AD123" s="363">
        <v>0</v>
      </c>
      <c r="AE123" s="363">
        <v>1158132174.8199999</v>
      </c>
      <c r="AR123" s="364"/>
    </row>
    <row r="124" spans="1:44">
      <c r="B124" s="357" t="s">
        <v>112</v>
      </c>
      <c r="C124" s="363">
        <v>6920564881</v>
      </c>
      <c r="D124" s="363">
        <v>282469</v>
      </c>
      <c r="E124" s="363">
        <v>6920847350</v>
      </c>
      <c r="F124" s="363">
        <v>4480888228</v>
      </c>
      <c r="G124" s="363">
        <v>15016625</v>
      </c>
      <c r="H124" s="363">
        <v>4495904853</v>
      </c>
      <c r="I124" s="363">
        <v>2056843825</v>
      </c>
      <c r="J124" s="363">
        <v>2744619</v>
      </c>
      <c r="K124" s="363">
        <v>2059588444</v>
      </c>
      <c r="L124" s="363">
        <v>34857159</v>
      </c>
      <c r="M124" s="363">
        <v>444677470</v>
      </c>
      <c r="N124" s="363">
        <v>43469032</v>
      </c>
      <c r="O124" s="363">
        <v>488146502</v>
      </c>
      <c r="P124" s="363">
        <v>13999344308</v>
      </c>
      <c r="Q124" s="363">
        <v>0</v>
      </c>
      <c r="R124" s="363">
        <v>13999344308</v>
      </c>
      <c r="S124" s="363">
        <v>0</v>
      </c>
      <c r="T124" s="363">
        <v>13493154093</v>
      </c>
      <c r="U124" s="363">
        <v>13493154093</v>
      </c>
      <c r="V124" s="363">
        <v>13511197806</v>
      </c>
      <c r="W124" s="363">
        <v>13511197806</v>
      </c>
      <c r="X124" s="363">
        <v>13999344308</v>
      </c>
      <c r="Y124" s="363">
        <v>13999344308</v>
      </c>
      <c r="Z124" s="363">
        <v>26408025</v>
      </c>
      <c r="AA124" s="363">
        <v>187012</v>
      </c>
      <c r="AB124" s="363">
        <v>26595037</v>
      </c>
      <c r="AC124" s="363">
        <v>867750068.36000025</v>
      </c>
      <c r="AD124" s="363">
        <v>0</v>
      </c>
      <c r="AE124" s="363">
        <v>14893689413.360001</v>
      </c>
      <c r="AQ124" s="364"/>
      <c r="AR124" s="364"/>
    </row>
    <row r="125" spans="1:44">
      <c r="A125" s="352">
        <v>2016</v>
      </c>
      <c r="B125" s="352">
        <v>1</v>
      </c>
      <c r="C125" s="363">
        <v>639021953</v>
      </c>
      <c r="D125" s="363">
        <v>-31646133</v>
      </c>
      <c r="E125" s="363">
        <v>607375820</v>
      </c>
      <c r="F125" s="363">
        <v>345474056</v>
      </c>
      <c r="G125" s="363">
        <v>-16574420</v>
      </c>
      <c r="H125" s="363">
        <v>328899636</v>
      </c>
      <c r="I125" s="363">
        <v>162271645</v>
      </c>
      <c r="J125" s="363">
        <v>-2281668</v>
      </c>
      <c r="K125" s="363">
        <v>159989977</v>
      </c>
      <c r="L125" s="363">
        <v>2974592</v>
      </c>
      <c r="M125" s="363">
        <v>39420131</v>
      </c>
      <c r="N125" s="363">
        <v>3531053</v>
      </c>
      <c r="O125" s="363">
        <v>42951184</v>
      </c>
      <c r="P125" s="363">
        <v>1142191209</v>
      </c>
      <c r="Q125" s="363">
        <v>0</v>
      </c>
      <c r="R125" s="363">
        <v>1142191209</v>
      </c>
      <c r="S125" s="363">
        <v>0</v>
      </c>
      <c r="T125" s="363">
        <v>1149742246</v>
      </c>
      <c r="U125" s="363">
        <v>1149742246</v>
      </c>
      <c r="V125" s="363">
        <v>1099240025</v>
      </c>
      <c r="W125" s="363">
        <v>1099240025</v>
      </c>
      <c r="X125" s="363">
        <v>1142191209</v>
      </c>
      <c r="Y125" s="363">
        <v>1142191209</v>
      </c>
      <c r="Z125" s="363">
        <v>2375584</v>
      </c>
      <c r="AA125" s="363">
        <v>-116416</v>
      </c>
      <c r="AB125" s="363">
        <v>2259168</v>
      </c>
      <c r="AC125" s="363">
        <v>66248829.880000003</v>
      </c>
      <c r="AD125" s="363">
        <v>0</v>
      </c>
      <c r="AE125" s="363">
        <v>1210699206.8800001</v>
      </c>
      <c r="AR125" s="364"/>
    </row>
    <row r="126" spans="1:44">
      <c r="A126" s="352">
        <v>2016</v>
      </c>
      <c r="B126" s="352">
        <v>2</v>
      </c>
      <c r="C126" s="363">
        <v>573777454</v>
      </c>
      <c r="D126" s="363">
        <v>-55095231</v>
      </c>
      <c r="E126" s="363">
        <v>518682223</v>
      </c>
      <c r="F126" s="363">
        <v>329830620</v>
      </c>
      <c r="G126" s="363">
        <v>-30572758</v>
      </c>
      <c r="H126" s="363">
        <v>299257862</v>
      </c>
      <c r="I126" s="363">
        <v>143155477</v>
      </c>
      <c r="J126" s="363">
        <v>-4024211</v>
      </c>
      <c r="K126" s="363">
        <v>139131266</v>
      </c>
      <c r="L126" s="363">
        <v>2985838</v>
      </c>
      <c r="M126" s="363">
        <v>33765207</v>
      </c>
      <c r="N126" s="363">
        <v>3055429</v>
      </c>
      <c r="O126" s="363">
        <v>36820636</v>
      </c>
      <c r="P126" s="363">
        <v>996877825</v>
      </c>
      <c r="Q126" s="363">
        <v>0</v>
      </c>
      <c r="R126" s="363">
        <v>996877825</v>
      </c>
      <c r="S126" s="363">
        <v>0</v>
      </c>
      <c r="T126" s="363">
        <v>1049749389</v>
      </c>
      <c r="U126" s="363">
        <v>1049749389</v>
      </c>
      <c r="V126" s="363">
        <v>960057189</v>
      </c>
      <c r="W126" s="363">
        <v>960057189</v>
      </c>
      <c r="X126" s="363">
        <v>996877825</v>
      </c>
      <c r="Y126" s="363">
        <v>996877825</v>
      </c>
      <c r="Z126" s="363">
        <v>2272452</v>
      </c>
      <c r="AA126" s="363">
        <v>-216653</v>
      </c>
      <c r="AB126" s="363">
        <v>2055799</v>
      </c>
      <c r="AC126" s="363">
        <v>49311542.219999999</v>
      </c>
      <c r="AD126" s="363">
        <v>0</v>
      </c>
      <c r="AE126" s="363">
        <v>1048245166.22</v>
      </c>
      <c r="AR126" s="364"/>
    </row>
    <row r="127" spans="1:44">
      <c r="A127" s="352">
        <v>2016</v>
      </c>
      <c r="B127" s="352">
        <v>3</v>
      </c>
      <c r="C127" s="363">
        <v>461973483</v>
      </c>
      <c r="D127" s="363">
        <v>29217910</v>
      </c>
      <c r="E127" s="363">
        <v>491191393</v>
      </c>
      <c r="F127" s="363">
        <v>316514714</v>
      </c>
      <c r="G127" s="363">
        <v>19103770</v>
      </c>
      <c r="H127" s="363">
        <v>335618484</v>
      </c>
      <c r="I127" s="363">
        <v>156842237</v>
      </c>
      <c r="J127" s="363">
        <v>2668931</v>
      </c>
      <c r="K127" s="363">
        <v>159511168</v>
      </c>
      <c r="L127" s="363">
        <v>2997083</v>
      </c>
      <c r="M127" s="363">
        <v>34737449</v>
      </c>
      <c r="N127" s="363">
        <v>3179414</v>
      </c>
      <c r="O127" s="363">
        <v>37916863</v>
      </c>
      <c r="P127" s="363">
        <v>1027234991</v>
      </c>
      <c r="Q127" s="363">
        <v>0</v>
      </c>
      <c r="R127" s="363">
        <v>1027234991</v>
      </c>
      <c r="S127" s="363">
        <v>0</v>
      </c>
      <c r="T127" s="363">
        <v>938327517</v>
      </c>
      <c r="U127" s="363">
        <v>938327517</v>
      </c>
      <c r="V127" s="363">
        <v>989318128</v>
      </c>
      <c r="W127" s="363">
        <v>989318128</v>
      </c>
      <c r="X127" s="363">
        <v>1027234991</v>
      </c>
      <c r="Y127" s="363">
        <v>1027234991</v>
      </c>
      <c r="Z127" s="363">
        <v>2226636</v>
      </c>
      <c r="AA127" s="363">
        <v>139812</v>
      </c>
      <c r="AB127" s="363">
        <v>2366448</v>
      </c>
      <c r="AC127" s="363">
        <v>52371595.759999998</v>
      </c>
      <c r="AD127" s="363">
        <v>0</v>
      </c>
      <c r="AE127" s="363">
        <v>1081973034.76</v>
      </c>
      <c r="AR127" s="364"/>
    </row>
    <row r="128" spans="1:44">
      <c r="A128" s="352">
        <v>2016</v>
      </c>
      <c r="B128" s="352">
        <v>4</v>
      </c>
      <c r="C128" s="363">
        <v>453235350</v>
      </c>
      <c r="D128" s="363">
        <v>24750852</v>
      </c>
      <c r="E128" s="363">
        <v>477986202</v>
      </c>
      <c r="F128" s="363">
        <v>338965756</v>
      </c>
      <c r="G128" s="363">
        <v>17694327</v>
      </c>
      <c r="H128" s="363">
        <v>356660083</v>
      </c>
      <c r="I128" s="363">
        <v>162251405</v>
      </c>
      <c r="J128" s="363">
        <v>2493492</v>
      </c>
      <c r="K128" s="363">
        <v>164744897</v>
      </c>
      <c r="L128" s="363">
        <v>3008329</v>
      </c>
      <c r="M128" s="363">
        <v>33006033</v>
      </c>
      <c r="N128" s="363">
        <v>3120338</v>
      </c>
      <c r="O128" s="363">
        <v>36126371</v>
      </c>
      <c r="P128" s="363">
        <v>1038525882</v>
      </c>
      <c r="Q128" s="363">
        <v>0</v>
      </c>
      <c r="R128" s="363">
        <v>1038525882</v>
      </c>
      <c r="S128" s="363">
        <v>0</v>
      </c>
      <c r="T128" s="363">
        <v>957460840</v>
      </c>
      <c r="U128" s="363">
        <v>957460840</v>
      </c>
      <c r="V128" s="363">
        <v>1002399511</v>
      </c>
      <c r="W128" s="363">
        <v>1002399511</v>
      </c>
      <c r="X128" s="363">
        <v>1038525882</v>
      </c>
      <c r="Y128" s="363">
        <v>1038525882</v>
      </c>
      <c r="Z128" s="363">
        <v>2088764</v>
      </c>
      <c r="AA128" s="363">
        <v>113519</v>
      </c>
      <c r="AB128" s="363">
        <v>2202283</v>
      </c>
      <c r="AC128" s="363">
        <v>53324210.490000002</v>
      </c>
      <c r="AD128" s="363">
        <v>0</v>
      </c>
      <c r="AE128" s="363">
        <v>1094052375.49</v>
      </c>
      <c r="AR128" s="364"/>
    </row>
    <row r="129" spans="1:44">
      <c r="A129" s="352">
        <v>2016</v>
      </c>
      <c r="B129" s="352">
        <v>5</v>
      </c>
      <c r="C129" s="363">
        <v>499183043</v>
      </c>
      <c r="D129" s="363">
        <v>86453206</v>
      </c>
      <c r="E129" s="363">
        <v>585636249</v>
      </c>
      <c r="F129" s="363">
        <v>370930103</v>
      </c>
      <c r="G129" s="363">
        <v>61564579</v>
      </c>
      <c r="H129" s="363">
        <v>432494682</v>
      </c>
      <c r="I129" s="363">
        <v>176880353</v>
      </c>
      <c r="J129" s="363">
        <v>8804684</v>
      </c>
      <c r="K129" s="363">
        <v>185685037</v>
      </c>
      <c r="L129" s="363">
        <v>3019575</v>
      </c>
      <c r="M129" s="363">
        <v>37872555</v>
      </c>
      <c r="N129" s="363">
        <v>3780963</v>
      </c>
      <c r="O129" s="363">
        <v>41653518</v>
      </c>
      <c r="P129" s="363">
        <v>1248489061</v>
      </c>
      <c r="Q129" s="363">
        <v>0</v>
      </c>
      <c r="R129" s="363">
        <v>1248489061</v>
      </c>
      <c r="S129" s="363">
        <v>0</v>
      </c>
      <c r="T129" s="363">
        <v>1050013074</v>
      </c>
      <c r="U129" s="363">
        <v>1050013074</v>
      </c>
      <c r="V129" s="363">
        <v>1206835543</v>
      </c>
      <c r="W129" s="363">
        <v>1206835543</v>
      </c>
      <c r="X129" s="363">
        <v>1248489061</v>
      </c>
      <c r="Y129" s="363">
        <v>1248489061</v>
      </c>
      <c r="Z129" s="363">
        <v>2409718</v>
      </c>
      <c r="AA129" s="363">
        <v>414598</v>
      </c>
      <c r="AB129" s="363">
        <v>2824316</v>
      </c>
      <c r="AC129" s="363">
        <v>79014466.829999998</v>
      </c>
      <c r="AD129" s="363">
        <v>0</v>
      </c>
      <c r="AE129" s="363">
        <v>1330327843.8299999</v>
      </c>
      <c r="AR129" s="364"/>
    </row>
    <row r="130" spans="1:44">
      <c r="A130" s="352">
        <v>2016</v>
      </c>
      <c r="B130" s="352">
        <v>6</v>
      </c>
      <c r="C130" s="363">
        <v>666757903</v>
      </c>
      <c r="D130" s="363">
        <v>21042490</v>
      </c>
      <c r="E130" s="363">
        <v>687800393</v>
      </c>
      <c r="F130" s="363">
        <v>436558947</v>
      </c>
      <c r="G130" s="363">
        <v>13301667</v>
      </c>
      <c r="H130" s="363">
        <v>449860614</v>
      </c>
      <c r="I130" s="363">
        <v>186360043</v>
      </c>
      <c r="J130" s="363">
        <v>1712382</v>
      </c>
      <c r="K130" s="363">
        <v>188072425</v>
      </c>
      <c r="L130" s="363">
        <v>3030821</v>
      </c>
      <c r="M130" s="363">
        <v>41058870</v>
      </c>
      <c r="N130" s="363">
        <v>4193693</v>
      </c>
      <c r="O130" s="363">
        <v>45252563</v>
      </c>
      <c r="P130" s="363">
        <v>1374016816</v>
      </c>
      <c r="Q130" s="363">
        <v>0</v>
      </c>
      <c r="R130" s="363">
        <v>1374016816</v>
      </c>
      <c r="S130" s="363">
        <v>0</v>
      </c>
      <c r="T130" s="363">
        <v>1292707714</v>
      </c>
      <c r="U130" s="363">
        <v>1292707714</v>
      </c>
      <c r="V130" s="363">
        <v>1328764253</v>
      </c>
      <c r="W130" s="363">
        <v>1328764253</v>
      </c>
      <c r="X130" s="363">
        <v>1374016816</v>
      </c>
      <c r="Y130" s="363">
        <v>1374016816</v>
      </c>
      <c r="Z130" s="363">
        <v>1960045</v>
      </c>
      <c r="AA130" s="363">
        <v>61419</v>
      </c>
      <c r="AB130" s="363">
        <v>2021464</v>
      </c>
      <c r="AC130" s="363">
        <v>97308794.109999999</v>
      </c>
      <c r="AD130" s="363">
        <v>0</v>
      </c>
      <c r="AE130" s="363">
        <v>1473347074.1100001</v>
      </c>
      <c r="AR130" s="364"/>
    </row>
    <row r="131" spans="1:44">
      <c r="A131" s="352">
        <v>2016</v>
      </c>
      <c r="B131" s="352">
        <v>7</v>
      </c>
      <c r="C131" s="363">
        <v>754892180</v>
      </c>
      <c r="D131" s="363">
        <v>17486175</v>
      </c>
      <c r="E131" s="363">
        <v>772378355</v>
      </c>
      <c r="F131" s="363">
        <v>457364503</v>
      </c>
      <c r="G131" s="363">
        <v>10221022</v>
      </c>
      <c r="H131" s="363">
        <v>467585525</v>
      </c>
      <c r="I131" s="363">
        <v>188903517</v>
      </c>
      <c r="J131" s="363">
        <v>1264395</v>
      </c>
      <c r="K131" s="363">
        <v>190167912</v>
      </c>
      <c r="L131" s="363">
        <v>3042066</v>
      </c>
      <c r="M131" s="363">
        <v>44124342</v>
      </c>
      <c r="N131" s="363">
        <v>4481214</v>
      </c>
      <c r="O131" s="363">
        <v>48605556</v>
      </c>
      <c r="P131" s="363">
        <v>1481779414</v>
      </c>
      <c r="Q131" s="363">
        <v>0</v>
      </c>
      <c r="R131" s="363">
        <v>1481779414</v>
      </c>
      <c r="S131" s="363">
        <v>0</v>
      </c>
      <c r="T131" s="363">
        <v>1404202266</v>
      </c>
      <c r="U131" s="363">
        <v>1404202266</v>
      </c>
      <c r="V131" s="363">
        <v>1433173858</v>
      </c>
      <c r="W131" s="363">
        <v>1433173858</v>
      </c>
      <c r="X131" s="363">
        <v>1481779414</v>
      </c>
      <c r="Y131" s="363">
        <v>1481779414</v>
      </c>
      <c r="Z131" s="363">
        <v>2303561</v>
      </c>
      <c r="AA131" s="363">
        <v>52968</v>
      </c>
      <c r="AB131" s="363">
        <v>2356529</v>
      </c>
      <c r="AC131" s="363">
        <v>114680876.91</v>
      </c>
      <c r="AD131" s="363">
        <v>0</v>
      </c>
      <c r="AE131" s="363">
        <v>1598816819.9099998</v>
      </c>
      <c r="AR131" s="364"/>
    </row>
    <row r="132" spans="1:44">
      <c r="A132" s="352">
        <v>2016</v>
      </c>
      <c r="B132" s="352">
        <v>8</v>
      </c>
      <c r="C132" s="363">
        <v>791741338</v>
      </c>
      <c r="D132" s="363">
        <v>799490</v>
      </c>
      <c r="E132" s="363">
        <v>792540828</v>
      </c>
      <c r="F132" s="363">
        <v>469925952</v>
      </c>
      <c r="G132" s="363">
        <v>457620</v>
      </c>
      <c r="H132" s="363">
        <v>470383572</v>
      </c>
      <c r="I132" s="363">
        <v>196880893</v>
      </c>
      <c r="J132" s="363">
        <v>61180</v>
      </c>
      <c r="K132" s="363">
        <v>196942073</v>
      </c>
      <c r="L132" s="363">
        <v>3053312</v>
      </c>
      <c r="M132" s="363">
        <v>44967270</v>
      </c>
      <c r="N132" s="363">
        <v>4623484</v>
      </c>
      <c r="O132" s="363">
        <v>49590754</v>
      </c>
      <c r="P132" s="363">
        <v>1512510539</v>
      </c>
      <c r="Q132" s="363">
        <v>0</v>
      </c>
      <c r="R132" s="363">
        <v>1512510539</v>
      </c>
      <c r="S132" s="363">
        <v>0</v>
      </c>
      <c r="T132" s="363">
        <v>1461601495</v>
      </c>
      <c r="U132" s="363">
        <v>1461601495</v>
      </c>
      <c r="V132" s="363">
        <v>1462919785</v>
      </c>
      <c r="W132" s="363">
        <v>1462919785</v>
      </c>
      <c r="X132" s="363">
        <v>1512510539</v>
      </c>
      <c r="Y132" s="363">
        <v>1512510539</v>
      </c>
      <c r="Z132" s="363">
        <v>2283489</v>
      </c>
      <c r="AA132" s="363">
        <v>2290</v>
      </c>
      <c r="AB132" s="363">
        <v>2285779</v>
      </c>
      <c r="AC132" s="363">
        <v>119781379.40000001</v>
      </c>
      <c r="AD132" s="363">
        <v>0</v>
      </c>
      <c r="AE132" s="363">
        <v>1634577697.4000001</v>
      </c>
      <c r="AR132" s="364"/>
    </row>
    <row r="133" spans="1:44">
      <c r="A133" s="352">
        <v>2016</v>
      </c>
      <c r="B133" s="352">
        <v>9</v>
      </c>
      <c r="C133" s="363">
        <v>716716172</v>
      </c>
      <c r="D133" s="363">
        <v>-79365642</v>
      </c>
      <c r="E133" s="363">
        <v>637350530</v>
      </c>
      <c r="F133" s="363">
        <v>454271814</v>
      </c>
      <c r="G133" s="363">
        <v>-48499716</v>
      </c>
      <c r="H133" s="363">
        <v>405772098</v>
      </c>
      <c r="I133" s="363">
        <v>189078839</v>
      </c>
      <c r="J133" s="363">
        <v>-6308606</v>
      </c>
      <c r="K133" s="363">
        <v>182770233</v>
      </c>
      <c r="L133" s="363">
        <v>3064558</v>
      </c>
      <c r="M133" s="363">
        <v>39125881</v>
      </c>
      <c r="N133" s="363">
        <v>3954242</v>
      </c>
      <c r="O133" s="363">
        <v>43080123</v>
      </c>
      <c r="P133" s="363">
        <v>1272037542</v>
      </c>
      <c r="Q133" s="363">
        <v>0</v>
      </c>
      <c r="R133" s="363">
        <v>1272037542</v>
      </c>
      <c r="S133" s="363">
        <v>0</v>
      </c>
      <c r="T133" s="363">
        <v>1363131383</v>
      </c>
      <c r="U133" s="363">
        <v>1363131383</v>
      </c>
      <c r="V133" s="363">
        <v>1228957419</v>
      </c>
      <c r="W133" s="363">
        <v>1228957419</v>
      </c>
      <c r="X133" s="363">
        <v>1272037542</v>
      </c>
      <c r="Y133" s="363">
        <v>1272037542</v>
      </c>
      <c r="Z133" s="363">
        <v>2165454</v>
      </c>
      <c r="AA133" s="363">
        <v>-238458</v>
      </c>
      <c r="AB133" s="363">
        <v>1926996</v>
      </c>
      <c r="AC133" s="363">
        <v>82322474.930000007</v>
      </c>
      <c r="AD133" s="363">
        <v>0</v>
      </c>
      <c r="AE133" s="363">
        <v>1356287012.9300001</v>
      </c>
      <c r="AR133" s="364"/>
    </row>
    <row r="134" spans="1:44">
      <c r="A134" s="352">
        <v>2016</v>
      </c>
      <c r="B134" s="352">
        <v>10</v>
      </c>
      <c r="C134" s="363">
        <v>566089751</v>
      </c>
      <c r="D134" s="363">
        <v>-39849434</v>
      </c>
      <c r="E134" s="363">
        <v>526240317</v>
      </c>
      <c r="F134" s="363">
        <v>399836038</v>
      </c>
      <c r="G134" s="363">
        <v>-27000283</v>
      </c>
      <c r="H134" s="363">
        <v>372835755</v>
      </c>
      <c r="I134" s="363">
        <v>176917879</v>
      </c>
      <c r="J134" s="363">
        <v>-3515609</v>
      </c>
      <c r="K134" s="363">
        <v>173402270</v>
      </c>
      <c r="L134" s="363">
        <v>3075804</v>
      </c>
      <c r="M134" s="363">
        <v>36105186</v>
      </c>
      <c r="N134" s="363">
        <v>3470583</v>
      </c>
      <c r="O134" s="363">
        <v>39575769</v>
      </c>
      <c r="P134" s="363">
        <v>1115129915</v>
      </c>
      <c r="Q134" s="363">
        <v>0</v>
      </c>
      <c r="R134" s="363">
        <v>1115129915</v>
      </c>
      <c r="S134" s="363">
        <v>0</v>
      </c>
      <c r="T134" s="363">
        <v>1145919472</v>
      </c>
      <c r="U134" s="363">
        <v>1145919472</v>
      </c>
      <c r="V134" s="363">
        <v>1075554146</v>
      </c>
      <c r="W134" s="363">
        <v>1075554146</v>
      </c>
      <c r="X134" s="363">
        <v>1115129915</v>
      </c>
      <c r="Y134" s="363">
        <v>1115129915</v>
      </c>
      <c r="Z134" s="363">
        <v>2052429</v>
      </c>
      <c r="AA134" s="363">
        <v>-143771</v>
      </c>
      <c r="AB134" s="363">
        <v>1908658</v>
      </c>
      <c r="AC134" s="363">
        <v>62050438.549999997</v>
      </c>
      <c r="AD134" s="363">
        <v>0</v>
      </c>
      <c r="AE134" s="363">
        <v>1179089011.55</v>
      </c>
      <c r="AR134" s="364"/>
    </row>
    <row r="135" spans="1:44">
      <c r="A135" s="352">
        <v>2016</v>
      </c>
      <c r="B135" s="352">
        <v>11</v>
      </c>
      <c r="C135" s="363">
        <v>468628343</v>
      </c>
      <c r="D135" s="363">
        <v>-13699463</v>
      </c>
      <c r="E135" s="363">
        <v>454928880</v>
      </c>
      <c r="F135" s="363">
        <v>343182424</v>
      </c>
      <c r="G135" s="363">
        <v>-9626669</v>
      </c>
      <c r="H135" s="363">
        <v>333555755</v>
      </c>
      <c r="I135" s="363">
        <v>157122446</v>
      </c>
      <c r="J135" s="363">
        <v>-1405050</v>
      </c>
      <c r="K135" s="363">
        <v>155717396</v>
      </c>
      <c r="L135" s="363">
        <v>3087049</v>
      </c>
      <c r="M135" s="363">
        <v>34367379</v>
      </c>
      <c r="N135" s="363">
        <v>3099400</v>
      </c>
      <c r="O135" s="363">
        <v>37466779</v>
      </c>
      <c r="P135" s="363">
        <v>984755859</v>
      </c>
      <c r="Q135" s="363">
        <v>0</v>
      </c>
      <c r="R135" s="363">
        <v>984755859</v>
      </c>
      <c r="S135" s="363">
        <v>0</v>
      </c>
      <c r="T135" s="363">
        <v>972020262</v>
      </c>
      <c r="U135" s="363">
        <v>972020262</v>
      </c>
      <c r="V135" s="363">
        <v>947289080</v>
      </c>
      <c r="W135" s="363">
        <v>947289080</v>
      </c>
      <c r="X135" s="363">
        <v>984755859</v>
      </c>
      <c r="Y135" s="363">
        <v>984755859</v>
      </c>
      <c r="Z135" s="363">
        <v>2184101</v>
      </c>
      <c r="AA135" s="363">
        <v>-63416</v>
      </c>
      <c r="AB135" s="363">
        <v>2120685</v>
      </c>
      <c r="AC135" s="363">
        <v>47895605.469999999</v>
      </c>
      <c r="AD135" s="363">
        <v>0</v>
      </c>
      <c r="AE135" s="363">
        <v>1034772149.47</v>
      </c>
      <c r="AR135" s="364"/>
    </row>
    <row r="136" spans="1:44">
      <c r="A136" s="352">
        <v>2016</v>
      </c>
      <c r="B136" s="352">
        <v>12</v>
      </c>
      <c r="C136" s="363">
        <v>516926725</v>
      </c>
      <c r="D136" s="363">
        <v>39995506</v>
      </c>
      <c r="E136" s="363">
        <v>556922231</v>
      </c>
      <c r="F136" s="363">
        <v>336385371</v>
      </c>
      <c r="G136" s="363">
        <v>25134626</v>
      </c>
      <c r="H136" s="363">
        <v>361519997</v>
      </c>
      <c r="I136" s="363">
        <v>155237948</v>
      </c>
      <c r="J136" s="363">
        <v>3303765</v>
      </c>
      <c r="K136" s="363">
        <v>158541713</v>
      </c>
      <c r="L136" s="363">
        <v>3098295</v>
      </c>
      <c r="M136" s="363">
        <v>38211994</v>
      </c>
      <c r="N136" s="363">
        <v>3459702</v>
      </c>
      <c r="O136" s="363">
        <v>41671696</v>
      </c>
      <c r="P136" s="363">
        <v>1121753932</v>
      </c>
      <c r="Q136" s="363">
        <v>0</v>
      </c>
      <c r="R136" s="363">
        <v>1121753932</v>
      </c>
      <c r="S136" s="363">
        <v>0</v>
      </c>
      <c r="T136" s="363">
        <v>1011648339</v>
      </c>
      <c r="U136" s="363">
        <v>1011648339</v>
      </c>
      <c r="V136" s="363">
        <v>1080082236</v>
      </c>
      <c r="W136" s="363">
        <v>1080082236</v>
      </c>
      <c r="X136" s="363">
        <v>1121753932</v>
      </c>
      <c r="Y136" s="363">
        <v>1121753932</v>
      </c>
      <c r="Z136" s="363">
        <v>2375993</v>
      </c>
      <c r="AA136" s="363">
        <v>181960</v>
      </c>
      <c r="AB136" s="363">
        <v>2557953</v>
      </c>
      <c r="AC136" s="363">
        <v>63480681.880000003</v>
      </c>
      <c r="AD136" s="363">
        <v>0</v>
      </c>
      <c r="AE136" s="363">
        <v>1187792566.8800001</v>
      </c>
      <c r="AR136" s="364"/>
    </row>
    <row r="137" spans="1:44">
      <c r="B137" s="357" t="s">
        <v>112</v>
      </c>
      <c r="C137" s="363">
        <v>7108943695</v>
      </c>
      <c r="D137" s="363">
        <v>89726</v>
      </c>
      <c r="E137" s="363">
        <v>7109033421</v>
      </c>
      <c r="F137" s="363">
        <v>4599240298</v>
      </c>
      <c r="G137" s="363">
        <v>15203765</v>
      </c>
      <c r="H137" s="363">
        <v>4614444063</v>
      </c>
      <c r="I137" s="363">
        <v>2051902682</v>
      </c>
      <c r="J137" s="363">
        <v>2773685</v>
      </c>
      <c r="K137" s="363">
        <v>2054676367</v>
      </c>
      <c r="L137" s="363">
        <v>36437322</v>
      </c>
      <c r="M137" s="363">
        <v>456762297</v>
      </c>
      <c r="N137" s="363">
        <v>43949515</v>
      </c>
      <c r="O137" s="363">
        <v>500711812</v>
      </c>
      <c r="P137" s="363">
        <v>14315302985</v>
      </c>
      <c r="Q137" s="363">
        <v>0</v>
      </c>
      <c r="R137" s="363">
        <v>14315302985</v>
      </c>
      <c r="S137" s="363">
        <v>0</v>
      </c>
      <c r="T137" s="363">
        <v>13796523997</v>
      </c>
      <c r="U137" s="363">
        <v>13796523997</v>
      </c>
      <c r="V137" s="363">
        <v>13814591173</v>
      </c>
      <c r="W137" s="363">
        <v>13814591173</v>
      </c>
      <c r="X137" s="363">
        <v>14315302985</v>
      </c>
      <c r="Y137" s="363">
        <v>14315302985</v>
      </c>
      <c r="Z137" s="363">
        <v>26698226</v>
      </c>
      <c r="AA137" s="363">
        <v>187852</v>
      </c>
      <c r="AB137" s="363">
        <v>26886078</v>
      </c>
      <c r="AC137" s="363">
        <v>887790896.42999995</v>
      </c>
      <c r="AD137" s="363">
        <v>0</v>
      </c>
      <c r="AE137" s="363">
        <v>15229979959.43</v>
      </c>
      <c r="AQ137" s="364"/>
      <c r="AR137" s="364"/>
    </row>
    <row r="138" spans="1:44">
      <c r="A138" s="352">
        <v>2017</v>
      </c>
      <c r="B138" s="352">
        <v>1</v>
      </c>
      <c r="C138" s="363">
        <v>660383438</v>
      </c>
      <c r="D138" s="363">
        <v>-32802576</v>
      </c>
      <c r="E138" s="363">
        <v>627580862</v>
      </c>
      <c r="F138" s="363">
        <v>357345790</v>
      </c>
      <c r="G138" s="363">
        <v>-17229594</v>
      </c>
      <c r="H138" s="363">
        <v>340116196</v>
      </c>
      <c r="I138" s="363">
        <v>163561502</v>
      </c>
      <c r="J138" s="363">
        <v>-2325360</v>
      </c>
      <c r="K138" s="363">
        <v>161236142</v>
      </c>
      <c r="L138" s="363">
        <v>3110237</v>
      </c>
      <c r="M138" s="363">
        <v>40353562</v>
      </c>
      <c r="N138" s="363">
        <v>3563246</v>
      </c>
      <c r="O138" s="363">
        <v>43916808</v>
      </c>
      <c r="P138" s="363">
        <v>1175960245</v>
      </c>
      <c r="Q138" s="363">
        <v>0</v>
      </c>
      <c r="R138" s="363">
        <v>1175960245</v>
      </c>
      <c r="S138" s="363">
        <v>0</v>
      </c>
      <c r="T138" s="363">
        <v>1184400967</v>
      </c>
      <c r="U138" s="363">
        <v>1184400967</v>
      </c>
      <c r="V138" s="363">
        <v>1132043437</v>
      </c>
      <c r="W138" s="363">
        <v>1132043437</v>
      </c>
      <c r="X138" s="363">
        <v>1175960245</v>
      </c>
      <c r="Y138" s="363">
        <v>1175960245</v>
      </c>
      <c r="Z138" s="363">
        <v>2401406</v>
      </c>
      <c r="AA138" s="363">
        <v>-117984</v>
      </c>
      <c r="AB138" s="363">
        <v>2283422</v>
      </c>
      <c r="AC138" s="363">
        <v>68583001.870000005</v>
      </c>
      <c r="AD138" s="363">
        <v>0</v>
      </c>
      <c r="AE138" s="363">
        <v>1246826668.8699999</v>
      </c>
      <c r="AR138" s="364"/>
    </row>
    <row r="139" spans="1:44">
      <c r="A139" s="352">
        <v>2017</v>
      </c>
      <c r="B139" s="352">
        <v>2</v>
      </c>
      <c r="C139" s="363">
        <v>588548636</v>
      </c>
      <c r="D139" s="363">
        <v>-56265696</v>
      </c>
      <c r="E139" s="363">
        <v>532282940</v>
      </c>
      <c r="F139" s="363">
        <v>338994780</v>
      </c>
      <c r="G139" s="363">
        <v>-31328685</v>
      </c>
      <c r="H139" s="363">
        <v>307666095</v>
      </c>
      <c r="I139" s="363">
        <v>144218356</v>
      </c>
      <c r="J139" s="363">
        <v>-4061015</v>
      </c>
      <c r="K139" s="363">
        <v>140157341</v>
      </c>
      <c r="L139" s="363">
        <v>3122178</v>
      </c>
      <c r="M139" s="363">
        <v>33444687</v>
      </c>
      <c r="N139" s="363">
        <v>2978902</v>
      </c>
      <c r="O139" s="363">
        <v>36423589</v>
      </c>
      <c r="P139" s="363">
        <v>1019652143</v>
      </c>
      <c r="Q139" s="363">
        <v>0</v>
      </c>
      <c r="R139" s="363">
        <v>1019652143</v>
      </c>
      <c r="S139" s="363">
        <v>0</v>
      </c>
      <c r="T139" s="363">
        <v>1074883950</v>
      </c>
      <c r="U139" s="363">
        <v>1074883950</v>
      </c>
      <c r="V139" s="363">
        <v>983228554</v>
      </c>
      <c r="W139" s="363">
        <v>983228554</v>
      </c>
      <c r="X139" s="363">
        <v>1019652143</v>
      </c>
      <c r="Y139" s="363">
        <v>1019652143</v>
      </c>
      <c r="Z139" s="363">
        <v>2297153</v>
      </c>
      <c r="AA139" s="363">
        <v>-217970</v>
      </c>
      <c r="AB139" s="363">
        <v>2079183</v>
      </c>
      <c r="AC139" s="363">
        <v>50331411.369999997</v>
      </c>
      <c r="AD139" s="363">
        <v>0</v>
      </c>
      <c r="AE139" s="363">
        <v>1072062737.37</v>
      </c>
      <c r="AR139" s="364"/>
    </row>
    <row r="140" spans="1:44">
      <c r="A140" s="352">
        <v>2017</v>
      </c>
      <c r="B140" s="352">
        <v>3</v>
      </c>
      <c r="C140" s="363">
        <v>480533906</v>
      </c>
      <c r="D140" s="363">
        <v>29960617</v>
      </c>
      <c r="E140" s="363">
        <v>510494523</v>
      </c>
      <c r="F140" s="363">
        <v>329609655</v>
      </c>
      <c r="G140" s="363">
        <v>19652950</v>
      </c>
      <c r="H140" s="363">
        <v>349262605</v>
      </c>
      <c r="I140" s="363">
        <v>158240963</v>
      </c>
      <c r="J140" s="363">
        <v>2683483</v>
      </c>
      <c r="K140" s="363">
        <v>160924446</v>
      </c>
      <c r="L140" s="363">
        <v>3134120</v>
      </c>
      <c r="M140" s="363">
        <v>35672487</v>
      </c>
      <c r="N140" s="363">
        <v>3211607</v>
      </c>
      <c r="O140" s="363">
        <v>38884094</v>
      </c>
      <c r="P140" s="363">
        <v>1062699788</v>
      </c>
      <c r="Q140" s="363">
        <v>0</v>
      </c>
      <c r="R140" s="363">
        <v>1062699788</v>
      </c>
      <c r="S140" s="363">
        <v>0</v>
      </c>
      <c r="T140" s="363">
        <v>971518644</v>
      </c>
      <c r="U140" s="363">
        <v>971518644</v>
      </c>
      <c r="V140" s="363">
        <v>1023815694</v>
      </c>
      <c r="W140" s="363">
        <v>1023815694</v>
      </c>
      <c r="X140" s="363">
        <v>1062699788</v>
      </c>
      <c r="Y140" s="363">
        <v>1062699788</v>
      </c>
      <c r="Z140" s="363">
        <v>2250839</v>
      </c>
      <c r="AA140" s="363">
        <v>139291</v>
      </c>
      <c r="AB140" s="363">
        <v>2390130</v>
      </c>
      <c r="AC140" s="363">
        <v>54725480.340000004</v>
      </c>
      <c r="AD140" s="363">
        <v>0</v>
      </c>
      <c r="AE140" s="363">
        <v>1119815398.3400002</v>
      </c>
      <c r="AR140" s="364"/>
    </row>
    <row r="141" spans="1:44">
      <c r="A141" s="352">
        <v>2017</v>
      </c>
      <c r="B141" s="352">
        <v>4</v>
      </c>
      <c r="C141" s="363">
        <v>469242034</v>
      </c>
      <c r="D141" s="363">
        <v>25376673</v>
      </c>
      <c r="E141" s="363">
        <v>494618707</v>
      </c>
      <c r="F141" s="363">
        <v>351173271</v>
      </c>
      <c r="G141" s="363">
        <v>18182596</v>
      </c>
      <c r="H141" s="363">
        <v>369355867</v>
      </c>
      <c r="I141" s="363">
        <v>163386447</v>
      </c>
      <c r="J141" s="363">
        <v>2501628</v>
      </c>
      <c r="K141" s="363">
        <v>165888075</v>
      </c>
      <c r="L141" s="363">
        <v>3146061</v>
      </c>
      <c r="M141" s="363">
        <v>33910907</v>
      </c>
      <c r="N141" s="363">
        <v>3151492</v>
      </c>
      <c r="O141" s="363">
        <v>37062399</v>
      </c>
      <c r="P141" s="363">
        <v>1070071109</v>
      </c>
      <c r="Q141" s="363">
        <v>0</v>
      </c>
      <c r="R141" s="363">
        <v>1070071109</v>
      </c>
      <c r="S141" s="363">
        <v>0</v>
      </c>
      <c r="T141" s="363">
        <v>986947813</v>
      </c>
      <c r="U141" s="363">
        <v>986947813</v>
      </c>
      <c r="V141" s="363">
        <v>1033008710</v>
      </c>
      <c r="W141" s="363">
        <v>1033008710</v>
      </c>
      <c r="X141" s="363">
        <v>1070071109</v>
      </c>
      <c r="Y141" s="363">
        <v>1070071109</v>
      </c>
      <c r="Z141" s="363">
        <v>2111468</v>
      </c>
      <c r="AA141" s="363">
        <v>113619</v>
      </c>
      <c r="AB141" s="363">
        <v>2225087</v>
      </c>
      <c r="AC141" s="363">
        <v>55239447.969999999</v>
      </c>
      <c r="AD141" s="363">
        <v>0</v>
      </c>
      <c r="AE141" s="363">
        <v>1127535643.97</v>
      </c>
      <c r="AR141" s="364"/>
    </row>
    <row r="142" spans="1:44">
      <c r="A142" s="352">
        <v>2017</v>
      </c>
      <c r="B142" s="352">
        <v>5</v>
      </c>
      <c r="C142" s="363">
        <v>508948263</v>
      </c>
      <c r="D142" s="363">
        <v>88365067</v>
      </c>
      <c r="E142" s="363">
        <v>597313330</v>
      </c>
      <c r="F142" s="363">
        <v>378416356</v>
      </c>
      <c r="G142" s="363">
        <v>63025533</v>
      </c>
      <c r="H142" s="363">
        <v>441441889</v>
      </c>
      <c r="I142" s="363">
        <v>177810913</v>
      </c>
      <c r="J142" s="363">
        <v>8881316</v>
      </c>
      <c r="K142" s="363">
        <v>186692229</v>
      </c>
      <c r="L142" s="363">
        <v>3158003</v>
      </c>
      <c r="M142" s="363">
        <v>38809199</v>
      </c>
      <c r="N142" s="363">
        <v>3813155</v>
      </c>
      <c r="O142" s="363">
        <v>42622354</v>
      </c>
      <c r="P142" s="363">
        <v>1271227805</v>
      </c>
      <c r="Q142" s="363">
        <v>0</v>
      </c>
      <c r="R142" s="363">
        <v>1271227805</v>
      </c>
      <c r="S142" s="363">
        <v>0</v>
      </c>
      <c r="T142" s="363">
        <v>1068333535</v>
      </c>
      <c r="U142" s="363">
        <v>1068333535</v>
      </c>
      <c r="V142" s="363">
        <v>1228605451</v>
      </c>
      <c r="W142" s="363">
        <v>1228605451</v>
      </c>
      <c r="X142" s="363">
        <v>1271227805</v>
      </c>
      <c r="Y142" s="363">
        <v>1271227805</v>
      </c>
      <c r="Z142" s="363">
        <v>2435911</v>
      </c>
      <c r="AA142" s="363">
        <v>419999</v>
      </c>
      <c r="AB142" s="363">
        <v>2855910</v>
      </c>
      <c r="AC142" s="363">
        <v>79836421.420000002</v>
      </c>
      <c r="AD142" s="363">
        <v>0</v>
      </c>
      <c r="AE142" s="363">
        <v>1353920136.4200001</v>
      </c>
      <c r="AR142" s="364"/>
    </row>
    <row r="143" spans="1:44">
      <c r="A143" s="352">
        <v>2017</v>
      </c>
      <c r="B143" s="352">
        <v>6</v>
      </c>
      <c r="C143" s="363">
        <v>682191950</v>
      </c>
      <c r="D143" s="363">
        <v>21723645</v>
      </c>
      <c r="E143" s="363">
        <v>703915595</v>
      </c>
      <c r="F143" s="363">
        <v>447074199</v>
      </c>
      <c r="G143" s="363">
        <v>13760615</v>
      </c>
      <c r="H143" s="363">
        <v>460834814</v>
      </c>
      <c r="I143" s="363">
        <v>187828014</v>
      </c>
      <c r="J143" s="363">
        <v>1753277</v>
      </c>
      <c r="K143" s="363">
        <v>189581291</v>
      </c>
      <c r="L143" s="363">
        <v>3169944</v>
      </c>
      <c r="M143" s="363">
        <v>41965299</v>
      </c>
      <c r="N143" s="363">
        <v>4224847</v>
      </c>
      <c r="O143" s="363">
        <v>46190146</v>
      </c>
      <c r="P143" s="363">
        <v>1403691790</v>
      </c>
      <c r="Q143" s="363">
        <v>0</v>
      </c>
      <c r="R143" s="363">
        <v>1403691790</v>
      </c>
      <c r="S143" s="363">
        <v>0</v>
      </c>
      <c r="T143" s="363">
        <v>1320264107</v>
      </c>
      <c r="U143" s="363">
        <v>1320264107</v>
      </c>
      <c r="V143" s="363">
        <v>1357501644</v>
      </c>
      <c r="W143" s="363">
        <v>1357501644</v>
      </c>
      <c r="X143" s="363">
        <v>1403691790</v>
      </c>
      <c r="Y143" s="363">
        <v>1403691790</v>
      </c>
      <c r="Z143" s="363">
        <v>1981350</v>
      </c>
      <c r="AA143" s="363">
        <v>62622</v>
      </c>
      <c r="AB143" s="363">
        <v>2043972</v>
      </c>
      <c r="AC143" s="363">
        <v>99032723.760000005</v>
      </c>
      <c r="AD143" s="363">
        <v>0</v>
      </c>
      <c r="AE143" s="363">
        <v>1504768485.76</v>
      </c>
      <c r="AR143" s="364"/>
    </row>
    <row r="144" spans="1:44">
      <c r="A144" s="352">
        <v>2017</v>
      </c>
      <c r="B144" s="352">
        <v>7</v>
      </c>
      <c r="C144" s="363">
        <v>776655276</v>
      </c>
      <c r="D144" s="363">
        <v>17879443</v>
      </c>
      <c r="E144" s="363">
        <v>794534719</v>
      </c>
      <c r="F144" s="363">
        <v>470899313</v>
      </c>
      <c r="G144" s="363">
        <v>10473874</v>
      </c>
      <c r="H144" s="363">
        <v>481373187</v>
      </c>
      <c r="I144" s="363">
        <v>190799552</v>
      </c>
      <c r="J144" s="363">
        <v>1284159</v>
      </c>
      <c r="K144" s="363">
        <v>192083711</v>
      </c>
      <c r="L144" s="363">
        <v>3181886</v>
      </c>
      <c r="M144" s="363">
        <v>45060986</v>
      </c>
      <c r="N144" s="363">
        <v>4513406</v>
      </c>
      <c r="O144" s="363">
        <v>49574392</v>
      </c>
      <c r="P144" s="363">
        <v>1520747895</v>
      </c>
      <c r="Q144" s="363">
        <v>0</v>
      </c>
      <c r="R144" s="363">
        <v>1520747895</v>
      </c>
      <c r="S144" s="363">
        <v>0</v>
      </c>
      <c r="T144" s="363">
        <v>1441536027</v>
      </c>
      <c r="U144" s="363">
        <v>1441536027</v>
      </c>
      <c r="V144" s="363">
        <v>1471173503</v>
      </c>
      <c r="W144" s="363">
        <v>1471173503</v>
      </c>
      <c r="X144" s="363">
        <v>1520747895</v>
      </c>
      <c r="Y144" s="363">
        <v>1520747895</v>
      </c>
      <c r="Z144" s="363">
        <v>2328600</v>
      </c>
      <c r="AA144" s="363">
        <v>53195</v>
      </c>
      <c r="AB144" s="363">
        <v>2381795</v>
      </c>
      <c r="AC144" s="363">
        <v>117872822.33</v>
      </c>
      <c r="AD144" s="363">
        <v>0</v>
      </c>
      <c r="AE144" s="363">
        <v>1641002512.3299999</v>
      </c>
      <c r="AR144" s="364"/>
    </row>
    <row r="145" spans="1:44">
      <c r="A145" s="352">
        <v>2017</v>
      </c>
      <c r="B145" s="352">
        <v>8</v>
      </c>
      <c r="C145" s="363">
        <v>815646153</v>
      </c>
      <c r="D145" s="363">
        <v>670525</v>
      </c>
      <c r="E145" s="363">
        <v>816316678</v>
      </c>
      <c r="F145" s="363">
        <v>484412044</v>
      </c>
      <c r="G145" s="363">
        <v>384606</v>
      </c>
      <c r="H145" s="363">
        <v>484796650</v>
      </c>
      <c r="I145" s="363">
        <v>198939956</v>
      </c>
      <c r="J145" s="363">
        <v>50906</v>
      </c>
      <c r="K145" s="363">
        <v>198990862</v>
      </c>
      <c r="L145" s="363">
        <v>3193827</v>
      </c>
      <c r="M145" s="363">
        <v>45905520</v>
      </c>
      <c r="N145" s="363">
        <v>4655676</v>
      </c>
      <c r="O145" s="363">
        <v>50561196</v>
      </c>
      <c r="P145" s="363">
        <v>1553859213</v>
      </c>
      <c r="Q145" s="363">
        <v>0</v>
      </c>
      <c r="R145" s="363">
        <v>1553859213</v>
      </c>
      <c r="S145" s="363">
        <v>0</v>
      </c>
      <c r="T145" s="363">
        <v>1502191980</v>
      </c>
      <c r="U145" s="363">
        <v>1502191980</v>
      </c>
      <c r="V145" s="363">
        <v>1503298017</v>
      </c>
      <c r="W145" s="363">
        <v>1503298017</v>
      </c>
      <c r="X145" s="363">
        <v>1553859213</v>
      </c>
      <c r="Y145" s="363">
        <v>1553859213</v>
      </c>
      <c r="Z145" s="363">
        <v>2308310</v>
      </c>
      <c r="AA145" s="363">
        <v>1884</v>
      </c>
      <c r="AB145" s="363">
        <v>2310194</v>
      </c>
      <c r="AC145" s="363">
        <v>123377729.22</v>
      </c>
      <c r="AD145" s="363">
        <v>0</v>
      </c>
      <c r="AE145" s="363">
        <v>1679547136.22</v>
      </c>
      <c r="AR145" s="364"/>
    </row>
    <row r="146" spans="1:44">
      <c r="A146" s="352">
        <v>2017</v>
      </c>
      <c r="B146" s="352">
        <v>9</v>
      </c>
      <c r="C146" s="363">
        <v>734071358</v>
      </c>
      <c r="D146" s="363">
        <v>-80985982</v>
      </c>
      <c r="E146" s="363">
        <v>653085376</v>
      </c>
      <c r="F146" s="363">
        <v>465404019</v>
      </c>
      <c r="G146" s="363">
        <v>-49558415</v>
      </c>
      <c r="H146" s="363">
        <v>415845604</v>
      </c>
      <c r="I146" s="363">
        <v>190810237</v>
      </c>
      <c r="J146" s="363">
        <v>-6406728</v>
      </c>
      <c r="K146" s="363">
        <v>184403509</v>
      </c>
      <c r="L146" s="363">
        <v>3205769</v>
      </c>
      <c r="M146" s="363">
        <v>40033865</v>
      </c>
      <c r="N146" s="363">
        <v>3985396</v>
      </c>
      <c r="O146" s="363">
        <v>44019261</v>
      </c>
      <c r="P146" s="363">
        <v>1300559519</v>
      </c>
      <c r="Q146" s="363">
        <v>0</v>
      </c>
      <c r="R146" s="363">
        <v>1300559519</v>
      </c>
      <c r="S146" s="363">
        <v>0</v>
      </c>
      <c r="T146" s="363">
        <v>1393491383</v>
      </c>
      <c r="U146" s="363">
        <v>1393491383</v>
      </c>
      <c r="V146" s="363">
        <v>1256540258</v>
      </c>
      <c r="W146" s="363">
        <v>1256540258</v>
      </c>
      <c r="X146" s="363">
        <v>1300559519</v>
      </c>
      <c r="Y146" s="363">
        <v>1300559519</v>
      </c>
      <c r="Z146" s="363">
        <v>2188992</v>
      </c>
      <c r="AA146" s="363">
        <v>-240087</v>
      </c>
      <c r="AB146" s="363">
        <v>1948905</v>
      </c>
      <c r="AC146" s="363">
        <v>83921930.269999996</v>
      </c>
      <c r="AD146" s="363">
        <v>0</v>
      </c>
      <c r="AE146" s="363">
        <v>1386430354.27</v>
      </c>
      <c r="AR146" s="364"/>
    </row>
    <row r="147" spans="1:44">
      <c r="A147" s="352">
        <v>2017</v>
      </c>
      <c r="B147" s="352">
        <v>10</v>
      </c>
      <c r="C147" s="363">
        <v>581168539</v>
      </c>
      <c r="D147" s="363">
        <v>-40753717</v>
      </c>
      <c r="E147" s="363">
        <v>540414822</v>
      </c>
      <c r="F147" s="363">
        <v>410192905</v>
      </c>
      <c r="G147" s="363">
        <v>-27624194</v>
      </c>
      <c r="H147" s="363">
        <v>382568711</v>
      </c>
      <c r="I147" s="363">
        <v>178573324</v>
      </c>
      <c r="J147" s="363">
        <v>-3576494</v>
      </c>
      <c r="K147" s="363">
        <v>174996830</v>
      </c>
      <c r="L147" s="363">
        <v>3217710</v>
      </c>
      <c r="M147" s="363">
        <v>37043437</v>
      </c>
      <c r="N147" s="363">
        <v>3502776</v>
      </c>
      <c r="O147" s="363">
        <v>40546213</v>
      </c>
      <c r="P147" s="363">
        <v>1141744286</v>
      </c>
      <c r="Q147" s="363">
        <v>0</v>
      </c>
      <c r="R147" s="363">
        <v>1141744286</v>
      </c>
      <c r="S147" s="363">
        <v>0</v>
      </c>
      <c r="T147" s="363">
        <v>1173152478</v>
      </c>
      <c r="U147" s="363">
        <v>1173152478</v>
      </c>
      <c r="V147" s="363">
        <v>1101198073</v>
      </c>
      <c r="W147" s="363">
        <v>1101198073</v>
      </c>
      <c r="X147" s="363">
        <v>1141744286</v>
      </c>
      <c r="Y147" s="363">
        <v>1141744286</v>
      </c>
      <c r="Z147" s="363">
        <v>2074738</v>
      </c>
      <c r="AA147" s="363">
        <v>-144740</v>
      </c>
      <c r="AB147" s="363">
        <v>1929998</v>
      </c>
      <c r="AC147" s="363">
        <v>63436640.329999998</v>
      </c>
      <c r="AD147" s="363">
        <v>0</v>
      </c>
      <c r="AE147" s="363">
        <v>1207110924.3299999</v>
      </c>
      <c r="AR147" s="364"/>
    </row>
    <row r="148" spans="1:44">
      <c r="A148" s="352">
        <v>2017</v>
      </c>
      <c r="B148" s="352">
        <v>11</v>
      </c>
      <c r="C148" s="363">
        <v>485406198</v>
      </c>
      <c r="D148" s="363">
        <v>-14282497</v>
      </c>
      <c r="E148" s="363">
        <v>471123701</v>
      </c>
      <c r="F148" s="363">
        <v>354809614</v>
      </c>
      <c r="G148" s="363">
        <v>-10033123</v>
      </c>
      <c r="H148" s="363">
        <v>344776491</v>
      </c>
      <c r="I148" s="363">
        <v>158800932</v>
      </c>
      <c r="J148" s="363">
        <v>-1448293</v>
      </c>
      <c r="K148" s="363">
        <v>157352639</v>
      </c>
      <c r="L148" s="363">
        <v>3229652</v>
      </c>
      <c r="M148" s="363">
        <v>35276918</v>
      </c>
      <c r="N148" s="363">
        <v>3130554</v>
      </c>
      <c r="O148" s="363">
        <v>38407472</v>
      </c>
      <c r="P148" s="363">
        <v>1014889955</v>
      </c>
      <c r="Q148" s="363">
        <v>0</v>
      </c>
      <c r="R148" s="363">
        <v>1014889955</v>
      </c>
      <c r="S148" s="363">
        <v>0</v>
      </c>
      <c r="T148" s="363">
        <v>1002246396</v>
      </c>
      <c r="U148" s="363">
        <v>1002246396</v>
      </c>
      <c r="V148" s="363">
        <v>976482483</v>
      </c>
      <c r="W148" s="363">
        <v>976482483</v>
      </c>
      <c r="X148" s="363">
        <v>1014889955</v>
      </c>
      <c r="Y148" s="363">
        <v>1014889955</v>
      </c>
      <c r="Z148" s="363">
        <v>2207841</v>
      </c>
      <c r="AA148" s="363">
        <v>-64506</v>
      </c>
      <c r="AB148" s="363">
        <v>2143335</v>
      </c>
      <c r="AC148" s="363">
        <v>49651193.359999999</v>
      </c>
      <c r="AD148" s="363">
        <v>0</v>
      </c>
      <c r="AE148" s="363">
        <v>1066684483.36</v>
      </c>
      <c r="AR148" s="364"/>
    </row>
    <row r="149" spans="1:44">
      <c r="A149" s="352">
        <v>2017</v>
      </c>
      <c r="B149" s="352">
        <v>12</v>
      </c>
      <c r="C149" s="363">
        <v>531709858</v>
      </c>
      <c r="D149" s="363">
        <v>41042001</v>
      </c>
      <c r="E149" s="363">
        <v>572751859</v>
      </c>
      <c r="F149" s="363">
        <v>345525764</v>
      </c>
      <c r="G149" s="363">
        <v>25795493</v>
      </c>
      <c r="H149" s="363">
        <v>371321257</v>
      </c>
      <c r="I149" s="363">
        <v>156714538</v>
      </c>
      <c r="J149" s="363">
        <v>3369248</v>
      </c>
      <c r="K149" s="363">
        <v>160083786</v>
      </c>
      <c r="L149" s="363">
        <v>3241593</v>
      </c>
      <c r="M149" s="363">
        <v>39151852</v>
      </c>
      <c r="N149" s="363">
        <v>3492097</v>
      </c>
      <c r="O149" s="363">
        <v>42643949</v>
      </c>
      <c r="P149" s="363">
        <v>1150042444</v>
      </c>
      <c r="Q149" s="363">
        <v>0</v>
      </c>
      <c r="R149" s="363">
        <v>1150042444</v>
      </c>
      <c r="S149" s="363">
        <v>0</v>
      </c>
      <c r="T149" s="363">
        <v>1037191753</v>
      </c>
      <c r="U149" s="363">
        <v>1037191753</v>
      </c>
      <c r="V149" s="363">
        <v>1107398495</v>
      </c>
      <c r="W149" s="363">
        <v>1107398495</v>
      </c>
      <c r="X149" s="363">
        <v>1150042444</v>
      </c>
      <c r="Y149" s="363">
        <v>1150042444</v>
      </c>
      <c r="Z149" s="363">
        <v>2401819</v>
      </c>
      <c r="AA149" s="363">
        <v>183414</v>
      </c>
      <c r="AB149" s="363">
        <v>2585233</v>
      </c>
      <c r="AC149" s="363">
        <v>65117074.710000001</v>
      </c>
      <c r="AD149" s="363">
        <v>0</v>
      </c>
      <c r="AE149" s="363">
        <v>1217744751.71</v>
      </c>
      <c r="AR149" s="364"/>
    </row>
    <row r="150" spans="1:44">
      <c r="B150" s="357" t="s">
        <v>112</v>
      </c>
      <c r="C150" s="363">
        <v>7314505609</v>
      </c>
      <c r="D150" s="363">
        <v>-72497</v>
      </c>
      <c r="E150" s="363">
        <v>7314433112</v>
      </c>
      <c r="F150" s="363">
        <v>4733857710</v>
      </c>
      <c r="G150" s="363">
        <v>15501656</v>
      </c>
      <c r="H150" s="363">
        <v>4749359366</v>
      </c>
      <c r="I150" s="363">
        <v>2069684734</v>
      </c>
      <c r="J150" s="363">
        <v>2706127</v>
      </c>
      <c r="K150" s="363">
        <v>2072390861</v>
      </c>
      <c r="L150" s="363">
        <v>38110980</v>
      </c>
      <c r="M150" s="363">
        <v>466628719</v>
      </c>
      <c r="N150" s="363">
        <v>44223154</v>
      </c>
      <c r="O150" s="363">
        <v>510851873</v>
      </c>
      <c r="P150" s="363">
        <v>14685146192</v>
      </c>
      <c r="Q150" s="363">
        <v>0</v>
      </c>
      <c r="R150" s="363">
        <v>14685146192</v>
      </c>
      <c r="S150" s="363">
        <v>0</v>
      </c>
      <c r="T150" s="363">
        <v>14156159033</v>
      </c>
      <c r="U150" s="363">
        <v>14156159033</v>
      </c>
      <c r="V150" s="363">
        <v>14174294319</v>
      </c>
      <c r="W150" s="363">
        <v>14174294319</v>
      </c>
      <c r="X150" s="363">
        <v>14685146192</v>
      </c>
      <c r="Y150" s="363">
        <v>14685146192</v>
      </c>
      <c r="Z150" s="363">
        <v>26988427</v>
      </c>
      <c r="AA150" s="363">
        <v>188737</v>
      </c>
      <c r="AB150" s="363">
        <v>27177164</v>
      </c>
      <c r="AC150" s="363">
        <v>911125876.95000005</v>
      </c>
      <c r="AD150" s="363">
        <v>0</v>
      </c>
      <c r="AE150" s="363">
        <v>15623449232.950001</v>
      </c>
      <c r="AR150" s="364"/>
    </row>
    <row r="151" spans="1:44">
      <c r="AK151" s="364"/>
    </row>
    <row r="152" spans="1:44">
      <c r="A152" s="365">
        <v>2007</v>
      </c>
      <c r="B152" s="365" t="s">
        <v>112</v>
      </c>
      <c r="C152" s="361">
        <v>5454562655</v>
      </c>
      <c r="D152" s="361">
        <v>19946935</v>
      </c>
      <c r="E152" s="361">
        <v>5474509590</v>
      </c>
      <c r="F152" s="361">
        <v>3899982607</v>
      </c>
      <c r="G152" s="361">
        <v>15736050</v>
      </c>
      <c r="H152" s="361">
        <v>3915718657</v>
      </c>
      <c r="I152" s="361">
        <v>1947047231</v>
      </c>
      <c r="J152" s="361">
        <v>22523685</v>
      </c>
      <c r="K152" s="361">
        <v>1969570916</v>
      </c>
      <c r="L152" s="361">
        <v>24713500</v>
      </c>
      <c r="M152" s="361">
        <v>369011915</v>
      </c>
      <c r="N152" s="361">
        <v>40225592</v>
      </c>
      <c r="O152" s="361">
        <v>409237507</v>
      </c>
      <c r="P152" s="361">
        <v>11793750170</v>
      </c>
      <c r="Q152" s="361">
        <v>0</v>
      </c>
      <c r="R152" s="361">
        <v>11793750170</v>
      </c>
      <c r="S152" s="361">
        <v>0</v>
      </c>
      <c r="T152" s="361">
        <v>11326305993</v>
      </c>
      <c r="U152" s="361">
        <v>11326305993</v>
      </c>
      <c r="V152" s="361">
        <v>11384512663</v>
      </c>
      <c r="W152" s="361">
        <v>11384512663</v>
      </c>
      <c r="X152" s="361">
        <v>11793750170</v>
      </c>
      <c r="Y152" s="361">
        <v>11793750170</v>
      </c>
      <c r="Z152" s="361">
        <v>21968790</v>
      </c>
      <c r="AA152" s="361">
        <v>-82395</v>
      </c>
      <c r="AB152" s="361">
        <v>21886395</v>
      </c>
      <c r="AC152" s="361">
        <v>720531221.49000013</v>
      </c>
      <c r="AD152" s="361">
        <v>6261992</v>
      </c>
      <c r="AE152" s="361">
        <v>12542429778.490002</v>
      </c>
    </row>
    <row r="153" spans="1:44">
      <c r="C153" s="366"/>
      <c r="D153" s="366"/>
      <c r="E153" s="366"/>
      <c r="F153" s="366"/>
      <c r="G153" s="366"/>
      <c r="H153" s="204"/>
      <c r="I153" s="366"/>
      <c r="J153" s="366"/>
      <c r="K153" s="366"/>
      <c r="L153" s="366"/>
      <c r="M153" s="366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  <c r="AA153" s="366"/>
      <c r="AB153" s="366"/>
      <c r="AC153" s="366"/>
      <c r="AD153" s="366"/>
      <c r="AE153" s="366"/>
    </row>
    <row r="154" spans="1:44">
      <c r="A154" s="352">
        <v>2008</v>
      </c>
      <c r="B154" s="352" t="s">
        <v>112</v>
      </c>
      <c r="C154" s="363">
        <v>5699070433</v>
      </c>
      <c r="D154" s="363">
        <v>-775544</v>
      </c>
      <c r="E154" s="363">
        <v>5698294889</v>
      </c>
      <c r="F154" s="363">
        <v>3871972913</v>
      </c>
      <c r="G154" s="363">
        <v>13566760</v>
      </c>
      <c r="H154" s="363">
        <v>3885539673</v>
      </c>
      <c r="I154" s="363">
        <v>2054073396</v>
      </c>
      <c r="J154" s="363">
        <v>2594424</v>
      </c>
      <c r="K154" s="363">
        <v>2056667820</v>
      </c>
      <c r="L154" s="363">
        <v>25960659</v>
      </c>
      <c r="M154" s="363">
        <v>383682874</v>
      </c>
      <c r="N154" s="363">
        <v>41191277</v>
      </c>
      <c r="O154" s="363">
        <v>424874151</v>
      </c>
      <c r="P154" s="363">
        <v>12091337192</v>
      </c>
      <c r="Q154" s="363">
        <v>0</v>
      </c>
      <c r="R154" s="363">
        <v>12091337192</v>
      </c>
      <c r="S154" s="363">
        <v>0</v>
      </c>
      <c r="T154" s="363">
        <v>11651077401</v>
      </c>
      <c r="U154" s="363">
        <v>11651077401</v>
      </c>
      <c r="V154" s="363">
        <v>11666463041</v>
      </c>
      <c r="W154" s="363">
        <v>11666463041</v>
      </c>
      <c r="X154" s="363">
        <v>12091337192</v>
      </c>
      <c r="Y154" s="363">
        <v>12091337192</v>
      </c>
      <c r="Z154" s="363">
        <v>22336618</v>
      </c>
      <c r="AA154" s="363">
        <v>167121</v>
      </c>
      <c r="AB154" s="363">
        <v>22503739</v>
      </c>
      <c r="AC154" s="363">
        <v>745801345.97000003</v>
      </c>
      <c r="AD154" s="363">
        <v>0</v>
      </c>
      <c r="AE154" s="363">
        <v>12859642276.969999</v>
      </c>
    </row>
    <row r="155" spans="1:44">
      <c r="A155" s="352">
        <v>2009</v>
      </c>
      <c r="B155" s="352" t="s">
        <v>112</v>
      </c>
      <c r="C155" s="363">
        <v>5904632351</v>
      </c>
      <c r="D155" s="363">
        <v>-314360</v>
      </c>
      <c r="E155" s="363">
        <v>5904317991</v>
      </c>
      <c r="F155" s="363">
        <v>3917359287</v>
      </c>
      <c r="G155" s="363">
        <v>13592778</v>
      </c>
      <c r="H155" s="363">
        <v>3930952065</v>
      </c>
      <c r="I155" s="363">
        <v>2071744650</v>
      </c>
      <c r="J155" s="363">
        <v>2517142</v>
      </c>
      <c r="K155" s="363">
        <v>2074261792</v>
      </c>
      <c r="L155" s="363">
        <v>27027039</v>
      </c>
      <c r="M155" s="363">
        <v>390487073</v>
      </c>
      <c r="N155" s="363">
        <v>41443957</v>
      </c>
      <c r="O155" s="363">
        <v>431931030</v>
      </c>
      <c r="P155" s="363">
        <v>12368489917</v>
      </c>
      <c r="Q155" s="363">
        <v>0</v>
      </c>
      <c r="R155" s="363">
        <v>12368489917</v>
      </c>
      <c r="S155" s="363">
        <v>0</v>
      </c>
      <c r="T155" s="363">
        <v>11920763327</v>
      </c>
      <c r="U155" s="363">
        <v>11920763327</v>
      </c>
      <c r="V155" s="363">
        <v>11936558887</v>
      </c>
      <c r="W155" s="363">
        <v>11936558887</v>
      </c>
      <c r="X155" s="363">
        <v>12368489917</v>
      </c>
      <c r="Y155" s="363">
        <v>12368489917</v>
      </c>
      <c r="Z155" s="363">
        <v>24666819</v>
      </c>
      <c r="AA155" s="363">
        <v>182338</v>
      </c>
      <c r="AB155" s="363">
        <v>24849157</v>
      </c>
      <c r="AC155" s="363">
        <v>763513417.67999995</v>
      </c>
      <c r="AD155" s="363">
        <v>0</v>
      </c>
      <c r="AE155" s="363">
        <v>13156852491.68</v>
      </c>
    </row>
    <row r="156" spans="1:44">
      <c r="A156" s="352">
        <v>2010</v>
      </c>
      <c r="B156" s="352" t="s">
        <v>112</v>
      </c>
      <c r="C156" s="363">
        <v>6077395374</v>
      </c>
      <c r="D156" s="363">
        <v>889070</v>
      </c>
      <c r="E156" s="363">
        <v>6078284444</v>
      </c>
      <c r="F156" s="363">
        <v>3993670382</v>
      </c>
      <c r="G156" s="363">
        <v>14454911</v>
      </c>
      <c r="H156" s="363">
        <v>4008125293</v>
      </c>
      <c r="I156" s="363">
        <v>2089133116</v>
      </c>
      <c r="J156" s="363">
        <v>2624824</v>
      </c>
      <c r="K156" s="363">
        <v>2091757940</v>
      </c>
      <c r="L156" s="363">
        <v>28158240</v>
      </c>
      <c r="M156" s="363">
        <v>398097560</v>
      </c>
      <c r="N156" s="363">
        <v>41779407</v>
      </c>
      <c r="O156" s="363">
        <v>439876967</v>
      </c>
      <c r="P156" s="363">
        <v>12646202884</v>
      </c>
      <c r="Q156" s="363">
        <v>0</v>
      </c>
      <c r="R156" s="363">
        <v>12646202884</v>
      </c>
      <c r="S156" s="363">
        <v>0</v>
      </c>
      <c r="T156" s="363">
        <v>12188357112</v>
      </c>
      <c r="U156" s="363">
        <v>12188357112</v>
      </c>
      <c r="V156" s="363">
        <v>12206325917</v>
      </c>
      <c r="W156" s="363">
        <v>12206325917</v>
      </c>
      <c r="X156" s="363">
        <v>12646202884</v>
      </c>
      <c r="Y156" s="363">
        <v>12646202884</v>
      </c>
      <c r="Z156" s="363">
        <v>24957020</v>
      </c>
      <c r="AA156" s="363">
        <v>182075</v>
      </c>
      <c r="AB156" s="363">
        <v>25139095</v>
      </c>
      <c r="AC156" s="363">
        <v>781254968.80999994</v>
      </c>
      <c r="AD156" s="363">
        <v>0</v>
      </c>
      <c r="AE156" s="363">
        <v>13452596947.810001</v>
      </c>
    </row>
    <row r="157" spans="1:44">
      <c r="A157" s="352">
        <v>2011</v>
      </c>
      <c r="B157" s="352" t="s">
        <v>112</v>
      </c>
      <c r="C157" s="363">
        <v>6225694335</v>
      </c>
      <c r="D157" s="363">
        <v>233046</v>
      </c>
      <c r="E157" s="363">
        <v>6225927381</v>
      </c>
      <c r="F157" s="363">
        <v>4060661894</v>
      </c>
      <c r="G157" s="363">
        <v>14059935</v>
      </c>
      <c r="H157" s="363">
        <v>4074721829</v>
      </c>
      <c r="I157" s="363">
        <v>2083382408</v>
      </c>
      <c r="J157" s="363">
        <v>2623974</v>
      </c>
      <c r="K157" s="363">
        <v>2086006382</v>
      </c>
      <c r="L157" s="363">
        <v>29353334</v>
      </c>
      <c r="M157" s="363">
        <v>405387089</v>
      </c>
      <c r="N157" s="363">
        <v>42096663</v>
      </c>
      <c r="O157" s="363">
        <v>447483752</v>
      </c>
      <c r="P157" s="363">
        <v>12863492678</v>
      </c>
      <c r="Q157" s="363">
        <v>0</v>
      </c>
      <c r="R157" s="363">
        <v>12863492678</v>
      </c>
      <c r="S157" s="363">
        <v>0</v>
      </c>
      <c r="T157" s="363">
        <v>12399091971</v>
      </c>
      <c r="U157" s="363">
        <v>12399091971</v>
      </c>
      <c r="V157" s="363">
        <v>12416008926</v>
      </c>
      <c r="W157" s="363">
        <v>12416008926</v>
      </c>
      <c r="X157" s="363">
        <v>12863492678</v>
      </c>
      <c r="Y157" s="363">
        <v>12863492678</v>
      </c>
      <c r="Z157" s="363">
        <v>25247221</v>
      </c>
      <c r="AA157" s="363">
        <v>183995</v>
      </c>
      <c r="AB157" s="363">
        <v>25431216</v>
      </c>
      <c r="AC157" s="363">
        <v>795276454.2700001</v>
      </c>
      <c r="AD157" s="363">
        <v>0</v>
      </c>
      <c r="AE157" s="363">
        <v>13684200348.27</v>
      </c>
    </row>
    <row r="158" spans="1:44">
      <c r="A158" s="352">
        <v>2012</v>
      </c>
      <c r="B158" s="352" t="s">
        <v>112</v>
      </c>
      <c r="C158" s="363">
        <v>6373834031</v>
      </c>
      <c r="D158" s="363">
        <v>24744</v>
      </c>
      <c r="E158" s="363">
        <v>6373858775</v>
      </c>
      <c r="F158" s="363">
        <v>4133879498</v>
      </c>
      <c r="G158" s="363">
        <v>14107529</v>
      </c>
      <c r="H158" s="363">
        <v>4147987027</v>
      </c>
      <c r="I158" s="363">
        <v>2075662775</v>
      </c>
      <c r="J158" s="363">
        <v>2629819</v>
      </c>
      <c r="K158" s="363">
        <v>2078292594</v>
      </c>
      <c r="L158" s="363">
        <v>30615318</v>
      </c>
      <c r="M158" s="363">
        <v>413667761</v>
      </c>
      <c r="N158" s="363">
        <v>42468638</v>
      </c>
      <c r="O158" s="363">
        <v>456136399</v>
      </c>
      <c r="P158" s="363">
        <v>13086890113</v>
      </c>
      <c r="Q158" s="363">
        <v>0</v>
      </c>
      <c r="R158" s="363">
        <v>13086890113</v>
      </c>
      <c r="S158" s="363">
        <v>0</v>
      </c>
      <c r="T158" s="363">
        <v>12613991622</v>
      </c>
      <c r="U158" s="363">
        <v>12613991622</v>
      </c>
      <c r="V158" s="363">
        <v>12630753714</v>
      </c>
      <c r="W158" s="363">
        <v>12630753714</v>
      </c>
      <c r="X158" s="363">
        <v>13086890113</v>
      </c>
      <c r="Y158" s="363">
        <v>13086890113</v>
      </c>
      <c r="Z158" s="363">
        <v>25537422</v>
      </c>
      <c r="AA158" s="363">
        <v>185169</v>
      </c>
      <c r="AB158" s="363">
        <v>25722591</v>
      </c>
      <c r="AC158" s="363">
        <v>809673948.18000007</v>
      </c>
      <c r="AD158" s="363">
        <v>0</v>
      </c>
      <c r="AE158" s="363">
        <v>13922286652.18</v>
      </c>
    </row>
    <row r="159" spans="1:44">
      <c r="C159" s="366"/>
      <c r="D159" s="366"/>
      <c r="E159" s="366"/>
      <c r="F159" s="366"/>
      <c r="G159" s="366"/>
      <c r="H159" s="366"/>
      <c r="I159" s="366"/>
      <c r="J159" s="366"/>
      <c r="K159" s="366"/>
      <c r="L159" s="366"/>
      <c r="M159" s="366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  <c r="AA159" s="366"/>
      <c r="AB159" s="366"/>
      <c r="AC159" s="366"/>
      <c r="AD159" s="366"/>
      <c r="AE159" s="366"/>
    </row>
    <row r="160" spans="1:44">
      <c r="A160" s="352">
        <v>2013</v>
      </c>
      <c r="B160" s="352" t="s">
        <v>112</v>
      </c>
      <c r="C160" s="363">
        <v>6546176255</v>
      </c>
      <c r="D160" s="363">
        <v>-160949</v>
      </c>
      <c r="E160" s="363">
        <v>6546015306</v>
      </c>
      <c r="F160" s="363">
        <v>4242890667</v>
      </c>
      <c r="G160" s="363">
        <v>14189508</v>
      </c>
      <c r="H160" s="363">
        <v>4257080175</v>
      </c>
      <c r="I160" s="363">
        <v>2069706691</v>
      </c>
      <c r="J160" s="363">
        <v>2672688</v>
      </c>
      <c r="K160" s="363">
        <v>2072379379</v>
      </c>
      <c r="L160" s="363">
        <v>31949836</v>
      </c>
      <c r="M160" s="363">
        <v>423191408</v>
      </c>
      <c r="N160" s="363">
        <v>42730806</v>
      </c>
      <c r="O160" s="363">
        <v>465922214</v>
      </c>
      <c r="P160" s="363">
        <v>13373346910</v>
      </c>
      <c r="Q160" s="363">
        <v>0</v>
      </c>
      <c r="R160" s="363">
        <v>13373346910</v>
      </c>
      <c r="S160" s="363">
        <v>0</v>
      </c>
      <c r="T160" s="363">
        <v>12890723449</v>
      </c>
      <c r="U160" s="363">
        <v>12890723449</v>
      </c>
      <c r="V160" s="363">
        <v>12907424696</v>
      </c>
      <c r="W160" s="363">
        <v>12907424696</v>
      </c>
      <c r="X160" s="363">
        <v>13373346910</v>
      </c>
      <c r="Y160" s="363">
        <v>13373346910</v>
      </c>
      <c r="Z160" s="363">
        <v>25827623</v>
      </c>
      <c r="AA160" s="363">
        <v>186289</v>
      </c>
      <c r="AB160" s="363">
        <v>26013912</v>
      </c>
      <c r="AC160" s="363">
        <v>827954074.62000012</v>
      </c>
      <c r="AD160" s="363">
        <v>0</v>
      </c>
      <c r="AE160" s="363">
        <v>14227314896.620001</v>
      </c>
    </row>
    <row r="161" spans="1:31">
      <c r="A161" s="352">
        <v>2014</v>
      </c>
      <c r="B161" s="352" t="s">
        <v>112</v>
      </c>
      <c r="C161" s="363">
        <v>6736820691</v>
      </c>
      <c r="D161" s="363">
        <v>1073601</v>
      </c>
      <c r="E161" s="363">
        <v>6737894292</v>
      </c>
      <c r="F161" s="363">
        <v>4368790412</v>
      </c>
      <c r="G161" s="363">
        <v>15293470</v>
      </c>
      <c r="H161" s="363">
        <v>4384083882</v>
      </c>
      <c r="I161" s="363">
        <v>2062500846</v>
      </c>
      <c r="J161" s="363">
        <v>2699104</v>
      </c>
      <c r="K161" s="363">
        <v>2065199950</v>
      </c>
      <c r="L161" s="363">
        <v>33362010</v>
      </c>
      <c r="M161" s="363">
        <v>433876186</v>
      </c>
      <c r="N161" s="363">
        <v>43097715</v>
      </c>
      <c r="O161" s="363">
        <v>476973901</v>
      </c>
      <c r="P161" s="363">
        <v>13697514035</v>
      </c>
      <c r="Q161" s="363">
        <v>0</v>
      </c>
      <c r="R161" s="363">
        <v>13697514035</v>
      </c>
      <c r="S161" s="363">
        <v>0</v>
      </c>
      <c r="T161" s="363">
        <v>13201473959</v>
      </c>
      <c r="U161" s="363">
        <v>13201473959</v>
      </c>
      <c r="V161" s="363">
        <v>13220540134</v>
      </c>
      <c r="W161" s="363">
        <v>13220540134</v>
      </c>
      <c r="X161" s="363">
        <v>13697514035</v>
      </c>
      <c r="Y161" s="363">
        <v>13697514035</v>
      </c>
      <c r="Z161" s="363">
        <v>26117824</v>
      </c>
      <c r="AA161" s="363">
        <v>185898</v>
      </c>
      <c r="AB161" s="363">
        <v>26303722</v>
      </c>
      <c r="AC161" s="363">
        <v>848555729.4799999</v>
      </c>
      <c r="AD161" s="363">
        <v>0</v>
      </c>
      <c r="AE161" s="363">
        <v>14572373486.480001</v>
      </c>
    </row>
    <row r="162" spans="1:31">
      <c r="A162" s="352">
        <v>2015</v>
      </c>
      <c r="B162" s="352" t="s">
        <v>112</v>
      </c>
      <c r="C162" s="363">
        <v>6920564881</v>
      </c>
      <c r="D162" s="363">
        <v>282469</v>
      </c>
      <c r="E162" s="363">
        <v>6920847350</v>
      </c>
      <c r="F162" s="363">
        <v>4480888228</v>
      </c>
      <c r="G162" s="363">
        <v>15016625</v>
      </c>
      <c r="H162" s="363">
        <v>4495904853</v>
      </c>
      <c r="I162" s="363">
        <v>2056843825</v>
      </c>
      <c r="J162" s="363">
        <v>2744619</v>
      </c>
      <c r="K162" s="363">
        <v>2059588444</v>
      </c>
      <c r="L162" s="363">
        <v>34857159</v>
      </c>
      <c r="M162" s="363">
        <v>444677470</v>
      </c>
      <c r="N162" s="363">
        <v>43469032</v>
      </c>
      <c r="O162" s="363">
        <v>488146502</v>
      </c>
      <c r="P162" s="363">
        <v>13999344308</v>
      </c>
      <c r="Q162" s="363">
        <v>0</v>
      </c>
      <c r="R162" s="363">
        <v>13999344308</v>
      </c>
      <c r="S162" s="363">
        <v>0</v>
      </c>
      <c r="T162" s="363">
        <v>13493154093</v>
      </c>
      <c r="U162" s="363">
        <v>13493154093</v>
      </c>
      <c r="V162" s="363">
        <v>13511197806</v>
      </c>
      <c r="W162" s="363">
        <v>13511197806</v>
      </c>
      <c r="X162" s="363">
        <v>13999344308</v>
      </c>
      <c r="Y162" s="363">
        <v>13999344308</v>
      </c>
      <c r="Z162" s="363">
        <v>26408025</v>
      </c>
      <c r="AA162" s="363">
        <v>187012</v>
      </c>
      <c r="AB162" s="363">
        <v>26595037</v>
      </c>
      <c r="AC162" s="363">
        <v>867750068.36000025</v>
      </c>
      <c r="AD162" s="363">
        <v>0</v>
      </c>
      <c r="AE162" s="363">
        <v>14893689413.360001</v>
      </c>
    </row>
    <row r="163" spans="1:31">
      <c r="A163" s="352">
        <v>2016</v>
      </c>
      <c r="B163" s="352" t="s">
        <v>112</v>
      </c>
      <c r="C163" s="363">
        <v>7108943695</v>
      </c>
      <c r="D163" s="363">
        <v>89726</v>
      </c>
      <c r="E163" s="363">
        <v>7109033421</v>
      </c>
      <c r="F163" s="363">
        <v>4599240298</v>
      </c>
      <c r="G163" s="363">
        <v>15203765</v>
      </c>
      <c r="H163" s="363">
        <v>4614444063</v>
      </c>
      <c r="I163" s="363">
        <v>2051902682</v>
      </c>
      <c r="J163" s="363">
        <v>2773685</v>
      </c>
      <c r="K163" s="363">
        <v>2054676367</v>
      </c>
      <c r="L163" s="363">
        <v>36437322</v>
      </c>
      <c r="M163" s="363">
        <v>456762297</v>
      </c>
      <c r="N163" s="363">
        <v>43949515</v>
      </c>
      <c r="O163" s="363">
        <v>500711812</v>
      </c>
      <c r="P163" s="363">
        <v>14315302985</v>
      </c>
      <c r="Q163" s="363">
        <v>0</v>
      </c>
      <c r="R163" s="363">
        <v>14315302985</v>
      </c>
      <c r="S163" s="363">
        <v>0</v>
      </c>
      <c r="T163" s="363">
        <v>13796523997</v>
      </c>
      <c r="U163" s="363">
        <v>13796523997</v>
      </c>
      <c r="V163" s="363">
        <v>13814591173</v>
      </c>
      <c r="W163" s="363">
        <v>13814591173</v>
      </c>
      <c r="X163" s="363">
        <v>14315302985</v>
      </c>
      <c r="Y163" s="363">
        <v>14315302985</v>
      </c>
      <c r="Z163" s="363">
        <v>26698226</v>
      </c>
      <c r="AA163" s="363">
        <v>187852</v>
      </c>
      <c r="AB163" s="363">
        <v>26886078</v>
      </c>
      <c r="AC163" s="363">
        <v>887790896.42999995</v>
      </c>
      <c r="AD163" s="363">
        <v>0</v>
      </c>
      <c r="AE163" s="363">
        <v>15229979959.43</v>
      </c>
    </row>
    <row r="164" spans="1:31">
      <c r="A164" s="352">
        <v>2017</v>
      </c>
      <c r="B164" s="352" t="s">
        <v>112</v>
      </c>
      <c r="C164" s="363">
        <v>7314505609</v>
      </c>
      <c r="D164" s="363">
        <v>-72497</v>
      </c>
      <c r="E164" s="363">
        <v>7314433112</v>
      </c>
      <c r="F164" s="363">
        <v>4733857710</v>
      </c>
      <c r="G164" s="363">
        <v>15501656</v>
      </c>
      <c r="H164" s="363">
        <v>4749359366</v>
      </c>
      <c r="I164" s="363">
        <v>2069684734</v>
      </c>
      <c r="J164" s="363">
        <v>2706127</v>
      </c>
      <c r="K164" s="363">
        <v>2072390861</v>
      </c>
      <c r="L164" s="363">
        <v>38110980</v>
      </c>
      <c r="M164" s="363">
        <v>466628719</v>
      </c>
      <c r="N164" s="363">
        <v>44223154</v>
      </c>
      <c r="O164" s="363">
        <v>510851873</v>
      </c>
      <c r="P164" s="363">
        <v>14685146192</v>
      </c>
      <c r="Q164" s="363">
        <v>0</v>
      </c>
      <c r="R164" s="363">
        <v>14685146192</v>
      </c>
      <c r="S164" s="363">
        <v>0</v>
      </c>
      <c r="T164" s="363">
        <v>14156159033</v>
      </c>
      <c r="U164" s="363">
        <v>14156159033</v>
      </c>
      <c r="V164" s="363">
        <v>14174294319</v>
      </c>
      <c r="W164" s="363">
        <v>14174294319</v>
      </c>
      <c r="X164" s="363">
        <v>14685146192</v>
      </c>
      <c r="Y164" s="363">
        <v>14685146192</v>
      </c>
      <c r="Z164" s="363">
        <v>26988427</v>
      </c>
      <c r="AA164" s="363">
        <v>188737</v>
      </c>
      <c r="AB164" s="363">
        <v>27177164</v>
      </c>
      <c r="AC164" s="363">
        <v>911125876.95000005</v>
      </c>
      <c r="AD164" s="363">
        <v>0</v>
      </c>
      <c r="AE164" s="363">
        <v>15623449232.950001</v>
      </c>
    </row>
  </sheetData>
  <phoneticPr fontId="12" type="noConversion"/>
  <pageMargins left="0.5" right="0.5" top="0.67" bottom="0.5" header="0.25" footer="0.5"/>
  <pageSetup scale="23" orientation="landscape" verticalDpi="355" r:id="rId1"/>
  <headerFooter alignWithMargins="0">
    <oddHeader>&amp;C&amp;"Arial,Bold Italic"&amp;14 2006 Budget vs. 2005 Budget&amp;R&amp;D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transitionEvaluation="1" enableFormatConditionsCalculation="0">
    <tabColor theme="7" tint="0.39997558519241921"/>
    <pageSetUpPr fitToPage="1"/>
  </sheetPr>
  <dimension ref="A1:AR164"/>
  <sheetViews>
    <sheetView defaultGridColor="0" colorId="22" zoomScaleNormal="100" workbookViewId="0">
      <pane xSplit="2" ySplit="7" topLeftCell="C8" activePane="bottomRight" state="frozenSplit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ColWidth="20.28515625" defaultRowHeight="12.75"/>
  <cols>
    <col min="1" max="2" width="10" style="4" customWidth="1"/>
    <col min="3" max="3" width="17.140625" style="4" bestFit="1" customWidth="1"/>
    <col min="4" max="4" width="12" style="4" bestFit="1" customWidth="1"/>
    <col min="5" max="6" width="17" style="4" bestFit="1" customWidth="1"/>
    <col min="7" max="7" width="12" style="4" bestFit="1" customWidth="1"/>
    <col min="8" max="9" width="17" style="4" bestFit="1" customWidth="1"/>
    <col min="10" max="10" width="12.28515625" style="4" bestFit="1" customWidth="1"/>
    <col min="11" max="11" width="16.85546875" style="4" bestFit="1" customWidth="1"/>
    <col min="12" max="12" width="13" style="4" bestFit="1" customWidth="1"/>
    <col min="13" max="14" width="13.28515625" style="4" bestFit="1" customWidth="1"/>
    <col min="15" max="15" width="12.28515625" style="4" bestFit="1" customWidth="1"/>
    <col min="16" max="16" width="17.42578125" style="4" bestFit="1" customWidth="1"/>
    <col min="17" max="17" width="12" style="4" bestFit="1" customWidth="1"/>
    <col min="18" max="18" width="16.85546875" style="4" bestFit="1" customWidth="1"/>
    <col min="19" max="19" width="3.85546875" style="4" customWidth="1"/>
    <col min="20" max="25" width="16.85546875" style="4" bestFit="1" customWidth="1"/>
    <col min="26" max="28" width="12.85546875" style="4" bestFit="1" customWidth="1"/>
    <col min="29" max="29" width="12.28515625" style="4" bestFit="1" customWidth="1"/>
    <col min="30" max="30" width="11.28515625" style="4" bestFit="1" customWidth="1"/>
    <col min="31" max="31" width="16.42578125" style="4" bestFit="1" customWidth="1"/>
    <col min="32" max="16384" width="20.28515625" style="4"/>
  </cols>
  <sheetData>
    <row r="1" spans="1:3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P1" s="309" t="s">
        <v>54</v>
      </c>
      <c r="R1" s="309" t="s">
        <v>54</v>
      </c>
      <c r="S1" s="310"/>
      <c r="T1" s="309" t="s">
        <v>54</v>
      </c>
      <c r="U1" s="309" t="s">
        <v>54</v>
      </c>
      <c r="V1" s="309" t="s">
        <v>54</v>
      </c>
      <c r="W1" s="309" t="s">
        <v>54</v>
      </c>
      <c r="X1" s="309" t="s">
        <v>54</v>
      </c>
      <c r="Y1" s="309" t="s">
        <v>54</v>
      </c>
      <c r="Z1" s="3"/>
      <c r="AA1" s="3"/>
      <c r="AB1" s="3"/>
      <c r="AC1" s="3"/>
      <c r="AD1" s="3"/>
      <c r="AE1" s="311"/>
    </row>
    <row r="2" spans="1:31">
      <c r="A2" s="1"/>
      <c r="B2" s="2"/>
      <c r="C2" s="309" t="s">
        <v>54</v>
      </c>
      <c r="D2" s="310"/>
      <c r="E2" s="309" t="s">
        <v>54</v>
      </c>
      <c r="F2" s="309" t="s">
        <v>54</v>
      </c>
      <c r="G2" s="310"/>
      <c r="H2" s="309" t="s">
        <v>54</v>
      </c>
      <c r="I2" s="309" t="s">
        <v>54</v>
      </c>
      <c r="J2" s="310"/>
      <c r="K2" s="309" t="s">
        <v>54</v>
      </c>
      <c r="P2" s="309" t="s">
        <v>57</v>
      </c>
      <c r="R2" s="309" t="s">
        <v>57</v>
      </c>
      <c r="S2" s="310"/>
      <c r="T2" s="309" t="s">
        <v>57</v>
      </c>
      <c r="U2" s="309" t="s">
        <v>57</v>
      </c>
      <c r="V2" s="309" t="s">
        <v>57</v>
      </c>
      <c r="W2" s="309" t="s">
        <v>57</v>
      </c>
      <c r="X2" s="309" t="s">
        <v>57</v>
      </c>
      <c r="Y2" s="309" t="s">
        <v>57</v>
      </c>
      <c r="AC2" s="312"/>
      <c r="AE2" s="309" t="s">
        <v>58</v>
      </c>
    </row>
    <row r="3" spans="1:31">
      <c r="A3" s="1"/>
      <c r="B3" s="2"/>
      <c r="C3" s="309" t="s">
        <v>57</v>
      </c>
      <c r="D3" s="310"/>
      <c r="E3" s="309" t="s">
        <v>57</v>
      </c>
      <c r="F3" s="309" t="s">
        <v>57</v>
      </c>
      <c r="G3" s="310"/>
      <c r="H3" s="309" t="s">
        <v>57</v>
      </c>
      <c r="I3" s="309" t="s">
        <v>57</v>
      </c>
      <c r="J3" s="310"/>
      <c r="K3" s="309" t="s">
        <v>57</v>
      </c>
      <c r="L3" s="313" t="s">
        <v>53</v>
      </c>
      <c r="M3" s="313" t="s">
        <v>60</v>
      </c>
      <c r="N3" s="313" t="s">
        <v>60</v>
      </c>
      <c r="O3" s="313" t="s">
        <v>60</v>
      </c>
      <c r="P3" s="313" t="s">
        <v>53</v>
      </c>
      <c r="R3" s="313" t="s">
        <v>53</v>
      </c>
      <c r="T3" s="313" t="s">
        <v>53</v>
      </c>
      <c r="U3" s="313" t="s">
        <v>53</v>
      </c>
      <c r="V3" s="313" t="s">
        <v>53</v>
      </c>
      <c r="W3" s="313" t="s">
        <v>53</v>
      </c>
      <c r="X3" s="313" t="s">
        <v>53</v>
      </c>
      <c r="Y3" s="313" t="s">
        <v>53</v>
      </c>
      <c r="Z3" s="313"/>
      <c r="AA3" s="313"/>
      <c r="AB3" s="313"/>
      <c r="AC3" s="313"/>
      <c r="AE3" s="313" t="s">
        <v>61</v>
      </c>
    </row>
    <row r="4" spans="1:31">
      <c r="A4" s="1"/>
      <c r="B4" s="2"/>
      <c r="C4" s="313" t="s">
        <v>0</v>
      </c>
      <c r="D4" s="313" t="s">
        <v>0</v>
      </c>
      <c r="E4" s="313" t="s">
        <v>0</v>
      </c>
      <c r="F4" s="313" t="s">
        <v>1</v>
      </c>
      <c r="G4" s="313" t="s">
        <v>1</v>
      </c>
      <c r="H4" s="313" t="s">
        <v>1</v>
      </c>
      <c r="I4" s="313" t="s">
        <v>2</v>
      </c>
      <c r="J4" s="313" t="s">
        <v>2</v>
      </c>
      <c r="K4" s="313" t="s">
        <v>2</v>
      </c>
      <c r="L4" s="313" t="s">
        <v>158</v>
      </c>
      <c r="M4" s="309" t="s">
        <v>76</v>
      </c>
      <c r="N4" s="309" t="s">
        <v>159</v>
      </c>
      <c r="O4" s="313" t="s">
        <v>64</v>
      </c>
      <c r="P4" s="313" t="s">
        <v>65</v>
      </c>
      <c r="Q4" s="313" t="s">
        <v>66</v>
      </c>
      <c r="R4" s="313" t="s">
        <v>65</v>
      </c>
      <c r="T4" s="313" t="s">
        <v>34</v>
      </c>
      <c r="U4" s="313" t="s">
        <v>34</v>
      </c>
      <c r="V4" s="313" t="s">
        <v>34</v>
      </c>
      <c r="W4" s="313" t="s">
        <v>34</v>
      </c>
      <c r="X4" s="313" t="s">
        <v>61</v>
      </c>
      <c r="Y4" s="313" t="s">
        <v>61</v>
      </c>
      <c r="Z4" s="313" t="s">
        <v>67</v>
      </c>
      <c r="AA4" s="313" t="s">
        <v>67</v>
      </c>
      <c r="AB4" s="313" t="s">
        <v>67</v>
      </c>
      <c r="AC4" s="313" t="s">
        <v>83</v>
      </c>
      <c r="AD4" s="313" t="s">
        <v>68</v>
      </c>
      <c r="AE4" s="313" t="s">
        <v>69</v>
      </c>
    </row>
    <row r="5" spans="1:31">
      <c r="A5" s="314" t="s">
        <v>160</v>
      </c>
      <c r="B5" s="2"/>
      <c r="C5" s="313" t="s">
        <v>35</v>
      </c>
      <c r="D5" s="313" t="s">
        <v>74</v>
      </c>
      <c r="E5" s="313" t="s">
        <v>60</v>
      </c>
      <c r="F5" s="313" t="s">
        <v>35</v>
      </c>
      <c r="G5" s="313" t="s">
        <v>74</v>
      </c>
      <c r="H5" s="313" t="s">
        <v>60</v>
      </c>
      <c r="I5" s="313" t="s">
        <v>35</v>
      </c>
      <c r="J5" s="313" t="s">
        <v>74</v>
      </c>
      <c r="K5" s="313" t="s">
        <v>60</v>
      </c>
      <c r="L5" s="313" t="s">
        <v>35</v>
      </c>
      <c r="M5" s="313" t="s">
        <v>82</v>
      </c>
      <c r="N5" s="313" t="s">
        <v>82</v>
      </c>
      <c r="O5" s="313" t="s">
        <v>78</v>
      </c>
      <c r="P5" s="309" t="s">
        <v>79</v>
      </c>
      <c r="Q5" s="313" t="s">
        <v>80</v>
      </c>
      <c r="R5" s="309" t="s">
        <v>81</v>
      </c>
      <c r="S5" s="310"/>
      <c r="T5" s="313" t="s">
        <v>35</v>
      </c>
      <c r="U5" s="313" t="s">
        <v>35</v>
      </c>
      <c r="V5" s="313" t="s">
        <v>82</v>
      </c>
      <c r="W5" s="313" t="s">
        <v>82</v>
      </c>
      <c r="X5" s="313" t="s">
        <v>35</v>
      </c>
      <c r="Y5" s="313" t="s">
        <v>35</v>
      </c>
      <c r="Z5" s="313" t="s">
        <v>35</v>
      </c>
      <c r="AA5" s="313" t="s">
        <v>74</v>
      </c>
      <c r="AB5" s="313" t="s">
        <v>60</v>
      </c>
      <c r="AC5" s="313" t="s">
        <v>35</v>
      </c>
      <c r="AD5" s="313" t="s">
        <v>84</v>
      </c>
      <c r="AE5" s="309" t="s">
        <v>85</v>
      </c>
    </row>
    <row r="6" spans="1:31">
      <c r="A6" s="315" t="s">
        <v>161</v>
      </c>
      <c r="B6" s="2"/>
      <c r="C6" s="313" t="s">
        <v>84</v>
      </c>
      <c r="D6" s="313" t="s">
        <v>84</v>
      </c>
      <c r="E6" s="313" t="s">
        <v>84</v>
      </c>
      <c r="F6" s="313" t="s">
        <v>84</v>
      </c>
      <c r="G6" s="313" t="s">
        <v>84</v>
      </c>
      <c r="H6" s="313" t="s">
        <v>84</v>
      </c>
      <c r="I6" s="313" t="s">
        <v>84</v>
      </c>
      <c r="J6" s="313" t="s">
        <v>84</v>
      </c>
      <c r="K6" s="313" t="s">
        <v>84</v>
      </c>
      <c r="L6" s="313" t="s">
        <v>84</v>
      </c>
      <c r="M6" s="309" t="s">
        <v>84</v>
      </c>
      <c r="N6" s="309" t="s">
        <v>84</v>
      </c>
      <c r="O6" s="313" t="s">
        <v>84</v>
      </c>
      <c r="P6" s="313" t="s">
        <v>84</v>
      </c>
      <c r="Q6" s="313" t="s">
        <v>84</v>
      </c>
      <c r="R6" s="313" t="s">
        <v>84</v>
      </c>
      <c r="T6" s="309" t="s">
        <v>88</v>
      </c>
      <c r="U6" s="309" t="s">
        <v>89</v>
      </c>
      <c r="V6" s="309" t="s">
        <v>89</v>
      </c>
      <c r="W6" s="309" t="s">
        <v>88</v>
      </c>
      <c r="X6" s="309" t="s">
        <v>88</v>
      </c>
      <c r="Y6" s="309" t="s">
        <v>89</v>
      </c>
      <c r="Z6" s="313" t="s">
        <v>84</v>
      </c>
      <c r="AA6" s="313" t="s">
        <v>84</v>
      </c>
      <c r="AB6" s="313" t="s">
        <v>84</v>
      </c>
      <c r="AC6" s="313" t="s">
        <v>84</v>
      </c>
      <c r="AD6" s="309" t="s">
        <v>96</v>
      </c>
      <c r="AE6" s="313" t="s">
        <v>84</v>
      </c>
    </row>
    <row r="7" spans="1:31">
      <c r="A7" s="2"/>
      <c r="B7" s="2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6"/>
      <c r="N7" s="316"/>
      <c r="O7" s="316"/>
      <c r="P7" s="313"/>
      <c r="Q7" s="316"/>
      <c r="R7" s="313"/>
      <c r="Z7" s="316"/>
      <c r="AA7" s="316"/>
      <c r="AB7" s="317"/>
      <c r="AC7" s="316"/>
      <c r="AD7" s="316"/>
      <c r="AE7" s="316"/>
    </row>
    <row r="8" spans="1:31">
      <c r="A8" s="310">
        <v>2008</v>
      </c>
      <c r="B8" s="310">
        <v>1</v>
      </c>
      <c r="C8" s="318">
        <v>454584756</v>
      </c>
      <c r="D8" s="318">
        <v>30416652</v>
      </c>
      <c r="E8" s="318">
        <v>485001408</v>
      </c>
      <c r="F8" s="318">
        <v>305396063</v>
      </c>
      <c r="G8" s="318">
        <v>1524044</v>
      </c>
      <c r="H8" s="318">
        <v>306920107</v>
      </c>
      <c r="I8" s="318">
        <v>161059604</v>
      </c>
      <c r="J8" s="318">
        <v>-1605009</v>
      </c>
      <c r="K8" s="318">
        <v>159454595</v>
      </c>
      <c r="L8" s="318">
        <v>2062592</v>
      </c>
      <c r="M8" s="318">
        <v>32779601</v>
      </c>
      <c r="N8" s="318">
        <v>3353091</v>
      </c>
      <c r="O8" s="318">
        <v>36132692</v>
      </c>
      <c r="P8" s="318">
        <v>989571394</v>
      </c>
      <c r="Q8" s="318">
        <v>0</v>
      </c>
      <c r="R8" s="318">
        <v>989571394</v>
      </c>
      <c r="S8" s="318">
        <v>0</v>
      </c>
      <c r="T8" s="318">
        <v>923103015</v>
      </c>
      <c r="U8" s="318">
        <v>923103015</v>
      </c>
      <c r="V8" s="318">
        <v>953438702</v>
      </c>
      <c r="W8" s="318">
        <v>953438702</v>
      </c>
      <c r="X8" s="318">
        <v>989571394</v>
      </c>
      <c r="Y8" s="318">
        <v>989571394</v>
      </c>
      <c r="Z8" s="318">
        <v>2012290</v>
      </c>
      <c r="AA8" s="318">
        <v>1328</v>
      </c>
      <c r="AB8" s="318">
        <v>2013618</v>
      </c>
      <c r="AC8" s="318">
        <v>63258533</v>
      </c>
      <c r="AD8" s="318">
        <v>0</v>
      </c>
      <c r="AE8" s="318">
        <v>1054843545</v>
      </c>
    </row>
    <row r="9" spans="1:31">
      <c r="A9" s="310">
        <v>2008</v>
      </c>
      <c r="B9" s="310">
        <v>2</v>
      </c>
      <c r="C9" s="318">
        <v>420932040</v>
      </c>
      <c r="D9" s="318">
        <v>-36014313</v>
      </c>
      <c r="E9" s="318">
        <v>384917727</v>
      </c>
      <c r="F9" s="318">
        <v>293295704</v>
      </c>
      <c r="G9" s="318">
        <v>-19567584</v>
      </c>
      <c r="H9" s="318">
        <v>273728120</v>
      </c>
      <c r="I9" s="318">
        <v>160206890</v>
      </c>
      <c r="J9" s="318">
        <v>-13854163</v>
      </c>
      <c r="K9" s="318">
        <v>146352727</v>
      </c>
      <c r="L9" s="318">
        <v>1931423</v>
      </c>
      <c r="M9" s="318">
        <v>25776243</v>
      </c>
      <c r="N9" s="318">
        <v>2793476</v>
      </c>
      <c r="O9" s="318">
        <v>28569719</v>
      </c>
      <c r="P9" s="318">
        <v>835499716</v>
      </c>
      <c r="Q9" s="318">
        <v>0</v>
      </c>
      <c r="R9" s="318">
        <v>835499716</v>
      </c>
      <c r="S9" s="318">
        <v>0</v>
      </c>
      <c r="T9" s="318">
        <v>876366057</v>
      </c>
      <c r="U9" s="318">
        <v>876366057</v>
      </c>
      <c r="V9" s="318">
        <v>806929997</v>
      </c>
      <c r="W9" s="318">
        <v>806929997</v>
      </c>
      <c r="X9" s="318">
        <v>835499716</v>
      </c>
      <c r="Y9" s="318">
        <v>835499716</v>
      </c>
      <c r="Z9" s="318">
        <v>2101772</v>
      </c>
      <c r="AA9" s="318">
        <v>-108962</v>
      </c>
      <c r="AB9" s="318">
        <v>1992810</v>
      </c>
      <c r="AC9" s="318">
        <v>22207121</v>
      </c>
      <c r="AD9" s="318">
        <v>0</v>
      </c>
      <c r="AE9" s="318">
        <v>859699647</v>
      </c>
    </row>
    <row r="10" spans="1:31">
      <c r="A10" s="310">
        <v>2008</v>
      </c>
      <c r="B10" s="310">
        <v>3</v>
      </c>
      <c r="C10" s="318">
        <v>354082009</v>
      </c>
      <c r="D10" s="318">
        <v>-15491968</v>
      </c>
      <c r="E10" s="318">
        <v>338590041</v>
      </c>
      <c r="F10" s="318">
        <v>279380044</v>
      </c>
      <c r="G10" s="318">
        <v>3693839</v>
      </c>
      <c r="H10" s="318">
        <v>283073883</v>
      </c>
      <c r="I10" s="318">
        <v>149237062</v>
      </c>
      <c r="J10" s="318">
        <v>17725869</v>
      </c>
      <c r="K10" s="318">
        <v>166962931</v>
      </c>
      <c r="L10" s="318">
        <v>1929067</v>
      </c>
      <c r="M10" s="318">
        <v>24533144</v>
      </c>
      <c r="N10" s="318">
        <v>2768073</v>
      </c>
      <c r="O10" s="318">
        <v>27301217</v>
      </c>
      <c r="P10" s="318">
        <v>817857139</v>
      </c>
      <c r="Q10" s="318">
        <v>0</v>
      </c>
      <c r="R10" s="318">
        <v>817857139</v>
      </c>
      <c r="S10" s="318">
        <v>0</v>
      </c>
      <c r="T10" s="318">
        <v>784628182</v>
      </c>
      <c r="U10" s="318">
        <v>784628182</v>
      </c>
      <c r="V10" s="318">
        <v>790555922</v>
      </c>
      <c r="W10" s="318">
        <v>790555922</v>
      </c>
      <c r="X10" s="318">
        <v>817857139</v>
      </c>
      <c r="Y10" s="318">
        <v>817857139</v>
      </c>
      <c r="Z10" s="318">
        <v>1893679</v>
      </c>
      <c r="AA10" s="318">
        <v>32716</v>
      </c>
      <c r="AB10" s="318">
        <v>1926395</v>
      </c>
      <c r="AC10" s="318">
        <v>59155998</v>
      </c>
      <c r="AD10" s="318">
        <v>0</v>
      </c>
      <c r="AE10" s="318">
        <v>878939532</v>
      </c>
    </row>
    <row r="11" spans="1:31">
      <c r="A11" s="310">
        <v>2008</v>
      </c>
      <c r="B11" s="310">
        <v>4</v>
      </c>
      <c r="C11" s="318">
        <v>335259453</v>
      </c>
      <c r="D11" s="318">
        <v>-10844201</v>
      </c>
      <c r="E11" s="318">
        <v>324415252</v>
      </c>
      <c r="F11" s="318">
        <v>297715831</v>
      </c>
      <c r="G11" s="318">
        <v>5513094</v>
      </c>
      <c r="H11" s="318">
        <v>303228925</v>
      </c>
      <c r="I11" s="318">
        <v>168822640</v>
      </c>
      <c r="J11" s="318">
        <v>25903815</v>
      </c>
      <c r="K11" s="318">
        <v>194726455</v>
      </c>
      <c r="L11" s="318">
        <v>1928819</v>
      </c>
      <c r="M11" s="318">
        <v>23776510</v>
      </c>
      <c r="N11" s="318">
        <v>2783414</v>
      </c>
      <c r="O11" s="318">
        <v>26559924</v>
      </c>
      <c r="P11" s="318">
        <v>850859375</v>
      </c>
      <c r="Q11" s="318">
        <v>0</v>
      </c>
      <c r="R11" s="318">
        <v>850859375</v>
      </c>
      <c r="S11" s="318">
        <v>0</v>
      </c>
      <c r="T11" s="318">
        <v>803726743</v>
      </c>
      <c r="U11" s="318">
        <v>803726743</v>
      </c>
      <c r="V11" s="318">
        <v>824299451</v>
      </c>
      <c r="W11" s="318">
        <v>824299451</v>
      </c>
      <c r="X11" s="318">
        <v>850859375</v>
      </c>
      <c r="Y11" s="318">
        <v>850859375</v>
      </c>
      <c r="Z11" s="318">
        <v>1846069</v>
      </c>
      <c r="AA11" s="318">
        <v>-85271</v>
      </c>
      <c r="AB11" s="318">
        <v>1760798</v>
      </c>
      <c r="AC11" s="318">
        <v>46755699</v>
      </c>
      <c r="AD11" s="318">
        <v>0</v>
      </c>
      <c r="AE11" s="318">
        <v>899375872</v>
      </c>
    </row>
    <row r="12" spans="1:31">
      <c r="A12" s="310">
        <v>2008</v>
      </c>
      <c r="B12" s="310">
        <v>5</v>
      </c>
      <c r="C12" s="318">
        <v>357750930</v>
      </c>
      <c r="D12" s="318">
        <v>86757079</v>
      </c>
      <c r="E12" s="318">
        <v>444508009</v>
      </c>
      <c r="F12" s="318">
        <v>310870262</v>
      </c>
      <c r="G12" s="318">
        <v>69530600</v>
      </c>
      <c r="H12" s="318">
        <v>380400862</v>
      </c>
      <c r="I12" s="318">
        <v>190694661</v>
      </c>
      <c r="J12" s="318">
        <v>4055851</v>
      </c>
      <c r="K12" s="318">
        <v>194750512</v>
      </c>
      <c r="L12" s="318">
        <v>1929828</v>
      </c>
      <c r="M12" s="318">
        <v>29474515</v>
      </c>
      <c r="N12" s="318">
        <v>3439066</v>
      </c>
      <c r="O12" s="318">
        <v>32913581</v>
      </c>
      <c r="P12" s="318">
        <v>1054502792</v>
      </c>
      <c r="Q12" s="318">
        <v>0</v>
      </c>
      <c r="R12" s="318">
        <v>1054502792</v>
      </c>
      <c r="S12" s="318">
        <v>0</v>
      </c>
      <c r="T12" s="318">
        <v>861245681</v>
      </c>
      <c r="U12" s="318">
        <v>861245681</v>
      </c>
      <c r="V12" s="318">
        <v>1021589211</v>
      </c>
      <c r="W12" s="318">
        <v>1021589211</v>
      </c>
      <c r="X12" s="318">
        <v>1054502792</v>
      </c>
      <c r="Y12" s="318">
        <v>1054502792</v>
      </c>
      <c r="Z12" s="318">
        <v>1357838</v>
      </c>
      <c r="AA12" s="318">
        <v>343259</v>
      </c>
      <c r="AB12" s="318">
        <v>1701097</v>
      </c>
      <c r="AC12" s="318">
        <v>28063643</v>
      </c>
      <c r="AD12" s="318">
        <v>0</v>
      </c>
      <c r="AE12" s="318">
        <v>1084267532</v>
      </c>
    </row>
    <row r="13" spans="1:31">
      <c r="A13" s="310">
        <v>2008</v>
      </c>
      <c r="B13" s="310">
        <v>6</v>
      </c>
      <c r="C13" s="318">
        <v>532844925</v>
      </c>
      <c r="D13" s="318">
        <v>28585982</v>
      </c>
      <c r="E13" s="318">
        <v>561430907</v>
      </c>
      <c r="F13" s="318">
        <v>376929483</v>
      </c>
      <c r="G13" s="318">
        <v>-13261000</v>
      </c>
      <c r="H13" s="318">
        <v>363668483</v>
      </c>
      <c r="I13" s="318">
        <v>194597418</v>
      </c>
      <c r="J13" s="318">
        <v>15432953</v>
      </c>
      <c r="K13" s="318">
        <v>210030371</v>
      </c>
      <c r="L13" s="318">
        <v>1932715</v>
      </c>
      <c r="M13" s="318">
        <v>32993787</v>
      </c>
      <c r="N13" s="318">
        <v>3784044</v>
      </c>
      <c r="O13" s="318">
        <v>36777831</v>
      </c>
      <c r="P13" s="318">
        <v>1173840307</v>
      </c>
      <c r="Q13" s="318">
        <v>0</v>
      </c>
      <c r="R13" s="318">
        <v>1173840307</v>
      </c>
      <c r="S13" s="318">
        <v>0</v>
      </c>
      <c r="T13" s="318">
        <v>1106304541</v>
      </c>
      <c r="U13" s="318">
        <v>1106304541</v>
      </c>
      <c r="V13" s="318">
        <v>1137062476</v>
      </c>
      <c r="W13" s="318">
        <v>1137062476</v>
      </c>
      <c r="X13" s="318">
        <v>1173840307</v>
      </c>
      <c r="Y13" s="318">
        <v>1173840307</v>
      </c>
      <c r="Z13" s="318">
        <v>2005080</v>
      </c>
      <c r="AA13" s="318">
        <v>-223756</v>
      </c>
      <c r="AB13" s="318">
        <v>1781324</v>
      </c>
      <c r="AC13" s="318">
        <v>99467305</v>
      </c>
      <c r="AD13" s="318">
        <v>0</v>
      </c>
      <c r="AE13" s="318">
        <v>1275088936</v>
      </c>
    </row>
    <row r="14" spans="1:31">
      <c r="A14" s="319">
        <v>2008</v>
      </c>
      <c r="B14" s="319">
        <v>7</v>
      </c>
      <c r="C14" s="320">
        <v>607098473</v>
      </c>
      <c r="D14" s="320">
        <v>14657862</v>
      </c>
      <c r="E14" s="320">
        <v>621756335</v>
      </c>
      <c r="F14" s="320">
        <v>386978352</v>
      </c>
      <c r="G14" s="320">
        <v>8941568</v>
      </c>
      <c r="H14" s="320">
        <v>395919920</v>
      </c>
      <c r="I14" s="320">
        <v>190766627</v>
      </c>
      <c r="J14" s="320">
        <v>1140984</v>
      </c>
      <c r="K14" s="320">
        <v>191907611</v>
      </c>
      <c r="L14" s="320">
        <v>1945938</v>
      </c>
      <c r="M14" s="320">
        <v>32825614</v>
      </c>
      <c r="N14" s="320">
        <v>3956965</v>
      </c>
      <c r="O14" s="320">
        <v>36782579</v>
      </c>
      <c r="P14" s="320">
        <v>1248312383</v>
      </c>
      <c r="Q14" s="320">
        <v>0</v>
      </c>
      <c r="R14" s="320">
        <v>1248312383</v>
      </c>
      <c r="S14" s="320">
        <v>0</v>
      </c>
      <c r="T14" s="320">
        <v>1186789390</v>
      </c>
      <c r="U14" s="320">
        <v>1186789390</v>
      </c>
      <c r="V14" s="320">
        <v>1211529804</v>
      </c>
      <c r="W14" s="320">
        <v>1211529804</v>
      </c>
      <c r="X14" s="320">
        <v>1248312383</v>
      </c>
      <c r="Y14" s="320">
        <v>1248312383</v>
      </c>
      <c r="Z14" s="320">
        <v>1945533</v>
      </c>
      <c r="AA14" s="320">
        <v>46948</v>
      </c>
      <c r="AB14" s="320">
        <v>1992481</v>
      </c>
      <c r="AC14" s="320">
        <v>96219654.769999996</v>
      </c>
      <c r="AD14" s="320">
        <v>0</v>
      </c>
      <c r="AE14" s="320">
        <v>1346524518.77</v>
      </c>
    </row>
    <row r="15" spans="1:31">
      <c r="A15" s="319">
        <v>2008</v>
      </c>
      <c r="B15" s="319">
        <v>8</v>
      </c>
      <c r="C15" s="320">
        <v>630035675</v>
      </c>
      <c r="D15" s="320">
        <v>2229179</v>
      </c>
      <c r="E15" s="320">
        <v>632264854</v>
      </c>
      <c r="F15" s="320">
        <v>397156161</v>
      </c>
      <c r="G15" s="320">
        <v>1342210</v>
      </c>
      <c r="H15" s="320">
        <v>398498371</v>
      </c>
      <c r="I15" s="320">
        <v>190140759</v>
      </c>
      <c r="J15" s="320">
        <v>181446</v>
      </c>
      <c r="K15" s="320">
        <v>190322205</v>
      </c>
      <c r="L15" s="320">
        <v>1952549</v>
      </c>
      <c r="M15" s="320">
        <v>34193394</v>
      </c>
      <c r="N15" s="320">
        <v>4183975</v>
      </c>
      <c r="O15" s="320">
        <v>38377369</v>
      </c>
      <c r="P15" s="320">
        <v>1261415348</v>
      </c>
      <c r="Q15" s="320">
        <v>0</v>
      </c>
      <c r="R15" s="320">
        <v>1261415348</v>
      </c>
      <c r="S15" s="320">
        <v>0</v>
      </c>
      <c r="T15" s="320">
        <v>1219285144</v>
      </c>
      <c r="U15" s="320">
        <v>1219285144</v>
      </c>
      <c r="V15" s="320">
        <v>1223037979</v>
      </c>
      <c r="W15" s="320">
        <v>1223037979</v>
      </c>
      <c r="X15" s="320">
        <v>1261415348</v>
      </c>
      <c r="Y15" s="320">
        <v>1261415348</v>
      </c>
      <c r="Z15" s="320">
        <v>1928381</v>
      </c>
      <c r="AA15" s="320">
        <v>6820</v>
      </c>
      <c r="AB15" s="320">
        <v>1935201</v>
      </c>
      <c r="AC15" s="320">
        <v>98410518.549999997</v>
      </c>
      <c r="AD15" s="320">
        <v>0</v>
      </c>
      <c r="AE15" s="320">
        <v>1361761067.55</v>
      </c>
    </row>
    <row r="16" spans="1:31">
      <c r="A16" s="319">
        <v>2008</v>
      </c>
      <c r="B16" s="319">
        <v>9</v>
      </c>
      <c r="C16" s="320">
        <v>567783614</v>
      </c>
      <c r="D16" s="320">
        <v>-62009758</v>
      </c>
      <c r="E16" s="320">
        <v>505773856</v>
      </c>
      <c r="F16" s="320">
        <v>388764307</v>
      </c>
      <c r="G16" s="320">
        <v>-40648253</v>
      </c>
      <c r="H16" s="320">
        <v>348116054</v>
      </c>
      <c r="I16" s="320">
        <v>180777925</v>
      </c>
      <c r="J16" s="320">
        <v>-5415087</v>
      </c>
      <c r="K16" s="320">
        <v>175362838</v>
      </c>
      <c r="L16" s="320">
        <v>1959161</v>
      </c>
      <c r="M16" s="320">
        <v>29443904</v>
      </c>
      <c r="N16" s="320">
        <v>3590858</v>
      </c>
      <c r="O16" s="320">
        <v>33034762</v>
      </c>
      <c r="P16" s="320">
        <v>1064246671</v>
      </c>
      <c r="Q16" s="320">
        <v>0</v>
      </c>
      <c r="R16" s="320">
        <v>1064246671</v>
      </c>
      <c r="S16" s="320">
        <v>0</v>
      </c>
      <c r="T16" s="320">
        <v>1139285007</v>
      </c>
      <c r="U16" s="320">
        <v>1139285007</v>
      </c>
      <c r="V16" s="320">
        <v>1031211909</v>
      </c>
      <c r="W16" s="320">
        <v>1031211909</v>
      </c>
      <c r="X16" s="320">
        <v>1064246671</v>
      </c>
      <c r="Y16" s="320">
        <v>1064246671</v>
      </c>
      <c r="Z16" s="320">
        <v>1824614</v>
      </c>
      <c r="AA16" s="320">
        <v>-199191</v>
      </c>
      <c r="AB16" s="320">
        <v>1625423</v>
      </c>
      <c r="AC16" s="320">
        <v>68222406.939999998</v>
      </c>
      <c r="AD16" s="320">
        <v>0</v>
      </c>
      <c r="AE16" s="320">
        <v>1134094500.9400001</v>
      </c>
    </row>
    <row r="17" spans="1:31">
      <c r="A17" s="319">
        <v>2008</v>
      </c>
      <c r="B17" s="319">
        <v>10</v>
      </c>
      <c r="C17" s="320">
        <v>452665179</v>
      </c>
      <c r="D17" s="320">
        <v>-34557421</v>
      </c>
      <c r="E17" s="320">
        <v>418107758</v>
      </c>
      <c r="F17" s="320">
        <v>345653597</v>
      </c>
      <c r="G17" s="320">
        <v>-25164070</v>
      </c>
      <c r="H17" s="320">
        <v>320489527</v>
      </c>
      <c r="I17" s="320">
        <v>184462991</v>
      </c>
      <c r="J17" s="320">
        <v>-3268786</v>
      </c>
      <c r="K17" s="320">
        <v>181194205</v>
      </c>
      <c r="L17" s="320">
        <v>1965772</v>
      </c>
      <c r="M17" s="320">
        <v>26924829</v>
      </c>
      <c r="N17" s="320">
        <v>3110656</v>
      </c>
      <c r="O17" s="320">
        <v>30035485</v>
      </c>
      <c r="P17" s="320">
        <v>951792747</v>
      </c>
      <c r="Q17" s="320">
        <v>0</v>
      </c>
      <c r="R17" s="320">
        <v>951792747</v>
      </c>
      <c r="S17" s="320">
        <v>0</v>
      </c>
      <c r="T17" s="320">
        <v>984747539</v>
      </c>
      <c r="U17" s="320">
        <v>984747539</v>
      </c>
      <c r="V17" s="320">
        <v>921757262</v>
      </c>
      <c r="W17" s="320">
        <v>921757262</v>
      </c>
      <c r="X17" s="320">
        <v>951792747</v>
      </c>
      <c r="Y17" s="320">
        <v>951792747</v>
      </c>
      <c r="Z17" s="320">
        <v>1728130</v>
      </c>
      <c r="AA17" s="320">
        <v>-131882</v>
      </c>
      <c r="AB17" s="320">
        <v>1596248</v>
      </c>
      <c r="AC17" s="320">
        <v>53785472.439999998</v>
      </c>
      <c r="AD17" s="320">
        <v>0</v>
      </c>
      <c r="AE17" s="320">
        <v>1007174467.4400001</v>
      </c>
    </row>
    <row r="18" spans="1:31">
      <c r="A18" s="319">
        <v>2008</v>
      </c>
      <c r="B18" s="319">
        <v>11</v>
      </c>
      <c r="C18" s="320">
        <v>347391385</v>
      </c>
      <c r="D18" s="320">
        <v>-11471456</v>
      </c>
      <c r="E18" s="320">
        <v>335919929</v>
      </c>
      <c r="F18" s="320">
        <v>285650827</v>
      </c>
      <c r="G18" s="320">
        <v>-8986759</v>
      </c>
      <c r="H18" s="320">
        <v>276664068</v>
      </c>
      <c r="I18" s="320">
        <v>167639082</v>
      </c>
      <c r="J18" s="320">
        <v>-1320392</v>
      </c>
      <c r="K18" s="320">
        <v>166318690</v>
      </c>
      <c r="L18" s="320">
        <v>1972384</v>
      </c>
      <c r="M18" s="320">
        <v>25254469</v>
      </c>
      <c r="N18" s="320">
        <v>2792280</v>
      </c>
      <c r="O18" s="320">
        <v>28046749</v>
      </c>
      <c r="P18" s="320">
        <v>808921820</v>
      </c>
      <c r="Q18" s="320">
        <v>0</v>
      </c>
      <c r="R18" s="320">
        <v>808921820</v>
      </c>
      <c r="S18" s="320">
        <v>0</v>
      </c>
      <c r="T18" s="320">
        <v>802653678</v>
      </c>
      <c r="U18" s="320">
        <v>802653678</v>
      </c>
      <c r="V18" s="320">
        <v>780875071</v>
      </c>
      <c r="W18" s="320">
        <v>780875071</v>
      </c>
      <c r="X18" s="320">
        <v>808921820</v>
      </c>
      <c r="Y18" s="320">
        <v>808921820</v>
      </c>
      <c r="Z18" s="320">
        <v>1837633</v>
      </c>
      <c r="AA18" s="320">
        <v>-60649</v>
      </c>
      <c r="AB18" s="320">
        <v>1776984</v>
      </c>
      <c r="AC18" s="320">
        <v>38182424.689999998</v>
      </c>
      <c r="AD18" s="320">
        <v>0</v>
      </c>
      <c r="AE18" s="320">
        <v>848881228.69000006</v>
      </c>
    </row>
    <row r="19" spans="1:31">
      <c r="A19" s="319">
        <v>2008</v>
      </c>
      <c r="B19" s="319">
        <v>12</v>
      </c>
      <c r="C19" s="320">
        <v>394885388</v>
      </c>
      <c r="D19" s="320">
        <v>32987553</v>
      </c>
      <c r="E19" s="320">
        <v>427872941</v>
      </c>
      <c r="F19" s="320">
        <v>288601933</v>
      </c>
      <c r="G19" s="320">
        <v>23060115</v>
      </c>
      <c r="H19" s="320">
        <v>311662048</v>
      </c>
      <c r="I19" s="320">
        <v>163000855</v>
      </c>
      <c r="J19" s="320">
        <v>2992600</v>
      </c>
      <c r="K19" s="320">
        <v>165993455</v>
      </c>
      <c r="L19" s="320">
        <v>1978995</v>
      </c>
      <c r="M19" s="320">
        <v>29129098</v>
      </c>
      <c r="N19" s="320">
        <v>3184684</v>
      </c>
      <c r="O19" s="320">
        <v>32313782</v>
      </c>
      <c r="P19" s="320">
        <v>939821221</v>
      </c>
      <c r="Q19" s="320">
        <v>0</v>
      </c>
      <c r="R19" s="320">
        <v>939821221</v>
      </c>
      <c r="S19" s="320">
        <v>0</v>
      </c>
      <c r="T19" s="320">
        <v>848467171</v>
      </c>
      <c r="U19" s="320">
        <v>848467171</v>
      </c>
      <c r="V19" s="320">
        <v>907507439</v>
      </c>
      <c r="W19" s="320">
        <v>907507439</v>
      </c>
      <c r="X19" s="320">
        <v>939821221</v>
      </c>
      <c r="Y19" s="320">
        <v>939821221</v>
      </c>
      <c r="Z19" s="320">
        <v>2057210</v>
      </c>
      <c r="AA19" s="320">
        <v>171718</v>
      </c>
      <c r="AB19" s="320">
        <v>2228928</v>
      </c>
      <c r="AC19" s="320">
        <v>52434335.590000004</v>
      </c>
      <c r="AD19" s="320">
        <v>0</v>
      </c>
      <c r="AE19" s="320">
        <v>994484484.59000003</v>
      </c>
    </row>
    <row r="20" spans="1:31">
      <c r="B20" s="313" t="s">
        <v>112</v>
      </c>
      <c r="C20" s="320">
        <v>5455313827</v>
      </c>
      <c r="D20" s="320">
        <v>25245190</v>
      </c>
      <c r="E20" s="320">
        <v>5480559017</v>
      </c>
      <c r="F20" s="320">
        <v>3956392564</v>
      </c>
      <c r="G20" s="320">
        <v>5977804</v>
      </c>
      <c r="H20" s="320">
        <v>3962370368</v>
      </c>
      <c r="I20" s="320">
        <v>2101406514</v>
      </c>
      <c r="J20" s="320">
        <v>41970081</v>
      </c>
      <c r="K20" s="320">
        <v>2143376595</v>
      </c>
      <c r="L20" s="320">
        <v>23489243</v>
      </c>
      <c r="M20" s="320">
        <v>347105108</v>
      </c>
      <c r="N20" s="320">
        <v>39740582</v>
      </c>
      <c r="O20" s="320">
        <v>386845690</v>
      </c>
      <c r="P20" s="320">
        <v>11996640913</v>
      </c>
      <c r="Q20" s="320">
        <v>0</v>
      </c>
      <c r="R20" s="320">
        <v>11996640913</v>
      </c>
      <c r="S20" s="320">
        <v>0</v>
      </c>
      <c r="T20" s="320">
        <v>11536602148</v>
      </c>
      <c r="U20" s="320">
        <v>11536602148</v>
      </c>
      <c r="V20" s="320">
        <v>11609795223</v>
      </c>
      <c r="W20" s="320">
        <v>11609795223</v>
      </c>
      <c r="X20" s="320">
        <v>11996640913</v>
      </c>
      <c r="Y20" s="320">
        <v>11996640913</v>
      </c>
      <c r="Z20" s="320">
        <v>22538229</v>
      </c>
      <c r="AA20" s="320">
        <v>-206922</v>
      </c>
      <c r="AB20" s="320">
        <v>22331307</v>
      </c>
      <c r="AC20" s="320">
        <v>726163111.98000014</v>
      </c>
      <c r="AD20" s="320">
        <v>0</v>
      </c>
      <c r="AE20" s="320">
        <v>12745135331.980001</v>
      </c>
    </row>
    <row r="21" spans="1:31">
      <c r="A21" s="4">
        <v>2009</v>
      </c>
      <c r="B21" s="4">
        <v>1</v>
      </c>
      <c r="C21" s="320">
        <v>514787292</v>
      </c>
      <c r="D21" s="320">
        <v>-20392567</v>
      </c>
      <c r="E21" s="320">
        <v>494394725</v>
      </c>
      <c r="F21" s="320">
        <v>303891767</v>
      </c>
      <c r="G21" s="320">
        <v>-11530718</v>
      </c>
      <c r="H21" s="320">
        <v>292361049</v>
      </c>
      <c r="I21" s="320">
        <v>171126495</v>
      </c>
      <c r="J21" s="320">
        <v>-1546068</v>
      </c>
      <c r="K21" s="320">
        <v>169580427</v>
      </c>
      <c r="L21" s="320">
        <v>1985974</v>
      </c>
      <c r="M21" s="320">
        <v>29993508</v>
      </c>
      <c r="N21" s="320">
        <v>3255506</v>
      </c>
      <c r="O21" s="320">
        <v>33249014</v>
      </c>
      <c r="P21" s="320">
        <v>991571189</v>
      </c>
      <c r="Q21" s="320">
        <v>0</v>
      </c>
      <c r="R21" s="320">
        <v>991571189</v>
      </c>
      <c r="S21" s="320">
        <v>0</v>
      </c>
      <c r="T21" s="320">
        <v>991791528</v>
      </c>
      <c r="U21" s="320">
        <v>991791528</v>
      </c>
      <c r="V21" s="320">
        <v>958322175</v>
      </c>
      <c r="W21" s="320">
        <v>958322175</v>
      </c>
      <c r="X21" s="320">
        <v>991571189</v>
      </c>
      <c r="Y21" s="320">
        <v>991571189</v>
      </c>
      <c r="Z21" s="320">
        <v>2030739</v>
      </c>
      <c r="AA21" s="320">
        <v>-80297</v>
      </c>
      <c r="AB21" s="320">
        <v>1950442</v>
      </c>
      <c r="AC21" s="320">
        <v>57985179.43</v>
      </c>
      <c r="AD21" s="320">
        <v>0</v>
      </c>
      <c r="AE21" s="320">
        <v>1051506810.4300001</v>
      </c>
    </row>
    <row r="22" spans="1:31">
      <c r="A22" s="4">
        <v>2009</v>
      </c>
      <c r="B22" s="4">
        <v>2</v>
      </c>
      <c r="C22" s="320">
        <v>452366535</v>
      </c>
      <c r="D22" s="320">
        <v>-44982929</v>
      </c>
      <c r="E22" s="320">
        <v>407383606</v>
      </c>
      <c r="F22" s="320">
        <v>285916916</v>
      </c>
      <c r="G22" s="320">
        <v>-27134501</v>
      </c>
      <c r="H22" s="320">
        <v>258782415</v>
      </c>
      <c r="I22" s="320">
        <v>153447716</v>
      </c>
      <c r="J22" s="320">
        <v>-3514640</v>
      </c>
      <c r="K22" s="320">
        <v>149933076</v>
      </c>
      <c r="L22" s="320">
        <v>1992952</v>
      </c>
      <c r="M22" s="320">
        <v>25133681</v>
      </c>
      <c r="N22" s="320">
        <v>2770115</v>
      </c>
      <c r="O22" s="320">
        <v>27903796</v>
      </c>
      <c r="P22" s="320">
        <v>845995845</v>
      </c>
      <c r="Q22" s="320">
        <v>0</v>
      </c>
      <c r="R22" s="320">
        <v>845995845</v>
      </c>
      <c r="S22" s="320">
        <v>0</v>
      </c>
      <c r="T22" s="320">
        <v>893724119</v>
      </c>
      <c r="U22" s="320">
        <v>893724119</v>
      </c>
      <c r="V22" s="320">
        <v>818092049</v>
      </c>
      <c r="W22" s="320">
        <v>818092049</v>
      </c>
      <c r="X22" s="320">
        <v>845995845</v>
      </c>
      <c r="Y22" s="320">
        <v>845995845</v>
      </c>
      <c r="Z22" s="320">
        <v>1940990</v>
      </c>
      <c r="AA22" s="320">
        <v>-192764</v>
      </c>
      <c r="AB22" s="320">
        <v>1748226</v>
      </c>
      <c r="AC22" s="320">
        <v>41397577.710000001</v>
      </c>
      <c r="AD22" s="320">
        <v>0</v>
      </c>
      <c r="AE22" s="320">
        <v>889141648.71000004</v>
      </c>
    </row>
    <row r="23" spans="1:31">
      <c r="A23" s="4">
        <v>2009</v>
      </c>
      <c r="B23" s="4">
        <v>3</v>
      </c>
      <c r="C23" s="320">
        <v>365638857</v>
      </c>
      <c r="D23" s="320">
        <v>21053565</v>
      </c>
      <c r="E23" s="320">
        <v>386692422</v>
      </c>
      <c r="F23" s="320">
        <v>276785014</v>
      </c>
      <c r="G23" s="320">
        <v>15136935</v>
      </c>
      <c r="H23" s="320">
        <v>291921949</v>
      </c>
      <c r="I23" s="320">
        <v>165640909</v>
      </c>
      <c r="J23" s="320">
        <v>2062343</v>
      </c>
      <c r="K23" s="320">
        <v>167703252</v>
      </c>
      <c r="L23" s="320">
        <v>1999931</v>
      </c>
      <c r="M23" s="320">
        <v>25643208</v>
      </c>
      <c r="N23" s="320">
        <v>2914473</v>
      </c>
      <c r="O23" s="320">
        <v>28557681</v>
      </c>
      <c r="P23" s="320">
        <v>876875235</v>
      </c>
      <c r="Q23" s="320">
        <v>0</v>
      </c>
      <c r="R23" s="320">
        <v>876875235</v>
      </c>
      <c r="S23" s="320">
        <v>0</v>
      </c>
      <c r="T23" s="320">
        <v>810064711</v>
      </c>
      <c r="U23" s="320">
        <v>810064711</v>
      </c>
      <c r="V23" s="320">
        <v>848317554</v>
      </c>
      <c r="W23" s="320">
        <v>848317554</v>
      </c>
      <c r="X23" s="320">
        <v>876875235</v>
      </c>
      <c r="Y23" s="320">
        <v>876875235</v>
      </c>
      <c r="Z23" s="320">
        <v>1893759</v>
      </c>
      <c r="AA23" s="320">
        <v>108903</v>
      </c>
      <c r="AB23" s="320">
        <v>2002662</v>
      </c>
      <c r="AC23" s="320">
        <v>44647902.100000001</v>
      </c>
      <c r="AD23" s="320">
        <v>0</v>
      </c>
      <c r="AE23" s="320">
        <v>923525799.10000002</v>
      </c>
    </row>
    <row r="24" spans="1:31">
      <c r="A24" s="4">
        <v>2009</v>
      </c>
      <c r="B24" s="4">
        <v>4</v>
      </c>
      <c r="C24" s="320">
        <v>356600826</v>
      </c>
      <c r="D24" s="320">
        <v>15423904</v>
      </c>
      <c r="E24" s="320">
        <v>372024730</v>
      </c>
      <c r="F24" s="320">
        <v>293453168</v>
      </c>
      <c r="G24" s="320">
        <v>12063651</v>
      </c>
      <c r="H24" s="320">
        <v>305516819</v>
      </c>
      <c r="I24" s="320">
        <v>185399181</v>
      </c>
      <c r="J24" s="320">
        <v>1747426</v>
      </c>
      <c r="K24" s="320">
        <v>187146607</v>
      </c>
      <c r="L24" s="320">
        <v>2006909</v>
      </c>
      <c r="M24" s="320">
        <v>24218354</v>
      </c>
      <c r="N24" s="320">
        <v>2870590</v>
      </c>
      <c r="O24" s="320">
        <v>27088944</v>
      </c>
      <c r="P24" s="320">
        <v>893784009</v>
      </c>
      <c r="Q24" s="320">
        <v>0</v>
      </c>
      <c r="R24" s="320">
        <v>893784009</v>
      </c>
      <c r="S24" s="320">
        <v>0</v>
      </c>
      <c r="T24" s="320">
        <v>837460084</v>
      </c>
      <c r="U24" s="320">
        <v>837460084</v>
      </c>
      <c r="V24" s="320">
        <v>866695065</v>
      </c>
      <c r="W24" s="320">
        <v>866695065</v>
      </c>
      <c r="X24" s="320">
        <v>893784009</v>
      </c>
      <c r="Y24" s="320">
        <v>893784009</v>
      </c>
      <c r="Z24" s="320">
        <v>1778682</v>
      </c>
      <c r="AA24" s="320">
        <v>76867</v>
      </c>
      <c r="AB24" s="320">
        <v>1855549</v>
      </c>
      <c r="AC24" s="320">
        <v>46440574.159999996</v>
      </c>
      <c r="AD24" s="320">
        <v>0</v>
      </c>
      <c r="AE24" s="320">
        <v>942080132.15999997</v>
      </c>
    </row>
    <row r="25" spans="1:31">
      <c r="A25" s="4">
        <v>2009</v>
      </c>
      <c r="B25" s="4">
        <v>5</v>
      </c>
      <c r="C25" s="320">
        <v>394284918</v>
      </c>
      <c r="D25" s="320">
        <v>72940828</v>
      </c>
      <c r="E25" s="320">
        <v>467225746</v>
      </c>
      <c r="F25" s="320">
        <v>315526117</v>
      </c>
      <c r="G25" s="320">
        <v>55577432</v>
      </c>
      <c r="H25" s="320">
        <v>371103549</v>
      </c>
      <c r="I25" s="320">
        <v>185377245</v>
      </c>
      <c r="J25" s="320">
        <v>7325765</v>
      </c>
      <c r="K25" s="320">
        <v>192703010</v>
      </c>
      <c r="L25" s="320">
        <v>2013888</v>
      </c>
      <c r="M25" s="320">
        <v>28758915</v>
      </c>
      <c r="N25" s="320">
        <v>3478814</v>
      </c>
      <c r="O25" s="320">
        <v>32237729</v>
      </c>
      <c r="P25" s="320">
        <v>1065283922</v>
      </c>
      <c r="Q25" s="320">
        <v>0</v>
      </c>
      <c r="R25" s="320">
        <v>1065283922</v>
      </c>
      <c r="S25" s="320">
        <v>0</v>
      </c>
      <c r="T25" s="320">
        <v>897202168</v>
      </c>
      <c r="U25" s="320">
        <v>897202168</v>
      </c>
      <c r="V25" s="320">
        <v>1033046193</v>
      </c>
      <c r="W25" s="320">
        <v>1033046193</v>
      </c>
      <c r="X25" s="320">
        <v>1065283922</v>
      </c>
      <c r="Y25" s="320">
        <v>1065283922</v>
      </c>
      <c r="Z25" s="320">
        <v>2050684</v>
      </c>
      <c r="AA25" s="320">
        <v>378922</v>
      </c>
      <c r="AB25" s="320">
        <v>2429606</v>
      </c>
      <c r="AC25" s="320">
        <v>67462860.060000002</v>
      </c>
      <c r="AD25" s="320">
        <v>0</v>
      </c>
      <c r="AE25" s="320">
        <v>1135176388.0599999</v>
      </c>
    </row>
    <row r="26" spans="1:31">
      <c r="A26" s="4">
        <v>2009</v>
      </c>
      <c r="B26" s="4">
        <v>6</v>
      </c>
      <c r="C26" s="320">
        <v>532422089</v>
      </c>
      <c r="D26" s="320">
        <v>20832523</v>
      </c>
      <c r="E26" s="320">
        <v>553254612</v>
      </c>
      <c r="F26" s="320">
        <v>367360221</v>
      </c>
      <c r="G26" s="320">
        <v>13755825</v>
      </c>
      <c r="H26" s="320">
        <v>381116046</v>
      </c>
      <c r="I26" s="320">
        <v>182932294</v>
      </c>
      <c r="J26" s="320">
        <v>1777038</v>
      </c>
      <c r="K26" s="320">
        <v>184709332</v>
      </c>
      <c r="L26" s="320">
        <v>2020866</v>
      </c>
      <c r="M26" s="320">
        <v>31636319</v>
      </c>
      <c r="N26" s="320">
        <v>3852616</v>
      </c>
      <c r="O26" s="320">
        <v>35488935</v>
      </c>
      <c r="P26" s="320">
        <v>1156589791</v>
      </c>
      <c r="Q26" s="320">
        <v>0</v>
      </c>
      <c r="R26" s="320">
        <v>1156589791</v>
      </c>
      <c r="S26" s="320">
        <v>0</v>
      </c>
      <c r="T26" s="320">
        <v>1084735470</v>
      </c>
      <c r="U26" s="320">
        <v>1084735470</v>
      </c>
      <c r="V26" s="320">
        <v>1121100856</v>
      </c>
      <c r="W26" s="320">
        <v>1121100856</v>
      </c>
      <c r="X26" s="320">
        <v>1156589791</v>
      </c>
      <c r="Y26" s="320">
        <v>1156589791</v>
      </c>
      <c r="Z26" s="320">
        <v>1666916</v>
      </c>
      <c r="AA26" s="320">
        <v>65141</v>
      </c>
      <c r="AB26" s="320">
        <v>1732057</v>
      </c>
      <c r="AC26" s="320">
        <v>80455773.75</v>
      </c>
      <c r="AD26" s="320">
        <v>0</v>
      </c>
      <c r="AE26" s="320">
        <v>1238777621.75</v>
      </c>
    </row>
    <row r="27" spans="1:31">
      <c r="A27" s="4">
        <v>2009</v>
      </c>
      <c r="B27" s="4">
        <v>7</v>
      </c>
      <c r="C27" s="320">
        <v>614941243</v>
      </c>
      <c r="D27" s="320">
        <v>14961865</v>
      </c>
      <c r="E27" s="320">
        <v>629903108</v>
      </c>
      <c r="F27" s="320">
        <v>388042855</v>
      </c>
      <c r="G27" s="320">
        <v>9029818</v>
      </c>
      <c r="H27" s="320">
        <v>397072673</v>
      </c>
      <c r="I27" s="320">
        <v>194392703</v>
      </c>
      <c r="J27" s="320">
        <v>1170507</v>
      </c>
      <c r="K27" s="320">
        <v>195563210</v>
      </c>
      <c r="L27" s="320">
        <v>2027845</v>
      </c>
      <c r="M27" s="320">
        <v>34304489</v>
      </c>
      <c r="N27" s="320">
        <v>4125633</v>
      </c>
      <c r="O27" s="320">
        <v>38430122</v>
      </c>
      <c r="P27" s="320">
        <v>1262996958</v>
      </c>
      <c r="Q27" s="320">
        <v>0</v>
      </c>
      <c r="R27" s="320">
        <v>1262996958</v>
      </c>
      <c r="S27" s="320">
        <v>0</v>
      </c>
      <c r="T27" s="320">
        <v>1199404646</v>
      </c>
      <c r="U27" s="320">
        <v>1199404646</v>
      </c>
      <c r="V27" s="320">
        <v>1224566836</v>
      </c>
      <c r="W27" s="320">
        <v>1224566836</v>
      </c>
      <c r="X27" s="320">
        <v>1262996958</v>
      </c>
      <c r="Y27" s="320">
        <v>1262996958</v>
      </c>
      <c r="Z27" s="320">
        <v>1965305</v>
      </c>
      <c r="AA27" s="320">
        <v>47756</v>
      </c>
      <c r="AB27" s="320">
        <v>2013061</v>
      </c>
      <c r="AC27" s="320">
        <v>97296339.859999999</v>
      </c>
      <c r="AD27" s="320">
        <v>0</v>
      </c>
      <c r="AE27" s="320">
        <v>1362306358.8600001</v>
      </c>
    </row>
    <row r="28" spans="1:31">
      <c r="A28" s="4">
        <v>2009</v>
      </c>
      <c r="B28" s="4">
        <v>8</v>
      </c>
      <c r="C28" s="320">
        <v>639862220</v>
      </c>
      <c r="D28" s="320">
        <v>2248899</v>
      </c>
      <c r="E28" s="320">
        <v>642111119</v>
      </c>
      <c r="F28" s="320">
        <v>399229006</v>
      </c>
      <c r="G28" s="320">
        <v>1339499</v>
      </c>
      <c r="H28" s="320">
        <v>400568505</v>
      </c>
      <c r="I28" s="320">
        <v>193954042</v>
      </c>
      <c r="J28" s="320">
        <v>183464</v>
      </c>
      <c r="K28" s="320">
        <v>194137506</v>
      </c>
      <c r="L28" s="320">
        <v>2034823</v>
      </c>
      <c r="M28" s="320">
        <v>34986561</v>
      </c>
      <c r="N28" s="320">
        <v>4250849</v>
      </c>
      <c r="O28" s="320">
        <v>39237410</v>
      </c>
      <c r="P28" s="320">
        <v>1278089363</v>
      </c>
      <c r="Q28" s="320">
        <v>0</v>
      </c>
      <c r="R28" s="320">
        <v>1278089363</v>
      </c>
      <c r="S28" s="320">
        <v>0</v>
      </c>
      <c r="T28" s="320">
        <v>1235080091</v>
      </c>
      <c r="U28" s="320">
        <v>1235080091</v>
      </c>
      <c r="V28" s="320">
        <v>1238851953</v>
      </c>
      <c r="W28" s="320">
        <v>1238851953</v>
      </c>
      <c r="X28" s="320">
        <v>1278089363</v>
      </c>
      <c r="Y28" s="320">
        <v>1278089363</v>
      </c>
      <c r="Z28" s="320">
        <v>1947979</v>
      </c>
      <c r="AA28" s="320">
        <v>6838</v>
      </c>
      <c r="AB28" s="320">
        <v>1954817</v>
      </c>
      <c r="AC28" s="320">
        <v>99814695.859999999</v>
      </c>
      <c r="AD28" s="320">
        <v>0</v>
      </c>
      <c r="AE28" s="320">
        <v>1379858875.8600001</v>
      </c>
    </row>
    <row r="29" spans="1:31">
      <c r="A29" s="4">
        <v>2009</v>
      </c>
      <c r="B29" s="4">
        <v>9</v>
      </c>
      <c r="C29" s="320">
        <v>574696864</v>
      </c>
      <c r="D29" s="320">
        <v>-62812375</v>
      </c>
      <c r="E29" s="320">
        <v>511884489</v>
      </c>
      <c r="F29" s="320">
        <v>388541176</v>
      </c>
      <c r="G29" s="320">
        <v>-40617685</v>
      </c>
      <c r="H29" s="320">
        <v>347923491</v>
      </c>
      <c r="I29" s="320">
        <v>184617019</v>
      </c>
      <c r="J29" s="320">
        <v>-5480990</v>
      </c>
      <c r="K29" s="320">
        <v>179136029</v>
      </c>
      <c r="L29" s="320">
        <v>2041802</v>
      </c>
      <c r="M29" s="320">
        <v>29898107</v>
      </c>
      <c r="N29" s="320">
        <v>3611281</v>
      </c>
      <c r="O29" s="320">
        <v>33509388</v>
      </c>
      <c r="P29" s="320">
        <v>1074495199</v>
      </c>
      <c r="Q29" s="320">
        <v>0</v>
      </c>
      <c r="R29" s="320">
        <v>1074495199</v>
      </c>
      <c r="S29" s="320">
        <v>0</v>
      </c>
      <c r="T29" s="320">
        <v>1149896861</v>
      </c>
      <c r="U29" s="320">
        <v>1149896861</v>
      </c>
      <c r="V29" s="320">
        <v>1040985811</v>
      </c>
      <c r="W29" s="320">
        <v>1040985811</v>
      </c>
      <c r="X29" s="320">
        <v>1074495199</v>
      </c>
      <c r="Y29" s="320">
        <v>1074495199</v>
      </c>
      <c r="Z29" s="320">
        <v>1843158</v>
      </c>
      <c r="AA29" s="320">
        <v>-201254</v>
      </c>
      <c r="AB29" s="320">
        <v>1641904</v>
      </c>
      <c r="AC29" s="320">
        <v>68661593.390000001</v>
      </c>
      <c r="AD29" s="320">
        <v>0</v>
      </c>
      <c r="AE29" s="320">
        <v>1144798696.3899999</v>
      </c>
    </row>
    <row r="30" spans="1:31">
      <c r="A30" s="4">
        <v>2009</v>
      </c>
      <c r="B30" s="4">
        <v>10</v>
      </c>
      <c r="C30" s="320">
        <v>451048281</v>
      </c>
      <c r="D30" s="320">
        <v>-34161676</v>
      </c>
      <c r="E30" s="320">
        <v>416886605</v>
      </c>
      <c r="F30" s="320">
        <v>338068165</v>
      </c>
      <c r="G30" s="320">
        <v>-24362564</v>
      </c>
      <c r="H30" s="320">
        <v>313705601</v>
      </c>
      <c r="I30" s="320">
        <v>188414079</v>
      </c>
      <c r="J30" s="320">
        <v>-3240989</v>
      </c>
      <c r="K30" s="320">
        <v>185173090</v>
      </c>
      <c r="L30" s="320">
        <v>2048780</v>
      </c>
      <c r="M30" s="320">
        <v>27201894</v>
      </c>
      <c r="N30" s="320">
        <v>3112169</v>
      </c>
      <c r="O30" s="320">
        <v>30314063</v>
      </c>
      <c r="P30" s="320">
        <v>948128139</v>
      </c>
      <c r="Q30" s="320">
        <v>0</v>
      </c>
      <c r="R30" s="320">
        <v>948128139</v>
      </c>
      <c r="S30" s="320">
        <v>0</v>
      </c>
      <c r="T30" s="320">
        <v>979579305</v>
      </c>
      <c r="U30" s="320">
        <v>979579305</v>
      </c>
      <c r="V30" s="320">
        <v>917814076</v>
      </c>
      <c r="W30" s="320">
        <v>917814076</v>
      </c>
      <c r="X30" s="320">
        <v>948128139</v>
      </c>
      <c r="Y30" s="320">
        <v>948128139</v>
      </c>
      <c r="Z30" s="320">
        <v>1745693</v>
      </c>
      <c r="AA30" s="320">
        <v>-132101</v>
      </c>
      <c r="AB30" s="320">
        <v>1613592</v>
      </c>
      <c r="AC30" s="320">
        <v>52601452.380000003</v>
      </c>
      <c r="AD30" s="320">
        <v>0</v>
      </c>
      <c r="AE30" s="320">
        <v>1002343183.38</v>
      </c>
    </row>
    <row r="31" spans="1:31">
      <c r="A31" s="4">
        <v>2009</v>
      </c>
      <c r="B31" s="4">
        <v>11</v>
      </c>
      <c r="C31" s="320">
        <v>366933305</v>
      </c>
      <c r="D31" s="320">
        <v>-12711056</v>
      </c>
      <c r="E31" s="320">
        <v>354222249</v>
      </c>
      <c r="F31" s="320">
        <v>297343606</v>
      </c>
      <c r="G31" s="320">
        <v>-9821860</v>
      </c>
      <c r="H31" s="320">
        <v>287521746</v>
      </c>
      <c r="I31" s="320">
        <v>172582908</v>
      </c>
      <c r="J31" s="320">
        <v>-1420770</v>
      </c>
      <c r="K31" s="320">
        <v>171162138</v>
      </c>
      <c r="L31" s="320">
        <v>2055759</v>
      </c>
      <c r="M31" s="320">
        <v>25347521</v>
      </c>
      <c r="N31" s="320">
        <v>2777245</v>
      </c>
      <c r="O31" s="320">
        <v>28124766</v>
      </c>
      <c r="P31" s="320">
        <v>843086658</v>
      </c>
      <c r="Q31" s="320">
        <v>0</v>
      </c>
      <c r="R31" s="320">
        <v>843086658</v>
      </c>
      <c r="S31" s="320">
        <v>0</v>
      </c>
      <c r="T31" s="320">
        <v>838915578</v>
      </c>
      <c r="U31" s="320">
        <v>838915578</v>
      </c>
      <c r="V31" s="320">
        <v>814961892</v>
      </c>
      <c r="W31" s="320">
        <v>814961892</v>
      </c>
      <c r="X31" s="320">
        <v>843086658</v>
      </c>
      <c r="Y31" s="320">
        <v>843086658</v>
      </c>
      <c r="Z31" s="320">
        <v>1856309</v>
      </c>
      <c r="AA31" s="320">
        <v>-64226</v>
      </c>
      <c r="AB31" s="320">
        <v>1792083</v>
      </c>
      <c r="AC31" s="320">
        <v>41085904.060000002</v>
      </c>
      <c r="AD31" s="320">
        <v>0</v>
      </c>
      <c r="AE31" s="320">
        <v>885964645.05999994</v>
      </c>
    </row>
    <row r="32" spans="1:31">
      <c r="A32" s="4">
        <v>2009</v>
      </c>
      <c r="B32" s="4">
        <v>12</v>
      </c>
      <c r="C32" s="320">
        <v>405795913</v>
      </c>
      <c r="D32" s="320">
        <v>33747041</v>
      </c>
      <c r="E32" s="320">
        <v>439542954</v>
      </c>
      <c r="F32" s="320">
        <v>290929362</v>
      </c>
      <c r="G32" s="320">
        <v>23133908</v>
      </c>
      <c r="H32" s="320">
        <v>314063270</v>
      </c>
      <c r="I32" s="320">
        <v>167358190</v>
      </c>
      <c r="J32" s="320">
        <v>3015671</v>
      </c>
      <c r="K32" s="320">
        <v>170373861</v>
      </c>
      <c r="L32" s="320">
        <v>2062737</v>
      </c>
      <c r="M32" s="320">
        <v>28988583</v>
      </c>
      <c r="N32" s="320">
        <v>3145167</v>
      </c>
      <c r="O32" s="320">
        <v>32133750</v>
      </c>
      <c r="P32" s="320">
        <v>958176572</v>
      </c>
      <c r="Q32" s="320">
        <v>0</v>
      </c>
      <c r="R32" s="320">
        <v>958176572</v>
      </c>
      <c r="S32" s="320">
        <v>0</v>
      </c>
      <c r="T32" s="320">
        <v>866146202</v>
      </c>
      <c r="U32" s="320">
        <v>866146202</v>
      </c>
      <c r="V32" s="320">
        <v>926042822</v>
      </c>
      <c r="W32" s="320">
        <v>926042822</v>
      </c>
      <c r="X32" s="320">
        <v>958176572</v>
      </c>
      <c r="Y32" s="320">
        <v>958176572</v>
      </c>
      <c r="Z32" s="320">
        <v>2005976</v>
      </c>
      <c r="AA32" s="320">
        <v>166515</v>
      </c>
      <c r="AB32" s="320">
        <v>2172491</v>
      </c>
      <c r="AC32" s="320">
        <v>53909291.630000003</v>
      </c>
      <c r="AD32" s="320">
        <v>0</v>
      </c>
      <c r="AE32" s="320">
        <v>1014258354.63</v>
      </c>
    </row>
    <row r="33" spans="1:31">
      <c r="B33" s="313" t="s">
        <v>112</v>
      </c>
      <c r="C33" s="320">
        <v>5669378343</v>
      </c>
      <c r="D33" s="320">
        <v>6148022</v>
      </c>
      <c r="E33" s="320">
        <v>5675526365</v>
      </c>
      <c r="F33" s="320">
        <v>3945087373</v>
      </c>
      <c r="G33" s="320">
        <v>16569740</v>
      </c>
      <c r="H33" s="320">
        <v>3961657113</v>
      </c>
      <c r="I33" s="320">
        <v>2145242781</v>
      </c>
      <c r="J33" s="320">
        <v>2078757</v>
      </c>
      <c r="K33" s="320">
        <v>2147321538</v>
      </c>
      <c r="L33" s="320">
        <v>24292266</v>
      </c>
      <c r="M33" s="320">
        <v>346111140</v>
      </c>
      <c r="N33" s="320">
        <v>40164458</v>
      </c>
      <c r="O33" s="320">
        <v>386275598</v>
      </c>
      <c r="P33" s="320">
        <v>12195072880</v>
      </c>
      <c r="Q33" s="320">
        <v>0</v>
      </c>
      <c r="R33" s="320">
        <v>12195072880</v>
      </c>
      <c r="S33" s="320">
        <v>0</v>
      </c>
      <c r="T33" s="320">
        <v>11784000763</v>
      </c>
      <c r="U33" s="320">
        <v>11784000763</v>
      </c>
      <c r="V33" s="320">
        <v>11808797282</v>
      </c>
      <c r="W33" s="320">
        <v>11808797282</v>
      </c>
      <c r="X33" s="320">
        <v>12195072880</v>
      </c>
      <c r="Y33" s="320">
        <v>12195072880</v>
      </c>
      <c r="Z33" s="320">
        <v>22726190</v>
      </c>
      <c r="AA33" s="320">
        <v>180300</v>
      </c>
      <c r="AB33" s="320">
        <v>22906490</v>
      </c>
      <c r="AC33" s="320">
        <v>751759144.38999999</v>
      </c>
      <c r="AD33" s="320">
        <v>0</v>
      </c>
      <c r="AE33" s="320">
        <v>12969738514.389997</v>
      </c>
    </row>
    <row r="34" spans="1:31">
      <c r="A34" s="4">
        <v>2010</v>
      </c>
      <c r="B34" s="4">
        <v>1</v>
      </c>
      <c r="C34" s="320">
        <v>524414879</v>
      </c>
      <c r="D34" s="320">
        <v>-20367238</v>
      </c>
      <c r="E34" s="320">
        <v>504047641</v>
      </c>
      <c r="F34" s="320">
        <v>303197662</v>
      </c>
      <c r="G34" s="320">
        <v>-11275265</v>
      </c>
      <c r="H34" s="320">
        <v>291922397</v>
      </c>
      <c r="I34" s="320">
        <v>173706381</v>
      </c>
      <c r="J34" s="320">
        <v>-1527637</v>
      </c>
      <c r="K34" s="320">
        <v>172178744</v>
      </c>
      <c r="L34" s="320">
        <v>2070137</v>
      </c>
      <c r="M34" s="320">
        <v>30665796</v>
      </c>
      <c r="N34" s="320">
        <v>3301876</v>
      </c>
      <c r="O34" s="320">
        <v>33967672</v>
      </c>
      <c r="P34" s="320">
        <v>1004186591</v>
      </c>
      <c r="Q34" s="320">
        <v>0</v>
      </c>
      <c r="R34" s="320">
        <v>1004186591</v>
      </c>
      <c r="S34" s="320">
        <v>0</v>
      </c>
      <c r="T34" s="320">
        <v>1003389059</v>
      </c>
      <c r="U34" s="320">
        <v>1003389059</v>
      </c>
      <c r="V34" s="320">
        <v>970218919</v>
      </c>
      <c r="W34" s="320">
        <v>970218919</v>
      </c>
      <c r="X34" s="320">
        <v>1004186591</v>
      </c>
      <c r="Y34" s="320">
        <v>1004186591</v>
      </c>
      <c r="Z34" s="320">
        <v>2233458</v>
      </c>
      <c r="AA34" s="320">
        <v>-86497</v>
      </c>
      <c r="AB34" s="320">
        <v>2146961</v>
      </c>
      <c r="AC34" s="320">
        <v>58011070.640000001</v>
      </c>
      <c r="AD34" s="320">
        <v>0</v>
      </c>
      <c r="AE34" s="320">
        <v>1064344622.64</v>
      </c>
    </row>
    <row r="35" spans="1:31">
      <c r="A35" s="4">
        <v>2010</v>
      </c>
      <c r="B35" s="4">
        <v>2</v>
      </c>
      <c r="C35" s="320">
        <v>463078723</v>
      </c>
      <c r="D35" s="320">
        <v>-45888518</v>
      </c>
      <c r="E35" s="320">
        <v>417190205</v>
      </c>
      <c r="F35" s="320">
        <v>288323108</v>
      </c>
      <c r="G35" s="320">
        <v>-27261527</v>
      </c>
      <c r="H35" s="320">
        <v>261061581</v>
      </c>
      <c r="I35" s="320">
        <v>155799470</v>
      </c>
      <c r="J35" s="320">
        <v>-3531485</v>
      </c>
      <c r="K35" s="320">
        <v>152267985</v>
      </c>
      <c r="L35" s="320">
        <v>2077536</v>
      </c>
      <c r="M35" s="320">
        <v>25681439</v>
      </c>
      <c r="N35" s="320">
        <v>2806438</v>
      </c>
      <c r="O35" s="320">
        <v>28487877</v>
      </c>
      <c r="P35" s="320">
        <v>861085184</v>
      </c>
      <c r="Q35" s="320">
        <v>0</v>
      </c>
      <c r="R35" s="320">
        <v>861085184</v>
      </c>
      <c r="S35" s="320">
        <v>0</v>
      </c>
      <c r="T35" s="320">
        <v>909278837</v>
      </c>
      <c r="U35" s="320">
        <v>909278837</v>
      </c>
      <c r="V35" s="320">
        <v>832597307</v>
      </c>
      <c r="W35" s="320">
        <v>832597307</v>
      </c>
      <c r="X35" s="320">
        <v>861085184</v>
      </c>
      <c r="Y35" s="320">
        <v>861085184</v>
      </c>
      <c r="Z35" s="320">
        <v>2134750</v>
      </c>
      <c r="AA35" s="320">
        <v>-211128</v>
      </c>
      <c r="AB35" s="320">
        <v>1923622</v>
      </c>
      <c r="AC35" s="320">
        <v>41838630.170000002</v>
      </c>
      <c r="AD35" s="320">
        <v>0</v>
      </c>
      <c r="AE35" s="320">
        <v>904847436.17000008</v>
      </c>
    </row>
    <row r="36" spans="1:31">
      <c r="A36" s="4">
        <v>2010</v>
      </c>
      <c r="B36" s="4">
        <v>3</v>
      </c>
      <c r="C36" s="320">
        <v>371034550</v>
      </c>
      <c r="D36" s="320">
        <v>21748114</v>
      </c>
      <c r="E36" s="320">
        <v>392782664</v>
      </c>
      <c r="F36" s="320">
        <v>277744032</v>
      </c>
      <c r="G36" s="320">
        <v>15450777</v>
      </c>
      <c r="H36" s="320">
        <v>293194809</v>
      </c>
      <c r="I36" s="320">
        <v>168311510</v>
      </c>
      <c r="J36" s="320">
        <v>2108769</v>
      </c>
      <c r="K36" s="320">
        <v>170420279</v>
      </c>
      <c r="L36" s="320">
        <v>2084936</v>
      </c>
      <c r="M36" s="320">
        <v>26203353</v>
      </c>
      <c r="N36" s="320">
        <v>2950533</v>
      </c>
      <c r="O36" s="320">
        <v>29153886</v>
      </c>
      <c r="P36" s="320">
        <v>887636574</v>
      </c>
      <c r="Q36" s="320">
        <v>0</v>
      </c>
      <c r="R36" s="320">
        <v>887636574</v>
      </c>
      <c r="S36" s="320">
        <v>0</v>
      </c>
      <c r="T36" s="320">
        <v>819175028</v>
      </c>
      <c r="U36" s="320">
        <v>819175028</v>
      </c>
      <c r="V36" s="320">
        <v>858482688</v>
      </c>
      <c r="W36" s="320">
        <v>858482688</v>
      </c>
      <c r="X36" s="320">
        <v>887636574</v>
      </c>
      <c r="Y36" s="320">
        <v>887636574</v>
      </c>
      <c r="Z36" s="320">
        <v>2082803</v>
      </c>
      <c r="AA36" s="320">
        <v>121840</v>
      </c>
      <c r="AB36" s="320">
        <v>2204643</v>
      </c>
      <c r="AC36" s="320">
        <v>44593147.810000002</v>
      </c>
      <c r="AD36" s="320">
        <v>0</v>
      </c>
      <c r="AE36" s="320">
        <v>934434364.80999994</v>
      </c>
    </row>
    <row r="37" spans="1:31">
      <c r="A37" s="4">
        <v>2010</v>
      </c>
      <c r="B37" s="4">
        <v>4</v>
      </c>
      <c r="C37" s="320">
        <v>363144972</v>
      </c>
      <c r="D37" s="320">
        <v>15991348</v>
      </c>
      <c r="E37" s="320">
        <v>379136320</v>
      </c>
      <c r="F37" s="320">
        <v>295720046</v>
      </c>
      <c r="G37" s="320">
        <v>12368595</v>
      </c>
      <c r="H37" s="320">
        <v>308088641</v>
      </c>
      <c r="I37" s="320">
        <v>189372871</v>
      </c>
      <c r="J37" s="320">
        <v>1787716</v>
      </c>
      <c r="K37" s="320">
        <v>191160587</v>
      </c>
      <c r="L37" s="320">
        <v>2092335</v>
      </c>
      <c r="M37" s="320">
        <v>24729387</v>
      </c>
      <c r="N37" s="320">
        <v>2903199</v>
      </c>
      <c r="O37" s="320">
        <v>27632586</v>
      </c>
      <c r="P37" s="320">
        <v>908110469</v>
      </c>
      <c r="Q37" s="320">
        <v>0</v>
      </c>
      <c r="R37" s="320">
        <v>908110469</v>
      </c>
      <c r="S37" s="320">
        <v>0</v>
      </c>
      <c r="T37" s="320">
        <v>850330224</v>
      </c>
      <c r="U37" s="320">
        <v>850330224</v>
      </c>
      <c r="V37" s="320">
        <v>880477883</v>
      </c>
      <c r="W37" s="320">
        <v>880477883</v>
      </c>
      <c r="X37" s="320">
        <v>908110469</v>
      </c>
      <c r="Y37" s="320">
        <v>908110469</v>
      </c>
      <c r="Z37" s="320">
        <v>1956240</v>
      </c>
      <c r="AA37" s="320">
        <v>86030</v>
      </c>
      <c r="AB37" s="320">
        <v>2042270</v>
      </c>
      <c r="AC37" s="320">
        <v>46723980.960000001</v>
      </c>
      <c r="AD37" s="320">
        <v>0</v>
      </c>
      <c r="AE37" s="320">
        <v>956876719.96000004</v>
      </c>
    </row>
    <row r="38" spans="1:31">
      <c r="A38" s="4">
        <v>2010</v>
      </c>
      <c r="B38" s="4">
        <v>5</v>
      </c>
      <c r="C38" s="320">
        <v>413813747</v>
      </c>
      <c r="D38" s="320">
        <v>75684421</v>
      </c>
      <c r="E38" s="320">
        <v>489498168</v>
      </c>
      <c r="F38" s="320">
        <v>328165422</v>
      </c>
      <c r="G38" s="320">
        <v>57204839</v>
      </c>
      <c r="H38" s="320">
        <v>385370261</v>
      </c>
      <c r="I38" s="320">
        <v>188521193</v>
      </c>
      <c r="J38" s="320">
        <v>7346782</v>
      </c>
      <c r="K38" s="320">
        <v>195867975</v>
      </c>
      <c r="L38" s="320">
        <v>2099735</v>
      </c>
      <c r="M38" s="320">
        <v>29265893</v>
      </c>
      <c r="N38" s="320">
        <v>3510620</v>
      </c>
      <c r="O38" s="320">
        <v>32776513</v>
      </c>
      <c r="P38" s="320">
        <v>1105612652</v>
      </c>
      <c r="Q38" s="320">
        <v>0</v>
      </c>
      <c r="R38" s="320">
        <v>1105612652</v>
      </c>
      <c r="S38" s="320">
        <v>0</v>
      </c>
      <c r="T38" s="320">
        <v>932600097</v>
      </c>
      <c r="U38" s="320">
        <v>932600097</v>
      </c>
      <c r="V38" s="320">
        <v>1072836139</v>
      </c>
      <c r="W38" s="320">
        <v>1072836139</v>
      </c>
      <c r="X38" s="320">
        <v>1105612652</v>
      </c>
      <c r="Y38" s="320">
        <v>1105612652</v>
      </c>
      <c r="Z38" s="320">
        <v>2255394</v>
      </c>
      <c r="AA38" s="320">
        <v>411775</v>
      </c>
      <c r="AB38" s="320">
        <v>2667169</v>
      </c>
      <c r="AC38" s="320">
        <v>71021838.370000005</v>
      </c>
      <c r="AD38" s="320">
        <v>0</v>
      </c>
      <c r="AE38" s="320">
        <v>1179301659.3699999</v>
      </c>
    </row>
    <row r="39" spans="1:31">
      <c r="A39" s="4">
        <v>2010</v>
      </c>
      <c r="B39" s="4">
        <v>6</v>
      </c>
      <c r="C39" s="320">
        <v>545607020</v>
      </c>
      <c r="D39" s="320">
        <v>21502325</v>
      </c>
      <c r="E39" s="320">
        <v>567109345</v>
      </c>
      <c r="F39" s="320">
        <v>374798460</v>
      </c>
      <c r="G39" s="320">
        <v>14138476</v>
      </c>
      <c r="H39" s="320">
        <v>388936936</v>
      </c>
      <c r="I39" s="320">
        <v>186278361</v>
      </c>
      <c r="J39" s="320">
        <v>1799385</v>
      </c>
      <c r="K39" s="320">
        <v>188077746</v>
      </c>
      <c r="L39" s="320">
        <v>2107135</v>
      </c>
      <c r="M39" s="320">
        <v>32112978</v>
      </c>
      <c r="N39" s="320">
        <v>3882099</v>
      </c>
      <c r="O39" s="320">
        <v>35995077</v>
      </c>
      <c r="P39" s="320">
        <v>1182226239</v>
      </c>
      <c r="Q39" s="320">
        <v>0</v>
      </c>
      <c r="R39" s="320">
        <v>1182226239</v>
      </c>
      <c r="S39" s="320">
        <v>0</v>
      </c>
      <c r="T39" s="320">
        <v>1108790976</v>
      </c>
      <c r="U39" s="320">
        <v>1108790976</v>
      </c>
      <c r="V39" s="320">
        <v>1146231162</v>
      </c>
      <c r="W39" s="320">
        <v>1146231162</v>
      </c>
      <c r="X39" s="320">
        <v>1182226239</v>
      </c>
      <c r="Y39" s="320">
        <v>1182226239</v>
      </c>
      <c r="Z39" s="320">
        <v>1833316</v>
      </c>
      <c r="AA39" s="320">
        <v>72112</v>
      </c>
      <c r="AB39" s="320">
        <v>1905428</v>
      </c>
      <c r="AC39" s="320">
        <v>82013794.25</v>
      </c>
      <c r="AD39" s="320">
        <v>0</v>
      </c>
      <c r="AE39" s="320">
        <v>1266145461.25</v>
      </c>
    </row>
    <row r="40" spans="1:31">
      <c r="A40" s="4">
        <v>2010</v>
      </c>
      <c r="B40" s="4">
        <v>7</v>
      </c>
      <c r="C40" s="320">
        <v>633043043</v>
      </c>
      <c r="D40" s="320">
        <v>15318514</v>
      </c>
      <c r="E40" s="320">
        <v>648361557</v>
      </c>
      <c r="F40" s="320">
        <v>398401609</v>
      </c>
      <c r="G40" s="320">
        <v>9225882</v>
      </c>
      <c r="H40" s="320">
        <v>407627491</v>
      </c>
      <c r="I40" s="320">
        <v>198003312</v>
      </c>
      <c r="J40" s="320">
        <v>1172426</v>
      </c>
      <c r="K40" s="320">
        <v>199175738</v>
      </c>
      <c r="L40" s="320">
        <v>2114534</v>
      </c>
      <c r="M40" s="320">
        <v>34785910</v>
      </c>
      <c r="N40" s="320">
        <v>4155508</v>
      </c>
      <c r="O40" s="320">
        <v>38941418</v>
      </c>
      <c r="P40" s="320">
        <v>1296220738</v>
      </c>
      <c r="Q40" s="320">
        <v>0</v>
      </c>
      <c r="R40" s="320">
        <v>1296220738</v>
      </c>
      <c r="S40" s="320">
        <v>0</v>
      </c>
      <c r="T40" s="320">
        <v>1231562498</v>
      </c>
      <c r="U40" s="320">
        <v>1231562498</v>
      </c>
      <c r="V40" s="320">
        <v>1257279320</v>
      </c>
      <c r="W40" s="320">
        <v>1257279320</v>
      </c>
      <c r="X40" s="320">
        <v>1296220738</v>
      </c>
      <c r="Y40" s="320">
        <v>1296220738</v>
      </c>
      <c r="Z40" s="320">
        <v>2161492</v>
      </c>
      <c r="AA40" s="320">
        <v>52203</v>
      </c>
      <c r="AB40" s="320">
        <v>2213695</v>
      </c>
      <c r="AC40" s="320">
        <v>100055157.43000001</v>
      </c>
      <c r="AD40" s="320">
        <v>0</v>
      </c>
      <c r="AE40" s="320">
        <v>1398489590.4300001</v>
      </c>
    </row>
    <row r="41" spans="1:31">
      <c r="A41" s="4">
        <v>2010</v>
      </c>
      <c r="B41" s="4">
        <v>8</v>
      </c>
      <c r="C41" s="320">
        <v>656131508</v>
      </c>
      <c r="D41" s="320">
        <v>2434535</v>
      </c>
      <c r="E41" s="320">
        <v>658566043</v>
      </c>
      <c r="F41" s="320">
        <v>408793822</v>
      </c>
      <c r="G41" s="320">
        <v>1448639</v>
      </c>
      <c r="H41" s="320">
        <v>410242461</v>
      </c>
      <c r="I41" s="320">
        <v>196809413</v>
      </c>
      <c r="J41" s="320">
        <v>194582</v>
      </c>
      <c r="K41" s="320">
        <v>197003995</v>
      </c>
      <c r="L41" s="320">
        <v>2121934</v>
      </c>
      <c r="M41" s="320">
        <v>35461227</v>
      </c>
      <c r="N41" s="320">
        <v>4279950</v>
      </c>
      <c r="O41" s="320">
        <v>39741177</v>
      </c>
      <c r="P41" s="320">
        <v>1307675610</v>
      </c>
      <c r="Q41" s="320">
        <v>0</v>
      </c>
      <c r="R41" s="320">
        <v>1307675610</v>
      </c>
      <c r="S41" s="320">
        <v>0</v>
      </c>
      <c r="T41" s="320">
        <v>1263856677</v>
      </c>
      <c r="U41" s="320">
        <v>1263856677</v>
      </c>
      <c r="V41" s="320">
        <v>1267934433</v>
      </c>
      <c r="W41" s="320">
        <v>1267934433</v>
      </c>
      <c r="X41" s="320">
        <v>1307675610</v>
      </c>
      <c r="Y41" s="320">
        <v>1307675610</v>
      </c>
      <c r="Z41" s="320">
        <v>2142437</v>
      </c>
      <c r="AA41" s="320">
        <v>7935</v>
      </c>
      <c r="AB41" s="320">
        <v>2150372</v>
      </c>
      <c r="AC41" s="320">
        <v>101955412.55</v>
      </c>
      <c r="AD41" s="320">
        <v>0</v>
      </c>
      <c r="AE41" s="320">
        <v>1411781394.55</v>
      </c>
    </row>
    <row r="42" spans="1:31">
      <c r="A42" s="4">
        <v>2010</v>
      </c>
      <c r="B42" s="4">
        <v>9</v>
      </c>
      <c r="C42" s="320">
        <v>592506914</v>
      </c>
      <c r="D42" s="320">
        <v>-64754432</v>
      </c>
      <c r="E42" s="320">
        <v>527752482</v>
      </c>
      <c r="F42" s="320">
        <v>399609142</v>
      </c>
      <c r="G42" s="320">
        <v>-41793234</v>
      </c>
      <c r="H42" s="320">
        <v>357815908</v>
      </c>
      <c r="I42" s="320">
        <v>187428533</v>
      </c>
      <c r="J42" s="320">
        <v>-5509380</v>
      </c>
      <c r="K42" s="320">
        <v>181919153</v>
      </c>
      <c r="L42" s="320">
        <v>2129333</v>
      </c>
      <c r="M42" s="320">
        <v>30351775</v>
      </c>
      <c r="N42" s="320">
        <v>3639023</v>
      </c>
      <c r="O42" s="320">
        <v>33990798</v>
      </c>
      <c r="P42" s="320">
        <v>1103607674</v>
      </c>
      <c r="Q42" s="320">
        <v>0</v>
      </c>
      <c r="R42" s="320">
        <v>1103607674</v>
      </c>
      <c r="S42" s="320">
        <v>0</v>
      </c>
      <c r="T42" s="320">
        <v>1181673922</v>
      </c>
      <c r="U42" s="320">
        <v>1181673922</v>
      </c>
      <c r="V42" s="320">
        <v>1069616876</v>
      </c>
      <c r="W42" s="320">
        <v>1069616876</v>
      </c>
      <c r="X42" s="320">
        <v>1103607674</v>
      </c>
      <c r="Y42" s="320">
        <v>1103607674</v>
      </c>
      <c r="Z42" s="320">
        <v>2027151</v>
      </c>
      <c r="AA42" s="320">
        <v>-221214</v>
      </c>
      <c r="AB42" s="320">
        <v>1805937</v>
      </c>
      <c r="AC42" s="320">
        <v>70703931.689999998</v>
      </c>
      <c r="AD42" s="320">
        <v>0</v>
      </c>
      <c r="AE42" s="320">
        <v>1176117542.6900001</v>
      </c>
    </row>
    <row r="43" spans="1:31">
      <c r="A43" s="4">
        <v>2010</v>
      </c>
      <c r="B43" s="4">
        <v>10</v>
      </c>
      <c r="C43" s="320">
        <v>467939532</v>
      </c>
      <c r="D43" s="320">
        <v>-35539962</v>
      </c>
      <c r="E43" s="320">
        <v>432399570</v>
      </c>
      <c r="F43" s="320">
        <v>349921212</v>
      </c>
      <c r="G43" s="320">
        <v>-25306566</v>
      </c>
      <c r="H43" s="320">
        <v>324614646</v>
      </c>
      <c r="I43" s="320">
        <v>191516755</v>
      </c>
      <c r="J43" s="320">
        <v>-3274195</v>
      </c>
      <c r="K43" s="320">
        <v>188242560</v>
      </c>
      <c r="L43" s="320">
        <v>2136733</v>
      </c>
      <c r="M43" s="320">
        <v>27666269</v>
      </c>
      <c r="N43" s="320">
        <v>3140287</v>
      </c>
      <c r="O43" s="320">
        <v>30806556</v>
      </c>
      <c r="P43" s="320">
        <v>978200065</v>
      </c>
      <c r="Q43" s="320">
        <v>0</v>
      </c>
      <c r="R43" s="320">
        <v>978200065</v>
      </c>
      <c r="S43" s="320">
        <v>0</v>
      </c>
      <c r="T43" s="320">
        <v>1011514232</v>
      </c>
      <c r="U43" s="320">
        <v>1011514232</v>
      </c>
      <c r="V43" s="320">
        <v>947393509</v>
      </c>
      <c r="W43" s="320">
        <v>947393509</v>
      </c>
      <c r="X43" s="320">
        <v>978200065</v>
      </c>
      <c r="Y43" s="320">
        <v>978200065</v>
      </c>
      <c r="Z43" s="320">
        <v>1919957</v>
      </c>
      <c r="AA43" s="320">
        <v>-145629</v>
      </c>
      <c r="AB43" s="320">
        <v>1774328</v>
      </c>
      <c r="AC43" s="320">
        <v>54668085.039999999</v>
      </c>
      <c r="AD43" s="320">
        <v>0</v>
      </c>
      <c r="AE43" s="320">
        <v>1034642478.04</v>
      </c>
    </row>
    <row r="44" spans="1:31">
      <c r="A44" s="4">
        <v>2010</v>
      </c>
      <c r="B44" s="4">
        <v>11</v>
      </c>
      <c r="C44" s="320">
        <v>382195059</v>
      </c>
      <c r="D44" s="320">
        <v>-13414170</v>
      </c>
      <c r="E44" s="320">
        <v>368780889</v>
      </c>
      <c r="F44" s="320">
        <v>308933786</v>
      </c>
      <c r="G44" s="320">
        <v>-10348751</v>
      </c>
      <c r="H44" s="320">
        <v>298585035</v>
      </c>
      <c r="I44" s="320">
        <v>175594589</v>
      </c>
      <c r="J44" s="320">
        <v>-1447549</v>
      </c>
      <c r="K44" s="320">
        <v>174147040</v>
      </c>
      <c r="L44" s="320">
        <v>2144132</v>
      </c>
      <c r="M44" s="320">
        <v>25794822</v>
      </c>
      <c r="N44" s="320">
        <v>2804171</v>
      </c>
      <c r="O44" s="320">
        <v>28598993</v>
      </c>
      <c r="P44" s="320">
        <v>872256089</v>
      </c>
      <c r="Q44" s="320">
        <v>0</v>
      </c>
      <c r="R44" s="320">
        <v>872256089</v>
      </c>
      <c r="S44" s="320">
        <v>0</v>
      </c>
      <c r="T44" s="320">
        <v>868867566</v>
      </c>
      <c r="U44" s="320">
        <v>868867566</v>
      </c>
      <c r="V44" s="320">
        <v>843657096</v>
      </c>
      <c r="W44" s="320">
        <v>843657096</v>
      </c>
      <c r="X44" s="320">
        <v>872256089</v>
      </c>
      <c r="Y44" s="320">
        <v>872256089</v>
      </c>
      <c r="Z44" s="320">
        <v>2041615</v>
      </c>
      <c r="AA44" s="320">
        <v>-71524</v>
      </c>
      <c r="AB44" s="320">
        <v>1970091</v>
      </c>
      <c r="AC44" s="320">
        <v>42958416.119999997</v>
      </c>
      <c r="AD44" s="320">
        <v>0</v>
      </c>
      <c r="AE44" s="320">
        <v>917184596.12</v>
      </c>
    </row>
    <row r="45" spans="1:31">
      <c r="A45" s="4">
        <v>2010</v>
      </c>
      <c r="B45" s="4">
        <v>12</v>
      </c>
      <c r="C45" s="320">
        <v>421885101</v>
      </c>
      <c r="D45" s="320">
        <v>34674524</v>
      </c>
      <c r="E45" s="320">
        <v>456559625</v>
      </c>
      <c r="F45" s="320">
        <v>302771669</v>
      </c>
      <c r="G45" s="320">
        <v>23821801</v>
      </c>
      <c r="H45" s="320">
        <v>326593470</v>
      </c>
      <c r="I45" s="320">
        <v>169946176</v>
      </c>
      <c r="J45" s="320">
        <v>2991175</v>
      </c>
      <c r="K45" s="320">
        <v>172937351</v>
      </c>
      <c r="L45" s="320">
        <v>2151532</v>
      </c>
      <c r="M45" s="320">
        <v>29448059</v>
      </c>
      <c r="N45" s="320">
        <v>3172731</v>
      </c>
      <c r="O45" s="320">
        <v>32620790</v>
      </c>
      <c r="P45" s="320">
        <v>990862768</v>
      </c>
      <c r="Q45" s="320">
        <v>0</v>
      </c>
      <c r="R45" s="320">
        <v>990862768</v>
      </c>
      <c r="S45" s="320">
        <v>0</v>
      </c>
      <c r="T45" s="320">
        <v>896754478</v>
      </c>
      <c r="U45" s="320">
        <v>896754478</v>
      </c>
      <c r="V45" s="320">
        <v>958241978</v>
      </c>
      <c r="W45" s="320">
        <v>958241978</v>
      </c>
      <c r="X45" s="320">
        <v>990862768</v>
      </c>
      <c r="Y45" s="320">
        <v>990862768</v>
      </c>
      <c r="Z45" s="320">
        <v>2206224</v>
      </c>
      <c r="AA45" s="320">
        <v>180824</v>
      </c>
      <c r="AB45" s="320">
        <v>2387048</v>
      </c>
      <c r="AC45" s="320">
        <v>56351386.490000002</v>
      </c>
      <c r="AD45" s="320">
        <v>0</v>
      </c>
      <c r="AE45" s="320">
        <v>1049601202.49</v>
      </c>
    </row>
    <row r="46" spans="1:31">
      <c r="B46" s="313" t="s">
        <v>112</v>
      </c>
      <c r="C46" s="320">
        <v>5834795048</v>
      </c>
      <c r="D46" s="320">
        <v>7389461</v>
      </c>
      <c r="E46" s="320">
        <v>5842184509</v>
      </c>
      <c r="F46" s="320">
        <v>4036379970</v>
      </c>
      <c r="G46" s="320">
        <v>17673666</v>
      </c>
      <c r="H46" s="320">
        <v>4054053636</v>
      </c>
      <c r="I46" s="320">
        <v>2181288564</v>
      </c>
      <c r="J46" s="320">
        <v>2110589</v>
      </c>
      <c r="K46" s="320">
        <v>2183399153</v>
      </c>
      <c r="L46" s="320">
        <v>25330012</v>
      </c>
      <c r="M46" s="320">
        <v>352166908</v>
      </c>
      <c r="N46" s="320">
        <v>40546435</v>
      </c>
      <c r="O46" s="320">
        <v>392713343</v>
      </c>
      <c r="P46" s="320">
        <v>12497680653</v>
      </c>
      <c r="Q46" s="320">
        <v>0</v>
      </c>
      <c r="R46" s="320">
        <v>12497680653</v>
      </c>
      <c r="S46" s="320">
        <v>0</v>
      </c>
      <c r="T46" s="320">
        <v>12077793594</v>
      </c>
      <c r="U46" s="320">
        <v>12077793594</v>
      </c>
      <c r="V46" s="320">
        <v>12104967310</v>
      </c>
      <c r="W46" s="320">
        <v>12104967310</v>
      </c>
      <c r="X46" s="320">
        <v>12497680653</v>
      </c>
      <c r="Y46" s="320">
        <v>12497680653</v>
      </c>
      <c r="Z46" s="320">
        <v>24994837</v>
      </c>
      <c r="AA46" s="320">
        <v>196727</v>
      </c>
      <c r="AB46" s="320">
        <v>25191564</v>
      </c>
      <c r="AC46" s="320">
        <v>770894851.5200001</v>
      </c>
      <c r="AD46" s="320">
        <v>0</v>
      </c>
      <c r="AE46" s="320">
        <v>13293767068.52</v>
      </c>
    </row>
    <row r="47" spans="1:31">
      <c r="A47" s="4">
        <v>2011</v>
      </c>
      <c r="B47" s="4">
        <v>1</v>
      </c>
      <c r="C47" s="320">
        <v>545109977</v>
      </c>
      <c r="D47" s="320">
        <v>-21207733</v>
      </c>
      <c r="E47" s="320">
        <v>523902244</v>
      </c>
      <c r="F47" s="320">
        <v>317154471</v>
      </c>
      <c r="G47" s="320">
        <v>-11841927</v>
      </c>
      <c r="H47" s="320">
        <v>305312544</v>
      </c>
      <c r="I47" s="320">
        <v>174540961</v>
      </c>
      <c r="J47" s="320">
        <v>-1540001</v>
      </c>
      <c r="K47" s="320">
        <v>173000960</v>
      </c>
      <c r="L47" s="320">
        <v>2159338</v>
      </c>
      <c r="M47" s="320">
        <v>31121752</v>
      </c>
      <c r="N47" s="320">
        <v>3329404</v>
      </c>
      <c r="O47" s="320">
        <v>34451156</v>
      </c>
      <c r="P47" s="320">
        <v>1038826242</v>
      </c>
      <c r="Q47" s="320">
        <v>0</v>
      </c>
      <c r="R47" s="320">
        <v>1038826242</v>
      </c>
      <c r="S47" s="320">
        <v>0</v>
      </c>
      <c r="T47" s="320">
        <v>1038964747</v>
      </c>
      <c r="U47" s="320">
        <v>1038964747</v>
      </c>
      <c r="V47" s="320">
        <v>1004375086</v>
      </c>
      <c r="W47" s="320">
        <v>1004375086</v>
      </c>
      <c r="X47" s="320">
        <v>1038826242</v>
      </c>
      <c r="Y47" s="320">
        <v>1038826242</v>
      </c>
      <c r="Z47" s="320">
        <v>2253889</v>
      </c>
      <c r="AA47" s="320">
        <v>-87362</v>
      </c>
      <c r="AB47" s="320">
        <v>2166527</v>
      </c>
      <c r="AC47" s="320">
        <v>60315303.329999998</v>
      </c>
      <c r="AD47" s="320">
        <v>0</v>
      </c>
      <c r="AE47" s="320">
        <v>1101308072.3299999</v>
      </c>
    </row>
    <row r="48" spans="1:31">
      <c r="A48" s="4">
        <v>2011</v>
      </c>
      <c r="B48" s="4">
        <v>2</v>
      </c>
      <c r="C48" s="320">
        <v>481728013</v>
      </c>
      <c r="D48" s="320">
        <v>-47592806</v>
      </c>
      <c r="E48" s="320">
        <v>434135207</v>
      </c>
      <c r="F48" s="320">
        <v>301382699</v>
      </c>
      <c r="G48" s="320">
        <v>-28469717</v>
      </c>
      <c r="H48" s="320">
        <v>272912982</v>
      </c>
      <c r="I48" s="320">
        <v>156555123</v>
      </c>
      <c r="J48" s="320">
        <v>-3543997</v>
      </c>
      <c r="K48" s="320">
        <v>153011126</v>
      </c>
      <c r="L48" s="320">
        <v>2167143</v>
      </c>
      <c r="M48" s="320">
        <v>26089249</v>
      </c>
      <c r="N48" s="320">
        <v>2831281</v>
      </c>
      <c r="O48" s="320">
        <v>28920530</v>
      </c>
      <c r="P48" s="320">
        <v>891146988</v>
      </c>
      <c r="Q48" s="320">
        <v>0</v>
      </c>
      <c r="R48" s="320">
        <v>891146988</v>
      </c>
      <c r="S48" s="320">
        <v>0</v>
      </c>
      <c r="T48" s="320">
        <v>941832978</v>
      </c>
      <c r="U48" s="320">
        <v>941832978</v>
      </c>
      <c r="V48" s="320">
        <v>862226458</v>
      </c>
      <c r="W48" s="320">
        <v>862226458</v>
      </c>
      <c r="X48" s="320">
        <v>891146988</v>
      </c>
      <c r="Y48" s="320">
        <v>891146988</v>
      </c>
      <c r="Z48" s="320">
        <v>2154278</v>
      </c>
      <c r="AA48" s="320">
        <v>-212288</v>
      </c>
      <c r="AB48" s="320">
        <v>1941990</v>
      </c>
      <c r="AC48" s="320">
        <v>43509447.609999999</v>
      </c>
      <c r="AD48" s="320">
        <v>0</v>
      </c>
      <c r="AE48" s="320">
        <v>936598425.61000001</v>
      </c>
    </row>
    <row r="49" spans="1:31">
      <c r="A49" s="4">
        <v>2011</v>
      </c>
      <c r="B49" s="4">
        <v>3</v>
      </c>
      <c r="C49" s="320">
        <v>387457168</v>
      </c>
      <c r="D49" s="320">
        <v>22439407</v>
      </c>
      <c r="E49" s="320">
        <v>409896575</v>
      </c>
      <c r="F49" s="320">
        <v>290405003</v>
      </c>
      <c r="G49" s="320">
        <v>15995905</v>
      </c>
      <c r="H49" s="320">
        <v>306400908</v>
      </c>
      <c r="I49" s="320">
        <v>169097656</v>
      </c>
      <c r="J49" s="320">
        <v>2097389</v>
      </c>
      <c r="K49" s="320">
        <v>171195045</v>
      </c>
      <c r="L49" s="320">
        <v>2174949</v>
      </c>
      <c r="M49" s="320">
        <v>26651875</v>
      </c>
      <c r="N49" s="320">
        <v>2978022</v>
      </c>
      <c r="O49" s="320">
        <v>29629897</v>
      </c>
      <c r="P49" s="320">
        <v>919297374</v>
      </c>
      <c r="Q49" s="320">
        <v>0</v>
      </c>
      <c r="R49" s="320">
        <v>919297374</v>
      </c>
      <c r="S49" s="320">
        <v>0</v>
      </c>
      <c r="T49" s="320">
        <v>849134776</v>
      </c>
      <c r="U49" s="320">
        <v>849134776</v>
      </c>
      <c r="V49" s="320">
        <v>889667477</v>
      </c>
      <c r="W49" s="320">
        <v>889667477</v>
      </c>
      <c r="X49" s="320">
        <v>919297374</v>
      </c>
      <c r="Y49" s="320">
        <v>919297374</v>
      </c>
      <c r="Z49" s="320">
        <v>2101856</v>
      </c>
      <c r="AA49" s="320">
        <v>121412</v>
      </c>
      <c r="AB49" s="320">
        <v>2223268</v>
      </c>
      <c r="AC49" s="320">
        <v>46431070.039999999</v>
      </c>
      <c r="AD49" s="320">
        <v>0</v>
      </c>
      <c r="AE49" s="320">
        <v>967951712.03999996</v>
      </c>
    </row>
    <row r="50" spans="1:31">
      <c r="A50" s="4">
        <v>2011</v>
      </c>
      <c r="B50" s="4">
        <v>4</v>
      </c>
      <c r="C50" s="320">
        <v>385517599</v>
      </c>
      <c r="D50" s="320">
        <v>16388426</v>
      </c>
      <c r="E50" s="320">
        <v>401906025</v>
      </c>
      <c r="F50" s="320">
        <v>313531577</v>
      </c>
      <c r="G50" s="320">
        <v>12692841</v>
      </c>
      <c r="H50" s="320">
        <v>326224418</v>
      </c>
      <c r="I50" s="320">
        <v>190431971</v>
      </c>
      <c r="J50" s="320">
        <v>1747373</v>
      </c>
      <c r="K50" s="320">
        <v>192179344</v>
      </c>
      <c r="L50" s="320">
        <v>2182754</v>
      </c>
      <c r="M50" s="320">
        <v>25160701</v>
      </c>
      <c r="N50" s="320">
        <v>2929599</v>
      </c>
      <c r="O50" s="320">
        <v>28090300</v>
      </c>
      <c r="P50" s="320">
        <v>950582841</v>
      </c>
      <c r="Q50" s="320">
        <v>0</v>
      </c>
      <c r="R50" s="320">
        <v>950582841</v>
      </c>
      <c r="S50" s="320">
        <v>0</v>
      </c>
      <c r="T50" s="320">
        <v>891663901</v>
      </c>
      <c r="U50" s="320">
        <v>891663901</v>
      </c>
      <c r="V50" s="320">
        <v>922492541</v>
      </c>
      <c r="W50" s="320">
        <v>922492541</v>
      </c>
      <c r="X50" s="320">
        <v>950582841</v>
      </c>
      <c r="Y50" s="320">
        <v>950582841</v>
      </c>
      <c r="Z50" s="320">
        <v>1974135</v>
      </c>
      <c r="AA50" s="320">
        <v>83778</v>
      </c>
      <c r="AB50" s="320">
        <v>2057913</v>
      </c>
      <c r="AC50" s="320">
        <v>49735191.729999997</v>
      </c>
      <c r="AD50" s="320">
        <v>0</v>
      </c>
      <c r="AE50" s="320">
        <v>1002375945.73</v>
      </c>
    </row>
    <row r="51" spans="1:31">
      <c r="A51" s="4">
        <v>2011</v>
      </c>
      <c r="B51" s="4">
        <v>5</v>
      </c>
      <c r="C51" s="320">
        <v>424996646</v>
      </c>
      <c r="D51" s="320">
        <v>77810715</v>
      </c>
      <c r="E51" s="320">
        <v>502807361</v>
      </c>
      <c r="F51" s="320">
        <v>337074403</v>
      </c>
      <c r="G51" s="320">
        <v>58879646</v>
      </c>
      <c r="H51" s="320">
        <v>395954049</v>
      </c>
      <c r="I51" s="320">
        <v>189214664</v>
      </c>
      <c r="J51" s="320">
        <v>7363058</v>
      </c>
      <c r="K51" s="320">
        <v>196577722</v>
      </c>
      <c r="L51" s="320">
        <v>2190560</v>
      </c>
      <c r="M51" s="320">
        <v>29706347</v>
      </c>
      <c r="N51" s="320">
        <v>3538094</v>
      </c>
      <c r="O51" s="320">
        <v>33244441</v>
      </c>
      <c r="P51" s="320">
        <v>1130774133</v>
      </c>
      <c r="Q51" s="320">
        <v>0</v>
      </c>
      <c r="R51" s="320">
        <v>1130774133</v>
      </c>
      <c r="S51" s="320">
        <v>0</v>
      </c>
      <c r="T51" s="320">
        <v>953476273</v>
      </c>
      <c r="U51" s="320">
        <v>953476273</v>
      </c>
      <c r="V51" s="320">
        <v>1097529692</v>
      </c>
      <c r="W51" s="320">
        <v>1097529692</v>
      </c>
      <c r="X51" s="320">
        <v>1130774133</v>
      </c>
      <c r="Y51" s="320">
        <v>1130774133</v>
      </c>
      <c r="Z51" s="320">
        <v>2276026</v>
      </c>
      <c r="AA51" s="320">
        <v>415734</v>
      </c>
      <c r="AB51" s="320">
        <v>2691760</v>
      </c>
      <c r="AC51" s="320">
        <v>71989603.469999999</v>
      </c>
      <c r="AD51" s="320">
        <v>0</v>
      </c>
      <c r="AE51" s="320">
        <v>1205455496.47</v>
      </c>
    </row>
    <row r="52" spans="1:31">
      <c r="A52" s="4">
        <v>2011</v>
      </c>
      <c r="B52" s="4">
        <v>6</v>
      </c>
      <c r="C52" s="320">
        <v>564713039</v>
      </c>
      <c r="D52" s="320">
        <v>22210615</v>
      </c>
      <c r="E52" s="320">
        <v>586923654</v>
      </c>
      <c r="F52" s="320">
        <v>388478655</v>
      </c>
      <c r="G52" s="320">
        <v>14647083</v>
      </c>
      <c r="H52" s="320">
        <v>403125738</v>
      </c>
      <c r="I52" s="320">
        <v>187417498</v>
      </c>
      <c r="J52" s="320">
        <v>1814999</v>
      </c>
      <c r="K52" s="320">
        <v>189232497</v>
      </c>
      <c r="L52" s="320">
        <v>2198366</v>
      </c>
      <c r="M52" s="320">
        <v>32536652</v>
      </c>
      <c r="N52" s="320">
        <v>3908684</v>
      </c>
      <c r="O52" s="320">
        <v>36445336</v>
      </c>
      <c r="P52" s="320">
        <v>1217925591</v>
      </c>
      <c r="Q52" s="320">
        <v>0</v>
      </c>
      <c r="R52" s="320">
        <v>1217925591</v>
      </c>
      <c r="S52" s="320">
        <v>0</v>
      </c>
      <c r="T52" s="320">
        <v>1142807558</v>
      </c>
      <c r="U52" s="320">
        <v>1142807558</v>
      </c>
      <c r="V52" s="320">
        <v>1181480255</v>
      </c>
      <c r="W52" s="320">
        <v>1181480255</v>
      </c>
      <c r="X52" s="320">
        <v>1217925591</v>
      </c>
      <c r="Y52" s="320">
        <v>1217925591</v>
      </c>
      <c r="Z52" s="320">
        <v>1850087</v>
      </c>
      <c r="AA52" s="320">
        <v>72581</v>
      </c>
      <c r="AB52" s="320">
        <v>1922668</v>
      </c>
      <c r="AC52" s="320">
        <v>84452783.549999997</v>
      </c>
      <c r="AD52" s="320">
        <v>0</v>
      </c>
      <c r="AE52" s="320">
        <v>1304301042.55</v>
      </c>
    </row>
    <row r="53" spans="1:31">
      <c r="A53" s="4">
        <v>2011</v>
      </c>
      <c r="B53" s="4">
        <v>7</v>
      </c>
      <c r="C53" s="320">
        <v>656668862</v>
      </c>
      <c r="D53" s="320">
        <v>15743495</v>
      </c>
      <c r="E53" s="320">
        <v>672412357</v>
      </c>
      <c r="F53" s="320">
        <v>414062218</v>
      </c>
      <c r="G53" s="320">
        <v>9516268</v>
      </c>
      <c r="H53" s="320">
        <v>423578486</v>
      </c>
      <c r="I53" s="320">
        <v>199302123</v>
      </c>
      <c r="J53" s="320">
        <v>1175950</v>
      </c>
      <c r="K53" s="320">
        <v>200478073</v>
      </c>
      <c r="L53" s="320">
        <v>2206171</v>
      </c>
      <c r="M53" s="320">
        <v>35221095</v>
      </c>
      <c r="N53" s="320">
        <v>4182776</v>
      </c>
      <c r="O53" s="320">
        <v>39403871</v>
      </c>
      <c r="P53" s="320">
        <v>1338078958</v>
      </c>
      <c r="Q53" s="320">
        <v>0</v>
      </c>
      <c r="R53" s="320">
        <v>1338078958</v>
      </c>
      <c r="S53" s="320">
        <v>0</v>
      </c>
      <c r="T53" s="320">
        <v>1272239374</v>
      </c>
      <c r="U53" s="320">
        <v>1272239374</v>
      </c>
      <c r="V53" s="320">
        <v>1298675087</v>
      </c>
      <c r="W53" s="320">
        <v>1298675087</v>
      </c>
      <c r="X53" s="320">
        <v>1338078958</v>
      </c>
      <c r="Y53" s="320">
        <v>1338078958</v>
      </c>
      <c r="Z53" s="320">
        <v>2181265</v>
      </c>
      <c r="AA53" s="320">
        <v>52162</v>
      </c>
      <c r="AB53" s="320">
        <v>2233427</v>
      </c>
      <c r="AC53" s="320">
        <v>103491415.33</v>
      </c>
      <c r="AD53" s="320">
        <v>0</v>
      </c>
      <c r="AE53" s="320">
        <v>1443803800.3299999</v>
      </c>
    </row>
    <row r="54" spans="1:31">
      <c r="A54" s="4">
        <v>2011</v>
      </c>
      <c r="B54" s="4">
        <v>8</v>
      </c>
      <c r="C54" s="320">
        <v>676958885</v>
      </c>
      <c r="D54" s="320">
        <v>2693163</v>
      </c>
      <c r="E54" s="320">
        <v>679652048</v>
      </c>
      <c r="F54" s="320">
        <v>422572103</v>
      </c>
      <c r="G54" s="320">
        <v>1608016</v>
      </c>
      <c r="H54" s="320">
        <v>424180119</v>
      </c>
      <c r="I54" s="320">
        <v>198103938</v>
      </c>
      <c r="J54" s="320">
        <v>210855</v>
      </c>
      <c r="K54" s="320">
        <v>198314793</v>
      </c>
      <c r="L54" s="320">
        <v>2213977</v>
      </c>
      <c r="M54" s="320">
        <v>35892581</v>
      </c>
      <c r="N54" s="320">
        <v>4307418</v>
      </c>
      <c r="O54" s="320">
        <v>40199999</v>
      </c>
      <c r="P54" s="320">
        <v>1344560936</v>
      </c>
      <c r="Q54" s="320">
        <v>0</v>
      </c>
      <c r="R54" s="320">
        <v>1344560936</v>
      </c>
      <c r="S54" s="320">
        <v>0</v>
      </c>
      <c r="T54" s="320">
        <v>1299848903</v>
      </c>
      <c r="U54" s="320">
        <v>1299848903</v>
      </c>
      <c r="V54" s="320">
        <v>1304360937</v>
      </c>
      <c r="W54" s="320">
        <v>1304360937</v>
      </c>
      <c r="X54" s="320">
        <v>1344560936</v>
      </c>
      <c r="Y54" s="320">
        <v>1344560936</v>
      </c>
      <c r="Z54" s="320">
        <v>2162035</v>
      </c>
      <c r="AA54" s="320">
        <v>8581</v>
      </c>
      <c r="AB54" s="320">
        <v>2170616</v>
      </c>
      <c r="AC54" s="320">
        <v>104550506.05</v>
      </c>
      <c r="AD54" s="320">
        <v>0</v>
      </c>
      <c r="AE54" s="320">
        <v>1451282058.05</v>
      </c>
    </row>
    <row r="55" spans="1:31">
      <c r="A55" s="4">
        <v>2011</v>
      </c>
      <c r="B55" s="4">
        <v>9</v>
      </c>
      <c r="C55" s="320">
        <v>614531837</v>
      </c>
      <c r="D55" s="320">
        <v>-66924348</v>
      </c>
      <c r="E55" s="320">
        <v>547607489</v>
      </c>
      <c r="F55" s="320">
        <v>414807570</v>
      </c>
      <c r="G55" s="320">
        <v>-43294688</v>
      </c>
      <c r="H55" s="320">
        <v>371512882</v>
      </c>
      <c r="I55" s="320">
        <v>188694034</v>
      </c>
      <c r="J55" s="320">
        <v>-5557389</v>
      </c>
      <c r="K55" s="320">
        <v>183136645</v>
      </c>
      <c r="L55" s="320">
        <v>2221782</v>
      </c>
      <c r="M55" s="320">
        <v>30766741</v>
      </c>
      <c r="N55" s="320">
        <v>3665409</v>
      </c>
      <c r="O55" s="320">
        <v>34432150</v>
      </c>
      <c r="P55" s="320">
        <v>1138910948</v>
      </c>
      <c r="Q55" s="320">
        <v>0</v>
      </c>
      <c r="R55" s="320">
        <v>1138910948</v>
      </c>
      <c r="S55" s="320">
        <v>0</v>
      </c>
      <c r="T55" s="320">
        <v>1220255223</v>
      </c>
      <c r="U55" s="320">
        <v>1220255223</v>
      </c>
      <c r="V55" s="320">
        <v>1104478798</v>
      </c>
      <c r="W55" s="320">
        <v>1104478798</v>
      </c>
      <c r="X55" s="320">
        <v>1138910948</v>
      </c>
      <c r="Y55" s="320">
        <v>1138910948</v>
      </c>
      <c r="Z55" s="320">
        <v>2045695</v>
      </c>
      <c r="AA55" s="320">
        <v>-222345</v>
      </c>
      <c r="AB55" s="320">
        <v>1823350</v>
      </c>
      <c r="AC55" s="320">
        <v>73069830.340000004</v>
      </c>
      <c r="AD55" s="320">
        <v>0</v>
      </c>
      <c r="AE55" s="320">
        <v>1213804128.3400002</v>
      </c>
    </row>
    <row r="56" spans="1:31">
      <c r="A56" s="4">
        <v>2011</v>
      </c>
      <c r="B56" s="4">
        <v>10</v>
      </c>
      <c r="C56" s="320">
        <v>482390076</v>
      </c>
      <c r="D56" s="320">
        <v>-36324109</v>
      </c>
      <c r="E56" s="320">
        <v>446065967</v>
      </c>
      <c r="F56" s="320">
        <v>360730667</v>
      </c>
      <c r="G56" s="320">
        <v>-25896559</v>
      </c>
      <c r="H56" s="320">
        <v>334834108</v>
      </c>
      <c r="I56" s="320">
        <v>192520018</v>
      </c>
      <c r="J56" s="320">
        <v>-3275193</v>
      </c>
      <c r="K56" s="320">
        <v>189244825</v>
      </c>
      <c r="L56" s="320">
        <v>2229588</v>
      </c>
      <c r="M56" s="320">
        <v>28092526</v>
      </c>
      <c r="N56" s="320">
        <v>3167752</v>
      </c>
      <c r="O56" s="320">
        <v>31260278</v>
      </c>
      <c r="P56" s="320">
        <v>1003634766</v>
      </c>
      <c r="Q56" s="320">
        <v>0</v>
      </c>
      <c r="R56" s="320">
        <v>1003634766</v>
      </c>
      <c r="S56" s="320">
        <v>0</v>
      </c>
      <c r="T56" s="320">
        <v>1037870349</v>
      </c>
      <c r="U56" s="320">
        <v>1037870349</v>
      </c>
      <c r="V56" s="320">
        <v>972374488</v>
      </c>
      <c r="W56" s="320">
        <v>972374488</v>
      </c>
      <c r="X56" s="320">
        <v>1003634766</v>
      </c>
      <c r="Y56" s="320">
        <v>1003634766</v>
      </c>
      <c r="Z56" s="320">
        <v>1937520</v>
      </c>
      <c r="AA56" s="320">
        <v>-145642</v>
      </c>
      <c r="AB56" s="320">
        <v>1791878</v>
      </c>
      <c r="AC56" s="320">
        <v>55792519.829999998</v>
      </c>
      <c r="AD56" s="320">
        <v>0</v>
      </c>
      <c r="AE56" s="320">
        <v>1061219163.8299999</v>
      </c>
    </row>
    <row r="57" spans="1:31">
      <c r="A57" s="4">
        <v>2011</v>
      </c>
      <c r="B57" s="4">
        <v>11</v>
      </c>
      <c r="C57" s="320">
        <v>397895157</v>
      </c>
      <c r="D57" s="320">
        <v>-13924168</v>
      </c>
      <c r="E57" s="320">
        <v>383970989</v>
      </c>
      <c r="F57" s="320">
        <v>321208512</v>
      </c>
      <c r="G57" s="320">
        <v>-10745181</v>
      </c>
      <c r="H57" s="320">
        <v>310463331</v>
      </c>
      <c r="I57" s="320">
        <v>176639254</v>
      </c>
      <c r="J57" s="320">
        <v>-1461167</v>
      </c>
      <c r="K57" s="320">
        <v>175178087</v>
      </c>
      <c r="L57" s="320">
        <v>2237393</v>
      </c>
      <c r="M57" s="320">
        <v>26203668</v>
      </c>
      <c r="N57" s="320">
        <v>2830750</v>
      </c>
      <c r="O57" s="320">
        <v>29034418</v>
      </c>
      <c r="P57" s="320">
        <v>900884218</v>
      </c>
      <c r="Q57" s="320">
        <v>0</v>
      </c>
      <c r="R57" s="320">
        <v>900884218</v>
      </c>
      <c r="S57" s="320">
        <v>0</v>
      </c>
      <c r="T57" s="320">
        <v>897980316</v>
      </c>
      <c r="U57" s="320">
        <v>897980316</v>
      </c>
      <c r="V57" s="320">
        <v>871849800</v>
      </c>
      <c r="W57" s="320">
        <v>871849800</v>
      </c>
      <c r="X57" s="320">
        <v>900884218</v>
      </c>
      <c r="Y57" s="320">
        <v>900884218</v>
      </c>
      <c r="Z57" s="320">
        <v>2060292</v>
      </c>
      <c r="AA57" s="320">
        <v>-71925</v>
      </c>
      <c r="AB57" s="320">
        <v>1988367</v>
      </c>
      <c r="AC57" s="320">
        <v>44470047.090000004</v>
      </c>
      <c r="AD57" s="320">
        <v>0</v>
      </c>
      <c r="AE57" s="320">
        <v>947342632.09000003</v>
      </c>
    </row>
    <row r="58" spans="1:31">
      <c r="A58" s="4">
        <v>2011</v>
      </c>
      <c r="B58" s="4">
        <v>12</v>
      </c>
      <c r="C58" s="320">
        <v>437524291</v>
      </c>
      <c r="D58" s="320">
        <v>35793986</v>
      </c>
      <c r="E58" s="320">
        <v>473318277</v>
      </c>
      <c r="F58" s="320">
        <v>314049896</v>
      </c>
      <c r="G58" s="320">
        <v>24635141</v>
      </c>
      <c r="H58" s="320">
        <v>338685037</v>
      </c>
      <c r="I58" s="320">
        <v>170909429</v>
      </c>
      <c r="J58" s="320">
        <v>3011374</v>
      </c>
      <c r="K58" s="320">
        <v>173920803</v>
      </c>
      <c r="L58" s="320">
        <v>2245199</v>
      </c>
      <c r="M58" s="320">
        <v>29866757</v>
      </c>
      <c r="N58" s="320">
        <v>3199995</v>
      </c>
      <c r="O58" s="320">
        <v>33066752</v>
      </c>
      <c r="P58" s="320">
        <v>1021236068</v>
      </c>
      <c r="Q58" s="320">
        <v>0</v>
      </c>
      <c r="R58" s="320">
        <v>1021236068</v>
      </c>
      <c r="S58" s="320">
        <v>0</v>
      </c>
      <c r="T58" s="320">
        <v>924728815</v>
      </c>
      <c r="U58" s="320">
        <v>924728815</v>
      </c>
      <c r="V58" s="320">
        <v>988169316</v>
      </c>
      <c r="W58" s="320">
        <v>988169316</v>
      </c>
      <c r="X58" s="320">
        <v>1021236068</v>
      </c>
      <c r="Y58" s="320">
        <v>1021236068</v>
      </c>
      <c r="Z58" s="320">
        <v>2226406</v>
      </c>
      <c r="AA58" s="320">
        <v>181476</v>
      </c>
      <c r="AB58" s="320">
        <v>2407882</v>
      </c>
      <c r="AC58" s="320">
        <v>58106309.479999997</v>
      </c>
      <c r="AD58" s="320">
        <v>0</v>
      </c>
      <c r="AE58" s="320">
        <v>1081750259.48</v>
      </c>
    </row>
    <row r="59" spans="1:31">
      <c r="B59" s="313" t="s">
        <v>112</v>
      </c>
      <c r="C59" s="320">
        <v>6055491550</v>
      </c>
      <c r="D59" s="320">
        <v>7106643</v>
      </c>
      <c r="E59" s="320">
        <v>6062598193</v>
      </c>
      <c r="F59" s="320">
        <v>4195457774</v>
      </c>
      <c r="G59" s="320">
        <v>17726828</v>
      </c>
      <c r="H59" s="320">
        <v>4213184602</v>
      </c>
      <c r="I59" s="320">
        <v>2193426669</v>
      </c>
      <c r="J59" s="320">
        <v>2043251</v>
      </c>
      <c r="K59" s="320">
        <v>2195469920</v>
      </c>
      <c r="L59" s="320">
        <v>26427220</v>
      </c>
      <c r="M59" s="320">
        <v>357309944</v>
      </c>
      <c r="N59" s="320">
        <v>40869184</v>
      </c>
      <c r="O59" s="320">
        <v>398179128</v>
      </c>
      <c r="P59" s="320">
        <v>12895859063</v>
      </c>
      <c r="Q59" s="320">
        <v>0</v>
      </c>
      <c r="R59" s="320">
        <v>12895859063</v>
      </c>
      <c r="S59" s="320">
        <v>0</v>
      </c>
      <c r="T59" s="320">
        <v>12470803213</v>
      </c>
      <c r="U59" s="320">
        <v>12470803213</v>
      </c>
      <c r="V59" s="320">
        <v>12497679935</v>
      </c>
      <c r="W59" s="320">
        <v>12497679935</v>
      </c>
      <c r="X59" s="320">
        <v>12895859063</v>
      </c>
      <c r="Y59" s="320">
        <v>12895859063</v>
      </c>
      <c r="Z59" s="320">
        <v>25223484</v>
      </c>
      <c r="AA59" s="320">
        <v>196162</v>
      </c>
      <c r="AB59" s="320">
        <v>25419646</v>
      </c>
      <c r="AC59" s="320">
        <v>795914027.85000002</v>
      </c>
      <c r="AD59" s="320">
        <v>0</v>
      </c>
      <c r="AE59" s="320">
        <v>13717192736.85</v>
      </c>
    </row>
    <row r="60" spans="1:31">
      <c r="A60" s="4">
        <v>2012</v>
      </c>
      <c r="B60" s="4">
        <v>1</v>
      </c>
      <c r="C60" s="320">
        <v>563358925</v>
      </c>
      <c r="D60" s="320">
        <v>-21942776</v>
      </c>
      <c r="E60" s="320">
        <v>541416149</v>
      </c>
      <c r="F60" s="320">
        <v>328398897</v>
      </c>
      <c r="G60" s="320">
        <v>-12297804</v>
      </c>
      <c r="H60" s="320">
        <v>316101093</v>
      </c>
      <c r="I60" s="320">
        <v>173362414</v>
      </c>
      <c r="J60" s="320">
        <v>-1558745</v>
      </c>
      <c r="K60" s="320">
        <v>171803669</v>
      </c>
      <c r="L60" s="320">
        <v>2253443</v>
      </c>
      <c r="M60" s="320">
        <v>31541693</v>
      </c>
      <c r="N60" s="320">
        <v>3356267</v>
      </c>
      <c r="O60" s="320">
        <v>34897960</v>
      </c>
      <c r="P60" s="320">
        <v>1066472314</v>
      </c>
      <c r="Q60" s="320">
        <v>0</v>
      </c>
      <c r="R60" s="320">
        <v>1066472314</v>
      </c>
      <c r="S60" s="320">
        <v>0</v>
      </c>
      <c r="T60" s="320">
        <v>1067373679</v>
      </c>
      <c r="U60" s="320">
        <v>1067373679</v>
      </c>
      <c r="V60" s="320">
        <v>1031574354</v>
      </c>
      <c r="W60" s="320">
        <v>1031574354</v>
      </c>
      <c r="X60" s="320">
        <v>1066472314</v>
      </c>
      <c r="Y60" s="320">
        <v>1066472314</v>
      </c>
      <c r="Z60" s="320">
        <v>2274320</v>
      </c>
      <c r="AA60" s="320">
        <v>-88181</v>
      </c>
      <c r="AB60" s="320">
        <v>2186139</v>
      </c>
      <c r="AC60" s="320">
        <v>62238237.200000003</v>
      </c>
      <c r="AD60" s="320">
        <v>0</v>
      </c>
      <c r="AE60" s="320">
        <v>1130896690.2</v>
      </c>
    </row>
    <row r="61" spans="1:31">
      <c r="A61" s="4">
        <v>2012</v>
      </c>
      <c r="B61" s="4">
        <v>2</v>
      </c>
      <c r="C61" s="320">
        <v>498820616</v>
      </c>
      <c r="D61" s="320">
        <v>-49218786</v>
      </c>
      <c r="E61" s="320">
        <v>449601830</v>
      </c>
      <c r="F61" s="320">
        <v>312430965</v>
      </c>
      <c r="G61" s="320">
        <v>-29524325</v>
      </c>
      <c r="H61" s="320">
        <v>282906640</v>
      </c>
      <c r="I61" s="320">
        <v>155799127</v>
      </c>
      <c r="J61" s="320">
        <v>-3582401</v>
      </c>
      <c r="K61" s="320">
        <v>152216726</v>
      </c>
      <c r="L61" s="320">
        <v>2261688</v>
      </c>
      <c r="M61" s="320">
        <v>27417299</v>
      </c>
      <c r="N61" s="320">
        <v>2956873</v>
      </c>
      <c r="O61" s="320">
        <v>30374172</v>
      </c>
      <c r="P61" s="320">
        <v>917361056</v>
      </c>
      <c r="Q61" s="320">
        <v>0</v>
      </c>
      <c r="R61" s="320">
        <v>917361056</v>
      </c>
      <c r="S61" s="320">
        <v>0</v>
      </c>
      <c r="T61" s="320">
        <v>969312396</v>
      </c>
      <c r="U61" s="320">
        <v>969312396</v>
      </c>
      <c r="V61" s="320">
        <v>886986884</v>
      </c>
      <c r="W61" s="320">
        <v>886986884</v>
      </c>
      <c r="X61" s="320">
        <v>917361056</v>
      </c>
      <c r="Y61" s="320">
        <v>917361056</v>
      </c>
      <c r="Z61" s="320">
        <v>2173806</v>
      </c>
      <c r="AA61" s="320">
        <v>-213817</v>
      </c>
      <c r="AB61" s="320">
        <v>1959989</v>
      </c>
      <c r="AC61" s="320">
        <v>45125832.100000001</v>
      </c>
      <c r="AD61" s="320">
        <v>0</v>
      </c>
      <c r="AE61" s="320">
        <v>964446877.10000002</v>
      </c>
    </row>
    <row r="62" spans="1:31">
      <c r="A62" s="4">
        <v>2012</v>
      </c>
      <c r="B62" s="4">
        <v>3</v>
      </c>
      <c r="C62" s="320">
        <v>400533545</v>
      </c>
      <c r="D62" s="320">
        <v>22983543</v>
      </c>
      <c r="E62" s="320">
        <v>423517088</v>
      </c>
      <c r="F62" s="320">
        <v>300048182</v>
      </c>
      <c r="G62" s="320">
        <v>16399195</v>
      </c>
      <c r="H62" s="320">
        <v>316447377</v>
      </c>
      <c r="I62" s="320">
        <v>168109049</v>
      </c>
      <c r="J62" s="320">
        <v>2101170</v>
      </c>
      <c r="K62" s="320">
        <v>170210219</v>
      </c>
      <c r="L62" s="320">
        <v>2269932</v>
      </c>
      <c r="M62" s="320">
        <v>27075564</v>
      </c>
      <c r="N62" s="320">
        <v>3003683</v>
      </c>
      <c r="O62" s="320">
        <v>30079247</v>
      </c>
      <c r="P62" s="320">
        <v>942523863</v>
      </c>
      <c r="Q62" s="320">
        <v>0</v>
      </c>
      <c r="R62" s="320">
        <v>942523863</v>
      </c>
      <c r="S62" s="320">
        <v>0</v>
      </c>
      <c r="T62" s="320">
        <v>870960708</v>
      </c>
      <c r="U62" s="320">
        <v>870960708</v>
      </c>
      <c r="V62" s="320">
        <v>912444616</v>
      </c>
      <c r="W62" s="320">
        <v>912444616</v>
      </c>
      <c r="X62" s="320">
        <v>942523863</v>
      </c>
      <c r="Y62" s="320">
        <v>942523863</v>
      </c>
      <c r="Z62" s="320">
        <v>2120909</v>
      </c>
      <c r="AA62" s="320">
        <v>121315</v>
      </c>
      <c r="AB62" s="320">
        <v>2242224</v>
      </c>
      <c r="AC62" s="320">
        <v>47735653.770000003</v>
      </c>
      <c r="AD62" s="320">
        <v>0</v>
      </c>
      <c r="AE62" s="320">
        <v>992501740.76999998</v>
      </c>
    </row>
    <row r="63" spans="1:31">
      <c r="A63" s="4">
        <v>2012</v>
      </c>
      <c r="B63" s="4">
        <v>4</v>
      </c>
      <c r="C63" s="320">
        <v>394230426</v>
      </c>
      <c r="D63" s="320">
        <v>16866296</v>
      </c>
      <c r="E63" s="320">
        <v>411096722</v>
      </c>
      <c r="F63" s="320">
        <v>320298985</v>
      </c>
      <c r="G63" s="320">
        <v>13059722</v>
      </c>
      <c r="H63" s="320">
        <v>333358707</v>
      </c>
      <c r="I63" s="320">
        <v>189155653</v>
      </c>
      <c r="J63" s="320">
        <v>1769760</v>
      </c>
      <c r="K63" s="320">
        <v>190925413</v>
      </c>
      <c r="L63" s="320">
        <v>2278176</v>
      </c>
      <c r="M63" s="320">
        <v>25571932</v>
      </c>
      <c r="N63" s="320">
        <v>2953849</v>
      </c>
      <c r="O63" s="320">
        <v>28525781</v>
      </c>
      <c r="P63" s="320">
        <v>966184799</v>
      </c>
      <c r="Q63" s="320">
        <v>0</v>
      </c>
      <c r="R63" s="320">
        <v>966184799</v>
      </c>
      <c r="S63" s="320">
        <v>0</v>
      </c>
      <c r="T63" s="320">
        <v>905963240</v>
      </c>
      <c r="U63" s="320">
        <v>905963240</v>
      </c>
      <c r="V63" s="320">
        <v>937659018</v>
      </c>
      <c r="W63" s="320">
        <v>937659018</v>
      </c>
      <c r="X63" s="320">
        <v>966184799</v>
      </c>
      <c r="Y63" s="320">
        <v>966184799</v>
      </c>
      <c r="Z63" s="320">
        <v>1992030</v>
      </c>
      <c r="AA63" s="320">
        <v>85045</v>
      </c>
      <c r="AB63" s="320">
        <v>2077075</v>
      </c>
      <c r="AC63" s="320">
        <v>50187704.219999999</v>
      </c>
      <c r="AD63" s="320">
        <v>0</v>
      </c>
      <c r="AE63" s="320">
        <v>1018449578.22</v>
      </c>
    </row>
    <row r="64" spans="1:31">
      <c r="A64" s="4">
        <v>2012</v>
      </c>
      <c r="B64" s="4">
        <v>5</v>
      </c>
      <c r="C64" s="320">
        <v>439833355</v>
      </c>
      <c r="D64" s="320">
        <v>79919296</v>
      </c>
      <c r="E64" s="320">
        <v>519752651</v>
      </c>
      <c r="F64" s="320">
        <v>348332712</v>
      </c>
      <c r="G64" s="320">
        <v>60466888</v>
      </c>
      <c r="H64" s="320">
        <v>408799600</v>
      </c>
      <c r="I64" s="320">
        <v>189663808</v>
      </c>
      <c r="J64" s="320">
        <v>7397532</v>
      </c>
      <c r="K64" s="320">
        <v>197061340</v>
      </c>
      <c r="L64" s="320">
        <v>2286420</v>
      </c>
      <c r="M64" s="320">
        <v>30133791</v>
      </c>
      <c r="N64" s="320">
        <v>3562351</v>
      </c>
      <c r="O64" s="320">
        <v>33696142</v>
      </c>
      <c r="P64" s="320">
        <v>1161596153</v>
      </c>
      <c r="Q64" s="320">
        <v>0</v>
      </c>
      <c r="R64" s="320">
        <v>1161596153</v>
      </c>
      <c r="S64" s="320">
        <v>0</v>
      </c>
      <c r="T64" s="320">
        <v>980116295</v>
      </c>
      <c r="U64" s="320">
        <v>980116295</v>
      </c>
      <c r="V64" s="320">
        <v>1127900011</v>
      </c>
      <c r="W64" s="320">
        <v>1127900011</v>
      </c>
      <c r="X64" s="320">
        <v>1161596153</v>
      </c>
      <c r="Y64" s="320">
        <v>1161596153</v>
      </c>
      <c r="Z64" s="320">
        <v>2296657</v>
      </c>
      <c r="AA64" s="320">
        <v>416118</v>
      </c>
      <c r="AB64" s="320">
        <v>2712775</v>
      </c>
      <c r="AC64" s="320">
        <v>74306346.420000002</v>
      </c>
      <c r="AD64" s="320">
        <v>0</v>
      </c>
      <c r="AE64" s="320">
        <v>1238615274.4200001</v>
      </c>
    </row>
    <row r="65" spans="1:44">
      <c r="A65" s="4">
        <v>2012</v>
      </c>
      <c r="B65" s="4">
        <v>6</v>
      </c>
      <c r="C65" s="320">
        <v>585673202</v>
      </c>
      <c r="D65" s="320">
        <v>22588258</v>
      </c>
      <c r="E65" s="320">
        <v>608261460</v>
      </c>
      <c r="F65" s="320">
        <v>402570385</v>
      </c>
      <c r="G65" s="320">
        <v>14905800</v>
      </c>
      <c r="H65" s="320">
        <v>417476185</v>
      </c>
      <c r="I65" s="320">
        <v>186820194</v>
      </c>
      <c r="J65" s="320">
        <v>1795890</v>
      </c>
      <c r="K65" s="320">
        <v>188616084</v>
      </c>
      <c r="L65" s="320">
        <v>2294665</v>
      </c>
      <c r="M65" s="320">
        <v>32951518</v>
      </c>
      <c r="N65" s="320">
        <v>3931770</v>
      </c>
      <c r="O65" s="320">
        <v>36883288</v>
      </c>
      <c r="P65" s="320">
        <v>1253531682</v>
      </c>
      <c r="Q65" s="320">
        <v>0</v>
      </c>
      <c r="R65" s="320">
        <v>1253531682</v>
      </c>
      <c r="S65" s="320">
        <v>0</v>
      </c>
      <c r="T65" s="320">
        <v>1177358446</v>
      </c>
      <c r="U65" s="320">
        <v>1177358446</v>
      </c>
      <c r="V65" s="320">
        <v>1216648394</v>
      </c>
      <c r="W65" s="320">
        <v>1216648394</v>
      </c>
      <c r="X65" s="320">
        <v>1253531682</v>
      </c>
      <c r="Y65" s="320">
        <v>1253531682</v>
      </c>
      <c r="Z65" s="320">
        <v>1866857</v>
      </c>
      <c r="AA65" s="320">
        <v>71778</v>
      </c>
      <c r="AB65" s="320">
        <v>1938635</v>
      </c>
      <c r="AC65" s="320">
        <v>87562807.859999999</v>
      </c>
      <c r="AD65" s="320">
        <v>0</v>
      </c>
      <c r="AE65" s="320">
        <v>1343033124.8600001</v>
      </c>
    </row>
    <row r="66" spans="1:44">
      <c r="A66" s="4">
        <v>2012</v>
      </c>
      <c r="B66" s="4">
        <v>7</v>
      </c>
      <c r="C66" s="320">
        <v>669801199</v>
      </c>
      <c r="D66" s="320">
        <v>16438193</v>
      </c>
      <c r="E66" s="320">
        <v>686239392</v>
      </c>
      <c r="F66" s="320">
        <v>422302293</v>
      </c>
      <c r="G66" s="320">
        <v>9943979</v>
      </c>
      <c r="H66" s="320">
        <v>432246272</v>
      </c>
      <c r="I66" s="320">
        <v>198563142</v>
      </c>
      <c r="J66" s="320">
        <v>1207937</v>
      </c>
      <c r="K66" s="320">
        <v>199771079</v>
      </c>
      <c r="L66" s="320">
        <v>2302909</v>
      </c>
      <c r="M66" s="320">
        <v>35651043</v>
      </c>
      <c r="N66" s="320">
        <v>4206031</v>
      </c>
      <c r="O66" s="320">
        <v>39857074</v>
      </c>
      <c r="P66" s="320">
        <v>1360416726</v>
      </c>
      <c r="Q66" s="320">
        <v>0</v>
      </c>
      <c r="R66" s="320">
        <v>1360416726</v>
      </c>
      <c r="S66" s="320">
        <v>0</v>
      </c>
      <c r="T66" s="320">
        <v>1292969543</v>
      </c>
      <c r="U66" s="320">
        <v>1292969543</v>
      </c>
      <c r="V66" s="320">
        <v>1320559652</v>
      </c>
      <c r="W66" s="320">
        <v>1320559652</v>
      </c>
      <c r="X66" s="320">
        <v>1360416726</v>
      </c>
      <c r="Y66" s="320">
        <v>1360416726</v>
      </c>
      <c r="Z66" s="320">
        <v>2201038</v>
      </c>
      <c r="AA66" s="320">
        <v>53846</v>
      </c>
      <c r="AB66" s="320">
        <v>2254884</v>
      </c>
      <c r="AC66" s="320">
        <v>104517953.2</v>
      </c>
      <c r="AD66" s="320">
        <v>0</v>
      </c>
      <c r="AE66" s="320">
        <v>1467189563.2</v>
      </c>
    </row>
    <row r="67" spans="1:44">
      <c r="A67" s="4">
        <v>2012</v>
      </c>
      <c r="B67" s="4">
        <v>8</v>
      </c>
      <c r="C67" s="320">
        <v>695633518</v>
      </c>
      <c r="D67" s="320">
        <v>2805098</v>
      </c>
      <c r="E67" s="320">
        <v>698438616</v>
      </c>
      <c r="F67" s="320">
        <v>434059782</v>
      </c>
      <c r="G67" s="320">
        <v>1676226</v>
      </c>
      <c r="H67" s="320">
        <v>435736008</v>
      </c>
      <c r="I67" s="320">
        <v>197336434</v>
      </c>
      <c r="J67" s="320">
        <v>215102</v>
      </c>
      <c r="K67" s="320">
        <v>197551536</v>
      </c>
      <c r="L67" s="320">
        <v>2311153</v>
      </c>
      <c r="M67" s="320">
        <v>36323782</v>
      </c>
      <c r="N67" s="320">
        <v>4330070</v>
      </c>
      <c r="O67" s="320">
        <v>40653852</v>
      </c>
      <c r="P67" s="320">
        <v>1374691165</v>
      </c>
      <c r="Q67" s="320">
        <v>0</v>
      </c>
      <c r="R67" s="320">
        <v>1374691165</v>
      </c>
      <c r="S67" s="320">
        <v>0</v>
      </c>
      <c r="T67" s="320">
        <v>1329340887</v>
      </c>
      <c r="U67" s="320">
        <v>1329340887</v>
      </c>
      <c r="V67" s="320">
        <v>1334037313</v>
      </c>
      <c r="W67" s="320">
        <v>1334037313</v>
      </c>
      <c r="X67" s="320">
        <v>1374691165</v>
      </c>
      <c r="Y67" s="320">
        <v>1374691165</v>
      </c>
      <c r="Z67" s="320">
        <v>2181634</v>
      </c>
      <c r="AA67" s="320">
        <v>8771</v>
      </c>
      <c r="AB67" s="320">
        <v>2190405</v>
      </c>
      <c r="AC67" s="320">
        <v>106867744.8</v>
      </c>
      <c r="AD67" s="320">
        <v>0</v>
      </c>
      <c r="AE67" s="320">
        <v>1483749314.8</v>
      </c>
    </row>
    <row r="68" spans="1:44">
      <c r="A68" s="4">
        <v>2012</v>
      </c>
      <c r="B68" s="4">
        <v>9</v>
      </c>
      <c r="C68" s="320">
        <v>631786271</v>
      </c>
      <c r="D68" s="320">
        <v>-68485304</v>
      </c>
      <c r="E68" s="320">
        <v>563300967</v>
      </c>
      <c r="F68" s="320">
        <v>426170670</v>
      </c>
      <c r="G68" s="320">
        <v>-44321368</v>
      </c>
      <c r="H68" s="320">
        <v>381849302</v>
      </c>
      <c r="I68" s="320">
        <v>187690615</v>
      </c>
      <c r="J68" s="320">
        <v>-5567296</v>
      </c>
      <c r="K68" s="320">
        <v>182123319</v>
      </c>
      <c r="L68" s="320">
        <v>2319397</v>
      </c>
      <c r="M68" s="320">
        <v>31185245</v>
      </c>
      <c r="N68" s="320">
        <v>3686749</v>
      </c>
      <c r="O68" s="320">
        <v>34871994</v>
      </c>
      <c r="P68" s="320">
        <v>1164464979</v>
      </c>
      <c r="Q68" s="320">
        <v>0</v>
      </c>
      <c r="R68" s="320">
        <v>1164464979</v>
      </c>
      <c r="S68" s="320">
        <v>0</v>
      </c>
      <c r="T68" s="320">
        <v>1247966953</v>
      </c>
      <c r="U68" s="320">
        <v>1247966953</v>
      </c>
      <c r="V68" s="320">
        <v>1129592985</v>
      </c>
      <c r="W68" s="320">
        <v>1129592985</v>
      </c>
      <c r="X68" s="320">
        <v>1164464979</v>
      </c>
      <c r="Y68" s="320">
        <v>1164464979</v>
      </c>
      <c r="Z68" s="320">
        <v>2064239</v>
      </c>
      <c r="AA68" s="320">
        <v>-223221</v>
      </c>
      <c r="AB68" s="320">
        <v>1841018</v>
      </c>
      <c r="AC68" s="320">
        <v>74684881.049999997</v>
      </c>
      <c r="AD68" s="320">
        <v>0</v>
      </c>
      <c r="AE68" s="320">
        <v>1240990878.05</v>
      </c>
    </row>
    <row r="69" spans="1:44">
      <c r="A69" s="4">
        <v>2012</v>
      </c>
      <c r="B69" s="4">
        <v>10</v>
      </c>
      <c r="C69" s="320">
        <v>498844298</v>
      </c>
      <c r="D69" s="320">
        <v>-37419206</v>
      </c>
      <c r="E69" s="320">
        <v>461425092</v>
      </c>
      <c r="F69" s="320">
        <v>372583826</v>
      </c>
      <c r="G69" s="320">
        <v>-26679779</v>
      </c>
      <c r="H69" s="320">
        <v>345904047</v>
      </c>
      <c r="I69" s="320">
        <v>191569733</v>
      </c>
      <c r="J69" s="320">
        <v>-3289712</v>
      </c>
      <c r="K69" s="320">
        <v>188280021</v>
      </c>
      <c r="L69" s="320">
        <v>2327642</v>
      </c>
      <c r="M69" s="320">
        <v>28526233</v>
      </c>
      <c r="N69" s="320">
        <v>3189203</v>
      </c>
      <c r="O69" s="320">
        <v>31715436</v>
      </c>
      <c r="P69" s="320">
        <v>1029652238</v>
      </c>
      <c r="Q69" s="320">
        <v>0</v>
      </c>
      <c r="R69" s="320">
        <v>1029652238</v>
      </c>
      <c r="S69" s="320">
        <v>0</v>
      </c>
      <c r="T69" s="320">
        <v>1065325499</v>
      </c>
      <c r="U69" s="320">
        <v>1065325499</v>
      </c>
      <c r="V69" s="320">
        <v>997936802</v>
      </c>
      <c r="W69" s="320">
        <v>997936802</v>
      </c>
      <c r="X69" s="320">
        <v>1029652238</v>
      </c>
      <c r="Y69" s="320">
        <v>1029652238</v>
      </c>
      <c r="Z69" s="320">
        <v>1955084</v>
      </c>
      <c r="AA69" s="320">
        <v>-146341</v>
      </c>
      <c r="AB69" s="320">
        <v>1808743</v>
      </c>
      <c r="AC69" s="320">
        <v>57425213.869999997</v>
      </c>
      <c r="AD69" s="320">
        <v>0</v>
      </c>
      <c r="AE69" s="320">
        <v>1088886194.8699999</v>
      </c>
    </row>
    <row r="70" spans="1:44">
      <c r="A70" s="4">
        <v>2012</v>
      </c>
      <c r="B70" s="4">
        <v>11</v>
      </c>
      <c r="C70" s="320">
        <v>406033787</v>
      </c>
      <c r="D70" s="320">
        <v>-13942199</v>
      </c>
      <c r="E70" s="320">
        <v>392091588</v>
      </c>
      <c r="F70" s="320">
        <v>327440565</v>
      </c>
      <c r="G70" s="320">
        <v>-10755032</v>
      </c>
      <c r="H70" s="320">
        <v>316685533</v>
      </c>
      <c r="I70" s="320">
        <v>175084158</v>
      </c>
      <c r="J70" s="320">
        <v>-1438128</v>
      </c>
      <c r="K70" s="320">
        <v>173646030</v>
      </c>
      <c r="L70" s="320">
        <v>2335886</v>
      </c>
      <c r="M70" s="320">
        <v>26624597</v>
      </c>
      <c r="N70" s="320">
        <v>2850926</v>
      </c>
      <c r="O70" s="320">
        <v>29475523</v>
      </c>
      <c r="P70" s="320">
        <v>914234560</v>
      </c>
      <c r="Q70" s="320">
        <v>0</v>
      </c>
      <c r="R70" s="320">
        <v>914234560</v>
      </c>
      <c r="S70" s="320">
        <v>0</v>
      </c>
      <c r="T70" s="320">
        <v>910894396</v>
      </c>
      <c r="U70" s="320">
        <v>910894396</v>
      </c>
      <c r="V70" s="320">
        <v>884759037</v>
      </c>
      <c r="W70" s="320">
        <v>884759037</v>
      </c>
      <c r="X70" s="320">
        <v>914234560</v>
      </c>
      <c r="Y70" s="320">
        <v>914234560</v>
      </c>
      <c r="Z70" s="320">
        <v>2078968</v>
      </c>
      <c r="AA70" s="320">
        <v>-71172</v>
      </c>
      <c r="AB70" s="320">
        <v>2007796</v>
      </c>
      <c r="AC70" s="320">
        <v>44746888.340000004</v>
      </c>
      <c r="AD70" s="320">
        <v>0</v>
      </c>
      <c r="AE70" s="320">
        <v>960989244.34000003</v>
      </c>
    </row>
    <row r="71" spans="1:44">
      <c r="A71" s="4">
        <v>2012</v>
      </c>
      <c r="B71" s="4">
        <v>12</v>
      </c>
      <c r="C71" s="320">
        <v>451004393</v>
      </c>
      <c r="D71" s="320">
        <v>36679171</v>
      </c>
      <c r="E71" s="320">
        <v>487683564</v>
      </c>
      <c r="F71" s="320">
        <v>323461898</v>
      </c>
      <c r="G71" s="320">
        <v>25256528</v>
      </c>
      <c r="H71" s="320">
        <v>348718426</v>
      </c>
      <c r="I71" s="320">
        <v>169416544</v>
      </c>
      <c r="J71" s="320">
        <v>3013135</v>
      </c>
      <c r="K71" s="320">
        <v>172429679</v>
      </c>
      <c r="L71" s="320">
        <v>2344130</v>
      </c>
      <c r="M71" s="320">
        <v>30305478</v>
      </c>
      <c r="N71" s="320">
        <v>3220243</v>
      </c>
      <c r="O71" s="320">
        <v>33525721</v>
      </c>
      <c r="P71" s="320">
        <v>1044701520</v>
      </c>
      <c r="Q71" s="320">
        <v>0</v>
      </c>
      <c r="R71" s="320">
        <v>1044701520</v>
      </c>
      <c r="S71" s="320">
        <v>0</v>
      </c>
      <c r="T71" s="320">
        <v>946226965</v>
      </c>
      <c r="U71" s="320">
        <v>946226965</v>
      </c>
      <c r="V71" s="320">
        <v>1011175799</v>
      </c>
      <c r="W71" s="320">
        <v>1011175799</v>
      </c>
      <c r="X71" s="320">
        <v>1044701520</v>
      </c>
      <c r="Y71" s="320">
        <v>1044701520</v>
      </c>
      <c r="Z71" s="320">
        <v>2246589</v>
      </c>
      <c r="AA71" s="320">
        <v>181889</v>
      </c>
      <c r="AB71" s="320">
        <v>2428478</v>
      </c>
      <c r="AC71" s="320">
        <v>59487349.149999999</v>
      </c>
      <c r="AD71" s="320">
        <v>0</v>
      </c>
      <c r="AE71" s="320">
        <v>1106617347.1500001</v>
      </c>
    </row>
    <row r="72" spans="1:44">
      <c r="B72" s="313" t="s">
        <v>112</v>
      </c>
      <c r="C72" s="320">
        <v>6235553535</v>
      </c>
      <c r="D72" s="320">
        <v>7271584</v>
      </c>
      <c r="E72" s="320">
        <v>6242825119</v>
      </c>
      <c r="F72" s="320">
        <v>4318099160</v>
      </c>
      <c r="G72" s="320">
        <v>18130030</v>
      </c>
      <c r="H72" s="320">
        <v>4336229190</v>
      </c>
      <c r="I72" s="320">
        <v>2182570871</v>
      </c>
      <c r="J72" s="320">
        <v>2064244</v>
      </c>
      <c r="K72" s="320">
        <v>2184635115</v>
      </c>
      <c r="L72" s="320">
        <v>27585441</v>
      </c>
      <c r="M72" s="320">
        <v>363308175</v>
      </c>
      <c r="N72" s="320">
        <v>41248015</v>
      </c>
      <c r="O72" s="320">
        <v>404556190</v>
      </c>
      <c r="P72" s="320">
        <v>13195831055</v>
      </c>
      <c r="Q72" s="320">
        <v>0</v>
      </c>
      <c r="R72" s="320">
        <v>13195831055</v>
      </c>
      <c r="S72" s="320">
        <v>0</v>
      </c>
      <c r="T72" s="320">
        <v>12763809007</v>
      </c>
      <c r="U72" s="320">
        <v>12763809007</v>
      </c>
      <c r="V72" s="320">
        <v>12791274865</v>
      </c>
      <c r="W72" s="320">
        <v>12791274865</v>
      </c>
      <c r="X72" s="320">
        <v>13195831055</v>
      </c>
      <c r="Y72" s="320">
        <v>13195831055</v>
      </c>
      <c r="Z72" s="320">
        <v>25452131</v>
      </c>
      <c r="AA72" s="320">
        <v>196030</v>
      </c>
      <c r="AB72" s="320">
        <v>25648161</v>
      </c>
      <c r="AC72" s="320">
        <v>814886611.98000002</v>
      </c>
      <c r="AD72" s="320">
        <v>0</v>
      </c>
      <c r="AE72" s="320">
        <v>14036365827.979998</v>
      </c>
    </row>
    <row r="73" spans="1:44">
      <c r="A73" s="4">
        <v>2013</v>
      </c>
      <c r="B73" s="4">
        <v>1</v>
      </c>
      <c r="C73" s="320">
        <v>581581606</v>
      </c>
      <c r="D73" s="320">
        <v>-22676645</v>
      </c>
      <c r="E73" s="320">
        <v>558904961</v>
      </c>
      <c r="F73" s="320">
        <v>338991640</v>
      </c>
      <c r="G73" s="320">
        <v>-12728578</v>
      </c>
      <c r="H73" s="320">
        <v>326263062</v>
      </c>
      <c r="I73" s="320">
        <v>172003624</v>
      </c>
      <c r="J73" s="320">
        <v>-1572329</v>
      </c>
      <c r="K73" s="320">
        <v>170431295</v>
      </c>
      <c r="L73" s="320">
        <v>2352900</v>
      </c>
      <c r="M73" s="320">
        <v>32170943</v>
      </c>
      <c r="N73" s="320">
        <v>3389345</v>
      </c>
      <c r="O73" s="320">
        <v>35560288</v>
      </c>
      <c r="P73" s="320">
        <v>1093512506</v>
      </c>
      <c r="Q73" s="320">
        <v>0</v>
      </c>
      <c r="R73" s="320">
        <v>1093512506</v>
      </c>
      <c r="S73" s="320">
        <v>0</v>
      </c>
      <c r="T73" s="320">
        <v>1094929770</v>
      </c>
      <c r="U73" s="320">
        <v>1094929770</v>
      </c>
      <c r="V73" s="320">
        <v>1057952218</v>
      </c>
      <c r="W73" s="320">
        <v>1057952218</v>
      </c>
      <c r="X73" s="320">
        <v>1093512506</v>
      </c>
      <c r="Y73" s="320">
        <v>1093512506</v>
      </c>
      <c r="Z73" s="320">
        <v>2294751</v>
      </c>
      <c r="AA73" s="320">
        <v>-88998</v>
      </c>
      <c r="AB73" s="320">
        <v>2205753</v>
      </c>
      <c r="AC73" s="320">
        <v>64114562.969999999</v>
      </c>
      <c r="AD73" s="320">
        <v>0</v>
      </c>
      <c r="AE73" s="320">
        <v>1159832821.97</v>
      </c>
      <c r="AR73" s="321"/>
    </row>
    <row r="74" spans="1:44">
      <c r="A74" s="4">
        <v>2013</v>
      </c>
      <c r="B74" s="4">
        <v>2</v>
      </c>
      <c r="C74" s="320">
        <v>511302933</v>
      </c>
      <c r="D74" s="320">
        <v>-50196344</v>
      </c>
      <c r="E74" s="320">
        <v>461106589</v>
      </c>
      <c r="F74" s="320">
        <v>320264574</v>
      </c>
      <c r="G74" s="320">
        <v>-30146096</v>
      </c>
      <c r="H74" s="320">
        <v>290118478</v>
      </c>
      <c r="I74" s="320">
        <v>154745456</v>
      </c>
      <c r="J74" s="320">
        <v>-3582025</v>
      </c>
      <c r="K74" s="320">
        <v>151163431</v>
      </c>
      <c r="L74" s="320">
        <v>2361671</v>
      </c>
      <c r="M74" s="320">
        <v>28004847</v>
      </c>
      <c r="N74" s="320">
        <v>2987908</v>
      </c>
      <c r="O74" s="320">
        <v>30992755</v>
      </c>
      <c r="P74" s="320">
        <v>935742924</v>
      </c>
      <c r="Q74" s="320">
        <v>0</v>
      </c>
      <c r="R74" s="320">
        <v>935742924</v>
      </c>
      <c r="S74" s="320">
        <v>0</v>
      </c>
      <c r="T74" s="320">
        <v>988674634</v>
      </c>
      <c r="U74" s="320">
        <v>988674634</v>
      </c>
      <c r="V74" s="320">
        <v>904750169</v>
      </c>
      <c r="W74" s="320">
        <v>904750169</v>
      </c>
      <c r="X74" s="320">
        <v>935742924</v>
      </c>
      <c r="Y74" s="320">
        <v>935742924</v>
      </c>
      <c r="Z74" s="320">
        <v>2193334</v>
      </c>
      <c r="AA74" s="320">
        <v>-214529</v>
      </c>
      <c r="AB74" s="320">
        <v>1978805</v>
      </c>
      <c r="AC74" s="320">
        <v>45955389.009999998</v>
      </c>
      <c r="AD74" s="320">
        <v>0</v>
      </c>
      <c r="AE74" s="320">
        <v>983677118.00999999</v>
      </c>
      <c r="AR74" s="321"/>
    </row>
    <row r="75" spans="1:44">
      <c r="A75" s="4">
        <v>2013</v>
      </c>
      <c r="B75" s="4">
        <v>3</v>
      </c>
      <c r="C75" s="320">
        <v>416321490</v>
      </c>
      <c r="D75" s="320">
        <v>23513073</v>
      </c>
      <c r="E75" s="320">
        <v>439834563</v>
      </c>
      <c r="F75" s="320">
        <v>311453521</v>
      </c>
      <c r="G75" s="320">
        <v>16782302</v>
      </c>
      <c r="H75" s="320">
        <v>328235823</v>
      </c>
      <c r="I75" s="320">
        <v>167038553</v>
      </c>
      <c r="J75" s="320">
        <v>2088556</v>
      </c>
      <c r="K75" s="320">
        <v>169127109</v>
      </c>
      <c r="L75" s="320">
        <v>2370441</v>
      </c>
      <c r="M75" s="320">
        <v>27704814</v>
      </c>
      <c r="N75" s="320">
        <v>3036761</v>
      </c>
      <c r="O75" s="320">
        <v>30741575</v>
      </c>
      <c r="P75" s="320">
        <v>970309511</v>
      </c>
      <c r="Q75" s="320">
        <v>0</v>
      </c>
      <c r="R75" s="320">
        <v>970309511</v>
      </c>
      <c r="S75" s="320">
        <v>0</v>
      </c>
      <c r="T75" s="320">
        <v>897184005</v>
      </c>
      <c r="U75" s="320">
        <v>897184005</v>
      </c>
      <c r="V75" s="320">
        <v>939567936</v>
      </c>
      <c r="W75" s="320">
        <v>939567936</v>
      </c>
      <c r="X75" s="320">
        <v>970309511</v>
      </c>
      <c r="Y75" s="320">
        <v>970309511</v>
      </c>
      <c r="Z75" s="320">
        <v>2139962</v>
      </c>
      <c r="AA75" s="320">
        <v>120413</v>
      </c>
      <c r="AB75" s="320">
        <v>2260375</v>
      </c>
      <c r="AC75" s="320">
        <v>49548061.079999998</v>
      </c>
      <c r="AD75" s="320">
        <v>0</v>
      </c>
      <c r="AE75" s="320">
        <v>1022117947.0799999</v>
      </c>
      <c r="AR75" s="321"/>
    </row>
    <row r="76" spans="1:44">
      <c r="A76" s="4">
        <v>2013</v>
      </c>
      <c r="B76" s="4">
        <v>4</v>
      </c>
      <c r="C76" s="320">
        <v>407964567</v>
      </c>
      <c r="D76" s="320">
        <v>17248675</v>
      </c>
      <c r="E76" s="320">
        <v>425213242</v>
      </c>
      <c r="F76" s="320">
        <v>330918465</v>
      </c>
      <c r="G76" s="320">
        <v>13351416</v>
      </c>
      <c r="H76" s="320">
        <v>344269881</v>
      </c>
      <c r="I76" s="320">
        <v>187911357</v>
      </c>
      <c r="J76" s="320">
        <v>1763329</v>
      </c>
      <c r="K76" s="320">
        <v>189674686</v>
      </c>
      <c r="L76" s="320">
        <v>2379212</v>
      </c>
      <c r="M76" s="320">
        <v>26182097</v>
      </c>
      <c r="N76" s="320">
        <v>2986054</v>
      </c>
      <c r="O76" s="320">
        <v>29168151</v>
      </c>
      <c r="P76" s="320">
        <v>990705172</v>
      </c>
      <c r="Q76" s="320">
        <v>0</v>
      </c>
      <c r="R76" s="320">
        <v>990705172</v>
      </c>
      <c r="S76" s="320">
        <v>0</v>
      </c>
      <c r="T76" s="320">
        <v>929173601</v>
      </c>
      <c r="U76" s="320">
        <v>929173601</v>
      </c>
      <c r="V76" s="320">
        <v>961537021</v>
      </c>
      <c r="W76" s="320">
        <v>961537021</v>
      </c>
      <c r="X76" s="320">
        <v>990705172</v>
      </c>
      <c r="Y76" s="320">
        <v>990705172</v>
      </c>
      <c r="Z76" s="320">
        <v>2009925</v>
      </c>
      <c r="AA76" s="320">
        <v>84769</v>
      </c>
      <c r="AB76" s="320">
        <v>2094694</v>
      </c>
      <c r="AC76" s="320">
        <v>51639603.329999998</v>
      </c>
      <c r="AD76" s="320">
        <v>0</v>
      </c>
      <c r="AE76" s="320">
        <v>1044439469.3299999</v>
      </c>
      <c r="AR76" s="321"/>
    </row>
    <row r="77" spans="1:44">
      <c r="A77" s="4">
        <v>2013</v>
      </c>
      <c r="B77" s="4">
        <v>5</v>
      </c>
      <c r="C77" s="320">
        <v>448327554</v>
      </c>
      <c r="D77" s="320">
        <v>81550278</v>
      </c>
      <c r="E77" s="320">
        <v>529877832</v>
      </c>
      <c r="F77" s="320">
        <v>354666826</v>
      </c>
      <c r="G77" s="320">
        <v>61671325</v>
      </c>
      <c r="H77" s="320">
        <v>416338151</v>
      </c>
      <c r="I77" s="320">
        <v>189638118</v>
      </c>
      <c r="J77" s="320">
        <v>7418436</v>
      </c>
      <c r="K77" s="320">
        <v>197056554</v>
      </c>
      <c r="L77" s="320">
        <v>2387982</v>
      </c>
      <c r="M77" s="320">
        <v>30764295</v>
      </c>
      <c r="N77" s="320">
        <v>3595830</v>
      </c>
      <c r="O77" s="320">
        <v>34360125</v>
      </c>
      <c r="P77" s="320">
        <v>1180020644</v>
      </c>
      <c r="Q77" s="320">
        <v>0</v>
      </c>
      <c r="R77" s="320">
        <v>1180020644</v>
      </c>
      <c r="S77" s="320">
        <v>0</v>
      </c>
      <c r="T77" s="320">
        <v>995020480</v>
      </c>
      <c r="U77" s="320">
        <v>995020480</v>
      </c>
      <c r="V77" s="320">
        <v>1145660519</v>
      </c>
      <c r="W77" s="320">
        <v>1145660519</v>
      </c>
      <c r="X77" s="320">
        <v>1180020644</v>
      </c>
      <c r="Y77" s="320">
        <v>1180020644</v>
      </c>
      <c r="Z77" s="320">
        <v>2317289</v>
      </c>
      <c r="AA77" s="320">
        <v>420082</v>
      </c>
      <c r="AB77" s="320">
        <v>2737371</v>
      </c>
      <c r="AC77" s="320">
        <v>74970420.079999998</v>
      </c>
      <c r="AD77" s="320">
        <v>0</v>
      </c>
      <c r="AE77" s="320">
        <v>1257728435.0799999</v>
      </c>
      <c r="AR77" s="321"/>
    </row>
    <row r="78" spans="1:44">
      <c r="A78" s="4">
        <v>2013</v>
      </c>
      <c r="B78" s="4">
        <v>6</v>
      </c>
      <c r="C78" s="320">
        <v>599203769</v>
      </c>
      <c r="D78" s="320">
        <v>23227809</v>
      </c>
      <c r="E78" s="320">
        <v>622431578</v>
      </c>
      <c r="F78" s="320">
        <v>411499432</v>
      </c>
      <c r="G78" s="320">
        <v>15327455</v>
      </c>
      <c r="H78" s="320">
        <v>426826887</v>
      </c>
      <c r="I78" s="320">
        <v>185964314</v>
      </c>
      <c r="J78" s="320">
        <v>1813094</v>
      </c>
      <c r="K78" s="320">
        <v>187777408</v>
      </c>
      <c r="L78" s="320">
        <v>2396753</v>
      </c>
      <c r="M78" s="320">
        <v>33561684</v>
      </c>
      <c r="N78" s="320">
        <v>3963975</v>
      </c>
      <c r="O78" s="320">
        <v>37525659</v>
      </c>
      <c r="P78" s="320">
        <v>1276958285</v>
      </c>
      <c r="Q78" s="320">
        <v>0</v>
      </c>
      <c r="R78" s="320">
        <v>1276958285</v>
      </c>
      <c r="S78" s="320">
        <v>0</v>
      </c>
      <c r="T78" s="320">
        <v>1199064268</v>
      </c>
      <c r="U78" s="320">
        <v>1199064268</v>
      </c>
      <c r="V78" s="320">
        <v>1239432626</v>
      </c>
      <c r="W78" s="320">
        <v>1239432626</v>
      </c>
      <c r="X78" s="320">
        <v>1276958285</v>
      </c>
      <c r="Y78" s="320">
        <v>1276958285</v>
      </c>
      <c r="Z78" s="320">
        <v>1883628</v>
      </c>
      <c r="AA78" s="320">
        <v>72750</v>
      </c>
      <c r="AB78" s="320">
        <v>1956378</v>
      </c>
      <c r="AC78" s="320">
        <v>88892435.609999999</v>
      </c>
      <c r="AD78" s="320">
        <v>0</v>
      </c>
      <c r="AE78" s="320">
        <v>1367807098.6100001</v>
      </c>
      <c r="AR78" s="321"/>
    </row>
    <row r="79" spans="1:44">
      <c r="A79" s="4">
        <v>2013</v>
      </c>
      <c r="B79" s="4">
        <v>7</v>
      </c>
      <c r="C79" s="320">
        <v>689139463</v>
      </c>
      <c r="D79" s="320">
        <v>16769219</v>
      </c>
      <c r="E79" s="320">
        <v>705908682</v>
      </c>
      <c r="F79" s="320">
        <v>434091801</v>
      </c>
      <c r="G79" s="320">
        <v>10147049</v>
      </c>
      <c r="H79" s="320">
        <v>444238850</v>
      </c>
      <c r="I79" s="320">
        <v>197940722</v>
      </c>
      <c r="J79" s="320">
        <v>1205897</v>
      </c>
      <c r="K79" s="320">
        <v>199146619</v>
      </c>
      <c r="L79" s="320">
        <v>2405523</v>
      </c>
      <c r="M79" s="320">
        <v>36282801</v>
      </c>
      <c r="N79" s="320">
        <v>4239509</v>
      </c>
      <c r="O79" s="320">
        <v>40522310</v>
      </c>
      <c r="P79" s="320">
        <v>1392221984</v>
      </c>
      <c r="Q79" s="320">
        <v>0</v>
      </c>
      <c r="R79" s="320">
        <v>1392221984</v>
      </c>
      <c r="S79" s="320">
        <v>0</v>
      </c>
      <c r="T79" s="320">
        <v>1323577509</v>
      </c>
      <c r="U79" s="320">
        <v>1323577509</v>
      </c>
      <c r="V79" s="320">
        <v>1351699674</v>
      </c>
      <c r="W79" s="320">
        <v>1351699674</v>
      </c>
      <c r="X79" s="320">
        <v>1392221984</v>
      </c>
      <c r="Y79" s="320">
        <v>1392221984</v>
      </c>
      <c r="Z79" s="320">
        <v>2220811</v>
      </c>
      <c r="AA79" s="320">
        <v>53838</v>
      </c>
      <c r="AB79" s="320">
        <v>2274649</v>
      </c>
      <c r="AC79" s="320">
        <v>107165823.66</v>
      </c>
      <c r="AD79" s="320">
        <v>0</v>
      </c>
      <c r="AE79" s="320">
        <v>1501662456.6599998</v>
      </c>
      <c r="AR79" s="321"/>
    </row>
    <row r="80" spans="1:44">
      <c r="A80" s="4">
        <v>2013</v>
      </c>
      <c r="B80" s="4">
        <v>8</v>
      </c>
      <c r="C80" s="320">
        <v>716788852</v>
      </c>
      <c r="D80" s="320">
        <v>2717009</v>
      </c>
      <c r="E80" s="320">
        <v>719505861</v>
      </c>
      <c r="F80" s="320">
        <v>446824022</v>
      </c>
      <c r="G80" s="320">
        <v>1624102</v>
      </c>
      <c r="H80" s="320">
        <v>448448124</v>
      </c>
      <c r="I80" s="320">
        <v>196576449</v>
      </c>
      <c r="J80" s="320">
        <v>203729</v>
      </c>
      <c r="K80" s="320">
        <v>196780178</v>
      </c>
      <c r="L80" s="320">
        <v>2414293</v>
      </c>
      <c r="M80" s="320">
        <v>36955538</v>
      </c>
      <c r="N80" s="320">
        <v>4363349</v>
      </c>
      <c r="O80" s="320">
        <v>41318887</v>
      </c>
      <c r="P80" s="320">
        <v>1408467343</v>
      </c>
      <c r="Q80" s="320">
        <v>0</v>
      </c>
      <c r="R80" s="320">
        <v>1408467343</v>
      </c>
      <c r="S80" s="320">
        <v>0</v>
      </c>
      <c r="T80" s="320">
        <v>1362603616</v>
      </c>
      <c r="U80" s="320">
        <v>1362603616</v>
      </c>
      <c r="V80" s="320">
        <v>1367148456</v>
      </c>
      <c r="W80" s="320">
        <v>1367148456</v>
      </c>
      <c r="X80" s="320">
        <v>1408467343</v>
      </c>
      <c r="Y80" s="320">
        <v>1408467343</v>
      </c>
      <c r="Z80" s="320">
        <v>2201233</v>
      </c>
      <c r="AA80" s="320">
        <v>8315</v>
      </c>
      <c r="AB80" s="320">
        <v>2209548</v>
      </c>
      <c r="AC80" s="320">
        <v>109844843.84999999</v>
      </c>
      <c r="AD80" s="320">
        <v>0</v>
      </c>
      <c r="AE80" s="320">
        <v>1520521734.8499999</v>
      </c>
      <c r="AR80" s="321"/>
    </row>
    <row r="81" spans="1:44">
      <c r="A81" s="4">
        <v>2013</v>
      </c>
      <c r="B81" s="4">
        <v>9</v>
      </c>
      <c r="C81" s="320">
        <v>647308796</v>
      </c>
      <c r="D81" s="320">
        <v>-69813187</v>
      </c>
      <c r="E81" s="320">
        <v>577495609</v>
      </c>
      <c r="F81" s="320">
        <v>436222789</v>
      </c>
      <c r="G81" s="320">
        <v>-45177452</v>
      </c>
      <c r="H81" s="320">
        <v>391045337</v>
      </c>
      <c r="I81" s="320">
        <v>186589634</v>
      </c>
      <c r="J81" s="320">
        <v>-5568982</v>
      </c>
      <c r="K81" s="320">
        <v>181020652</v>
      </c>
      <c r="L81" s="320">
        <v>2423064</v>
      </c>
      <c r="M81" s="320">
        <v>31796622</v>
      </c>
      <c r="N81" s="320">
        <v>3719147</v>
      </c>
      <c r="O81" s="320">
        <v>35515769</v>
      </c>
      <c r="P81" s="320">
        <v>1187500431</v>
      </c>
      <c r="Q81" s="320">
        <v>0</v>
      </c>
      <c r="R81" s="320">
        <v>1187500431</v>
      </c>
      <c r="S81" s="320">
        <v>0</v>
      </c>
      <c r="T81" s="320">
        <v>1272544283</v>
      </c>
      <c r="U81" s="320">
        <v>1272544283</v>
      </c>
      <c r="V81" s="320">
        <v>1151984662</v>
      </c>
      <c r="W81" s="320">
        <v>1151984662</v>
      </c>
      <c r="X81" s="320">
        <v>1187500431</v>
      </c>
      <c r="Y81" s="320">
        <v>1187500431</v>
      </c>
      <c r="Z81" s="320">
        <v>2082783</v>
      </c>
      <c r="AA81" s="320">
        <v>-223989</v>
      </c>
      <c r="AB81" s="320">
        <v>1858794</v>
      </c>
      <c r="AC81" s="320">
        <v>75987997.299999997</v>
      </c>
      <c r="AD81" s="320">
        <v>0</v>
      </c>
      <c r="AE81" s="320">
        <v>1265347222.3</v>
      </c>
      <c r="AR81" s="321"/>
    </row>
    <row r="82" spans="1:44">
      <c r="A82" s="4">
        <v>2013</v>
      </c>
      <c r="B82" s="4">
        <v>10</v>
      </c>
      <c r="C82" s="320">
        <v>512361304</v>
      </c>
      <c r="D82" s="320">
        <v>-38202543</v>
      </c>
      <c r="E82" s="320">
        <v>474158761</v>
      </c>
      <c r="F82" s="320">
        <v>382194732</v>
      </c>
      <c r="G82" s="320">
        <v>-27230198</v>
      </c>
      <c r="H82" s="320">
        <v>354964534</v>
      </c>
      <c r="I82" s="320">
        <v>190453028</v>
      </c>
      <c r="J82" s="320">
        <v>-3288085</v>
      </c>
      <c r="K82" s="320">
        <v>187164943</v>
      </c>
      <c r="L82" s="320">
        <v>2431834</v>
      </c>
      <c r="M82" s="320">
        <v>29159243</v>
      </c>
      <c r="N82" s="320">
        <v>3222481</v>
      </c>
      <c r="O82" s="320">
        <v>32381724</v>
      </c>
      <c r="P82" s="320">
        <v>1051101796</v>
      </c>
      <c r="Q82" s="320">
        <v>0</v>
      </c>
      <c r="R82" s="320">
        <v>1051101796</v>
      </c>
      <c r="S82" s="320">
        <v>0</v>
      </c>
      <c r="T82" s="320">
        <v>1087440898</v>
      </c>
      <c r="U82" s="320">
        <v>1087440898</v>
      </c>
      <c r="V82" s="320">
        <v>1018720072</v>
      </c>
      <c r="W82" s="320">
        <v>1018720072</v>
      </c>
      <c r="X82" s="320">
        <v>1051101796</v>
      </c>
      <c r="Y82" s="320">
        <v>1051101796</v>
      </c>
      <c r="Z82" s="320">
        <v>1972647</v>
      </c>
      <c r="AA82" s="320">
        <v>-146714</v>
      </c>
      <c r="AB82" s="320">
        <v>1825933</v>
      </c>
      <c r="AC82" s="320">
        <v>58544045.07</v>
      </c>
      <c r="AD82" s="320">
        <v>0</v>
      </c>
      <c r="AE82" s="320">
        <v>1111471774.0699999</v>
      </c>
      <c r="AR82" s="321"/>
    </row>
    <row r="83" spans="1:44">
      <c r="A83" s="4">
        <v>2013</v>
      </c>
      <c r="B83" s="4">
        <v>11</v>
      </c>
      <c r="C83" s="320">
        <v>420805757</v>
      </c>
      <c r="D83" s="320">
        <v>-14463215</v>
      </c>
      <c r="E83" s="320">
        <v>406342542</v>
      </c>
      <c r="F83" s="320">
        <v>338703417</v>
      </c>
      <c r="G83" s="320">
        <v>-11150274</v>
      </c>
      <c r="H83" s="320">
        <v>327553143</v>
      </c>
      <c r="I83" s="320">
        <v>173669396</v>
      </c>
      <c r="J83" s="320">
        <v>-1450326</v>
      </c>
      <c r="K83" s="320">
        <v>172219070</v>
      </c>
      <c r="L83" s="320">
        <v>2440605</v>
      </c>
      <c r="M83" s="320">
        <v>27237188</v>
      </c>
      <c r="N83" s="320">
        <v>2883324</v>
      </c>
      <c r="O83" s="320">
        <v>30120512</v>
      </c>
      <c r="P83" s="320">
        <v>938675872</v>
      </c>
      <c r="Q83" s="320">
        <v>0</v>
      </c>
      <c r="R83" s="320">
        <v>938675872</v>
      </c>
      <c r="S83" s="320">
        <v>0</v>
      </c>
      <c r="T83" s="320">
        <v>935619175</v>
      </c>
      <c r="U83" s="320">
        <v>935619175</v>
      </c>
      <c r="V83" s="320">
        <v>908555360</v>
      </c>
      <c r="W83" s="320">
        <v>908555360</v>
      </c>
      <c r="X83" s="320">
        <v>938675872</v>
      </c>
      <c r="Y83" s="320">
        <v>938675872</v>
      </c>
      <c r="Z83" s="320">
        <v>2097644</v>
      </c>
      <c r="AA83" s="320">
        <v>-71844</v>
      </c>
      <c r="AB83" s="320">
        <v>2025800</v>
      </c>
      <c r="AC83" s="320">
        <v>46185016.829999998</v>
      </c>
      <c r="AD83" s="320">
        <v>0</v>
      </c>
      <c r="AE83" s="320">
        <v>986886688.82999992</v>
      </c>
      <c r="AR83" s="321"/>
    </row>
    <row r="84" spans="1:44">
      <c r="A84" s="4">
        <v>2013</v>
      </c>
      <c r="B84" s="4">
        <v>12</v>
      </c>
      <c r="C84" s="320">
        <v>464171440</v>
      </c>
      <c r="D84" s="320">
        <v>37555320</v>
      </c>
      <c r="E84" s="320">
        <v>501726760</v>
      </c>
      <c r="F84" s="320">
        <v>332539756</v>
      </c>
      <c r="G84" s="320">
        <v>25862344</v>
      </c>
      <c r="H84" s="320">
        <v>358402100</v>
      </c>
      <c r="I84" s="320">
        <v>167843583</v>
      </c>
      <c r="J84" s="320">
        <v>3014211</v>
      </c>
      <c r="K84" s="320">
        <v>170857794</v>
      </c>
      <c r="L84" s="320">
        <v>2449375</v>
      </c>
      <c r="M84" s="320">
        <v>30938489</v>
      </c>
      <c r="N84" s="320">
        <v>3253721</v>
      </c>
      <c r="O84" s="320">
        <v>34192210</v>
      </c>
      <c r="P84" s="320">
        <v>1067628239</v>
      </c>
      <c r="Q84" s="320">
        <v>0</v>
      </c>
      <c r="R84" s="320">
        <v>1067628239</v>
      </c>
      <c r="S84" s="320">
        <v>0</v>
      </c>
      <c r="T84" s="320">
        <v>967004154</v>
      </c>
      <c r="U84" s="320">
        <v>967004154</v>
      </c>
      <c r="V84" s="320">
        <v>1033436029</v>
      </c>
      <c r="W84" s="320">
        <v>1033436029</v>
      </c>
      <c r="X84" s="320">
        <v>1067628239</v>
      </c>
      <c r="Y84" s="320">
        <v>1067628239</v>
      </c>
      <c r="Z84" s="320">
        <v>2266771</v>
      </c>
      <c r="AA84" s="320">
        <v>182431</v>
      </c>
      <c r="AB84" s="320">
        <v>2449202</v>
      </c>
      <c r="AC84" s="320">
        <v>60828641.710000001</v>
      </c>
      <c r="AD84" s="320">
        <v>0</v>
      </c>
      <c r="AE84" s="320">
        <v>1130906082.71</v>
      </c>
      <c r="AR84" s="321"/>
    </row>
    <row r="85" spans="1:44">
      <c r="B85" s="313" t="s">
        <v>112</v>
      </c>
      <c r="C85" s="320">
        <v>6415277531</v>
      </c>
      <c r="D85" s="320">
        <v>7229449</v>
      </c>
      <c r="E85" s="320">
        <v>6422506980</v>
      </c>
      <c r="F85" s="320">
        <v>4438370975</v>
      </c>
      <c r="G85" s="320">
        <v>18333395</v>
      </c>
      <c r="H85" s="320">
        <v>4456704370</v>
      </c>
      <c r="I85" s="320">
        <v>2170374234</v>
      </c>
      <c r="J85" s="320">
        <v>2045505</v>
      </c>
      <c r="K85" s="320">
        <v>2172419739</v>
      </c>
      <c r="L85" s="320">
        <v>28813653</v>
      </c>
      <c r="M85" s="320">
        <v>370758561</v>
      </c>
      <c r="N85" s="320">
        <v>41641404</v>
      </c>
      <c r="O85" s="320">
        <v>412399965</v>
      </c>
      <c r="P85" s="320">
        <v>13492844707</v>
      </c>
      <c r="Q85" s="320">
        <v>0</v>
      </c>
      <c r="R85" s="320">
        <v>13492844707</v>
      </c>
      <c r="S85" s="320">
        <v>0</v>
      </c>
      <c r="T85" s="320">
        <v>13052836393</v>
      </c>
      <c r="U85" s="320">
        <v>13052836393</v>
      </c>
      <c r="V85" s="320">
        <v>13080444742</v>
      </c>
      <c r="W85" s="320">
        <v>13080444742</v>
      </c>
      <c r="X85" s="320">
        <v>13492844707</v>
      </c>
      <c r="Y85" s="320">
        <v>13492844707</v>
      </c>
      <c r="Z85" s="320">
        <v>25680778</v>
      </c>
      <c r="AA85" s="320">
        <v>196524</v>
      </c>
      <c r="AB85" s="320">
        <v>25877302</v>
      </c>
      <c r="AC85" s="320">
        <v>833676840.50000012</v>
      </c>
      <c r="AD85" s="320">
        <v>0</v>
      </c>
      <c r="AE85" s="320">
        <v>14352398849.5</v>
      </c>
      <c r="AQ85" s="321"/>
      <c r="AR85" s="321"/>
    </row>
    <row r="86" spans="1:44">
      <c r="A86" s="4">
        <v>2014</v>
      </c>
      <c r="B86" s="4">
        <v>1</v>
      </c>
      <c r="C86" s="320">
        <v>594382647</v>
      </c>
      <c r="D86" s="320">
        <v>-23013695</v>
      </c>
      <c r="E86" s="320">
        <v>571368952</v>
      </c>
      <c r="F86" s="320">
        <v>346432077</v>
      </c>
      <c r="G86" s="320">
        <v>-12932466</v>
      </c>
      <c r="H86" s="320">
        <v>333499611</v>
      </c>
      <c r="I86" s="320">
        <v>170483816</v>
      </c>
      <c r="J86" s="320">
        <v>-1567257</v>
      </c>
      <c r="K86" s="320">
        <v>168916559</v>
      </c>
      <c r="L86" s="320">
        <v>2458632</v>
      </c>
      <c r="M86" s="320">
        <v>32806461</v>
      </c>
      <c r="N86" s="320">
        <v>3423023</v>
      </c>
      <c r="O86" s="320">
        <v>36229484</v>
      </c>
      <c r="P86" s="320">
        <v>1112473238</v>
      </c>
      <c r="Q86" s="320">
        <v>0</v>
      </c>
      <c r="R86" s="320">
        <v>1112473238</v>
      </c>
      <c r="S86" s="320">
        <v>0</v>
      </c>
      <c r="T86" s="320">
        <v>1113757172</v>
      </c>
      <c r="U86" s="320">
        <v>1113757172</v>
      </c>
      <c r="V86" s="320">
        <v>1076243754</v>
      </c>
      <c r="W86" s="320">
        <v>1076243754</v>
      </c>
      <c r="X86" s="320">
        <v>1112473238</v>
      </c>
      <c r="Y86" s="320">
        <v>1112473238</v>
      </c>
      <c r="Z86" s="320">
        <v>2315182</v>
      </c>
      <c r="AA86" s="320">
        <v>-89091</v>
      </c>
      <c r="AB86" s="320">
        <v>2226091</v>
      </c>
      <c r="AC86" s="320">
        <v>65140279.189999998</v>
      </c>
      <c r="AD86" s="320">
        <v>0</v>
      </c>
      <c r="AE86" s="320">
        <v>1179839608.1900001</v>
      </c>
      <c r="AR86" s="321"/>
    </row>
    <row r="87" spans="1:44">
      <c r="A87" s="4">
        <v>2014</v>
      </c>
      <c r="B87" s="4">
        <v>2</v>
      </c>
      <c r="C87" s="320">
        <v>525453924</v>
      </c>
      <c r="D87" s="320">
        <v>-51439004</v>
      </c>
      <c r="E87" s="320">
        <v>474014920</v>
      </c>
      <c r="F87" s="320">
        <v>328976701</v>
      </c>
      <c r="G87" s="320">
        <v>-30915301</v>
      </c>
      <c r="H87" s="320">
        <v>298061400</v>
      </c>
      <c r="I87" s="320">
        <v>153722024</v>
      </c>
      <c r="J87" s="320">
        <v>-3593219</v>
      </c>
      <c r="K87" s="320">
        <v>150128805</v>
      </c>
      <c r="L87" s="320">
        <v>2467888</v>
      </c>
      <c r="M87" s="320">
        <v>28599364</v>
      </c>
      <c r="N87" s="320">
        <v>3019415</v>
      </c>
      <c r="O87" s="320">
        <v>31618779</v>
      </c>
      <c r="P87" s="320">
        <v>956291792</v>
      </c>
      <c r="Q87" s="320">
        <v>0</v>
      </c>
      <c r="R87" s="320">
        <v>956291792</v>
      </c>
      <c r="S87" s="320">
        <v>0</v>
      </c>
      <c r="T87" s="320">
        <v>1010620537</v>
      </c>
      <c r="U87" s="320">
        <v>1010620537</v>
      </c>
      <c r="V87" s="320">
        <v>924673013</v>
      </c>
      <c r="W87" s="320">
        <v>924673013</v>
      </c>
      <c r="X87" s="320">
        <v>956291792</v>
      </c>
      <c r="Y87" s="320">
        <v>956291792</v>
      </c>
      <c r="Z87" s="320">
        <v>2212862</v>
      </c>
      <c r="AA87" s="320">
        <v>-215710</v>
      </c>
      <c r="AB87" s="320">
        <v>1997152</v>
      </c>
      <c r="AC87" s="320">
        <v>47112851.149999999</v>
      </c>
      <c r="AD87" s="320">
        <v>0</v>
      </c>
      <c r="AE87" s="320">
        <v>1005401795.15</v>
      </c>
      <c r="AR87" s="321"/>
    </row>
    <row r="88" spans="1:44">
      <c r="A88" s="4">
        <v>2014</v>
      </c>
      <c r="B88" s="4">
        <v>3</v>
      </c>
      <c r="C88" s="320">
        <v>423692792</v>
      </c>
      <c r="D88" s="320">
        <v>24030564</v>
      </c>
      <c r="E88" s="320">
        <v>447723356</v>
      </c>
      <c r="F88" s="320">
        <v>316785848</v>
      </c>
      <c r="G88" s="320">
        <v>17153379</v>
      </c>
      <c r="H88" s="320">
        <v>333939227</v>
      </c>
      <c r="I88" s="320">
        <v>165683289</v>
      </c>
      <c r="J88" s="320">
        <v>2102387</v>
      </c>
      <c r="K88" s="320">
        <v>167785676</v>
      </c>
      <c r="L88" s="320">
        <v>2477145</v>
      </c>
      <c r="M88" s="320">
        <v>28341585</v>
      </c>
      <c r="N88" s="320">
        <v>3070439</v>
      </c>
      <c r="O88" s="320">
        <v>31412024</v>
      </c>
      <c r="P88" s="320">
        <v>983337428</v>
      </c>
      <c r="Q88" s="320">
        <v>0</v>
      </c>
      <c r="R88" s="320">
        <v>983337428</v>
      </c>
      <c r="S88" s="320">
        <v>0</v>
      </c>
      <c r="T88" s="320">
        <v>908639074</v>
      </c>
      <c r="U88" s="320">
        <v>908639074</v>
      </c>
      <c r="V88" s="320">
        <v>951925404</v>
      </c>
      <c r="W88" s="320">
        <v>951925404</v>
      </c>
      <c r="X88" s="320">
        <v>983337428</v>
      </c>
      <c r="Y88" s="320">
        <v>983337428</v>
      </c>
      <c r="Z88" s="320">
        <v>2159015</v>
      </c>
      <c r="AA88" s="320">
        <v>121929</v>
      </c>
      <c r="AB88" s="320">
        <v>2280944</v>
      </c>
      <c r="AC88" s="320">
        <v>49896315.659999996</v>
      </c>
      <c r="AD88" s="320">
        <v>0</v>
      </c>
      <c r="AE88" s="320">
        <v>1035514687.66</v>
      </c>
      <c r="AR88" s="321"/>
    </row>
    <row r="89" spans="1:44">
      <c r="A89" s="4">
        <v>2014</v>
      </c>
      <c r="B89" s="4">
        <v>4</v>
      </c>
      <c r="C89" s="320">
        <v>415089254</v>
      </c>
      <c r="D89" s="320">
        <v>17683292</v>
      </c>
      <c r="E89" s="320">
        <v>432772546</v>
      </c>
      <c r="F89" s="320">
        <v>336386575</v>
      </c>
      <c r="G89" s="320">
        <v>13682323</v>
      </c>
      <c r="H89" s="320">
        <v>350068898</v>
      </c>
      <c r="I89" s="320">
        <v>186624895</v>
      </c>
      <c r="J89" s="320">
        <v>1789839</v>
      </c>
      <c r="K89" s="320">
        <v>188414734</v>
      </c>
      <c r="L89" s="320">
        <v>2486401</v>
      </c>
      <c r="M89" s="320">
        <v>26797114</v>
      </c>
      <c r="N89" s="320">
        <v>3018646</v>
      </c>
      <c r="O89" s="320">
        <v>29815760</v>
      </c>
      <c r="P89" s="320">
        <v>1003558339</v>
      </c>
      <c r="Q89" s="320">
        <v>0</v>
      </c>
      <c r="R89" s="320">
        <v>1003558339</v>
      </c>
      <c r="S89" s="320">
        <v>0</v>
      </c>
      <c r="T89" s="320">
        <v>940587125</v>
      </c>
      <c r="U89" s="320">
        <v>940587125</v>
      </c>
      <c r="V89" s="320">
        <v>973742579</v>
      </c>
      <c r="W89" s="320">
        <v>973742579</v>
      </c>
      <c r="X89" s="320">
        <v>1003558339</v>
      </c>
      <c r="Y89" s="320">
        <v>1003558339</v>
      </c>
      <c r="Z89" s="320">
        <v>2027821</v>
      </c>
      <c r="AA89" s="320">
        <v>86141</v>
      </c>
      <c r="AB89" s="320">
        <v>2113962</v>
      </c>
      <c r="AC89" s="320">
        <v>51933005.590000004</v>
      </c>
      <c r="AD89" s="320">
        <v>0</v>
      </c>
      <c r="AE89" s="320">
        <v>1057605306.59</v>
      </c>
      <c r="AR89" s="321"/>
    </row>
    <row r="90" spans="1:44">
      <c r="A90" s="4">
        <v>2014</v>
      </c>
      <c r="B90" s="4">
        <v>5</v>
      </c>
      <c r="C90" s="320">
        <v>469447333</v>
      </c>
      <c r="D90" s="320">
        <v>84039114</v>
      </c>
      <c r="E90" s="320">
        <v>553486447</v>
      </c>
      <c r="F90" s="320">
        <v>370592687</v>
      </c>
      <c r="G90" s="320">
        <v>63533706</v>
      </c>
      <c r="H90" s="320">
        <v>434126393</v>
      </c>
      <c r="I90" s="320">
        <v>190299476</v>
      </c>
      <c r="J90" s="320">
        <v>7439029</v>
      </c>
      <c r="K90" s="320">
        <v>197738505</v>
      </c>
      <c r="L90" s="320">
        <v>2495658</v>
      </c>
      <c r="M90" s="320">
        <v>31401066</v>
      </c>
      <c r="N90" s="320">
        <v>3629508</v>
      </c>
      <c r="O90" s="320">
        <v>35030574</v>
      </c>
      <c r="P90" s="320">
        <v>1222877577</v>
      </c>
      <c r="Q90" s="320">
        <v>0</v>
      </c>
      <c r="R90" s="320">
        <v>1222877577</v>
      </c>
      <c r="S90" s="320">
        <v>0</v>
      </c>
      <c r="T90" s="320">
        <v>1032835154</v>
      </c>
      <c r="U90" s="320">
        <v>1032835154</v>
      </c>
      <c r="V90" s="320">
        <v>1187847003</v>
      </c>
      <c r="W90" s="320">
        <v>1187847003</v>
      </c>
      <c r="X90" s="320">
        <v>1222877577</v>
      </c>
      <c r="Y90" s="320">
        <v>1222877577</v>
      </c>
      <c r="Z90" s="320">
        <v>2337921</v>
      </c>
      <c r="AA90" s="320">
        <v>416936</v>
      </c>
      <c r="AB90" s="320">
        <v>2754857</v>
      </c>
      <c r="AC90" s="320">
        <v>79143527.489999995</v>
      </c>
      <c r="AD90" s="320">
        <v>0</v>
      </c>
      <c r="AE90" s="320">
        <v>1304775961.49</v>
      </c>
      <c r="AR90" s="321"/>
    </row>
    <row r="91" spans="1:44">
      <c r="A91" s="4">
        <v>2014</v>
      </c>
      <c r="B91" s="4">
        <v>6</v>
      </c>
      <c r="C91" s="320">
        <v>612942951</v>
      </c>
      <c r="D91" s="320">
        <v>23750147</v>
      </c>
      <c r="E91" s="320">
        <v>636693098</v>
      </c>
      <c r="F91" s="320">
        <v>420377596</v>
      </c>
      <c r="G91" s="320">
        <v>15664657</v>
      </c>
      <c r="H91" s="320">
        <v>436042253</v>
      </c>
      <c r="I91" s="320">
        <v>185368342</v>
      </c>
      <c r="J91" s="320">
        <v>1830891</v>
      </c>
      <c r="K91" s="320">
        <v>187199233</v>
      </c>
      <c r="L91" s="320">
        <v>2504914</v>
      </c>
      <c r="M91" s="320">
        <v>34179127</v>
      </c>
      <c r="N91" s="320">
        <v>3996567</v>
      </c>
      <c r="O91" s="320">
        <v>38175694</v>
      </c>
      <c r="P91" s="320">
        <v>1300615192</v>
      </c>
      <c r="Q91" s="320">
        <v>0</v>
      </c>
      <c r="R91" s="320">
        <v>1300615192</v>
      </c>
      <c r="S91" s="320">
        <v>0</v>
      </c>
      <c r="T91" s="320">
        <v>1221193803</v>
      </c>
      <c r="U91" s="320">
        <v>1221193803</v>
      </c>
      <c r="V91" s="320">
        <v>1262439498</v>
      </c>
      <c r="W91" s="320">
        <v>1262439498</v>
      </c>
      <c r="X91" s="320">
        <v>1300615192</v>
      </c>
      <c r="Y91" s="320">
        <v>1300615192</v>
      </c>
      <c r="Z91" s="320">
        <v>1900399</v>
      </c>
      <c r="AA91" s="320">
        <v>73326</v>
      </c>
      <c r="AB91" s="320">
        <v>1973725</v>
      </c>
      <c r="AC91" s="320">
        <v>90468593.659999996</v>
      </c>
      <c r="AD91" s="320">
        <v>0</v>
      </c>
      <c r="AE91" s="320">
        <v>1393057510.6599998</v>
      </c>
      <c r="AR91" s="321"/>
    </row>
    <row r="92" spans="1:44">
      <c r="A92" s="4">
        <v>2014</v>
      </c>
      <c r="B92" s="4">
        <v>7</v>
      </c>
      <c r="C92" s="320">
        <v>707776442</v>
      </c>
      <c r="D92" s="320">
        <v>17010364</v>
      </c>
      <c r="E92" s="320">
        <v>724786806</v>
      </c>
      <c r="F92" s="320">
        <v>445108157</v>
      </c>
      <c r="G92" s="320">
        <v>10287469</v>
      </c>
      <c r="H92" s="320">
        <v>455395626</v>
      </c>
      <c r="I92" s="320">
        <v>197562270</v>
      </c>
      <c r="J92" s="320">
        <v>1205265</v>
      </c>
      <c r="K92" s="320">
        <v>198767535</v>
      </c>
      <c r="L92" s="320">
        <v>2514171</v>
      </c>
      <c r="M92" s="320">
        <v>36919572</v>
      </c>
      <c r="N92" s="320">
        <v>4273188</v>
      </c>
      <c r="O92" s="320">
        <v>41192760</v>
      </c>
      <c r="P92" s="320">
        <v>1422656898</v>
      </c>
      <c r="Q92" s="320">
        <v>0</v>
      </c>
      <c r="R92" s="320">
        <v>1422656898</v>
      </c>
      <c r="S92" s="320">
        <v>0</v>
      </c>
      <c r="T92" s="320">
        <v>1352961040</v>
      </c>
      <c r="U92" s="320">
        <v>1352961040</v>
      </c>
      <c r="V92" s="320">
        <v>1381464138</v>
      </c>
      <c r="W92" s="320">
        <v>1381464138</v>
      </c>
      <c r="X92" s="320">
        <v>1422656898</v>
      </c>
      <c r="Y92" s="320">
        <v>1422656898</v>
      </c>
      <c r="Z92" s="320">
        <v>2240584</v>
      </c>
      <c r="AA92" s="320">
        <v>53619</v>
      </c>
      <c r="AB92" s="320">
        <v>2294203</v>
      </c>
      <c r="AC92" s="320">
        <v>109844515.98</v>
      </c>
      <c r="AD92" s="320">
        <v>0</v>
      </c>
      <c r="AE92" s="320">
        <v>1534795616.98</v>
      </c>
      <c r="AR92" s="321"/>
    </row>
    <row r="93" spans="1:44">
      <c r="A93" s="4">
        <v>2014</v>
      </c>
      <c r="B93" s="4">
        <v>8</v>
      </c>
      <c r="C93" s="320">
        <v>732442314</v>
      </c>
      <c r="D93" s="320">
        <v>2898071</v>
      </c>
      <c r="E93" s="320">
        <v>735340385</v>
      </c>
      <c r="F93" s="320">
        <v>455853107</v>
      </c>
      <c r="G93" s="320">
        <v>1731119</v>
      </c>
      <c r="H93" s="320">
        <v>457584226</v>
      </c>
      <c r="I93" s="320">
        <v>195951863</v>
      </c>
      <c r="J93" s="320">
        <v>214839</v>
      </c>
      <c r="K93" s="320">
        <v>196166702</v>
      </c>
      <c r="L93" s="320">
        <v>2523427</v>
      </c>
      <c r="M93" s="320">
        <v>37593563</v>
      </c>
      <c r="N93" s="320">
        <v>4397027</v>
      </c>
      <c r="O93" s="320">
        <v>41990590</v>
      </c>
      <c r="P93" s="320">
        <v>1433605330</v>
      </c>
      <c r="Q93" s="320">
        <v>0</v>
      </c>
      <c r="R93" s="320">
        <v>1433605330</v>
      </c>
      <c r="S93" s="320">
        <v>0</v>
      </c>
      <c r="T93" s="320">
        <v>1386770711</v>
      </c>
      <c r="U93" s="320">
        <v>1386770711</v>
      </c>
      <c r="V93" s="320">
        <v>1391614740</v>
      </c>
      <c r="W93" s="320">
        <v>1391614740</v>
      </c>
      <c r="X93" s="320">
        <v>1433605330</v>
      </c>
      <c r="Y93" s="320">
        <v>1433605330</v>
      </c>
      <c r="Z93" s="320">
        <v>2220831</v>
      </c>
      <c r="AA93" s="320">
        <v>8752</v>
      </c>
      <c r="AB93" s="320">
        <v>2229583</v>
      </c>
      <c r="AC93" s="320">
        <v>111632367.38</v>
      </c>
      <c r="AD93" s="320">
        <v>0</v>
      </c>
      <c r="AE93" s="320">
        <v>1547467280.3800001</v>
      </c>
      <c r="AR93" s="321"/>
    </row>
    <row r="94" spans="1:44">
      <c r="A94" s="4">
        <v>2014</v>
      </c>
      <c r="B94" s="4">
        <v>9</v>
      </c>
      <c r="C94" s="320">
        <v>662235055</v>
      </c>
      <c r="D94" s="320">
        <v>-71141557</v>
      </c>
      <c r="E94" s="320">
        <v>591093498</v>
      </c>
      <c r="F94" s="320">
        <v>445555198</v>
      </c>
      <c r="G94" s="320">
        <v>-45998884</v>
      </c>
      <c r="H94" s="320">
        <v>399556314</v>
      </c>
      <c r="I94" s="320">
        <v>185757122</v>
      </c>
      <c r="J94" s="320">
        <v>-5606745</v>
      </c>
      <c r="K94" s="320">
        <v>180150377</v>
      </c>
      <c r="L94" s="320">
        <v>2532684</v>
      </c>
      <c r="M94" s="320">
        <v>32415278</v>
      </c>
      <c r="N94" s="320">
        <v>3751740</v>
      </c>
      <c r="O94" s="320">
        <v>36167018</v>
      </c>
      <c r="P94" s="320">
        <v>1209499891</v>
      </c>
      <c r="Q94" s="320">
        <v>0</v>
      </c>
      <c r="R94" s="320">
        <v>1209499891</v>
      </c>
      <c r="S94" s="320">
        <v>0</v>
      </c>
      <c r="T94" s="320">
        <v>1296080059</v>
      </c>
      <c r="U94" s="320">
        <v>1296080059</v>
      </c>
      <c r="V94" s="320">
        <v>1173332873</v>
      </c>
      <c r="W94" s="320">
        <v>1173332873</v>
      </c>
      <c r="X94" s="320">
        <v>1209499891</v>
      </c>
      <c r="Y94" s="320">
        <v>1209499891</v>
      </c>
      <c r="Z94" s="320">
        <v>2101327</v>
      </c>
      <c r="AA94" s="320">
        <v>-224998</v>
      </c>
      <c r="AB94" s="320">
        <v>1876329</v>
      </c>
      <c r="AC94" s="320">
        <v>77328582.590000004</v>
      </c>
      <c r="AD94" s="320">
        <v>0</v>
      </c>
      <c r="AE94" s="320">
        <v>1288704802.5900002</v>
      </c>
      <c r="AR94" s="321"/>
    </row>
    <row r="95" spans="1:44">
      <c r="A95" s="4">
        <v>2014</v>
      </c>
      <c r="B95" s="4">
        <v>10</v>
      </c>
      <c r="C95" s="320">
        <v>524703911</v>
      </c>
      <c r="D95" s="320">
        <v>-38923650</v>
      </c>
      <c r="E95" s="320">
        <v>485780261</v>
      </c>
      <c r="F95" s="320">
        <v>390807514</v>
      </c>
      <c r="G95" s="320">
        <v>-27724887</v>
      </c>
      <c r="H95" s="320">
        <v>363082627</v>
      </c>
      <c r="I95" s="320">
        <v>189597035</v>
      </c>
      <c r="J95" s="320">
        <v>-3309490</v>
      </c>
      <c r="K95" s="320">
        <v>186287545</v>
      </c>
      <c r="L95" s="320">
        <v>2541940</v>
      </c>
      <c r="M95" s="320">
        <v>29797268</v>
      </c>
      <c r="N95" s="320">
        <v>3256360</v>
      </c>
      <c r="O95" s="320">
        <v>33053628</v>
      </c>
      <c r="P95" s="320">
        <v>1070746001</v>
      </c>
      <c r="Q95" s="320">
        <v>0</v>
      </c>
      <c r="R95" s="320">
        <v>1070746001</v>
      </c>
      <c r="S95" s="320">
        <v>0</v>
      </c>
      <c r="T95" s="320">
        <v>1107650400</v>
      </c>
      <c r="U95" s="320">
        <v>1107650400</v>
      </c>
      <c r="V95" s="320">
        <v>1037692373</v>
      </c>
      <c r="W95" s="320">
        <v>1037692373</v>
      </c>
      <c r="X95" s="320">
        <v>1070746001</v>
      </c>
      <c r="Y95" s="320">
        <v>1070746001</v>
      </c>
      <c r="Z95" s="320">
        <v>1990210</v>
      </c>
      <c r="AA95" s="320">
        <v>-147212</v>
      </c>
      <c r="AB95" s="320">
        <v>1842998</v>
      </c>
      <c r="AC95" s="320">
        <v>59585556.759999998</v>
      </c>
      <c r="AD95" s="320">
        <v>0</v>
      </c>
      <c r="AE95" s="320">
        <v>1132174555.76</v>
      </c>
      <c r="AR95" s="321"/>
    </row>
    <row r="96" spans="1:44">
      <c r="A96" s="4">
        <v>2014</v>
      </c>
      <c r="B96" s="4">
        <v>11</v>
      </c>
      <c r="C96" s="320">
        <v>429759259</v>
      </c>
      <c r="D96" s="320">
        <v>-14612026</v>
      </c>
      <c r="E96" s="320">
        <v>415147233</v>
      </c>
      <c r="F96" s="320">
        <v>345476874</v>
      </c>
      <c r="G96" s="320">
        <v>-11258693</v>
      </c>
      <c r="H96" s="320">
        <v>334218181</v>
      </c>
      <c r="I96" s="320">
        <v>172389372</v>
      </c>
      <c r="J96" s="320">
        <v>-1450255</v>
      </c>
      <c r="K96" s="320">
        <v>170939117</v>
      </c>
      <c r="L96" s="320">
        <v>2551197</v>
      </c>
      <c r="M96" s="320">
        <v>27855845</v>
      </c>
      <c r="N96" s="320">
        <v>2915917</v>
      </c>
      <c r="O96" s="320">
        <v>30771762</v>
      </c>
      <c r="P96" s="320">
        <v>953627490</v>
      </c>
      <c r="Q96" s="320">
        <v>0</v>
      </c>
      <c r="R96" s="320">
        <v>953627490</v>
      </c>
      <c r="S96" s="320">
        <v>0</v>
      </c>
      <c r="T96" s="320">
        <v>950176702</v>
      </c>
      <c r="U96" s="320">
        <v>950176702</v>
      </c>
      <c r="V96" s="320">
        <v>922855728</v>
      </c>
      <c r="W96" s="320">
        <v>922855728</v>
      </c>
      <c r="X96" s="320">
        <v>953627490</v>
      </c>
      <c r="Y96" s="320">
        <v>953627490</v>
      </c>
      <c r="Z96" s="320">
        <v>2116320</v>
      </c>
      <c r="AA96" s="320">
        <v>-71666</v>
      </c>
      <c r="AB96" s="320">
        <v>2044654</v>
      </c>
      <c r="AC96" s="320">
        <v>46751199.200000003</v>
      </c>
      <c r="AD96" s="320">
        <v>0</v>
      </c>
      <c r="AE96" s="320">
        <v>1002423343.2</v>
      </c>
      <c r="AR96" s="321"/>
    </row>
    <row r="97" spans="1:44">
      <c r="A97" s="4">
        <v>2014</v>
      </c>
      <c r="B97" s="4">
        <v>12</v>
      </c>
      <c r="C97" s="320">
        <v>472191787</v>
      </c>
      <c r="D97" s="320">
        <v>38318689</v>
      </c>
      <c r="E97" s="320">
        <v>510510476</v>
      </c>
      <c r="F97" s="320">
        <v>337735096</v>
      </c>
      <c r="G97" s="320">
        <v>26363663</v>
      </c>
      <c r="H97" s="320">
        <v>364098759</v>
      </c>
      <c r="I97" s="320">
        <v>166411439</v>
      </c>
      <c r="J97" s="320">
        <v>3051822</v>
      </c>
      <c r="K97" s="320">
        <v>169463261</v>
      </c>
      <c r="L97" s="320">
        <v>2560453</v>
      </c>
      <c r="M97" s="320">
        <v>31577766</v>
      </c>
      <c r="N97" s="320">
        <v>3287601</v>
      </c>
      <c r="O97" s="320">
        <v>34865367</v>
      </c>
      <c r="P97" s="320">
        <v>1081498316</v>
      </c>
      <c r="Q97" s="320">
        <v>0</v>
      </c>
      <c r="R97" s="320">
        <v>1081498316</v>
      </c>
      <c r="S97" s="320">
        <v>0</v>
      </c>
      <c r="T97" s="320">
        <v>978898775</v>
      </c>
      <c r="U97" s="320">
        <v>978898775</v>
      </c>
      <c r="V97" s="320">
        <v>1046632949</v>
      </c>
      <c r="W97" s="320">
        <v>1046632949</v>
      </c>
      <c r="X97" s="320">
        <v>1081498316</v>
      </c>
      <c r="Y97" s="320">
        <v>1081498316</v>
      </c>
      <c r="Z97" s="320">
        <v>2286953</v>
      </c>
      <c r="AA97" s="320">
        <v>184457</v>
      </c>
      <c r="AB97" s="320">
        <v>2471410</v>
      </c>
      <c r="AC97" s="320">
        <v>61224788.689999998</v>
      </c>
      <c r="AD97" s="320">
        <v>0</v>
      </c>
      <c r="AE97" s="320">
        <v>1145194514.6900001</v>
      </c>
      <c r="AR97" s="321"/>
    </row>
    <row r="98" spans="1:44">
      <c r="B98" s="313" t="s">
        <v>112</v>
      </c>
      <c r="C98" s="320">
        <v>6570117669</v>
      </c>
      <c r="D98" s="320">
        <v>8600309</v>
      </c>
      <c r="E98" s="320">
        <v>6578717978</v>
      </c>
      <c r="F98" s="320">
        <v>4540087430</v>
      </c>
      <c r="G98" s="320">
        <v>19586085</v>
      </c>
      <c r="H98" s="320">
        <v>4559673515</v>
      </c>
      <c r="I98" s="320">
        <v>2159850943</v>
      </c>
      <c r="J98" s="320">
        <v>2107106</v>
      </c>
      <c r="K98" s="320">
        <v>2161958049</v>
      </c>
      <c r="L98" s="320">
        <v>30114510</v>
      </c>
      <c r="M98" s="320">
        <v>378284009</v>
      </c>
      <c r="N98" s="320">
        <v>42039431</v>
      </c>
      <c r="O98" s="320">
        <v>420323440</v>
      </c>
      <c r="P98" s="320">
        <v>13750787492</v>
      </c>
      <c r="Q98" s="320">
        <v>0</v>
      </c>
      <c r="R98" s="320">
        <v>13750787492</v>
      </c>
      <c r="S98" s="320">
        <v>0</v>
      </c>
      <c r="T98" s="320">
        <v>13300170552</v>
      </c>
      <c r="U98" s="320">
        <v>13300170552</v>
      </c>
      <c r="V98" s="320">
        <v>13330464052</v>
      </c>
      <c r="W98" s="320">
        <v>13330464052</v>
      </c>
      <c r="X98" s="320">
        <v>13750787492</v>
      </c>
      <c r="Y98" s="320">
        <v>13750787492</v>
      </c>
      <c r="Z98" s="320">
        <v>25909425</v>
      </c>
      <c r="AA98" s="320">
        <v>196483</v>
      </c>
      <c r="AB98" s="320">
        <v>26105908</v>
      </c>
      <c r="AC98" s="320">
        <v>850061583.34000015</v>
      </c>
      <c r="AD98" s="320">
        <v>0</v>
      </c>
      <c r="AE98" s="320">
        <v>14626954983.34</v>
      </c>
      <c r="AQ98" s="321"/>
      <c r="AR98" s="321"/>
    </row>
    <row r="99" spans="1:44">
      <c r="A99" s="4">
        <v>2015</v>
      </c>
      <c r="B99" s="4">
        <v>1</v>
      </c>
      <c r="C99" s="320">
        <v>606496264</v>
      </c>
      <c r="D99" s="320">
        <v>-23292265</v>
      </c>
      <c r="E99" s="320">
        <v>583203999</v>
      </c>
      <c r="F99" s="320">
        <v>352521650</v>
      </c>
      <c r="G99" s="320">
        <v>-13066580</v>
      </c>
      <c r="H99" s="320">
        <v>339455070</v>
      </c>
      <c r="I99" s="320">
        <v>169214985</v>
      </c>
      <c r="J99" s="320">
        <v>-1570596</v>
      </c>
      <c r="K99" s="320">
        <v>167644389</v>
      </c>
      <c r="L99" s="320">
        <v>2570205</v>
      </c>
      <c r="M99" s="320">
        <v>33448246</v>
      </c>
      <c r="N99" s="320">
        <v>3457103</v>
      </c>
      <c r="O99" s="320">
        <v>36905349</v>
      </c>
      <c r="P99" s="320">
        <v>1129779012</v>
      </c>
      <c r="Q99" s="320">
        <v>0</v>
      </c>
      <c r="R99" s="320">
        <v>1129779012</v>
      </c>
      <c r="S99" s="320">
        <v>0</v>
      </c>
      <c r="T99" s="320">
        <v>1130803104</v>
      </c>
      <c r="U99" s="320">
        <v>1130803104</v>
      </c>
      <c r="V99" s="320">
        <v>1092873663</v>
      </c>
      <c r="W99" s="320">
        <v>1092873663</v>
      </c>
      <c r="X99" s="320">
        <v>1129779012</v>
      </c>
      <c r="Y99" s="320">
        <v>1129779012</v>
      </c>
      <c r="Z99" s="320">
        <v>2335614</v>
      </c>
      <c r="AA99" s="320">
        <v>-89080</v>
      </c>
      <c r="AB99" s="320">
        <v>2246534</v>
      </c>
      <c r="AC99" s="320">
        <v>66003814.609999999</v>
      </c>
      <c r="AD99" s="320">
        <v>0</v>
      </c>
      <c r="AE99" s="320">
        <v>1198029360.6100001</v>
      </c>
      <c r="AR99" s="321"/>
    </row>
    <row r="100" spans="1:44">
      <c r="A100" s="4">
        <v>2015</v>
      </c>
      <c r="B100" s="4">
        <v>2</v>
      </c>
      <c r="C100" s="320">
        <v>536539220</v>
      </c>
      <c r="D100" s="320">
        <v>-52302727</v>
      </c>
      <c r="E100" s="320">
        <v>484236493</v>
      </c>
      <c r="F100" s="320">
        <v>335220844</v>
      </c>
      <c r="G100" s="320">
        <v>-31396230</v>
      </c>
      <c r="H100" s="320">
        <v>303824614</v>
      </c>
      <c r="I100" s="320">
        <v>152860708</v>
      </c>
      <c r="J100" s="320">
        <v>-3616699</v>
      </c>
      <c r="K100" s="320">
        <v>149244009</v>
      </c>
      <c r="L100" s="320">
        <v>2579957</v>
      </c>
      <c r="M100" s="320">
        <v>29199744</v>
      </c>
      <c r="N100" s="320">
        <v>3051108</v>
      </c>
      <c r="O100" s="320">
        <v>32250852</v>
      </c>
      <c r="P100" s="320">
        <v>972135925</v>
      </c>
      <c r="Q100" s="320">
        <v>0</v>
      </c>
      <c r="R100" s="320">
        <v>972135925</v>
      </c>
      <c r="S100" s="320">
        <v>0</v>
      </c>
      <c r="T100" s="320">
        <v>1027200729</v>
      </c>
      <c r="U100" s="320">
        <v>1027200729</v>
      </c>
      <c r="V100" s="320">
        <v>939885073</v>
      </c>
      <c r="W100" s="320">
        <v>939885073</v>
      </c>
      <c r="X100" s="320">
        <v>972135925</v>
      </c>
      <c r="Y100" s="320">
        <v>972135925</v>
      </c>
      <c r="Z100" s="320">
        <v>2232391</v>
      </c>
      <c r="AA100" s="320">
        <v>-216582</v>
      </c>
      <c r="AB100" s="320">
        <v>2015809</v>
      </c>
      <c r="AC100" s="320">
        <v>47814997.5</v>
      </c>
      <c r="AD100" s="320">
        <v>0</v>
      </c>
      <c r="AE100" s="320">
        <v>1021966731.5</v>
      </c>
      <c r="AR100" s="321"/>
    </row>
    <row r="101" spans="1:44">
      <c r="A101" s="4">
        <v>2015</v>
      </c>
      <c r="B101" s="4">
        <v>3</v>
      </c>
      <c r="C101" s="320">
        <v>432721545</v>
      </c>
      <c r="D101" s="320">
        <v>24521138</v>
      </c>
      <c r="E101" s="320">
        <v>457242683</v>
      </c>
      <c r="F101" s="320">
        <v>323098414</v>
      </c>
      <c r="G101" s="320">
        <v>17494035</v>
      </c>
      <c r="H101" s="320">
        <v>340592449</v>
      </c>
      <c r="I101" s="320">
        <v>164629413</v>
      </c>
      <c r="J101" s="320">
        <v>2123291</v>
      </c>
      <c r="K101" s="320">
        <v>166752704</v>
      </c>
      <c r="L101" s="320">
        <v>2589709</v>
      </c>
      <c r="M101" s="320">
        <v>28983370</v>
      </c>
      <c r="N101" s="320">
        <v>3104519</v>
      </c>
      <c r="O101" s="320">
        <v>32087889</v>
      </c>
      <c r="P101" s="320">
        <v>999265434</v>
      </c>
      <c r="Q101" s="320">
        <v>0</v>
      </c>
      <c r="R101" s="320">
        <v>999265434</v>
      </c>
      <c r="S101" s="320">
        <v>0</v>
      </c>
      <c r="T101" s="320">
        <v>923039081</v>
      </c>
      <c r="U101" s="320">
        <v>923039081</v>
      </c>
      <c r="V101" s="320">
        <v>967177545</v>
      </c>
      <c r="W101" s="320">
        <v>967177545</v>
      </c>
      <c r="X101" s="320">
        <v>999265434</v>
      </c>
      <c r="Y101" s="320">
        <v>999265434</v>
      </c>
      <c r="Z101" s="320">
        <v>2178068</v>
      </c>
      <c r="AA101" s="320">
        <v>122832</v>
      </c>
      <c r="AB101" s="320">
        <v>2300900</v>
      </c>
      <c r="AC101" s="320">
        <v>50587159.729999997</v>
      </c>
      <c r="AD101" s="320">
        <v>0</v>
      </c>
      <c r="AE101" s="320">
        <v>1052153493.73</v>
      </c>
      <c r="AR101" s="321"/>
    </row>
    <row r="102" spans="1:44">
      <c r="A102" s="4">
        <v>2015</v>
      </c>
      <c r="B102" s="4">
        <v>4</v>
      </c>
      <c r="C102" s="320">
        <v>430974056</v>
      </c>
      <c r="D102" s="320">
        <v>17952935</v>
      </c>
      <c r="E102" s="320">
        <v>448926991</v>
      </c>
      <c r="F102" s="320">
        <v>348647013</v>
      </c>
      <c r="G102" s="320">
        <v>13886465</v>
      </c>
      <c r="H102" s="320">
        <v>362533478</v>
      </c>
      <c r="I102" s="320">
        <v>185521275</v>
      </c>
      <c r="J102" s="320">
        <v>1771321</v>
      </c>
      <c r="K102" s="320">
        <v>187292596</v>
      </c>
      <c r="L102" s="320">
        <v>2599460</v>
      </c>
      <c r="M102" s="320">
        <v>27419409</v>
      </c>
      <c r="N102" s="320">
        <v>3051627</v>
      </c>
      <c r="O102" s="320">
        <v>30471036</v>
      </c>
      <c r="P102" s="320">
        <v>1031823561</v>
      </c>
      <c r="Q102" s="320">
        <v>0</v>
      </c>
      <c r="R102" s="320">
        <v>1031823561</v>
      </c>
      <c r="S102" s="320">
        <v>0</v>
      </c>
      <c r="T102" s="320">
        <v>967741804</v>
      </c>
      <c r="U102" s="320">
        <v>967741804</v>
      </c>
      <c r="V102" s="320">
        <v>1001352525</v>
      </c>
      <c r="W102" s="320">
        <v>1001352525</v>
      </c>
      <c r="X102" s="320">
        <v>1031823561</v>
      </c>
      <c r="Y102" s="320">
        <v>1031823561</v>
      </c>
      <c r="Z102" s="320">
        <v>2045716</v>
      </c>
      <c r="AA102" s="320">
        <v>84949</v>
      </c>
      <c r="AB102" s="320">
        <v>2130665</v>
      </c>
      <c r="AC102" s="320">
        <v>53944686.789999999</v>
      </c>
      <c r="AD102" s="320">
        <v>0</v>
      </c>
      <c r="AE102" s="320">
        <v>1087898912.79</v>
      </c>
      <c r="AR102" s="321"/>
    </row>
    <row r="103" spans="1:44">
      <c r="A103" s="4">
        <v>2015</v>
      </c>
      <c r="B103" s="4">
        <v>5</v>
      </c>
      <c r="C103" s="320">
        <v>473449400</v>
      </c>
      <c r="D103" s="320">
        <v>85221814</v>
      </c>
      <c r="E103" s="320">
        <v>558671214</v>
      </c>
      <c r="F103" s="320">
        <v>373463500</v>
      </c>
      <c r="G103" s="320">
        <v>64389147</v>
      </c>
      <c r="H103" s="320">
        <v>437852647</v>
      </c>
      <c r="I103" s="320">
        <v>190202029</v>
      </c>
      <c r="J103" s="320">
        <v>7484892</v>
      </c>
      <c r="K103" s="320">
        <v>197686921</v>
      </c>
      <c r="L103" s="320">
        <v>2609212</v>
      </c>
      <c r="M103" s="320">
        <v>32044104</v>
      </c>
      <c r="N103" s="320">
        <v>3663588</v>
      </c>
      <c r="O103" s="320">
        <v>35707692</v>
      </c>
      <c r="P103" s="320">
        <v>1232527686</v>
      </c>
      <c r="Q103" s="320">
        <v>0</v>
      </c>
      <c r="R103" s="320">
        <v>1232527686</v>
      </c>
      <c r="S103" s="320">
        <v>0</v>
      </c>
      <c r="T103" s="320">
        <v>1039724141</v>
      </c>
      <c r="U103" s="320">
        <v>1039724141</v>
      </c>
      <c r="V103" s="320">
        <v>1196819994</v>
      </c>
      <c r="W103" s="320">
        <v>1196819994</v>
      </c>
      <c r="X103" s="320">
        <v>1232527686</v>
      </c>
      <c r="Y103" s="320">
        <v>1232527686</v>
      </c>
      <c r="Z103" s="320">
        <v>2358553</v>
      </c>
      <c r="AA103" s="320">
        <v>422707</v>
      </c>
      <c r="AB103" s="320">
        <v>2781260</v>
      </c>
      <c r="AC103" s="320">
        <v>78826450.489999995</v>
      </c>
      <c r="AD103" s="320">
        <v>0</v>
      </c>
      <c r="AE103" s="320">
        <v>1314135396.49</v>
      </c>
      <c r="AR103" s="321"/>
    </row>
    <row r="104" spans="1:44">
      <c r="A104" s="4">
        <v>2015</v>
      </c>
      <c r="B104" s="4">
        <v>6</v>
      </c>
      <c r="C104" s="320">
        <v>626515190</v>
      </c>
      <c r="D104" s="320">
        <v>24263913</v>
      </c>
      <c r="E104" s="320">
        <v>650779103</v>
      </c>
      <c r="F104" s="320">
        <v>429040715</v>
      </c>
      <c r="G104" s="320">
        <v>15992391</v>
      </c>
      <c r="H104" s="320">
        <v>445033106</v>
      </c>
      <c r="I104" s="320">
        <v>184520576</v>
      </c>
      <c r="J104" s="320">
        <v>1839673</v>
      </c>
      <c r="K104" s="320">
        <v>186360249</v>
      </c>
      <c r="L104" s="320">
        <v>2618964</v>
      </c>
      <c r="M104" s="320">
        <v>34801421</v>
      </c>
      <c r="N104" s="320">
        <v>4029548</v>
      </c>
      <c r="O104" s="320">
        <v>38830969</v>
      </c>
      <c r="P104" s="320">
        <v>1323622391</v>
      </c>
      <c r="Q104" s="320">
        <v>0</v>
      </c>
      <c r="R104" s="320">
        <v>1323622391</v>
      </c>
      <c r="S104" s="320">
        <v>0</v>
      </c>
      <c r="T104" s="320">
        <v>1242695445</v>
      </c>
      <c r="U104" s="320">
        <v>1242695445</v>
      </c>
      <c r="V104" s="320">
        <v>1284791422</v>
      </c>
      <c r="W104" s="320">
        <v>1284791422</v>
      </c>
      <c r="X104" s="320">
        <v>1323622391</v>
      </c>
      <c r="Y104" s="320">
        <v>1323622391</v>
      </c>
      <c r="Z104" s="320">
        <v>1917170</v>
      </c>
      <c r="AA104" s="320">
        <v>73898</v>
      </c>
      <c r="AB104" s="320">
        <v>1991068</v>
      </c>
      <c r="AC104" s="320">
        <v>92006811.810000002</v>
      </c>
      <c r="AD104" s="320">
        <v>0</v>
      </c>
      <c r="AE104" s="320">
        <v>1417620270.8099999</v>
      </c>
      <c r="AR104" s="321"/>
    </row>
    <row r="105" spans="1:44">
      <c r="A105" s="4">
        <v>2015</v>
      </c>
      <c r="B105" s="4">
        <v>7</v>
      </c>
      <c r="C105" s="320">
        <v>727163440</v>
      </c>
      <c r="D105" s="320">
        <v>17185795</v>
      </c>
      <c r="E105" s="320">
        <v>744349235</v>
      </c>
      <c r="F105" s="320">
        <v>456538886</v>
      </c>
      <c r="G105" s="320">
        <v>10387505</v>
      </c>
      <c r="H105" s="320">
        <v>466926391</v>
      </c>
      <c r="I105" s="320">
        <v>196925771</v>
      </c>
      <c r="J105" s="320">
        <v>1193656</v>
      </c>
      <c r="K105" s="320">
        <v>198119427</v>
      </c>
      <c r="L105" s="320">
        <v>2628716</v>
      </c>
      <c r="M105" s="320">
        <v>37563863</v>
      </c>
      <c r="N105" s="320">
        <v>4307268</v>
      </c>
      <c r="O105" s="320">
        <v>41871131</v>
      </c>
      <c r="P105" s="320">
        <v>1453894900</v>
      </c>
      <c r="Q105" s="320">
        <v>0</v>
      </c>
      <c r="R105" s="320">
        <v>1453894900</v>
      </c>
      <c r="S105" s="320">
        <v>0</v>
      </c>
      <c r="T105" s="320">
        <v>1383256813</v>
      </c>
      <c r="U105" s="320">
        <v>1383256813</v>
      </c>
      <c r="V105" s="320">
        <v>1412023769</v>
      </c>
      <c r="W105" s="320">
        <v>1412023769</v>
      </c>
      <c r="X105" s="320">
        <v>1453894900</v>
      </c>
      <c r="Y105" s="320">
        <v>1453894900</v>
      </c>
      <c r="Z105" s="320">
        <v>2260357</v>
      </c>
      <c r="AA105" s="320">
        <v>53167</v>
      </c>
      <c r="AB105" s="320">
        <v>2313524</v>
      </c>
      <c r="AC105" s="320">
        <v>112731472.45999999</v>
      </c>
      <c r="AD105" s="320">
        <v>0</v>
      </c>
      <c r="AE105" s="320">
        <v>1568939896.46</v>
      </c>
      <c r="AR105" s="321"/>
    </row>
    <row r="106" spans="1:44">
      <c r="A106" s="4">
        <v>2015</v>
      </c>
      <c r="B106" s="4">
        <v>8</v>
      </c>
      <c r="C106" s="320">
        <v>749370897</v>
      </c>
      <c r="D106" s="320">
        <v>2959025</v>
      </c>
      <c r="E106" s="320">
        <v>752329922</v>
      </c>
      <c r="F106" s="320">
        <v>465725885</v>
      </c>
      <c r="G106" s="320">
        <v>1766684</v>
      </c>
      <c r="H106" s="320">
        <v>467492569</v>
      </c>
      <c r="I106" s="320">
        <v>195062304</v>
      </c>
      <c r="J106" s="320">
        <v>215623</v>
      </c>
      <c r="K106" s="320">
        <v>195277927</v>
      </c>
      <c r="L106" s="320">
        <v>2638468</v>
      </c>
      <c r="M106" s="320">
        <v>38237855</v>
      </c>
      <c r="N106" s="320">
        <v>4431308</v>
      </c>
      <c r="O106" s="320">
        <v>42669163</v>
      </c>
      <c r="P106" s="320">
        <v>1460408049</v>
      </c>
      <c r="Q106" s="320">
        <v>0</v>
      </c>
      <c r="R106" s="320">
        <v>1460408049</v>
      </c>
      <c r="S106" s="320">
        <v>0</v>
      </c>
      <c r="T106" s="320">
        <v>1412797554</v>
      </c>
      <c r="U106" s="320">
        <v>1412797554</v>
      </c>
      <c r="V106" s="320">
        <v>1417738886</v>
      </c>
      <c r="W106" s="320">
        <v>1417738886</v>
      </c>
      <c r="X106" s="320">
        <v>1460408049</v>
      </c>
      <c r="Y106" s="320">
        <v>1460408049</v>
      </c>
      <c r="Z106" s="320">
        <v>2240430</v>
      </c>
      <c r="AA106" s="320">
        <v>8807</v>
      </c>
      <c r="AB106" s="320">
        <v>2249237</v>
      </c>
      <c r="AC106" s="320">
        <v>113773635.91</v>
      </c>
      <c r="AD106" s="320">
        <v>0</v>
      </c>
      <c r="AE106" s="320">
        <v>1576430921.9099998</v>
      </c>
      <c r="AR106" s="321"/>
    </row>
    <row r="107" spans="1:44">
      <c r="A107" s="4">
        <v>2015</v>
      </c>
      <c r="B107" s="4">
        <v>9</v>
      </c>
      <c r="C107" s="320">
        <v>681135219</v>
      </c>
      <c r="D107" s="320">
        <v>-73081857</v>
      </c>
      <c r="E107" s="320">
        <v>608053362</v>
      </c>
      <c r="F107" s="320">
        <v>457622416</v>
      </c>
      <c r="G107" s="320">
        <v>-47234307</v>
      </c>
      <c r="H107" s="320">
        <v>410388109</v>
      </c>
      <c r="I107" s="320">
        <v>184728779</v>
      </c>
      <c r="J107" s="320">
        <v>-5640750</v>
      </c>
      <c r="K107" s="320">
        <v>179088029</v>
      </c>
      <c r="L107" s="320">
        <v>2648220</v>
      </c>
      <c r="M107" s="320">
        <v>33038787</v>
      </c>
      <c r="N107" s="320">
        <v>3784720</v>
      </c>
      <c r="O107" s="320">
        <v>36823507</v>
      </c>
      <c r="P107" s="320">
        <v>1237001227</v>
      </c>
      <c r="Q107" s="320">
        <v>0</v>
      </c>
      <c r="R107" s="320">
        <v>1237001227</v>
      </c>
      <c r="S107" s="320">
        <v>0</v>
      </c>
      <c r="T107" s="320">
        <v>1326134634</v>
      </c>
      <c r="U107" s="320">
        <v>1326134634</v>
      </c>
      <c r="V107" s="320">
        <v>1200177720</v>
      </c>
      <c r="W107" s="320">
        <v>1200177720</v>
      </c>
      <c r="X107" s="320">
        <v>1237001227</v>
      </c>
      <c r="Y107" s="320">
        <v>1237001227</v>
      </c>
      <c r="Z107" s="320">
        <v>2119871</v>
      </c>
      <c r="AA107" s="320">
        <v>-226618</v>
      </c>
      <c r="AB107" s="320">
        <v>1893253</v>
      </c>
      <c r="AC107" s="320">
        <v>79469154.260000005</v>
      </c>
      <c r="AD107" s="320">
        <v>0</v>
      </c>
      <c r="AE107" s="320">
        <v>1318363634.26</v>
      </c>
      <c r="AR107" s="321"/>
    </row>
    <row r="108" spans="1:44">
      <c r="A108" s="4">
        <v>2015</v>
      </c>
      <c r="B108" s="4">
        <v>10</v>
      </c>
      <c r="C108" s="320">
        <v>535918034</v>
      </c>
      <c r="D108" s="320">
        <v>-39532528</v>
      </c>
      <c r="E108" s="320">
        <v>496385506</v>
      </c>
      <c r="F108" s="320">
        <v>398736359</v>
      </c>
      <c r="G108" s="320">
        <v>-28149090</v>
      </c>
      <c r="H108" s="320">
        <v>370587269</v>
      </c>
      <c r="I108" s="320">
        <v>188400797</v>
      </c>
      <c r="J108" s="320">
        <v>-3305103</v>
      </c>
      <c r="K108" s="320">
        <v>185095694</v>
      </c>
      <c r="L108" s="320">
        <v>2657971</v>
      </c>
      <c r="M108" s="320">
        <v>30442813</v>
      </c>
      <c r="N108" s="320">
        <v>3290440</v>
      </c>
      <c r="O108" s="320">
        <v>33733253</v>
      </c>
      <c r="P108" s="320">
        <v>1088459693</v>
      </c>
      <c r="Q108" s="320">
        <v>0</v>
      </c>
      <c r="R108" s="320">
        <v>1088459693</v>
      </c>
      <c r="S108" s="320">
        <v>0</v>
      </c>
      <c r="T108" s="320">
        <v>1125713161</v>
      </c>
      <c r="U108" s="320">
        <v>1125713161</v>
      </c>
      <c r="V108" s="320">
        <v>1054726440</v>
      </c>
      <c r="W108" s="320">
        <v>1054726440</v>
      </c>
      <c r="X108" s="320">
        <v>1088459693</v>
      </c>
      <c r="Y108" s="320">
        <v>1088459693</v>
      </c>
      <c r="Z108" s="320">
        <v>2007774</v>
      </c>
      <c r="AA108" s="320">
        <v>-147626</v>
      </c>
      <c r="AB108" s="320">
        <v>1860148</v>
      </c>
      <c r="AC108" s="320">
        <v>60438155.079999998</v>
      </c>
      <c r="AD108" s="320">
        <v>0</v>
      </c>
      <c r="AE108" s="320">
        <v>1150757996.0799999</v>
      </c>
      <c r="AR108" s="321"/>
    </row>
    <row r="109" spans="1:44">
      <c r="A109" s="4">
        <v>2015</v>
      </c>
      <c r="B109" s="4">
        <v>11</v>
      </c>
      <c r="C109" s="320">
        <v>442950482</v>
      </c>
      <c r="D109" s="320">
        <v>-15082736</v>
      </c>
      <c r="E109" s="320">
        <v>427867746</v>
      </c>
      <c r="F109" s="320">
        <v>355571803</v>
      </c>
      <c r="G109" s="320">
        <v>-11617246</v>
      </c>
      <c r="H109" s="320">
        <v>343954557</v>
      </c>
      <c r="I109" s="320">
        <v>170940613</v>
      </c>
      <c r="J109" s="320">
        <v>-1462751</v>
      </c>
      <c r="K109" s="320">
        <v>169477862</v>
      </c>
      <c r="L109" s="320">
        <v>2667723</v>
      </c>
      <c r="M109" s="320">
        <v>28480566</v>
      </c>
      <c r="N109" s="320">
        <v>2949091</v>
      </c>
      <c r="O109" s="320">
        <v>31429657</v>
      </c>
      <c r="P109" s="320">
        <v>975397545</v>
      </c>
      <c r="Q109" s="320">
        <v>0</v>
      </c>
      <c r="R109" s="320">
        <v>975397545</v>
      </c>
      <c r="S109" s="320">
        <v>0</v>
      </c>
      <c r="T109" s="320">
        <v>972130621</v>
      </c>
      <c r="U109" s="320">
        <v>972130621</v>
      </c>
      <c r="V109" s="320">
        <v>943967888</v>
      </c>
      <c r="W109" s="320">
        <v>943967888</v>
      </c>
      <c r="X109" s="320">
        <v>975397545</v>
      </c>
      <c r="Y109" s="320">
        <v>975397545</v>
      </c>
      <c r="Z109" s="320">
        <v>2134996</v>
      </c>
      <c r="AA109" s="320">
        <v>-72372</v>
      </c>
      <c r="AB109" s="320">
        <v>2062624</v>
      </c>
      <c r="AC109" s="320">
        <v>48048444.93</v>
      </c>
      <c r="AD109" s="320">
        <v>0</v>
      </c>
      <c r="AE109" s="320">
        <v>1025508613.9300001</v>
      </c>
      <c r="AR109" s="321"/>
    </row>
    <row r="110" spans="1:44">
      <c r="A110" s="4">
        <v>2015</v>
      </c>
      <c r="B110" s="4">
        <v>12</v>
      </c>
      <c r="C110" s="320">
        <v>486026592</v>
      </c>
      <c r="D110" s="320">
        <v>39109650</v>
      </c>
      <c r="E110" s="320">
        <v>525136242</v>
      </c>
      <c r="F110" s="320">
        <v>347274172</v>
      </c>
      <c r="G110" s="320">
        <v>26911756</v>
      </c>
      <c r="H110" s="320">
        <v>374185928</v>
      </c>
      <c r="I110" s="320">
        <v>164841507</v>
      </c>
      <c r="J110" s="320">
        <v>3044887</v>
      </c>
      <c r="K110" s="320">
        <v>167886394</v>
      </c>
      <c r="L110" s="320">
        <v>2677475</v>
      </c>
      <c r="M110" s="320">
        <v>32223311</v>
      </c>
      <c r="N110" s="320">
        <v>3321880</v>
      </c>
      <c r="O110" s="320">
        <v>35545191</v>
      </c>
      <c r="P110" s="320">
        <v>1105431230</v>
      </c>
      <c r="Q110" s="320">
        <v>0</v>
      </c>
      <c r="R110" s="320">
        <v>1105431230</v>
      </c>
      <c r="S110" s="320">
        <v>0</v>
      </c>
      <c r="T110" s="320">
        <v>1000819746</v>
      </c>
      <c r="U110" s="320">
        <v>1000819746</v>
      </c>
      <c r="V110" s="320">
        <v>1069886039</v>
      </c>
      <c r="W110" s="320">
        <v>1069886039</v>
      </c>
      <c r="X110" s="320">
        <v>1105431230</v>
      </c>
      <c r="Y110" s="320">
        <v>1105431230</v>
      </c>
      <c r="Z110" s="320">
        <v>2307132</v>
      </c>
      <c r="AA110" s="320">
        <v>184389</v>
      </c>
      <c r="AB110" s="320">
        <v>2491521</v>
      </c>
      <c r="AC110" s="320">
        <v>62864184.729999997</v>
      </c>
      <c r="AD110" s="320">
        <v>0</v>
      </c>
      <c r="AE110" s="320">
        <v>1170786935.73</v>
      </c>
      <c r="AR110" s="321"/>
    </row>
    <row r="111" spans="1:44">
      <c r="B111" s="313" t="s">
        <v>112</v>
      </c>
      <c r="C111" s="320">
        <v>6729260339</v>
      </c>
      <c r="D111" s="320">
        <v>7922157</v>
      </c>
      <c r="E111" s="320">
        <v>6737182496</v>
      </c>
      <c r="F111" s="320">
        <v>4643461657</v>
      </c>
      <c r="G111" s="320">
        <v>19364530</v>
      </c>
      <c r="H111" s="320">
        <v>4662826187</v>
      </c>
      <c r="I111" s="320">
        <v>2147848757</v>
      </c>
      <c r="J111" s="320">
        <v>2077444</v>
      </c>
      <c r="K111" s="320">
        <v>2149926201</v>
      </c>
      <c r="L111" s="320">
        <v>31486080</v>
      </c>
      <c r="M111" s="320">
        <v>385883489</v>
      </c>
      <c r="N111" s="320">
        <v>42442200</v>
      </c>
      <c r="O111" s="320">
        <v>428325689</v>
      </c>
      <c r="P111" s="320">
        <v>14009746653</v>
      </c>
      <c r="Q111" s="320">
        <v>0</v>
      </c>
      <c r="R111" s="320">
        <v>14009746653</v>
      </c>
      <c r="S111" s="320">
        <v>0</v>
      </c>
      <c r="T111" s="320">
        <v>13552056833</v>
      </c>
      <c r="U111" s="320">
        <v>13552056833</v>
      </c>
      <c r="V111" s="320">
        <v>13581420964</v>
      </c>
      <c r="W111" s="320">
        <v>13581420964</v>
      </c>
      <c r="X111" s="320">
        <v>14009746653</v>
      </c>
      <c r="Y111" s="320">
        <v>14009746653</v>
      </c>
      <c r="Z111" s="320">
        <v>26138072</v>
      </c>
      <c r="AA111" s="320">
        <v>198471</v>
      </c>
      <c r="AB111" s="320">
        <v>26336543</v>
      </c>
      <c r="AC111" s="320">
        <v>866508968.29999995</v>
      </c>
      <c r="AD111" s="320">
        <v>0</v>
      </c>
      <c r="AE111" s="320">
        <v>14902592164.299999</v>
      </c>
      <c r="AQ111" s="321"/>
      <c r="AR111" s="321"/>
    </row>
    <row r="112" spans="1:44">
      <c r="A112" s="4">
        <v>2016</v>
      </c>
      <c r="B112" s="4">
        <v>1</v>
      </c>
      <c r="C112" s="320">
        <v>624130270</v>
      </c>
      <c r="D112" s="320">
        <v>-23864584</v>
      </c>
      <c r="E112" s="320">
        <v>600265686</v>
      </c>
      <c r="F112" s="320">
        <v>362627560</v>
      </c>
      <c r="G112" s="320">
        <v>-13401603</v>
      </c>
      <c r="H112" s="320">
        <v>349225957</v>
      </c>
      <c r="I112" s="320">
        <v>167797195</v>
      </c>
      <c r="J112" s="320">
        <v>-1574314</v>
      </c>
      <c r="K112" s="320">
        <v>166222881</v>
      </c>
      <c r="L112" s="320">
        <v>2687825</v>
      </c>
      <c r="M112" s="320">
        <v>34096298</v>
      </c>
      <c r="N112" s="320">
        <v>3491384</v>
      </c>
      <c r="O112" s="320">
        <v>37587682</v>
      </c>
      <c r="P112" s="320">
        <v>1155990031</v>
      </c>
      <c r="Q112" s="320">
        <v>0</v>
      </c>
      <c r="R112" s="320">
        <v>1155990031</v>
      </c>
      <c r="S112" s="320">
        <v>0</v>
      </c>
      <c r="T112" s="320">
        <v>1157242850</v>
      </c>
      <c r="U112" s="320">
        <v>1157242850</v>
      </c>
      <c r="V112" s="320">
        <v>1118402349</v>
      </c>
      <c r="W112" s="320">
        <v>1118402349</v>
      </c>
      <c r="X112" s="320">
        <v>1155990031</v>
      </c>
      <c r="Y112" s="320">
        <v>1155990031</v>
      </c>
      <c r="Z112" s="320">
        <v>2356045</v>
      </c>
      <c r="AA112" s="320">
        <v>-89411</v>
      </c>
      <c r="AB112" s="320">
        <v>2266634</v>
      </c>
      <c r="AC112" s="320">
        <v>67585498.340000004</v>
      </c>
      <c r="AD112" s="320">
        <v>0</v>
      </c>
      <c r="AE112" s="320">
        <v>1225842163.3400002</v>
      </c>
      <c r="AR112" s="321"/>
    </row>
    <row r="113" spans="1:44">
      <c r="A113" s="4">
        <v>2016</v>
      </c>
      <c r="B113" s="4">
        <v>2</v>
      </c>
      <c r="C113" s="320">
        <v>553468791</v>
      </c>
      <c r="D113" s="320">
        <v>-53766039</v>
      </c>
      <c r="E113" s="320">
        <v>499702752</v>
      </c>
      <c r="F113" s="320">
        <v>345674303</v>
      </c>
      <c r="G113" s="320">
        <v>-32306842</v>
      </c>
      <c r="H113" s="320">
        <v>313367461</v>
      </c>
      <c r="I113" s="320">
        <v>151878613</v>
      </c>
      <c r="J113" s="320">
        <v>-3631291</v>
      </c>
      <c r="K113" s="320">
        <v>148247322</v>
      </c>
      <c r="L113" s="320">
        <v>2698175</v>
      </c>
      <c r="M113" s="320">
        <v>29807091</v>
      </c>
      <c r="N113" s="320">
        <v>3083460</v>
      </c>
      <c r="O113" s="320">
        <v>32890551</v>
      </c>
      <c r="P113" s="320">
        <v>996906261</v>
      </c>
      <c r="Q113" s="320">
        <v>0</v>
      </c>
      <c r="R113" s="320">
        <v>996906261</v>
      </c>
      <c r="S113" s="320">
        <v>0</v>
      </c>
      <c r="T113" s="320">
        <v>1053719882</v>
      </c>
      <c r="U113" s="320">
        <v>1053719882</v>
      </c>
      <c r="V113" s="320">
        <v>964015710</v>
      </c>
      <c r="W113" s="320">
        <v>964015710</v>
      </c>
      <c r="X113" s="320">
        <v>996906261</v>
      </c>
      <c r="Y113" s="320">
        <v>996906261</v>
      </c>
      <c r="Z113" s="320">
        <v>2251919</v>
      </c>
      <c r="AA113" s="320">
        <v>-217630</v>
      </c>
      <c r="AB113" s="320">
        <v>2034289</v>
      </c>
      <c r="AC113" s="320">
        <v>49167512.109999999</v>
      </c>
      <c r="AD113" s="320">
        <v>0</v>
      </c>
      <c r="AE113" s="320">
        <v>1048108062.11</v>
      </c>
      <c r="AR113" s="321"/>
    </row>
    <row r="114" spans="1:44">
      <c r="A114" s="4">
        <v>2016</v>
      </c>
      <c r="B114" s="4">
        <v>3</v>
      </c>
      <c r="C114" s="320">
        <v>445565393</v>
      </c>
      <c r="D114" s="320">
        <v>25134715</v>
      </c>
      <c r="E114" s="320">
        <v>470700108</v>
      </c>
      <c r="F114" s="320">
        <v>332433759</v>
      </c>
      <c r="G114" s="320">
        <v>17940372</v>
      </c>
      <c r="H114" s="320">
        <v>350374131</v>
      </c>
      <c r="I114" s="320">
        <v>163405127</v>
      </c>
      <c r="J114" s="320">
        <v>2127027</v>
      </c>
      <c r="K114" s="320">
        <v>165532154</v>
      </c>
      <c r="L114" s="320">
        <v>2708524</v>
      </c>
      <c r="M114" s="320">
        <v>29632676</v>
      </c>
      <c r="N114" s="320">
        <v>3139000</v>
      </c>
      <c r="O114" s="320">
        <v>32771676</v>
      </c>
      <c r="P114" s="320">
        <v>1022086593</v>
      </c>
      <c r="Q114" s="320">
        <v>0</v>
      </c>
      <c r="R114" s="320">
        <v>1022086593</v>
      </c>
      <c r="S114" s="320">
        <v>0</v>
      </c>
      <c r="T114" s="320">
        <v>944112803</v>
      </c>
      <c r="U114" s="320">
        <v>944112803</v>
      </c>
      <c r="V114" s="320">
        <v>989314917</v>
      </c>
      <c r="W114" s="320">
        <v>989314917</v>
      </c>
      <c r="X114" s="320">
        <v>1022086593</v>
      </c>
      <c r="Y114" s="320">
        <v>1022086593</v>
      </c>
      <c r="Z114" s="320">
        <v>2197121</v>
      </c>
      <c r="AA114" s="320">
        <v>123294</v>
      </c>
      <c r="AB114" s="320">
        <v>2320415</v>
      </c>
      <c r="AC114" s="320">
        <v>51725668.399999999</v>
      </c>
      <c r="AD114" s="320">
        <v>0</v>
      </c>
      <c r="AE114" s="320">
        <v>1076132676.4000001</v>
      </c>
      <c r="AR114" s="321"/>
    </row>
    <row r="115" spans="1:44">
      <c r="A115" s="4">
        <v>2016</v>
      </c>
      <c r="B115" s="4">
        <v>4</v>
      </c>
      <c r="C115" s="320">
        <v>439344813</v>
      </c>
      <c r="D115" s="320">
        <v>18498594</v>
      </c>
      <c r="E115" s="320">
        <v>457843407</v>
      </c>
      <c r="F115" s="320">
        <v>355179432</v>
      </c>
      <c r="G115" s="320">
        <v>14308232</v>
      </c>
      <c r="H115" s="320">
        <v>369487664</v>
      </c>
      <c r="I115" s="320">
        <v>184021940</v>
      </c>
      <c r="J115" s="320">
        <v>1795185</v>
      </c>
      <c r="K115" s="320">
        <v>185817125</v>
      </c>
      <c r="L115" s="320">
        <v>2718874</v>
      </c>
      <c r="M115" s="320">
        <v>28047770</v>
      </c>
      <c r="N115" s="320">
        <v>3084995</v>
      </c>
      <c r="O115" s="320">
        <v>31132765</v>
      </c>
      <c r="P115" s="320">
        <v>1046999835</v>
      </c>
      <c r="Q115" s="320">
        <v>0</v>
      </c>
      <c r="R115" s="320">
        <v>1046999835</v>
      </c>
      <c r="S115" s="320">
        <v>0</v>
      </c>
      <c r="T115" s="320">
        <v>981265059</v>
      </c>
      <c r="U115" s="320">
        <v>981265059</v>
      </c>
      <c r="V115" s="320">
        <v>1015867070</v>
      </c>
      <c r="W115" s="320">
        <v>1015867070</v>
      </c>
      <c r="X115" s="320">
        <v>1046999835</v>
      </c>
      <c r="Y115" s="320">
        <v>1046999835</v>
      </c>
      <c r="Z115" s="320">
        <v>2063611</v>
      </c>
      <c r="AA115" s="320">
        <v>86588</v>
      </c>
      <c r="AB115" s="320">
        <v>2150199</v>
      </c>
      <c r="AC115" s="320">
        <v>54223392.5</v>
      </c>
      <c r="AD115" s="320">
        <v>0</v>
      </c>
      <c r="AE115" s="320">
        <v>1103373426.5</v>
      </c>
      <c r="AR115" s="321"/>
    </row>
    <row r="116" spans="1:44">
      <c r="A116" s="4">
        <v>2016</v>
      </c>
      <c r="B116" s="4">
        <v>5</v>
      </c>
      <c r="C116" s="320">
        <v>489251492</v>
      </c>
      <c r="D116" s="320">
        <v>87504906</v>
      </c>
      <c r="E116" s="320">
        <v>576756398</v>
      </c>
      <c r="F116" s="320">
        <v>385477934</v>
      </c>
      <c r="G116" s="320">
        <v>66119754</v>
      </c>
      <c r="H116" s="320">
        <v>451597688</v>
      </c>
      <c r="I116" s="320">
        <v>190389731</v>
      </c>
      <c r="J116" s="320">
        <v>7493891</v>
      </c>
      <c r="K116" s="320">
        <v>197883622</v>
      </c>
      <c r="L116" s="320">
        <v>2729224</v>
      </c>
      <c r="M116" s="320">
        <v>32693410</v>
      </c>
      <c r="N116" s="320">
        <v>3698069</v>
      </c>
      <c r="O116" s="320">
        <v>36391479</v>
      </c>
      <c r="P116" s="320">
        <v>1265358411</v>
      </c>
      <c r="Q116" s="320">
        <v>0</v>
      </c>
      <c r="R116" s="320">
        <v>1265358411</v>
      </c>
      <c r="S116" s="320">
        <v>0</v>
      </c>
      <c r="T116" s="320">
        <v>1067848381</v>
      </c>
      <c r="U116" s="320">
        <v>1067848381</v>
      </c>
      <c r="V116" s="320">
        <v>1228966932</v>
      </c>
      <c r="W116" s="320">
        <v>1228966932</v>
      </c>
      <c r="X116" s="320">
        <v>1265358411</v>
      </c>
      <c r="Y116" s="320">
        <v>1265358411</v>
      </c>
      <c r="Z116" s="320">
        <v>2379185</v>
      </c>
      <c r="AA116" s="320">
        <v>423533</v>
      </c>
      <c r="AB116" s="320">
        <v>2802718</v>
      </c>
      <c r="AC116" s="320">
        <v>81221939.579999998</v>
      </c>
      <c r="AD116" s="320">
        <v>0</v>
      </c>
      <c r="AE116" s="320">
        <v>1349383068.5799999</v>
      </c>
      <c r="AR116" s="321"/>
    </row>
    <row r="117" spans="1:44">
      <c r="A117" s="4">
        <v>2016</v>
      </c>
      <c r="B117" s="4">
        <v>6</v>
      </c>
      <c r="C117" s="320">
        <v>649639989</v>
      </c>
      <c r="D117" s="320">
        <v>24672995</v>
      </c>
      <c r="E117" s="320">
        <v>674312984</v>
      </c>
      <c r="F117" s="320">
        <v>444550423</v>
      </c>
      <c r="G117" s="320">
        <v>16272914</v>
      </c>
      <c r="H117" s="320">
        <v>460823337</v>
      </c>
      <c r="I117" s="320">
        <v>183854823</v>
      </c>
      <c r="J117" s="320">
        <v>1820727</v>
      </c>
      <c r="K117" s="320">
        <v>185675550</v>
      </c>
      <c r="L117" s="320">
        <v>2739574</v>
      </c>
      <c r="M117" s="320">
        <v>35429782</v>
      </c>
      <c r="N117" s="320">
        <v>4062916</v>
      </c>
      <c r="O117" s="320">
        <v>39492698</v>
      </c>
      <c r="P117" s="320">
        <v>1363044143</v>
      </c>
      <c r="Q117" s="320">
        <v>0</v>
      </c>
      <c r="R117" s="320">
        <v>1363044143</v>
      </c>
      <c r="S117" s="320">
        <v>0</v>
      </c>
      <c r="T117" s="320">
        <v>1280784809</v>
      </c>
      <c r="U117" s="320">
        <v>1280784809</v>
      </c>
      <c r="V117" s="320">
        <v>1323551445</v>
      </c>
      <c r="W117" s="320">
        <v>1323551445</v>
      </c>
      <c r="X117" s="320">
        <v>1363044143</v>
      </c>
      <c r="Y117" s="320">
        <v>1363044143</v>
      </c>
      <c r="Z117" s="320">
        <v>1933940</v>
      </c>
      <c r="AA117" s="320">
        <v>73075</v>
      </c>
      <c r="AB117" s="320">
        <v>2007015</v>
      </c>
      <c r="AC117" s="320">
        <v>95452721.790000007</v>
      </c>
      <c r="AD117" s="320">
        <v>0</v>
      </c>
      <c r="AE117" s="320">
        <v>1460503879.79</v>
      </c>
      <c r="AR117" s="321"/>
    </row>
    <row r="118" spans="1:44">
      <c r="A118" s="4">
        <v>2016</v>
      </c>
      <c r="B118" s="4">
        <v>7</v>
      </c>
      <c r="C118" s="320">
        <v>742014206</v>
      </c>
      <c r="D118" s="320">
        <v>17922232</v>
      </c>
      <c r="E118" s="320">
        <v>759936438</v>
      </c>
      <c r="F118" s="320">
        <v>465914445</v>
      </c>
      <c r="G118" s="320">
        <v>10843608</v>
      </c>
      <c r="H118" s="320">
        <v>476758053</v>
      </c>
      <c r="I118" s="320">
        <v>196106536</v>
      </c>
      <c r="J118" s="320">
        <v>1224198</v>
      </c>
      <c r="K118" s="320">
        <v>197330734</v>
      </c>
      <c r="L118" s="320">
        <v>2749923</v>
      </c>
      <c r="M118" s="320">
        <v>38214423</v>
      </c>
      <c r="N118" s="320">
        <v>4341748</v>
      </c>
      <c r="O118" s="320">
        <v>42556171</v>
      </c>
      <c r="P118" s="320">
        <v>1479331319</v>
      </c>
      <c r="Q118" s="320">
        <v>0</v>
      </c>
      <c r="R118" s="320">
        <v>1479331319</v>
      </c>
      <c r="S118" s="320">
        <v>0</v>
      </c>
      <c r="T118" s="320">
        <v>1406785110</v>
      </c>
      <c r="U118" s="320">
        <v>1406785110</v>
      </c>
      <c r="V118" s="320">
        <v>1436775148</v>
      </c>
      <c r="W118" s="320">
        <v>1436775148</v>
      </c>
      <c r="X118" s="320">
        <v>1479331319</v>
      </c>
      <c r="Y118" s="320">
        <v>1479331319</v>
      </c>
      <c r="Z118" s="320">
        <v>2280129</v>
      </c>
      <c r="AA118" s="320">
        <v>54785</v>
      </c>
      <c r="AB118" s="320">
        <v>2334914</v>
      </c>
      <c r="AC118" s="320">
        <v>113985713.34999999</v>
      </c>
      <c r="AD118" s="320">
        <v>0</v>
      </c>
      <c r="AE118" s="320">
        <v>1595651946.3499999</v>
      </c>
      <c r="AR118" s="321"/>
    </row>
    <row r="119" spans="1:44">
      <c r="A119" s="4">
        <v>2016</v>
      </c>
      <c r="B119" s="4">
        <v>8</v>
      </c>
      <c r="C119" s="320">
        <v>770680267</v>
      </c>
      <c r="D119" s="320">
        <v>3015781</v>
      </c>
      <c r="E119" s="320">
        <v>773696048</v>
      </c>
      <c r="F119" s="320">
        <v>478975653</v>
      </c>
      <c r="G119" s="320">
        <v>1802807</v>
      </c>
      <c r="H119" s="320">
        <v>480778460</v>
      </c>
      <c r="I119" s="320">
        <v>194216931</v>
      </c>
      <c r="J119" s="320">
        <v>215084</v>
      </c>
      <c r="K119" s="320">
        <v>194432015</v>
      </c>
      <c r="L119" s="320">
        <v>2760273</v>
      </c>
      <c r="M119" s="320">
        <v>38888414</v>
      </c>
      <c r="N119" s="320">
        <v>4465789</v>
      </c>
      <c r="O119" s="320">
        <v>43354203</v>
      </c>
      <c r="P119" s="320">
        <v>1495020999</v>
      </c>
      <c r="Q119" s="320">
        <v>0</v>
      </c>
      <c r="R119" s="320">
        <v>1495020999</v>
      </c>
      <c r="S119" s="320">
        <v>0</v>
      </c>
      <c r="T119" s="320">
        <v>1446633124</v>
      </c>
      <c r="U119" s="320">
        <v>1446633124</v>
      </c>
      <c r="V119" s="320">
        <v>1451666796</v>
      </c>
      <c r="W119" s="320">
        <v>1451666796</v>
      </c>
      <c r="X119" s="320">
        <v>1495020999</v>
      </c>
      <c r="Y119" s="320">
        <v>1495020999</v>
      </c>
      <c r="Z119" s="320">
        <v>2260028</v>
      </c>
      <c r="AA119" s="320">
        <v>8801</v>
      </c>
      <c r="AB119" s="320">
        <v>2268829</v>
      </c>
      <c r="AC119" s="320">
        <v>116552059.48</v>
      </c>
      <c r="AD119" s="320">
        <v>0</v>
      </c>
      <c r="AE119" s="320">
        <v>1613841887.48</v>
      </c>
      <c r="AR119" s="321"/>
    </row>
    <row r="120" spans="1:44">
      <c r="A120" s="4">
        <v>2016</v>
      </c>
      <c r="B120" s="4">
        <v>9</v>
      </c>
      <c r="C120" s="320">
        <v>700994175</v>
      </c>
      <c r="D120" s="320">
        <v>-74944198</v>
      </c>
      <c r="E120" s="320">
        <v>626049977</v>
      </c>
      <c r="F120" s="320">
        <v>470901017</v>
      </c>
      <c r="G120" s="320">
        <v>-48484499</v>
      </c>
      <c r="H120" s="320">
        <v>422416518</v>
      </c>
      <c r="I120" s="320">
        <v>183656971</v>
      </c>
      <c r="J120" s="320">
        <v>-5657048</v>
      </c>
      <c r="K120" s="320">
        <v>177999923</v>
      </c>
      <c r="L120" s="320">
        <v>2770623</v>
      </c>
      <c r="M120" s="320">
        <v>33668360</v>
      </c>
      <c r="N120" s="320">
        <v>3818283</v>
      </c>
      <c r="O120" s="320">
        <v>37486643</v>
      </c>
      <c r="P120" s="320">
        <v>1266723684</v>
      </c>
      <c r="Q120" s="320">
        <v>0</v>
      </c>
      <c r="R120" s="320">
        <v>1266723684</v>
      </c>
      <c r="S120" s="320">
        <v>0</v>
      </c>
      <c r="T120" s="320">
        <v>1358322786</v>
      </c>
      <c r="U120" s="320">
        <v>1358322786</v>
      </c>
      <c r="V120" s="320">
        <v>1229237041</v>
      </c>
      <c r="W120" s="320">
        <v>1229237041</v>
      </c>
      <c r="X120" s="320">
        <v>1266723684</v>
      </c>
      <c r="Y120" s="320">
        <v>1266723684</v>
      </c>
      <c r="Z120" s="320">
        <v>2138415</v>
      </c>
      <c r="AA120" s="320">
        <v>-227711</v>
      </c>
      <c r="AB120" s="320">
        <v>1910704</v>
      </c>
      <c r="AC120" s="320">
        <v>81455964.840000004</v>
      </c>
      <c r="AD120" s="320">
        <v>0</v>
      </c>
      <c r="AE120" s="320">
        <v>1350090352.8400002</v>
      </c>
      <c r="AR120" s="321"/>
    </row>
    <row r="121" spans="1:44">
      <c r="A121" s="4">
        <v>2016</v>
      </c>
      <c r="B121" s="4">
        <v>10</v>
      </c>
      <c r="C121" s="320">
        <v>555002986</v>
      </c>
      <c r="D121" s="320">
        <v>-40859909</v>
      </c>
      <c r="E121" s="320">
        <v>514143077</v>
      </c>
      <c r="F121" s="320">
        <v>412697760</v>
      </c>
      <c r="G121" s="320">
        <v>-29117482</v>
      </c>
      <c r="H121" s="320">
        <v>383580278</v>
      </c>
      <c r="I121" s="320">
        <v>187368157</v>
      </c>
      <c r="J121" s="320">
        <v>-3325345</v>
      </c>
      <c r="K121" s="320">
        <v>184042812</v>
      </c>
      <c r="L121" s="320">
        <v>2780973</v>
      </c>
      <c r="M121" s="320">
        <v>31093373</v>
      </c>
      <c r="N121" s="320">
        <v>3325121</v>
      </c>
      <c r="O121" s="320">
        <v>34418494</v>
      </c>
      <c r="P121" s="320">
        <v>1118965634</v>
      </c>
      <c r="Q121" s="320">
        <v>0</v>
      </c>
      <c r="R121" s="320">
        <v>1118965634</v>
      </c>
      <c r="S121" s="320">
        <v>0</v>
      </c>
      <c r="T121" s="320">
        <v>1157849876</v>
      </c>
      <c r="U121" s="320">
        <v>1157849876</v>
      </c>
      <c r="V121" s="320">
        <v>1084547140</v>
      </c>
      <c r="W121" s="320">
        <v>1084547140</v>
      </c>
      <c r="X121" s="320">
        <v>1118965634</v>
      </c>
      <c r="Y121" s="320">
        <v>1118965634</v>
      </c>
      <c r="Z121" s="320">
        <v>2025337</v>
      </c>
      <c r="AA121" s="320">
        <v>-148585</v>
      </c>
      <c r="AB121" s="320">
        <v>1876752</v>
      </c>
      <c r="AC121" s="320">
        <v>62449249.079999998</v>
      </c>
      <c r="AD121" s="320">
        <v>0</v>
      </c>
      <c r="AE121" s="320">
        <v>1183291635.0799999</v>
      </c>
      <c r="AR121" s="321"/>
    </row>
    <row r="122" spans="1:44">
      <c r="A122" s="4">
        <v>2016</v>
      </c>
      <c r="B122" s="4">
        <v>11</v>
      </c>
      <c r="C122" s="320">
        <v>453009508</v>
      </c>
      <c r="D122" s="320">
        <v>-15196209</v>
      </c>
      <c r="E122" s="320">
        <v>437813299</v>
      </c>
      <c r="F122" s="320">
        <v>363508104</v>
      </c>
      <c r="G122" s="320">
        <v>-11709762</v>
      </c>
      <c r="H122" s="320">
        <v>351798342</v>
      </c>
      <c r="I122" s="320">
        <v>169311404</v>
      </c>
      <c r="J122" s="320">
        <v>-1445217</v>
      </c>
      <c r="K122" s="320">
        <v>167866187</v>
      </c>
      <c r="L122" s="320">
        <v>2791322</v>
      </c>
      <c r="M122" s="320">
        <v>29111352</v>
      </c>
      <c r="N122" s="320">
        <v>2982654</v>
      </c>
      <c r="O122" s="320">
        <v>32094006</v>
      </c>
      <c r="P122" s="320">
        <v>992363156</v>
      </c>
      <c r="Q122" s="320">
        <v>0</v>
      </c>
      <c r="R122" s="320">
        <v>992363156</v>
      </c>
      <c r="S122" s="320">
        <v>0</v>
      </c>
      <c r="T122" s="320">
        <v>988620338</v>
      </c>
      <c r="U122" s="320">
        <v>988620338</v>
      </c>
      <c r="V122" s="320">
        <v>960269150</v>
      </c>
      <c r="W122" s="320">
        <v>960269150</v>
      </c>
      <c r="X122" s="320">
        <v>992363156</v>
      </c>
      <c r="Y122" s="320">
        <v>992363156</v>
      </c>
      <c r="Z122" s="320">
        <v>2153673</v>
      </c>
      <c r="AA122" s="320">
        <v>-71890</v>
      </c>
      <c r="AB122" s="320">
        <v>2081783</v>
      </c>
      <c r="AC122" s="320">
        <v>48583503.549999997</v>
      </c>
      <c r="AD122" s="320">
        <v>0</v>
      </c>
      <c r="AE122" s="320">
        <v>1043028442.55</v>
      </c>
      <c r="AR122" s="321"/>
    </row>
    <row r="123" spans="1:44">
      <c r="A123" s="4">
        <v>2016</v>
      </c>
      <c r="B123" s="4">
        <v>12</v>
      </c>
      <c r="C123" s="320">
        <v>502368226</v>
      </c>
      <c r="D123" s="320">
        <v>40080807</v>
      </c>
      <c r="E123" s="320">
        <v>542449033</v>
      </c>
      <c r="F123" s="320">
        <v>359020007</v>
      </c>
      <c r="G123" s="320">
        <v>27623698</v>
      </c>
      <c r="H123" s="320">
        <v>386643705</v>
      </c>
      <c r="I123" s="320">
        <v>163280911</v>
      </c>
      <c r="J123" s="320">
        <v>3038690</v>
      </c>
      <c r="K123" s="320">
        <v>166319601</v>
      </c>
      <c r="L123" s="320">
        <v>2801672</v>
      </c>
      <c r="M123" s="320">
        <v>32875124</v>
      </c>
      <c r="N123" s="320">
        <v>3356362</v>
      </c>
      <c r="O123" s="320">
        <v>36231486</v>
      </c>
      <c r="P123" s="320">
        <v>1134445497</v>
      </c>
      <c r="Q123" s="320">
        <v>0</v>
      </c>
      <c r="R123" s="320">
        <v>1134445497</v>
      </c>
      <c r="S123" s="320">
        <v>0</v>
      </c>
      <c r="T123" s="320">
        <v>1027470816</v>
      </c>
      <c r="U123" s="320">
        <v>1027470816</v>
      </c>
      <c r="V123" s="320">
        <v>1098214011</v>
      </c>
      <c r="W123" s="320">
        <v>1098214011</v>
      </c>
      <c r="X123" s="320">
        <v>1134445497</v>
      </c>
      <c r="Y123" s="320">
        <v>1134445497</v>
      </c>
      <c r="Z123" s="320">
        <v>2327316</v>
      </c>
      <c r="AA123" s="320">
        <v>184316</v>
      </c>
      <c r="AB123" s="320">
        <v>2511632</v>
      </c>
      <c r="AC123" s="320">
        <v>64754834.840000004</v>
      </c>
      <c r="AD123" s="320">
        <v>0</v>
      </c>
      <c r="AE123" s="320">
        <v>1201711963.8400002</v>
      </c>
      <c r="AR123" s="321"/>
    </row>
    <row r="124" spans="1:44">
      <c r="B124" s="313" t="s">
        <v>112</v>
      </c>
      <c r="C124" s="320">
        <v>6925470116</v>
      </c>
      <c r="D124" s="320">
        <v>8199091</v>
      </c>
      <c r="E124" s="320">
        <v>6933669207</v>
      </c>
      <c r="F124" s="320">
        <v>4776960397</v>
      </c>
      <c r="G124" s="320">
        <v>19891197</v>
      </c>
      <c r="H124" s="320">
        <v>4796851594</v>
      </c>
      <c r="I124" s="320">
        <v>2135288339</v>
      </c>
      <c r="J124" s="320">
        <v>2081587</v>
      </c>
      <c r="K124" s="320">
        <v>2137369926</v>
      </c>
      <c r="L124" s="320">
        <v>32936982</v>
      </c>
      <c r="M124" s="320">
        <v>393558073</v>
      </c>
      <c r="N124" s="320">
        <v>42849781</v>
      </c>
      <c r="O124" s="320">
        <v>436407854</v>
      </c>
      <c r="P124" s="320">
        <v>14337235563</v>
      </c>
      <c r="Q124" s="320">
        <v>0</v>
      </c>
      <c r="R124" s="320">
        <v>14337235563</v>
      </c>
      <c r="S124" s="320">
        <v>0</v>
      </c>
      <c r="T124" s="320">
        <v>13870655834</v>
      </c>
      <c r="U124" s="320">
        <v>13870655834</v>
      </c>
      <c r="V124" s="320">
        <v>13900827709</v>
      </c>
      <c r="W124" s="320">
        <v>13900827709</v>
      </c>
      <c r="X124" s="320">
        <v>14337235563</v>
      </c>
      <c r="Y124" s="320">
        <v>14337235563</v>
      </c>
      <c r="Z124" s="320">
        <v>26366719</v>
      </c>
      <c r="AA124" s="320">
        <v>199165</v>
      </c>
      <c r="AB124" s="320">
        <v>26565884</v>
      </c>
      <c r="AC124" s="320">
        <v>887158057.86000013</v>
      </c>
      <c r="AD124" s="320">
        <v>0</v>
      </c>
      <c r="AE124" s="320">
        <v>15250959504.859999</v>
      </c>
      <c r="AQ124" s="321"/>
      <c r="AR124" s="321"/>
    </row>
    <row r="125" spans="1:44">
      <c r="A125" s="4">
        <v>2017</v>
      </c>
      <c r="B125" s="4">
        <v>1</v>
      </c>
      <c r="C125" s="320">
        <v>646044681</v>
      </c>
      <c r="D125" s="320">
        <v>-24673726</v>
      </c>
      <c r="E125" s="320">
        <v>621370955</v>
      </c>
      <c r="F125" s="320">
        <v>375992186</v>
      </c>
      <c r="G125" s="320">
        <v>-13902016</v>
      </c>
      <c r="H125" s="320">
        <v>362090170</v>
      </c>
      <c r="I125" s="320">
        <v>166499794</v>
      </c>
      <c r="J125" s="320">
        <v>-1585017</v>
      </c>
      <c r="K125" s="320">
        <v>164914777</v>
      </c>
      <c r="L125" s="320">
        <v>2812597</v>
      </c>
      <c r="M125" s="320">
        <v>34750618</v>
      </c>
      <c r="N125" s="320">
        <v>3526265</v>
      </c>
      <c r="O125" s="320">
        <v>38276883</v>
      </c>
      <c r="P125" s="320">
        <v>1189465382</v>
      </c>
      <c r="Q125" s="320">
        <v>0</v>
      </c>
      <c r="R125" s="320">
        <v>1189465382</v>
      </c>
      <c r="S125" s="320">
        <v>0</v>
      </c>
      <c r="T125" s="320">
        <v>1191349258</v>
      </c>
      <c r="U125" s="320">
        <v>1191349258</v>
      </c>
      <c r="V125" s="320">
        <v>1151188499</v>
      </c>
      <c r="W125" s="320">
        <v>1151188499</v>
      </c>
      <c r="X125" s="320">
        <v>1189465382</v>
      </c>
      <c r="Y125" s="320">
        <v>1189465382</v>
      </c>
      <c r="Z125" s="320">
        <v>2376476</v>
      </c>
      <c r="AA125" s="320">
        <v>-90035</v>
      </c>
      <c r="AB125" s="320">
        <v>2286441</v>
      </c>
      <c r="AC125" s="320">
        <v>69759237.579999998</v>
      </c>
      <c r="AD125" s="320">
        <v>0</v>
      </c>
      <c r="AE125" s="320">
        <v>1261511060.5799999</v>
      </c>
      <c r="AR125" s="321"/>
    </row>
    <row r="126" spans="1:44">
      <c r="A126" s="4">
        <v>2017</v>
      </c>
      <c r="B126" s="4">
        <v>2</v>
      </c>
      <c r="C126" s="320">
        <v>568975835</v>
      </c>
      <c r="D126" s="320">
        <v>-54959385</v>
      </c>
      <c r="E126" s="320">
        <v>514016450</v>
      </c>
      <c r="F126" s="320">
        <v>356184917</v>
      </c>
      <c r="G126" s="320">
        <v>-33142771</v>
      </c>
      <c r="H126" s="320">
        <v>323042146</v>
      </c>
      <c r="I126" s="320">
        <v>151165256</v>
      </c>
      <c r="J126" s="320">
        <v>-3657384</v>
      </c>
      <c r="K126" s="320">
        <v>147507872</v>
      </c>
      <c r="L126" s="320">
        <v>2823521</v>
      </c>
      <c r="M126" s="320">
        <v>30419264</v>
      </c>
      <c r="N126" s="320">
        <v>3115996</v>
      </c>
      <c r="O126" s="320">
        <v>33535260</v>
      </c>
      <c r="P126" s="320">
        <v>1020925249</v>
      </c>
      <c r="Q126" s="320">
        <v>0</v>
      </c>
      <c r="R126" s="320">
        <v>1020925249</v>
      </c>
      <c r="S126" s="320">
        <v>0</v>
      </c>
      <c r="T126" s="320">
        <v>1079149529</v>
      </c>
      <c r="U126" s="320">
        <v>1079149529</v>
      </c>
      <c r="V126" s="320">
        <v>987389989</v>
      </c>
      <c r="W126" s="320">
        <v>987389989</v>
      </c>
      <c r="X126" s="320">
        <v>1020925249</v>
      </c>
      <c r="Y126" s="320">
        <v>1020925249</v>
      </c>
      <c r="Z126" s="320">
        <v>2271447</v>
      </c>
      <c r="AA126" s="320">
        <v>-218188</v>
      </c>
      <c r="AB126" s="320">
        <v>2053259</v>
      </c>
      <c r="AC126" s="320">
        <v>50226886.280000001</v>
      </c>
      <c r="AD126" s="320">
        <v>0</v>
      </c>
      <c r="AE126" s="320">
        <v>1073205394.28</v>
      </c>
      <c r="AR126" s="321"/>
    </row>
    <row r="127" spans="1:44">
      <c r="A127" s="4">
        <v>2017</v>
      </c>
      <c r="B127" s="4">
        <v>3</v>
      </c>
      <c r="C127" s="320">
        <v>464953577</v>
      </c>
      <c r="D127" s="320">
        <v>25792657</v>
      </c>
      <c r="E127" s="320">
        <v>490746234</v>
      </c>
      <c r="F127" s="320">
        <v>347301818</v>
      </c>
      <c r="G127" s="320">
        <v>18465876</v>
      </c>
      <c r="H127" s="320">
        <v>365767694</v>
      </c>
      <c r="I127" s="320">
        <v>162687198</v>
      </c>
      <c r="J127" s="320">
        <v>2129482</v>
      </c>
      <c r="K127" s="320">
        <v>164816680</v>
      </c>
      <c r="L127" s="320">
        <v>2834446</v>
      </c>
      <c r="M127" s="320">
        <v>30286996</v>
      </c>
      <c r="N127" s="320">
        <v>3173882</v>
      </c>
      <c r="O127" s="320">
        <v>33460878</v>
      </c>
      <c r="P127" s="320">
        <v>1057625932</v>
      </c>
      <c r="Q127" s="320">
        <v>0</v>
      </c>
      <c r="R127" s="320">
        <v>1057625932</v>
      </c>
      <c r="S127" s="320">
        <v>0</v>
      </c>
      <c r="T127" s="320">
        <v>977777039</v>
      </c>
      <c r="U127" s="320">
        <v>977777039</v>
      </c>
      <c r="V127" s="320">
        <v>1024165054</v>
      </c>
      <c r="W127" s="320">
        <v>1024165054</v>
      </c>
      <c r="X127" s="320">
        <v>1057625932</v>
      </c>
      <c r="Y127" s="320">
        <v>1057625932</v>
      </c>
      <c r="Z127" s="320">
        <v>2216174</v>
      </c>
      <c r="AA127" s="320">
        <v>122258</v>
      </c>
      <c r="AB127" s="320">
        <v>2338432</v>
      </c>
      <c r="AC127" s="320">
        <v>53988711.590000004</v>
      </c>
      <c r="AD127" s="320">
        <v>0</v>
      </c>
      <c r="AE127" s="320">
        <v>1113953075.5900002</v>
      </c>
      <c r="AR127" s="321"/>
    </row>
    <row r="128" spans="1:44">
      <c r="A128" s="4">
        <v>2017</v>
      </c>
      <c r="B128" s="4">
        <v>4</v>
      </c>
      <c r="C128" s="320">
        <v>456637907</v>
      </c>
      <c r="D128" s="320">
        <v>18967110</v>
      </c>
      <c r="E128" s="320">
        <v>475605017</v>
      </c>
      <c r="F128" s="320">
        <v>369476647</v>
      </c>
      <c r="G128" s="320">
        <v>14706233</v>
      </c>
      <c r="H128" s="320">
        <v>384182880</v>
      </c>
      <c r="I128" s="320">
        <v>183156875</v>
      </c>
      <c r="J128" s="320">
        <v>1799347</v>
      </c>
      <c r="K128" s="320">
        <v>184956222</v>
      </c>
      <c r="L128" s="320">
        <v>2845371</v>
      </c>
      <c r="M128" s="320">
        <v>28682195</v>
      </c>
      <c r="N128" s="320">
        <v>3118752</v>
      </c>
      <c r="O128" s="320">
        <v>31800947</v>
      </c>
      <c r="P128" s="320">
        <v>1079390437</v>
      </c>
      <c r="Q128" s="320">
        <v>0</v>
      </c>
      <c r="R128" s="320">
        <v>1079390437</v>
      </c>
      <c r="S128" s="320">
        <v>0</v>
      </c>
      <c r="T128" s="320">
        <v>1012116800</v>
      </c>
      <c r="U128" s="320">
        <v>1012116800</v>
      </c>
      <c r="V128" s="320">
        <v>1047589490</v>
      </c>
      <c r="W128" s="320">
        <v>1047589490</v>
      </c>
      <c r="X128" s="320">
        <v>1079390437</v>
      </c>
      <c r="Y128" s="320">
        <v>1079390437</v>
      </c>
      <c r="Z128" s="320">
        <v>2081506</v>
      </c>
      <c r="AA128" s="320">
        <v>86140</v>
      </c>
      <c r="AB128" s="320">
        <v>2167646</v>
      </c>
      <c r="AC128" s="320">
        <v>56142610.020000003</v>
      </c>
      <c r="AD128" s="320">
        <v>0</v>
      </c>
      <c r="AE128" s="320">
        <v>1137700693.02</v>
      </c>
      <c r="AR128" s="321"/>
    </row>
    <row r="129" spans="1:44">
      <c r="A129" s="4">
        <v>2017</v>
      </c>
      <c r="B129" s="4">
        <v>5</v>
      </c>
      <c r="C129" s="320">
        <v>500722011</v>
      </c>
      <c r="D129" s="320">
        <v>89572810</v>
      </c>
      <c r="E129" s="320">
        <v>590294821</v>
      </c>
      <c r="F129" s="320">
        <v>395019251</v>
      </c>
      <c r="G129" s="320">
        <v>67830799</v>
      </c>
      <c r="H129" s="320">
        <v>462850050</v>
      </c>
      <c r="I129" s="320">
        <v>190792190</v>
      </c>
      <c r="J129" s="320">
        <v>7577895</v>
      </c>
      <c r="K129" s="320">
        <v>198370085</v>
      </c>
      <c r="L129" s="320">
        <v>2856295</v>
      </c>
      <c r="M129" s="320">
        <v>33348983</v>
      </c>
      <c r="N129" s="320">
        <v>3732951</v>
      </c>
      <c r="O129" s="320">
        <v>37081934</v>
      </c>
      <c r="P129" s="320">
        <v>1291453185</v>
      </c>
      <c r="Q129" s="320">
        <v>0</v>
      </c>
      <c r="R129" s="320">
        <v>1291453185</v>
      </c>
      <c r="S129" s="320">
        <v>0</v>
      </c>
      <c r="T129" s="320">
        <v>1089389747</v>
      </c>
      <c r="U129" s="320">
        <v>1089389747</v>
      </c>
      <c r="V129" s="320">
        <v>1254371251</v>
      </c>
      <c r="W129" s="320">
        <v>1254371251</v>
      </c>
      <c r="X129" s="320">
        <v>1291453185</v>
      </c>
      <c r="Y129" s="320">
        <v>1291453185</v>
      </c>
      <c r="Z129" s="320">
        <v>2399817</v>
      </c>
      <c r="AA129" s="320">
        <v>427120</v>
      </c>
      <c r="AB129" s="320">
        <v>2826937</v>
      </c>
      <c r="AC129" s="320">
        <v>82334685.230000004</v>
      </c>
      <c r="AD129" s="320">
        <v>0</v>
      </c>
      <c r="AE129" s="320">
        <v>1376614807.23</v>
      </c>
      <c r="AR129" s="321"/>
    </row>
    <row r="130" spans="1:44">
      <c r="A130" s="4">
        <v>2017</v>
      </c>
      <c r="B130" s="4">
        <v>6</v>
      </c>
      <c r="C130" s="320">
        <v>666791925</v>
      </c>
      <c r="D130" s="320">
        <v>25461342</v>
      </c>
      <c r="E130" s="320">
        <v>692253267</v>
      </c>
      <c r="F130" s="320">
        <v>457048990</v>
      </c>
      <c r="G130" s="320">
        <v>16838772</v>
      </c>
      <c r="H130" s="320">
        <v>473887762</v>
      </c>
      <c r="I130" s="320">
        <v>183466964</v>
      </c>
      <c r="J130" s="320">
        <v>1855022</v>
      </c>
      <c r="K130" s="320">
        <v>185321986</v>
      </c>
      <c r="L130" s="320">
        <v>2867220</v>
      </c>
      <c r="M130" s="320">
        <v>36065420</v>
      </c>
      <c r="N130" s="320">
        <v>4096673</v>
      </c>
      <c r="O130" s="320">
        <v>40162093</v>
      </c>
      <c r="P130" s="320">
        <v>1394492328</v>
      </c>
      <c r="Q130" s="320">
        <v>0</v>
      </c>
      <c r="R130" s="320">
        <v>1394492328</v>
      </c>
      <c r="S130" s="320">
        <v>0</v>
      </c>
      <c r="T130" s="320">
        <v>1310175099</v>
      </c>
      <c r="U130" s="320">
        <v>1310175099</v>
      </c>
      <c r="V130" s="320">
        <v>1354330235</v>
      </c>
      <c r="W130" s="320">
        <v>1354330235</v>
      </c>
      <c r="X130" s="320">
        <v>1394492328</v>
      </c>
      <c r="Y130" s="320">
        <v>1394492328</v>
      </c>
      <c r="Z130" s="320">
        <v>1950711</v>
      </c>
      <c r="AA130" s="320">
        <v>74078</v>
      </c>
      <c r="AB130" s="320">
        <v>2024789</v>
      </c>
      <c r="AC130" s="320">
        <v>97273080.269999996</v>
      </c>
      <c r="AD130" s="320">
        <v>0</v>
      </c>
      <c r="AE130" s="320">
        <v>1493790197.27</v>
      </c>
      <c r="AR130" s="321"/>
    </row>
    <row r="131" spans="1:44">
      <c r="A131" s="4">
        <v>2017</v>
      </c>
      <c r="B131" s="4">
        <v>7</v>
      </c>
      <c r="C131" s="320">
        <v>765618330</v>
      </c>
      <c r="D131" s="320">
        <v>18372132</v>
      </c>
      <c r="E131" s="320">
        <v>783990462</v>
      </c>
      <c r="F131" s="320">
        <v>481566376</v>
      </c>
      <c r="G131" s="320">
        <v>11149965</v>
      </c>
      <c r="H131" s="320">
        <v>492716341</v>
      </c>
      <c r="I131" s="320">
        <v>195990690</v>
      </c>
      <c r="J131" s="320">
        <v>1235534</v>
      </c>
      <c r="K131" s="320">
        <v>197226224</v>
      </c>
      <c r="L131" s="320">
        <v>2878145</v>
      </c>
      <c r="M131" s="320">
        <v>38869995</v>
      </c>
      <c r="N131" s="320">
        <v>4376630</v>
      </c>
      <c r="O131" s="320">
        <v>43246625</v>
      </c>
      <c r="P131" s="320">
        <v>1520057797</v>
      </c>
      <c r="Q131" s="320">
        <v>0</v>
      </c>
      <c r="R131" s="320">
        <v>1520057797</v>
      </c>
      <c r="S131" s="320">
        <v>0</v>
      </c>
      <c r="T131" s="320">
        <v>1446053541</v>
      </c>
      <c r="U131" s="320">
        <v>1446053541</v>
      </c>
      <c r="V131" s="320">
        <v>1476811172</v>
      </c>
      <c r="W131" s="320">
        <v>1476811172</v>
      </c>
      <c r="X131" s="320">
        <v>1520057797</v>
      </c>
      <c r="Y131" s="320">
        <v>1520057797</v>
      </c>
      <c r="Z131" s="320">
        <v>2299902</v>
      </c>
      <c r="AA131" s="320">
        <v>54880</v>
      </c>
      <c r="AB131" s="320">
        <v>2354782</v>
      </c>
      <c r="AC131" s="320">
        <v>117253293.38</v>
      </c>
      <c r="AD131" s="320">
        <v>0</v>
      </c>
      <c r="AE131" s="320">
        <v>1639665872.3800001</v>
      </c>
      <c r="AR131" s="321"/>
    </row>
    <row r="132" spans="1:44">
      <c r="A132" s="4">
        <v>2017</v>
      </c>
      <c r="B132" s="4">
        <v>8</v>
      </c>
      <c r="C132" s="320">
        <v>796416790</v>
      </c>
      <c r="D132" s="320">
        <v>2966614</v>
      </c>
      <c r="E132" s="320">
        <v>799383404</v>
      </c>
      <c r="F132" s="320">
        <v>495719454</v>
      </c>
      <c r="G132" s="320">
        <v>1778636</v>
      </c>
      <c r="H132" s="320">
        <v>497498090</v>
      </c>
      <c r="I132" s="320">
        <v>193995528</v>
      </c>
      <c r="J132" s="320">
        <v>208096</v>
      </c>
      <c r="K132" s="320">
        <v>194203624</v>
      </c>
      <c r="L132" s="320">
        <v>2889069</v>
      </c>
      <c r="M132" s="320">
        <v>39545241</v>
      </c>
      <c r="N132" s="320">
        <v>4500670</v>
      </c>
      <c r="O132" s="320">
        <v>44045911</v>
      </c>
      <c r="P132" s="320">
        <v>1538020098</v>
      </c>
      <c r="Q132" s="320">
        <v>0</v>
      </c>
      <c r="R132" s="320">
        <v>1538020098</v>
      </c>
      <c r="S132" s="320">
        <v>0</v>
      </c>
      <c r="T132" s="320">
        <v>1489020841</v>
      </c>
      <c r="U132" s="320">
        <v>1489020841</v>
      </c>
      <c r="V132" s="320">
        <v>1493974187</v>
      </c>
      <c r="W132" s="320">
        <v>1493974187</v>
      </c>
      <c r="X132" s="320">
        <v>1538020098</v>
      </c>
      <c r="Y132" s="320">
        <v>1538020098</v>
      </c>
      <c r="Z132" s="320">
        <v>2279627</v>
      </c>
      <c r="AA132" s="320">
        <v>8447</v>
      </c>
      <c r="AB132" s="320">
        <v>2288074</v>
      </c>
      <c r="AC132" s="320">
        <v>120198443.29000001</v>
      </c>
      <c r="AD132" s="320">
        <v>0</v>
      </c>
      <c r="AE132" s="320">
        <v>1660506615.29</v>
      </c>
      <c r="AR132" s="321"/>
    </row>
    <row r="133" spans="1:44">
      <c r="A133" s="4">
        <v>2017</v>
      </c>
      <c r="B133" s="4">
        <v>9</v>
      </c>
      <c r="C133" s="320">
        <v>720694633</v>
      </c>
      <c r="D133" s="320">
        <v>-76628818</v>
      </c>
      <c r="E133" s="320">
        <v>644065815</v>
      </c>
      <c r="F133" s="320">
        <v>484713611</v>
      </c>
      <c r="G133" s="320">
        <v>-49687161</v>
      </c>
      <c r="H133" s="320">
        <v>435026450</v>
      </c>
      <c r="I133" s="320">
        <v>183072270</v>
      </c>
      <c r="J133" s="320">
        <v>-5706668</v>
      </c>
      <c r="K133" s="320">
        <v>177365602</v>
      </c>
      <c r="L133" s="320">
        <v>2899994</v>
      </c>
      <c r="M133" s="320">
        <v>34305212</v>
      </c>
      <c r="N133" s="320">
        <v>3852039</v>
      </c>
      <c r="O133" s="320">
        <v>38157251</v>
      </c>
      <c r="P133" s="320">
        <v>1297515112</v>
      </c>
      <c r="Q133" s="320">
        <v>0</v>
      </c>
      <c r="R133" s="320">
        <v>1297515112</v>
      </c>
      <c r="S133" s="320">
        <v>0</v>
      </c>
      <c r="T133" s="320">
        <v>1391380508</v>
      </c>
      <c r="U133" s="320">
        <v>1391380508</v>
      </c>
      <c r="V133" s="320">
        <v>1259357861</v>
      </c>
      <c r="W133" s="320">
        <v>1259357861</v>
      </c>
      <c r="X133" s="320">
        <v>1297515112</v>
      </c>
      <c r="Y133" s="320">
        <v>1297515112</v>
      </c>
      <c r="Z133" s="320">
        <v>2156959</v>
      </c>
      <c r="AA133" s="320">
        <v>-228359</v>
      </c>
      <c r="AB133" s="320">
        <v>1928600</v>
      </c>
      <c r="AC133" s="320">
        <v>83220488.900000006</v>
      </c>
      <c r="AD133" s="320">
        <v>0</v>
      </c>
      <c r="AE133" s="320">
        <v>1382664200.9000001</v>
      </c>
      <c r="AR133" s="321"/>
    </row>
    <row r="134" spans="1:44">
      <c r="A134" s="4">
        <v>2017</v>
      </c>
      <c r="B134" s="4">
        <v>10</v>
      </c>
      <c r="C134" s="320">
        <v>572689973</v>
      </c>
      <c r="D134" s="320">
        <v>-41914512</v>
      </c>
      <c r="E134" s="320">
        <v>530775461</v>
      </c>
      <c r="F134" s="320">
        <v>426051135</v>
      </c>
      <c r="G134" s="320">
        <v>-29919878</v>
      </c>
      <c r="H134" s="320">
        <v>396131257</v>
      </c>
      <c r="I134" s="320">
        <v>186724769</v>
      </c>
      <c r="J134" s="320">
        <v>-3355115</v>
      </c>
      <c r="K134" s="320">
        <v>183369654</v>
      </c>
      <c r="L134" s="320">
        <v>2910919</v>
      </c>
      <c r="M134" s="320">
        <v>31751453</v>
      </c>
      <c r="N134" s="320">
        <v>3360002</v>
      </c>
      <c r="O134" s="320">
        <v>35111455</v>
      </c>
      <c r="P134" s="320">
        <v>1148298746</v>
      </c>
      <c r="Q134" s="320">
        <v>0</v>
      </c>
      <c r="R134" s="320">
        <v>1148298746</v>
      </c>
      <c r="S134" s="320">
        <v>0</v>
      </c>
      <c r="T134" s="320">
        <v>1188376796</v>
      </c>
      <c r="U134" s="320">
        <v>1188376796</v>
      </c>
      <c r="V134" s="320">
        <v>1113187291</v>
      </c>
      <c r="W134" s="320">
        <v>1113187291</v>
      </c>
      <c r="X134" s="320">
        <v>1148298746</v>
      </c>
      <c r="Y134" s="320">
        <v>1148298746</v>
      </c>
      <c r="Z134" s="320">
        <v>2042900</v>
      </c>
      <c r="AA134" s="320">
        <v>-148956</v>
      </c>
      <c r="AB134" s="320">
        <v>1893944</v>
      </c>
      <c r="AC134" s="320">
        <v>64045254.420000002</v>
      </c>
      <c r="AD134" s="320">
        <v>0</v>
      </c>
      <c r="AE134" s="320">
        <v>1214237944.4200001</v>
      </c>
      <c r="AR134" s="321"/>
    </row>
    <row r="135" spans="1:44">
      <c r="A135" s="4">
        <v>2017</v>
      </c>
      <c r="B135" s="4">
        <v>11</v>
      </c>
      <c r="C135" s="320">
        <v>472459486</v>
      </c>
      <c r="D135" s="320">
        <v>-15912659</v>
      </c>
      <c r="E135" s="320">
        <v>456546827</v>
      </c>
      <c r="F135" s="320">
        <v>378837541</v>
      </c>
      <c r="G135" s="320">
        <v>-12272117</v>
      </c>
      <c r="H135" s="320">
        <v>366565424</v>
      </c>
      <c r="I135" s="320">
        <v>168349516</v>
      </c>
      <c r="J135" s="320">
        <v>-1475814</v>
      </c>
      <c r="K135" s="320">
        <v>166873702</v>
      </c>
      <c r="L135" s="320">
        <v>2921843</v>
      </c>
      <c r="M135" s="320">
        <v>29748204</v>
      </c>
      <c r="N135" s="320">
        <v>3016411</v>
      </c>
      <c r="O135" s="320">
        <v>32764615</v>
      </c>
      <c r="P135" s="320">
        <v>1025672411</v>
      </c>
      <c r="Q135" s="320">
        <v>0</v>
      </c>
      <c r="R135" s="320">
        <v>1025672411</v>
      </c>
      <c r="S135" s="320">
        <v>0</v>
      </c>
      <c r="T135" s="320">
        <v>1022568386</v>
      </c>
      <c r="U135" s="320">
        <v>1022568386</v>
      </c>
      <c r="V135" s="320">
        <v>992907796</v>
      </c>
      <c r="W135" s="320">
        <v>992907796</v>
      </c>
      <c r="X135" s="320">
        <v>1025672411</v>
      </c>
      <c r="Y135" s="320">
        <v>1025672411</v>
      </c>
      <c r="Z135" s="320">
        <v>2172349</v>
      </c>
      <c r="AA135" s="320">
        <v>-72785</v>
      </c>
      <c r="AB135" s="320">
        <v>2099564</v>
      </c>
      <c r="AC135" s="320">
        <v>50584336.780000001</v>
      </c>
      <c r="AD135" s="320">
        <v>0</v>
      </c>
      <c r="AE135" s="320">
        <v>1078356311.78</v>
      </c>
      <c r="AR135" s="321"/>
    </row>
    <row r="136" spans="1:44">
      <c r="A136" s="4">
        <v>2017</v>
      </c>
      <c r="B136" s="4">
        <v>12</v>
      </c>
      <c r="C136" s="320">
        <v>520320353</v>
      </c>
      <c r="D136" s="320">
        <v>41184883</v>
      </c>
      <c r="E136" s="320">
        <v>561505236</v>
      </c>
      <c r="F136" s="320">
        <v>372210687</v>
      </c>
      <c r="G136" s="320">
        <v>28453042</v>
      </c>
      <c r="H136" s="320">
        <v>400663729</v>
      </c>
      <c r="I136" s="320">
        <v>162100582</v>
      </c>
      <c r="J136" s="320">
        <v>3059286</v>
      </c>
      <c r="K136" s="320">
        <v>165159868</v>
      </c>
      <c r="L136" s="320">
        <v>2932768</v>
      </c>
      <c r="M136" s="320">
        <v>33533204</v>
      </c>
      <c r="N136" s="320">
        <v>3391444</v>
      </c>
      <c r="O136" s="320">
        <v>36924648</v>
      </c>
      <c r="P136" s="320">
        <v>1167186249</v>
      </c>
      <c r="Q136" s="320">
        <v>0</v>
      </c>
      <c r="R136" s="320">
        <v>1167186249</v>
      </c>
      <c r="S136" s="320">
        <v>0</v>
      </c>
      <c r="T136" s="320">
        <v>1057564390</v>
      </c>
      <c r="U136" s="320">
        <v>1057564390</v>
      </c>
      <c r="V136" s="320">
        <v>1130261601</v>
      </c>
      <c r="W136" s="320">
        <v>1130261601</v>
      </c>
      <c r="X136" s="320">
        <v>1167186249</v>
      </c>
      <c r="Y136" s="320">
        <v>1167186249</v>
      </c>
      <c r="Z136" s="320">
        <v>2347498</v>
      </c>
      <c r="AA136" s="320">
        <v>184351</v>
      </c>
      <c r="AB136" s="320">
        <v>2531849</v>
      </c>
      <c r="AC136" s="320">
        <v>66805180.350000001</v>
      </c>
      <c r="AD136" s="320">
        <v>0</v>
      </c>
      <c r="AE136" s="320">
        <v>1236523278.3499999</v>
      </c>
      <c r="AR136" s="321"/>
    </row>
    <row r="137" spans="1:44">
      <c r="B137" s="313" t="s">
        <v>112</v>
      </c>
      <c r="C137" s="320">
        <v>7152325501</v>
      </c>
      <c r="D137" s="320">
        <v>8228448</v>
      </c>
      <c r="E137" s="320">
        <v>7160553949</v>
      </c>
      <c r="F137" s="320">
        <v>4940122613</v>
      </c>
      <c r="G137" s="320">
        <v>20299380</v>
      </c>
      <c r="H137" s="320">
        <v>4960421993</v>
      </c>
      <c r="I137" s="320">
        <v>2128001632</v>
      </c>
      <c r="J137" s="320">
        <v>2084664</v>
      </c>
      <c r="K137" s="320">
        <v>2130086296</v>
      </c>
      <c r="L137" s="320">
        <v>34472188</v>
      </c>
      <c r="M137" s="320">
        <v>401306785</v>
      </c>
      <c r="N137" s="320">
        <v>43261715</v>
      </c>
      <c r="O137" s="320">
        <v>444568500</v>
      </c>
      <c r="P137" s="320">
        <v>14730102926</v>
      </c>
      <c r="Q137" s="320">
        <v>0</v>
      </c>
      <c r="R137" s="320">
        <v>14730102926</v>
      </c>
      <c r="S137" s="320">
        <v>0</v>
      </c>
      <c r="T137" s="320">
        <v>14254921934</v>
      </c>
      <c r="U137" s="320">
        <v>14254921934</v>
      </c>
      <c r="V137" s="320">
        <v>14285534426</v>
      </c>
      <c r="W137" s="320">
        <v>14285534426</v>
      </c>
      <c r="X137" s="320">
        <v>14730102926</v>
      </c>
      <c r="Y137" s="320">
        <v>14730102926</v>
      </c>
      <c r="Z137" s="320">
        <v>26595366</v>
      </c>
      <c r="AA137" s="320">
        <v>198951</v>
      </c>
      <c r="AB137" s="320">
        <v>26794317</v>
      </c>
      <c r="AC137" s="320">
        <v>911832208.08999991</v>
      </c>
      <c r="AD137" s="320">
        <v>0</v>
      </c>
      <c r="AE137" s="320">
        <v>15668729451.09</v>
      </c>
      <c r="AQ137" s="321"/>
      <c r="AR137" s="321"/>
    </row>
    <row r="138" spans="1:44">
      <c r="A138" s="4">
        <v>2018</v>
      </c>
      <c r="B138" s="4">
        <v>1</v>
      </c>
      <c r="C138" s="320">
        <v>663698897</v>
      </c>
      <c r="D138" s="320">
        <v>-25167482</v>
      </c>
      <c r="E138" s="320">
        <v>638531415</v>
      </c>
      <c r="F138" s="320">
        <v>387711513</v>
      </c>
      <c r="G138" s="320">
        <v>-14252756</v>
      </c>
      <c r="H138" s="320">
        <v>373458757</v>
      </c>
      <c r="I138" s="320">
        <v>167611298</v>
      </c>
      <c r="J138" s="320">
        <v>-1593612</v>
      </c>
      <c r="K138" s="320">
        <v>166017686</v>
      </c>
      <c r="L138" s="320">
        <v>2944335</v>
      </c>
      <c r="M138" s="320">
        <v>35411205</v>
      </c>
      <c r="N138" s="320">
        <v>3561347</v>
      </c>
      <c r="O138" s="320">
        <v>38972552</v>
      </c>
      <c r="P138" s="320">
        <v>1219924745</v>
      </c>
      <c r="Q138" s="320">
        <v>0</v>
      </c>
      <c r="R138" s="320">
        <v>1219924745</v>
      </c>
      <c r="S138" s="320">
        <v>0</v>
      </c>
      <c r="T138" s="320">
        <v>1221966043</v>
      </c>
      <c r="U138" s="320">
        <v>1221966043</v>
      </c>
      <c r="V138" s="320">
        <v>1180952193</v>
      </c>
      <c r="W138" s="320">
        <v>1180952193</v>
      </c>
      <c r="X138" s="320">
        <v>1219924745</v>
      </c>
      <c r="Y138" s="320">
        <v>1219924745</v>
      </c>
      <c r="Z138" s="320">
        <v>2396907</v>
      </c>
      <c r="AA138" s="320">
        <v>-90113</v>
      </c>
      <c r="AB138" s="320">
        <v>2306794</v>
      </c>
      <c r="AC138" s="320">
        <v>71382405.280000001</v>
      </c>
      <c r="AD138" s="320">
        <v>0</v>
      </c>
      <c r="AE138" s="320">
        <v>1293613944.28</v>
      </c>
      <c r="AR138" s="321"/>
    </row>
    <row r="139" spans="1:44">
      <c r="A139" s="4">
        <v>2018</v>
      </c>
      <c r="B139" s="4">
        <v>2</v>
      </c>
      <c r="C139" s="320">
        <v>588242666</v>
      </c>
      <c r="D139" s="320">
        <v>-56687228</v>
      </c>
      <c r="E139" s="320">
        <v>531555438</v>
      </c>
      <c r="F139" s="320">
        <v>369081301</v>
      </c>
      <c r="G139" s="320">
        <v>-34311493</v>
      </c>
      <c r="H139" s="320">
        <v>334769808</v>
      </c>
      <c r="I139" s="320">
        <v>151953198</v>
      </c>
      <c r="J139" s="320">
        <v>-3674488</v>
      </c>
      <c r="K139" s="320">
        <v>148278710</v>
      </c>
      <c r="L139" s="320">
        <v>2955903</v>
      </c>
      <c r="M139" s="320">
        <v>31037233</v>
      </c>
      <c r="N139" s="320">
        <v>3148815</v>
      </c>
      <c r="O139" s="320">
        <v>34186048</v>
      </c>
      <c r="P139" s="320">
        <v>1051745907</v>
      </c>
      <c r="Q139" s="320">
        <v>0</v>
      </c>
      <c r="R139" s="320">
        <v>1051745907</v>
      </c>
      <c r="S139" s="320">
        <v>0</v>
      </c>
      <c r="T139" s="320">
        <v>1112233068</v>
      </c>
      <c r="U139" s="320">
        <v>1112233068</v>
      </c>
      <c r="V139" s="320">
        <v>1017559859</v>
      </c>
      <c r="W139" s="320">
        <v>1017559859</v>
      </c>
      <c r="X139" s="320">
        <v>1051745907</v>
      </c>
      <c r="Y139" s="320">
        <v>1051745907</v>
      </c>
      <c r="Z139" s="320">
        <v>2290975</v>
      </c>
      <c r="AA139" s="320">
        <v>-219473</v>
      </c>
      <c r="AB139" s="320">
        <v>2071502</v>
      </c>
      <c r="AC139" s="320">
        <v>51859478.009999998</v>
      </c>
      <c r="AD139" s="320">
        <v>0</v>
      </c>
      <c r="AE139" s="320">
        <v>1105676887.01</v>
      </c>
      <c r="AR139" s="321"/>
    </row>
    <row r="140" spans="1:44">
      <c r="A140" s="4">
        <v>2018</v>
      </c>
      <c r="B140" s="4">
        <v>3</v>
      </c>
      <c r="C140" s="320">
        <v>477104991</v>
      </c>
      <c r="D140" s="320">
        <v>26580108</v>
      </c>
      <c r="E140" s="320">
        <v>503685099</v>
      </c>
      <c r="F140" s="320">
        <v>356377258</v>
      </c>
      <c r="G140" s="320">
        <v>19049533</v>
      </c>
      <c r="H140" s="320">
        <v>375426791</v>
      </c>
      <c r="I140" s="320">
        <v>163361921</v>
      </c>
      <c r="J140" s="320">
        <v>2145635</v>
      </c>
      <c r="K140" s="320">
        <v>165507556</v>
      </c>
      <c r="L140" s="320">
        <v>2967470</v>
      </c>
      <c r="M140" s="320">
        <v>30948836</v>
      </c>
      <c r="N140" s="320">
        <v>3209164</v>
      </c>
      <c r="O140" s="320">
        <v>34158000</v>
      </c>
      <c r="P140" s="320">
        <v>1081744916</v>
      </c>
      <c r="Q140" s="320">
        <v>0</v>
      </c>
      <c r="R140" s="320">
        <v>1081744916</v>
      </c>
      <c r="S140" s="320">
        <v>0</v>
      </c>
      <c r="T140" s="320">
        <v>999811640</v>
      </c>
      <c r="U140" s="320">
        <v>999811640</v>
      </c>
      <c r="V140" s="320">
        <v>1047586916</v>
      </c>
      <c r="W140" s="320">
        <v>1047586916</v>
      </c>
      <c r="X140" s="320">
        <v>1081744916</v>
      </c>
      <c r="Y140" s="320">
        <v>1081744916</v>
      </c>
      <c r="Z140" s="320">
        <v>2235227</v>
      </c>
      <c r="AA140" s="320">
        <v>123790</v>
      </c>
      <c r="AB140" s="320">
        <v>2359017</v>
      </c>
      <c r="AC140" s="320">
        <v>54898858.310000002</v>
      </c>
      <c r="AD140" s="320">
        <v>0</v>
      </c>
      <c r="AE140" s="320">
        <v>1139002791.3099999</v>
      </c>
      <c r="AR140" s="321"/>
    </row>
    <row r="141" spans="1:44">
      <c r="A141" s="4">
        <v>2018</v>
      </c>
      <c r="B141" s="4">
        <v>4</v>
      </c>
      <c r="C141" s="320">
        <v>468912588</v>
      </c>
      <c r="D141" s="320">
        <v>19611888</v>
      </c>
      <c r="E141" s="320">
        <v>488524476</v>
      </c>
      <c r="F141" s="320">
        <v>378897222</v>
      </c>
      <c r="G141" s="320">
        <v>15199603</v>
      </c>
      <c r="H141" s="320">
        <v>394096825</v>
      </c>
      <c r="I141" s="320">
        <v>183871002</v>
      </c>
      <c r="J141" s="320">
        <v>1818736</v>
      </c>
      <c r="K141" s="320">
        <v>185689738</v>
      </c>
      <c r="L141" s="320">
        <v>2979038</v>
      </c>
      <c r="M141" s="320">
        <v>29322686</v>
      </c>
      <c r="N141" s="320">
        <v>3152896</v>
      </c>
      <c r="O141" s="320">
        <v>32475582</v>
      </c>
      <c r="P141" s="320">
        <v>1103765659</v>
      </c>
      <c r="Q141" s="320">
        <v>0</v>
      </c>
      <c r="R141" s="320">
        <v>1103765659</v>
      </c>
      <c r="S141" s="320">
        <v>0</v>
      </c>
      <c r="T141" s="320">
        <v>1034659850</v>
      </c>
      <c r="U141" s="320">
        <v>1034659850</v>
      </c>
      <c r="V141" s="320">
        <v>1071290077</v>
      </c>
      <c r="W141" s="320">
        <v>1071290077</v>
      </c>
      <c r="X141" s="320">
        <v>1103765659</v>
      </c>
      <c r="Y141" s="320">
        <v>1103765659</v>
      </c>
      <c r="Z141" s="320">
        <v>2099401</v>
      </c>
      <c r="AA141" s="320">
        <v>87460</v>
      </c>
      <c r="AB141" s="320">
        <v>2186861</v>
      </c>
      <c r="AC141" s="320">
        <v>57046362.759999998</v>
      </c>
      <c r="AD141" s="320">
        <v>0</v>
      </c>
      <c r="AE141" s="320">
        <v>1162998882.76</v>
      </c>
      <c r="AR141" s="321"/>
    </row>
    <row r="142" spans="1:44">
      <c r="A142" s="4">
        <v>2018</v>
      </c>
      <c r="B142" s="4">
        <v>5</v>
      </c>
      <c r="C142" s="320">
        <v>528857349</v>
      </c>
      <c r="D142" s="320">
        <v>93099129</v>
      </c>
      <c r="E142" s="320">
        <v>621956478</v>
      </c>
      <c r="F142" s="320">
        <v>416341407</v>
      </c>
      <c r="G142" s="320">
        <v>70497161</v>
      </c>
      <c r="H142" s="320">
        <v>486838568</v>
      </c>
      <c r="I142" s="320">
        <v>192071130</v>
      </c>
      <c r="J142" s="320">
        <v>7570268</v>
      </c>
      <c r="K142" s="320">
        <v>199641398</v>
      </c>
      <c r="L142" s="320">
        <v>2990605</v>
      </c>
      <c r="M142" s="320">
        <v>34012077</v>
      </c>
      <c r="N142" s="320">
        <v>3768234</v>
      </c>
      <c r="O142" s="320">
        <v>37780311</v>
      </c>
      <c r="P142" s="320">
        <v>1349207360</v>
      </c>
      <c r="Q142" s="320">
        <v>0</v>
      </c>
      <c r="R142" s="320">
        <v>1349207360</v>
      </c>
      <c r="S142" s="320">
        <v>0</v>
      </c>
      <c r="T142" s="320">
        <v>1140260491</v>
      </c>
      <c r="U142" s="320">
        <v>1140260491</v>
      </c>
      <c r="V142" s="320">
        <v>1311427049</v>
      </c>
      <c r="W142" s="320">
        <v>1311427049</v>
      </c>
      <c r="X142" s="320">
        <v>1349207360</v>
      </c>
      <c r="Y142" s="320">
        <v>1349207360</v>
      </c>
      <c r="Z142" s="320">
        <v>2420448</v>
      </c>
      <c r="AA142" s="320">
        <v>423848</v>
      </c>
      <c r="AB142" s="320">
        <v>2844296</v>
      </c>
      <c r="AC142" s="320">
        <v>87554988.569999993</v>
      </c>
      <c r="AD142" s="320">
        <v>0</v>
      </c>
      <c r="AE142" s="320">
        <v>1439606644.5699999</v>
      </c>
      <c r="AR142" s="321"/>
    </row>
    <row r="143" spans="1:44">
      <c r="A143" s="4">
        <v>2018</v>
      </c>
      <c r="B143" s="4">
        <v>6</v>
      </c>
      <c r="C143" s="320">
        <v>686761334</v>
      </c>
      <c r="D143" s="320">
        <v>26277790</v>
      </c>
      <c r="E143" s="320">
        <v>713039124</v>
      </c>
      <c r="F143" s="320">
        <v>470864954</v>
      </c>
      <c r="G143" s="320">
        <v>17402860</v>
      </c>
      <c r="H143" s="320">
        <v>488267814</v>
      </c>
      <c r="I143" s="320">
        <v>184403168</v>
      </c>
      <c r="J143" s="320">
        <v>1870125</v>
      </c>
      <c r="K143" s="320">
        <v>186273293</v>
      </c>
      <c r="L143" s="320">
        <v>3002173</v>
      </c>
      <c r="M143" s="320">
        <v>36707125</v>
      </c>
      <c r="N143" s="320">
        <v>4131012</v>
      </c>
      <c r="O143" s="320">
        <v>40838137</v>
      </c>
      <c r="P143" s="320">
        <v>1431420541</v>
      </c>
      <c r="Q143" s="320">
        <v>0</v>
      </c>
      <c r="R143" s="320">
        <v>1431420541</v>
      </c>
      <c r="S143" s="320">
        <v>0</v>
      </c>
      <c r="T143" s="320">
        <v>1345031629</v>
      </c>
      <c r="U143" s="320">
        <v>1345031629</v>
      </c>
      <c r="V143" s="320">
        <v>1390582404</v>
      </c>
      <c r="W143" s="320">
        <v>1390582404</v>
      </c>
      <c r="X143" s="320">
        <v>1431420541</v>
      </c>
      <c r="Y143" s="320">
        <v>1431420541</v>
      </c>
      <c r="Z143" s="320">
        <v>1967482</v>
      </c>
      <c r="AA143" s="320">
        <v>74841</v>
      </c>
      <c r="AB143" s="320">
        <v>2042323</v>
      </c>
      <c r="AC143" s="320">
        <v>99656900.099999994</v>
      </c>
      <c r="AD143" s="320">
        <v>0</v>
      </c>
      <c r="AE143" s="320">
        <v>1533119764.0999999</v>
      </c>
      <c r="AR143" s="321"/>
    </row>
    <row r="144" spans="1:44">
      <c r="A144" s="4">
        <v>2018</v>
      </c>
      <c r="B144" s="4">
        <v>7</v>
      </c>
      <c r="C144" s="320">
        <v>791106634</v>
      </c>
      <c r="D144" s="320">
        <v>18858465</v>
      </c>
      <c r="E144" s="320">
        <v>809965099</v>
      </c>
      <c r="F144" s="320">
        <v>498041930</v>
      </c>
      <c r="G144" s="320">
        <v>11470464</v>
      </c>
      <c r="H144" s="320">
        <v>509512394</v>
      </c>
      <c r="I144" s="320">
        <v>197093000</v>
      </c>
      <c r="J144" s="320">
        <v>1237130</v>
      </c>
      <c r="K144" s="320">
        <v>198330130</v>
      </c>
      <c r="L144" s="320">
        <v>3013740</v>
      </c>
      <c r="M144" s="320">
        <v>39534343</v>
      </c>
      <c r="N144" s="320">
        <v>4412113</v>
      </c>
      <c r="O144" s="320">
        <v>43946456</v>
      </c>
      <c r="P144" s="320">
        <v>1564767819</v>
      </c>
      <c r="Q144" s="320">
        <v>0</v>
      </c>
      <c r="R144" s="320">
        <v>1564767819</v>
      </c>
      <c r="S144" s="320">
        <v>0</v>
      </c>
      <c r="T144" s="320">
        <v>1489255304</v>
      </c>
      <c r="U144" s="320">
        <v>1489255304</v>
      </c>
      <c r="V144" s="320">
        <v>1520821363</v>
      </c>
      <c r="W144" s="320">
        <v>1520821363</v>
      </c>
      <c r="X144" s="320">
        <v>1564767819</v>
      </c>
      <c r="Y144" s="320">
        <v>1564767819</v>
      </c>
      <c r="Z144" s="320">
        <v>2319675</v>
      </c>
      <c r="AA144" s="320">
        <v>54967</v>
      </c>
      <c r="AB144" s="320">
        <v>2374642</v>
      </c>
      <c r="AC144" s="320">
        <v>120869751.08</v>
      </c>
      <c r="AD144" s="320">
        <v>0</v>
      </c>
      <c r="AE144" s="320">
        <v>1688012212.0799999</v>
      </c>
      <c r="AR144" s="321"/>
    </row>
    <row r="145" spans="1:44">
      <c r="A145" s="4">
        <v>2018</v>
      </c>
      <c r="B145" s="4">
        <v>8</v>
      </c>
      <c r="C145" s="320">
        <v>818771322</v>
      </c>
      <c r="D145" s="320">
        <v>3270136</v>
      </c>
      <c r="E145" s="320">
        <v>822041458</v>
      </c>
      <c r="F145" s="320">
        <v>510313153</v>
      </c>
      <c r="G145" s="320">
        <v>1965554</v>
      </c>
      <c r="H145" s="320">
        <v>512278707</v>
      </c>
      <c r="I145" s="320">
        <v>195083150</v>
      </c>
      <c r="J145" s="320">
        <v>224567</v>
      </c>
      <c r="K145" s="320">
        <v>195307717</v>
      </c>
      <c r="L145" s="320">
        <v>3025307</v>
      </c>
      <c r="M145" s="320">
        <v>40208335</v>
      </c>
      <c r="N145" s="320">
        <v>4536154</v>
      </c>
      <c r="O145" s="320">
        <v>44744489</v>
      </c>
      <c r="P145" s="320">
        <v>1577397678</v>
      </c>
      <c r="Q145" s="320">
        <v>0</v>
      </c>
      <c r="R145" s="320">
        <v>1577397678</v>
      </c>
      <c r="S145" s="320">
        <v>0</v>
      </c>
      <c r="T145" s="320">
        <v>1527192932</v>
      </c>
      <c r="U145" s="320">
        <v>1527192932</v>
      </c>
      <c r="V145" s="320">
        <v>1532653189</v>
      </c>
      <c r="W145" s="320">
        <v>1532653189</v>
      </c>
      <c r="X145" s="320">
        <v>1577397678</v>
      </c>
      <c r="Y145" s="320">
        <v>1577397678</v>
      </c>
      <c r="Z145" s="320">
        <v>2299225</v>
      </c>
      <c r="AA145" s="320">
        <v>9132</v>
      </c>
      <c r="AB145" s="320">
        <v>2308357</v>
      </c>
      <c r="AC145" s="320">
        <v>122914815.55</v>
      </c>
      <c r="AD145" s="320">
        <v>0</v>
      </c>
      <c r="AE145" s="320">
        <v>1702620850.55</v>
      </c>
      <c r="AR145" s="321"/>
    </row>
    <row r="146" spans="1:44">
      <c r="A146" s="4">
        <v>2018</v>
      </c>
      <c r="B146" s="4">
        <v>9</v>
      </c>
      <c r="C146" s="320">
        <v>742507936</v>
      </c>
      <c r="D146" s="320">
        <v>-78679573</v>
      </c>
      <c r="E146" s="320">
        <v>663828363</v>
      </c>
      <c r="F146" s="320">
        <v>499885139</v>
      </c>
      <c r="G146" s="320">
        <v>-51125338</v>
      </c>
      <c r="H146" s="320">
        <v>448759801</v>
      </c>
      <c r="I146" s="320">
        <v>184085102</v>
      </c>
      <c r="J146" s="320">
        <v>-5727121</v>
      </c>
      <c r="K146" s="320">
        <v>178357981</v>
      </c>
      <c r="L146" s="320">
        <v>3036875</v>
      </c>
      <c r="M146" s="320">
        <v>34946916</v>
      </c>
      <c r="N146" s="320">
        <v>3886378</v>
      </c>
      <c r="O146" s="320">
        <v>38833294</v>
      </c>
      <c r="P146" s="320">
        <v>1332816314</v>
      </c>
      <c r="Q146" s="320">
        <v>0</v>
      </c>
      <c r="R146" s="320">
        <v>1332816314</v>
      </c>
      <c r="S146" s="320">
        <v>0</v>
      </c>
      <c r="T146" s="320">
        <v>1429515052</v>
      </c>
      <c r="U146" s="320">
        <v>1429515052</v>
      </c>
      <c r="V146" s="320">
        <v>1293983020</v>
      </c>
      <c r="W146" s="320">
        <v>1293983020</v>
      </c>
      <c r="X146" s="320">
        <v>1332816314</v>
      </c>
      <c r="Y146" s="320">
        <v>1332816314</v>
      </c>
      <c r="Z146" s="320">
        <v>2175502</v>
      </c>
      <c r="AA146" s="320">
        <v>-229475</v>
      </c>
      <c r="AB146" s="320">
        <v>1946027</v>
      </c>
      <c r="AC146" s="320">
        <v>85384407.5</v>
      </c>
      <c r="AD146" s="320">
        <v>0</v>
      </c>
      <c r="AE146" s="320">
        <v>1420146748.5</v>
      </c>
      <c r="AR146" s="321"/>
    </row>
    <row r="147" spans="1:44">
      <c r="A147" s="4">
        <v>2018</v>
      </c>
      <c r="B147" s="4">
        <v>10</v>
      </c>
      <c r="C147" s="320">
        <v>591857252</v>
      </c>
      <c r="D147" s="320">
        <v>-43171008</v>
      </c>
      <c r="E147" s="320">
        <v>548686244</v>
      </c>
      <c r="F147" s="320">
        <v>440574883</v>
      </c>
      <c r="G147" s="320">
        <v>-30874387</v>
      </c>
      <c r="H147" s="320">
        <v>409700496</v>
      </c>
      <c r="I147" s="320">
        <v>187692832</v>
      </c>
      <c r="J147" s="320">
        <v>-3369384</v>
      </c>
      <c r="K147" s="320">
        <v>184323448</v>
      </c>
      <c r="L147" s="320">
        <v>3048442</v>
      </c>
      <c r="M147" s="320">
        <v>32415801</v>
      </c>
      <c r="N147" s="320">
        <v>3395486</v>
      </c>
      <c r="O147" s="320">
        <v>35811287</v>
      </c>
      <c r="P147" s="320">
        <v>1181569917</v>
      </c>
      <c r="Q147" s="320">
        <v>0</v>
      </c>
      <c r="R147" s="320">
        <v>1181569917</v>
      </c>
      <c r="S147" s="320">
        <v>0</v>
      </c>
      <c r="T147" s="320">
        <v>1223173409</v>
      </c>
      <c r="U147" s="320">
        <v>1223173409</v>
      </c>
      <c r="V147" s="320">
        <v>1145758630</v>
      </c>
      <c r="W147" s="320">
        <v>1145758630</v>
      </c>
      <c r="X147" s="320">
        <v>1181569917</v>
      </c>
      <c r="Y147" s="320">
        <v>1181569917</v>
      </c>
      <c r="Z147" s="320">
        <v>2060464</v>
      </c>
      <c r="AA147" s="320">
        <v>-149694</v>
      </c>
      <c r="AB147" s="320">
        <v>1910770</v>
      </c>
      <c r="AC147" s="320">
        <v>65940802.560000002</v>
      </c>
      <c r="AD147" s="320">
        <v>0</v>
      </c>
      <c r="AE147" s="320">
        <v>1249421489.5599999</v>
      </c>
      <c r="AR147" s="321"/>
    </row>
    <row r="148" spans="1:44">
      <c r="A148" s="4">
        <v>2018</v>
      </c>
      <c r="B148" s="4">
        <v>11</v>
      </c>
      <c r="C148" s="320">
        <v>488341267</v>
      </c>
      <c r="D148" s="320">
        <v>-16394744</v>
      </c>
      <c r="E148" s="320">
        <v>471946523</v>
      </c>
      <c r="F148" s="320">
        <v>391757347</v>
      </c>
      <c r="G148" s="320">
        <v>-12665278</v>
      </c>
      <c r="H148" s="320">
        <v>379092069</v>
      </c>
      <c r="I148" s="320">
        <v>169189317</v>
      </c>
      <c r="J148" s="320">
        <v>-1481518</v>
      </c>
      <c r="K148" s="320">
        <v>167707799</v>
      </c>
      <c r="L148" s="320">
        <v>3060010</v>
      </c>
      <c r="M148" s="320">
        <v>30391121</v>
      </c>
      <c r="N148" s="320">
        <v>3050749</v>
      </c>
      <c r="O148" s="320">
        <v>33441870</v>
      </c>
      <c r="P148" s="320">
        <v>1055248271</v>
      </c>
      <c r="Q148" s="320">
        <v>0</v>
      </c>
      <c r="R148" s="320">
        <v>1055248271</v>
      </c>
      <c r="S148" s="320">
        <v>0</v>
      </c>
      <c r="T148" s="320">
        <v>1052347941</v>
      </c>
      <c r="U148" s="320">
        <v>1052347941</v>
      </c>
      <c r="V148" s="320">
        <v>1021806401</v>
      </c>
      <c r="W148" s="320">
        <v>1021806401</v>
      </c>
      <c r="X148" s="320">
        <v>1055248271</v>
      </c>
      <c r="Y148" s="320">
        <v>1055248271</v>
      </c>
      <c r="Z148" s="320">
        <v>2191025</v>
      </c>
      <c r="AA148" s="320">
        <v>-73151</v>
      </c>
      <c r="AB148" s="320">
        <v>2117874</v>
      </c>
      <c r="AC148" s="320">
        <v>52074334.420000002</v>
      </c>
      <c r="AD148" s="320">
        <v>0</v>
      </c>
      <c r="AE148" s="320">
        <v>1109440479.4200001</v>
      </c>
      <c r="AR148" s="321"/>
    </row>
    <row r="149" spans="1:44">
      <c r="A149" s="4">
        <v>2018</v>
      </c>
      <c r="B149" s="4">
        <v>12</v>
      </c>
      <c r="C149" s="320">
        <v>535574101</v>
      </c>
      <c r="D149" s="320">
        <v>42359058</v>
      </c>
      <c r="E149" s="320">
        <v>577933159</v>
      </c>
      <c r="F149" s="320">
        <v>383879289</v>
      </c>
      <c r="G149" s="320">
        <v>29357156</v>
      </c>
      <c r="H149" s="320">
        <v>413236445</v>
      </c>
      <c r="I149" s="320">
        <v>162849507</v>
      </c>
      <c r="J149" s="320">
        <v>3073506</v>
      </c>
      <c r="K149" s="320">
        <v>165923013</v>
      </c>
      <c r="L149" s="320">
        <v>3071577</v>
      </c>
      <c r="M149" s="320">
        <v>34198805</v>
      </c>
      <c r="N149" s="320">
        <v>3426927</v>
      </c>
      <c r="O149" s="320">
        <v>37625732</v>
      </c>
      <c r="P149" s="320">
        <v>1197789926</v>
      </c>
      <c r="Q149" s="320">
        <v>0</v>
      </c>
      <c r="R149" s="320">
        <v>1197789926</v>
      </c>
      <c r="S149" s="320">
        <v>0</v>
      </c>
      <c r="T149" s="320">
        <v>1085374474</v>
      </c>
      <c r="U149" s="320">
        <v>1085374474</v>
      </c>
      <c r="V149" s="320">
        <v>1160164194</v>
      </c>
      <c r="W149" s="320">
        <v>1160164194</v>
      </c>
      <c r="X149" s="320">
        <v>1197789926</v>
      </c>
      <c r="Y149" s="320">
        <v>1197789926</v>
      </c>
      <c r="Z149" s="320">
        <v>2367682</v>
      </c>
      <c r="AA149" s="320">
        <v>185694</v>
      </c>
      <c r="AB149" s="320">
        <v>2553376</v>
      </c>
      <c r="AC149" s="320">
        <v>68427488.769999996</v>
      </c>
      <c r="AD149" s="320">
        <v>0</v>
      </c>
      <c r="AE149" s="320">
        <v>1268770790.77</v>
      </c>
      <c r="AR149" s="321"/>
    </row>
    <row r="150" spans="1:44">
      <c r="B150" s="313" t="s">
        <v>112</v>
      </c>
      <c r="C150" s="320">
        <v>7381736337</v>
      </c>
      <c r="D150" s="320">
        <v>9956539</v>
      </c>
      <c r="E150" s="320">
        <v>7391692876</v>
      </c>
      <c r="F150" s="320">
        <v>5103725396</v>
      </c>
      <c r="G150" s="320">
        <v>21713079</v>
      </c>
      <c r="H150" s="320">
        <v>5125438475</v>
      </c>
      <c r="I150" s="320">
        <v>2139264625</v>
      </c>
      <c r="J150" s="320">
        <v>2093844</v>
      </c>
      <c r="K150" s="320">
        <v>2141358469</v>
      </c>
      <c r="L150" s="320">
        <v>36095475</v>
      </c>
      <c r="M150" s="320">
        <v>409134483</v>
      </c>
      <c r="N150" s="320">
        <v>43679275</v>
      </c>
      <c r="O150" s="320">
        <v>452813758</v>
      </c>
      <c r="P150" s="320">
        <v>15147399053</v>
      </c>
      <c r="Q150" s="320">
        <v>0</v>
      </c>
      <c r="R150" s="320">
        <v>15147399053</v>
      </c>
      <c r="S150" s="320">
        <v>0</v>
      </c>
      <c r="T150" s="320">
        <v>14660821833</v>
      </c>
      <c r="U150" s="320">
        <v>14660821833</v>
      </c>
      <c r="V150" s="320">
        <v>14694585295</v>
      </c>
      <c r="W150" s="320">
        <v>14694585295</v>
      </c>
      <c r="X150" s="320">
        <v>15147399053</v>
      </c>
      <c r="Y150" s="320">
        <v>15147399053</v>
      </c>
      <c r="Z150" s="320">
        <v>26824013</v>
      </c>
      <c r="AA150" s="320">
        <v>197826</v>
      </c>
      <c r="AB150" s="320">
        <v>27021839</v>
      </c>
      <c r="AC150" s="320">
        <v>938010592.90999997</v>
      </c>
      <c r="AD150" s="320">
        <v>0</v>
      </c>
      <c r="AE150" s="320">
        <v>16112431484.909998</v>
      </c>
      <c r="AR150" s="321"/>
    </row>
    <row r="151" spans="1:44">
      <c r="AK151" s="321"/>
    </row>
    <row r="152" spans="1:44">
      <c r="A152" s="322">
        <v>2008</v>
      </c>
      <c r="B152" s="322" t="s">
        <v>112</v>
      </c>
      <c r="C152" s="318">
        <v>5455313827</v>
      </c>
      <c r="D152" s="318">
        <v>25245190</v>
      </c>
      <c r="E152" s="318">
        <v>5480559017</v>
      </c>
      <c r="F152" s="318">
        <v>3956392564</v>
      </c>
      <c r="G152" s="318">
        <v>5977804</v>
      </c>
      <c r="H152" s="318">
        <v>3962370368</v>
      </c>
      <c r="I152" s="318">
        <v>2101406514</v>
      </c>
      <c r="J152" s="318">
        <v>41970081</v>
      </c>
      <c r="K152" s="318">
        <v>2143376595</v>
      </c>
      <c r="L152" s="318">
        <v>23489243</v>
      </c>
      <c r="M152" s="318">
        <v>347105108</v>
      </c>
      <c r="N152" s="318">
        <v>39740582</v>
      </c>
      <c r="O152" s="318">
        <v>386845690</v>
      </c>
      <c r="P152" s="318">
        <v>11996640913</v>
      </c>
      <c r="Q152" s="318">
        <v>0</v>
      </c>
      <c r="R152" s="318">
        <v>11996640913</v>
      </c>
      <c r="S152" s="318">
        <v>0</v>
      </c>
      <c r="T152" s="318">
        <v>11536602148</v>
      </c>
      <c r="U152" s="318">
        <v>11536602148</v>
      </c>
      <c r="V152" s="318">
        <v>11609795223</v>
      </c>
      <c r="W152" s="318">
        <v>11609795223</v>
      </c>
      <c r="X152" s="318">
        <v>11996640913</v>
      </c>
      <c r="Y152" s="318">
        <v>11996640913</v>
      </c>
      <c r="Z152" s="318">
        <v>22538229</v>
      </c>
      <c r="AA152" s="318">
        <v>-206922</v>
      </c>
      <c r="AB152" s="318">
        <v>22331307</v>
      </c>
      <c r="AC152" s="318">
        <v>726163111.98000014</v>
      </c>
      <c r="AD152" s="318">
        <v>0</v>
      </c>
      <c r="AE152" s="318">
        <v>12745135331.980001</v>
      </c>
    </row>
    <row r="153" spans="1:44">
      <c r="C153" s="323"/>
      <c r="D153" s="323"/>
      <c r="E153" s="323"/>
      <c r="F153" s="323"/>
      <c r="G153" s="323"/>
      <c r="H153" s="204"/>
      <c r="I153" s="323"/>
      <c r="J153" s="323"/>
      <c r="K153" s="323"/>
      <c r="L153" s="323"/>
      <c r="M153" s="323"/>
      <c r="N153" s="323"/>
      <c r="O153" s="323"/>
      <c r="P153" s="323"/>
      <c r="Q153" s="323"/>
      <c r="R153" s="323"/>
      <c r="S153" s="323"/>
      <c r="T153" s="323"/>
      <c r="U153" s="323"/>
      <c r="V153" s="323"/>
      <c r="W153" s="323"/>
      <c r="X153" s="323"/>
      <c r="Y153" s="323"/>
      <c r="Z153" s="323"/>
      <c r="AA153" s="323"/>
      <c r="AB153" s="323"/>
      <c r="AC153" s="323"/>
      <c r="AD153" s="323"/>
      <c r="AE153" s="323"/>
    </row>
    <row r="154" spans="1:44">
      <c r="A154" s="4">
        <v>2009</v>
      </c>
      <c r="B154" s="4" t="s">
        <v>112</v>
      </c>
      <c r="C154" s="320">
        <v>5669378343</v>
      </c>
      <c r="D154" s="320">
        <v>6148022</v>
      </c>
      <c r="E154" s="320">
        <v>5675526365</v>
      </c>
      <c r="F154" s="320">
        <v>3945087373</v>
      </c>
      <c r="G154" s="320">
        <v>16569740</v>
      </c>
      <c r="H154" s="320">
        <v>3961657113</v>
      </c>
      <c r="I154" s="320">
        <v>2145242781</v>
      </c>
      <c r="J154" s="320">
        <v>2078757</v>
      </c>
      <c r="K154" s="320">
        <v>2147321538</v>
      </c>
      <c r="L154" s="320">
        <v>24292266</v>
      </c>
      <c r="M154" s="320">
        <v>346111140</v>
      </c>
      <c r="N154" s="320">
        <v>40164458</v>
      </c>
      <c r="O154" s="320">
        <v>386275598</v>
      </c>
      <c r="P154" s="320">
        <v>12195072880</v>
      </c>
      <c r="Q154" s="320">
        <v>0</v>
      </c>
      <c r="R154" s="320">
        <v>12195072880</v>
      </c>
      <c r="S154" s="320">
        <v>0</v>
      </c>
      <c r="T154" s="320">
        <v>11784000763</v>
      </c>
      <c r="U154" s="320">
        <v>11784000763</v>
      </c>
      <c r="V154" s="320">
        <v>11808797282</v>
      </c>
      <c r="W154" s="320">
        <v>11808797282</v>
      </c>
      <c r="X154" s="320">
        <v>12195072880</v>
      </c>
      <c r="Y154" s="320">
        <v>12195072880</v>
      </c>
      <c r="Z154" s="320">
        <v>22726190</v>
      </c>
      <c r="AA154" s="320">
        <v>180300</v>
      </c>
      <c r="AB154" s="320">
        <v>22906490</v>
      </c>
      <c r="AC154" s="320">
        <v>751759144.38999999</v>
      </c>
      <c r="AD154" s="320">
        <v>0</v>
      </c>
      <c r="AE154" s="320">
        <v>12969738514.389997</v>
      </c>
    </row>
    <row r="155" spans="1:44">
      <c r="A155" s="4">
        <v>2010</v>
      </c>
      <c r="B155" s="4" t="s">
        <v>112</v>
      </c>
      <c r="C155" s="320">
        <v>5834795048</v>
      </c>
      <c r="D155" s="320">
        <v>7389461</v>
      </c>
      <c r="E155" s="320">
        <v>5842184509</v>
      </c>
      <c r="F155" s="320">
        <v>4036379970</v>
      </c>
      <c r="G155" s="320">
        <v>17673666</v>
      </c>
      <c r="H155" s="320">
        <v>4054053636</v>
      </c>
      <c r="I155" s="320">
        <v>2181288564</v>
      </c>
      <c r="J155" s="320">
        <v>2110589</v>
      </c>
      <c r="K155" s="320">
        <v>2183399153</v>
      </c>
      <c r="L155" s="320">
        <v>25330012</v>
      </c>
      <c r="M155" s="320">
        <v>352166908</v>
      </c>
      <c r="N155" s="320">
        <v>40546435</v>
      </c>
      <c r="O155" s="320">
        <v>392713343</v>
      </c>
      <c r="P155" s="320">
        <v>12497680653</v>
      </c>
      <c r="Q155" s="320">
        <v>0</v>
      </c>
      <c r="R155" s="320">
        <v>12497680653</v>
      </c>
      <c r="S155" s="320">
        <v>0</v>
      </c>
      <c r="T155" s="320">
        <v>12077793594</v>
      </c>
      <c r="U155" s="320">
        <v>12077793594</v>
      </c>
      <c r="V155" s="320">
        <v>12104967310</v>
      </c>
      <c r="W155" s="320">
        <v>12104967310</v>
      </c>
      <c r="X155" s="320">
        <v>12497680653</v>
      </c>
      <c r="Y155" s="320">
        <v>12497680653</v>
      </c>
      <c r="Z155" s="320">
        <v>24994837</v>
      </c>
      <c r="AA155" s="320">
        <v>196727</v>
      </c>
      <c r="AB155" s="320">
        <v>25191564</v>
      </c>
      <c r="AC155" s="320">
        <v>770894851.5200001</v>
      </c>
      <c r="AD155" s="320">
        <v>0</v>
      </c>
      <c r="AE155" s="320">
        <v>13293767068.52</v>
      </c>
    </row>
    <row r="156" spans="1:44">
      <c r="A156" s="4">
        <v>2011</v>
      </c>
      <c r="B156" s="4" t="s">
        <v>112</v>
      </c>
      <c r="C156" s="320">
        <v>6055491550</v>
      </c>
      <c r="D156" s="320">
        <v>7106643</v>
      </c>
      <c r="E156" s="320">
        <v>6062598193</v>
      </c>
      <c r="F156" s="320">
        <v>4195457774</v>
      </c>
      <c r="G156" s="320">
        <v>17726828</v>
      </c>
      <c r="H156" s="320">
        <v>4213184602</v>
      </c>
      <c r="I156" s="320">
        <v>2193426669</v>
      </c>
      <c r="J156" s="320">
        <v>2043251</v>
      </c>
      <c r="K156" s="320">
        <v>2195469920</v>
      </c>
      <c r="L156" s="320">
        <v>26427220</v>
      </c>
      <c r="M156" s="320">
        <v>357309944</v>
      </c>
      <c r="N156" s="320">
        <v>40869184</v>
      </c>
      <c r="O156" s="320">
        <v>398179128</v>
      </c>
      <c r="P156" s="320">
        <v>12895859063</v>
      </c>
      <c r="Q156" s="320">
        <v>0</v>
      </c>
      <c r="R156" s="320">
        <v>12895859063</v>
      </c>
      <c r="S156" s="320">
        <v>0</v>
      </c>
      <c r="T156" s="320">
        <v>12470803213</v>
      </c>
      <c r="U156" s="320">
        <v>12470803213</v>
      </c>
      <c r="V156" s="320">
        <v>12497679935</v>
      </c>
      <c r="W156" s="320">
        <v>12497679935</v>
      </c>
      <c r="X156" s="320">
        <v>12895859063</v>
      </c>
      <c r="Y156" s="320">
        <v>12895859063</v>
      </c>
      <c r="Z156" s="320">
        <v>25223484</v>
      </c>
      <c r="AA156" s="320">
        <v>196162</v>
      </c>
      <c r="AB156" s="320">
        <v>25419646</v>
      </c>
      <c r="AC156" s="320">
        <v>795914027.85000002</v>
      </c>
      <c r="AD156" s="320">
        <v>0</v>
      </c>
      <c r="AE156" s="320">
        <v>13717192736.85</v>
      </c>
    </row>
    <row r="157" spans="1:44">
      <c r="A157" s="4">
        <v>2012</v>
      </c>
      <c r="B157" s="4" t="s">
        <v>112</v>
      </c>
      <c r="C157" s="320">
        <v>6235553535</v>
      </c>
      <c r="D157" s="320">
        <v>7271584</v>
      </c>
      <c r="E157" s="320">
        <v>6242825119</v>
      </c>
      <c r="F157" s="320">
        <v>4318099160</v>
      </c>
      <c r="G157" s="320">
        <v>18130030</v>
      </c>
      <c r="H157" s="320">
        <v>4336229190</v>
      </c>
      <c r="I157" s="320">
        <v>2182570871</v>
      </c>
      <c r="J157" s="320">
        <v>2064244</v>
      </c>
      <c r="K157" s="320">
        <v>2184635115</v>
      </c>
      <c r="L157" s="320">
        <v>27585441</v>
      </c>
      <c r="M157" s="320">
        <v>363308175</v>
      </c>
      <c r="N157" s="320">
        <v>41248015</v>
      </c>
      <c r="O157" s="320">
        <v>404556190</v>
      </c>
      <c r="P157" s="320">
        <v>13195831055</v>
      </c>
      <c r="Q157" s="320">
        <v>0</v>
      </c>
      <c r="R157" s="320">
        <v>13195831055</v>
      </c>
      <c r="S157" s="320">
        <v>0</v>
      </c>
      <c r="T157" s="320">
        <v>12763809007</v>
      </c>
      <c r="U157" s="320">
        <v>12763809007</v>
      </c>
      <c r="V157" s="320">
        <v>12791274865</v>
      </c>
      <c r="W157" s="320">
        <v>12791274865</v>
      </c>
      <c r="X157" s="320">
        <v>13195831055</v>
      </c>
      <c r="Y157" s="320">
        <v>13195831055</v>
      </c>
      <c r="Z157" s="320">
        <v>25452131</v>
      </c>
      <c r="AA157" s="320">
        <v>196030</v>
      </c>
      <c r="AB157" s="320">
        <v>25648161</v>
      </c>
      <c r="AC157" s="320">
        <v>814886611.98000002</v>
      </c>
      <c r="AD157" s="320">
        <v>0</v>
      </c>
      <c r="AE157" s="320">
        <v>14036365827.979998</v>
      </c>
    </row>
    <row r="158" spans="1:44">
      <c r="A158" s="4">
        <v>2013</v>
      </c>
      <c r="B158" s="4" t="s">
        <v>112</v>
      </c>
      <c r="C158" s="320">
        <v>6415277531</v>
      </c>
      <c r="D158" s="320">
        <v>7229449</v>
      </c>
      <c r="E158" s="320">
        <v>6422506980</v>
      </c>
      <c r="F158" s="320">
        <v>4438370975</v>
      </c>
      <c r="G158" s="320">
        <v>18333395</v>
      </c>
      <c r="H158" s="320">
        <v>4456704370</v>
      </c>
      <c r="I158" s="320">
        <v>2170374234</v>
      </c>
      <c r="J158" s="320">
        <v>2045505</v>
      </c>
      <c r="K158" s="320">
        <v>2172419739</v>
      </c>
      <c r="L158" s="320">
        <v>28813653</v>
      </c>
      <c r="M158" s="320">
        <v>370758561</v>
      </c>
      <c r="N158" s="320">
        <v>41641404</v>
      </c>
      <c r="O158" s="320">
        <v>412399965</v>
      </c>
      <c r="P158" s="320">
        <v>13492844707</v>
      </c>
      <c r="Q158" s="320">
        <v>0</v>
      </c>
      <c r="R158" s="320">
        <v>13492844707</v>
      </c>
      <c r="S158" s="320">
        <v>0</v>
      </c>
      <c r="T158" s="320">
        <v>13052836393</v>
      </c>
      <c r="U158" s="320">
        <v>13052836393</v>
      </c>
      <c r="V158" s="320">
        <v>13080444742</v>
      </c>
      <c r="W158" s="320">
        <v>13080444742</v>
      </c>
      <c r="X158" s="320">
        <v>13492844707</v>
      </c>
      <c r="Y158" s="320">
        <v>13492844707</v>
      </c>
      <c r="Z158" s="320">
        <v>25680778</v>
      </c>
      <c r="AA158" s="320">
        <v>196524</v>
      </c>
      <c r="AB158" s="320">
        <v>25877302</v>
      </c>
      <c r="AC158" s="320">
        <v>833676840.50000012</v>
      </c>
      <c r="AD158" s="320">
        <v>0</v>
      </c>
      <c r="AE158" s="320">
        <v>14352398849.5</v>
      </c>
    </row>
    <row r="159" spans="1:44">
      <c r="C159" s="323"/>
      <c r="D159" s="323"/>
      <c r="E159" s="323"/>
      <c r="F159" s="323"/>
      <c r="G159" s="323"/>
      <c r="H159" s="323"/>
      <c r="I159" s="323"/>
      <c r="J159" s="323"/>
      <c r="K159" s="323"/>
      <c r="L159" s="323"/>
      <c r="M159" s="323"/>
      <c r="N159" s="323"/>
      <c r="O159" s="323"/>
      <c r="P159" s="323"/>
      <c r="Q159" s="323"/>
      <c r="R159" s="323"/>
      <c r="S159" s="323"/>
      <c r="T159" s="323"/>
      <c r="U159" s="323"/>
      <c r="V159" s="323"/>
      <c r="W159" s="323"/>
      <c r="X159" s="323"/>
      <c r="Y159" s="323"/>
      <c r="Z159" s="323"/>
      <c r="AA159" s="323"/>
      <c r="AB159" s="323"/>
      <c r="AC159" s="323"/>
      <c r="AD159" s="323"/>
      <c r="AE159" s="323"/>
    </row>
    <row r="160" spans="1:44">
      <c r="A160" s="4">
        <v>2014</v>
      </c>
      <c r="B160" s="4" t="s">
        <v>112</v>
      </c>
      <c r="C160" s="320">
        <v>6570117669</v>
      </c>
      <c r="D160" s="320">
        <v>8600309</v>
      </c>
      <c r="E160" s="320">
        <v>6578717978</v>
      </c>
      <c r="F160" s="320">
        <v>4540087430</v>
      </c>
      <c r="G160" s="320">
        <v>19586085</v>
      </c>
      <c r="H160" s="320">
        <v>4559673515</v>
      </c>
      <c r="I160" s="320">
        <v>2159850943</v>
      </c>
      <c r="J160" s="320">
        <v>2107106</v>
      </c>
      <c r="K160" s="320">
        <v>2161958049</v>
      </c>
      <c r="L160" s="320">
        <v>30114510</v>
      </c>
      <c r="M160" s="320">
        <v>378284009</v>
      </c>
      <c r="N160" s="320">
        <v>42039431</v>
      </c>
      <c r="O160" s="320">
        <v>420323440</v>
      </c>
      <c r="P160" s="320">
        <v>13750787492</v>
      </c>
      <c r="Q160" s="320">
        <v>0</v>
      </c>
      <c r="R160" s="320">
        <v>13750787492</v>
      </c>
      <c r="S160" s="320">
        <v>0</v>
      </c>
      <c r="T160" s="320">
        <v>13300170552</v>
      </c>
      <c r="U160" s="320">
        <v>13300170552</v>
      </c>
      <c r="V160" s="320">
        <v>13330464052</v>
      </c>
      <c r="W160" s="320">
        <v>13330464052</v>
      </c>
      <c r="X160" s="320">
        <v>13750787492</v>
      </c>
      <c r="Y160" s="320">
        <v>13750787492</v>
      </c>
      <c r="Z160" s="320">
        <v>25909425</v>
      </c>
      <c r="AA160" s="320">
        <v>196483</v>
      </c>
      <c r="AB160" s="320">
        <v>26105908</v>
      </c>
      <c r="AC160" s="320">
        <v>850061583.34000015</v>
      </c>
      <c r="AD160" s="320">
        <v>0</v>
      </c>
      <c r="AE160" s="320">
        <v>14626954983.34</v>
      </c>
    </row>
    <row r="161" spans="1:31">
      <c r="A161" s="4">
        <v>2015</v>
      </c>
      <c r="B161" s="4" t="s">
        <v>112</v>
      </c>
      <c r="C161" s="320">
        <v>6729260339</v>
      </c>
      <c r="D161" s="320">
        <v>7922157</v>
      </c>
      <c r="E161" s="320">
        <v>6737182496</v>
      </c>
      <c r="F161" s="320">
        <v>4643461657</v>
      </c>
      <c r="G161" s="320">
        <v>19364530</v>
      </c>
      <c r="H161" s="320">
        <v>4662826187</v>
      </c>
      <c r="I161" s="320">
        <v>2147848757</v>
      </c>
      <c r="J161" s="320">
        <v>2077444</v>
      </c>
      <c r="K161" s="320">
        <v>2149926201</v>
      </c>
      <c r="L161" s="320">
        <v>31486080</v>
      </c>
      <c r="M161" s="320">
        <v>385883489</v>
      </c>
      <c r="N161" s="320">
        <v>42442200</v>
      </c>
      <c r="O161" s="320">
        <v>428325689</v>
      </c>
      <c r="P161" s="320">
        <v>14009746653</v>
      </c>
      <c r="Q161" s="320">
        <v>0</v>
      </c>
      <c r="R161" s="320">
        <v>14009746653</v>
      </c>
      <c r="S161" s="320">
        <v>0</v>
      </c>
      <c r="T161" s="320">
        <v>13552056833</v>
      </c>
      <c r="U161" s="320">
        <v>13552056833</v>
      </c>
      <c r="V161" s="320">
        <v>13581420964</v>
      </c>
      <c r="W161" s="320">
        <v>13581420964</v>
      </c>
      <c r="X161" s="320">
        <v>14009746653</v>
      </c>
      <c r="Y161" s="320">
        <v>14009746653</v>
      </c>
      <c r="Z161" s="320">
        <v>26138072</v>
      </c>
      <c r="AA161" s="320">
        <v>198471</v>
      </c>
      <c r="AB161" s="320">
        <v>26336543</v>
      </c>
      <c r="AC161" s="320">
        <v>866508968.29999995</v>
      </c>
      <c r="AD161" s="320">
        <v>0</v>
      </c>
      <c r="AE161" s="320">
        <v>14902592164.299999</v>
      </c>
    </row>
    <row r="162" spans="1:31">
      <c r="A162" s="4">
        <v>2016</v>
      </c>
      <c r="B162" s="4" t="s">
        <v>112</v>
      </c>
      <c r="C162" s="320">
        <v>6925470116</v>
      </c>
      <c r="D162" s="320">
        <v>8199091</v>
      </c>
      <c r="E162" s="320">
        <v>6933669207</v>
      </c>
      <c r="F162" s="320">
        <v>4776960397</v>
      </c>
      <c r="G162" s="320">
        <v>19891197</v>
      </c>
      <c r="H162" s="320">
        <v>4796851594</v>
      </c>
      <c r="I162" s="320">
        <v>2135288339</v>
      </c>
      <c r="J162" s="320">
        <v>2081587</v>
      </c>
      <c r="K162" s="320">
        <v>2137369926</v>
      </c>
      <c r="L162" s="320">
        <v>32936982</v>
      </c>
      <c r="M162" s="320">
        <v>393558073</v>
      </c>
      <c r="N162" s="320">
        <v>42849781</v>
      </c>
      <c r="O162" s="320">
        <v>436407854</v>
      </c>
      <c r="P162" s="320">
        <v>14337235563</v>
      </c>
      <c r="Q162" s="320">
        <v>0</v>
      </c>
      <c r="R162" s="320">
        <v>14337235563</v>
      </c>
      <c r="S162" s="320">
        <v>0</v>
      </c>
      <c r="T162" s="320">
        <v>13870655834</v>
      </c>
      <c r="U162" s="320">
        <v>13870655834</v>
      </c>
      <c r="V162" s="320">
        <v>13900827709</v>
      </c>
      <c r="W162" s="320">
        <v>13900827709</v>
      </c>
      <c r="X162" s="320">
        <v>14337235563</v>
      </c>
      <c r="Y162" s="320">
        <v>14337235563</v>
      </c>
      <c r="Z162" s="320">
        <v>26366719</v>
      </c>
      <c r="AA162" s="320">
        <v>199165</v>
      </c>
      <c r="AB162" s="320">
        <v>26565884</v>
      </c>
      <c r="AC162" s="320">
        <v>887158057.86000013</v>
      </c>
      <c r="AD162" s="320">
        <v>0</v>
      </c>
      <c r="AE162" s="320">
        <v>15250959504.859999</v>
      </c>
    </row>
    <row r="163" spans="1:31">
      <c r="A163" s="4">
        <v>2017</v>
      </c>
      <c r="B163" s="4" t="s">
        <v>112</v>
      </c>
      <c r="C163" s="320">
        <v>7152325501</v>
      </c>
      <c r="D163" s="320">
        <v>8228448</v>
      </c>
      <c r="E163" s="320">
        <v>7160553949</v>
      </c>
      <c r="F163" s="320">
        <v>4940122613</v>
      </c>
      <c r="G163" s="320">
        <v>20299380</v>
      </c>
      <c r="H163" s="320">
        <v>4960421993</v>
      </c>
      <c r="I163" s="320">
        <v>2128001632</v>
      </c>
      <c r="J163" s="320">
        <v>2084664</v>
      </c>
      <c r="K163" s="320">
        <v>2130086296</v>
      </c>
      <c r="L163" s="320">
        <v>34472188</v>
      </c>
      <c r="M163" s="320">
        <v>401306785</v>
      </c>
      <c r="N163" s="320">
        <v>43261715</v>
      </c>
      <c r="O163" s="320">
        <v>444568500</v>
      </c>
      <c r="P163" s="320">
        <v>14730102926</v>
      </c>
      <c r="Q163" s="320">
        <v>0</v>
      </c>
      <c r="R163" s="320">
        <v>14730102926</v>
      </c>
      <c r="S163" s="320">
        <v>0</v>
      </c>
      <c r="T163" s="320">
        <v>14254921934</v>
      </c>
      <c r="U163" s="320">
        <v>14254921934</v>
      </c>
      <c r="V163" s="320">
        <v>14285534426</v>
      </c>
      <c r="W163" s="320">
        <v>14285534426</v>
      </c>
      <c r="X163" s="320">
        <v>14730102926</v>
      </c>
      <c r="Y163" s="320">
        <v>14730102926</v>
      </c>
      <c r="Z163" s="320">
        <v>26595366</v>
      </c>
      <c r="AA163" s="320">
        <v>198951</v>
      </c>
      <c r="AB163" s="320">
        <v>26794317</v>
      </c>
      <c r="AC163" s="320">
        <v>911832208.08999991</v>
      </c>
      <c r="AD163" s="320">
        <v>0</v>
      </c>
      <c r="AE163" s="320">
        <v>15668729451.09</v>
      </c>
    </row>
    <row r="164" spans="1:31">
      <c r="A164" s="4">
        <v>2018</v>
      </c>
      <c r="B164" s="4" t="s">
        <v>112</v>
      </c>
      <c r="C164" s="320">
        <v>7381736337</v>
      </c>
      <c r="D164" s="320">
        <v>9956539</v>
      </c>
      <c r="E164" s="320">
        <v>7391692876</v>
      </c>
      <c r="F164" s="320">
        <v>5103725396</v>
      </c>
      <c r="G164" s="320">
        <v>21713079</v>
      </c>
      <c r="H164" s="320">
        <v>5125438475</v>
      </c>
      <c r="I164" s="320">
        <v>2139264625</v>
      </c>
      <c r="J164" s="320">
        <v>2093844</v>
      </c>
      <c r="K164" s="320">
        <v>2141358469</v>
      </c>
      <c r="L164" s="320">
        <v>36095475</v>
      </c>
      <c r="M164" s="320">
        <v>409134483</v>
      </c>
      <c r="N164" s="320">
        <v>43679275</v>
      </c>
      <c r="O164" s="320">
        <v>452813758</v>
      </c>
      <c r="P164" s="320">
        <v>15147399053</v>
      </c>
      <c r="Q164" s="320">
        <v>0</v>
      </c>
      <c r="R164" s="320">
        <v>15147399053</v>
      </c>
      <c r="S164" s="320">
        <v>0</v>
      </c>
      <c r="T164" s="320">
        <v>14660821833</v>
      </c>
      <c r="U164" s="320">
        <v>14660821833</v>
      </c>
      <c r="V164" s="320">
        <v>14694585295</v>
      </c>
      <c r="W164" s="320">
        <v>14694585295</v>
      </c>
      <c r="X164" s="320">
        <v>15147399053</v>
      </c>
      <c r="Y164" s="320">
        <v>15147399053</v>
      </c>
      <c r="Z164" s="320">
        <v>26824013</v>
      </c>
      <c r="AA164" s="320">
        <v>197826</v>
      </c>
      <c r="AB164" s="320">
        <v>27021839</v>
      </c>
      <c r="AC164" s="320">
        <v>938010592.90999997</v>
      </c>
      <c r="AD164" s="320">
        <v>0</v>
      </c>
      <c r="AE164" s="320">
        <v>16112431484.909998</v>
      </c>
    </row>
  </sheetData>
  <phoneticPr fontId="12" type="noConversion"/>
  <pageMargins left="0.5" right="0.5" top="0.67" bottom="0.5" header="0.25" footer="0.5"/>
  <pageSetup scale="23" orientation="landscape" verticalDpi="355" r:id="rId1"/>
  <headerFooter alignWithMargins="0">
    <oddHeader>&amp;C&amp;"Arial,Bold Italic"&amp;14 2006 Budget vs. 2005 Budget&amp;R&amp;D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transitionEvaluation="1" enableFormatConditionsCalculation="0">
    <tabColor theme="7" tint="0.39997558519241921"/>
    <pageSetUpPr fitToPage="1"/>
  </sheetPr>
  <dimension ref="A1:AR164"/>
  <sheetViews>
    <sheetView defaultGridColor="0" colorId="22" zoomScaleNormal="100" workbookViewId="0">
      <pane xSplit="2" ySplit="7" topLeftCell="C8" activePane="bottomRight" state="frozenSplit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ColWidth="20.28515625" defaultRowHeight="12.75"/>
  <cols>
    <col min="1" max="2" width="10" style="385" customWidth="1"/>
    <col min="3" max="3" width="17.140625" style="385" bestFit="1" customWidth="1"/>
    <col min="4" max="4" width="12" style="385" bestFit="1" customWidth="1"/>
    <col min="5" max="6" width="17" style="385" bestFit="1" customWidth="1"/>
    <col min="7" max="7" width="12" style="385" bestFit="1" customWidth="1"/>
    <col min="8" max="9" width="17" style="385" bestFit="1" customWidth="1"/>
    <col min="10" max="10" width="12.28515625" style="385" bestFit="1" customWidth="1"/>
    <col min="11" max="11" width="16.85546875" style="385" bestFit="1" customWidth="1"/>
    <col min="12" max="12" width="13" style="385" bestFit="1" customWidth="1"/>
    <col min="13" max="14" width="13.28515625" style="385" bestFit="1" customWidth="1"/>
    <col min="15" max="15" width="12.28515625" style="385" bestFit="1" customWidth="1"/>
    <col min="16" max="16" width="17.42578125" style="385" bestFit="1" customWidth="1"/>
    <col min="17" max="17" width="12" style="385" bestFit="1" customWidth="1"/>
    <col min="18" max="18" width="16.85546875" style="385" bestFit="1" customWidth="1"/>
    <col min="19" max="19" width="3.85546875" style="385" customWidth="1"/>
    <col min="20" max="25" width="16.85546875" style="385" bestFit="1" customWidth="1"/>
    <col min="26" max="28" width="12.85546875" style="385" bestFit="1" customWidth="1"/>
    <col min="29" max="29" width="12.28515625" style="385" bestFit="1" customWidth="1"/>
    <col min="30" max="30" width="11.28515625" style="385" bestFit="1" customWidth="1"/>
    <col min="31" max="31" width="16.42578125" style="385" bestFit="1" customWidth="1"/>
    <col min="32" max="16384" width="20.28515625" style="385"/>
  </cols>
  <sheetData>
    <row r="1" spans="1:31">
      <c r="A1" s="382"/>
      <c r="B1" s="383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P1" s="386" t="s">
        <v>54</v>
      </c>
      <c r="R1" s="386" t="s">
        <v>54</v>
      </c>
      <c r="S1" s="387"/>
      <c r="T1" s="386" t="s">
        <v>54</v>
      </c>
      <c r="U1" s="386" t="s">
        <v>54</v>
      </c>
      <c r="V1" s="386" t="s">
        <v>54</v>
      </c>
      <c r="W1" s="386" t="s">
        <v>54</v>
      </c>
      <c r="X1" s="386" t="s">
        <v>54</v>
      </c>
      <c r="Y1" s="386" t="s">
        <v>54</v>
      </c>
      <c r="Z1" s="384"/>
      <c r="AA1" s="384"/>
      <c r="AB1" s="384"/>
      <c r="AC1" s="384"/>
      <c r="AD1" s="384"/>
      <c r="AE1" s="388"/>
    </row>
    <row r="2" spans="1:31">
      <c r="A2" s="382"/>
      <c r="B2" s="383"/>
      <c r="C2" s="386" t="s">
        <v>54</v>
      </c>
      <c r="D2" s="387"/>
      <c r="E2" s="386" t="s">
        <v>54</v>
      </c>
      <c r="F2" s="386" t="s">
        <v>54</v>
      </c>
      <c r="G2" s="387"/>
      <c r="H2" s="386" t="s">
        <v>54</v>
      </c>
      <c r="I2" s="386" t="s">
        <v>54</v>
      </c>
      <c r="J2" s="387"/>
      <c r="K2" s="386" t="s">
        <v>54</v>
      </c>
      <c r="P2" s="386" t="s">
        <v>57</v>
      </c>
      <c r="R2" s="386" t="s">
        <v>57</v>
      </c>
      <c r="S2" s="387"/>
      <c r="T2" s="386" t="s">
        <v>57</v>
      </c>
      <c r="U2" s="386" t="s">
        <v>57</v>
      </c>
      <c r="V2" s="386" t="s">
        <v>57</v>
      </c>
      <c r="W2" s="386" t="s">
        <v>57</v>
      </c>
      <c r="X2" s="386" t="s">
        <v>57</v>
      </c>
      <c r="Y2" s="386" t="s">
        <v>57</v>
      </c>
      <c r="AC2" s="389"/>
      <c r="AE2" s="386" t="s">
        <v>58</v>
      </c>
    </row>
    <row r="3" spans="1:31">
      <c r="A3" s="382"/>
      <c r="B3" s="383"/>
      <c r="C3" s="386" t="s">
        <v>57</v>
      </c>
      <c r="D3" s="387"/>
      <c r="E3" s="386" t="s">
        <v>57</v>
      </c>
      <c r="F3" s="386" t="s">
        <v>57</v>
      </c>
      <c r="G3" s="387"/>
      <c r="H3" s="386" t="s">
        <v>57</v>
      </c>
      <c r="I3" s="386" t="s">
        <v>57</v>
      </c>
      <c r="J3" s="387"/>
      <c r="K3" s="386" t="s">
        <v>57</v>
      </c>
      <c r="L3" s="390" t="s">
        <v>53</v>
      </c>
      <c r="M3" s="390" t="s">
        <v>60</v>
      </c>
      <c r="N3" s="390" t="s">
        <v>60</v>
      </c>
      <c r="O3" s="390" t="s">
        <v>60</v>
      </c>
      <c r="P3" s="390" t="s">
        <v>53</v>
      </c>
      <c r="R3" s="390" t="s">
        <v>53</v>
      </c>
      <c r="T3" s="390" t="s">
        <v>53</v>
      </c>
      <c r="U3" s="390" t="s">
        <v>53</v>
      </c>
      <c r="V3" s="390" t="s">
        <v>53</v>
      </c>
      <c r="W3" s="390" t="s">
        <v>53</v>
      </c>
      <c r="X3" s="390" t="s">
        <v>53</v>
      </c>
      <c r="Y3" s="390" t="s">
        <v>53</v>
      </c>
      <c r="Z3" s="390"/>
      <c r="AA3" s="390"/>
      <c r="AB3" s="390"/>
      <c r="AC3" s="390"/>
      <c r="AE3" s="390" t="s">
        <v>61</v>
      </c>
    </row>
    <row r="4" spans="1:31">
      <c r="A4" s="382"/>
      <c r="B4" s="383"/>
      <c r="C4" s="390" t="s">
        <v>0</v>
      </c>
      <c r="D4" s="390" t="s">
        <v>0</v>
      </c>
      <c r="E4" s="390" t="s">
        <v>0</v>
      </c>
      <c r="F4" s="390" t="s">
        <v>1</v>
      </c>
      <c r="G4" s="390" t="s">
        <v>1</v>
      </c>
      <c r="H4" s="390" t="s">
        <v>1</v>
      </c>
      <c r="I4" s="390" t="s">
        <v>2</v>
      </c>
      <c r="J4" s="390" t="s">
        <v>2</v>
      </c>
      <c r="K4" s="390" t="s">
        <v>2</v>
      </c>
      <c r="L4" s="390" t="s">
        <v>158</v>
      </c>
      <c r="M4" s="386" t="s">
        <v>76</v>
      </c>
      <c r="N4" s="386" t="s">
        <v>159</v>
      </c>
      <c r="O4" s="390" t="s">
        <v>64</v>
      </c>
      <c r="P4" s="390" t="s">
        <v>65</v>
      </c>
      <c r="Q4" s="390" t="s">
        <v>66</v>
      </c>
      <c r="R4" s="390" t="s">
        <v>65</v>
      </c>
      <c r="T4" s="390" t="s">
        <v>34</v>
      </c>
      <c r="U4" s="390" t="s">
        <v>34</v>
      </c>
      <c r="V4" s="390" t="s">
        <v>34</v>
      </c>
      <c r="W4" s="390" t="s">
        <v>34</v>
      </c>
      <c r="X4" s="390" t="s">
        <v>61</v>
      </c>
      <c r="Y4" s="390" t="s">
        <v>61</v>
      </c>
      <c r="Z4" s="390" t="s">
        <v>67</v>
      </c>
      <c r="AA4" s="390" t="s">
        <v>67</v>
      </c>
      <c r="AB4" s="390" t="s">
        <v>67</v>
      </c>
      <c r="AC4" s="390" t="s">
        <v>83</v>
      </c>
      <c r="AD4" s="390" t="s">
        <v>68</v>
      </c>
      <c r="AE4" s="390" t="s">
        <v>69</v>
      </c>
    </row>
    <row r="5" spans="1:31">
      <c r="A5" s="391" t="s">
        <v>185</v>
      </c>
      <c r="B5" s="383"/>
      <c r="C5" s="390" t="s">
        <v>35</v>
      </c>
      <c r="D5" s="390" t="s">
        <v>74</v>
      </c>
      <c r="E5" s="390" t="s">
        <v>60</v>
      </c>
      <c r="F5" s="390" t="s">
        <v>35</v>
      </c>
      <c r="G5" s="390" t="s">
        <v>74</v>
      </c>
      <c r="H5" s="390" t="s">
        <v>60</v>
      </c>
      <c r="I5" s="390" t="s">
        <v>35</v>
      </c>
      <c r="J5" s="390" t="s">
        <v>74</v>
      </c>
      <c r="K5" s="390" t="s">
        <v>60</v>
      </c>
      <c r="L5" s="390" t="s">
        <v>35</v>
      </c>
      <c r="M5" s="390" t="s">
        <v>82</v>
      </c>
      <c r="N5" s="390" t="s">
        <v>82</v>
      </c>
      <c r="O5" s="390" t="s">
        <v>78</v>
      </c>
      <c r="P5" s="386" t="s">
        <v>79</v>
      </c>
      <c r="Q5" s="390" t="s">
        <v>80</v>
      </c>
      <c r="R5" s="386" t="s">
        <v>81</v>
      </c>
      <c r="S5" s="387"/>
      <c r="T5" s="390" t="s">
        <v>35</v>
      </c>
      <c r="U5" s="390" t="s">
        <v>35</v>
      </c>
      <c r="V5" s="390" t="s">
        <v>82</v>
      </c>
      <c r="W5" s="390" t="s">
        <v>82</v>
      </c>
      <c r="X5" s="390" t="s">
        <v>35</v>
      </c>
      <c r="Y5" s="390" t="s">
        <v>35</v>
      </c>
      <c r="Z5" s="390" t="s">
        <v>35</v>
      </c>
      <c r="AA5" s="390" t="s">
        <v>74</v>
      </c>
      <c r="AB5" s="390" t="s">
        <v>60</v>
      </c>
      <c r="AC5" s="390" t="s">
        <v>35</v>
      </c>
      <c r="AD5" s="390" t="s">
        <v>84</v>
      </c>
      <c r="AE5" s="386" t="s">
        <v>85</v>
      </c>
    </row>
    <row r="6" spans="1:31">
      <c r="A6" s="392" t="s">
        <v>161</v>
      </c>
      <c r="B6" s="383"/>
      <c r="C6" s="390" t="s">
        <v>84</v>
      </c>
      <c r="D6" s="390" t="s">
        <v>84</v>
      </c>
      <c r="E6" s="390" t="s">
        <v>84</v>
      </c>
      <c r="F6" s="390" t="s">
        <v>84</v>
      </c>
      <c r="G6" s="390" t="s">
        <v>84</v>
      </c>
      <c r="H6" s="390" t="s">
        <v>84</v>
      </c>
      <c r="I6" s="390" t="s">
        <v>84</v>
      </c>
      <c r="J6" s="390" t="s">
        <v>84</v>
      </c>
      <c r="K6" s="390" t="s">
        <v>84</v>
      </c>
      <c r="L6" s="390" t="s">
        <v>84</v>
      </c>
      <c r="M6" s="386" t="s">
        <v>84</v>
      </c>
      <c r="N6" s="386" t="s">
        <v>84</v>
      </c>
      <c r="O6" s="390" t="s">
        <v>84</v>
      </c>
      <c r="P6" s="390" t="s">
        <v>84</v>
      </c>
      <c r="Q6" s="390" t="s">
        <v>84</v>
      </c>
      <c r="R6" s="390" t="s">
        <v>84</v>
      </c>
      <c r="T6" s="386" t="s">
        <v>88</v>
      </c>
      <c r="U6" s="386" t="s">
        <v>89</v>
      </c>
      <c r="V6" s="386" t="s">
        <v>89</v>
      </c>
      <c r="W6" s="386" t="s">
        <v>88</v>
      </c>
      <c r="X6" s="386" t="s">
        <v>88</v>
      </c>
      <c r="Y6" s="386" t="s">
        <v>89</v>
      </c>
      <c r="Z6" s="390" t="s">
        <v>84</v>
      </c>
      <c r="AA6" s="390" t="s">
        <v>84</v>
      </c>
      <c r="AB6" s="390" t="s">
        <v>84</v>
      </c>
      <c r="AC6" s="390" t="s">
        <v>84</v>
      </c>
      <c r="AD6" s="386" t="s">
        <v>96</v>
      </c>
      <c r="AE6" s="390" t="s">
        <v>84</v>
      </c>
    </row>
    <row r="7" spans="1:31">
      <c r="A7" s="383"/>
      <c r="B7" s="383"/>
      <c r="C7" s="390"/>
      <c r="D7" s="390"/>
      <c r="E7" s="390"/>
      <c r="F7" s="390"/>
      <c r="G7" s="390"/>
      <c r="H7" s="390"/>
      <c r="I7" s="390"/>
      <c r="J7" s="390"/>
      <c r="K7" s="390"/>
      <c r="L7" s="390"/>
      <c r="M7" s="393"/>
      <c r="N7" s="393"/>
      <c r="O7" s="393"/>
      <c r="P7" s="390"/>
      <c r="Q7" s="393"/>
      <c r="R7" s="390"/>
      <c r="Z7" s="393"/>
      <c r="AA7" s="393"/>
      <c r="AB7" s="394"/>
      <c r="AC7" s="393"/>
      <c r="AD7" s="393"/>
      <c r="AE7" s="393"/>
    </row>
    <row r="8" spans="1:31">
      <c r="A8" s="387">
        <v>2009</v>
      </c>
      <c r="B8" s="387">
        <v>1</v>
      </c>
      <c r="C8" s="395">
        <v>404262965</v>
      </c>
      <c r="D8" s="395">
        <v>4916803</v>
      </c>
      <c r="E8" s="395">
        <v>409179768</v>
      </c>
      <c r="F8" s="395">
        <v>291698627</v>
      </c>
      <c r="G8" s="395">
        <v>3164488</v>
      </c>
      <c r="H8" s="395">
        <v>294863115</v>
      </c>
      <c r="I8" s="395">
        <v>132066029</v>
      </c>
      <c r="J8" s="395">
        <v>2886760</v>
      </c>
      <c r="K8" s="395">
        <v>134952789</v>
      </c>
      <c r="L8" s="395">
        <v>1946770</v>
      </c>
      <c r="M8" s="395">
        <v>28474919</v>
      </c>
      <c r="N8" s="395">
        <v>3207218</v>
      </c>
      <c r="O8" s="395">
        <v>31682137</v>
      </c>
      <c r="P8" s="395">
        <v>872624579</v>
      </c>
      <c r="Q8" s="395">
        <v>0</v>
      </c>
      <c r="R8" s="395">
        <v>872624579</v>
      </c>
      <c r="S8" s="395">
        <v>0</v>
      </c>
      <c r="T8" s="395">
        <v>829974391</v>
      </c>
      <c r="U8" s="395">
        <v>829974391</v>
      </c>
      <c r="V8" s="395">
        <v>840942442</v>
      </c>
      <c r="W8" s="395">
        <v>840942442</v>
      </c>
      <c r="X8" s="395">
        <v>872624579</v>
      </c>
      <c r="Y8" s="395">
        <v>872624579</v>
      </c>
      <c r="Z8" s="395">
        <v>923527</v>
      </c>
      <c r="AA8" s="395">
        <v>968586</v>
      </c>
      <c r="AB8" s="395">
        <v>1892113</v>
      </c>
      <c r="AC8" s="395">
        <v>61981800</v>
      </c>
      <c r="AD8" s="395">
        <v>0</v>
      </c>
      <c r="AE8" s="395">
        <v>936498492</v>
      </c>
    </row>
    <row r="9" spans="1:31">
      <c r="A9" s="387">
        <v>2009</v>
      </c>
      <c r="B9" s="387">
        <v>2</v>
      </c>
      <c r="C9" s="395">
        <v>424719584</v>
      </c>
      <c r="D9" s="395">
        <v>-38193447</v>
      </c>
      <c r="E9" s="395">
        <v>386526137</v>
      </c>
      <c r="F9" s="395">
        <v>281581123</v>
      </c>
      <c r="G9" s="395">
        <v>-36162538</v>
      </c>
      <c r="H9" s="395">
        <v>245418585</v>
      </c>
      <c r="I9" s="395">
        <v>128555482</v>
      </c>
      <c r="J9" s="395">
        <v>-14588973</v>
      </c>
      <c r="K9" s="395">
        <v>113966509</v>
      </c>
      <c r="L9" s="395">
        <v>2221266</v>
      </c>
      <c r="M9" s="395">
        <v>24999882</v>
      </c>
      <c r="N9" s="395">
        <v>2827728</v>
      </c>
      <c r="O9" s="395">
        <v>27827610</v>
      </c>
      <c r="P9" s="395">
        <v>775960107</v>
      </c>
      <c r="Q9" s="395">
        <v>0</v>
      </c>
      <c r="R9" s="395">
        <v>775960107</v>
      </c>
      <c r="S9" s="395">
        <v>0</v>
      </c>
      <c r="T9" s="395">
        <v>837077455</v>
      </c>
      <c r="U9" s="395">
        <v>837077455</v>
      </c>
      <c r="V9" s="395">
        <v>748132497</v>
      </c>
      <c r="W9" s="395">
        <v>748132497</v>
      </c>
      <c r="X9" s="395">
        <v>775960107</v>
      </c>
      <c r="Y9" s="395">
        <v>775960107</v>
      </c>
      <c r="Z9" s="395">
        <v>2112647</v>
      </c>
      <c r="AA9" s="395">
        <v>-211041</v>
      </c>
      <c r="AB9" s="395">
        <v>1901606</v>
      </c>
      <c r="AC9" s="395">
        <v>44094835</v>
      </c>
      <c r="AD9" s="395">
        <v>0</v>
      </c>
      <c r="AE9" s="395">
        <v>821956548</v>
      </c>
    </row>
    <row r="10" spans="1:31">
      <c r="A10" s="387">
        <v>2009</v>
      </c>
      <c r="B10" s="387">
        <v>3</v>
      </c>
      <c r="C10" s="395">
        <v>349730924</v>
      </c>
      <c r="D10" s="395">
        <v>-14372171</v>
      </c>
      <c r="E10" s="395">
        <v>335358753</v>
      </c>
      <c r="F10" s="395">
        <v>277141953</v>
      </c>
      <c r="G10" s="395">
        <v>10917208</v>
      </c>
      <c r="H10" s="395">
        <v>288059161</v>
      </c>
      <c r="I10" s="395">
        <v>123132672</v>
      </c>
      <c r="J10" s="395">
        <v>5672355</v>
      </c>
      <c r="K10" s="395">
        <v>128805027</v>
      </c>
      <c r="L10" s="395">
        <v>2090367</v>
      </c>
      <c r="M10" s="395">
        <v>23545343</v>
      </c>
      <c r="N10" s="395">
        <v>2794278</v>
      </c>
      <c r="O10" s="395">
        <v>26339621</v>
      </c>
      <c r="P10" s="395">
        <v>780652929</v>
      </c>
      <c r="Q10" s="395">
        <v>0</v>
      </c>
      <c r="R10" s="395">
        <v>780652929</v>
      </c>
      <c r="S10" s="395">
        <v>0</v>
      </c>
      <c r="T10" s="395">
        <v>752095916</v>
      </c>
      <c r="U10" s="395">
        <v>752095916</v>
      </c>
      <c r="V10" s="395">
        <v>754313308</v>
      </c>
      <c r="W10" s="395">
        <v>754313308</v>
      </c>
      <c r="X10" s="395">
        <v>780652929</v>
      </c>
      <c r="Y10" s="395">
        <v>780652929</v>
      </c>
      <c r="Z10" s="395">
        <v>1059675</v>
      </c>
      <c r="AA10" s="395">
        <v>748118</v>
      </c>
      <c r="AB10" s="395">
        <v>1807793</v>
      </c>
      <c r="AC10" s="395">
        <v>50769750</v>
      </c>
      <c r="AD10" s="395">
        <v>0</v>
      </c>
      <c r="AE10" s="395">
        <v>833230472</v>
      </c>
    </row>
    <row r="11" spans="1:31">
      <c r="A11" s="387">
        <v>2009</v>
      </c>
      <c r="B11" s="387">
        <v>4</v>
      </c>
      <c r="C11" s="395">
        <v>313549915</v>
      </c>
      <c r="D11" s="395">
        <v>5301371</v>
      </c>
      <c r="E11" s="395">
        <v>318851286</v>
      </c>
      <c r="F11" s="395">
        <v>286569203</v>
      </c>
      <c r="G11" s="395">
        <v>19100057</v>
      </c>
      <c r="H11" s="395">
        <v>305669260</v>
      </c>
      <c r="I11" s="395">
        <v>130047935</v>
      </c>
      <c r="J11" s="395">
        <v>21903793</v>
      </c>
      <c r="K11" s="395">
        <v>151951728</v>
      </c>
      <c r="L11" s="395">
        <v>2083442</v>
      </c>
      <c r="M11" s="395">
        <v>22679387</v>
      </c>
      <c r="N11" s="395">
        <v>2717544</v>
      </c>
      <c r="O11" s="395">
        <v>25396931</v>
      </c>
      <c r="P11" s="395">
        <v>803952647</v>
      </c>
      <c r="Q11" s="395">
        <v>0</v>
      </c>
      <c r="R11" s="395">
        <v>803952647</v>
      </c>
      <c r="S11" s="395">
        <v>0</v>
      </c>
      <c r="T11" s="395">
        <v>732250495</v>
      </c>
      <c r="U11" s="395">
        <v>732250495</v>
      </c>
      <c r="V11" s="395">
        <v>778555716</v>
      </c>
      <c r="W11" s="395">
        <v>778555716</v>
      </c>
      <c r="X11" s="395">
        <v>803952647</v>
      </c>
      <c r="Y11" s="395">
        <v>803952647</v>
      </c>
      <c r="Z11" s="395">
        <v>906443</v>
      </c>
      <c r="AA11" s="395">
        <v>831592</v>
      </c>
      <c r="AB11" s="395">
        <v>1738035</v>
      </c>
      <c r="AC11" s="395">
        <v>26174690</v>
      </c>
      <c r="AD11" s="395">
        <v>0</v>
      </c>
      <c r="AE11" s="395">
        <v>831865372</v>
      </c>
    </row>
    <row r="12" spans="1:31">
      <c r="A12" s="387">
        <v>2009</v>
      </c>
      <c r="B12" s="387">
        <v>5</v>
      </c>
      <c r="C12" s="395">
        <v>372586772</v>
      </c>
      <c r="D12" s="395">
        <v>45636440</v>
      </c>
      <c r="E12" s="395">
        <v>418223212</v>
      </c>
      <c r="F12" s="395">
        <v>313422946</v>
      </c>
      <c r="G12" s="395">
        <v>30153334</v>
      </c>
      <c r="H12" s="395">
        <v>343576280</v>
      </c>
      <c r="I12" s="395">
        <v>144621348</v>
      </c>
      <c r="J12" s="395">
        <v>16751593</v>
      </c>
      <c r="K12" s="395">
        <v>161372941</v>
      </c>
      <c r="L12" s="395">
        <v>2085516</v>
      </c>
      <c r="M12" s="395">
        <v>27126426</v>
      </c>
      <c r="N12" s="395">
        <v>3366496</v>
      </c>
      <c r="O12" s="395">
        <v>30492922</v>
      </c>
      <c r="P12" s="395">
        <v>955750871</v>
      </c>
      <c r="Q12" s="395">
        <v>0</v>
      </c>
      <c r="R12" s="395">
        <v>955750871</v>
      </c>
      <c r="S12" s="395">
        <v>0</v>
      </c>
      <c r="T12" s="395">
        <v>832716582</v>
      </c>
      <c r="U12" s="395">
        <v>832716582</v>
      </c>
      <c r="V12" s="395">
        <v>925257949</v>
      </c>
      <c r="W12" s="395">
        <v>925257949</v>
      </c>
      <c r="X12" s="395">
        <v>955750871</v>
      </c>
      <c r="Y12" s="395">
        <v>955750871</v>
      </c>
      <c r="Z12" s="395">
        <v>1608237</v>
      </c>
      <c r="AA12" s="395">
        <v>27326</v>
      </c>
      <c r="AB12" s="395">
        <v>1635563</v>
      </c>
      <c r="AC12" s="395">
        <v>90170663</v>
      </c>
      <c r="AD12" s="395">
        <v>0</v>
      </c>
      <c r="AE12" s="395">
        <v>1047557097</v>
      </c>
    </row>
    <row r="13" spans="1:31">
      <c r="A13" s="396">
        <v>2009</v>
      </c>
      <c r="B13" s="396">
        <v>6</v>
      </c>
      <c r="C13" s="397">
        <v>532422089</v>
      </c>
      <c r="D13" s="397">
        <v>20832523</v>
      </c>
      <c r="E13" s="397">
        <v>553254612</v>
      </c>
      <c r="F13" s="397">
        <v>367360221</v>
      </c>
      <c r="G13" s="397">
        <v>13755825</v>
      </c>
      <c r="H13" s="397">
        <v>381116046</v>
      </c>
      <c r="I13" s="397">
        <v>182932294</v>
      </c>
      <c r="J13" s="397">
        <v>1777038</v>
      </c>
      <c r="K13" s="397">
        <v>184709332</v>
      </c>
      <c r="L13" s="397">
        <v>2020866</v>
      </c>
      <c r="M13" s="397">
        <v>31636319</v>
      </c>
      <c r="N13" s="397">
        <v>3852616</v>
      </c>
      <c r="O13" s="397">
        <v>35488935</v>
      </c>
      <c r="P13" s="397">
        <v>1156589791</v>
      </c>
      <c r="Q13" s="397">
        <v>0</v>
      </c>
      <c r="R13" s="397">
        <v>1156589791</v>
      </c>
      <c r="S13" s="397">
        <v>0</v>
      </c>
      <c r="T13" s="397">
        <v>1084735470</v>
      </c>
      <c r="U13" s="397">
        <v>1084735470</v>
      </c>
      <c r="V13" s="397">
        <v>1121100856</v>
      </c>
      <c r="W13" s="397">
        <v>1121100856</v>
      </c>
      <c r="X13" s="397">
        <v>1156589791</v>
      </c>
      <c r="Y13" s="397">
        <v>1156589791</v>
      </c>
      <c r="Z13" s="397">
        <v>1622652</v>
      </c>
      <c r="AA13" s="397">
        <v>96323</v>
      </c>
      <c r="AB13" s="397">
        <v>1718975</v>
      </c>
      <c r="AC13" s="397">
        <v>90082206</v>
      </c>
      <c r="AD13" s="397">
        <v>0</v>
      </c>
      <c r="AE13" s="397">
        <v>1248390972</v>
      </c>
    </row>
    <row r="14" spans="1:31">
      <c r="A14" s="398">
        <v>2009</v>
      </c>
      <c r="B14" s="398">
        <v>7</v>
      </c>
      <c r="C14" s="397">
        <v>606137390</v>
      </c>
      <c r="D14" s="397">
        <v>14359</v>
      </c>
      <c r="E14" s="397">
        <v>606151749</v>
      </c>
      <c r="F14" s="397">
        <v>377511195</v>
      </c>
      <c r="G14" s="397">
        <v>19269510</v>
      </c>
      <c r="H14" s="397">
        <v>396780705</v>
      </c>
      <c r="I14" s="397">
        <v>148496946</v>
      </c>
      <c r="J14" s="397">
        <v>2206710</v>
      </c>
      <c r="K14" s="397">
        <v>150703656</v>
      </c>
      <c r="L14" s="397">
        <v>2106729</v>
      </c>
      <c r="M14" s="397">
        <v>68977843</v>
      </c>
      <c r="N14" s="397">
        <v>8357597</v>
      </c>
      <c r="O14" s="397">
        <v>77335440</v>
      </c>
      <c r="P14" s="397">
        <v>1233078279</v>
      </c>
      <c r="Q14" s="397">
        <v>0</v>
      </c>
      <c r="R14" s="397">
        <v>1233078279</v>
      </c>
      <c r="S14" s="397">
        <v>0</v>
      </c>
      <c r="T14" s="397">
        <v>1134252260</v>
      </c>
      <c r="U14" s="397">
        <v>1134252260</v>
      </c>
      <c r="V14" s="397">
        <v>1155742839</v>
      </c>
      <c r="W14" s="397">
        <v>1155742839</v>
      </c>
      <c r="X14" s="397">
        <v>1233078279</v>
      </c>
      <c r="Y14" s="397">
        <v>1233078279</v>
      </c>
      <c r="Z14" s="397">
        <v>1622652</v>
      </c>
      <c r="AA14" s="397">
        <v>85974</v>
      </c>
      <c r="AB14" s="397">
        <v>1708626</v>
      </c>
      <c r="AC14" s="397">
        <v>95304935</v>
      </c>
      <c r="AD14" s="397">
        <v>0</v>
      </c>
      <c r="AE14" s="397">
        <v>1330091840</v>
      </c>
    </row>
    <row r="15" spans="1:31">
      <c r="A15" s="398">
        <v>2009</v>
      </c>
      <c r="B15" s="398">
        <v>8</v>
      </c>
      <c r="C15" s="397">
        <v>622334444</v>
      </c>
      <c r="D15" s="397">
        <v>-2544</v>
      </c>
      <c r="E15" s="397">
        <v>622331900</v>
      </c>
      <c r="F15" s="397">
        <v>383937592</v>
      </c>
      <c r="G15" s="397">
        <v>-3608189</v>
      </c>
      <c r="H15" s="397">
        <v>380329403</v>
      </c>
      <c r="I15" s="397">
        <v>148603500</v>
      </c>
      <c r="J15" s="397">
        <v>-407088</v>
      </c>
      <c r="K15" s="397">
        <v>148196412</v>
      </c>
      <c r="L15" s="397">
        <v>2113800</v>
      </c>
      <c r="M15" s="397">
        <v>70349322</v>
      </c>
      <c r="N15" s="397">
        <v>8611256</v>
      </c>
      <c r="O15" s="397">
        <v>78960578</v>
      </c>
      <c r="P15" s="397">
        <v>1231932093</v>
      </c>
      <c r="Q15" s="397">
        <v>0</v>
      </c>
      <c r="R15" s="397">
        <v>1231932093</v>
      </c>
      <c r="S15" s="397">
        <v>0</v>
      </c>
      <c r="T15" s="397">
        <v>1156989336</v>
      </c>
      <c r="U15" s="397">
        <v>1156989336</v>
      </c>
      <c r="V15" s="397">
        <v>1152971515</v>
      </c>
      <c r="W15" s="397">
        <v>1152971515</v>
      </c>
      <c r="X15" s="397">
        <v>1231932093</v>
      </c>
      <c r="Y15" s="397">
        <v>1231932093</v>
      </c>
      <c r="Z15" s="397">
        <v>1619725</v>
      </c>
      <c r="AA15" s="397">
        <v>-15791</v>
      </c>
      <c r="AB15" s="397">
        <v>1603934</v>
      </c>
      <c r="AC15" s="397">
        <v>94944294</v>
      </c>
      <c r="AD15" s="397">
        <v>0</v>
      </c>
      <c r="AE15" s="397">
        <v>1328480321</v>
      </c>
    </row>
    <row r="16" spans="1:31">
      <c r="A16" s="398">
        <v>2009</v>
      </c>
      <c r="B16" s="398">
        <v>9</v>
      </c>
      <c r="C16" s="397">
        <v>564907528</v>
      </c>
      <c r="D16" s="397">
        <v>-50152</v>
      </c>
      <c r="E16" s="397">
        <v>564857376</v>
      </c>
      <c r="F16" s="397">
        <v>377786365</v>
      </c>
      <c r="G16" s="397">
        <v>-93571555</v>
      </c>
      <c r="H16" s="397">
        <v>284214810</v>
      </c>
      <c r="I16" s="397">
        <v>148421648</v>
      </c>
      <c r="J16" s="397">
        <v>-10692462</v>
      </c>
      <c r="K16" s="397">
        <v>137729186</v>
      </c>
      <c r="L16" s="397">
        <v>2120871</v>
      </c>
      <c r="M16" s="397">
        <v>60117699</v>
      </c>
      <c r="N16" s="397">
        <v>7315636</v>
      </c>
      <c r="O16" s="397">
        <v>67433335</v>
      </c>
      <c r="P16" s="397">
        <v>1056355578</v>
      </c>
      <c r="Q16" s="397">
        <v>0</v>
      </c>
      <c r="R16" s="397">
        <v>1056355578</v>
      </c>
      <c r="S16" s="397">
        <v>0</v>
      </c>
      <c r="T16" s="397">
        <v>1093236412</v>
      </c>
      <c r="U16" s="397">
        <v>1093236412</v>
      </c>
      <c r="V16" s="397">
        <v>988922243</v>
      </c>
      <c r="W16" s="397">
        <v>988922243</v>
      </c>
      <c r="X16" s="397">
        <v>1056355578</v>
      </c>
      <c r="Y16" s="397">
        <v>1056355578</v>
      </c>
      <c r="Z16" s="397">
        <v>1558565</v>
      </c>
      <c r="AA16" s="397">
        <v>-400852</v>
      </c>
      <c r="AB16" s="397">
        <v>1157713</v>
      </c>
      <c r="AC16" s="397">
        <v>68094759</v>
      </c>
      <c r="AD16" s="397">
        <v>0</v>
      </c>
      <c r="AE16" s="397">
        <v>1125608050</v>
      </c>
    </row>
    <row r="17" spans="1:31">
      <c r="A17" s="398">
        <v>2009</v>
      </c>
      <c r="B17" s="398">
        <v>10</v>
      </c>
      <c r="C17" s="397">
        <v>436786133</v>
      </c>
      <c r="D17" s="397">
        <v>-24000</v>
      </c>
      <c r="E17" s="397">
        <v>436762133</v>
      </c>
      <c r="F17" s="397">
        <v>325552138</v>
      </c>
      <c r="G17" s="397">
        <v>-54963743</v>
      </c>
      <c r="H17" s="397">
        <v>270588395</v>
      </c>
      <c r="I17" s="397">
        <v>147237161</v>
      </c>
      <c r="J17" s="397">
        <v>-7127262</v>
      </c>
      <c r="K17" s="397">
        <v>140109899</v>
      </c>
      <c r="L17" s="397">
        <v>2127942</v>
      </c>
      <c r="M17" s="397">
        <v>54696281</v>
      </c>
      <c r="N17" s="397">
        <v>6304549</v>
      </c>
      <c r="O17" s="397">
        <v>61000830</v>
      </c>
      <c r="P17" s="397">
        <v>910589199</v>
      </c>
      <c r="Q17" s="397">
        <v>0</v>
      </c>
      <c r="R17" s="397">
        <v>910589199</v>
      </c>
      <c r="S17" s="397">
        <v>0</v>
      </c>
      <c r="T17" s="397">
        <v>911703374</v>
      </c>
      <c r="U17" s="397">
        <v>911703374</v>
      </c>
      <c r="V17" s="397">
        <v>849588369</v>
      </c>
      <c r="W17" s="397">
        <v>849588369</v>
      </c>
      <c r="X17" s="397">
        <v>910589199</v>
      </c>
      <c r="Y17" s="397">
        <v>910589199</v>
      </c>
      <c r="Z17" s="397">
        <v>1401452</v>
      </c>
      <c r="AA17" s="397">
        <v>-247307</v>
      </c>
      <c r="AB17" s="397">
        <v>1154145</v>
      </c>
      <c r="AC17" s="397">
        <v>49457653</v>
      </c>
      <c r="AD17" s="397">
        <v>0</v>
      </c>
      <c r="AE17" s="397">
        <v>961200997</v>
      </c>
    </row>
    <row r="18" spans="1:31">
      <c r="A18" s="398">
        <v>2009</v>
      </c>
      <c r="B18" s="398">
        <v>11</v>
      </c>
      <c r="C18" s="397">
        <v>345161686</v>
      </c>
      <c r="D18" s="397">
        <v>-9563</v>
      </c>
      <c r="E18" s="397">
        <v>345152123</v>
      </c>
      <c r="F18" s="397">
        <v>275489876</v>
      </c>
      <c r="G18" s="397">
        <v>-16131590</v>
      </c>
      <c r="H18" s="397">
        <v>259358286</v>
      </c>
      <c r="I18" s="397">
        <v>145964105</v>
      </c>
      <c r="J18" s="397">
        <v>-2413512</v>
      </c>
      <c r="K18" s="397">
        <v>143550593</v>
      </c>
      <c r="L18" s="397">
        <v>2135013</v>
      </c>
      <c r="M18" s="397">
        <v>50967596</v>
      </c>
      <c r="N18" s="397">
        <v>5626068</v>
      </c>
      <c r="O18" s="397">
        <v>56593664</v>
      </c>
      <c r="P18" s="397">
        <v>806789679</v>
      </c>
      <c r="Q18" s="397">
        <v>0</v>
      </c>
      <c r="R18" s="397">
        <v>806789679</v>
      </c>
      <c r="S18" s="397">
        <v>0</v>
      </c>
      <c r="T18" s="397">
        <v>768750680</v>
      </c>
      <c r="U18" s="397">
        <v>768750680</v>
      </c>
      <c r="V18" s="397">
        <v>750196015</v>
      </c>
      <c r="W18" s="397">
        <v>750196015</v>
      </c>
      <c r="X18" s="397">
        <v>806789679</v>
      </c>
      <c r="Y18" s="397">
        <v>806789679</v>
      </c>
      <c r="Z18" s="397">
        <v>1463034</v>
      </c>
      <c r="AA18" s="397">
        <v>-90271</v>
      </c>
      <c r="AB18" s="397">
        <v>1372763</v>
      </c>
      <c r="AC18" s="397">
        <v>38200011</v>
      </c>
      <c r="AD18" s="397">
        <v>0</v>
      </c>
      <c r="AE18" s="397">
        <v>846362453</v>
      </c>
    </row>
    <row r="19" spans="1:31">
      <c r="A19" s="398">
        <v>2009</v>
      </c>
      <c r="B19" s="398">
        <v>12</v>
      </c>
      <c r="C19" s="397">
        <v>392520137</v>
      </c>
      <c r="D19" s="397">
        <v>40959</v>
      </c>
      <c r="E19" s="397">
        <v>392561096</v>
      </c>
      <c r="F19" s="397">
        <v>278448056</v>
      </c>
      <c r="G19" s="397">
        <v>41844744</v>
      </c>
      <c r="H19" s="397">
        <v>320292800</v>
      </c>
      <c r="I19" s="397">
        <v>145996942</v>
      </c>
      <c r="J19" s="397">
        <v>6188107</v>
      </c>
      <c r="K19" s="397">
        <v>152185049</v>
      </c>
      <c r="L19" s="397">
        <v>2142084</v>
      </c>
      <c r="M19" s="397">
        <v>58288871</v>
      </c>
      <c r="N19" s="397">
        <v>6371395</v>
      </c>
      <c r="O19" s="397">
        <v>64660266</v>
      </c>
      <c r="P19" s="397">
        <v>931841295</v>
      </c>
      <c r="Q19" s="397">
        <v>0</v>
      </c>
      <c r="R19" s="397">
        <v>931841295</v>
      </c>
      <c r="S19" s="397">
        <v>0</v>
      </c>
      <c r="T19" s="397">
        <v>819107219</v>
      </c>
      <c r="U19" s="397">
        <v>819107219</v>
      </c>
      <c r="V19" s="397">
        <v>867181029</v>
      </c>
      <c r="W19" s="397">
        <v>867181029</v>
      </c>
      <c r="X19" s="397">
        <v>931841295</v>
      </c>
      <c r="Y19" s="397">
        <v>931841295</v>
      </c>
      <c r="Z19" s="397">
        <v>2782459</v>
      </c>
      <c r="AA19" s="397">
        <v>440025</v>
      </c>
      <c r="AB19" s="397">
        <v>3222484</v>
      </c>
      <c r="AC19" s="397">
        <v>51928849</v>
      </c>
      <c r="AD19" s="397">
        <v>0</v>
      </c>
      <c r="AE19" s="397">
        <v>986992628</v>
      </c>
    </row>
    <row r="20" spans="1:31">
      <c r="B20" s="390" t="s">
        <v>112</v>
      </c>
      <c r="C20" s="397">
        <v>5365119567</v>
      </c>
      <c r="D20" s="397">
        <v>24090578</v>
      </c>
      <c r="E20" s="397">
        <v>5389210145</v>
      </c>
      <c r="F20" s="397">
        <v>3836499295</v>
      </c>
      <c r="G20" s="397">
        <v>-66232449</v>
      </c>
      <c r="H20" s="397">
        <v>3770266846</v>
      </c>
      <c r="I20" s="397">
        <v>1726076062</v>
      </c>
      <c r="J20" s="397">
        <v>22157059</v>
      </c>
      <c r="K20" s="397">
        <v>1748233121</v>
      </c>
      <c r="L20" s="397">
        <v>25194666</v>
      </c>
      <c r="M20" s="397">
        <v>521859888</v>
      </c>
      <c r="N20" s="397">
        <v>61352381</v>
      </c>
      <c r="O20" s="397">
        <v>583212269</v>
      </c>
      <c r="P20" s="397">
        <v>11516117047</v>
      </c>
      <c r="Q20" s="397">
        <v>0</v>
      </c>
      <c r="R20" s="397">
        <v>11516117047</v>
      </c>
      <c r="S20" s="397">
        <v>0</v>
      </c>
      <c r="T20" s="397">
        <v>10952889590</v>
      </c>
      <c r="U20" s="397">
        <v>10952889590</v>
      </c>
      <c r="V20" s="397">
        <v>10932904778</v>
      </c>
      <c r="W20" s="397">
        <v>10932904778</v>
      </c>
      <c r="X20" s="397">
        <v>11516117047</v>
      </c>
      <c r="Y20" s="397">
        <v>11516117047</v>
      </c>
      <c r="Z20" s="397">
        <v>18681068</v>
      </c>
      <c r="AA20" s="397">
        <v>2232682</v>
      </c>
      <c r="AB20" s="397">
        <v>20913750</v>
      </c>
      <c r="AC20" s="397">
        <v>761204445</v>
      </c>
      <c r="AD20" s="397">
        <v>0</v>
      </c>
      <c r="AE20" s="397">
        <v>12298235242</v>
      </c>
    </row>
    <row r="21" spans="1:31">
      <c r="A21" s="385">
        <v>2010</v>
      </c>
      <c r="B21" s="385">
        <v>1</v>
      </c>
      <c r="C21" s="397">
        <v>511879272</v>
      </c>
      <c r="D21" s="397">
        <v>-28150</v>
      </c>
      <c r="E21" s="397">
        <v>511851122</v>
      </c>
      <c r="F21" s="397">
        <v>293618725</v>
      </c>
      <c r="G21" s="397">
        <v>-24050908</v>
      </c>
      <c r="H21" s="397">
        <v>269567817</v>
      </c>
      <c r="I21" s="397">
        <v>147844372</v>
      </c>
      <c r="J21" s="397">
        <v>-3274603</v>
      </c>
      <c r="K21" s="397">
        <v>144569769</v>
      </c>
      <c r="L21" s="397">
        <v>2149560</v>
      </c>
      <c r="M21" s="397">
        <v>61661332</v>
      </c>
      <c r="N21" s="397">
        <v>6688852</v>
      </c>
      <c r="O21" s="397">
        <v>68350184</v>
      </c>
      <c r="P21" s="397">
        <v>996488452</v>
      </c>
      <c r="Q21" s="397">
        <v>0</v>
      </c>
      <c r="R21" s="397">
        <v>996488452</v>
      </c>
      <c r="S21" s="397">
        <v>0</v>
      </c>
      <c r="T21" s="397">
        <v>955491929</v>
      </c>
      <c r="U21" s="397">
        <v>955491929</v>
      </c>
      <c r="V21" s="397">
        <v>928138268</v>
      </c>
      <c r="W21" s="397">
        <v>928138268</v>
      </c>
      <c r="X21" s="397">
        <v>996488452</v>
      </c>
      <c r="Y21" s="397">
        <v>996488452</v>
      </c>
      <c r="Z21" s="397">
        <v>1648064</v>
      </c>
      <c r="AA21" s="397">
        <v>-141442</v>
      </c>
      <c r="AB21" s="397">
        <v>1506622</v>
      </c>
      <c r="AC21" s="397">
        <v>57403525</v>
      </c>
      <c r="AD21" s="397">
        <v>0</v>
      </c>
      <c r="AE21" s="397">
        <v>1055398599</v>
      </c>
    </row>
    <row r="22" spans="1:31">
      <c r="A22" s="385">
        <v>2010</v>
      </c>
      <c r="B22" s="385">
        <v>2</v>
      </c>
      <c r="C22" s="397">
        <v>450874938</v>
      </c>
      <c r="D22" s="397">
        <v>-54094</v>
      </c>
      <c r="E22" s="397">
        <v>450820844</v>
      </c>
      <c r="F22" s="397">
        <v>277750079</v>
      </c>
      <c r="G22" s="397">
        <v>-71269177</v>
      </c>
      <c r="H22" s="397">
        <v>206480902</v>
      </c>
      <c r="I22" s="397">
        <v>147365535</v>
      </c>
      <c r="J22" s="397">
        <v>-10190217</v>
      </c>
      <c r="K22" s="397">
        <v>137175318</v>
      </c>
      <c r="L22" s="397">
        <v>2157036</v>
      </c>
      <c r="M22" s="397">
        <v>51639023</v>
      </c>
      <c r="N22" s="397">
        <v>5685207</v>
      </c>
      <c r="O22" s="397">
        <v>57324230</v>
      </c>
      <c r="P22" s="397">
        <v>853958330</v>
      </c>
      <c r="Q22" s="397">
        <v>0</v>
      </c>
      <c r="R22" s="397">
        <v>853958330</v>
      </c>
      <c r="S22" s="397">
        <v>0</v>
      </c>
      <c r="T22" s="397">
        <v>878147588</v>
      </c>
      <c r="U22" s="397">
        <v>878147588</v>
      </c>
      <c r="V22" s="397">
        <v>796634100</v>
      </c>
      <c r="W22" s="397">
        <v>796634100</v>
      </c>
      <c r="X22" s="397">
        <v>853958330</v>
      </c>
      <c r="Y22" s="397">
        <v>853958330</v>
      </c>
      <c r="Z22" s="397">
        <v>1669341</v>
      </c>
      <c r="AA22" s="397">
        <v>-451500</v>
      </c>
      <c r="AB22" s="397">
        <v>1217841</v>
      </c>
      <c r="AC22" s="397">
        <v>41407251</v>
      </c>
      <c r="AD22" s="397">
        <v>0</v>
      </c>
      <c r="AE22" s="397">
        <v>896583422</v>
      </c>
    </row>
    <row r="23" spans="1:31">
      <c r="A23" s="385">
        <v>2010</v>
      </c>
      <c r="B23" s="385">
        <v>3</v>
      </c>
      <c r="C23" s="397">
        <v>357601406</v>
      </c>
      <c r="D23" s="397">
        <v>21559</v>
      </c>
      <c r="E23" s="397">
        <v>357622965</v>
      </c>
      <c r="F23" s="397">
        <v>264882961</v>
      </c>
      <c r="G23" s="397">
        <v>33136277</v>
      </c>
      <c r="H23" s="397">
        <v>298019238</v>
      </c>
      <c r="I23" s="397">
        <v>147403695</v>
      </c>
      <c r="J23" s="397">
        <v>4988324</v>
      </c>
      <c r="K23" s="397">
        <v>152392019</v>
      </c>
      <c r="L23" s="397">
        <v>2164513</v>
      </c>
      <c r="M23" s="397">
        <v>52688462</v>
      </c>
      <c r="N23" s="397">
        <v>5977111</v>
      </c>
      <c r="O23" s="397">
        <v>58665573</v>
      </c>
      <c r="P23" s="397">
        <v>868864308</v>
      </c>
      <c r="Q23" s="397">
        <v>0</v>
      </c>
      <c r="R23" s="397">
        <v>868864308</v>
      </c>
      <c r="S23" s="397">
        <v>0</v>
      </c>
      <c r="T23" s="397">
        <v>772052575</v>
      </c>
      <c r="U23" s="397">
        <v>772052575</v>
      </c>
      <c r="V23" s="397">
        <v>810198735</v>
      </c>
      <c r="W23" s="397">
        <v>810198735</v>
      </c>
      <c r="X23" s="397">
        <v>868864308</v>
      </c>
      <c r="Y23" s="397">
        <v>868864308</v>
      </c>
      <c r="Z23" s="397">
        <v>1548611</v>
      </c>
      <c r="AA23" s="397">
        <v>204827</v>
      </c>
      <c r="AB23" s="397">
        <v>1753438</v>
      </c>
      <c r="AC23" s="397">
        <v>42980857</v>
      </c>
      <c r="AD23" s="397">
        <v>0</v>
      </c>
      <c r="AE23" s="397">
        <v>913598603</v>
      </c>
    </row>
    <row r="24" spans="1:31">
      <c r="A24" s="385">
        <v>2010</v>
      </c>
      <c r="B24" s="385">
        <v>4</v>
      </c>
      <c r="C24" s="397">
        <v>353814988</v>
      </c>
      <c r="D24" s="397">
        <v>10318</v>
      </c>
      <c r="E24" s="397">
        <v>353825306</v>
      </c>
      <c r="F24" s="397">
        <v>285562575</v>
      </c>
      <c r="G24" s="397">
        <v>26384598</v>
      </c>
      <c r="H24" s="397">
        <v>311947173</v>
      </c>
      <c r="I24" s="397">
        <v>148447968</v>
      </c>
      <c r="J24" s="397">
        <v>3772970</v>
      </c>
      <c r="K24" s="397">
        <v>152220938</v>
      </c>
      <c r="L24" s="397">
        <v>2171989</v>
      </c>
      <c r="M24" s="397">
        <v>49724682</v>
      </c>
      <c r="N24" s="397">
        <v>5881223</v>
      </c>
      <c r="O24" s="397">
        <v>55605905</v>
      </c>
      <c r="P24" s="397">
        <v>875771311</v>
      </c>
      <c r="Q24" s="397">
        <v>0</v>
      </c>
      <c r="R24" s="397">
        <v>875771311</v>
      </c>
      <c r="S24" s="397">
        <v>0</v>
      </c>
      <c r="T24" s="397">
        <v>789997520</v>
      </c>
      <c r="U24" s="397">
        <v>789997520</v>
      </c>
      <c r="V24" s="397">
        <v>820165406</v>
      </c>
      <c r="W24" s="397">
        <v>820165406</v>
      </c>
      <c r="X24" s="397">
        <v>875771311</v>
      </c>
      <c r="Y24" s="397">
        <v>875771311</v>
      </c>
      <c r="Z24" s="397">
        <v>1448203</v>
      </c>
      <c r="AA24" s="397">
        <v>140975</v>
      </c>
      <c r="AB24" s="397">
        <v>1589178</v>
      </c>
      <c r="AC24" s="397">
        <v>43863315</v>
      </c>
      <c r="AD24" s="397">
        <v>0</v>
      </c>
      <c r="AE24" s="397">
        <v>921223804</v>
      </c>
    </row>
    <row r="25" spans="1:31">
      <c r="A25" s="385">
        <v>2010</v>
      </c>
      <c r="B25" s="385">
        <v>5</v>
      </c>
      <c r="C25" s="397">
        <v>387838934</v>
      </c>
      <c r="D25" s="397">
        <v>62965</v>
      </c>
      <c r="E25" s="397">
        <v>387901899</v>
      </c>
      <c r="F25" s="397">
        <v>305172065</v>
      </c>
      <c r="G25" s="397">
        <v>114444197</v>
      </c>
      <c r="H25" s="397">
        <v>419616262</v>
      </c>
      <c r="I25" s="397">
        <v>148906383</v>
      </c>
      <c r="J25" s="397">
        <v>15433352</v>
      </c>
      <c r="K25" s="397">
        <v>164339735</v>
      </c>
      <c r="L25" s="397">
        <v>2179465</v>
      </c>
      <c r="M25" s="397">
        <v>58846473</v>
      </c>
      <c r="N25" s="397">
        <v>7111720</v>
      </c>
      <c r="O25" s="397">
        <v>65958193</v>
      </c>
      <c r="P25" s="397">
        <v>1039995554</v>
      </c>
      <c r="Q25" s="397">
        <v>0</v>
      </c>
      <c r="R25" s="397">
        <v>1039995554</v>
      </c>
      <c r="S25" s="397">
        <v>0</v>
      </c>
      <c r="T25" s="397">
        <v>844096847</v>
      </c>
      <c r="U25" s="397">
        <v>844096847</v>
      </c>
      <c r="V25" s="397">
        <v>974037361</v>
      </c>
      <c r="W25" s="397">
        <v>974037361</v>
      </c>
      <c r="X25" s="397">
        <v>1039995554</v>
      </c>
      <c r="Y25" s="397">
        <v>1039995554</v>
      </c>
      <c r="Z25" s="397">
        <v>1677963</v>
      </c>
      <c r="AA25" s="397">
        <v>660335</v>
      </c>
      <c r="AB25" s="397">
        <v>2338298</v>
      </c>
      <c r="AC25" s="397">
        <v>63243482</v>
      </c>
      <c r="AD25" s="397">
        <v>0</v>
      </c>
      <c r="AE25" s="397">
        <v>1105577334</v>
      </c>
    </row>
    <row r="26" spans="1:31">
      <c r="A26" s="385">
        <v>2010</v>
      </c>
      <c r="B26" s="385">
        <v>6</v>
      </c>
      <c r="C26" s="397">
        <v>526656803</v>
      </c>
      <c r="D26" s="397">
        <v>18034</v>
      </c>
      <c r="E26" s="397">
        <v>526674837</v>
      </c>
      <c r="F26" s="397">
        <v>358576284</v>
      </c>
      <c r="G26" s="397">
        <v>26772684</v>
      </c>
      <c r="H26" s="397">
        <v>385348968</v>
      </c>
      <c r="I26" s="397">
        <v>150794410</v>
      </c>
      <c r="J26" s="397">
        <v>3195186</v>
      </c>
      <c r="K26" s="397">
        <v>153989596</v>
      </c>
      <c r="L26" s="397">
        <v>2186941</v>
      </c>
      <c r="M26" s="397">
        <v>64571257</v>
      </c>
      <c r="N26" s="397">
        <v>7864252</v>
      </c>
      <c r="O26" s="397">
        <v>72435509</v>
      </c>
      <c r="P26" s="397">
        <v>1140635851</v>
      </c>
      <c r="Q26" s="397">
        <v>0</v>
      </c>
      <c r="R26" s="397">
        <v>1140635851</v>
      </c>
      <c r="S26" s="397">
        <v>0</v>
      </c>
      <c r="T26" s="397">
        <v>1038214438</v>
      </c>
      <c r="U26" s="397">
        <v>1038214438</v>
      </c>
      <c r="V26" s="397">
        <v>1068200342</v>
      </c>
      <c r="W26" s="397">
        <v>1068200342</v>
      </c>
      <c r="X26" s="397">
        <v>1140635851</v>
      </c>
      <c r="Y26" s="397">
        <v>1140635851</v>
      </c>
      <c r="Z26" s="397">
        <v>1388704</v>
      </c>
      <c r="AA26" s="397">
        <v>107946</v>
      </c>
      <c r="AB26" s="397">
        <v>1496650</v>
      </c>
      <c r="AC26" s="397">
        <v>77011327</v>
      </c>
      <c r="AD26" s="397">
        <v>0</v>
      </c>
      <c r="AE26" s="397">
        <v>1219143828</v>
      </c>
    </row>
    <row r="27" spans="1:31">
      <c r="A27" s="385">
        <v>2010</v>
      </c>
      <c r="B27" s="385">
        <v>7</v>
      </c>
      <c r="C27" s="397">
        <v>604360846</v>
      </c>
      <c r="D27" s="397">
        <v>16735</v>
      </c>
      <c r="E27" s="397">
        <v>604377581</v>
      </c>
      <c r="F27" s="397">
        <v>376705489</v>
      </c>
      <c r="G27" s="397">
        <v>22397276</v>
      </c>
      <c r="H27" s="397">
        <v>399102765</v>
      </c>
      <c r="I27" s="397">
        <v>151240059</v>
      </c>
      <c r="J27" s="397">
        <v>2566054</v>
      </c>
      <c r="K27" s="397">
        <v>153806113</v>
      </c>
      <c r="L27" s="397">
        <v>2194417</v>
      </c>
      <c r="M27" s="397">
        <v>69945862</v>
      </c>
      <c r="N27" s="397">
        <v>8418117</v>
      </c>
      <c r="O27" s="397">
        <v>78363979</v>
      </c>
      <c r="P27" s="397">
        <v>1237844855</v>
      </c>
      <c r="Q27" s="397">
        <v>0</v>
      </c>
      <c r="R27" s="397">
        <v>1237844855</v>
      </c>
      <c r="S27" s="397">
        <v>0</v>
      </c>
      <c r="T27" s="397">
        <v>1134500811</v>
      </c>
      <c r="U27" s="397">
        <v>1134500811</v>
      </c>
      <c r="V27" s="397">
        <v>1159480876</v>
      </c>
      <c r="W27" s="397">
        <v>1159480876</v>
      </c>
      <c r="X27" s="397">
        <v>1237844855</v>
      </c>
      <c r="Y27" s="397">
        <v>1237844855</v>
      </c>
      <c r="Z27" s="397">
        <v>1641735</v>
      </c>
      <c r="AA27" s="397">
        <v>101388</v>
      </c>
      <c r="AB27" s="397">
        <v>1743123</v>
      </c>
      <c r="AC27" s="397">
        <v>91904006</v>
      </c>
      <c r="AD27" s="397">
        <v>0</v>
      </c>
      <c r="AE27" s="397">
        <v>1331491984</v>
      </c>
    </row>
    <row r="28" spans="1:31">
      <c r="A28" s="385">
        <v>2010</v>
      </c>
      <c r="B28" s="385">
        <v>8</v>
      </c>
      <c r="C28" s="397">
        <v>627225759</v>
      </c>
      <c r="D28" s="397">
        <v>-857</v>
      </c>
      <c r="E28" s="397">
        <v>627224902</v>
      </c>
      <c r="F28" s="397">
        <v>386731429</v>
      </c>
      <c r="G28" s="397">
        <v>-1224172</v>
      </c>
      <c r="H28" s="397">
        <v>385507257</v>
      </c>
      <c r="I28" s="397">
        <v>151475859</v>
      </c>
      <c r="J28" s="397">
        <v>-137265</v>
      </c>
      <c r="K28" s="397">
        <v>151338594</v>
      </c>
      <c r="L28" s="397">
        <v>2201893</v>
      </c>
      <c r="M28" s="397">
        <v>71303758</v>
      </c>
      <c r="N28" s="397">
        <v>8670208</v>
      </c>
      <c r="O28" s="397">
        <v>79973966</v>
      </c>
      <c r="P28" s="397">
        <v>1246246612</v>
      </c>
      <c r="Q28" s="397">
        <v>0</v>
      </c>
      <c r="R28" s="397">
        <v>1246246612</v>
      </c>
      <c r="S28" s="397">
        <v>0</v>
      </c>
      <c r="T28" s="397">
        <v>1167634940</v>
      </c>
      <c r="U28" s="397">
        <v>1167634940</v>
      </c>
      <c r="V28" s="397">
        <v>1166272646</v>
      </c>
      <c r="W28" s="397">
        <v>1166272646</v>
      </c>
      <c r="X28" s="397">
        <v>1246246612</v>
      </c>
      <c r="Y28" s="397">
        <v>1246246612</v>
      </c>
      <c r="Z28" s="397">
        <v>1638773</v>
      </c>
      <c r="AA28" s="397">
        <v>-5383</v>
      </c>
      <c r="AB28" s="397">
        <v>1633390</v>
      </c>
      <c r="AC28" s="397">
        <v>93145629</v>
      </c>
      <c r="AD28" s="397">
        <v>0</v>
      </c>
      <c r="AE28" s="397">
        <v>1341025631</v>
      </c>
    </row>
    <row r="29" spans="1:31">
      <c r="A29" s="385">
        <v>2010</v>
      </c>
      <c r="B29" s="385">
        <v>9</v>
      </c>
      <c r="C29" s="397">
        <v>568221476</v>
      </c>
      <c r="D29" s="397">
        <v>-49437</v>
      </c>
      <c r="E29" s="397">
        <v>568172039</v>
      </c>
      <c r="F29" s="397">
        <v>378342125</v>
      </c>
      <c r="G29" s="397">
        <v>-92302061</v>
      </c>
      <c r="H29" s="397">
        <v>286040064</v>
      </c>
      <c r="I29" s="397">
        <v>151201730</v>
      </c>
      <c r="J29" s="397">
        <v>-10524282</v>
      </c>
      <c r="K29" s="397">
        <v>140677448</v>
      </c>
      <c r="L29" s="397">
        <v>2209370</v>
      </c>
      <c r="M29" s="397">
        <v>61029913</v>
      </c>
      <c r="N29" s="397">
        <v>7371835</v>
      </c>
      <c r="O29" s="397">
        <v>68401748</v>
      </c>
      <c r="P29" s="397">
        <v>1065500669</v>
      </c>
      <c r="Q29" s="397">
        <v>0</v>
      </c>
      <c r="R29" s="397">
        <v>1065500669</v>
      </c>
      <c r="S29" s="397">
        <v>0</v>
      </c>
      <c r="T29" s="397">
        <v>1099974701</v>
      </c>
      <c r="U29" s="397">
        <v>1099974701</v>
      </c>
      <c r="V29" s="397">
        <v>997098921</v>
      </c>
      <c r="W29" s="397">
        <v>997098921</v>
      </c>
      <c r="X29" s="397">
        <v>1065500669</v>
      </c>
      <c r="Y29" s="397">
        <v>1065500669</v>
      </c>
      <c r="Z29" s="397">
        <v>1576894</v>
      </c>
      <c r="AA29" s="397">
        <v>-399773</v>
      </c>
      <c r="AB29" s="397">
        <v>1177121</v>
      </c>
      <c r="AC29" s="397">
        <v>66414169</v>
      </c>
      <c r="AD29" s="397">
        <v>0</v>
      </c>
      <c r="AE29" s="397">
        <v>1133091959</v>
      </c>
    </row>
    <row r="30" spans="1:31">
      <c r="A30" s="385">
        <v>2010</v>
      </c>
      <c r="B30" s="385">
        <v>10</v>
      </c>
      <c r="C30" s="397">
        <v>445046701</v>
      </c>
      <c r="D30" s="397">
        <v>-23790</v>
      </c>
      <c r="E30" s="397">
        <v>445022911</v>
      </c>
      <c r="F30" s="397">
        <v>327828920</v>
      </c>
      <c r="G30" s="397">
        <v>-54819871</v>
      </c>
      <c r="H30" s="397">
        <v>273009049</v>
      </c>
      <c r="I30" s="397">
        <v>149810590</v>
      </c>
      <c r="J30" s="397">
        <v>-7018137</v>
      </c>
      <c r="K30" s="397">
        <v>142792453</v>
      </c>
      <c r="L30" s="397">
        <v>2216846</v>
      </c>
      <c r="M30" s="397">
        <v>55630024</v>
      </c>
      <c r="N30" s="397">
        <v>6361509</v>
      </c>
      <c r="O30" s="397">
        <v>61991533</v>
      </c>
      <c r="P30" s="397">
        <v>925032792</v>
      </c>
      <c r="Q30" s="397">
        <v>0</v>
      </c>
      <c r="R30" s="397">
        <v>925032792</v>
      </c>
      <c r="S30" s="397">
        <v>0</v>
      </c>
      <c r="T30" s="397">
        <v>924903057</v>
      </c>
      <c r="U30" s="397">
        <v>924903057</v>
      </c>
      <c r="V30" s="397">
        <v>863041259</v>
      </c>
      <c r="W30" s="397">
        <v>863041259</v>
      </c>
      <c r="X30" s="397">
        <v>925032792</v>
      </c>
      <c r="Y30" s="397">
        <v>925032792</v>
      </c>
      <c r="Z30" s="397">
        <v>1417933</v>
      </c>
      <c r="AA30" s="397">
        <v>-248027</v>
      </c>
      <c r="AB30" s="397">
        <v>1169906</v>
      </c>
      <c r="AC30" s="397">
        <v>49015765</v>
      </c>
      <c r="AD30" s="397">
        <v>0</v>
      </c>
      <c r="AE30" s="397">
        <v>975218463</v>
      </c>
    </row>
    <row r="31" spans="1:31">
      <c r="A31" s="385">
        <v>2010</v>
      </c>
      <c r="B31" s="385">
        <v>11</v>
      </c>
      <c r="C31" s="397">
        <v>358993807</v>
      </c>
      <c r="D31" s="397">
        <v>-9499</v>
      </c>
      <c r="E31" s="397">
        <v>358984308</v>
      </c>
      <c r="F31" s="397">
        <v>285281927</v>
      </c>
      <c r="G31" s="397">
        <v>-16601294</v>
      </c>
      <c r="H31" s="397">
        <v>268680633</v>
      </c>
      <c r="I31" s="397">
        <v>148696104</v>
      </c>
      <c r="J31" s="397">
        <v>-2390369</v>
      </c>
      <c r="K31" s="397">
        <v>146305735</v>
      </c>
      <c r="L31" s="397">
        <v>2224322</v>
      </c>
      <c r="M31" s="397">
        <v>51867008</v>
      </c>
      <c r="N31" s="397">
        <v>5680615</v>
      </c>
      <c r="O31" s="397">
        <v>57547623</v>
      </c>
      <c r="P31" s="397">
        <v>833742621</v>
      </c>
      <c r="Q31" s="397">
        <v>0</v>
      </c>
      <c r="R31" s="397">
        <v>833742621</v>
      </c>
      <c r="S31" s="397">
        <v>0</v>
      </c>
      <c r="T31" s="397">
        <v>795196160</v>
      </c>
      <c r="U31" s="397">
        <v>795196160</v>
      </c>
      <c r="V31" s="397">
        <v>776194998</v>
      </c>
      <c r="W31" s="397">
        <v>776194998</v>
      </c>
      <c r="X31" s="397">
        <v>833742621</v>
      </c>
      <c r="Y31" s="397">
        <v>833742621</v>
      </c>
      <c r="Z31" s="397">
        <v>1480240</v>
      </c>
      <c r="AA31" s="397">
        <v>-90710</v>
      </c>
      <c r="AB31" s="397">
        <v>1389530</v>
      </c>
      <c r="AC31" s="397">
        <v>39310932</v>
      </c>
      <c r="AD31" s="397">
        <v>0</v>
      </c>
      <c r="AE31" s="397">
        <v>874443083</v>
      </c>
    </row>
    <row r="32" spans="1:31">
      <c r="A32" s="385">
        <v>2010</v>
      </c>
      <c r="B32" s="385">
        <v>12</v>
      </c>
      <c r="C32" s="397">
        <v>399728575</v>
      </c>
      <c r="D32" s="397">
        <v>42524</v>
      </c>
      <c r="E32" s="397">
        <v>399771099</v>
      </c>
      <c r="F32" s="397">
        <v>280733154</v>
      </c>
      <c r="G32" s="397">
        <v>43782308</v>
      </c>
      <c r="H32" s="397">
        <v>324515462</v>
      </c>
      <c r="I32" s="397">
        <v>148299248</v>
      </c>
      <c r="J32" s="397">
        <v>6337326</v>
      </c>
      <c r="K32" s="397">
        <v>154636574</v>
      </c>
      <c r="L32" s="397">
        <v>2231798</v>
      </c>
      <c r="M32" s="397">
        <v>59212764</v>
      </c>
      <c r="N32" s="397">
        <v>6427234</v>
      </c>
      <c r="O32" s="397">
        <v>65639998</v>
      </c>
      <c r="P32" s="397">
        <v>946794931</v>
      </c>
      <c r="Q32" s="397">
        <v>0</v>
      </c>
      <c r="R32" s="397">
        <v>946794931</v>
      </c>
      <c r="S32" s="397">
        <v>0</v>
      </c>
      <c r="T32" s="397">
        <v>830992775</v>
      </c>
      <c r="U32" s="397">
        <v>830992775</v>
      </c>
      <c r="V32" s="397">
        <v>881154933</v>
      </c>
      <c r="W32" s="397">
        <v>881154933</v>
      </c>
      <c r="X32" s="397">
        <v>946794931</v>
      </c>
      <c r="Y32" s="397">
        <v>946794931</v>
      </c>
      <c r="Z32" s="397">
        <v>1764304</v>
      </c>
      <c r="AA32" s="397">
        <v>289676</v>
      </c>
      <c r="AB32" s="397">
        <v>2053980</v>
      </c>
      <c r="AC32" s="397">
        <v>51480799</v>
      </c>
      <c r="AD32" s="397">
        <v>0</v>
      </c>
      <c r="AE32" s="397">
        <v>1000329710</v>
      </c>
    </row>
    <row r="33" spans="1:31">
      <c r="B33" s="390" t="s">
        <v>112</v>
      </c>
      <c r="C33" s="397">
        <v>5592243505</v>
      </c>
      <c r="D33" s="397">
        <v>6308</v>
      </c>
      <c r="E33" s="397">
        <v>5592249813</v>
      </c>
      <c r="F33" s="397">
        <v>3821185733</v>
      </c>
      <c r="G33" s="397">
        <v>6649857</v>
      </c>
      <c r="H33" s="397">
        <v>3827835590</v>
      </c>
      <c r="I33" s="397">
        <v>1791485953</v>
      </c>
      <c r="J33" s="397">
        <v>2758339</v>
      </c>
      <c r="K33" s="397">
        <v>1794244292</v>
      </c>
      <c r="L33" s="397">
        <v>26288150</v>
      </c>
      <c r="M33" s="397">
        <v>708120558</v>
      </c>
      <c r="N33" s="397">
        <v>82137883</v>
      </c>
      <c r="O33" s="397">
        <v>790258441</v>
      </c>
      <c r="P33" s="397">
        <v>12030876286</v>
      </c>
      <c r="Q33" s="397">
        <v>0</v>
      </c>
      <c r="R33" s="397">
        <v>12030876286</v>
      </c>
      <c r="S33" s="397">
        <v>0</v>
      </c>
      <c r="T33" s="397">
        <v>11231203341</v>
      </c>
      <c r="U33" s="397">
        <v>11231203341</v>
      </c>
      <c r="V33" s="397">
        <v>11240617845</v>
      </c>
      <c r="W33" s="397">
        <v>11240617845</v>
      </c>
      <c r="X33" s="397">
        <v>12030876286</v>
      </c>
      <c r="Y33" s="397">
        <v>12030876286</v>
      </c>
      <c r="Z33" s="397">
        <v>18900765</v>
      </c>
      <c r="AA33" s="397">
        <v>168312</v>
      </c>
      <c r="AB33" s="397">
        <v>19069077</v>
      </c>
      <c r="AC33" s="397">
        <v>717181057</v>
      </c>
      <c r="AD33" s="397">
        <v>0</v>
      </c>
      <c r="AE33" s="397">
        <v>12767126420</v>
      </c>
    </row>
    <row r="34" spans="1:31">
      <c r="A34" s="385">
        <v>2011</v>
      </c>
      <c r="B34" s="385">
        <v>1</v>
      </c>
      <c r="C34" s="397">
        <v>518234291</v>
      </c>
      <c r="D34" s="397">
        <v>-28147</v>
      </c>
      <c r="E34" s="397">
        <v>518206144</v>
      </c>
      <c r="F34" s="397">
        <v>293182194</v>
      </c>
      <c r="G34" s="397">
        <v>-23944105</v>
      </c>
      <c r="H34" s="397">
        <v>269238089</v>
      </c>
      <c r="I34" s="397">
        <v>157657490</v>
      </c>
      <c r="J34" s="397">
        <v>-3309833</v>
      </c>
      <c r="K34" s="397">
        <v>154347657</v>
      </c>
      <c r="L34" s="397">
        <v>2239743</v>
      </c>
      <c r="M34" s="397">
        <v>62578147</v>
      </c>
      <c r="N34" s="397">
        <v>6744617</v>
      </c>
      <c r="O34" s="397">
        <v>69322764</v>
      </c>
      <c r="P34" s="397">
        <v>1013354397</v>
      </c>
      <c r="Q34" s="397">
        <v>0</v>
      </c>
      <c r="R34" s="397">
        <v>1013354397</v>
      </c>
      <c r="S34" s="397">
        <v>0</v>
      </c>
      <c r="T34" s="397">
        <v>971313718</v>
      </c>
      <c r="U34" s="397">
        <v>971313718</v>
      </c>
      <c r="V34" s="397">
        <v>944031633</v>
      </c>
      <c r="W34" s="397">
        <v>944031633</v>
      </c>
      <c r="X34" s="397">
        <v>1013354397</v>
      </c>
      <c r="Y34" s="397">
        <v>1013354397</v>
      </c>
      <c r="Z34" s="397">
        <v>1845100</v>
      </c>
      <c r="AA34" s="397">
        <v>-157850</v>
      </c>
      <c r="AB34" s="397">
        <v>1687250</v>
      </c>
      <c r="AC34" s="397">
        <v>57857756</v>
      </c>
      <c r="AD34" s="397">
        <v>0</v>
      </c>
      <c r="AE34" s="397">
        <v>1072899403</v>
      </c>
    </row>
    <row r="35" spans="1:31">
      <c r="A35" s="385">
        <v>2011</v>
      </c>
      <c r="B35" s="385">
        <v>2</v>
      </c>
      <c r="C35" s="397">
        <v>457749083</v>
      </c>
      <c r="D35" s="397">
        <v>-54706</v>
      </c>
      <c r="E35" s="397">
        <v>457694377</v>
      </c>
      <c r="F35" s="397">
        <v>278828193</v>
      </c>
      <c r="G35" s="397">
        <v>-72399395</v>
      </c>
      <c r="H35" s="397">
        <v>206428798</v>
      </c>
      <c r="I35" s="397">
        <v>157153946</v>
      </c>
      <c r="J35" s="397">
        <v>-10444774</v>
      </c>
      <c r="K35" s="397">
        <v>146709172</v>
      </c>
      <c r="L35" s="397">
        <v>2247687</v>
      </c>
      <c r="M35" s="397">
        <v>52459028</v>
      </c>
      <c r="N35" s="397">
        <v>5735533</v>
      </c>
      <c r="O35" s="397">
        <v>58194561</v>
      </c>
      <c r="P35" s="397">
        <v>871274595</v>
      </c>
      <c r="Q35" s="397">
        <v>0</v>
      </c>
      <c r="R35" s="397">
        <v>871274595</v>
      </c>
      <c r="S35" s="397">
        <v>0</v>
      </c>
      <c r="T35" s="397">
        <v>895978909</v>
      </c>
      <c r="U35" s="397">
        <v>895978909</v>
      </c>
      <c r="V35" s="397">
        <v>813080034</v>
      </c>
      <c r="W35" s="397">
        <v>813080034</v>
      </c>
      <c r="X35" s="397">
        <v>871274595</v>
      </c>
      <c r="Y35" s="397">
        <v>871274595</v>
      </c>
      <c r="Z35" s="397">
        <v>1868920</v>
      </c>
      <c r="AA35" s="397">
        <v>-511208</v>
      </c>
      <c r="AB35" s="397">
        <v>1357712</v>
      </c>
      <c r="AC35" s="397">
        <v>42020620</v>
      </c>
      <c r="AD35" s="397">
        <v>0</v>
      </c>
      <c r="AE35" s="397">
        <v>914652927</v>
      </c>
    </row>
    <row r="36" spans="1:31">
      <c r="A36" s="385">
        <v>2011</v>
      </c>
      <c r="B36" s="385">
        <v>3</v>
      </c>
      <c r="C36" s="397">
        <v>364652495</v>
      </c>
      <c r="D36" s="397">
        <v>21937</v>
      </c>
      <c r="E36" s="397">
        <v>364674432</v>
      </c>
      <c r="F36" s="397">
        <v>266946061</v>
      </c>
      <c r="G36" s="397">
        <v>33998554</v>
      </c>
      <c r="H36" s="397">
        <v>300944615</v>
      </c>
      <c r="I36" s="397">
        <v>156953464</v>
      </c>
      <c r="J36" s="397">
        <v>5111897</v>
      </c>
      <c r="K36" s="397">
        <v>162065361</v>
      </c>
      <c r="L36" s="397">
        <v>2255632</v>
      </c>
      <c r="M36" s="397">
        <v>53590329</v>
      </c>
      <c r="N36" s="397">
        <v>6032797</v>
      </c>
      <c r="O36" s="397">
        <v>59623126</v>
      </c>
      <c r="P36" s="397">
        <v>889563166</v>
      </c>
      <c r="Q36" s="397">
        <v>0</v>
      </c>
      <c r="R36" s="397">
        <v>889563166</v>
      </c>
      <c r="S36" s="397">
        <v>0</v>
      </c>
      <c r="T36" s="397">
        <v>790807652</v>
      </c>
      <c r="U36" s="397">
        <v>790807652</v>
      </c>
      <c r="V36" s="397">
        <v>829940040</v>
      </c>
      <c r="W36" s="397">
        <v>829940040</v>
      </c>
      <c r="X36" s="397">
        <v>889563166</v>
      </c>
      <c r="Y36" s="397">
        <v>889563166</v>
      </c>
      <c r="Z36" s="397">
        <v>1733757</v>
      </c>
      <c r="AA36" s="397">
        <v>233327</v>
      </c>
      <c r="AB36" s="397">
        <v>1967084</v>
      </c>
      <c r="AC36" s="397">
        <v>43945098</v>
      </c>
      <c r="AD36" s="397">
        <v>0</v>
      </c>
      <c r="AE36" s="397">
        <v>935475348</v>
      </c>
    </row>
    <row r="37" spans="1:31">
      <c r="A37" s="385">
        <v>2011</v>
      </c>
      <c r="B37" s="385">
        <v>4</v>
      </c>
      <c r="C37" s="397">
        <v>362049166</v>
      </c>
      <c r="D37" s="397">
        <v>10465</v>
      </c>
      <c r="E37" s="397">
        <v>362059631</v>
      </c>
      <c r="F37" s="397">
        <v>288746425</v>
      </c>
      <c r="G37" s="397">
        <v>27069869</v>
      </c>
      <c r="H37" s="397">
        <v>315816294</v>
      </c>
      <c r="I37" s="397">
        <v>158050546</v>
      </c>
      <c r="J37" s="397">
        <v>3858735</v>
      </c>
      <c r="K37" s="397">
        <v>161909281</v>
      </c>
      <c r="L37" s="397">
        <v>2263577</v>
      </c>
      <c r="M37" s="397">
        <v>50591947</v>
      </c>
      <c r="N37" s="397">
        <v>5934703</v>
      </c>
      <c r="O37" s="397">
        <v>56526650</v>
      </c>
      <c r="P37" s="397">
        <v>898575433</v>
      </c>
      <c r="Q37" s="397">
        <v>0</v>
      </c>
      <c r="R37" s="397">
        <v>898575433</v>
      </c>
      <c r="S37" s="397">
        <v>0</v>
      </c>
      <c r="T37" s="397">
        <v>811109714</v>
      </c>
      <c r="U37" s="397">
        <v>811109714</v>
      </c>
      <c r="V37" s="397">
        <v>842048783</v>
      </c>
      <c r="W37" s="397">
        <v>842048783</v>
      </c>
      <c r="X37" s="397">
        <v>898575433</v>
      </c>
      <c r="Y37" s="397">
        <v>898575433</v>
      </c>
      <c r="Z37" s="397">
        <v>1621345</v>
      </c>
      <c r="AA37" s="397">
        <v>160084</v>
      </c>
      <c r="AB37" s="397">
        <v>1781429</v>
      </c>
      <c r="AC37" s="397">
        <v>45045121</v>
      </c>
      <c r="AD37" s="397">
        <v>0</v>
      </c>
      <c r="AE37" s="397">
        <v>945401983</v>
      </c>
    </row>
    <row r="38" spans="1:31">
      <c r="A38" s="385">
        <v>2011</v>
      </c>
      <c r="B38" s="385">
        <v>5</v>
      </c>
      <c r="C38" s="397">
        <v>397111967</v>
      </c>
      <c r="D38" s="397">
        <v>64172</v>
      </c>
      <c r="E38" s="397">
        <v>397176139</v>
      </c>
      <c r="F38" s="397">
        <v>309116558</v>
      </c>
      <c r="G38" s="397">
        <v>117499238</v>
      </c>
      <c r="H38" s="397">
        <v>426615796</v>
      </c>
      <c r="I38" s="397">
        <v>158519054</v>
      </c>
      <c r="J38" s="397">
        <v>15764178</v>
      </c>
      <c r="K38" s="397">
        <v>174283232</v>
      </c>
      <c r="L38" s="397">
        <v>2271521</v>
      </c>
      <c r="M38" s="397">
        <v>59732117</v>
      </c>
      <c r="N38" s="397">
        <v>7167376</v>
      </c>
      <c r="O38" s="397">
        <v>66899493</v>
      </c>
      <c r="P38" s="397">
        <v>1067246181</v>
      </c>
      <c r="Q38" s="397">
        <v>0</v>
      </c>
      <c r="R38" s="397">
        <v>1067246181</v>
      </c>
      <c r="S38" s="397">
        <v>0</v>
      </c>
      <c r="T38" s="397">
        <v>867019100</v>
      </c>
      <c r="U38" s="397">
        <v>867019100</v>
      </c>
      <c r="V38" s="397">
        <v>1000346688</v>
      </c>
      <c r="W38" s="397">
        <v>1000346688</v>
      </c>
      <c r="X38" s="397">
        <v>1067246181</v>
      </c>
      <c r="Y38" s="397">
        <v>1067246181</v>
      </c>
      <c r="Z38" s="397">
        <v>1878573</v>
      </c>
      <c r="AA38" s="397">
        <v>748777</v>
      </c>
      <c r="AB38" s="397">
        <v>2627350</v>
      </c>
      <c r="AC38" s="397">
        <v>64995459</v>
      </c>
      <c r="AD38" s="397">
        <v>0</v>
      </c>
      <c r="AE38" s="397">
        <v>1134868990</v>
      </c>
    </row>
    <row r="39" spans="1:31">
      <c r="A39" s="385">
        <v>2011</v>
      </c>
      <c r="B39" s="385">
        <v>6</v>
      </c>
      <c r="C39" s="397">
        <v>538415046</v>
      </c>
      <c r="D39" s="397">
        <v>18275</v>
      </c>
      <c r="E39" s="397">
        <v>538433321</v>
      </c>
      <c r="F39" s="397">
        <v>363529678</v>
      </c>
      <c r="G39" s="397">
        <v>27532458</v>
      </c>
      <c r="H39" s="397">
        <v>391062136</v>
      </c>
      <c r="I39" s="397">
        <v>160301337</v>
      </c>
      <c r="J39" s="397">
        <v>3255699</v>
      </c>
      <c r="K39" s="397">
        <v>163557036</v>
      </c>
      <c r="L39" s="397">
        <v>2279466</v>
      </c>
      <c r="M39" s="397">
        <v>65423160</v>
      </c>
      <c r="N39" s="397">
        <v>7918107</v>
      </c>
      <c r="O39" s="397">
        <v>73341267</v>
      </c>
      <c r="P39" s="397">
        <v>1168673226</v>
      </c>
      <c r="Q39" s="397">
        <v>0</v>
      </c>
      <c r="R39" s="397">
        <v>1168673226</v>
      </c>
      <c r="S39" s="397">
        <v>0</v>
      </c>
      <c r="T39" s="397">
        <v>1064525527</v>
      </c>
      <c r="U39" s="397">
        <v>1064525527</v>
      </c>
      <c r="V39" s="397">
        <v>1095331959</v>
      </c>
      <c r="W39" s="397">
        <v>1095331959</v>
      </c>
      <c r="X39" s="397">
        <v>1168673226</v>
      </c>
      <c r="Y39" s="397">
        <v>1168673226</v>
      </c>
      <c r="Z39" s="397">
        <v>1554732</v>
      </c>
      <c r="AA39" s="397">
        <v>122464</v>
      </c>
      <c r="AB39" s="397">
        <v>1677196</v>
      </c>
      <c r="AC39" s="397">
        <v>78881788</v>
      </c>
      <c r="AD39" s="397">
        <v>0</v>
      </c>
      <c r="AE39" s="397">
        <v>1249232210</v>
      </c>
    </row>
    <row r="40" spans="1:31">
      <c r="A40" s="385">
        <v>2011</v>
      </c>
      <c r="B40" s="385">
        <v>7</v>
      </c>
      <c r="C40" s="397">
        <v>617504984</v>
      </c>
      <c r="D40" s="397">
        <v>17033</v>
      </c>
      <c r="E40" s="397">
        <v>617522017</v>
      </c>
      <c r="F40" s="397">
        <v>382345131</v>
      </c>
      <c r="G40" s="397">
        <v>23077414</v>
      </c>
      <c r="H40" s="397">
        <v>405422545</v>
      </c>
      <c r="I40" s="397">
        <v>160738221</v>
      </c>
      <c r="J40" s="397">
        <v>2615564</v>
      </c>
      <c r="K40" s="397">
        <v>163353785</v>
      </c>
      <c r="L40" s="397">
        <v>2287411</v>
      </c>
      <c r="M40" s="397">
        <v>70820911</v>
      </c>
      <c r="N40" s="397">
        <v>8473355</v>
      </c>
      <c r="O40" s="397">
        <v>79294266</v>
      </c>
      <c r="P40" s="397">
        <v>1267880024</v>
      </c>
      <c r="Q40" s="397">
        <v>0</v>
      </c>
      <c r="R40" s="397">
        <v>1267880024</v>
      </c>
      <c r="S40" s="397">
        <v>0</v>
      </c>
      <c r="T40" s="397">
        <v>1162875747</v>
      </c>
      <c r="U40" s="397">
        <v>1162875747</v>
      </c>
      <c r="V40" s="397">
        <v>1188585758</v>
      </c>
      <c r="W40" s="397">
        <v>1188585758</v>
      </c>
      <c r="X40" s="397">
        <v>1267880024</v>
      </c>
      <c r="Y40" s="397">
        <v>1267880024</v>
      </c>
      <c r="Z40" s="397">
        <v>1838014</v>
      </c>
      <c r="AA40" s="397">
        <v>115095</v>
      </c>
      <c r="AB40" s="397">
        <v>1953109</v>
      </c>
      <c r="AC40" s="397">
        <v>94079030</v>
      </c>
      <c r="AD40" s="397">
        <v>0</v>
      </c>
      <c r="AE40" s="397">
        <v>1363912163</v>
      </c>
    </row>
    <row r="41" spans="1:31">
      <c r="A41" s="385">
        <v>2011</v>
      </c>
      <c r="B41" s="385">
        <v>8</v>
      </c>
      <c r="C41" s="397">
        <v>641291089</v>
      </c>
      <c r="D41" s="397">
        <v>-838</v>
      </c>
      <c r="E41" s="397">
        <v>641290251</v>
      </c>
      <c r="F41" s="397">
        <v>393255767</v>
      </c>
      <c r="G41" s="397">
        <v>-1214819</v>
      </c>
      <c r="H41" s="397">
        <v>392040948</v>
      </c>
      <c r="I41" s="397">
        <v>160979052</v>
      </c>
      <c r="J41" s="397">
        <v>-134515</v>
      </c>
      <c r="K41" s="397">
        <v>160844537</v>
      </c>
      <c r="L41" s="397">
        <v>2295355</v>
      </c>
      <c r="M41" s="397">
        <v>72171104</v>
      </c>
      <c r="N41" s="397">
        <v>8725852</v>
      </c>
      <c r="O41" s="397">
        <v>80896956</v>
      </c>
      <c r="P41" s="397">
        <v>1277368047</v>
      </c>
      <c r="Q41" s="397">
        <v>0</v>
      </c>
      <c r="R41" s="397">
        <v>1277368047</v>
      </c>
      <c r="S41" s="397">
        <v>0</v>
      </c>
      <c r="T41" s="397">
        <v>1197821263</v>
      </c>
      <c r="U41" s="397">
        <v>1197821263</v>
      </c>
      <c r="V41" s="397">
        <v>1196471091</v>
      </c>
      <c r="W41" s="397">
        <v>1196471091</v>
      </c>
      <c r="X41" s="397">
        <v>1277368047</v>
      </c>
      <c r="Y41" s="397">
        <v>1277368047</v>
      </c>
      <c r="Z41" s="397">
        <v>1834698</v>
      </c>
      <c r="AA41" s="397">
        <v>-5875</v>
      </c>
      <c r="AB41" s="397">
        <v>1828823</v>
      </c>
      <c r="AC41" s="397">
        <v>95495486</v>
      </c>
      <c r="AD41" s="397">
        <v>0</v>
      </c>
      <c r="AE41" s="397">
        <v>1374692356</v>
      </c>
    </row>
    <row r="42" spans="1:31">
      <c r="A42" s="385">
        <v>2011</v>
      </c>
      <c r="B42" s="385">
        <v>9</v>
      </c>
      <c r="C42" s="397">
        <v>580790510</v>
      </c>
      <c r="D42" s="397">
        <v>-49819</v>
      </c>
      <c r="E42" s="397">
        <v>580740691</v>
      </c>
      <c r="F42" s="397">
        <v>385520653</v>
      </c>
      <c r="G42" s="397">
        <v>-94874027</v>
      </c>
      <c r="H42" s="397">
        <v>290646626</v>
      </c>
      <c r="I42" s="397">
        <v>160701117</v>
      </c>
      <c r="J42" s="397">
        <v>-10661786</v>
      </c>
      <c r="K42" s="397">
        <v>150039331</v>
      </c>
      <c r="L42" s="397">
        <v>2303300</v>
      </c>
      <c r="M42" s="397">
        <v>61864307</v>
      </c>
      <c r="N42" s="397">
        <v>7425287</v>
      </c>
      <c r="O42" s="397">
        <v>69289594</v>
      </c>
      <c r="P42" s="397">
        <v>1093019542</v>
      </c>
      <c r="Q42" s="397">
        <v>0</v>
      </c>
      <c r="R42" s="397">
        <v>1093019542</v>
      </c>
      <c r="S42" s="397">
        <v>0</v>
      </c>
      <c r="T42" s="397">
        <v>1129315580</v>
      </c>
      <c r="U42" s="397">
        <v>1129315580</v>
      </c>
      <c r="V42" s="397">
        <v>1023729948</v>
      </c>
      <c r="W42" s="397">
        <v>1023729948</v>
      </c>
      <c r="X42" s="397">
        <v>1093019542</v>
      </c>
      <c r="Y42" s="397">
        <v>1093019542</v>
      </c>
      <c r="Z42" s="397">
        <v>1765421</v>
      </c>
      <c r="AA42" s="397">
        <v>-451033</v>
      </c>
      <c r="AB42" s="397">
        <v>1314388</v>
      </c>
      <c r="AC42" s="397">
        <v>68197025</v>
      </c>
      <c r="AD42" s="397">
        <v>0</v>
      </c>
      <c r="AE42" s="397">
        <v>1162530955</v>
      </c>
    </row>
    <row r="43" spans="1:31">
      <c r="A43" s="385">
        <v>2011</v>
      </c>
      <c r="B43" s="385">
        <v>10</v>
      </c>
      <c r="C43" s="397">
        <v>456587066</v>
      </c>
      <c r="D43" s="397">
        <v>-24070</v>
      </c>
      <c r="E43" s="397">
        <v>456562996</v>
      </c>
      <c r="F43" s="397">
        <v>335423637</v>
      </c>
      <c r="G43" s="397">
        <v>-56808320</v>
      </c>
      <c r="H43" s="397">
        <v>278615317</v>
      </c>
      <c r="I43" s="397">
        <v>159142368</v>
      </c>
      <c r="J43" s="397">
        <v>-7110024</v>
      </c>
      <c r="K43" s="397">
        <v>152032344</v>
      </c>
      <c r="L43" s="397">
        <v>2311245</v>
      </c>
      <c r="M43" s="397">
        <v>56487122</v>
      </c>
      <c r="N43" s="397">
        <v>6417147</v>
      </c>
      <c r="O43" s="397">
        <v>62904269</v>
      </c>
      <c r="P43" s="397">
        <v>952426171</v>
      </c>
      <c r="Q43" s="397">
        <v>0</v>
      </c>
      <c r="R43" s="397">
        <v>952426171</v>
      </c>
      <c r="S43" s="397">
        <v>0</v>
      </c>
      <c r="T43" s="397">
        <v>953464316</v>
      </c>
      <c r="U43" s="397">
        <v>953464316</v>
      </c>
      <c r="V43" s="397">
        <v>889521902</v>
      </c>
      <c r="W43" s="397">
        <v>889521902</v>
      </c>
      <c r="X43" s="397">
        <v>952426171</v>
      </c>
      <c r="Y43" s="397">
        <v>952426171</v>
      </c>
      <c r="Z43" s="397">
        <v>1587455</v>
      </c>
      <c r="AA43" s="397">
        <v>-280953</v>
      </c>
      <c r="AB43" s="397">
        <v>1306502</v>
      </c>
      <c r="AC43" s="397">
        <v>50728861</v>
      </c>
      <c r="AD43" s="397">
        <v>0</v>
      </c>
      <c r="AE43" s="397">
        <v>1004461534</v>
      </c>
    </row>
    <row r="44" spans="1:31">
      <c r="A44" s="385">
        <v>2011</v>
      </c>
      <c r="B44" s="385">
        <v>11</v>
      </c>
      <c r="C44" s="397">
        <v>370160589</v>
      </c>
      <c r="D44" s="397">
        <v>-9824</v>
      </c>
      <c r="E44" s="397">
        <v>370150765</v>
      </c>
      <c r="F44" s="397">
        <v>293224113</v>
      </c>
      <c r="G44" s="397">
        <v>-17561348</v>
      </c>
      <c r="H44" s="397">
        <v>275662765</v>
      </c>
      <c r="I44" s="397">
        <v>158057034</v>
      </c>
      <c r="J44" s="397">
        <v>-2461472</v>
      </c>
      <c r="K44" s="397">
        <v>155595562</v>
      </c>
      <c r="L44" s="397">
        <v>2319189</v>
      </c>
      <c r="M44" s="397">
        <v>52689096</v>
      </c>
      <c r="N44" s="397">
        <v>5734458</v>
      </c>
      <c r="O44" s="397">
        <v>58423554</v>
      </c>
      <c r="P44" s="397">
        <v>862151835</v>
      </c>
      <c r="Q44" s="397">
        <v>0</v>
      </c>
      <c r="R44" s="397">
        <v>862151835</v>
      </c>
      <c r="S44" s="397">
        <v>0</v>
      </c>
      <c r="T44" s="397">
        <v>823760925</v>
      </c>
      <c r="U44" s="397">
        <v>823760925</v>
      </c>
      <c r="V44" s="397">
        <v>803728281</v>
      </c>
      <c r="W44" s="397">
        <v>803728281</v>
      </c>
      <c r="X44" s="397">
        <v>862151835</v>
      </c>
      <c r="Y44" s="397">
        <v>862151835</v>
      </c>
      <c r="Z44" s="397">
        <v>1657212</v>
      </c>
      <c r="AA44" s="397">
        <v>-104359</v>
      </c>
      <c r="AB44" s="397">
        <v>1552853</v>
      </c>
      <c r="AC44" s="397">
        <v>41073775</v>
      </c>
      <c r="AD44" s="397">
        <v>0</v>
      </c>
      <c r="AE44" s="397">
        <v>904778463</v>
      </c>
    </row>
    <row r="45" spans="1:31">
      <c r="A45" s="385">
        <v>2011</v>
      </c>
      <c r="B45" s="385">
        <v>12</v>
      </c>
      <c r="C45" s="397">
        <v>412177602</v>
      </c>
      <c r="D45" s="397">
        <v>42348</v>
      </c>
      <c r="E45" s="397">
        <v>412219950</v>
      </c>
      <c r="F45" s="397">
        <v>289506015</v>
      </c>
      <c r="G45" s="397">
        <v>45069056</v>
      </c>
      <c r="H45" s="397">
        <v>334575071</v>
      </c>
      <c r="I45" s="397">
        <v>157679532</v>
      </c>
      <c r="J45" s="397">
        <v>6325075</v>
      </c>
      <c r="K45" s="397">
        <v>164004607</v>
      </c>
      <c r="L45" s="397">
        <v>2327134</v>
      </c>
      <c r="M45" s="397">
        <v>60054662</v>
      </c>
      <c r="N45" s="397">
        <v>6482464</v>
      </c>
      <c r="O45" s="397">
        <v>66537126</v>
      </c>
      <c r="P45" s="397">
        <v>979663888</v>
      </c>
      <c r="Q45" s="397">
        <v>0</v>
      </c>
      <c r="R45" s="397">
        <v>979663888</v>
      </c>
      <c r="S45" s="397">
        <v>0</v>
      </c>
      <c r="T45" s="397">
        <v>861690283</v>
      </c>
      <c r="U45" s="397">
        <v>861690283</v>
      </c>
      <c r="V45" s="397">
        <v>913126762</v>
      </c>
      <c r="W45" s="397">
        <v>913126762</v>
      </c>
      <c r="X45" s="397">
        <v>979663888</v>
      </c>
      <c r="Y45" s="397">
        <v>979663888</v>
      </c>
      <c r="Z45" s="397">
        <v>1975235</v>
      </c>
      <c r="AA45" s="397">
        <v>322967</v>
      </c>
      <c r="AB45" s="397">
        <v>2298202</v>
      </c>
      <c r="AC45" s="397">
        <v>53896644</v>
      </c>
      <c r="AD45" s="397">
        <v>0</v>
      </c>
      <c r="AE45" s="397">
        <v>1035858734</v>
      </c>
    </row>
    <row r="46" spans="1:31">
      <c r="B46" s="390" t="s">
        <v>112</v>
      </c>
      <c r="C46" s="397">
        <v>5716723888</v>
      </c>
      <c r="D46" s="397">
        <v>6826</v>
      </c>
      <c r="E46" s="397">
        <v>5716730714</v>
      </c>
      <c r="F46" s="397">
        <v>3879624425</v>
      </c>
      <c r="G46" s="397">
        <v>7444575</v>
      </c>
      <c r="H46" s="397">
        <v>3887069000</v>
      </c>
      <c r="I46" s="397">
        <v>1905933161</v>
      </c>
      <c r="J46" s="397">
        <v>2808744</v>
      </c>
      <c r="K46" s="397">
        <v>1908741905</v>
      </c>
      <c r="L46" s="397">
        <v>27401260</v>
      </c>
      <c r="M46" s="397">
        <v>718461930</v>
      </c>
      <c r="N46" s="397">
        <v>82791696</v>
      </c>
      <c r="O46" s="397">
        <v>801253626</v>
      </c>
      <c r="P46" s="397">
        <v>12341196505</v>
      </c>
      <c r="Q46" s="397">
        <v>0</v>
      </c>
      <c r="R46" s="397">
        <v>12341196505</v>
      </c>
      <c r="S46" s="397">
        <v>0</v>
      </c>
      <c r="T46" s="397">
        <v>11529682734</v>
      </c>
      <c r="U46" s="397">
        <v>11529682734</v>
      </c>
      <c r="V46" s="397">
        <v>11539942879</v>
      </c>
      <c r="W46" s="397">
        <v>11539942879</v>
      </c>
      <c r="X46" s="397">
        <v>12341196505</v>
      </c>
      <c r="Y46" s="397">
        <v>12341196505</v>
      </c>
      <c r="Z46" s="397">
        <v>21160462</v>
      </c>
      <c r="AA46" s="397">
        <v>191436</v>
      </c>
      <c r="AB46" s="397">
        <v>21351898</v>
      </c>
      <c r="AC46" s="397">
        <v>736216663</v>
      </c>
      <c r="AD46" s="397">
        <v>0</v>
      </c>
      <c r="AE46" s="397">
        <v>13098765066</v>
      </c>
    </row>
    <row r="47" spans="1:31">
      <c r="A47" s="385">
        <v>2012</v>
      </c>
      <c r="B47" s="385">
        <v>1</v>
      </c>
      <c r="C47" s="397">
        <v>532871648</v>
      </c>
      <c r="D47" s="397">
        <v>-27895</v>
      </c>
      <c r="E47" s="397">
        <v>532843753</v>
      </c>
      <c r="F47" s="397">
        <v>303116940</v>
      </c>
      <c r="G47" s="397">
        <v>-24615163</v>
      </c>
      <c r="H47" s="397">
        <v>278501777</v>
      </c>
      <c r="I47" s="397">
        <v>158482710</v>
      </c>
      <c r="J47" s="397">
        <v>-3305356</v>
      </c>
      <c r="K47" s="397">
        <v>155177354</v>
      </c>
      <c r="L47" s="397">
        <v>2335491</v>
      </c>
      <c r="M47" s="397">
        <v>63422544</v>
      </c>
      <c r="N47" s="397">
        <v>6799036</v>
      </c>
      <c r="O47" s="397">
        <v>70221580</v>
      </c>
      <c r="P47" s="397">
        <v>1039079955</v>
      </c>
      <c r="Q47" s="397">
        <v>0</v>
      </c>
      <c r="R47" s="397">
        <v>1039079955</v>
      </c>
      <c r="S47" s="397">
        <v>0</v>
      </c>
      <c r="T47" s="397">
        <v>996806789</v>
      </c>
      <c r="U47" s="397">
        <v>996806789</v>
      </c>
      <c r="V47" s="397">
        <v>968858375</v>
      </c>
      <c r="W47" s="397">
        <v>968858375</v>
      </c>
      <c r="X47" s="397">
        <v>1039079955</v>
      </c>
      <c r="Y47" s="397">
        <v>1039079955</v>
      </c>
      <c r="Z47" s="397">
        <v>1864256</v>
      </c>
      <c r="AA47" s="397">
        <v>-158063</v>
      </c>
      <c r="AB47" s="397">
        <v>1706193</v>
      </c>
      <c r="AC47" s="397">
        <v>59329840</v>
      </c>
      <c r="AD47" s="397">
        <v>0</v>
      </c>
      <c r="AE47" s="397">
        <v>1100115988</v>
      </c>
    </row>
    <row r="48" spans="1:31">
      <c r="A48" s="385">
        <v>2012</v>
      </c>
      <c r="B48" s="385">
        <v>2</v>
      </c>
      <c r="C48" s="397">
        <v>486829415</v>
      </c>
      <c r="D48" s="397">
        <v>-55205</v>
      </c>
      <c r="E48" s="397">
        <v>486774210</v>
      </c>
      <c r="F48" s="397">
        <v>297665883</v>
      </c>
      <c r="G48" s="397">
        <v>-77955387</v>
      </c>
      <c r="H48" s="397">
        <v>219710496</v>
      </c>
      <c r="I48" s="397">
        <v>158417052</v>
      </c>
      <c r="J48" s="397">
        <v>-10689094</v>
      </c>
      <c r="K48" s="397">
        <v>147727958</v>
      </c>
      <c r="L48" s="397">
        <v>2343847</v>
      </c>
      <c r="M48" s="397">
        <v>55129408</v>
      </c>
      <c r="N48" s="397">
        <v>5989954</v>
      </c>
      <c r="O48" s="397">
        <v>61119362</v>
      </c>
      <c r="P48" s="397">
        <v>917675873</v>
      </c>
      <c r="Q48" s="397">
        <v>0</v>
      </c>
      <c r="R48" s="397">
        <v>917675873</v>
      </c>
      <c r="S48" s="397">
        <v>0</v>
      </c>
      <c r="T48" s="397">
        <v>945256197</v>
      </c>
      <c r="U48" s="397">
        <v>945256197</v>
      </c>
      <c r="V48" s="397">
        <v>856556511</v>
      </c>
      <c r="W48" s="397">
        <v>856556511</v>
      </c>
      <c r="X48" s="397">
        <v>917675873</v>
      </c>
      <c r="Y48" s="397">
        <v>917675873</v>
      </c>
      <c r="Z48" s="397">
        <v>1888324</v>
      </c>
      <c r="AA48" s="397">
        <v>-518627</v>
      </c>
      <c r="AB48" s="397">
        <v>1369697</v>
      </c>
      <c r="AC48" s="397">
        <v>45541021</v>
      </c>
      <c r="AD48" s="397">
        <v>0</v>
      </c>
      <c r="AE48" s="397">
        <v>964586591</v>
      </c>
    </row>
    <row r="49" spans="1:31">
      <c r="A49" s="385">
        <v>2012</v>
      </c>
      <c r="B49" s="385">
        <v>3</v>
      </c>
      <c r="C49" s="397">
        <v>389732187</v>
      </c>
      <c r="D49" s="397">
        <v>21055</v>
      </c>
      <c r="E49" s="397">
        <v>389753242</v>
      </c>
      <c r="F49" s="397">
        <v>285341285</v>
      </c>
      <c r="G49" s="397">
        <v>35038423</v>
      </c>
      <c r="H49" s="397">
        <v>320379708</v>
      </c>
      <c r="I49" s="397">
        <v>158216617</v>
      </c>
      <c r="J49" s="397">
        <v>5001355</v>
      </c>
      <c r="K49" s="397">
        <v>163217972</v>
      </c>
      <c r="L49" s="397">
        <v>2352204</v>
      </c>
      <c r="M49" s="397">
        <v>54442263</v>
      </c>
      <c r="N49" s="397">
        <v>6084780</v>
      </c>
      <c r="O49" s="397">
        <v>60527043</v>
      </c>
      <c r="P49" s="397">
        <v>936230169</v>
      </c>
      <c r="Q49" s="397">
        <v>0</v>
      </c>
      <c r="R49" s="397">
        <v>936230169</v>
      </c>
      <c r="S49" s="397">
        <v>0</v>
      </c>
      <c r="T49" s="397">
        <v>835642293</v>
      </c>
      <c r="U49" s="397">
        <v>835642293</v>
      </c>
      <c r="V49" s="397">
        <v>875703126</v>
      </c>
      <c r="W49" s="397">
        <v>875703126</v>
      </c>
      <c r="X49" s="397">
        <v>936230169</v>
      </c>
      <c r="Y49" s="397">
        <v>936230169</v>
      </c>
      <c r="Z49" s="397">
        <v>1751758</v>
      </c>
      <c r="AA49" s="397">
        <v>226278</v>
      </c>
      <c r="AB49" s="397">
        <v>1978036</v>
      </c>
      <c r="AC49" s="397">
        <v>47653133</v>
      </c>
      <c r="AD49" s="397">
        <v>0</v>
      </c>
      <c r="AE49" s="397">
        <v>985861338</v>
      </c>
    </row>
    <row r="50" spans="1:31">
      <c r="A50" s="385">
        <v>2012</v>
      </c>
      <c r="B50" s="385">
        <v>4</v>
      </c>
      <c r="C50" s="397">
        <v>374744949</v>
      </c>
      <c r="D50" s="397">
        <v>10410</v>
      </c>
      <c r="E50" s="397">
        <v>374755359</v>
      </c>
      <c r="F50" s="397">
        <v>298598457</v>
      </c>
      <c r="G50" s="397">
        <v>27902918</v>
      </c>
      <c r="H50" s="397">
        <v>326501375</v>
      </c>
      <c r="I50" s="397">
        <v>158845033</v>
      </c>
      <c r="J50" s="397">
        <v>3864237</v>
      </c>
      <c r="K50" s="397">
        <v>162709270</v>
      </c>
      <c r="L50" s="397">
        <v>2360560</v>
      </c>
      <c r="M50" s="397">
        <v>51418831</v>
      </c>
      <c r="N50" s="397">
        <v>5983828</v>
      </c>
      <c r="O50" s="397">
        <v>57402659</v>
      </c>
      <c r="P50" s="397">
        <v>923729223</v>
      </c>
      <c r="Q50" s="397">
        <v>0</v>
      </c>
      <c r="R50" s="397">
        <v>923729223</v>
      </c>
      <c r="S50" s="397">
        <v>0</v>
      </c>
      <c r="T50" s="397">
        <v>834548999</v>
      </c>
      <c r="U50" s="397">
        <v>834548999</v>
      </c>
      <c r="V50" s="397">
        <v>866326564</v>
      </c>
      <c r="W50" s="397">
        <v>866326564</v>
      </c>
      <c r="X50" s="397">
        <v>923729223</v>
      </c>
      <c r="Y50" s="397">
        <v>923729223</v>
      </c>
      <c r="Z50" s="397">
        <v>1638178</v>
      </c>
      <c r="AA50" s="397">
        <v>160884</v>
      </c>
      <c r="AB50" s="397">
        <v>1799062</v>
      </c>
      <c r="AC50" s="397">
        <v>46392094</v>
      </c>
      <c r="AD50" s="397">
        <v>0</v>
      </c>
      <c r="AE50" s="397">
        <v>971920379</v>
      </c>
    </row>
    <row r="51" spans="1:31">
      <c r="A51" s="385">
        <v>2012</v>
      </c>
      <c r="B51" s="385">
        <v>5</v>
      </c>
      <c r="C51" s="397">
        <v>409870241</v>
      </c>
      <c r="D51" s="397">
        <v>63993</v>
      </c>
      <c r="E51" s="397">
        <v>409934234</v>
      </c>
      <c r="F51" s="397">
        <v>318682712</v>
      </c>
      <c r="G51" s="397">
        <v>121062526</v>
      </c>
      <c r="H51" s="397">
        <v>439745238</v>
      </c>
      <c r="I51" s="397">
        <v>159315163</v>
      </c>
      <c r="J51" s="397">
        <v>15826346</v>
      </c>
      <c r="K51" s="397">
        <v>175141509</v>
      </c>
      <c r="L51" s="397">
        <v>2368917</v>
      </c>
      <c r="M51" s="397">
        <v>60591601</v>
      </c>
      <c r="N51" s="397">
        <v>7216515</v>
      </c>
      <c r="O51" s="397">
        <v>67808116</v>
      </c>
      <c r="P51" s="397">
        <v>1094998014</v>
      </c>
      <c r="Q51" s="397">
        <v>0</v>
      </c>
      <c r="R51" s="397">
        <v>1094998014</v>
      </c>
      <c r="S51" s="397">
        <v>0</v>
      </c>
      <c r="T51" s="397">
        <v>890237033</v>
      </c>
      <c r="U51" s="397">
        <v>890237033</v>
      </c>
      <c r="V51" s="397">
        <v>1027189898</v>
      </c>
      <c r="W51" s="397">
        <v>1027189898</v>
      </c>
      <c r="X51" s="397">
        <v>1094998014</v>
      </c>
      <c r="Y51" s="397">
        <v>1094998014</v>
      </c>
      <c r="Z51" s="397">
        <v>1898078</v>
      </c>
      <c r="AA51" s="397">
        <v>754439</v>
      </c>
      <c r="AB51" s="397">
        <v>2652517</v>
      </c>
      <c r="AC51" s="397">
        <v>66672978</v>
      </c>
      <c r="AD51" s="397">
        <v>0</v>
      </c>
      <c r="AE51" s="397">
        <v>1164323509</v>
      </c>
    </row>
    <row r="52" spans="1:31">
      <c r="A52" s="385">
        <v>2012</v>
      </c>
      <c r="B52" s="385">
        <v>6</v>
      </c>
      <c r="C52" s="397">
        <v>553284671</v>
      </c>
      <c r="D52" s="397">
        <v>18436</v>
      </c>
      <c r="E52" s="397">
        <v>553303107</v>
      </c>
      <c r="F52" s="397">
        <v>373667900</v>
      </c>
      <c r="G52" s="397">
        <v>28491002</v>
      </c>
      <c r="H52" s="397">
        <v>402158902</v>
      </c>
      <c r="I52" s="397">
        <v>161138707</v>
      </c>
      <c r="J52" s="397">
        <v>3294960</v>
      </c>
      <c r="K52" s="397">
        <v>164433667</v>
      </c>
      <c r="L52" s="397">
        <v>2377274</v>
      </c>
      <c r="M52" s="397">
        <v>66257354</v>
      </c>
      <c r="N52" s="397">
        <v>7964874</v>
      </c>
      <c r="O52" s="397">
        <v>74222228</v>
      </c>
      <c r="P52" s="397">
        <v>1196495178</v>
      </c>
      <c r="Q52" s="397">
        <v>0</v>
      </c>
      <c r="R52" s="397">
        <v>1196495178</v>
      </c>
      <c r="S52" s="397">
        <v>0</v>
      </c>
      <c r="T52" s="397">
        <v>1090468552</v>
      </c>
      <c r="U52" s="397">
        <v>1090468552</v>
      </c>
      <c r="V52" s="397">
        <v>1122272950</v>
      </c>
      <c r="W52" s="397">
        <v>1122272950</v>
      </c>
      <c r="X52" s="397">
        <v>1196495178</v>
      </c>
      <c r="Y52" s="397">
        <v>1196495178</v>
      </c>
      <c r="Z52" s="397">
        <v>1570874</v>
      </c>
      <c r="AA52" s="397">
        <v>124301</v>
      </c>
      <c r="AB52" s="397">
        <v>1695175</v>
      </c>
      <c r="AC52" s="397">
        <v>80562436</v>
      </c>
      <c r="AD52" s="397">
        <v>0</v>
      </c>
      <c r="AE52" s="397">
        <v>1278752789</v>
      </c>
    </row>
    <row r="53" spans="1:31">
      <c r="A53" s="385">
        <v>2012</v>
      </c>
      <c r="B53" s="385">
        <v>7</v>
      </c>
      <c r="C53" s="397">
        <v>633341559</v>
      </c>
      <c r="D53" s="397">
        <v>17242</v>
      </c>
      <c r="E53" s="397">
        <v>633358801</v>
      </c>
      <c r="F53" s="397">
        <v>392410444</v>
      </c>
      <c r="G53" s="397">
        <v>24027896</v>
      </c>
      <c r="H53" s="397">
        <v>416438340</v>
      </c>
      <c r="I53" s="397">
        <v>161580597</v>
      </c>
      <c r="J53" s="397">
        <v>2667412</v>
      </c>
      <c r="K53" s="397">
        <v>164248009</v>
      </c>
      <c r="L53" s="397">
        <v>2385630</v>
      </c>
      <c r="M53" s="397">
        <v>71685431</v>
      </c>
      <c r="N53" s="397">
        <v>8520464</v>
      </c>
      <c r="O53" s="397">
        <v>80205895</v>
      </c>
      <c r="P53" s="397">
        <v>1296636675</v>
      </c>
      <c r="Q53" s="397">
        <v>0</v>
      </c>
      <c r="R53" s="397">
        <v>1296636675</v>
      </c>
      <c r="S53" s="397">
        <v>0</v>
      </c>
      <c r="T53" s="397">
        <v>1189718230</v>
      </c>
      <c r="U53" s="397">
        <v>1189718230</v>
      </c>
      <c r="V53" s="397">
        <v>1216430780</v>
      </c>
      <c r="W53" s="397">
        <v>1216430780</v>
      </c>
      <c r="X53" s="397">
        <v>1296636675</v>
      </c>
      <c r="Y53" s="397">
        <v>1296636675</v>
      </c>
      <c r="Z53" s="397">
        <v>1857097</v>
      </c>
      <c r="AA53" s="397">
        <v>117712</v>
      </c>
      <c r="AB53" s="397">
        <v>1974809</v>
      </c>
      <c r="AC53" s="397">
        <v>95853836</v>
      </c>
      <c r="AD53" s="397">
        <v>0</v>
      </c>
      <c r="AE53" s="397">
        <v>1394465320</v>
      </c>
    </row>
    <row r="54" spans="1:31">
      <c r="A54" s="385">
        <v>2012</v>
      </c>
      <c r="B54" s="385">
        <v>8</v>
      </c>
      <c r="C54" s="397">
        <v>657484111</v>
      </c>
      <c r="D54" s="397">
        <v>-589</v>
      </c>
      <c r="E54" s="397">
        <v>657483522</v>
      </c>
      <c r="F54" s="397">
        <v>403372386</v>
      </c>
      <c r="G54" s="397">
        <v>-875871</v>
      </c>
      <c r="H54" s="397">
        <v>402496515</v>
      </c>
      <c r="I54" s="397">
        <v>162285527</v>
      </c>
      <c r="J54" s="397">
        <v>-96101</v>
      </c>
      <c r="K54" s="397">
        <v>162189426</v>
      </c>
      <c r="L54" s="397">
        <v>2393987</v>
      </c>
      <c r="M54" s="397">
        <v>73038142</v>
      </c>
      <c r="N54" s="397">
        <v>8771740</v>
      </c>
      <c r="O54" s="397">
        <v>81809882</v>
      </c>
      <c r="P54" s="397">
        <v>1306373332</v>
      </c>
      <c r="Q54" s="397">
        <v>0</v>
      </c>
      <c r="R54" s="397">
        <v>1306373332</v>
      </c>
      <c r="S54" s="397">
        <v>0</v>
      </c>
      <c r="T54" s="397">
        <v>1225536011</v>
      </c>
      <c r="U54" s="397">
        <v>1225536011</v>
      </c>
      <c r="V54" s="397">
        <v>1224563450</v>
      </c>
      <c r="W54" s="397">
        <v>1224563450</v>
      </c>
      <c r="X54" s="397">
        <v>1306373332</v>
      </c>
      <c r="Y54" s="397">
        <v>1306373332</v>
      </c>
      <c r="Z54" s="397">
        <v>1853747</v>
      </c>
      <c r="AA54" s="397">
        <v>-4164</v>
      </c>
      <c r="AB54" s="397">
        <v>1849583</v>
      </c>
      <c r="AC54" s="397">
        <v>97300500</v>
      </c>
      <c r="AD54" s="397">
        <v>0</v>
      </c>
      <c r="AE54" s="397">
        <v>1405523415</v>
      </c>
    </row>
    <row r="55" spans="1:31">
      <c r="A55" s="385">
        <v>2012</v>
      </c>
      <c r="B55" s="385">
        <v>9</v>
      </c>
      <c r="C55" s="397">
        <v>595884864</v>
      </c>
      <c r="D55" s="397">
        <v>-49794</v>
      </c>
      <c r="E55" s="397">
        <v>595835070</v>
      </c>
      <c r="F55" s="397">
        <v>395437059</v>
      </c>
      <c r="G55" s="397">
        <v>-96942027</v>
      </c>
      <c r="H55" s="397">
        <v>298495032</v>
      </c>
      <c r="I55" s="397">
        <v>161997728</v>
      </c>
      <c r="J55" s="397">
        <v>-10797440</v>
      </c>
      <c r="K55" s="397">
        <v>151200288</v>
      </c>
      <c r="L55" s="397">
        <v>2402343</v>
      </c>
      <c r="M55" s="397">
        <v>62705815</v>
      </c>
      <c r="N55" s="397">
        <v>7468517</v>
      </c>
      <c r="O55" s="397">
        <v>70174332</v>
      </c>
      <c r="P55" s="397">
        <v>1118107065</v>
      </c>
      <c r="Q55" s="397">
        <v>0</v>
      </c>
      <c r="R55" s="397">
        <v>1118107065</v>
      </c>
      <c r="S55" s="397">
        <v>0</v>
      </c>
      <c r="T55" s="397">
        <v>1155721994</v>
      </c>
      <c r="U55" s="397">
        <v>1155721994</v>
      </c>
      <c r="V55" s="397">
        <v>1047932733</v>
      </c>
      <c r="W55" s="397">
        <v>1047932733</v>
      </c>
      <c r="X55" s="397">
        <v>1118107065</v>
      </c>
      <c r="Y55" s="397">
        <v>1118107065</v>
      </c>
      <c r="Z55" s="397">
        <v>1783750</v>
      </c>
      <c r="AA55" s="397">
        <v>-453178</v>
      </c>
      <c r="AB55" s="397">
        <v>1330572</v>
      </c>
      <c r="AC55" s="397">
        <v>69516356</v>
      </c>
      <c r="AD55" s="397">
        <v>0</v>
      </c>
      <c r="AE55" s="397">
        <v>1188953993</v>
      </c>
    </row>
    <row r="56" spans="1:31">
      <c r="A56" s="385">
        <v>2012</v>
      </c>
      <c r="B56" s="385">
        <v>10</v>
      </c>
      <c r="C56" s="397">
        <v>469424049</v>
      </c>
      <c r="D56" s="397">
        <v>-23939</v>
      </c>
      <c r="E56" s="397">
        <v>469400110</v>
      </c>
      <c r="F56" s="397">
        <v>344441975</v>
      </c>
      <c r="G56" s="397">
        <v>-58119352</v>
      </c>
      <c r="H56" s="397">
        <v>286322623</v>
      </c>
      <c r="I56" s="397">
        <v>160373908</v>
      </c>
      <c r="J56" s="397">
        <v>-7195404</v>
      </c>
      <c r="K56" s="397">
        <v>153178504</v>
      </c>
      <c r="L56" s="397">
        <v>2410700</v>
      </c>
      <c r="M56" s="397">
        <v>57359200</v>
      </c>
      <c r="N56" s="397">
        <v>6460602</v>
      </c>
      <c r="O56" s="397">
        <v>63819802</v>
      </c>
      <c r="P56" s="397">
        <v>975131739</v>
      </c>
      <c r="Q56" s="397">
        <v>0</v>
      </c>
      <c r="R56" s="397">
        <v>975131739</v>
      </c>
      <c r="S56" s="397">
        <v>0</v>
      </c>
      <c r="T56" s="397">
        <v>976650632</v>
      </c>
      <c r="U56" s="397">
        <v>976650632</v>
      </c>
      <c r="V56" s="397">
        <v>911311937</v>
      </c>
      <c r="W56" s="397">
        <v>911311937</v>
      </c>
      <c r="X56" s="397">
        <v>975131739</v>
      </c>
      <c r="Y56" s="397">
        <v>975131739</v>
      </c>
      <c r="Z56" s="397">
        <v>1603937</v>
      </c>
      <c r="AA56" s="397">
        <v>-282342</v>
      </c>
      <c r="AB56" s="397">
        <v>1321595</v>
      </c>
      <c r="AC56" s="397">
        <v>51798610</v>
      </c>
      <c r="AD56" s="397">
        <v>0</v>
      </c>
      <c r="AE56" s="397">
        <v>1028251944</v>
      </c>
    </row>
    <row r="57" spans="1:31">
      <c r="A57" s="385">
        <v>2012</v>
      </c>
      <c r="B57" s="385">
        <v>11</v>
      </c>
      <c r="C57" s="397">
        <v>381439821</v>
      </c>
      <c r="D57" s="397">
        <v>-9750</v>
      </c>
      <c r="E57" s="397">
        <v>381430071</v>
      </c>
      <c r="F57" s="397">
        <v>301439778</v>
      </c>
      <c r="G57" s="397">
        <v>-17954913</v>
      </c>
      <c r="H57" s="397">
        <v>283484865</v>
      </c>
      <c r="I57" s="397">
        <v>159194893</v>
      </c>
      <c r="J57" s="397">
        <v>-2480860</v>
      </c>
      <c r="K57" s="397">
        <v>156714033</v>
      </c>
      <c r="L57" s="397">
        <v>2419056</v>
      </c>
      <c r="M57" s="397">
        <v>53535480</v>
      </c>
      <c r="N57" s="397">
        <v>5775330</v>
      </c>
      <c r="O57" s="397">
        <v>59310810</v>
      </c>
      <c r="P57" s="397">
        <v>883358835</v>
      </c>
      <c r="Q57" s="397">
        <v>0</v>
      </c>
      <c r="R57" s="397">
        <v>883358835</v>
      </c>
      <c r="S57" s="397">
        <v>0</v>
      </c>
      <c r="T57" s="397">
        <v>844493548</v>
      </c>
      <c r="U57" s="397">
        <v>844493548</v>
      </c>
      <c r="V57" s="397">
        <v>824048025</v>
      </c>
      <c r="W57" s="397">
        <v>824048025</v>
      </c>
      <c r="X57" s="397">
        <v>883358835</v>
      </c>
      <c r="Y57" s="397">
        <v>883358835</v>
      </c>
      <c r="Z57" s="397">
        <v>1674417</v>
      </c>
      <c r="AA57" s="397">
        <v>-104643</v>
      </c>
      <c r="AB57" s="397">
        <v>1569774</v>
      </c>
      <c r="AC57" s="397">
        <v>42014854</v>
      </c>
      <c r="AD57" s="397">
        <v>0</v>
      </c>
      <c r="AE57" s="397">
        <v>926943463</v>
      </c>
    </row>
    <row r="58" spans="1:31">
      <c r="A58" s="385">
        <v>2012</v>
      </c>
      <c r="B58" s="385">
        <v>12</v>
      </c>
      <c r="C58" s="397">
        <v>424027805</v>
      </c>
      <c r="D58" s="397">
        <v>42486</v>
      </c>
      <c r="E58" s="397">
        <v>424070291</v>
      </c>
      <c r="F58" s="397">
        <v>297365277</v>
      </c>
      <c r="G58" s="397">
        <v>46398635</v>
      </c>
      <c r="H58" s="397">
        <v>343763912</v>
      </c>
      <c r="I58" s="397">
        <v>158830887</v>
      </c>
      <c r="J58" s="397">
        <v>6422660</v>
      </c>
      <c r="K58" s="397">
        <v>165253547</v>
      </c>
      <c r="L58" s="397">
        <v>2427413</v>
      </c>
      <c r="M58" s="397">
        <v>60936821</v>
      </c>
      <c r="N58" s="397">
        <v>6523482</v>
      </c>
      <c r="O58" s="397">
        <v>67460303</v>
      </c>
      <c r="P58" s="397">
        <v>1002975466</v>
      </c>
      <c r="Q58" s="397">
        <v>0</v>
      </c>
      <c r="R58" s="397">
        <v>1002975466</v>
      </c>
      <c r="S58" s="397">
        <v>0</v>
      </c>
      <c r="T58" s="397">
        <v>882651382</v>
      </c>
      <c r="U58" s="397">
        <v>882651382</v>
      </c>
      <c r="V58" s="397">
        <v>935515163</v>
      </c>
      <c r="W58" s="397">
        <v>935515163</v>
      </c>
      <c r="X58" s="397">
        <v>1002975466</v>
      </c>
      <c r="Y58" s="397">
        <v>1002975466</v>
      </c>
      <c r="Z58" s="397">
        <v>1995743</v>
      </c>
      <c r="AA58" s="397">
        <v>326117</v>
      </c>
      <c r="AB58" s="397">
        <v>2321860</v>
      </c>
      <c r="AC58" s="397">
        <v>55060827</v>
      </c>
      <c r="AD58" s="397">
        <v>0</v>
      </c>
      <c r="AE58" s="397">
        <v>1060358153</v>
      </c>
    </row>
    <row r="59" spans="1:31">
      <c r="B59" s="390" t="s">
        <v>112</v>
      </c>
      <c r="C59" s="397">
        <v>5908935320</v>
      </c>
      <c r="D59" s="397">
        <v>6450</v>
      </c>
      <c r="E59" s="397">
        <v>5908941770</v>
      </c>
      <c r="F59" s="397">
        <v>4011540096</v>
      </c>
      <c r="G59" s="397">
        <v>6458687</v>
      </c>
      <c r="H59" s="397">
        <v>4017998783</v>
      </c>
      <c r="I59" s="397">
        <v>1918678822</v>
      </c>
      <c r="J59" s="397">
        <v>2512715</v>
      </c>
      <c r="K59" s="397">
        <v>1921191537</v>
      </c>
      <c r="L59" s="397">
        <v>28577422</v>
      </c>
      <c r="M59" s="397">
        <v>730522890</v>
      </c>
      <c r="N59" s="397">
        <v>83559122</v>
      </c>
      <c r="O59" s="397">
        <v>814082012</v>
      </c>
      <c r="P59" s="397">
        <v>12690791524</v>
      </c>
      <c r="Q59" s="397">
        <v>0</v>
      </c>
      <c r="R59" s="397">
        <v>12690791524</v>
      </c>
      <c r="S59" s="397">
        <v>0</v>
      </c>
      <c r="T59" s="397">
        <v>11867731660</v>
      </c>
      <c r="U59" s="397">
        <v>11867731660</v>
      </c>
      <c r="V59" s="397">
        <v>11876709512</v>
      </c>
      <c r="W59" s="397">
        <v>11876709512</v>
      </c>
      <c r="X59" s="397">
        <v>12690791524</v>
      </c>
      <c r="Y59" s="397">
        <v>12690791524</v>
      </c>
      <c r="Z59" s="397">
        <v>21380159</v>
      </c>
      <c r="AA59" s="397">
        <v>188714</v>
      </c>
      <c r="AB59" s="397">
        <v>21568873</v>
      </c>
      <c r="AC59" s="397">
        <v>757696485</v>
      </c>
      <c r="AD59" s="397">
        <v>0</v>
      </c>
      <c r="AE59" s="397">
        <v>13470056882</v>
      </c>
    </row>
    <row r="60" spans="1:31">
      <c r="A60" s="385">
        <v>2013</v>
      </c>
      <c r="B60" s="385">
        <v>1</v>
      </c>
      <c r="C60" s="397">
        <v>546578034</v>
      </c>
      <c r="D60" s="397">
        <v>-28082</v>
      </c>
      <c r="E60" s="397">
        <v>546549952</v>
      </c>
      <c r="F60" s="397">
        <v>310741562</v>
      </c>
      <c r="G60" s="397">
        <v>-25418863</v>
      </c>
      <c r="H60" s="397">
        <v>285322699</v>
      </c>
      <c r="I60" s="397">
        <v>159599137</v>
      </c>
      <c r="J60" s="397">
        <v>-3370559</v>
      </c>
      <c r="K60" s="397">
        <v>156228578</v>
      </c>
      <c r="L60" s="397">
        <v>2436248</v>
      </c>
      <c r="M60" s="397">
        <v>64687810</v>
      </c>
      <c r="N60" s="397">
        <v>6866044</v>
      </c>
      <c r="O60" s="397">
        <v>71553854</v>
      </c>
      <c r="P60" s="397">
        <v>1062091331</v>
      </c>
      <c r="Q60" s="397">
        <v>0</v>
      </c>
      <c r="R60" s="397">
        <v>1062091331</v>
      </c>
      <c r="S60" s="397">
        <v>0</v>
      </c>
      <c r="T60" s="397">
        <v>1019354981</v>
      </c>
      <c r="U60" s="397">
        <v>1019354981</v>
      </c>
      <c r="V60" s="397">
        <v>990537477</v>
      </c>
      <c r="W60" s="397">
        <v>990537477</v>
      </c>
      <c r="X60" s="397">
        <v>1062091331</v>
      </c>
      <c r="Y60" s="397">
        <v>1062091331</v>
      </c>
      <c r="Z60" s="397">
        <v>1883413</v>
      </c>
      <c r="AA60" s="397">
        <v>-160274</v>
      </c>
      <c r="AB60" s="397">
        <v>1723139</v>
      </c>
      <c r="AC60" s="397">
        <v>60928925</v>
      </c>
      <c r="AD60" s="397">
        <v>0</v>
      </c>
      <c r="AE60" s="397">
        <v>1124743395</v>
      </c>
    </row>
    <row r="61" spans="1:31">
      <c r="A61" s="385">
        <v>2013</v>
      </c>
      <c r="B61" s="385">
        <v>2</v>
      </c>
      <c r="C61" s="397">
        <v>483572757</v>
      </c>
      <c r="D61" s="397">
        <v>-54617</v>
      </c>
      <c r="E61" s="397">
        <v>483518140</v>
      </c>
      <c r="F61" s="397">
        <v>295680114</v>
      </c>
      <c r="G61" s="397">
        <v>-76698068</v>
      </c>
      <c r="H61" s="397">
        <v>218982046</v>
      </c>
      <c r="I61" s="397">
        <v>159063530</v>
      </c>
      <c r="J61" s="397">
        <v>-10617041</v>
      </c>
      <c r="K61" s="397">
        <v>148446489</v>
      </c>
      <c r="L61" s="397">
        <v>2445082</v>
      </c>
      <c r="M61" s="397">
        <v>56310822</v>
      </c>
      <c r="N61" s="397">
        <v>6052824</v>
      </c>
      <c r="O61" s="397">
        <v>62363646</v>
      </c>
      <c r="P61" s="397">
        <v>915755403</v>
      </c>
      <c r="Q61" s="397">
        <v>0</v>
      </c>
      <c r="R61" s="397">
        <v>915755403</v>
      </c>
      <c r="S61" s="397">
        <v>0</v>
      </c>
      <c r="T61" s="397">
        <v>940761483</v>
      </c>
      <c r="U61" s="397">
        <v>940761483</v>
      </c>
      <c r="V61" s="397">
        <v>853391757</v>
      </c>
      <c r="W61" s="397">
        <v>853391757</v>
      </c>
      <c r="X61" s="397">
        <v>915755403</v>
      </c>
      <c r="Y61" s="397">
        <v>915755403</v>
      </c>
      <c r="Z61" s="397">
        <v>1907728</v>
      </c>
      <c r="AA61" s="397">
        <v>-518380</v>
      </c>
      <c r="AB61" s="397">
        <v>1389348</v>
      </c>
      <c r="AC61" s="397">
        <v>44359196</v>
      </c>
      <c r="AD61" s="397">
        <v>0</v>
      </c>
      <c r="AE61" s="397">
        <v>961503947</v>
      </c>
    </row>
    <row r="62" spans="1:31">
      <c r="A62" s="385">
        <v>2013</v>
      </c>
      <c r="B62" s="385">
        <v>3</v>
      </c>
      <c r="C62" s="397">
        <v>387696606</v>
      </c>
      <c r="D62" s="397">
        <v>21779</v>
      </c>
      <c r="E62" s="397">
        <v>387718385</v>
      </c>
      <c r="F62" s="397">
        <v>283362801</v>
      </c>
      <c r="G62" s="397">
        <v>35801172</v>
      </c>
      <c r="H62" s="397">
        <v>319163973</v>
      </c>
      <c r="I62" s="397">
        <v>158862694</v>
      </c>
      <c r="J62" s="397">
        <v>5162177</v>
      </c>
      <c r="K62" s="397">
        <v>164024871</v>
      </c>
      <c r="L62" s="397">
        <v>2453917</v>
      </c>
      <c r="M62" s="397">
        <v>55707530</v>
      </c>
      <c r="N62" s="397">
        <v>6151789</v>
      </c>
      <c r="O62" s="397">
        <v>61859319</v>
      </c>
      <c r="P62" s="397">
        <v>935220465</v>
      </c>
      <c r="Q62" s="397">
        <v>0</v>
      </c>
      <c r="R62" s="397">
        <v>935220465</v>
      </c>
      <c r="S62" s="397">
        <v>0</v>
      </c>
      <c r="T62" s="397">
        <v>832376018</v>
      </c>
      <c r="U62" s="397">
        <v>832376018</v>
      </c>
      <c r="V62" s="397">
        <v>873361146</v>
      </c>
      <c r="W62" s="397">
        <v>873361146</v>
      </c>
      <c r="X62" s="397">
        <v>935220465</v>
      </c>
      <c r="Y62" s="397">
        <v>935220465</v>
      </c>
      <c r="Z62" s="397">
        <v>1769758</v>
      </c>
      <c r="AA62" s="397">
        <v>235025</v>
      </c>
      <c r="AB62" s="397">
        <v>2004783</v>
      </c>
      <c r="AC62" s="397">
        <v>46502217</v>
      </c>
      <c r="AD62" s="397">
        <v>0</v>
      </c>
      <c r="AE62" s="397">
        <v>983727465</v>
      </c>
    </row>
    <row r="63" spans="1:31">
      <c r="A63" s="385">
        <v>2013</v>
      </c>
      <c r="B63" s="385">
        <v>4</v>
      </c>
      <c r="C63" s="397">
        <v>385525652</v>
      </c>
      <c r="D63" s="397">
        <v>10425</v>
      </c>
      <c r="E63" s="397">
        <v>385536077</v>
      </c>
      <c r="F63" s="397">
        <v>306251167</v>
      </c>
      <c r="G63" s="397">
        <v>28439651</v>
      </c>
      <c r="H63" s="397">
        <v>334690818</v>
      </c>
      <c r="I63" s="397">
        <v>159969413</v>
      </c>
      <c r="J63" s="397">
        <v>3894742</v>
      </c>
      <c r="K63" s="397">
        <v>163864155</v>
      </c>
      <c r="L63" s="397">
        <v>2462751</v>
      </c>
      <c r="M63" s="397">
        <v>52645721</v>
      </c>
      <c r="N63" s="397">
        <v>6049068</v>
      </c>
      <c r="O63" s="397">
        <v>58694789</v>
      </c>
      <c r="P63" s="397">
        <v>945248590</v>
      </c>
      <c r="Q63" s="397">
        <v>0</v>
      </c>
      <c r="R63" s="397">
        <v>945248590</v>
      </c>
      <c r="S63" s="397">
        <v>0</v>
      </c>
      <c r="T63" s="397">
        <v>854208983</v>
      </c>
      <c r="U63" s="397">
        <v>854208983</v>
      </c>
      <c r="V63" s="397">
        <v>886553801</v>
      </c>
      <c r="W63" s="397">
        <v>886553801</v>
      </c>
      <c r="X63" s="397">
        <v>945248590</v>
      </c>
      <c r="Y63" s="397">
        <v>945248590</v>
      </c>
      <c r="Z63" s="397">
        <v>1655012</v>
      </c>
      <c r="AA63" s="397">
        <v>161233</v>
      </c>
      <c r="AB63" s="397">
        <v>1816245</v>
      </c>
      <c r="AC63" s="397">
        <v>47691657</v>
      </c>
      <c r="AD63" s="397">
        <v>0</v>
      </c>
      <c r="AE63" s="397">
        <v>994756492</v>
      </c>
    </row>
    <row r="64" spans="1:31">
      <c r="A64" s="385">
        <v>2013</v>
      </c>
      <c r="B64" s="385">
        <v>5</v>
      </c>
      <c r="C64" s="397">
        <v>421021667</v>
      </c>
      <c r="D64" s="397">
        <v>63785</v>
      </c>
      <c r="E64" s="397">
        <v>421085452</v>
      </c>
      <c r="F64" s="397">
        <v>326232659</v>
      </c>
      <c r="G64" s="397">
        <v>123778422</v>
      </c>
      <c r="H64" s="397">
        <v>450011081</v>
      </c>
      <c r="I64" s="397">
        <v>160460333</v>
      </c>
      <c r="J64" s="397">
        <v>16033016</v>
      </c>
      <c r="K64" s="397">
        <v>176493349</v>
      </c>
      <c r="L64" s="397">
        <v>2471586</v>
      </c>
      <c r="M64" s="397">
        <v>61859389</v>
      </c>
      <c r="N64" s="397">
        <v>7284336</v>
      </c>
      <c r="O64" s="397">
        <v>69143725</v>
      </c>
      <c r="P64" s="397">
        <v>1119205193</v>
      </c>
      <c r="Q64" s="397">
        <v>0</v>
      </c>
      <c r="R64" s="397">
        <v>1119205193</v>
      </c>
      <c r="S64" s="397">
        <v>0</v>
      </c>
      <c r="T64" s="397">
        <v>910186245</v>
      </c>
      <c r="U64" s="397">
        <v>910186245</v>
      </c>
      <c r="V64" s="397">
        <v>1050061468</v>
      </c>
      <c r="W64" s="397">
        <v>1050061468</v>
      </c>
      <c r="X64" s="397">
        <v>1119205193</v>
      </c>
      <c r="Y64" s="397">
        <v>1119205193</v>
      </c>
      <c r="Z64" s="397">
        <v>1917582</v>
      </c>
      <c r="AA64" s="397">
        <v>759702</v>
      </c>
      <c r="AB64" s="397">
        <v>2677284</v>
      </c>
      <c r="AC64" s="397">
        <v>68395563</v>
      </c>
      <c r="AD64" s="397">
        <v>0</v>
      </c>
      <c r="AE64" s="397">
        <v>1190278040</v>
      </c>
    </row>
    <row r="65" spans="1:44">
      <c r="A65" s="385">
        <v>2013</v>
      </c>
      <c r="B65" s="385">
        <v>6</v>
      </c>
      <c r="C65" s="397">
        <v>567280266</v>
      </c>
      <c r="D65" s="397">
        <v>18304</v>
      </c>
      <c r="E65" s="397">
        <v>567298570</v>
      </c>
      <c r="F65" s="397">
        <v>381953786</v>
      </c>
      <c r="G65" s="397">
        <v>28974630</v>
      </c>
      <c r="H65" s="397">
        <v>410928416</v>
      </c>
      <c r="I65" s="397">
        <v>162327887</v>
      </c>
      <c r="J65" s="397">
        <v>3325762</v>
      </c>
      <c r="K65" s="397">
        <v>165653649</v>
      </c>
      <c r="L65" s="397">
        <v>2480421</v>
      </c>
      <c r="M65" s="397">
        <v>67484246</v>
      </c>
      <c r="N65" s="397">
        <v>8030114</v>
      </c>
      <c r="O65" s="397">
        <v>75514360</v>
      </c>
      <c r="P65" s="397">
        <v>1221875416</v>
      </c>
      <c r="Q65" s="397">
        <v>0</v>
      </c>
      <c r="R65" s="397">
        <v>1221875416</v>
      </c>
      <c r="S65" s="397">
        <v>0</v>
      </c>
      <c r="T65" s="397">
        <v>1114042360</v>
      </c>
      <c r="U65" s="397">
        <v>1114042360</v>
      </c>
      <c r="V65" s="397">
        <v>1146361056</v>
      </c>
      <c r="W65" s="397">
        <v>1146361056</v>
      </c>
      <c r="X65" s="397">
        <v>1221875416</v>
      </c>
      <c r="Y65" s="397">
        <v>1221875416</v>
      </c>
      <c r="Z65" s="397">
        <v>1587016</v>
      </c>
      <c r="AA65" s="397">
        <v>124668</v>
      </c>
      <c r="AB65" s="397">
        <v>1711684</v>
      </c>
      <c r="AC65" s="397">
        <v>82523272</v>
      </c>
      <c r="AD65" s="397">
        <v>0</v>
      </c>
      <c r="AE65" s="397">
        <v>1306110372</v>
      </c>
    </row>
    <row r="66" spans="1:44">
      <c r="A66" s="385">
        <v>2013</v>
      </c>
      <c r="B66" s="385">
        <v>7</v>
      </c>
      <c r="C66" s="397">
        <v>648915934</v>
      </c>
      <c r="D66" s="397">
        <v>17155</v>
      </c>
      <c r="E66" s="397">
        <v>648933089</v>
      </c>
      <c r="F66" s="397">
        <v>400843455</v>
      </c>
      <c r="G66" s="397">
        <v>24388301</v>
      </c>
      <c r="H66" s="397">
        <v>425231756</v>
      </c>
      <c r="I66" s="397">
        <v>162837404</v>
      </c>
      <c r="J66" s="397">
        <v>2692350</v>
      </c>
      <c r="K66" s="397">
        <v>165529754</v>
      </c>
      <c r="L66" s="397">
        <v>2489255</v>
      </c>
      <c r="M66" s="397">
        <v>72955739</v>
      </c>
      <c r="N66" s="397">
        <v>8588284</v>
      </c>
      <c r="O66" s="397">
        <v>81544023</v>
      </c>
      <c r="P66" s="397">
        <v>1323727877</v>
      </c>
      <c r="Q66" s="397">
        <v>0</v>
      </c>
      <c r="R66" s="397">
        <v>1323727877</v>
      </c>
      <c r="S66" s="397">
        <v>0</v>
      </c>
      <c r="T66" s="397">
        <v>1215086048</v>
      </c>
      <c r="U66" s="397">
        <v>1215086048</v>
      </c>
      <c r="V66" s="397">
        <v>1242183854</v>
      </c>
      <c r="W66" s="397">
        <v>1242183854</v>
      </c>
      <c r="X66" s="397">
        <v>1323727877</v>
      </c>
      <c r="Y66" s="397">
        <v>1323727877</v>
      </c>
      <c r="Z66" s="397">
        <v>1876180</v>
      </c>
      <c r="AA66" s="397">
        <v>117894</v>
      </c>
      <c r="AB66" s="397">
        <v>1994074</v>
      </c>
      <c r="AC66" s="397">
        <v>98135266</v>
      </c>
      <c r="AD66" s="397">
        <v>0</v>
      </c>
      <c r="AE66" s="397">
        <v>1423857217</v>
      </c>
    </row>
    <row r="67" spans="1:44">
      <c r="A67" s="385">
        <v>2013</v>
      </c>
      <c r="B67" s="385">
        <v>8</v>
      </c>
      <c r="C67" s="397">
        <v>673650385</v>
      </c>
      <c r="D67" s="397">
        <v>-688</v>
      </c>
      <c r="E67" s="397">
        <v>673649697</v>
      </c>
      <c r="F67" s="397">
        <v>412009004</v>
      </c>
      <c r="G67" s="397">
        <v>-1044476</v>
      </c>
      <c r="H67" s="397">
        <v>410964528</v>
      </c>
      <c r="I67" s="397">
        <v>163106815</v>
      </c>
      <c r="J67" s="397">
        <v>-112812</v>
      </c>
      <c r="K67" s="397">
        <v>162994003</v>
      </c>
      <c r="L67" s="397">
        <v>2498090</v>
      </c>
      <c r="M67" s="397">
        <v>74308448</v>
      </c>
      <c r="N67" s="397">
        <v>8839156</v>
      </c>
      <c r="O67" s="397">
        <v>83147604</v>
      </c>
      <c r="P67" s="397">
        <v>1333253922</v>
      </c>
      <c r="Q67" s="397">
        <v>0</v>
      </c>
      <c r="R67" s="397">
        <v>1333253922</v>
      </c>
      <c r="S67" s="397">
        <v>0</v>
      </c>
      <c r="T67" s="397">
        <v>1251264294</v>
      </c>
      <c r="U67" s="397">
        <v>1251264294</v>
      </c>
      <c r="V67" s="397">
        <v>1250106318</v>
      </c>
      <c r="W67" s="397">
        <v>1250106318</v>
      </c>
      <c r="X67" s="397">
        <v>1333253922</v>
      </c>
      <c r="Y67" s="397">
        <v>1333253922</v>
      </c>
      <c r="Z67" s="397">
        <v>1872795</v>
      </c>
      <c r="AA67" s="397">
        <v>-4900</v>
      </c>
      <c r="AB67" s="397">
        <v>1867895</v>
      </c>
      <c r="AC67" s="397">
        <v>99545490</v>
      </c>
      <c r="AD67" s="397">
        <v>0</v>
      </c>
      <c r="AE67" s="397">
        <v>1434667307</v>
      </c>
    </row>
    <row r="68" spans="1:44">
      <c r="A68" s="385">
        <v>2013</v>
      </c>
      <c r="B68" s="385">
        <v>9</v>
      </c>
      <c r="C68" s="397">
        <v>610839377</v>
      </c>
      <c r="D68" s="397">
        <v>-49830</v>
      </c>
      <c r="E68" s="397">
        <v>610789547</v>
      </c>
      <c r="F68" s="397">
        <v>404094180</v>
      </c>
      <c r="G68" s="397">
        <v>-99312599</v>
      </c>
      <c r="H68" s="397">
        <v>304781581</v>
      </c>
      <c r="I68" s="397">
        <v>162816640</v>
      </c>
      <c r="J68" s="397">
        <v>-10887909</v>
      </c>
      <c r="K68" s="397">
        <v>151928731</v>
      </c>
      <c r="L68" s="397">
        <v>2506924</v>
      </c>
      <c r="M68" s="397">
        <v>63935143</v>
      </c>
      <c r="N68" s="397">
        <v>7534148</v>
      </c>
      <c r="O68" s="397">
        <v>71469291</v>
      </c>
      <c r="P68" s="397">
        <v>1141476074</v>
      </c>
      <c r="Q68" s="397">
        <v>0</v>
      </c>
      <c r="R68" s="397">
        <v>1141476074</v>
      </c>
      <c r="S68" s="397">
        <v>0</v>
      </c>
      <c r="T68" s="397">
        <v>1180257121</v>
      </c>
      <c r="U68" s="397">
        <v>1180257121</v>
      </c>
      <c r="V68" s="397">
        <v>1070006783</v>
      </c>
      <c r="W68" s="397">
        <v>1070006783</v>
      </c>
      <c r="X68" s="397">
        <v>1141476074</v>
      </c>
      <c r="Y68" s="397">
        <v>1141476074</v>
      </c>
      <c r="Z68" s="397">
        <v>1802079</v>
      </c>
      <c r="AA68" s="397">
        <v>-458157</v>
      </c>
      <c r="AB68" s="397">
        <v>1343922</v>
      </c>
      <c r="AC68" s="397">
        <v>71147193</v>
      </c>
      <c r="AD68" s="397">
        <v>0</v>
      </c>
      <c r="AE68" s="397">
        <v>1213967189</v>
      </c>
    </row>
    <row r="69" spans="1:44">
      <c r="A69" s="385">
        <v>2013</v>
      </c>
      <c r="B69" s="385">
        <v>10</v>
      </c>
      <c r="C69" s="397">
        <v>481777918</v>
      </c>
      <c r="D69" s="397">
        <v>-24142</v>
      </c>
      <c r="E69" s="397">
        <v>481753776</v>
      </c>
      <c r="F69" s="397">
        <v>352353159</v>
      </c>
      <c r="G69" s="397">
        <v>-59617961</v>
      </c>
      <c r="H69" s="397">
        <v>292735198</v>
      </c>
      <c r="I69" s="397">
        <v>161180102</v>
      </c>
      <c r="J69" s="397">
        <v>-7258384</v>
      </c>
      <c r="K69" s="397">
        <v>153921718</v>
      </c>
      <c r="L69" s="397">
        <v>2515759</v>
      </c>
      <c r="M69" s="397">
        <v>58632026</v>
      </c>
      <c r="N69" s="397">
        <v>6528015</v>
      </c>
      <c r="O69" s="397">
        <v>65160041</v>
      </c>
      <c r="P69" s="397">
        <v>996086492</v>
      </c>
      <c r="Q69" s="397">
        <v>0</v>
      </c>
      <c r="R69" s="397">
        <v>996086492</v>
      </c>
      <c r="S69" s="397">
        <v>0</v>
      </c>
      <c r="T69" s="397">
        <v>997826938</v>
      </c>
      <c r="U69" s="397">
        <v>997826938</v>
      </c>
      <c r="V69" s="397">
        <v>930926451</v>
      </c>
      <c r="W69" s="397">
        <v>930926451</v>
      </c>
      <c r="X69" s="397">
        <v>996086492</v>
      </c>
      <c r="Y69" s="397">
        <v>996086492</v>
      </c>
      <c r="Z69" s="397">
        <v>1620419</v>
      </c>
      <c r="AA69" s="397">
        <v>-285552</v>
      </c>
      <c r="AB69" s="397">
        <v>1334867</v>
      </c>
      <c r="AC69" s="397">
        <v>53059421</v>
      </c>
      <c r="AD69" s="397">
        <v>0</v>
      </c>
      <c r="AE69" s="397">
        <v>1050480780</v>
      </c>
    </row>
    <row r="70" spans="1:44">
      <c r="A70" s="385">
        <v>2013</v>
      </c>
      <c r="B70" s="385">
        <v>11</v>
      </c>
      <c r="C70" s="397">
        <v>391997361</v>
      </c>
      <c r="D70" s="397">
        <v>-9792</v>
      </c>
      <c r="E70" s="397">
        <v>391987569</v>
      </c>
      <c r="F70" s="397">
        <v>308587126</v>
      </c>
      <c r="G70" s="397">
        <v>-18503246</v>
      </c>
      <c r="H70" s="397">
        <v>290083880</v>
      </c>
      <c r="I70" s="397">
        <v>159995633</v>
      </c>
      <c r="J70" s="397">
        <v>-2511431</v>
      </c>
      <c r="K70" s="397">
        <v>157484202</v>
      </c>
      <c r="L70" s="397">
        <v>2524593</v>
      </c>
      <c r="M70" s="397">
        <v>54767249</v>
      </c>
      <c r="N70" s="397">
        <v>5840961</v>
      </c>
      <c r="O70" s="397">
        <v>60608210</v>
      </c>
      <c r="P70" s="397">
        <v>902688454</v>
      </c>
      <c r="Q70" s="397">
        <v>0</v>
      </c>
      <c r="R70" s="397">
        <v>902688454</v>
      </c>
      <c r="S70" s="397">
        <v>0</v>
      </c>
      <c r="T70" s="397">
        <v>863104713</v>
      </c>
      <c r="U70" s="397">
        <v>863104713</v>
      </c>
      <c r="V70" s="397">
        <v>842080244</v>
      </c>
      <c r="W70" s="397">
        <v>842080244</v>
      </c>
      <c r="X70" s="397">
        <v>902688454</v>
      </c>
      <c r="Y70" s="397">
        <v>902688454</v>
      </c>
      <c r="Z70" s="397">
        <v>1691623</v>
      </c>
      <c r="AA70" s="397">
        <v>-106197</v>
      </c>
      <c r="AB70" s="397">
        <v>1585426</v>
      </c>
      <c r="AC70" s="397">
        <v>43078054</v>
      </c>
      <c r="AD70" s="397">
        <v>0</v>
      </c>
      <c r="AE70" s="397">
        <v>947351934</v>
      </c>
    </row>
    <row r="71" spans="1:44">
      <c r="A71" s="385">
        <v>2013</v>
      </c>
      <c r="B71" s="385">
        <v>12</v>
      </c>
      <c r="C71" s="397">
        <v>435553274</v>
      </c>
      <c r="D71" s="397">
        <v>42473</v>
      </c>
      <c r="E71" s="397">
        <v>435595747</v>
      </c>
      <c r="F71" s="397">
        <v>304247211</v>
      </c>
      <c r="G71" s="397">
        <v>47419978</v>
      </c>
      <c r="H71" s="397">
        <v>351667189</v>
      </c>
      <c r="I71" s="397">
        <v>159595830</v>
      </c>
      <c r="J71" s="397">
        <v>6440339</v>
      </c>
      <c r="K71" s="397">
        <v>166036169</v>
      </c>
      <c r="L71" s="397">
        <v>2533428</v>
      </c>
      <c r="M71" s="397">
        <v>62209649</v>
      </c>
      <c r="N71" s="397">
        <v>6591301</v>
      </c>
      <c r="O71" s="397">
        <v>68800950</v>
      </c>
      <c r="P71" s="397">
        <v>1024633483</v>
      </c>
      <c r="Q71" s="397">
        <v>0</v>
      </c>
      <c r="R71" s="397">
        <v>1024633483</v>
      </c>
      <c r="S71" s="397">
        <v>0</v>
      </c>
      <c r="T71" s="397">
        <v>901929743</v>
      </c>
      <c r="U71" s="397">
        <v>901929743</v>
      </c>
      <c r="V71" s="397">
        <v>955832533</v>
      </c>
      <c r="W71" s="397">
        <v>955832533</v>
      </c>
      <c r="X71" s="397">
        <v>1024633483</v>
      </c>
      <c r="Y71" s="397">
        <v>1024633483</v>
      </c>
      <c r="Z71" s="397">
        <v>2016251</v>
      </c>
      <c r="AA71" s="397">
        <v>328105</v>
      </c>
      <c r="AB71" s="397">
        <v>2344356</v>
      </c>
      <c r="AC71" s="397">
        <v>56454784</v>
      </c>
      <c r="AD71" s="397">
        <v>0</v>
      </c>
      <c r="AE71" s="397">
        <v>1083432623</v>
      </c>
    </row>
    <row r="72" spans="1:44">
      <c r="B72" s="390" t="s">
        <v>112</v>
      </c>
      <c r="C72" s="397">
        <v>6034409231</v>
      </c>
      <c r="D72" s="397">
        <v>6770</v>
      </c>
      <c r="E72" s="397">
        <v>6034416001</v>
      </c>
      <c r="F72" s="397">
        <v>4086356224</v>
      </c>
      <c r="G72" s="397">
        <v>8206941</v>
      </c>
      <c r="H72" s="397">
        <v>4094563165</v>
      </c>
      <c r="I72" s="397">
        <v>1929815418</v>
      </c>
      <c r="J72" s="397">
        <v>2790250</v>
      </c>
      <c r="K72" s="397">
        <v>1932605668</v>
      </c>
      <c r="L72" s="397">
        <v>29818054</v>
      </c>
      <c r="M72" s="397">
        <v>745503772</v>
      </c>
      <c r="N72" s="397">
        <v>84356040</v>
      </c>
      <c r="O72" s="397">
        <v>829859812</v>
      </c>
      <c r="P72" s="397">
        <v>12921262700</v>
      </c>
      <c r="Q72" s="397">
        <v>0</v>
      </c>
      <c r="R72" s="397">
        <v>12921262700</v>
      </c>
      <c r="S72" s="397">
        <v>0</v>
      </c>
      <c r="T72" s="397">
        <v>12080398927</v>
      </c>
      <c r="U72" s="397">
        <v>12080398927</v>
      </c>
      <c r="V72" s="397">
        <v>12091402888</v>
      </c>
      <c r="W72" s="397">
        <v>12091402888</v>
      </c>
      <c r="X72" s="397">
        <v>12921262700</v>
      </c>
      <c r="Y72" s="397">
        <v>12921262700</v>
      </c>
      <c r="Z72" s="397">
        <v>21599856</v>
      </c>
      <c r="AA72" s="397">
        <v>193167</v>
      </c>
      <c r="AB72" s="397">
        <v>21793023</v>
      </c>
      <c r="AC72" s="397">
        <v>771821038</v>
      </c>
      <c r="AD72" s="397">
        <v>0</v>
      </c>
      <c r="AE72" s="397">
        <v>13714876761</v>
      </c>
    </row>
    <row r="73" spans="1:44">
      <c r="A73" s="385">
        <v>2014</v>
      </c>
      <c r="B73" s="385">
        <v>1</v>
      </c>
      <c r="C73" s="397">
        <v>560621537</v>
      </c>
      <c r="D73" s="397">
        <v>-28144</v>
      </c>
      <c r="E73" s="397">
        <v>560593393</v>
      </c>
      <c r="F73" s="397">
        <v>317584308</v>
      </c>
      <c r="G73" s="397">
        <v>-26052691</v>
      </c>
      <c r="H73" s="397">
        <v>291531617</v>
      </c>
      <c r="I73" s="397">
        <v>160320561</v>
      </c>
      <c r="J73" s="397">
        <v>-3390903</v>
      </c>
      <c r="K73" s="397">
        <v>156929658</v>
      </c>
      <c r="L73" s="397">
        <v>2542781</v>
      </c>
      <c r="M73" s="397">
        <v>65965680</v>
      </c>
      <c r="N73" s="397">
        <v>6934269</v>
      </c>
      <c r="O73" s="397">
        <v>72899949</v>
      </c>
      <c r="P73" s="397">
        <v>1084497398</v>
      </c>
      <c r="Q73" s="397">
        <v>0</v>
      </c>
      <c r="R73" s="397">
        <v>1084497398</v>
      </c>
      <c r="S73" s="397">
        <v>0</v>
      </c>
      <c r="T73" s="397">
        <v>1041069187</v>
      </c>
      <c r="U73" s="397">
        <v>1041069187</v>
      </c>
      <c r="V73" s="397">
        <v>1011597449</v>
      </c>
      <c r="W73" s="397">
        <v>1011597449</v>
      </c>
      <c r="X73" s="397">
        <v>1084497398</v>
      </c>
      <c r="Y73" s="397">
        <v>1084497398</v>
      </c>
      <c r="Z73" s="397">
        <v>1902569</v>
      </c>
      <c r="AA73" s="397">
        <v>-161773</v>
      </c>
      <c r="AB73" s="397">
        <v>1740796</v>
      </c>
      <c r="AC73" s="397">
        <v>62290219</v>
      </c>
      <c r="AD73" s="397">
        <v>0</v>
      </c>
      <c r="AE73" s="397">
        <v>1148528413</v>
      </c>
      <c r="AR73" s="399"/>
    </row>
    <row r="74" spans="1:44">
      <c r="A74" s="385">
        <v>2014</v>
      </c>
      <c r="B74" s="385">
        <v>2</v>
      </c>
      <c r="C74" s="397">
        <v>496142302</v>
      </c>
      <c r="D74" s="397">
        <v>-54818</v>
      </c>
      <c r="E74" s="397">
        <v>496087484</v>
      </c>
      <c r="F74" s="397">
        <v>302469361</v>
      </c>
      <c r="G74" s="397">
        <v>-78570679</v>
      </c>
      <c r="H74" s="397">
        <v>223898682</v>
      </c>
      <c r="I74" s="397">
        <v>159804452</v>
      </c>
      <c r="J74" s="397">
        <v>-10682397</v>
      </c>
      <c r="K74" s="397">
        <v>149122055</v>
      </c>
      <c r="L74" s="397">
        <v>2552133</v>
      </c>
      <c r="M74" s="397">
        <v>57506248</v>
      </c>
      <c r="N74" s="397">
        <v>6116650</v>
      </c>
      <c r="O74" s="397">
        <v>63622898</v>
      </c>
      <c r="P74" s="397">
        <v>935283252</v>
      </c>
      <c r="Q74" s="397">
        <v>0</v>
      </c>
      <c r="R74" s="397">
        <v>935283252</v>
      </c>
      <c r="S74" s="397">
        <v>0</v>
      </c>
      <c r="T74" s="397">
        <v>960968248</v>
      </c>
      <c r="U74" s="397">
        <v>960968248</v>
      </c>
      <c r="V74" s="397">
        <v>871660354</v>
      </c>
      <c r="W74" s="397">
        <v>871660354</v>
      </c>
      <c r="X74" s="397">
        <v>935283252</v>
      </c>
      <c r="Y74" s="397">
        <v>935283252</v>
      </c>
      <c r="Z74" s="397">
        <v>1927132</v>
      </c>
      <c r="AA74" s="397">
        <v>-522982</v>
      </c>
      <c r="AB74" s="397">
        <v>1404150</v>
      </c>
      <c r="AC74" s="397">
        <v>45343881</v>
      </c>
      <c r="AD74" s="397">
        <v>0</v>
      </c>
      <c r="AE74" s="397">
        <v>982031283</v>
      </c>
      <c r="AR74" s="399"/>
    </row>
    <row r="75" spans="1:44">
      <c r="A75" s="385">
        <v>2014</v>
      </c>
      <c r="B75" s="385">
        <v>3</v>
      </c>
      <c r="C75" s="397">
        <v>398247043</v>
      </c>
      <c r="D75" s="397">
        <v>21875</v>
      </c>
      <c r="E75" s="397">
        <v>398268918</v>
      </c>
      <c r="F75" s="397">
        <v>290008461</v>
      </c>
      <c r="G75" s="397">
        <v>36667923</v>
      </c>
      <c r="H75" s="397">
        <v>326676384</v>
      </c>
      <c r="I75" s="397">
        <v>159596888</v>
      </c>
      <c r="J75" s="397">
        <v>5190889</v>
      </c>
      <c r="K75" s="397">
        <v>164787777</v>
      </c>
      <c r="L75" s="397">
        <v>2561486</v>
      </c>
      <c r="M75" s="397">
        <v>56987919</v>
      </c>
      <c r="N75" s="397">
        <v>6220013</v>
      </c>
      <c r="O75" s="397">
        <v>63207932</v>
      </c>
      <c r="P75" s="397">
        <v>955502497</v>
      </c>
      <c r="Q75" s="397">
        <v>0</v>
      </c>
      <c r="R75" s="397">
        <v>955502497</v>
      </c>
      <c r="S75" s="397">
        <v>0</v>
      </c>
      <c r="T75" s="397">
        <v>850413878</v>
      </c>
      <c r="U75" s="397">
        <v>850413878</v>
      </c>
      <c r="V75" s="397">
        <v>892294565</v>
      </c>
      <c r="W75" s="397">
        <v>892294565</v>
      </c>
      <c r="X75" s="397">
        <v>955502497</v>
      </c>
      <c r="Y75" s="397">
        <v>955502497</v>
      </c>
      <c r="Z75" s="397">
        <v>1787759</v>
      </c>
      <c r="AA75" s="397">
        <v>237003</v>
      </c>
      <c r="AB75" s="397">
        <v>2024762</v>
      </c>
      <c r="AC75" s="397">
        <v>47552132</v>
      </c>
      <c r="AD75" s="397">
        <v>0</v>
      </c>
      <c r="AE75" s="397">
        <v>1005079391</v>
      </c>
      <c r="AR75" s="399"/>
    </row>
    <row r="76" spans="1:44">
      <c r="A76" s="385">
        <v>2014</v>
      </c>
      <c r="B76" s="385">
        <v>4</v>
      </c>
      <c r="C76" s="397">
        <v>396153642</v>
      </c>
      <c r="D76" s="397">
        <v>10407</v>
      </c>
      <c r="E76" s="397">
        <v>396164049</v>
      </c>
      <c r="F76" s="397">
        <v>313522137</v>
      </c>
      <c r="G76" s="397">
        <v>29118894</v>
      </c>
      <c r="H76" s="397">
        <v>342641031</v>
      </c>
      <c r="I76" s="397">
        <v>160708037</v>
      </c>
      <c r="J76" s="397">
        <v>3916454</v>
      </c>
      <c r="K76" s="397">
        <v>164624491</v>
      </c>
      <c r="L76" s="397">
        <v>2570838</v>
      </c>
      <c r="M76" s="397">
        <v>53882369</v>
      </c>
      <c r="N76" s="397">
        <v>6115092</v>
      </c>
      <c r="O76" s="397">
        <v>59997461</v>
      </c>
      <c r="P76" s="397">
        <v>965997870</v>
      </c>
      <c r="Q76" s="397">
        <v>0</v>
      </c>
      <c r="R76" s="397">
        <v>965997870</v>
      </c>
      <c r="S76" s="397">
        <v>0</v>
      </c>
      <c r="T76" s="397">
        <v>872954654</v>
      </c>
      <c r="U76" s="397">
        <v>872954654</v>
      </c>
      <c r="V76" s="397">
        <v>906000409</v>
      </c>
      <c r="W76" s="397">
        <v>906000409</v>
      </c>
      <c r="X76" s="397">
        <v>965997870</v>
      </c>
      <c r="Y76" s="397">
        <v>965997870</v>
      </c>
      <c r="Z76" s="397">
        <v>1671845</v>
      </c>
      <c r="AA76" s="397">
        <v>162607</v>
      </c>
      <c r="AB76" s="397">
        <v>1834452</v>
      </c>
      <c r="AC76" s="397">
        <v>48776686</v>
      </c>
      <c r="AD76" s="397">
        <v>0</v>
      </c>
      <c r="AE76" s="397">
        <v>1016609008</v>
      </c>
      <c r="AR76" s="399"/>
    </row>
    <row r="77" spans="1:44">
      <c r="A77" s="385">
        <v>2014</v>
      </c>
      <c r="B77" s="385">
        <v>5</v>
      </c>
      <c r="C77" s="397">
        <v>432302976</v>
      </c>
      <c r="D77" s="397">
        <v>64133</v>
      </c>
      <c r="E77" s="397">
        <v>432367109</v>
      </c>
      <c r="F77" s="397">
        <v>333588119</v>
      </c>
      <c r="G77" s="397">
        <v>126736035</v>
      </c>
      <c r="H77" s="397">
        <v>460324154</v>
      </c>
      <c r="I77" s="397">
        <v>161201961</v>
      </c>
      <c r="J77" s="397">
        <v>16136249</v>
      </c>
      <c r="K77" s="397">
        <v>177338210</v>
      </c>
      <c r="L77" s="397">
        <v>2580191</v>
      </c>
      <c r="M77" s="397">
        <v>63139778</v>
      </c>
      <c r="N77" s="397">
        <v>7352560</v>
      </c>
      <c r="O77" s="397">
        <v>70492338</v>
      </c>
      <c r="P77" s="397">
        <v>1143102002</v>
      </c>
      <c r="Q77" s="397">
        <v>0</v>
      </c>
      <c r="R77" s="397">
        <v>1143102002</v>
      </c>
      <c r="S77" s="397">
        <v>0</v>
      </c>
      <c r="T77" s="397">
        <v>929673247</v>
      </c>
      <c r="U77" s="397">
        <v>929673247</v>
      </c>
      <c r="V77" s="397">
        <v>1072609664</v>
      </c>
      <c r="W77" s="397">
        <v>1072609664</v>
      </c>
      <c r="X77" s="397">
        <v>1143102002</v>
      </c>
      <c r="Y77" s="397">
        <v>1143102002</v>
      </c>
      <c r="Z77" s="397">
        <v>1937086</v>
      </c>
      <c r="AA77" s="397">
        <v>766844</v>
      </c>
      <c r="AB77" s="397">
        <v>2703930</v>
      </c>
      <c r="AC77" s="397">
        <v>69886816</v>
      </c>
      <c r="AD77" s="397">
        <v>0</v>
      </c>
      <c r="AE77" s="397">
        <v>1215692748</v>
      </c>
      <c r="AR77" s="399"/>
    </row>
    <row r="78" spans="1:44">
      <c r="A78" s="385">
        <v>2014</v>
      </c>
      <c r="B78" s="385">
        <v>6</v>
      </c>
      <c r="C78" s="397">
        <v>581789322</v>
      </c>
      <c r="D78" s="397">
        <v>18386</v>
      </c>
      <c r="E78" s="397">
        <v>581807708</v>
      </c>
      <c r="F78" s="397">
        <v>390153839</v>
      </c>
      <c r="G78" s="397">
        <v>29670233</v>
      </c>
      <c r="H78" s="397">
        <v>419824072</v>
      </c>
      <c r="I78" s="397">
        <v>163064101</v>
      </c>
      <c r="J78" s="397">
        <v>3349002</v>
      </c>
      <c r="K78" s="397">
        <v>166413103</v>
      </c>
      <c r="L78" s="397">
        <v>2589543</v>
      </c>
      <c r="M78" s="397">
        <v>68725771</v>
      </c>
      <c r="N78" s="397">
        <v>8096138</v>
      </c>
      <c r="O78" s="397">
        <v>76821909</v>
      </c>
      <c r="P78" s="397">
        <v>1247456335</v>
      </c>
      <c r="Q78" s="397">
        <v>0</v>
      </c>
      <c r="R78" s="397">
        <v>1247456335</v>
      </c>
      <c r="S78" s="397">
        <v>0</v>
      </c>
      <c r="T78" s="397">
        <v>1137596805</v>
      </c>
      <c r="U78" s="397">
        <v>1137596805</v>
      </c>
      <c r="V78" s="397">
        <v>1170634426</v>
      </c>
      <c r="W78" s="397">
        <v>1170634426</v>
      </c>
      <c r="X78" s="397">
        <v>1247456335</v>
      </c>
      <c r="Y78" s="397">
        <v>1247456335</v>
      </c>
      <c r="Z78" s="397">
        <v>1603158</v>
      </c>
      <c r="AA78" s="397">
        <v>125964</v>
      </c>
      <c r="AB78" s="397">
        <v>1729122</v>
      </c>
      <c r="AC78" s="397">
        <v>84283870</v>
      </c>
      <c r="AD78" s="397">
        <v>0</v>
      </c>
      <c r="AE78" s="397">
        <v>1333469327</v>
      </c>
      <c r="AR78" s="399"/>
    </row>
    <row r="79" spans="1:44">
      <c r="A79" s="385">
        <v>2014</v>
      </c>
      <c r="B79" s="385">
        <v>7</v>
      </c>
      <c r="C79" s="397">
        <v>665173908</v>
      </c>
      <c r="D79" s="397">
        <v>17238</v>
      </c>
      <c r="E79" s="397">
        <v>665191146</v>
      </c>
      <c r="F79" s="397">
        <v>409247767</v>
      </c>
      <c r="G79" s="397">
        <v>24990428</v>
      </c>
      <c r="H79" s="397">
        <v>434238195</v>
      </c>
      <c r="I79" s="397">
        <v>163535318</v>
      </c>
      <c r="J79" s="397">
        <v>2711264</v>
      </c>
      <c r="K79" s="397">
        <v>166246582</v>
      </c>
      <c r="L79" s="397">
        <v>2598896</v>
      </c>
      <c r="M79" s="397">
        <v>74236128</v>
      </c>
      <c r="N79" s="397">
        <v>8656509</v>
      </c>
      <c r="O79" s="397">
        <v>82892637</v>
      </c>
      <c r="P79" s="397">
        <v>1351167456</v>
      </c>
      <c r="Q79" s="397">
        <v>0</v>
      </c>
      <c r="R79" s="397">
        <v>1351167456</v>
      </c>
      <c r="S79" s="397">
        <v>0</v>
      </c>
      <c r="T79" s="397">
        <v>1240555889</v>
      </c>
      <c r="U79" s="397">
        <v>1240555889</v>
      </c>
      <c r="V79" s="397">
        <v>1268274819</v>
      </c>
      <c r="W79" s="397">
        <v>1268274819</v>
      </c>
      <c r="X79" s="397">
        <v>1351167456</v>
      </c>
      <c r="Y79" s="397">
        <v>1351167456</v>
      </c>
      <c r="Z79" s="397">
        <v>1895263</v>
      </c>
      <c r="AA79" s="397">
        <v>119240</v>
      </c>
      <c r="AB79" s="397">
        <v>2014503</v>
      </c>
      <c r="AC79" s="397">
        <v>100197803</v>
      </c>
      <c r="AD79" s="397">
        <v>0</v>
      </c>
      <c r="AE79" s="397">
        <v>1453379762</v>
      </c>
      <c r="AR79" s="399"/>
    </row>
    <row r="80" spans="1:44">
      <c r="A80" s="385">
        <v>2014</v>
      </c>
      <c r="B80" s="385">
        <v>8</v>
      </c>
      <c r="C80" s="397">
        <v>690503349</v>
      </c>
      <c r="D80" s="397">
        <v>-671</v>
      </c>
      <c r="E80" s="397">
        <v>690502678</v>
      </c>
      <c r="F80" s="397">
        <v>420674674</v>
      </c>
      <c r="G80" s="397">
        <v>-1038205</v>
      </c>
      <c r="H80" s="397">
        <v>419636469</v>
      </c>
      <c r="I80" s="397">
        <v>163847377</v>
      </c>
      <c r="J80" s="397">
        <v>-110314</v>
      </c>
      <c r="K80" s="397">
        <v>163737063</v>
      </c>
      <c r="L80" s="397">
        <v>2608248</v>
      </c>
      <c r="M80" s="397">
        <v>75591358</v>
      </c>
      <c r="N80" s="397">
        <v>8907380</v>
      </c>
      <c r="O80" s="397">
        <v>84498738</v>
      </c>
      <c r="P80" s="397">
        <v>1360983196</v>
      </c>
      <c r="Q80" s="397">
        <v>0</v>
      </c>
      <c r="R80" s="397">
        <v>1360983196</v>
      </c>
      <c r="S80" s="397">
        <v>0</v>
      </c>
      <c r="T80" s="397">
        <v>1277633648</v>
      </c>
      <c r="U80" s="397">
        <v>1277633648</v>
      </c>
      <c r="V80" s="397">
        <v>1276484458</v>
      </c>
      <c r="W80" s="397">
        <v>1276484458</v>
      </c>
      <c r="X80" s="397">
        <v>1360983196</v>
      </c>
      <c r="Y80" s="397">
        <v>1360983196</v>
      </c>
      <c r="Z80" s="397">
        <v>1891844</v>
      </c>
      <c r="AA80" s="397">
        <v>-4808</v>
      </c>
      <c r="AB80" s="397">
        <v>1887036</v>
      </c>
      <c r="AC80" s="397">
        <v>101650113</v>
      </c>
      <c r="AD80" s="397">
        <v>0</v>
      </c>
      <c r="AE80" s="397">
        <v>1464520345</v>
      </c>
      <c r="AR80" s="399"/>
    </row>
    <row r="81" spans="1:44">
      <c r="A81" s="385">
        <v>2014</v>
      </c>
      <c r="B81" s="385">
        <v>9</v>
      </c>
      <c r="C81" s="397">
        <v>626397865</v>
      </c>
      <c r="D81" s="397">
        <v>-50072</v>
      </c>
      <c r="E81" s="397">
        <v>626347793</v>
      </c>
      <c r="F81" s="397">
        <v>412830739</v>
      </c>
      <c r="G81" s="397">
        <v>-101624230</v>
      </c>
      <c r="H81" s="397">
        <v>311206509</v>
      </c>
      <c r="I81" s="397">
        <v>163554961</v>
      </c>
      <c r="J81" s="397">
        <v>-10958409</v>
      </c>
      <c r="K81" s="397">
        <v>152596552</v>
      </c>
      <c r="L81" s="397">
        <v>2617601</v>
      </c>
      <c r="M81" s="397">
        <v>65179108</v>
      </c>
      <c r="N81" s="397">
        <v>7600174</v>
      </c>
      <c r="O81" s="397">
        <v>72779282</v>
      </c>
      <c r="P81" s="397">
        <v>1165547737</v>
      </c>
      <c r="Q81" s="397">
        <v>0</v>
      </c>
      <c r="R81" s="397">
        <v>1165547737</v>
      </c>
      <c r="S81" s="397">
        <v>0</v>
      </c>
      <c r="T81" s="397">
        <v>1205401166</v>
      </c>
      <c r="U81" s="397">
        <v>1205401166</v>
      </c>
      <c r="V81" s="397">
        <v>1092768455</v>
      </c>
      <c r="W81" s="397">
        <v>1092768455</v>
      </c>
      <c r="X81" s="397">
        <v>1165547737</v>
      </c>
      <c r="Y81" s="397">
        <v>1165547737</v>
      </c>
      <c r="Z81" s="397">
        <v>1820409</v>
      </c>
      <c r="AA81" s="397">
        <v>-462699</v>
      </c>
      <c r="AB81" s="397">
        <v>1357710</v>
      </c>
      <c r="AC81" s="397">
        <v>72677091</v>
      </c>
      <c r="AD81" s="397">
        <v>0</v>
      </c>
      <c r="AE81" s="397">
        <v>1239582538</v>
      </c>
      <c r="AR81" s="399"/>
    </row>
    <row r="82" spans="1:44">
      <c r="A82" s="385">
        <v>2014</v>
      </c>
      <c r="B82" s="385">
        <v>10</v>
      </c>
      <c r="C82" s="397">
        <v>494544616</v>
      </c>
      <c r="D82" s="397">
        <v>-24134</v>
      </c>
      <c r="E82" s="397">
        <v>494520482</v>
      </c>
      <c r="F82" s="397">
        <v>360332387</v>
      </c>
      <c r="G82" s="397">
        <v>-61052327</v>
      </c>
      <c r="H82" s="397">
        <v>299280060</v>
      </c>
      <c r="I82" s="397">
        <v>161912112</v>
      </c>
      <c r="J82" s="397">
        <v>-7305569</v>
      </c>
      <c r="K82" s="397">
        <v>154606543</v>
      </c>
      <c r="L82" s="397">
        <v>2626953</v>
      </c>
      <c r="M82" s="397">
        <v>59914937</v>
      </c>
      <c r="N82" s="397">
        <v>6596647</v>
      </c>
      <c r="O82" s="397">
        <v>66511584</v>
      </c>
      <c r="P82" s="397">
        <v>1017545622</v>
      </c>
      <c r="Q82" s="397">
        <v>0</v>
      </c>
      <c r="R82" s="397">
        <v>1017545622</v>
      </c>
      <c r="S82" s="397">
        <v>0</v>
      </c>
      <c r="T82" s="397">
        <v>1019416068</v>
      </c>
      <c r="U82" s="397">
        <v>1019416068</v>
      </c>
      <c r="V82" s="397">
        <v>951034038</v>
      </c>
      <c r="W82" s="397">
        <v>951034038</v>
      </c>
      <c r="X82" s="397">
        <v>1017545622</v>
      </c>
      <c r="Y82" s="397">
        <v>1017545622</v>
      </c>
      <c r="Z82" s="397">
        <v>1636900</v>
      </c>
      <c r="AA82" s="397">
        <v>-288357</v>
      </c>
      <c r="AB82" s="397">
        <v>1348543</v>
      </c>
      <c r="AC82" s="397">
        <v>54233356</v>
      </c>
      <c r="AD82" s="397">
        <v>0</v>
      </c>
      <c r="AE82" s="397">
        <v>1073127521</v>
      </c>
      <c r="AR82" s="399"/>
    </row>
    <row r="83" spans="1:44">
      <c r="A83" s="385">
        <v>2014</v>
      </c>
      <c r="B83" s="385">
        <v>11</v>
      </c>
      <c r="C83" s="397">
        <v>402889073</v>
      </c>
      <c r="D83" s="397">
        <v>-9860</v>
      </c>
      <c r="E83" s="397">
        <v>402879213</v>
      </c>
      <c r="F83" s="397">
        <v>315792238</v>
      </c>
      <c r="G83" s="397">
        <v>-18982852</v>
      </c>
      <c r="H83" s="397">
        <v>296809386</v>
      </c>
      <c r="I83" s="397">
        <v>160723252</v>
      </c>
      <c r="J83" s="397">
        <v>-2529656</v>
      </c>
      <c r="K83" s="397">
        <v>158193596</v>
      </c>
      <c r="L83" s="397">
        <v>2636306</v>
      </c>
      <c r="M83" s="397">
        <v>56011215</v>
      </c>
      <c r="N83" s="397">
        <v>5906986</v>
      </c>
      <c r="O83" s="397">
        <v>61918201</v>
      </c>
      <c r="P83" s="397">
        <v>922436702</v>
      </c>
      <c r="Q83" s="397">
        <v>0</v>
      </c>
      <c r="R83" s="397">
        <v>922436702</v>
      </c>
      <c r="S83" s="397">
        <v>0</v>
      </c>
      <c r="T83" s="397">
        <v>882040869</v>
      </c>
      <c r="U83" s="397">
        <v>882040869</v>
      </c>
      <c r="V83" s="397">
        <v>860518501</v>
      </c>
      <c r="W83" s="397">
        <v>860518501</v>
      </c>
      <c r="X83" s="397">
        <v>922436702</v>
      </c>
      <c r="Y83" s="397">
        <v>922436702</v>
      </c>
      <c r="Z83" s="397">
        <v>1708829</v>
      </c>
      <c r="AA83" s="397">
        <v>-107312</v>
      </c>
      <c r="AB83" s="397">
        <v>1601517</v>
      </c>
      <c r="AC83" s="397">
        <v>44068963</v>
      </c>
      <c r="AD83" s="397">
        <v>0</v>
      </c>
      <c r="AE83" s="397">
        <v>968107182</v>
      </c>
      <c r="AR83" s="399"/>
    </row>
    <row r="84" spans="1:44">
      <c r="A84" s="385">
        <v>2014</v>
      </c>
      <c r="B84" s="385">
        <v>12</v>
      </c>
      <c r="C84" s="397">
        <v>447532633</v>
      </c>
      <c r="D84" s="397">
        <v>42555</v>
      </c>
      <c r="E84" s="397">
        <v>447575188</v>
      </c>
      <c r="F84" s="397">
        <v>311199347</v>
      </c>
      <c r="G84" s="397">
        <v>48565822</v>
      </c>
      <c r="H84" s="397">
        <v>359765169</v>
      </c>
      <c r="I84" s="397">
        <v>160323845</v>
      </c>
      <c r="J84" s="397">
        <v>6473381</v>
      </c>
      <c r="K84" s="397">
        <v>166797226</v>
      </c>
      <c r="L84" s="397">
        <v>2645658</v>
      </c>
      <c r="M84" s="397">
        <v>63495078</v>
      </c>
      <c r="N84" s="397">
        <v>6659934</v>
      </c>
      <c r="O84" s="397">
        <v>70155012</v>
      </c>
      <c r="P84" s="397">
        <v>1046938253</v>
      </c>
      <c r="Q84" s="397">
        <v>0</v>
      </c>
      <c r="R84" s="397">
        <v>1046938253</v>
      </c>
      <c r="S84" s="397">
        <v>0</v>
      </c>
      <c r="T84" s="397">
        <v>921701483</v>
      </c>
      <c r="U84" s="397">
        <v>921701483</v>
      </c>
      <c r="V84" s="397">
        <v>976783241</v>
      </c>
      <c r="W84" s="397">
        <v>976783241</v>
      </c>
      <c r="X84" s="397">
        <v>1046938253</v>
      </c>
      <c r="Y84" s="397">
        <v>1046938253</v>
      </c>
      <c r="Z84" s="397">
        <v>2036759</v>
      </c>
      <c r="AA84" s="397">
        <v>330818</v>
      </c>
      <c r="AB84" s="397">
        <v>2367577</v>
      </c>
      <c r="AC84" s="397">
        <v>57775410</v>
      </c>
      <c r="AD84" s="397">
        <v>0</v>
      </c>
      <c r="AE84" s="397">
        <v>1107081240</v>
      </c>
      <c r="AR84" s="399"/>
    </row>
    <row r="85" spans="1:44">
      <c r="B85" s="390" t="s">
        <v>112</v>
      </c>
      <c r="C85" s="397">
        <v>6192298266</v>
      </c>
      <c r="D85" s="397">
        <v>6895</v>
      </c>
      <c r="E85" s="397">
        <v>6192305161</v>
      </c>
      <c r="F85" s="397">
        <v>4177403377</v>
      </c>
      <c r="G85" s="397">
        <v>8428351</v>
      </c>
      <c r="H85" s="397">
        <v>4185831728</v>
      </c>
      <c r="I85" s="397">
        <v>1938592865</v>
      </c>
      <c r="J85" s="397">
        <v>2799991</v>
      </c>
      <c r="K85" s="397">
        <v>1941392856</v>
      </c>
      <c r="L85" s="397">
        <v>31130634</v>
      </c>
      <c r="M85" s="397">
        <v>760635589</v>
      </c>
      <c r="N85" s="397">
        <v>85162352</v>
      </c>
      <c r="O85" s="397">
        <v>845797941</v>
      </c>
      <c r="P85" s="397">
        <v>13196458320</v>
      </c>
      <c r="Q85" s="397">
        <v>0</v>
      </c>
      <c r="R85" s="397">
        <v>13196458320</v>
      </c>
      <c r="S85" s="397">
        <v>0</v>
      </c>
      <c r="T85" s="397">
        <v>12339425142</v>
      </c>
      <c r="U85" s="397">
        <v>12339425142</v>
      </c>
      <c r="V85" s="397">
        <v>12350660379</v>
      </c>
      <c r="W85" s="397">
        <v>12350660379</v>
      </c>
      <c r="X85" s="397">
        <v>13196458320</v>
      </c>
      <c r="Y85" s="397">
        <v>13196458320</v>
      </c>
      <c r="Z85" s="397">
        <v>21819553</v>
      </c>
      <c r="AA85" s="397">
        <v>194545</v>
      </c>
      <c r="AB85" s="397">
        <v>22014098</v>
      </c>
      <c r="AC85" s="397">
        <v>788736340</v>
      </c>
      <c r="AD85" s="397">
        <v>0</v>
      </c>
      <c r="AE85" s="397">
        <v>14007208758</v>
      </c>
      <c r="AQ85" s="399"/>
      <c r="AR85" s="399"/>
    </row>
    <row r="86" spans="1:44">
      <c r="A86" s="385">
        <v>2015</v>
      </c>
      <c r="B86" s="385">
        <v>1</v>
      </c>
      <c r="C86" s="397">
        <v>575307789</v>
      </c>
      <c r="D86" s="397">
        <v>-28521</v>
      </c>
      <c r="E86" s="397">
        <v>575279268</v>
      </c>
      <c r="F86" s="397">
        <v>324579064</v>
      </c>
      <c r="G86" s="397">
        <v>-26919681</v>
      </c>
      <c r="H86" s="397">
        <v>297659383</v>
      </c>
      <c r="I86" s="397">
        <v>161039140</v>
      </c>
      <c r="J86" s="397">
        <v>-3439899</v>
      </c>
      <c r="K86" s="397">
        <v>157599241</v>
      </c>
      <c r="L86" s="397">
        <v>2655558</v>
      </c>
      <c r="M86" s="397">
        <v>67256151</v>
      </c>
      <c r="N86" s="397">
        <v>7003307</v>
      </c>
      <c r="O86" s="397">
        <v>74259458</v>
      </c>
      <c r="P86" s="397">
        <v>1107452908</v>
      </c>
      <c r="Q86" s="397">
        <v>0</v>
      </c>
      <c r="R86" s="397">
        <v>1107452908</v>
      </c>
      <c r="S86" s="397">
        <v>0</v>
      </c>
      <c r="T86" s="397">
        <v>1063581551</v>
      </c>
      <c r="U86" s="397">
        <v>1063581551</v>
      </c>
      <c r="V86" s="397">
        <v>1033193450</v>
      </c>
      <c r="W86" s="397">
        <v>1033193450</v>
      </c>
      <c r="X86" s="397">
        <v>1107452908</v>
      </c>
      <c r="Y86" s="397">
        <v>1107452908</v>
      </c>
      <c r="Z86" s="397">
        <v>1921726</v>
      </c>
      <c r="AA86" s="397">
        <v>-164588</v>
      </c>
      <c r="AB86" s="397">
        <v>1757138</v>
      </c>
      <c r="AC86" s="397">
        <v>63941056</v>
      </c>
      <c r="AD86" s="397">
        <v>0</v>
      </c>
      <c r="AE86" s="397">
        <v>1173151102</v>
      </c>
      <c r="AR86" s="399"/>
    </row>
    <row r="87" spans="1:44">
      <c r="A87" s="385">
        <v>2015</v>
      </c>
      <c r="B87" s="385">
        <v>2</v>
      </c>
      <c r="C87" s="397">
        <v>508845154</v>
      </c>
      <c r="D87" s="397">
        <v>-55127</v>
      </c>
      <c r="E87" s="397">
        <v>508790027</v>
      </c>
      <c r="F87" s="397">
        <v>309120576</v>
      </c>
      <c r="G87" s="397">
        <v>-80567186</v>
      </c>
      <c r="H87" s="397">
        <v>228553390</v>
      </c>
      <c r="I87" s="397">
        <v>160500844</v>
      </c>
      <c r="J87" s="397">
        <v>-10760625</v>
      </c>
      <c r="K87" s="397">
        <v>149740219</v>
      </c>
      <c r="L87" s="397">
        <v>2665458</v>
      </c>
      <c r="M87" s="397">
        <v>58713464</v>
      </c>
      <c r="N87" s="397">
        <v>6180853</v>
      </c>
      <c r="O87" s="397">
        <v>64894317</v>
      </c>
      <c r="P87" s="397">
        <v>954643411</v>
      </c>
      <c r="Q87" s="397">
        <v>0</v>
      </c>
      <c r="R87" s="397">
        <v>954643411</v>
      </c>
      <c r="S87" s="397">
        <v>0</v>
      </c>
      <c r="T87" s="397">
        <v>981132032</v>
      </c>
      <c r="U87" s="397">
        <v>981132032</v>
      </c>
      <c r="V87" s="397">
        <v>889749094</v>
      </c>
      <c r="W87" s="397">
        <v>889749094</v>
      </c>
      <c r="X87" s="397">
        <v>954643411</v>
      </c>
      <c r="Y87" s="397">
        <v>954643411</v>
      </c>
      <c r="Z87" s="397">
        <v>1946536</v>
      </c>
      <c r="AA87" s="397">
        <v>-528593</v>
      </c>
      <c r="AB87" s="397">
        <v>1417943</v>
      </c>
      <c r="AC87" s="397">
        <v>46466489</v>
      </c>
      <c r="AD87" s="397">
        <v>0</v>
      </c>
      <c r="AE87" s="397">
        <v>1002527843</v>
      </c>
      <c r="AR87" s="399"/>
    </row>
    <row r="88" spans="1:44">
      <c r="A88" s="385">
        <v>2015</v>
      </c>
      <c r="B88" s="385">
        <v>3</v>
      </c>
      <c r="C88" s="397">
        <v>408453285</v>
      </c>
      <c r="D88" s="397">
        <v>21793</v>
      </c>
      <c r="E88" s="397">
        <v>408475078</v>
      </c>
      <c r="F88" s="397">
        <v>296225110</v>
      </c>
      <c r="G88" s="397">
        <v>37404693</v>
      </c>
      <c r="H88" s="397">
        <v>333629803</v>
      </c>
      <c r="I88" s="397">
        <v>160323479</v>
      </c>
      <c r="J88" s="397">
        <v>5210240</v>
      </c>
      <c r="K88" s="397">
        <v>165533719</v>
      </c>
      <c r="L88" s="397">
        <v>2675357</v>
      </c>
      <c r="M88" s="397">
        <v>58278389</v>
      </c>
      <c r="N88" s="397">
        <v>6289051</v>
      </c>
      <c r="O88" s="397">
        <v>64567440</v>
      </c>
      <c r="P88" s="397">
        <v>974881397</v>
      </c>
      <c r="Q88" s="397">
        <v>0</v>
      </c>
      <c r="R88" s="397">
        <v>974881397</v>
      </c>
      <c r="S88" s="397">
        <v>0</v>
      </c>
      <c r="T88" s="397">
        <v>867677231</v>
      </c>
      <c r="U88" s="397">
        <v>867677231</v>
      </c>
      <c r="V88" s="397">
        <v>910313957</v>
      </c>
      <c r="W88" s="397">
        <v>910313957</v>
      </c>
      <c r="X88" s="397">
        <v>974881397</v>
      </c>
      <c r="Y88" s="397">
        <v>974881397</v>
      </c>
      <c r="Z88" s="397">
        <v>1805759</v>
      </c>
      <c r="AA88" s="397">
        <v>238499</v>
      </c>
      <c r="AB88" s="397">
        <v>2044258</v>
      </c>
      <c r="AC88" s="397">
        <v>48666950</v>
      </c>
      <c r="AD88" s="397">
        <v>0</v>
      </c>
      <c r="AE88" s="397">
        <v>1025592605</v>
      </c>
      <c r="AR88" s="399"/>
    </row>
    <row r="89" spans="1:44">
      <c r="A89" s="385">
        <v>2015</v>
      </c>
      <c r="B89" s="385">
        <v>4</v>
      </c>
      <c r="C89" s="397">
        <v>405979451</v>
      </c>
      <c r="D89" s="397">
        <v>10471</v>
      </c>
      <c r="E89" s="397">
        <v>405989922</v>
      </c>
      <c r="F89" s="397">
        <v>320046492</v>
      </c>
      <c r="G89" s="397">
        <v>29681449</v>
      </c>
      <c r="H89" s="397">
        <v>349727941</v>
      </c>
      <c r="I89" s="397">
        <v>161439365</v>
      </c>
      <c r="J89" s="397">
        <v>3933095</v>
      </c>
      <c r="K89" s="397">
        <v>165372460</v>
      </c>
      <c r="L89" s="397">
        <v>2685257</v>
      </c>
      <c r="M89" s="397">
        <v>55133650</v>
      </c>
      <c r="N89" s="397">
        <v>6181904</v>
      </c>
      <c r="O89" s="397">
        <v>61315554</v>
      </c>
      <c r="P89" s="397">
        <v>985091134</v>
      </c>
      <c r="Q89" s="397">
        <v>0</v>
      </c>
      <c r="R89" s="397">
        <v>985091134</v>
      </c>
      <c r="S89" s="397">
        <v>0</v>
      </c>
      <c r="T89" s="397">
        <v>890150565</v>
      </c>
      <c r="U89" s="397">
        <v>890150565</v>
      </c>
      <c r="V89" s="397">
        <v>923775580</v>
      </c>
      <c r="W89" s="397">
        <v>923775580</v>
      </c>
      <c r="X89" s="397">
        <v>985091134</v>
      </c>
      <c r="Y89" s="397">
        <v>985091134</v>
      </c>
      <c r="Z89" s="397">
        <v>1688679</v>
      </c>
      <c r="AA89" s="397">
        <v>163733</v>
      </c>
      <c r="AB89" s="397">
        <v>1852412</v>
      </c>
      <c r="AC89" s="397">
        <v>49845707</v>
      </c>
      <c r="AD89" s="397">
        <v>0</v>
      </c>
      <c r="AE89" s="397">
        <v>1036789253</v>
      </c>
      <c r="AR89" s="399"/>
    </row>
    <row r="90" spans="1:44">
      <c r="A90" s="385">
        <v>2015</v>
      </c>
      <c r="B90" s="385">
        <v>5</v>
      </c>
      <c r="C90" s="397">
        <v>442420854</v>
      </c>
      <c r="D90" s="397">
        <v>64484</v>
      </c>
      <c r="E90" s="397">
        <v>442485338</v>
      </c>
      <c r="F90" s="397">
        <v>339934672</v>
      </c>
      <c r="G90" s="397">
        <v>129313678</v>
      </c>
      <c r="H90" s="397">
        <v>469248350</v>
      </c>
      <c r="I90" s="397">
        <v>161936581</v>
      </c>
      <c r="J90" s="397">
        <v>16244260</v>
      </c>
      <c r="K90" s="397">
        <v>178180841</v>
      </c>
      <c r="L90" s="397">
        <v>2695157</v>
      </c>
      <c r="M90" s="397">
        <v>64432768</v>
      </c>
      <c r="N90" s="397">
        <v>7421599</v>
      </c>
      <c r="O90" s="397">
        <v>71854367</v>
      </c>
      <c r="P90" s="397">
        <v>1164464053</v>
      </c>
      <c r="Q90" s="397">
        <v>0</v>
      </c>
      <c r="R90" s="397">
        <v>1164464053</v>
      </c>
      <c r="S90" s="397">
        <v>0</v>
      </c>
      <c r="T90" s="397">
        <v>946987264</v>
      </c>
      <c r="U90" s="397">
        <v>946987264</v>
      </c>
      <c r="V90" s="397">
        <v>1092609686</v>
      </c>
      <c r="W90" s="397">
        <v>1092609686</v>
      </c>
      <c r="X90" s="397">
        <v>1164464053</v>
      </c>
      <c r="Y90" s="397">
        <v>1164464053</v>
      </c>
      <c r="Z90" s="397">
        <v>1956590</v>
      </c>
      <c r="AA90" s="397">
        <v>774041</v>
      </c>
      <c r="AB90" s="397">
        <v>2730631</v>
      </c>
      <c r="AC90" s="397">
        <v>71281267</v>
      </c>
      <c r="AD90" s="397">
        <v>0</v>
      </c>
      <c r="AE90" s="397">
        <v>1238475951</v>
      </c>
      <c r="AR90" s="399"/>
    </row>
    <row r="91" spans="1:44">
      <c r="A91" s="385">
        <v>2015</v>
      </c>
      <c r="B91" s="385">
        <v>6</v>
      </c>
      <c r="C91" s="397">
        <v>594624081</v>
      </c>
      <c r="D91" s="397">
        <v>18457</v>
      </c>
      <c r="E91" s="397">
        <v>594642538</v>
      </c>
      <c r="F91" s="397">
        <v>396950071</v>
      </c>
      <c r="G91" s="397">
        <v>30241487</v>
      </c>
      <c r="H91" s="397">
        <v>427191558</v>
      </c>
      <c r="I91" s="397">
        <v>163805151</v>
      </c>
      <c r="J91" s="397">
        <v>3371899</v>
      </c>
      <c r="K91" s="397">
        <v>167177050</v>
      </c>
      <c r="L91" s="397">
        <v>2705057</v>
      </c>
      <c r="M91" s="397">
        <v>69977051</v>
      </c>
      <c r="N91" s="397">
        <v>8162950</v>
      </c>
      <c r="O91" s="397">
        <v>78140001</v>
      </c>
      <c r="P91" s="397">
        <v>1269856204</v>
      </c>
      <c r="Q91" s="397">
        <v>0</v>
      </c>
      <c r="R91" s="397">
        <v>1269856204</v>
      </c>
      <c r="S91" s="397">
        <v>0</v>
      </c>
      <c r="T91" s="397">
        <v>1158084360</v>
      </c>
      <c r="U91" s="397">
        <v>1158084360</v>
      </c>
      <c r="V91" s="397">
        <v>1191716203</v>
      </c>
      <c r="W91" s="397">
        <v>1191716203</v>
      </c>
      <c r="X91" s="397">
        <v>1269856204</v>
      </c>
      <c r="Y91" s="397">
        <v>1269856204</v>
      </c>
      <c r="Z91" s="397">
        <v>1619300</v>
      </c>
      <c r="AA91" s="397">
        <v>127186</v>
      </c>
      <c r="AB91" s="397">
        <v>1746486</v>
      </c>
      <c r="AC91" s="397">
        <v>85868531</v>
      </c>
      <c r="AD91" s="397">
        <v>0</v>
      </c>
      <c r="AE91" s="397">
        <v>1357471221</v>
      </c>
      <c r="AR91" s="399"/>
    </row>
    <row r="92" spans="1:44">
      <c r="A92" s="385">
        <v>2015</v>
      </c>
      <c r="B92" s="385">
        <v>7</v>
      </c>
      <c r="C92" s="397">
        <v>679291205</v>
      </c>
      <c r="D92" s="397">
        <v>17326</v>
      </c>
      <c r="E92" s="397">
        <v>679308531</v>
      </c>
      <c r="F92" s="397">
        <v>415937204</v>
      </c>
      <c r="G92" s="397">
        <v>25494584</v>
      </c>
      <c r="H92" s="397">
        <v>441431788</v>
      </c>
      <c r="I92" s="397">
        <v>164281428</v>
      </c>
      <c r="J92" s="397">
        <v>2734835</v>
      </c>
      <c r="K92" s="397">
        <v>167016263</v>
      </c>
      <c r="L92" s="397">
        <v>2714956</v>
      </c>
      <c r="M92" s="397">
        <v>75531639</v>
      </c>
      <c r="N92" s="397">
        <v>8725548</v>
      </c>
      <c r="O92" s="397">
        <v>84257187</v>
      </c>
      <c r="P92" s="397">
        <v>1374728725</v>
      </c>
      <c r="Q92" s="397">
        <v>0</v>
      </c>
      <c r="R92" s="397">
        <v>1374728725</v>
      </c>
      <c r="S92" s="397">
        <v>0</v>
      </c>
      <c r="T92" s="397">
        <v>1262224793</v>
      </c>
      <c r="U92" s="397">
        <v>1262224793</v>
      </c>
      <c r="V92" s="397">
        <v>1290471538</v>
      </c>
      <c r="W92" s="397">
        <v>1290471538</v>
      </c>
      <c r="X92" s="397">
        <v>1374728725</v>
      </c>
      <c r="Y92" s="397">
        <v>1374728725</v>
      </c>
      <c r="Z92" s="397">
        <v>1914346</v>
      </c>
      <c r="AA92" s="397">
        <v>120614</v>
      </c>
      <c r="AB92" s="397">
        <v>2034960</v>
      </c>
      <c r="AC92" s="397">
        <v>101980853</v>
      </c>
      <c r="AD92" s="397">
        <v>0</v>
      </c>
      <c r="AE92" s="397">
        <v>1478744538</v>
      </c>
      <c r="AR92" s="399"/>
    </row>
    <row r="93" spans="1:44">
      <c r="A93" s="385">
        <v>2015</v>
      </c>
      <c r="B93" s="385">
        <v>8</v>
      </c>
      <c r="C93" s="397">
        <v>704732565</v>
      </c>
      <c r="D93" s="397">
        <v>-628</v>
      </c>
      <c r="E93" s="397">
        <v>704731937</v>
      </c>
      <c r="F93" s="397">
        <v>427294420</v>
      </c>
      <c r="G93" s="397">
        <v>-984347</v>
      </c>
      <c r="H93" s="397">
        <v>426310073</v>
      </c>
      <c r="I93" s="397">
        <v>164553406</v>
      </c>
      <c r="J93" s="397">
        <v>-103391</v>
      </c>
      <c r="K93" s="397">
        <v>164450015</v>
      </c>
      <c r="L93" s="397">
        <v>2724856</v>
      </c>
      <c r="M93" s="397">
        <v>76886870</v>
      </c>
      <c r="N93" s="397">
        <v>8976825</v>
      </c>
      <c r="O93" s="397">
        <v>85863695</v>
      </c>
      <c r="P93" s="397">
        <v>1384080576</v>
      </c>
      <c r="Q93" s="397">
        <v>0</v>
      </c>
      <c r="R93" s="397">
        <v>1384080576</v>
      </c>
      <c r="S93" s="397">
        <v>0</v>
      </c>
      <c r="T93" s="397">
        <v>1299305247</v>
      </c>
      <c r="U93" s="397">
        <v>1299305247</v>
      </c>
      <c r="V93" s="397">
        <v>1298216881</v>
      </c>
      <c r="W93" s="397">
        <v>1298216881</v>
      </c>
      <c r="X93" s="397">
        <v>1384080576</v>
      </c>
      <c r="Y93" s="397">
        <v>1384080576</v>
      </c>
      <c r="Z93" s="397">
        <v>1910893</v>
      </c>
      <c r="AA93" s="397">
        <v>-4523</v>
      </c>
      <c r="AB93" s="397">
        <v>1906370</v>
      </c>
      <c r="AC93" s="397">
        <v>103349959</v>
      </c>
      <c r="AD93" s="397">
        <v>0</v>
      </c>
      <c r="AE93" s="397">
        <v>1489336905</v>
      </c>
      <c r="AR93" s="399"/>
    </row>
    <row r="94" spans="1:44">
      <c r="A94" s="385">
        <v>2015</v>
      </c>
      <c r="B94" s="385">
        <v>9</v>
      </c>
      <c r="C94" s="397">
        <v>638952371</v>
      </c>
      <c r="D94" s="397">
        <v>-50306</v>
      </c>
      <c r="E94" s="397">
        <v>638902065</v>
      </c>
      <c r="F94" s="397">
        <v>419253017</v>
      </c>
      <c r="G94" s="397">
        <v>-103343070</v>
      </c>
      <c r="H94" s="397">
        <v>315909947</v>
      </c>
      <c r="I94" s="397">
        <v>164522477</v>
      </c>
      <c r="J94" s="397">
        <v>-11089757</v>
      </c>
      <c r="K94" s="397">
        <v>153432720</v>
      </c>
      <c r="L94" s="397">
        <v>2734756</v>
      </c>
      <c r="M94" s="397">
        <v>66432829</v>
      </c>
      <c r="N94" s="397">
        <v>7666984</v>
      </c>
      <c r="O94" s="397">
        <v>74099813</v>
      </c>
      <c r="P94" s="397">
        <v>1185079301</v>
      </c>
      <c r="Q94" s="397">
        <v>0</v>
      </c>
      <c r="R94" s="397">
        <v>1185079301</v>
      </c>
      <c r="S94" s="397">
        <v>0</v>
      </c>
      <c r="T94" s="397">
        <v>1225462621</v>
      </c>
      <c r="U94" s="397">
        <v>1225462621</v>
      </c>
      <c r="V94" s="397">
        <v>1110979488</v>
      </c>
      <c r="W94" s="397">
        <v>1110979488</v>
      </c>
      <c r="X94" s="397">
        <v>1185079301</v>
      </c>
      <c r="Y94" s="397">
        <v>1185079301</v>
      </c>
      <c r="Z94" s="397">
        <v>1838738</v>
      </c>
      <c r="AA94" s="397">
        <v>-467178</v>
      </c>
      <c r="AB94" s="397">
        <v>1371560</v>
      </c>
      <c r="AC94" s="397">
        <v>73838714</v>
      </c>
      <c r="AD94" s="397">
        <v>0</v>
      </c>
      <c r="AE94" s="397">
        <v>1260289575</v>
      </c>
      <c r="AR94" s="399"/>
    </row>
    <row r="95" spans="1:44">
      <c r="A95" s="385">
        <v>2015</v>
      </c>
      <c r="B95" s="385">
        <v>10</v>
      </c>
      <c r="C95" s="397">
        <v>504069327</v>
      </c>
      <c r="D95" s="397">
        <v>-24274</v>
      </c>
      <c r="E95" s="397">
        <v>504045053</v>
      </c>
      <c r="F95" s="397">
        <v>365818592</v>
      </c>
      <c r="G95" s="397">
        <v>-61980967</v>
      </c>
      <c r="H95" s="397">
        <v>303837625</v>
      </c>
      <c r="I95" s="397">
        <v>162855884</v>
      </c>
      <c r="J95" s="397">
        <v>-7384425</v>
      </c>
      <c r="K95" s="397">
        <v>155471459</v>
      </c>
      <c r="L95" s="397">
        <v>2744656</v>
      </c>
      <c r="M95" s="397">
        <v>61212969</v>
      </c>
      <c r="N95" s="397">
        <v>6665685</v>
      </c>
      <c r="O95" s="397">
        <v>67878654</v>
      </c>
      <c r="P95" s="397">
        <v>1033977447</v>
      </c>
      <c r="Q95" s="397">
        <v>0</v>
      </c>
      <c r="R95" s="397">
        <v>1033977447</v>
      </c>
      <c r="S95" s="397">
        <v>0</v>
      </c>
      <c r="T95" s="397">
        <v>1035488459</v>
      </c>
      <c r="U95" s="397">
        <v>1035488459</v>
      </c>
      <c r="V95" s="397">
        <v>966098793</v>
      </c>
      <c r="W95" s="397">
        <v>966098793</v>
      </c>
      <c r="X95" s="397">
        <v>1033977447</v>
      </c>
      <c r="Y95" s="397">
        <v>1033977447</v>
      </c>
      <c r="Z95" s="397">
        <v>1653382</v>
      </c>
      <c r="AA95" s="397">
        <v>-290829</v>
      </c>
      <c r="AB95" s="397">
        <v>1362553</v>
      </c>
      <c r="AC95" s="397">
        <v>55008105</v>
      </c>
      <c r="AD95" s="397">
        <v>0</v>
      </c>
      <c r="AE95" s="397">
        <v>1090348105</v>
      </c>
      <c r="AR95" s="399"/>
    </row>
    <row r="96" spans="1:44">
      <c r="A96" s="385">
        <v>2015</v>
      </c>
      <c r="B96" s="385">
        <v>11</v>
      </c>
      <c r="C96" s="397">
        <v>410198990</v>
      </c>
      <c r="D96" s="397">
        <v>-9858</v>
      </c>
      <c r="E96" s="397">
        <v>410189132</v>
      </c>
      <c r="F96" s="397">
        <v>320227879</v>
      </c>
      <c r="G96" s="397">
        <v>-19162206</v>
      </c>
      <c r="H96" s="397">
        <v>301065673</v>
      </c>
      <c r="I96" s="397">
        <v>161643343</v>
      </c>
      <c r="J96" s="397">
        <v>-2543928</v>
      </c>
      <c r="K96" s="397">
        <v>159099415</v>
      </c>
      <c r="L96" s="397">
        <v>2754555</v>
      </c>
      <c r="M96" s="397">
        <v>57267374</v>
      </c>
      <c r="N96" s="397">
        <v>5974189</v>
      </c>
      <c r="O96" s="397">
        <v>63241563</v>
      </c>
      <c r="P96" s="397">
        <v>936350338</v>
      </c>
      <c r="Q96" s="397">
        <v>0</v>
      </c>
      <c r="R96" s="397">
        <v>936350338</v>
      </c>
      <c r="S96" s="397">
        <v>0</v>
      </c>
      <c r="T96" s="397">
        <v>894824767</v>
      </c>
      <c r="U96" s="397">
        <v>894824767</v>
      </c>
      <c r="V96" s="397">
        <v>873108775</v>
      </c>
      <c r="W96" s="397">
        <v>873108775</v>
      </c>
      <c r="X96" s="397">
        <v>936350338</v>
      </c>
      <c r="Y96" s="397">
        <v>936350338</v>
      </c>
      <c r="Z96" s="397">
        <v>1726035</v>
      </c>
      <c r="AA96" s="397">
        <v>-107704</v>
      </c>
      <c r="AB96" s="397">
        <v>1618331</v>
      </c>
      <c r="AC96" s="397">
        <v>44604903</v>
      </c>
      <c r="AD96" s="397">
        <v>0</v>
      </c>
      <c r="AE96" s="397">
        <v>982573572</v>
      </c>
      <c r="AR96" s="399"/>
    </row>
    <row r="97" spans="1:44">
      <c r="A97" s="385">
        <v>2015</v>
      </c>
      <c r="B97" s="385">
        <v>12</v>
      </c>
      <c r="C97" s="397">
        <v>455315404</v>
      </c>
      <c r="D97" s="397">
        <v>42885</v>
      </c>
      <c r="E97" s="397">
        <v>455358289</v>
      </c>
      <c r="F97" s="397">
        <v>314938465</v>
      </c>
      <c r="G97" s="397">
        <v>49481084</v>
      </c>
      <c r="H97" s="397">
        <v>364419549</v>
      </c>
      <c r="I97" s="397">
        <v>161233411</v>
      </c>
      <c r="J97" s="397">
        <v>6576412</v>
      </c>
      <c r="K97" s="397">
        <v>167809823</v>
      </c>
      <c r="L97" s="397">
        <v>2764455</v>
      </c>
      <c r="M97" s="397">
        <v>64793110</v>
      </c>
      <c r="N97" s="397">
        <v>6729376</v>
      </c>
      <c r="O97" s="397">
        <v>71522486</v>
      </c>
      <c r="P97" s="397">
        <v>1061874602</v>
      </c>
      <c r="Q97" s="397">
        <v>0</v>
      </c>
      <c r="R97" s="397">
        <v>1061874602</v>
      </c>
      <c r="S97" s="397">
        <v>0</v>
      </c>
      <c r="T97" s="397">
        <v>934251735</v>
      </c>
      <c r="U97" s="397">
        <v>934251735</v>
      </c>
      <c r="V97" s="397">
        <v>990352116</v>
      </c>
      <c r="W97" s="397">
        <v>990352116</v>
      </c>
      <c r="X97" s="397">
        <v>1061874602</v>
      </c>
      <c r="Y97" s="397">
        <v>1061874602</v>
      </c>
      <c r="Z97" s="397">
        <v>2057266</v>
      </c>
      <c r="AA97" s="397">
        <v>335465</v>
      </c>
      <c r="AB97" s="397">
        <v>2392731</v>
      </c>
      <c r="AC97" s="397">
        <v>58409786</v>
      </c>
      <c r="AD97" s="397">
        <v>0</v>
      </c>
      <c r="AE97" s="397">
        <v>1122677119</v>
      </c>
      <c r="AR97" s="399"/>
    </row>
    <row r="98" spans="1:44">
      <c r="B98" s="390" t="s">
        <v>112</v>
      </c>
      <c r="C98" s="397">
        <v>6328190476</v>
      </c>
      <c r="D98" s="397">
        <v>6702</v>
      </c>
      <c r="E98" s="397">
        <v>6328197178</v>
      </c>
      <c r="F98" s="397">
        <v>4250325562</v>
      </c>
      <c r="G98" s="397">
        <v>8659518</v>
      </c>
      <c r="H98" s="397">
        <v>4258985080</v>
      </c>
      <c r="I98" s="397">
        <v>1948134509</v>
      </c>
      <c r="J98" s="397">
        <v>2748716</v>
      </c>
      <c r="K98" s="397">
        <v>1950883225</v>
      </c>
      <c r="L98" s="397">
        <v>32520078</v>
      </c>
      <c r="M98" s="397">
        <v>775916264</v>
      </c>
      <c r="N98" s="397">
        <v>85978271</v>
      </c>
      <c r="O98" s="397">
        <v>861894535</v>
      </c>
      <c r="P98" s="397">
        <v>13432480096</v>
      </c>
      <c r="Q98" s="397">
        <v>0</v>
      </c>
      <c r="R98" s="397">
        <v>13432480096</v>
      </c>
      <c r="S98" s="397">
        <v>0</v>
      </c>
      <c r="T98" s="397">
        <v>12559170625</v>
      </c>
      <c r="U98" s="397">
        <v>12559170625</v>
      </c>
      <c r="V98" s="397">
        <v>12570585561</v>
      </c>
      <c r="W98" s="397">
        <v>12570585561</v>
      </c>
      <c r="X98" s="397">
        <v>13432480096</v>
      </c>
      <c r="Y98" s="397">
        <v>13432480096</v>
      </c>
      <c r="Z98" s="397">
        <v>22039250</v>
      </c>
      <c r="AA98" s="397">
        <v>196123</v>
      </c>
      <c r="AB98" s="397">
        <v>22235373</v>
      </c>
      <c r="AC98" s="397">
        <v>803262320</v>
      </c>
      <c r="AD98" s="397">
        <v>0</v>
      </c>
      <c r="AE98" s="397">
        <v>14257977789</v>
      </c>
      <c r="AQ98" s="399"/>
      <c r="AR98" s="399"/>
    </row>
    <row r="99" spans="1:44">
      <c r="A99" s="385">
        <v>2016</v>
      </c>
      <c r="B99" s="385">
        <v>1</v>
      </c>
      <c r="C99" s="397">
        <v>585251546</v>
      </c>
      <c r="D99" s="397">
        <v>-28314</v>
      </c>
      <c r="E99" s="397">
        <v>585223232</v>
      </c>
      <c r="F99" s="397">
        <v>327975904</v>
      </c>
      <c r="G99" s="397">
        <v>-27014654</v>
      </c>
      <c r="H99" s="397">
        <v>300961250</v>
      </c>
      <c r="I99" s="397">
        <v>161925351</v>
      </c>
      <c r="J99" s="397">
        <v>-3444609</v>
      </c>
      <c r="K99" s="397">
        <v>158480742</v>
      </c>
      <c r="L99" s="397">
        <v>2774900</v>
      </c>
      <c r="M99" s="397">
        <v>68559223</v>
      </c>
      <c r="N99" s="397">
        <v>7072752</v>
      </c>
      <c r="O99" s="397">
        <v>75631975</v>
      </c>
      <c r="P99" s="397">
        <v>1123072099</v>
      </c>
      <c r="Q99" s="397">
        <v>0</v>
      </c>
      <c r="R99" s="397">
        <v>1123072099</v>
      </c>
      <c r="S99" s="397">
        <v>0</v>
      </c>
      <c r="T99" s="397">
        <v>1077927701</v>
      </c>
      <c r="U99" s="397">
        <v>1077927701</v>
      </c>
      <c r="V99" s="397">
        <v>1047440124</v>
      </c>
      <c r="W99" s="397">
        <v>1047440124</v>
      </c>
      <c r="X99" s="397">
        <v>1123072099</v>
      </c>
      <c r="Y99" s="397">
        <v>1123072099</v>
      </c>
      <c r="Z99" s="397">
        <v>1940883</v>
      </c>
      <c r="AA99" s="397">
        <v>-164530</v>
      </c>
      <c r="AB99" s="397">
        <v>1776353</v>
      </c>
      <c r="AC99" s="397">
        <v>64527288</v>
      </c>
      <c r="AD99" s="397">
        <v>0</v>
      </c>
      <c r="AE99" s="397">
        <v>1189375740</v>
      </c>
      <c r="AR99" s="399"/>
    </row>
    <row r="100" spans="1:44">
      <c r="A100" s="385">
        <v>2016</v>
      </c>
      <c r="B100" s="385">
        <v>2</v>
      </c>
      <c r="C100" s="397">
        <v>535058318</v>
      </c>
      <c r="D100" s="397">
        <v>-55813</v>
      </c>
      <c r="E100" s="397">
        <v>535002505</v>
      </c>
      <c r="F100" s="397">
        <v>323211763</v>
      </c>
      <c r="G100" s="397">
        <v>-85176349</v>
      </c>
      <c r="H100" s="397">
        <v>238035414</v>
      </c>
      <c r="I100" s="397">
        <v>161843626</v>
      </c>
      <c r="J100" s="397">
        <v>-11094990</v>
      </c>
      <c r="K100" s="397">
        <v>150748636</v>
      </c>
      <c r="L100" s="397">
        <v>2785345</v>
      </c>
      <c r="M100" s="397">
        <v>59934689</v>
      </c>
      <c r="N100" s="397">
        <v>6246391</v>
      </c>
      <c r="O100" s="397">
        <v>66181080</v>
      </c>
      <c r="P100" s="397">
        <v>992752980</v>
      </c>
      <c r="Q100" s="397">
        <v>0</v>
      </c>
      <c r="R100" s="397">
        <v>992752980</v>
      </c>
      <c r="S100" s="397">
        <v>0</v>
      </c>
      <c r="T100" s="397">
        <v>1022899052</v>
      </c>
      <c r="U100" s="397">
        <v>1022899052</v>
      </c>
      <c r="V100" s="397">
        <v>926571900</v>
      </c>
      <c r="W100" s="397">
        <v>926571900</v>
      </c>
      <c r="X100" s="397">
        <v>992752980</v>
      </c>
      <c r="Y100" s="397">
        <v>992752980</v>
      </c>
      <c r="Z100" s="397">
        <v>1965940</v>
      </c>
      <c r="AA100" s="397">
        <v>-537871</v>
      </c>
      <c r="AB100" s="397">
        <v>1428069</v>
      </c>
      <c r="AC100" s="397">
        <v>49495128</v>
      </c>
      <c r="AD100" s="397">
        <v>0</v>
      </c>
      <c r="AE100" s="397">
        <v>1043676177</v>
      </c>
      <c r="AR100" s="399"/>
    </row>
    <row r="101" spans="1:44">
      <c r="A101" s="385">
        <v>2016</v>
      </c>
      <c r="B101" s="385">
        <v>3</v>
      </c>
      <c r="C101" s="397">
        <v>429824083</v>
      </c>
      <c r="D101" s="397">
        <v>21281</v>
      </c>
      <c r="E101" s="397">
        <v>429845364</v>
      </c>
      <c r="F101" s="397">
        <v>310220216</v>
      </c>
      <c r="G101" s="397">
        <v>38154642</v>
      </c>
      <c r="H101" s="397">
        <v>348374858</v>
      </c>
      <c r="I101" s="397">
        <v>161638760</v>
      </c>
      <c r="J101" s="397">
        <v>5172563</v>
      </c>
      <c r="K101" s="397">
        <v>166811323</v>
      </c>
      <c r="L101" s="397">
        <v>2795791</v>
      </c>
      <c r="M101" s="397">
        <v>59583982</v>
      </c>
      <c r="N101" s="397">
        <v>6358902</v>
      </c>
      <c r="O101" s="397">
        <v>65942884</v>
      </c>
      <c r="P101" s="397">
        <v>1013770220</v>
      </c>
      <c r="Q101" s="397">
        <v>0</v>
      </c>
      <c r="R101" s="397">
        <v>1013770220</v>
      </c>
      <c r="S101" s="397">
        <v>0</v>
      </c>
      <c r="T101" s="397">
        <v>904478850</v>
      </c>
      <c r="U101" s="397">
        <v>904478850</v>
      </c>
      <c r="V101" s="397">
        <v>947827336</v>
      </c>
      <c r="W101" s="397">
        <v>947827336</v>
      </c>
      <c r="X101" s="397">
        <v>1013770220</v>
      </c>
      <c r="Y101" s="397">
        <v>1013770220</v>
      </c>
      <c r="Z101" s="397">
        <v>1823760</v>
      </c>
      <c r="AA101" s="397">
        <v>233805</v>
      </c>
      <c r="AB101" s="397">
        <v>2057565</v>
      </c>
      <c r="AC101" s="397">
        <v>51816384</v>
      </c>
      <c r="AD101" s="397">
        <v>0</v>
      </c>
      <c r="AE101" s="397">
        <v>1067644169</v>
      </c>
      <c r="AR101" s="399"/>
    </row>
    <row r="102" spans="1:44">
      <c r="A102" s="385">
        <v>2016</v>
      </c>
      <c r="B102" s="385">
        <v>4</v>
      </c>
      <c r="C102" s="397">
        <v>413523328</v>
      </c>
      <c r="D102" s="397">
        <v>10534</v>
      </c>
      <c r="E102" s="397">
        <v>413533862</v>
      </c>
      <c r="F102" s="397">
        <v>324881827</v>
      </c>
      <c r="G102" s="397">
        <v>30354005</v>
      </c>
      <c r="H102" s="397">
        <v>355235832</v>
      </c>
      <c r="I102" s="397">
        <v>162339082</v>
      </c>
      <c r="J102" s="397">
        <v>4003911</v>
      </c>
      <c r="K102" s="397">
        <v>166342993</v>
      </c>
      <c r="L102" s="397">
        <v>2806236</v>
      </c>
      <c r="M102" s="397">
        <v>56397128</v>
      </c>
      <c r="N102" s="397">
        <v>6249500</v>
      </c>
      <c r="O102" s="397">
        <v>62646628</v>
      </c>
      <c r="P102" s="397">
        <v>1000565551</v>
      </c>
      <c r="Q102" s="397">
        <v>0</v>
      </c>
      <c r="R102" s="397">
        <v>1000565551</v>
      </c>
      <c r="S102" s="397">
        <v>0</v>
      </c>
      <c r="T102" s="397">
        <v>903550473</v>
      </c>
      <c r="U102" s="397">
        <v>903550473</v>
      </c>
      <c r="V102" s="397">
        <v>937918923</v>
      </c>
      <c r="W102" s="397">
        <v>937918923</v>
      </c>
      <c r="X102" s="397">
        <v>1000565551</v>
      </c>
      <c r="Y102" s="397">
        <v>1000565551</v>
      </c>
      <c r="Z102" s="397">
        <v>1705512</v>
      </c>
      <c r="AA102" s="397">
        <v>166359</v>
      </c>
      <c r="AB102" s="397">
        <v>1871871</v>
      </c>
      <c r="AC102" s="397">
        <v>50406876</v>
      </c>
      <c r="AD102" s="397">
        <v>0</v>
      </c>
      <c r="AE102" s="397">
        <v>1052844298</v>
      </c>
      <c r="AR102" s="399"/>
    </row>
    <row r="103" spans="1:44">
      <c r="A103" s="385">
        <v>2016</v>
      </c>
      <c r="B103" s="385">
        <v>5</v>
      </c>
      <c r="C103" s="397">
        <v>451031529</v>
      </c>
      <c r="D103" s="397">
        <v>64578</v>
      </c>
      <c r="E103" s="397">
        <v>451096107</v>
      </c>
      <c r="F103" s="397">
        <v>345175197</v>
      </c>
      <c r="G103" s="397">
        <v>131739372</v>
      </c>
      <c r="H103" s="397">
        <v>476914569</v>
      </c>
      <c r="I103" s="397">
        <v>162846409</v>
      </c>
      <c r="J103" s="397">
        <v>16463285</v>
      </c>
      <c r="K103" s="397">
        <v>179309694</v>
      </c>
      <c r="L103" s="397">
        <v>2816681</v>
      </c>
      <c r="M103" s="397">
        <v>65738362</v>
      </c>
      <c r="N103" s="397">
        <v>7491449</v>
      </c>
      <c r="O103" s="397">
        <v>73229811</v>
      </c>
      <c r="P103" s="397">
        <v>1183366862</v>
      </c>
      <c r="Q103" s="397">
        <v>0</v>
      </c>
      <c r="R103" s="397">
        <v>1183366862</v>
      </c>
      <c r="S103" s="397">
        <v>0</v>
      </c>
      <c r="T103" s="397">
        <v>961869816</v>
      </c>
      <c r="U103" s="397">
        <v>961869816</v>
      </c>
      <c r="V103" s="397">
        <v>1110137051</v>
      </c>
      <c r="W103" s="397">
        <v>1110137051</v>
      </c>
      <c r="X103" s="397">
        <v>1183366862</v>
      </c>
      <c r="Y103" s="397">
        <v>1183366862</v>
      </c>
      <c r="Z103" s="397">
        <v>1976094</v>
      </c>
      <c r="AA103" s="397">
        <v>782882</v>
      </c>
      <c r="AB103" s="397">
        <v>2758976</v>
      </c>
      <c r="AC103" s="397">
        <v>72184670</v>
      </c>
      <c r="AD103" s="397">
        <v>0</v>
      </c>
      <c r="AE103" s="397">
        <v>1258310508</v>
      </c>
      <c r="AR103" s="399"/>
    </row>
    <row r="104" spans="1:44">
      <c r="A104" s="385">
        <v>2016</v>
      </c>
      <c r="B104" s="385">
        <v>6</v>
      </c>
      <c r="C104" s="397">
        <v>606602220</v>
      </c>
      <c r="D104" s="397">
        <v>18668</v>
      </c>
      <c r="E104" s="397">
        <v>606620888</v>
      </c>
      <c r="F104" s="397">
        <v>403125265</v>
      </c>
      <c r="G104" s="397">
        <v>30996128</v>
      </c>
      <c r="H104" s="397">
        <v>434121393</v>
      </c>
      <c r="I104" s="397">
        <v>164744709</v>
      </c>
      <c r="J104" s="397">
        <v>3437246</v>
      </c>
      <c r="K104" s="397">
        <v>168181955</v>
      </c>
      <c r="L104" s="397">
        <v>2827126</v>
      </c>
      <c r="M104" s="397">
        <v>71240530</v>
      </c>
      <c r="N104" s="397">
        <v>8230546</v>
      </c>
      <c r="O104" s="397">
        <v>79471076</v>
      </c>
      <c r="P104" s="397">
        <v>1291222438</v>
      </c>
      <c r="Q104" s="397">
        <v>0</v>
      </c>
      <c r="R104" s="397">
        <v>1291222438</v>
      </c>
      <c r="S104" s="397">
        <v>0</v>
      </c>
      <c r="T104" s="397">
        <v>1177299320</v>
      </c>
      <c r="U104" s="397">
        <v>1177299320</v>
      </c>
      <c r="V104" s="397">
        <v>1211751362</v>
      </c>
      <c r="W104" s="397">
        <v>1211751362</v>
      </c>
      <c r="X104" s="397">
        <v>1291222438</v>
      </c>
      <c r="Y104" s="397">
        <v>1291222438</v>
      </c>
      <c r="Z104" s="397">
        <v>1635442</v>
      </c>
      <c r="AA104" s="397">
        <v>129366</v>
      </c>
      <c r="AB104" s="397">
        <v>1764808</v>
      </c>
      <c r="AC104" s="397">
        <v>87103447</v>
      </c>
      <c r="AD104" s="397">
        <v>0</v>
      </c>
      <c r="AE104" s="397">
        <v>1380090693</v>
      </c>
      <c r="AR104" s="399"/>
    </row>
    <row r="105" spans="1:44">
      <c r="A105" s="385">
        <v>2016</v>
      </c>
      <c r="B105" s="385">
        <v>7</v>
      </c>
      <c r="C105" s="397">
        <v>693272924</v>
      </c>
      <c r="D105" s="397">
        <v>17595</v>
      </c>
      <c r="E105" s="397">
        <v>693290519</v>
      </c>
      <c r="F105" s="397">
        <v>422519604</v>
      </c>
      <c r="G105" s="397">
        <v>26170616</v>
      </c>
      <c r="H105" s="397">
        <v>448690220</v>
      </c>
      <c r="I105" s="397">
        <v>165230734</v>
      </c>
      <c r="J105" s="397">
        <v>2791040</v>
      </c>
      <c r="K105" s="397">
        <v>168021774</v>
      </c>
      <c r="L105" s="397">
        <v>2837571</v>
      </c>
      <c r="M105" s="397">
        <v>76839753</v>
      </c>
      <c r="N105" s="397">
        <v>8795397</v>
      </c>
      <c r="O105" s="397">
        <v>85635150</v>
      </c>
      <c r="P105" s="397">
        <v>1398475234</v>
      </c>
      <c r="Q105" s="397">
        <v>0</v>
      </c>
      <c r="R105" s="397">
        <v>1398475234</v>
      </c>
      <c r="S105" s="397">
        <v>0</v>
      </c>
      <c r="T105" s="397">
        <v>1283860833</v>
      </c>
      <c r="U105" s="397">
        <v>1283860833</v>
      </c>
      <c r="V105" s="397">
        <v>1312840084</v>
      </c>
      <c r="W105" s="397">
        <v>1312840084</v>
      </c>
      <c r="X105" s="397">
        <v>1398475234</v>
      </c>
      <c r="Y105" s="397">
        <v>1398475234</v>
      </c>
      <c r="Z105" s="397">
        <v>1933429</v>
      </c>
      <c r="AA105" s="397">
        <v>122811</v>
      </c>
      <c r="AB105" s="397">
        <v>2056240</v>
      </c>
      <c r="AC105" s="397">
        <v>103559703</v>
      </c>
      <c r="AD105" s="397">
        <v>0</v>
      </c>
      <c r="AE105" s="397">
        <v>1504091177</v>
      </c>
      <c r="AR105" s="399"/>
    </row>
    <row r="106" spans="1:44">
      <c r="A106" s="385">
        <v>2016</v>
      </c>
      <c r="B106" s="385">
        <v>8</v>
      </c>
      <c r="C106" s="397">
        <v>719529291</v>
      </c>
      <c r="D106" s="397">
        <v>-521</v>
      </c>
      <c r="E106" s="397">
        <v>719528770</v>
      </c>
      <c r="F106" s="397">
        <v>434329912</v>
      </c>
      <c r="G106" s="397">
        <v>-831197</v>
      </c>
      <c r="H106" s="397">
        <v>433498715</v>
      </c>
      <c r="I106" s="397">
        <v>165511137</v>
      </c>
      <c r="J106" s="397">
        <v>-86765</v>
      </c>
      <c r="K106" s="397">
        <v>165424372</v>
      </c>
      <c r="L106" s="397">
        <v>2848016</v>
      </c>
      <c r="M106" s="397">
        <v>78194983</v>
      </c>
      <c r="N106" s="397">
        <v>9046675</v>
      </c>
      <c r="O106" s="397">
        <v>87241658</v>
      </c>
      <c r="P106" s="397">
        <v>1408541531</v>
      </c>
      <c r="Q106" s="397">
        <v>0</v>
      </c>
      <c r="R106" s="397">
        <v>1408541531</v>
      </c>
      <c r="S106" s="397">
        <v>0</v>
      </c>
      <c r="T106" s="397">
        <v>1322218356</v>
      </c>
      <c r="U106" s="397">
        <v>1322218356</v>
      </c>
      <c r="V106" s="397">
        <v>1321299873</v>
      </c>
      <c r="W106" s="397">
        <v>1321299873</v>
      </c>
      <c r="X106" s="397">
        <v>1408541531</v>
      </c>
      <c r="Y106" s="397">
        <v>1408541531</v>
      </c>
      <c r="Z106" s="397">
        <v>1929941</v>
      </c>
      <c r="AA106" s="397">
        <v>-3787</v>
      </c>
      <c r="AB106" s="397">
        <v>1926154</v>
      </c>
      <c r="AC106" s="397">
        <v>105037852</v>
      </c>
      <c r="AD106" s="397">
        <v>0</v>
      </c>
      <c r="AE106" s="397">
        <v>1515505537</v>
      </c>
      <c r="AR106" s="399"/>
    </row>
    <row r="107" spans="1:44">
      <c r="A107" s="385">
        <v>2016</v>
      </c>
      <c r="B107" s="385">
        <v>9</v>
      </c>
      <c r="C107" s="397">
        <v>652732616</v>
      </c>
      <c r="D107" s="397">
        <v>-50525</v>
      </c>
      <c r="E107" s="397">
        <v>652682091</v>
      </c>
      <c r="F107" s="397">
        <v>426612673</v>
      </c>
      <c r="G107" s="397">
        <v>-105269944</v>
      </c>
      <c r="H107" s="397">
        <v>321342729</v>
      </c>
      <c r="I107" s="397">
        <v>165211443</v>
      </c>
      <c r="J107" s="397">
        <v>-11150943</v>
      </c>
      <c r="K107" s="397">
        <v>154060500</v>
      </c>
      <c r="L107" s="397">
        <v>2858462</v>
      </c>
      <c r="M107" s="397">
        <v>67698746</v>
      </c>
      <c r="N107" s="397">
        <v>7734975</v>
      </c>
      <c r="O107" s="397">
        <v>75433721</v>
      </c>
      <c r="P107" s="397">
        <v>1206377503</v>
      </c>
      <c r="Q107" s="397">
        <v>0</v>
      </c>
      <c r="R107" s="397">
        <v>1206377503</v>
      </c>
      <c r="S107" s="397">
        <v>0</v>
      </c>
      <c r="T107" s="397">
        <v>1247415194</v>
      </c>
      <c r="U107" s="397">
        <v>1247415194</v>
      </c>
      <c r="V107" s="397">
        <v>1130943782</v>
      </c>
      <c r="W107" s="397">
        <v>1130943782</v>
      </c>
      <c r="X107" s="397">
        <v>1206377503</v>
      </c>
      <c r="Y107" s="397">
        <v>1206377503</v>
      </c>
      <c r="Z107" s="397">
        <v>1857068</v>
      </c>
      <c r="AA107" s="397">
        <v>-471490</v>
      </c>
      <c r="AB107" s="397">
        <v>1385578</v>
      </c>
      <c r="AC107" s="397">
        <v>75075494</v>
      </c>
      <c r="AD107" s="397">
        <v>0</v>
      </c>
      <c r="AE107" s="397">
        <v>1282838575</v>
      </c>
      <c r="AR107" s="399"/>
    </row>
    <row r="108" spans="1:44">
      <c r="A108" s="385">
        <v>2016</v>
      </c>
      <c r="B108" s="385">
        <v>10</v>
      </c>
      <c r="C108" s="397">
        <v>515391019</v>
      </c>
      <c r="D108" s="397">
        <v>-24247</v>
      </c>
      <c r="E108" s="397">
        <v>515366772</v>
      </c>
      <c r="F108" s="397">
        <v>372706804</v>
      </c>
      <c r="G108" s="397">
        <v>-63181589</v>
      </c>
      <c r="H108" s="397">
        <v>309525215</v>
      </c>
      <c r="I108" s="397">
        <v>163575055</v>
      </c>
      <c r="J108" s="397">
        <v>-7429630</v>
      </c>
      <c r="K108" s="397">
        <v>156145425</v>
      </c>
      <c r="L108" s="397">
        <v>2868907</v>
      </c>
      <c r="M108" s="397">
        <v>62521083</v>
      </c>
      <c r="N108" s="397">
        <v>6735941</v>
      </c>
      <c r="O108" s="397">
        <v>69257024</v>
      </c>
      <c r="P108" s="397">
        <v>1053163343</v>
      </c>
      <c r="Q108" s="397">
        <v>0</v>
      </c>
      <c r="R108" s="397">
        <v>1053163343</v>
      </c>
      <c r="S108" s="397">
        <v>0</v>
      </c>
      <c r="T108" s="397">
        <v>1054541785</v>
      </c>
      <c r="U108" s="397">
        <v>1054541785</v>
      </c>
      <c r="V108" s="397">
        <v>983906319</v>
      </c>
      <c r="W108" s="397">
        <v>983906319</v>
      </c>
      <c r="X108" s="397">
        <v>1053163343</v>
      </c>
      <c r="Y108" s="397">
        <v>1053163343</v>
      </c>
      <c r="Z108" s="397">
        <v>1669864</v>
      </c>
      <c r="AA108" s="397">
        <v>-293408</v>
      </c>
      <c r="AB108" s="397">
        <v>1376456</v>
      </c>
      <c r="AC108" s="397">
        <v>55979997</v>
      </c>
      <c r="AD108" s="397">
        <v>0</v>
      </c>
      <c r="AE108" s="397">
        <v>1110519796</v>
      </c>
      <c r="AR108" s="399"/>
    </row>
    <row r="109" spans="1:44">
      <c r="A109" s="385">
        <v>2016</v>
      </c>
      <c r="B109" s="385">
        <v>11</v>
      </c>
      <c r="C109" s="397">
        <v>419938381</v>
      </c>
      <c r="D109" s="397">
        <v>-9842</v>
      </c>
      <c r="E109" s="397">
        <v>419928539</v>
      </c>
      <c r="F109" s="397">
        <v>326567891</v>
      </c>
      <c r="G109" s="397">
        <v>-19548659</v>
      </c>
      <c r="H109" s="397">
        <v>307019232</v>
      </c>
      <c r="I109" s="397">
        <v>162356321</v>
      </c>
      <c r="J109" s="397">
        <v>-2558028</v>
      </c>
      <c r="K109" s="397">
        <v>159798293</v>
      </c>
      <c r="L109" s="397">
        <v>2879352</v>
      </c>
      <c r="M109" s="397">
        <v>58535729</v>
      </c>
      <c r="N109" s="397">
        <v>6042180</v>
      </c>
      <c r="O109" s="397">
        <v>64577909</v>
      </c>
      <c r="P109" s="397">
        <v>954203325</v>
      </c>
      <c r="Q109" s="397">
        <v>0</v>
      </c>
      <c r="R109" s="397">
        <v>954203325</v>
      </c>
      <c r="S109" s="397">
        <v>0</v>
      </c>
      <c r="T109" s="397">
        <v>911741945</v>
      </c>
      <c r="U109" s="397">
        <v>911741945</v>
      </c>
      <c r="V109" s="397">
        <v>889625416</v>
      </c>
      <c r="W109" s="397">
        <v>889625416</v>
      </c>
      <c r="X109" s="397">
        <v>954203325</v>
      </c>
      <c r="Y109" s="397">
        <v>954203325</v>
      </c>
      <c r="Z109" s="397">
        <v>1743241</v>
      </c>
      <c r="AA109" s="397">
        <v>-108589</v>
      </c>
      <c r="AB109" s="397">
        <v>1634652</v>
      </c>
      <c r="AC109" s="397">
        <v>45450252</v>
      </c>
      <c r="AD109" s="397">
        <v>0</v>
      </c>
      <c r="AE109" s="397">
        <v>1001288229</v>
      </c>
      <c r="AR109" s="399"/>
    </row>
    <row r="110" spans="1:44">
      <c r="A110" s="385">
        <v>2016</v>
      </c>
      <c r="B110" s="385">
        <v>12</v>
      </c>
      <c r="C110" s="397">
        <v>466361241</v>
      </c>
      <c r="D110" s="397">
        <v>43002</v>
      </c>
      <c r="E110" s="397">
        <v>466404243</v>
      </c>
      <c r="F110" s="397">
        <v>321189835</v>
      </c>
      <c r="G110" s="397">
        <v>50566560</v>
      </c>
      <c r="H110" s="397">
        <v>371756395</v>
      </c>
      <c r="I110" s="397">
        <v>161944784</v>
      </c>
      <c r="J110" s="397">
        <v>6617395</v>
      </c>
      <c r="K110" s="397">
        <v>168562179</v>
      </c>
      <c r="L110" s="397">
        <v>2889797</v>
      </c>
      <c r="M110" s="397">
        <v>66103744</v>
      </c>
      <c r="N110" s="397">
        <v>6799228</v>
      </c>
      <c r="O110" s="397">
        <v>72902972</v>
      </c>
      <c r="P110" s="397">
        <v>1082515586</v>
      </c>
      <c r="Q110" s="397">
        <v>0</v>
      </c>
      <c r="R110" s="397">
        <v>1082515586</v>
      </c>
      <c r="S110" s="397">
        <v>0</v>
      </c>
      <c r="T110" s="397">
        <v>952385657</v>
      </c>
      <c r="U110" s="397">
        <v>952385657</v>
      </c>
      <c r="V110" s="397">
        <v>1009612614</v>
      </c>
      <c r="W110" s="397">
        <v>1009612614</v>
      </c>
      <c r="X110" s="397">
        <v>1082515586</v>
      </c>
      <c r="Y110" s="397">
        <v>1082515586</v>
      </c>
      <c r="Z110" s="397">
        <v>2077773</v>
      </c>
      <c r="AA110" s="397">
        <v>338441</v>
      </c>
      <c r="AB110" s="397">
        <v>2416214</v>
      </c>
      <c r="AC110" s="397">
        <v>59600928</v>
      </c>
      <c r="AD110" s="397">
        <v>0</v>
      </c>
      <c r="AE110" s="397">
        <v>1144532728</v>
      </c>
      <c r="AR110" s="399"/>
    </row>
    <row r="111" spans="1:44">
      <c r="B111" s="390" t="s">
        <v>112</v>
      </c>
      <c r="C111" s="397">
        <v>6488516496</v>
      </c>
      <c r="D111" s="397">
        <v>6396</v>
      </c>
      <c r="E111" s="397">
        <v>6488522892</v>
      </c>
      <c r="F111" s="397">
        <v>4338516891</v>
      </c>
      <c r="G111" s="397">
        <v>6958931</v>
      </c>
      <c r="H111" s="397">
        <v>4345475822</v>
      </c>
      <c r="I111" s="397">
        <v>1959167411</v>
      </c>
      <c r="J111" s="397">
        <v>2720475</v>
      </c>
      <c r="K111" s="397">
        <v>1961887886</v>
      </c>
      <c r="L111" s="397">
        <v>33988184</v>
      </c>
      <c r="M111" s="397">
        <v>791347952</v>
      </c>
      <c r="N111" s="397">
        <v>86803936</v>
      </c>
      <c r="O111" s="397">
        <v>878151888</v>
      </c>
      <c r="P111" s="397">
        <v>13708026672</v>
      </c>
      <c r="Q111" s="397">
        <v>0</v>
      </c>
      <c r="R111" s="397">
        <v>13708026672</v>
      </c>
      <c r="S111" s="397">
        <v>0</v>
      </c>
      <c r="T111" s="397">
        <v>12820188982</v>
      </c>
      <c r="U111" s="397">
        <v>12820188982</v>
      </c>
      <c r="V111" s="397">
        <v>12829874784</v>
      </c>
      <c r="W111" s="397">
        <v>12829874784</v>
      </c>
      <c r="X111" s="397">
        <v>13708026672</v>
      </c>
      <c r="Y111" s="397">
        <v>13708026672</v>
      </c>
      <c r="Z111" s="397">
        <v>22258947</v>
      </c>
      <c r="AA111" s="397">
        <v>193989</v>
      </c>
      <c r="AB111" s="397">
        <v>22452936</v>
      </c>
      <c r="AC111" s="397">
        <v>820238019</v>
      </c>
      <c r="AD111" s="397">
        <v>0</v>
      </c>
      <c r="AE111" s="397">
        <v>14550717627</v>
      </c>
      <c r="AQ111" s="399"/>
      <c r="AR111" s="399"/>
    </row>
    <row r="112" spans="1:44">
      <c r="A112" s="385">
        <v>2017</v>
      </c>
      <c r="B112" s="385">
        <v>1</v>
      </c>
      <c r="C112" s="397">
        <v>599276193</v>
      </c>
      <c r="D112" s="397">
        <v>-28548</v>
      </c>
      <c r="E112" s="397">
        <v>599247645</v>
      </c>
      <c r="F112" s="397">
        <v>334498384</v>
      </c>
      <c r="G112" s="397">
        <v>-27714905</v>
      </c>
      <c r="H112" s="397">
        <v>306783479</v>
      </c>
      <c r="I112" s="397">
        <v>162642252</v>
      </c>
      <c r="J112" s="397">
        <v>-3478070</v>
      </c>
      <c r="K112" s="397">
        <v>159164182</v>
      </c>
      <c r="L112" s="397">
        <v>2900852</v>
      </c>
      <c r="M112" s="397">
        <v>69874899</v>
      </c>
      <c r="N112" s="397">
        <v>7143413</v>
      </c>
      <c r="O112" s="397">
        <v>77018312</v>
      </c>
      <c r="P112" s="397">
        <v>1145114470</v>
      </c>
      <c r="Q112" s="397">
        <v>0</v>
      </c>
      <c r="R112" s="397">
        <v>1145114470</v>
      </c>
      <c r="S112" s="397">
        <v>0</v>
      </c>
      <c r="T112" s="397">
        <v>1099317681</v>
      </c>
      <c r="U112" s="397">
        <v>1099317681</v>
      </c>
      <c r="V112" s="397">
        <v>1068096158</v>
      </c>
      <c r="W112" s="397">
        <v>1068096158</v>
      </c>
      <c r="X112" s="397">
        <v>1145114470</v>
      </c>
      <c r="Y112" s="397">
        <v>1145114470</v>
      </c>
      <c r="Z112" s="397">
        <v>1960039</v>
      </c>
      <c r="AA112" s="397">
        <v>-166535</v>
      </c>
      <c r="AB112" s="397">
        <v>1793504</v>
      </c>
      <c r="AC112" s="397">
        <v>65963383</v>
      </c>
      <c r="AD112" s="397">
        <v>0</v>
      </c>
      <c r="AE112" s="397">
        <v>1212871357</v>
      </c>
      <c r="AR112" s="399"/>
    </row>
    <row r="113" spans="1:44">
      <c r="A113" s="385">
        <v>2017</v>
      </c>
      <c r="B113" s="385">
        <v>2</v>
      </c>
      <c r="C113" s="397">
        <v>530522966</v>
      </c>
      <c r="D113" s="397">
        <v>-55540</v>
      </c>
      <c r="E113" s="397">
        <v>530467426</v>
      </c>
      <c r="F113" s="397">
        <v>319659472</v>
      </c>
      <c r="G113" s="397">
        <v>-83534497</v>
      </c>
      <c r="H113" s="397">
        <v>236124975</v>
      </c>
      <c r="I113" s="397">
        <v>162098483</v>
      </c>
      <c r="J113" s="397">
        <v>-10943129</v>
      </c>
      <c r="K113" s="397">
        <v>151155354</v>
      </c>
      <c r="L113" s="397">
        <v>2911907</v>
      </c>
      <c r="M113" s="397">
        <v>61165617</v>
      </c>
      <c r="N113" s="397">
        <v>6312301</v>
      </c>
      <c r="O113" s="397">
        <v>67477918</v>
      </c>
      <c r="P113" s="397">
        <v>988137580</v>
      </c>
      <c r="Q113" s="397">
        <v>0</v>
      </c>
      <c r="R113" s="397">
        <v>988137580</v>
      </c>
      <c r="S113" s="397">
        <v>0</v>
      </c>
      <c r="T113" s="397">
        <v>1015192828</v>
      </c>
      <c r="U113" s="397">
        <v>1015192828</v>
      </c>
      <c r="V113" s="397">
        <v>920659662</v>
      </c>
      <c r="W113" s="397">
        <v>920659662</v>
      </c>
      <c r="X113" s="397">
        <v>988137580</v>
      </c>
      <c r="Y113" s="397">
        <v>988137580</v>
      </c>
      <c r="Z113" s="397">
        <v>1985344</v>
      </c>
      <c r="AA113" s="397">
        <v>-537883</v>
      </c>
      <c r="AB113" s="397">
        <v>1447461</v>
      </c>
      <c r="AC113" s="397">
        <v>47985976</v>
      </c>
      <c r="AD113" s="397">
        <v>0</v>
      </c>
      <c r="AE113" s="397">
        <v>1037571017</v>
      </c>
      <c r="AR113" s="399"/>
    </row>
    <row r="114" spans="1:44">
      <c r="A114" s="385">
        <v>2017</v>
      </c>
      <c r="B114" s="385">
        <v>3</v>
      </c>
      <c r="C114" s="397">
        <v>426515956</v>
      </c>
      <c r="D114" s="397">
        <v>22095</v>
      </c>
      <c r="E114" s="397">
        <v>426538051</v>
      </c>
      <c r="F114" s="397">
        <v>306947055</v>
      </c>
      <c r="G114" s="397">
        <v>39001962</v>
      </c>
      <c r="H114" s="397">
        <v>345949017</v>
      </c>
      <c r="I114" s="397">
        <v>161890016</v>
      </c>
      <c r="J114" s="397">
        <v>5316585</v>
      </c>
      <c r="K114" s="397">
        <v>167206601</v>
      </c>
      <c r="L114" s="397">
        <v>2922962</v>
      </c>
      <c r="M114" s="397">
        <v>60899658</v>
      </c>
      <c r="N114" s="397">
        <v>6429565</v>
      </c>
      <c r="O114" s="397">
        <v>67329223</v>
      </c>
      <c r="P114" s="397">
        <v>1009945854</v>
      </c>
      <c r="Q114" s="397">
        <v>0</v>
      </c>
      <c r="R114" s="397">
        <v>1009945854</v>
      </c>
      <c r="S114" s="397">
        <v>0</v>
      </c>
      <c r="T114" s="397">
        <v>898275989</v>
      </c>
      <c r="U114" s="397">
        <v>898275989</v>
      </c>
      <c r="V114" s="397">
        <v>942616631</v>
      </c>
      <c r="W114" s="397">
        <v>942616631</v>
      </c>
      <c r="X114" s="397">
        <v>1009945854</v>
      </c>
      <c r="Y114" s="397">
        <v>1009945854</v>
      </c>
      <c r="Z114" s="397">
        <v>1841761</v>
      </c>
      <c r="AA114" s="397">
        <v>243682</v>
      </c>
      <c r="AB114" s="397">
        <v>2085443</v>
      </c>
      <c r="AC114" s="397">
        <v>50312275</v>
      </c>
      <c r="AD114" s="397">
        <v>0</v>
      </c>
      <c r="AE114" s="397">
        <v>1062343572</v>
      </c>
      <c r="AR114" s="399"/>
    </row>
    <row r="115" spans="1:44">
      <c r="A115" s="385">
        <v>2017</v>
      </c>
      <c r="B115" s="385">
        <v>4</v>
      </c>
      <c r="C115" s="397">
        <v>424517473</v>
      </c>
      <c r="D115" s="397">
        <v>10583</v>
      </c>
      <c r="E115" s="397">
        <v>424528056</v>
      </c>
      <c r="F115" s="397">
        <v>332354030</v>
      </c>
      <c r="G115" s="397">
        <v>30962846</v>
      </c>
      <c r="H115" s="397">
        <v>363316876</v>
      </c>
      <c r="I115" s="397">
        <v>163025280</v>
      </c>
      <c r="J115" s="397">
        <v>4011684</v>
      </c>
      <c r="K115" s="397">
        <v>167036964</v>
      </c>
      <c r="L115" s="397">
        <v>2934017</v>
      </c>
      <c r="M115" s="397">
        <v>57672801</v>
      </c>
      <c r="N115" s="397">
        <v>6317884</v>
      </c>
      <c r="O115" s="397">
        <v>63990685</v>
      </c>
      <c r="P115" s="397">
        <v>1021806598</v>
      </c>
      <c r="Q115" s="397">
        <v>0</v>
      </c>
      <c r="R115" s="397">
        <v>1021806598</v>
      </c>
      <c r="S115" s="397">
        <v>0</v>
      </c>
      <c r="T115" s="397">
        <v>922830800</v>
      </c>
      <c r="U115" s="397">
        <v>922830800</v>
      </c>
      <c r="V115" s="397">
        <v>957815913</v>
      </c>
      <c r="W115" s="397">
        <v>957815913</v>
      </c>
      <c r="X115" s="397">
        <v>1021806598</v>
      </c>
      <c r="Y115" s="397">
        <v>1021806598</v>
      </c>
      <c r="Z115" s="397">
        <v>1722346</v>
      </c>
      <c r="AA115" s="397">
        <v>167226</v>
      </c>
      <c r="AB115" s="397">
        <v>1889572</v>
      </c>
      <c r="AC115" s="397">
        <v>51630742</v>
      </c>
      <c r="AD115" s="397">
        <v>0</v>
      </c>
      <c r="AE115" s="397">
        <v>1075326912</v>
      </c>
      <c r="AR115" s="399"/>
    </row>
    <row r="116" spans="1:44">
      <c r="A116" s="385">
        <v>2017</v>
      </c>
      <c r="B116" s="385">
        <v>5</v>
      </c>
      <c r="C116" s="397">
        <v>462845534</v>
      </c>
      <c r="D116" s="397">
        <v>64843</v>
      </c>
      <c r="E116" s="397">
        <v>462910377</v>
      </c>
      <c r="F116" s="397">
        <v>352843630</v>
      </c>
      <c r="G116" s="397">
        <v>134676874</v>
      </c>
      <c r="H116" s="397">
        <v>487520504</v>
      </c>
      <c r="I116" s="397">
        <v>163569085</v>
      </c>
      <c r="J116" s="397">
        <v>16551769</v>
      </c>
      <c r="K116" s="397">
        <v>180120854</v>
      </c>
      <c r="L116" s="397">
        <v>2945072</v>
      </c>
      <c r="M116" s="397">
        <v>67056558</v>
      </c>
      <c r="N116" s="397">
        <v>7562112</v>
      </c>
      <c r="O116" s="397">
        <v>74618670</v>
      </c>
      <c r="P116" s="397">
        <v>1208115477</v>
      </c>
      <c r="Q116" s="397">
        <v>0</v>
      </c>
      <c r="R116" s="397">
        <v>1208115477</v>
      </c>
      <c r="S116" s="397">
        <v>0</v>
      </c>
      <c r="T116" s="397">
        <v>982203321</v>
      </c>
      <c r="U116" s="397">
        <v>982203321</v>
      </c>
      <c r="V116" s="397">
        <v>1133496807</v>
      </c>
      <c r="W116" s="397">
        <v>1133496807</v>
      </c>
      <c r="X116" s="397">
        <v>1208115477</v>
      </c>
      <c r="Y116" s="397">
        <v>1208115477</v>
      </c>
      <c r="Z116" s="397">
        <v>1995598</v>
      </c>
      <c r="AA116" s="397">
        <v>789036</v>
      </c>
      <c r="AB116" s="397">
        <v>2784634</v>
      </c>
      <c r="AC116" s="397">
        <v>73916551</v>
      </c>
      <c r="AD116" s="397">
        <v>0</v>
      </c>
      <c r="AE116" s="397">
        <v>1284816662</v>
      </c>
      <c r="AR116" s="399"/>
    </row>
    <row r="117" spans="1:44">
      <c r="A117" s="385">
        <v>2017</v>
      </c>
      <c r="B117" s="385">
        <v>6</v>
      </c>
      <c r="C117" s="397">
        <v>621810690</v>
      </c>
      <c r="D117" s="397">
        <v>18632</v>
      </c>
      <c r="E117" s="397">
        <v>621829322</v>
      </c>
      <c r="F117" s="397">
        <v>411698356</v>
      </c>
      <c r="G117" s="397">
        <v>31531987</v>
      </c>
      <c r="H117" s="397">
        <v>443230343</v>
      </c>
      <c r="I117" s="397">
        <v>165473821</v>
      </c>
      <c r="J117" s="397">
        <v>3440730</v>
      </c>
      <c r="K117" s="397">
        <v>168914551</v>
      </c>
      <c r="L117" s="397">
        <v>2956127</v>
      </c>
      <c r="M117" s="397">
        <v>72518641</v>
      </c>
      <c r="N117" s="397">
        <v>8298930</v>
      </c>
      <c r="O117" s="397">
        <v>80817571</v>
      </c>
      <c r="P117" s="397">
        <v>1317747914</v>
      </c>
      <c r="Q117" s="397">
        <v>0</v>
      </c>
      <c r="R117" s="397">
        <v>1317747914</v>
      </c>
      <c r="S117" s="397">
        <v>0</v>
      </c>
      <c r="T117" s="397">
        <v>1201938994</v>
      </c>
      <c r="U117" s="397">
        <v>1201938994</v>
      </c>
      <c r="V117" s="397">
        <v>1236930343</v>
      </c>
      <c r="W117" s="397">
        <v>1236930343</v>
      </c>
      <c r="X117" s="397">
        <v>1317747914</v>
      </c>
      <c r="Y117" s="397">
        <v>1317747914</v>
      </c>
      <c r="Z117" s="397">
        <v>1651583</v>
      </c>
      <c r="AA117" s="397">
        <v>129839</v>
      </c>
      <c r="AB117" s="397">
        <v>1781422</v>
      </c>
      <c r="AC117" s="397">
        <v>89163195</v>
      </c>
      <c r="AD117" s="397">
        <v>0</v>
      </c>
      <c r="AE117" s="397">
        <v>1408692531</v>
      </c>
      <c r="AR117" s="399"/>
    </row>
    <row r="118" spans="1:44">
      <c r="A118" s="385">
        <v>2017</v>
      </c>
      <c r="B118" s="385">
        <v>7</v>
      </c>
      <c r="C118" s="397">
        <v>710321895</v>
      </c>
      <c r="D118" s="397">
        <v>17515</v>
      </c>
      <c r="E118" s="397">
        <v>710339410</v>
      </c>
      <c r="F118" s="397">
        <v>431355372</v>
      </c>
      <c r="G118" s="397">
        <v>26563768</v>
      </c>
      <c r="H118" s="397">
        <v>457919140</v>
      </c>
      <c r="I118" s="397">
        <v>165965073</v>
      </c>
      <c r="J118" s="397">
        <v>2788278</v>
      </c>
      <c r="K118" s="397">
        <v>168753351</v>
      </c>
      <c r="L118" s="397">
        <v>2967181</v>
      </c>
      <c r="M118" s="397">
        <v>78157947</v>
      </c>
      <c r="N118" s="397">
        <v>8866060</v>
      </c>
      <c r="O118" s="397">
        <v>87024007</v>
      </c>
      <c r="P118" s="397">
        <v>1427003089</v>
      </c>
      <c r="Q118" s="397">
        <v>0</v>
      </c>
      <c r="R118" s="397">
        <v>1427003089</v>
      </c>
      <c r="S118" s="397">
        <v>0</v>
      </c>
      <c r="T118" s="397">
        <v>1310609521</v>
      </c>
      <c r="U118" s="397">
        <v>1310609521</v>
      </c>
      <c r="V118" s="397">
        <v>1339979082</v>
      </c>
      <c r="W118" s="397">
        <v>1339979082</v>
      </c>
      <c r="X118" s="397">
        <v>1427003089</v>
      </c>
      <c r="Y118" s="397">
        <v>1427003089</v>
      </c>
      <c r="Z118" s="397">
        <v>1952512</v>
      </c>
      <c r="AA118" s="397">
        <v>123009</v>
      </c>
      <c r="AB118" s="397">
        <v>2075521</v>
      </c>
      <c r="AC118" s="397">
        <v>105993715</v>
      </c>
      <c r="AD118" s="397">
        <v>0</v>
      </c>
      <c r="AE118" s="397">
        <v>1535072325</v>
      </c>
      <c r="AR118" s="399"/>
    </row>
    <row r="119" spans="1:44">
      <c r="A119" s="385">
        <v>2017</v>
      </c>
      <c r="B119" s="385">
        <v>8</v>
      </c>
      <c r="C119" s="397">
        <v>737280548</v>
      </c>
      <c r="D119" s="397">
        <v>-665</v>
      </c>
      <c r="E119" s="397">
        <v>737279883</v>
      </c>
      <c r="F119" s="397">
        <v>443519553</v>
      </c>
      <c r="G119" s="397">
        <v>-1073665</v>
      </c>
      <c r="H119" s="397">
        <v>442445888</v>
      </c>
      <c r="I119" s="397">
        <v>166244814</v>
      </c>
      <c r="J119" s="397">
        <v>-110288</v>
      </c>
      <c r="K119" s="397">
        <v>166134526</v>
      </c>
      <c r="L119" s="397">
        <v>2978236</v>
      </c>
      <c r="M119" s="397">
        <v>79515700</v>
      </c>
      <c r="N119" s="397">
        <v>9117337</v>
      </c>
      <c r="O119" s="397">
        <v>88633037</v>
      </c>
      <c r="P119" s="397">
        <v>1437471570</v>
      </c>
      <c r="Q119" s="397">
        <v>0</v>
      </c>
      <c r="R119" s="397">
        <v>1437471570</v>
      </c>
      <c r="S119" s="397">
        <v>0</v>
      </c>
      <c r="T119" s="397">
        <v>1350023151</v>
      </c>
      <c r="U119" s="397">
        <v>1350023151</v>
      </c>
      <c r="V119" s="397">
        <v>1348838533</v>
      </c>
      <c r="W119" s="397">
        <v>1348838533</v>
      </c>
      <c r="X119" s="397">
        <v>1437471570</v>
      </c>
      <c r="Y119" s="397">
        <v>1437471570</v>
      </c>
      <c r="Z119" s="397">
        <v>1948990</v>
      </c>
      <c r="AA119" s="397">
        <v>-4826</v>
      </c>
      <c r="AB119" s="397">
        <v>1944164</v>
      </c>
      <c r="AC119" s="397">
        <v>107536585</v>
      </c>
      <c r="AD119" s="397">
        <v>0</v>
      </c>
      <c r="AE119" s="397">
        <v>1546952319</v>
      </c>
      <c r="AR119" s="399"/>
    </row>
    <row r="120" spans="1:44">
      <c r="A120" s="385">
        <v>2017</v>
      </c>
      <c r="B120" s="385">
        <v>9</v>
      </c>
      <c r="C120" s="397">
        <v>669341966</v>
      </c>
      <c r="D120" s="397">
        <v>-50591</v>
      </c>
      <c r="E120" s="397">
        <v>669291375</v>
      </c>
      <c r="F120" s="397">
        <v>436034281</v>
      </c>
      <c r="G120" s="397">
        <v>-107942147</v>
      </c>
      <c r="H120" s="397">
        <v>328092134</v>
      </c>
      <c r="I120" s="397">
        <v>165944202</v>
      </c>
      <c r="J120" s="397">
        <v>-11246231</v>
      </c>
      <c r="K120" s="397">
        <v>154697971</v>
      </c>
      <c r="L120" s="397">
        <v>2989291</v>
      </c>
      <c r="M120" s="397">
        <v>68979297</v>
      </c>
      <c r="N120" s="397">
        <v>7803357</v>
      </c>
      <c r="O120" s="397">
        <v>76782654</v>
      </c>
      <c r="P120" s="397">
        <v>1231853425</v>
      </c>
      <c r="Q120" s="397">
        <v>0</v>
      </c>
      <c r="R120" s="397">
        <v>1231853425</v>
      </c>
      <c r="S120" s="397">
        <v>0</v>
      </c>
      <c r="T120" s="397">
        <v>1274309740</v>
      </c>
      <c r="U120" s="397">
        <v>1274309740</v>
      </c>
      <c r="V120" s="397">
        <v>1155070771</v>
      </c>
      <c r="W120" s="397">
        <v>1155070771</v>
      </c>
      <c r="X120" s="397">
        <v>1231853425</v>
      </c>
      <c r="Y120" s="397">
        <v>1231853425</v>
      </c>
      <c r="Z120" s="397">
        <v>1875397</v>
      </c>
      <c r="AA120" s="397">
        <v>-476774</v>
      </c>
      <c r="AB120" s="397">
        <v>1398623</v>
      </c>
      <c r="AC120" s="397">
        <v>76931493</v>
      </c>
      <c r="AD120" s="397">
        <v>0</v>
      </c>
      <c r="AE120" s="397">
        <v>1310183541</v>
      </c>
      <c r="AR120" s="399"/>
    </row>
    <row r="121" spans="1:44">
      <c r="A121" s="385">
        <v>2017</v>
      </c>
      <c r="B121" s="385">
        <v>10</v>
      </c>
      <c r="C121" s="397">
        <v>529316169</v>
      </c>
      <c r="D121" s="397">
        <v>-24473</v>
      </c>
      <c r="E121" s="397">
        <v>529291696</v>
      </c>
      <c r="F121" s="397">
        <v>381510881</v>
      </c>
      <c r="G121" s="397">
        <v>-64918956</v>
      </c>
      <c r="H121" s="397">
        <v>316591925</v>
      </c>
      <c r="I121" s="397">
        <v>164262231</v>
      </c>
      <c r="J121" s="397">
        <v>-7492350</v>
      </c>
      <c r="K121" s="397">
        <v>156769881</v>
      </c>
      <c r="L121" s="397">
        <v>3000346</v>
      </c>
      <c r="M121" s="397">
        <v>63844319</v>
      </c>
      <c r="N121" s="397">
        <v>6806602</v>
      </c>
      <c r="O121" s="397">
        <v>70650921</v>
      </c>
      <c r="P121" s="397">
        <v>1076304769</v>
      </c>
      <c r="Q121" s="397">
        <v>0</v>
      </c>
      <c r="R121" s="397">
        <v>1076304769</v>
      </c>
      <c r="S121" s="397">
        <v>0</v>
      </c>
      <c r="T121" s="397">
        <v>1078089627</v>
      </c>
      <c r="U121" s="397">
        <v>1078089627</v>
      </c>
      <c r="V121" s="397">
        <v>1005653848</v>
      </c>
      <c r="W121" s="397">
        <v>1005653848</v>
      </c>
      <c r="X121" s="397">
        <v>1076304769</v>
      </c>
      <c r="Y121" s="397">
        <v>1076304769</v>
      </c>
      <c r="Z121" s="397">
        <v>1686345</v>
      </c>
      <c r="AA121" s="397">
        <v>-296901</v>
      </c>
      <c r="AB121" s="397">
        <v>1389444</v>
      </c>
      <c r="AC121" s="397">
        <v>57445573</v>
      </c>
      <c r="AD121" s="397">
        <v>0</v>
      </c>
      <c r="AE121" s="397">
        <v>1135139786</v>
      </c>
      <c r="AR121" s="399"/>
    </row>
    <row r="122" spans="1:44">
      <c r="A122" s="385">
        <v>2017</v>
      </c>
      <c r="B122" s="385">
        <v>11</v>
      </c>
      <c r="C122" s="397">
        <v>432172321</v>
      </c>
      <c r="D122" s="397">
        <v>-9985</v>
      </c>
      <c r="E122" s="397">
        <v>432162336</v>
      </c>
      <c r="F122" s="397">
        <v>334764346</v>
      </c>
      <c r="G122" s="397">
        <v>-20246896</v>
      </c>
      <c r="H122" s="397">
        <v>314517450</v>
      </c>
      <c r="I122" s="397">
        <v>163072626</v>
      </c>
      <c r="J122" s="397">
        <v>-2597554</v>
      </c>
      <c r="K122" s="397">
        <v>160475072</v>
      </c>
      <c r="L122" s="397">
        <v>3011401</v>
      </c>
      <c r="M122" s="397">
        <v>59816281</v>
      </c>
      <c r="N122" s="397">
        <v>6110564</v>
      </c>
      <c r="O122" s="397">
        <v>65926845</v>
      </c>
      <c r="P122" s="397">
        <v>976093104</v>
      </c>
      <c r="Q122" s="397">
        <v>0</v>
      </c>
      <c r="R122" s="397">
        <v>976093104</v>
      </c>
      <c r="S122" s="397">
        <v>0</v>
      </c>
      <c r="T122" s="397">
        <v>933020694</v>
      </c>
      <c r="U122" s="397">
        <v>933020694</v>
      </c>
      <c r="V122" s="397">
        <v>910166259</v>
      </c>
      <c r="W122" s="397">
        <v>910166259</v>
      </c>
      <c r="X122" s="397">
        <v>976093104</v>
      </c>
      <c r="Y122" s="397">
        <v>976093104</v>
      </c>
      <c r="Z122" s="397">
        <v>1760447</v>
      </c>
      <c r="AA122" s="397">
        <v>-110547</v>
      </c>
      <c r="AB122" s="397">
        <v>1649900</v>
      </c>
      <c r="AC122" s="397">
        <v>46741353</v>
      </c>
      <c r="AD122" s="397">
        <v>0</v>
      </c>
      <c r="AE122" s="397">
        <v>1024484357</v>
      </c>
      <c r="AR122" s="399"/>
    </row>
    <row r="123" spans="1:44">
      <c r="A123" s="385">
        <v>2017</v>
      </c>
      <c r="B123" s="385">
        <v>12</v>
      </c>
      <c r="C123" s="397">
        <v>479881595</v>
      </c>
      <c r="D123" s="397">
        <v>42866</v>
      </c>
      <c r="E123" s="397">
        <v>479924461</v>
      </c>
      <c r="F123" s="397">
        <v>329289514</v>
      </c>
      <c r="G123" s="397">
        <v>51648585</v>
      </c>
      <c r="H123" s="397">
        <v>380938099</v>
      </c>
      <c r="I123" s="397">
        <v>162668940</v>
      </c>
      <c r="J123" s="397">
        <v>6621154</v>
      </c>
      <c r="K123" s="397">
        <v>169290094</v>
      </c>
      <c r="L123" s="397">
        <v>3022456</v>
      </c>
      <c r="M123" s="397">
        <v>67426980</v>
      </c>
      <c r="N123" s="397">
        <v>6870296</v>
      </c>
      <c r="O123" s="397">
        <v>74297276</v>
      </c>
      <c r="P123" s="397">
        <v>1107472386</v>
      </c>
      <c r="Q123" s="397">
        <v>0</v>
      </c>
      <c r="R123" s="397">
        <v>1107472386</v>
      </c>
      <c r="S123" s="397">
        <v>0</v>
      </c>
      <c r="T123" s="397">
        <v>974862505</v>
      </c>
      <c r="U123" s="397">
        <v>974862505</v>
      </c>
      <c r="V123" s="397">
        <v>1033175110</v>
      </c>
      <c r="W123" s="397">
        <v>1033175110</v>
      </c>
      <c r="X123" s="397">
        <v>1107472386</v>
      </c>
      <c r="Y123" s="397">
        <v>1107472386</v>
      </c>
      <c r="Z123" s="397">
        <v>2098282</v>
      </c>
      <c r="AA123" s="397">
        <v>339410</v>
      </c>
      <c r="AB123" s="397">
        <v>2437692</v>
      </c>
      <c r="AC123" s="397">
        <v>61349258</v>
      </c>
      <c r="AD123" s="397">
        <v>0</v>
      </c>
      <c r="AE123" s="397">
        <v>1171259336</v>
      </c>
      <c r="AR123" s="399"/>
    </row>
    <row r="124" spans="1:44">
      <c r="B124" s="390" t="s">
        <v>112</v>
      </c>
      <c r="C124" s="397">
        <v>6623803306</v>
      </c>
      <c r="D124" s="397">
        <v>6732</v>
      </c>
      <c r="E124" s="397">
        <v>6623810038</v>
      </c>
      <c r="F124" s="397">
        <v>4414474874</v>
      </c>
      <c r="G124" s="397">
        <v>8954956</v>
      </c>
      <c r="H124" s="397">
        <v>4423429830</v>
      </c>
      <c r="I124" s="397">
        <v>1966856823</v>
      </c>
      <c r="J124" s="397">
        <v>2862578</v>
      </c>
      <c r="K124" s="397">
        <v>1969719401</v>
      </c>
      <c r="L124" s="397">
        <v>35539848</v>
      </c>
      <c r="M124" s="397">
        <v>806928698</v>
      </c>
      <c r="N124" s="397">
        <v>87638421</v>
      </c>
      <c r="O124" s="397">
        <v>894567119</v>
      </c>
      <c r="P124" s="397">
        <v>13947066236</v>
      </c>
      <c r="Q124" s="397">
        <v>0</v>
      </c>
      <c r="R124" s="397">
        <v>13947066236</v>
      </c>
      <c r="S124" s="397">
        <v>0</v>
      </c>
      <c r="T124" s="397">
        <v>13040674851</v>
      </c>
      <c r="U124" s="397">
        <v>13040674851</v>
      </c>
      <c r="V124" s="397">
        <v>13052499117</v>
      </c>
      <c r="W124" s="397">
        <v>13052499117</v>
      </c>
      <c r="X124" s="397">
        <v>13947066236</v>
      </c>
      <c r="Y124" s="397">
        <v>13947066236</v>
      </c>
      <c r="Z124" s="397">
        <v>22478644</v>
      </c>
      <c r="AA124" s="397">
        <v>198736</v>
      </c>
      <c r="AB124" s="397">
        <v>22677380</v>
      </c>
      <c r="AC124" s="397">
        <v>834970099</v>
      </c>
      <c r="AD124" s="397">
        <v>0</v>
      </c>
      <c r="AE124" s="397">
        <v>14804713715</v>
      </c>
      <c r="AQ124" s="399"/>
      <c r="AR124" s="399"/>
    </row>
    <row r="125" spans="1:44">
      <c r="A125" s="385">
        <v>2018</v>
      </c>
      <c r="B125" s="385">
        <v>1</v>
      </c>
      <c r="C125" s="397">
        <v>615721990</v>
      </c>
      <c r="D125" s="397">
        <v>-28520</v>
      </c>
      <c r="E125" s="397">
        <v>615693470</v>
      </c>
      <c r="F125" s="397">
        <v>342911900</v>
      </c>
      <c r="G125" s="397">
        <v>-28399212</v>
      </c>
      <c r="H125" s="397">
        <v>314512688</v>
      </c>
      <c r="I125" s="397">
        <v>163431608</v>
      </c>
      <c r="J125" s="397">
        <v>-3491134</v>
      </c>
      <c r="K125" s="397">
        <v>159940474</v>
      </c>
      <c r="L125" s="397">
        <v>3034148</v>
      </c>
      <c r="M125" s="397">
        <v>71203176</v>
      </c>
      <c r="N125" s="397">
        <v>7214482</v>
      </c>
      <c r="O125" s="397">
        <v>78417658</v>
      </c>
      <c r="P125" s="397">
        <v>1171598438</v>
      </c>
      <c r="Q125" s="397">
        <v>0</v>
      </c>
      <c r="R125" s="397">
        <v>1171598438</v>
      </c>
      <c r="S125" s="397">
        <v>0</v>
      </c>
      <c r="T125" s="397">
        <v>1125099646</v>
      </c>
      <c r="U125" s="397">
        <v>1125099646</v>
      </c>
      <c r="V125" s="397">
        <v>1093180780</v>
      </c>
      <c r="W125" s="397">
        <v>1093180780</v>
      </c>
      <c r="X125" s="397">
        <v>1171598438</v>
      </c>
      <c r="Y125" s="397">
        <v>1171598438</v>
      </c>
      <c r="Z125" s="397">
        <v>1979196</v>
      </c>
      <c r="AA125" s="397">
        <v>-167496</v>
      </c>
      <c r="AB125" s="397">
        <v>1811700</v>
      </c>
      <c r="AC125" s="397">
        <v>67493849</v>
      </c>
      <c r="AD125" s="397">
        <v>0</v>
      </c>
      <c r="AE125" s="397">
        <v>1240903987</v>
      </c>
      <c r="AR125" s="399"/>
    </row>
    <row r="126" spans="1:44">
      <c r="A126" s="385">
        <v>2018</v>
      </c>
      <c r="B126" s="385">
        <v>2</v>
      </c>
      <c r="C126" s="397">
        <v>545412458</v>
      </c>
      <c r="D126" s="397">
        <v>-55384</v>
      </c>
      <c r="E126" s="397">
        <v>545357074</v>
      </c>
      <c r="F126" s="397">
        <v>328270274</v>
      </c>
      <c r="G126" s="397">
        <v>-85774247</v>
      </c>
      <c r="H126" s="397">
        <v>242496027</v>
      </c>
      <c r="I126" s="397">
        <v>162888136</v>
      </c>
      <c r="J126" s="397">
        <v>-10998263</v>
      </c>
      <c r="K126" s="397">
        <v>151889873</v>
      </c>
      <c r="L126" s="397">
        <v>3045840</v>
      </c>
      <c r="M126" s="397">
        <v>62408200</v>
      </c>
      <c r="N126" s="397">
        <v>6378785</v>
      </c>
      <c r="O126" s="397">
        <v>68786985</v>
      </c>
      <c r="P126" s="397">
        <v>1011575799</v>
      </c>
      <c r="Q126" s="397">
        <v>0</v>
      </c>
      <c r="R126" s="397">
        <v>1011575799</v>
      </c>
      <c r="S126" s="397">
        <v>0</v>
      </c>
      <c r="T126" s="397">
        <v>1039616708</v>
      </c>
      <c r="U126" s="397">
        <v>1039616708</v>
      </c>
      <c r="V126" s="397">
        <v>942788814</v>
      </c>
      <c r="W126" s="397">
        <v>942788814</v>
      </c>
      <c r="X126" s="397">
        <v>1011575799</v>
      </c>
      <c r="Y126" s="397">
        <v>1011575799</v>
      </c>
      <c r="Z126" s="397">
        <v>2004748</v>
      </c>
      <c r="AA126" s="397">
        <v>-541617</v>
      </c>
      <c r="AB126" s="397">
        <v>1463131</v>
      </c>
      <c r="AC126" s="397">
        <v>49134117</v>
      </c>
      <c r="AD126" s="397">
        <v>0</v>
      </c>
      <c r="AE126" s="397">
        <v>1062173047</v>
      </c>
      <c r="AR126" s="399"/>
    </row>
    <row r="127" spans="1:44">
      <c r="A127" s="385">
        <v>2018</v>
      </c>
      <c r="B127" s="385">
        <v>3</v>
      </c>
      <c r="C127" s="397">
        <v>439434563</v>
      </c>
      <c r="D127" s="397">
        <v>22018</v>
      </c>
      <c r="E127" s="397">
        <v>439456581</v>
      </c>
      <c r="F127" s="397">
        <v>315776424</v>
      </c>
      <c r="G127" s="397">
        <v>40085728</v>
      </c>
      <c r="H127" s="397">
        <v>355862152</v>
      </c>
      <c r="I127" s="397">
        <v>162676905</v>
      </c>
      <c r="J127" s="397">
        <v>5339539</v>
      </c>
      <c r="K127" s="397">
        <v>168016444</v>
      </c>
      <c r="L127" s="397">
        <v>3057532</v>
      </c>
      <c r="M127" s="397">
        <v>62230455</v>
      </c>
      <c r="N127" s="397">
        <v>6501039</v>
      </c>
      <c r="O127" s="397">
        <v>68731494</v>
      </c>
      <c r="P127" s="397">
        <v>1035124203</v>
      </c>
      <c r="Q127" s="397">
        <v>0</v>
      </c>
      <c r="R127" s="397">
        <v>1035124203</v>
      </c>
      <c r="S127" s="397">
        <v>0</v>
      </c>
      <c r="T127" s="397">
        <v>920945424</v>
      </c>
      <c r="U127" s="397">
        <v>920945424</v>
      </c>
      <c r="V127" s="397">
        <v>966392709</v>
      </c>
      <c r="W127" s="397">
        <v>966392709</v>
      </c>
      <c r="X127" s="397">
        <v>1035124203</v>
      </c>
      <c r="Y127" s="397">
        <v>1035124203</v>
      </c>
      <c r="Z127" s="397">
        <v>1859761</v>
      </c>
      <c r="AA127" s="397">
        <v>245204</v>
      </c>
      <c r="AB127" s="397">
        <v>2104965</v>
      </c>
      <c r="AC127" s="397">
        <v>51628849</v>
      </c>
      <c r="AD127" s="397">
        <v>0</v>
      </c>
      <c r="AE127" s="397">
        <v>1088858017</v>
      </c>
      <c r="AR127" s="399"/>
    </row>
    <row r="128" spans="1:44">
      <c r="A128" s="385">
        <v>2018</v>
      </c>
      <c r="B128" s="385">
        <v>4</v>
      </c>
      <c r="C128" s="397">
        <v>437756616</v>
      </c>
      <c r="D128" s="397">
        <v>10539</v>
      </c>
      <c r="E128" s="397">
        <v>437767155</v>
      </c>
      <c r="F128" s="397">
        <v>342166828</v>
      </c>
      <c r="G128" s="397">
        <v>31804538</v>
      </c>
      <c r="H128" s="397">
        <v>373971366</v>
      </c>
      <c r="I128" s="397">
        <v>163818738</v>
      </c>
      <c r="J128" s="397">
        <v>4025955</v>
      </c>
      <c r="K128" s="397">
        <v>167844693</v>
      </c>
      <c r="L128" s="397">
        <v>3069224</v>
      </c>
      <c r="M128" s="397">
        <v>58960670</v>
      </c>
      <c r="N128" s="397">
        <v>6387052</v>
      </c>
      <c r="O128" s="397">
        <v>65347722</v>
      </c>
      <c r="P128" s="397">
        <v>1048000160</v>
      </c>
      <c r="Q128" s="397">
        <v>0</v>
      </c>
      <c r="R128" s="397">
        <v>1048000160</v>
      </c>
      <c r="S128" s="397">
        <v>0</v>
      </c>
      <c r="T128" s="397">
        <v>946811406</v>
      </c>
      <c r="U128" s="397">
        <v>946811406</v>
      </c>
      <c r="V128" s="397">
        <v>982652438</v>
      </c>
      <c r="W128" s="397">
        <v>982652438</v>
      </c>
      <c r="X128" s="397">
        <v>1048000160</v>
      </c>
      <c r="Y128" s="397">
        <v>1048000160</v>
      </c>
      <c r="Z128" s="397">
        <v>1739179</v>
      </c>
      <c r="AA128" s="397">
        <v>168153</v>
      </c>
      <c r="AB128" s="397">
        <v>1907332</v>
      </c>
      <c r="AC128" s="397">
        <v>53041133</v>
      </c>
      <c r="AD128" s="397">
        <v>0</v>
      </c>
      <c r="AE128" s="397">
        <v>1102948625</v>
      </c>
      <c r="AR128" s="399"/>
    </row>
    <row r="129" spans="1:44">
      <c r="A129" s="385">
        <v>2018</v>
      </c>
      <c r="B129" s="385">
        <v>5</v>
      </c>
      <c r="C129" s="397">
        <v>476787824</v>
      </c>
      <c r="D129" s="397">
        <v>65090</v>
      </c>
      <c r="E129" s="397">
        <v>476852914</v>
      </c>
      <c r="F129" s="397">
        <v>362698194</v>
      </c>
      <c r="G129" s="397">
        <v>138418117</v>
      </c>
      <c r="H129" s="397">
        <v>501116311</v>
      </c>
      <c r="I129" s="397">
        <v>164331340</v>
      </c>
      <c r="J129" s="397">
        <v>16628174</v>
      </c>
      <c r="K129" s="397">
        <v>180959514</v>
      </c>
      <c r="L129" s="397">
        <v>3080916</v>
      </c>
      <c r="M129" s="397">
        <v>68389875</v>
      </c>
      <c r="N129" s="397">
        <v>7633587</v>
      </c>
      <c r="O129" s="397">
        <v>76023462</v>
      </c>
      <c r="P129" s="397">
        <v>1238033117</v>
      </c>
      <c r="Q129" s="397">
        <v>0</v>
      </c>
      <c r="R129" s="397">
        <v>1238033117</v>
      </c>
      <c r="S129" s="397">
        <v>0</v>
      </c>
      <c r="T129" s="397">
        <v>1006898274</v>
      </c>
      <c r="U129" s="397">
        <v>1006898274</v>
      </c>
      <c r="V129" s="397">
        <v>1162009655</v>
      </c>
      <c r="W129" s="397">
        <v>1162009655</v>
      </c>
      <c r="X129" s="397">
        <v>1238033117</v>
      </c>
      <c r="Y129" s="397">
        <v>1238033117</v>
      </c>
      <c r="Z129" s="397">
        <v>2015103</v>
      </c>
      <c r="AA129" s="397">
        <v>794914</v>
      </c>
      <c r="AB129" s="397">
        <v>2810017</v>
      </c>
      <c r="AC129" s="397">
        <v>75819430</v>
      </c>
      <c r="AD129" s="397">
        <v>0</v>
      </c>
      <c r="AE129" s="397">
        <v>1316662564</v>
      </c>
      <c r="AR129" s="399"/>
    </row>
    <row r="130" spans="1:44">
      <c r="A130" s="385">
        <v>2018</v>
      </c>
      <c r="B130" s="385">
        <v>6</v>
      </c>
      <c r="C130" s="397">
        <v>639205867</v>
      </c>
      <c r="D130" s="397">
        <v>18699</v>
      </c>
      <c r="E130" s="397">
        <v>639224566</v>
      </c>
      <c r="F130" s="397">
        <v>422435408</v>
      </c>
      <c r="G130" s="397">
        <v>32407963</v>
      </c>
      <c r="H130" s="397">
        <v>454843371</v>
      </c>
      <c r="I130" s="397">
        <v>166278830</v>
      </c>
      <c r="J130" s="397">
        <v>3464829</v>
      </c>
      <c r="K130" s="397">
        <v>169743659</v>
      </c>
      <c r="L130" s="397">
        <v>3092609</v>
      </c>
      <c r="M130" s="397">
        <v>73808950</v>
      </c>
      <c r="N130" s="397">
        <v>8368493</v>
      </c>
      <c r="O130" s="397">
        <v>82177443</v>
      </c>
      <c r="P130" s="397">
        <v>1349081648</v>
      </c>
      <c r="Q130" s="397">
        <v>0</v>
      </c>
      <c r="R130" s="397">
        <v>1349081648</v>
      </c>
      <c r="S130" s="397">
        <v>0</v>
      </c>
      <c r="T130" s="397">
        <v>1231012714</v>
      </c>
      <c r="U130" s="397">
        <v>1231012714</v>
      </c>
      <c r="V130" s="397">
        <v>1266904205</v>
      </c>
      <c r="W130" s="397">
        <v>1266904205</v>
      </c>
      <c r="X130" s="397">
        <v>1349081648</v>
      </c>
      <c r="Y130" s="397">
        <v>1349081648</v>
      </c>
      <c r="Z130" s="397">
        <v>1667725</v>
      </c>
      <c r="AA130" s="397">
        <v>131030</v>
      </c>
      <c r="AB130" s="397">
        <v>1798755</v>
      </c>
      <c r="AC130" s="397">
        <v>91302018</v>
      </c>
      <c r="AD130" s="397">
        <v>0</v>
      </c>
      <c r="AE130" s="397">
        <v>1442182421</v>
      </c>
      <c r="AR130" s="399"/>
    </row>
    <row r="131" spans="1:44">
      <c r="A131" s="385">
        <v>2018</v>
      </c>
      <c r="B131" s="385">
        <v>7</v>
      </c>
      <c r="C131" s="397">
        <v>729504543</v>
      </c>
      <c r="D131" s="397">
        <v>17606</v>
      </c>
      <c r="E131" s="397">
        <v>729522149</v>
      </c>
      <c r="F131" s="397">
        <v>442241020</v>
      </c>
      <c r="G131" s="397">
        <v>27344915</v>
      </c>
      <c r="H131" s="397">
        <v>469585935</v>
      </c>
      <c r="I131" s="397">
        <v>166775096</v>
      </c>
      <c r="J131" s="397">
        <v>2814301</v>
      </c>
      <c r="K131" s="397">
        <v>169589397</v>
      </c>
      <c r="L131" s="397">
        <v>3104301</v>
      </c>
      <c r="M131" s="397">
        <v>79493786</v>
      </c>
      <c r="N131" s="397">
        <v>8937940</v>
      </c>
      <c r="O131" s="397">
        <v>88431726</v>
      </c>
      <c r="P131" s="397">
        <v>1460233508</v>
      </c>
      <c r="Q131" s="397">
        <v>0</v>
      </c>
      <c r="R131" s="397">
        <v>1460233508</v>
      </c>
      <c r="S131" s="397">
        <v>0</v>
      </c>
      <c r="T131" s="397">
        <v>1341624960</v>
      </c>
      <c r="U131" s="397">
        <v>1341624960</v>
      </c>
      <c r="V131" s="397">
        <v>1371801782</v>
      </c>
      <c r="W131" s="397">
        <v>1371801782</v>
      </c>
      <c r="X131" s="397">
        <v>1460233508</v>
      </c>
      <c r="Y131" s="397">
        <v>1460233508</v>
      </c>
      <c r="Z131" s="397">
        <v>1971595</v>
      </c>
      <c r="AA131" s="397">
        <v>124420</v>
      </c>
      <c r="AB131" s="397">
        <v>2096015</v>
      </c>
      <c r="AC131" s="397">
        <v>108433458</v>
      </c>
      <c r="AD131" s="397">
        <v>0</v>
      </c>
      <c r="AE131" s="397">
        <v>1570762981</v>
      </c>
      <c r="AR131" s="399"/>
    </row>
    <row r="132" spans="1:44">
      <c r="A132" s="385">
        <v>2018</v>
      </c>
      <c r="B132" s="385">
        <v>8</v>
      </c>
      <c r="C132" s="397">
        <v>757166956</v>
      </c>
      <c r="D132" s="397">
        <v>-607</v>
      </c>
      <c r="E132" s="397">
        <v>757166349</v>
      </c>
      <c r="F132" s="397">
        <v>454654573</v>
      </c>
      <c r="G132" s="397">
        <v>-1005645</v>
      </c>
      <c r="H132" s="397">
        <v>453648928</v>
      </c>
      <c r="I132" s="397">
        <v>167056317</v>
      </c>
      <c r="J132" s="397">
        <v>-101309</v>
      </c>
      <c r="K132" s="397">
        <v>166955008</v>
      </c>
      <c r="L132" s="397">
        <v>3115993</v>
      </c>
      <c r="M132" s="397">
        <v>80849018</v>
      </c>
      <c r="N132" s="397">
        <v>9189219</v>
      </c>
      <c r="O132" s="397">
        <v>90038237</v>
      </c>
      <c r="P132" s="397">
        <v>1470924515</v>
      </c>
      <c r="Q132" s="397">
        <v>0</v>
      </c>
      <c r="R132" s="397">
        <v>1470924515</v>
      </c>
      <c r="S132" s="397">
        <v>0</v>
      </c>
      <c r="T132" s="397">
        <v>1381993839</v>
      </c>
      <c r="U132" s="397">
        <v>1381993839</v>
      </c>
      <c r="V132" s="397">
        <v>1380886278</v>
      </c>
      <c r="W132" s="397">
        <v>1380886278</v>
      </c>
      <c r="X132" s="397">
        <v>1470924515</v>
      </c>
      <c r="Y132" s="397">
        <v>1470924515</v>
      </c>
      <c r="Z132" s="397">
        <v>1968039</v>
      </c>
      <c r="AA132" s="397">
        <v>-4443</v>
      </c>
      <c r="AB132" s="397">
        <v>1963596</v>
      </c>
      <c r="AC132" s="397">
        <v>110006069</v>
      </c>
      <c r="AD132" s="397">
        <v>0</v>
      </c>
      <c r="AE132" s="397">
        <v>1582894180</v>
      </c>
      <c r="AR132" s="399"/>
    </row>
    <row r="133" spans="1:44">
      <c r="A133" s="385">
        <v>2018</v>
      </c>
      <c r="B133" s="385">
        <v>9</v>
      </c>
      <c r="C133" s="397">
        <v>688085345</v>
      </c>
      <c r="D133" s="397">
        <v>-50765</v>
      </c>
      <c r="E133" s="397">
        <v>688034580</v>
      </c>
      <c r="F133" s="397">
        <v>447332201</v>
      </c>
      <c r="G133" s="397">
        <v>-110775877</v>
      </c>
      <c r="H133" s="397">
        <v>336556324</v>
      </c>
      <c r="I133" s="397">
        <v>166753330</v>
      </c>
      <c r="J133" s="397">
        <v>-11314242</v>
      </c>
      <c r="K133" s="397">
        <v>155439088</v>
      </c>
      <c r="L133" s="397">
        <v>3127685</v>
      </c>
      <c r="M133" s="397">
        <v>70269605</v>
      </c>
      <c r="N133" s="397">
        <v>7872920</v>
      </c>
      <c r="O133" s="397">
        <v>78142525</v>
      </c>
      <c r="P133" s="397">
        <v>1261300202</v>
      </c>
      <c r="Q133" s="397">
        <v>0</v>
      </c>
      <c r="R133" s="397">
        <v>1261300202</v>
      </c>
      <c r="S133" s="397">
        <v>0</v>
      </c>
      <c r="T133" s="397">
        <v>1305298561</v>
      </c>
      <c r="U133" s="397">
        <v>1305298561</v>
      </c>
      <c r="V133" s="397">
        <v>1183157677</v>
      </c>
      <c r="W133" s="397">
        <v>1183157677</v>
      </c>
      <c r="X133" s="397">
        <v>1261300202</v>
      </c>
      <c r="Y133" s="397">
        <v>1261300202</v>
      </c>
      <c r="Z133" s="397">
        <v>1893726</v>
      </c>
      <c r="AA133" s="397">
        <v>-480682</v>
      </c>
      <c r="AB133" s="397">
        <v>1413044</v>
      </c>
      <c r="AC133" s="397">
        <v>78787744</v>
      </c>
      <c r="AD133" s="397">
        <v>0</v>
      </c>
      <c r="AE133" s="397">
        <v>1341500990</v>
      </c>
      <c r="AR133" s="399"/>
    </row>
    <row r="134" spans="1:44">
      <c r="A134" s="385">
        <v>2018</v>
      </c>
      <c r="B134" s="385">
        <v>10</v>
      </c>
      <c r="C134" s="397">
        <v>545305155</v>
      </c>
      <c r="D134" s="397">
        <v>-24444</v>
      </c>
      <c r="E134" s="397">
        <v>545280711</v>
      </c>
      <c r="F134" s="397">
        <v>392085222</v>
      </c>
      <c r="G134" s="397">
        <v>-66763521</v>
      </c>
      <c r="H134" s="397">
        <v>325321701</v>
      </c>
      <c r="I134" s="397">
        <v>165266634</v>
      </c>
      <c r="J134" s="397">
        <v>-7577478</v>
      </c>
      <c r="K134" s="397">
        <v>157689156</v>
      </c>
      <c r="L134" s="397">
        <v>3139377</v>
      </c>
      <c r="M134" s="397">
        <v>65180159</v>
      </c>
      <c r="N134" s="397">
        <v>6878484</v>
      </c>
      <c r="O134" s="397">
        <v>72058643</v>
      </c>
      <c r="P134" s="397">
        <v>1103489588</v>
      </c>
      <c r="Q134" s="397">
        <v>0</v>
      </c>
      <c r="R134" s="397">
        <v>1103489588</v>
      </c>
      <c r="S134" s="397">
        <v>0</v>
      </c>
      <c r="T134" s="397">
        <v>1105796388</v>
      </c>
      <c r="U134" s="397">
        <v>1105796388</v>
      </c>
      <c r="V134" s="397">
        <v>1031430945</v>
      </c>
      <c r="W134" s="397">
        <v>1031430945</v>
      </c>
      <c r="X134" s="397">
        <v>1103489588</v>
      </c>
      <c r="Y134" s="397">
        <v>1103489588</v>
      </c>
      <c r="Z134" s="397">
        <v>1702827</v>
      </c>
      <c r="AA134" s="397">
        <v>-299463</v>
      </c>
      <c r="AB134" s="397">
        <v>1403364</v>
      </c>
      <c r="AC134" s="397">
        <v>58982688</v>
      </c>
      <c r="AD134" s="397">
        <v>0</v>
      </c>
      <c r="AE134" s="397">
        <v>1163875640</v>
      </c>
      <c r="AR134" s="399"/>
    </row>
    <row r="135" spans="1:44">
      <c r="A135" s="385">
        <v>2018</v>
      </c>
      <c r="B135" s="385">
        <v>11</v>
      </c>
      <c r="C135" s="397">
        <v>446480576</v>
      </c>
      <c r="D135" s="397">
        <v>-10073</v>
      </c>
      <c r="E135" s="397">
        <v>446470503</v>
      </c>
      <c r="F135" s="397">
        <v>344666760</v>
      </c>
      <c r="G135" s="397">
        <v>-20948185</v>
      </c>
      <c r="H135" s="397">
        <v>323718575</v>
      </c>
      <c r="I135" s="397">
        <v>164021902</v>
      </c>
      <c r="J135" s="397">
        <v>-2634369</v>
      </c>
      <c r="K135" s="397">
        <v>161387533</v>
      </c>
      <c r="L135" s="397">
        <v>3151069</v>
      </c>
      <c r="M135" s="397">
        <v>61109028</v>
      </c>
      <c r="N135" s="397">
        <v>6180125</v>
      </c>
      <c r="O135" s="397">
        <v>67289153</v>
      </c>
      <c r="P135" s="397">
        <v>1002016833</v>
      </c>
      <c r="Q135" s="397">
        <v>0</v>
      </c>
      <c r="R135" s="397">
        <v>1002016833</v>
      </c>
      <c r="S135" s="397">
        <v>0</v>
      </c>
      <c r="T135" s="397">
        <v>958320307</v>
      </c>
      <c r="U135" s="397">
        <v>958320307</v>
      </c>
      <c r="V135" s="397">
        <v>934727680</v>
      </c>
      <c r="W135" s="397">
        <v>934727680</v>
      </c>
      <c r="X135" s="397">
        <v>1002016833</v>
      </c>
      <c r="Y135" s="397">
        <v>1002016833</v>
      </c>
      <c r="Z135" s="397">
        <v>1777653</v>
      </c>
      <c r="AA135" s="397">
        <v>-111918</v>
      </c>
      <c r="AB135" s="397">
        <v>1665735</v>
      </c>
      <c r="AC135" s="397">
        <v>48130632</v>
      </c>
      <c r="AD135" s="397">
        <v>0</v>
      </c>
      <c r="AE135" s="397">
        <v>1051813200</v>
      </c>
      <c r="AR135" s="399"/>
    </row>
    <row r="136" spans="1:44">
      <c r="A136" s="385">
        <v>2018</v>
      </c>
      <c r="B136" s="385">
        <v>12</v>
      </c>
      <c r="C136" s="397">
        <v>495577343</v>
      </c>
      <c r="D136" s="397">
        <v>42780</v>
      </c>
      <c r="E136" s="397">
        <v>495620123</v>
      </c>
      <c r="F136" s="397">
        <v>339173312</v>
      </c>
      <c r="G136" s="397">
        <v>53061112</v>
      </c>
      <c r="H136" s="397">
        <v>392234424</v>
      </c>
      <c r="I136" s="397">
        <v>163630155</v>
      </c>
      <c r="J136" s="397">
        <v>6661807</v>
      </c>
      <c r="K136" s="397">
        <v>170291962</v>
      </c>
      <c r="L136" s="397">
        <v>3162761</v>
      </c>
      <c r="M136" s="397">
        <v>68765339</v>
      </c>
      <c r="N136" s="397">
        <v>6942176</v>
      </c>
      <c r="O136" s="397">
        <v>75707515</v>
      </c>
      <c r="P136" s="397">
        <v>1137016785</v>
      </c>
      <c r="Q136" s="397">
        <v>0</v>
      </c>
      <c r="R136" s="397">
        <v>1137016785</v>
      </c>
      <c r="S136" s="397">
        <v>0</v>
      </c>
      <c r="T136" s="397">
        <v>1001543571</v>
      </c>
      <c r="U136" s="397">
        <v>1001543571</v>
      </c>
      <c r="V136" s="397">
        <v>1061309270</v>
      </c>
      <c r="W136" s="397">
        <v>1061309270</v>
      </c>
      <c r="X136" s="397">
        <v>1137016785</v>
      </c>
      <c r="Y136" s="397">
        <v>1137016785</v>
      </c>
      <c r="Z136" s="397">
        <v>2118789</v>
      </c>
      <c r="AA136" s="397">
        <v>340759</v>
      </c>
      <c r="AB136" s="397">
        <v>2459548</v>
      </c>
      <c r="AC136" s="397">
        <v>63224021</v>
      </c>
      <c r="AD136" s="397">
        <v>0</v>
      </c>
      <c r="AE136" s="397">
        <v>1202700354</v>
      </c>
      <c r="AR136" s="399"/>
    </row>
    <row r="137" spans="1:44">
      <c r="B137" s="390" t="s">
        <v>112</v>
      </c>
      <c r="C137" s="397">
        <v>6816439236</v>
      </c>
      <c r="D137" s="397">
        <v>6939</v>
      </c>
      <c r="E137" s="397">
        <v>6816446175</v>
      </c>
      <c r="F137" s="397">
        <v>4534412116</v>
      </c>
      <c r="G137" s="397">
        <v>9455686</v>
      </c>
      <c r="H137" s="397">
        <v>4543867802</v>
      </c>
      <c r="I137" s="397">
        <v>1976928991</v>
      </c>
      <c r="J137" s="397">
        <v>2817810</v>
      </c>
      <c r="K137" s="397">
        <v>1979746801</v>
      </c>
      <c r="L137" s="397">
        <v>37181455</v>
      </c>
      <c r="M137" s="397">
        <v>822668261</v>
      </c>
      <c r="N137" s="397">
        <v>88484302</v>
      </c>
      <c r="O137" s="397">
        <v>911152563</v>
      </c>
      <c r="P137" s="397">
        <v>14288394796</v>
      </c>
      <c r="Q137" s="397">
        <v>0</v>
      </c>
      <c r="R137" s="397">
        <v>14288394796</v>
      </c>
      <c r="S137" s="397">
        <v>0</v>
      </c>
      <c r="T137" s="397">
        <v>13364961798</v>
      </c>
      <c r="U137" s="397">
        <v>13364961798</v>
      </c>
      <c r="V137" s="397">
        <v>13377242233</v>
      </c>
      <c r="W137" s="397">
        <v>13377242233</v>
      </c>
      <c r="X137" s="397">
        <v>14288394796</v>
      </c>
      <c r="Y137" s="397">
        <v>14288394796</v>
      </c>
      <c r="Z137" s="397">
        <v>22698341</v>
      </c>
      <c r="AA137" s="397">
        <v>198861</v>
      </c>
      <c r="AB137" s="397">
        <v>22897202</v>
      </c>
      <c r="AC137" s="397">
        <v>855984008</v>
      </c>
      <c r="AD137" s="397">
        <v>0</v>
      </c>
      <c r="AE137" s="397">
        <v>15167276006</v>
      </c>
      <c r="AQ137" s="399"/>
      <c r="AR137" s="399"/>
    </row>
    <row r="138" spans="1:44">
      <c r="A138" s="385">
        <v>2019</v>
      </c>
      <c r="B138" s="385">
        <v>1</v>
      </c>
      <c r="C138" s="397">
        <v>634376930</v>
      </c>
      <c r="D138" s="397">
        <v>-28632</v>
      </c>
      <c r="E138" s="397">
        <v>634348298</v>
      </c>
      <c r="F138" s="397">
        <v>353265615</v>
      </c>
      <c r="G138" s="397">
        <v>-29380132</v>
      </c>
      <c r="H138" s="397">
        <v>323885483</v>
      </c>
      <c r="I138" s="397">
        <v>164559878</v>
      </c>
      <c r="J138" s="397">
        <v>-3546375</v>
      </c>
      <c r="K138" s="397">
        <v>161013503</v>
      </c>
      <c r="L138" s="397">
        <v>3175152</v>
      </c>
      <c r="M138" s="397">
        <v>72546577</v>
      </c>
      <c r="N138" s="397">
        <v>7286771</v>
      </c>
      <c r="O138" s="397">
        <v>79833348</v>
      </c>
      <c r="P138" s="397">
        <v>1202255784</v>
      </c>
      <c r="Q138" s="397">
        <v>0</v>
      </c>
      <c r="R138" s="397">
        <v>1202255784</v>
      </c>
      <c r="S138" s="397">
        <v>0</v>
      </c>
      <c r="T138" s="397">
        <v>1155377575</v>
      </c>
      <c r="U138" s="397">
        <v>1155377575</v>
      </c>
      <c r="V138" s="397">
        <v>1122422436</v>
      </c>
      <c r="W138" s="397">
        <v>1122422436</v>
      </c>
      <c r="X138" s="397">
        <v>1202255784</v>
      </c>
      <c r="Y138" s="397">
        <v>1202255784</v>
      </c>
      <c r="Z138" s="397">
        <v>1998353</v>
      </c>
      <c r="AA138" s="397">
        <v>-169281</v>
      </c>
      <c r="AB138" s="397">
        <v>1829072</v>
      </c>
      <c r="AC138" s="397">
        <v>69497834</v>
      </c>
      <c r="AD138" s="397">
        <v>0</v>
      </c>
      <c r="AE138" s="397">
        <v>1273582690</v>
      </c>
      <c r="AR138" s="399"/>
    </row>
    <row r="139" spans="1:44">
      <c r="A139" s="385">
        <v>2019</v>
      </c>
      <c r="B139" s="385">
        <v>2</v>
      </c>
      <c r="C139" s="397">
        <v>562056428</v>
      </c>
      <c r="D139" s="397">
        <v>-55523</v>
      </c>
      <c r="E139" s="397">
        <v>562000905</v>
      </c>
      <c r="F139" s="397">
        <v>338051845</v>
      </c>
      <c r="G139" s="397">
        <v>-88343872</v>
      </c>
      <c r="H139" s="397">
        <v>249707973</v>
      </c>
      <c r="I139" s="397">
        <v>164004385</v>
      </c>
      <c r="J139" s="397">
        <v>-11133992</v>
      </c>
      <c r="K139" s="397">
        <v>152870393</v>
      </c>
      <c r="L139" s="397">
        <v>3187543</v>
      </c>
      <c r="M139" s="397">
        <v>63664928</v>
      </c>
      <c r="N139" s="397">
        <v>6446407</v>
      </c>
      <c r="O139" s="397">
        <v>70111335</v>
      </c>
      <c r="P139" s="397">
        <v>1037878149</v>
      </c>
      <c r="Q139" s="397">
        <v>0</v>
      </c>
      <c r="R139" s="397">
        <v>1037878149</v>
      </c>
      <c r="S139" s="397">
        <v>0</v>
      </c>
      <c r="T139" s="397">
        <v>1067300201</v>
      </c>
      <c r="U139" s="397">
        <v>1067300201</v>
      </c>
      <c r="V139" s="397">
        <v>967766814</v>
      </c>
      <c r="W139" s="397">
        <v>967766814</v>
      </c>
      <c r="X139" s="397">
        <v>1037878149</v>
      </c>
      <c r="Y139" s="397">
        <v>1037878149</v>
      </c>
      <c r="Z139" s="397">
        <v>2024151</v>
      </c>
      <c r="AA139" s="397">
        <v>-545563</v>
      </c>
      <c r="AB139" s="397">
        <v>1478588</v>
      </c>
      <c r="AC139" s="397">
        <v>50549145</v>
      </c>
      <c r="AD139" s="397">
        <v>0</v>
      </c>
      <c r="AE139" s="397">
        <v>1089905882</v>
      </c>
      <c r="AR139" s="399"/>
    </row>
    <row r="140" spans="1:44">
      <c r="A140" s="385">
        <v>2019</v>
      </c>
      <c r="B140" s="385">
        <v>3</v>
      </c>
      <c r="C140" s="397">
        <v>453800235</v>
      </c>
      <c r="D140" s="397">
        <v>22041</v>
      </c>
      <c r="E140" s="397">
        <v>453822276</v>
      </c>
      <c r="F140" s="397">
        <v>325048050</v>
      </c>
      <c r="G140" s="397">
        <v>41154743</v>
      </c>
      <c r="H140" s="397">
        <v>366202793</v>
      </c>
      <c r="I140" s="397">
        <v>163793349</v>
      </c>
      <c r="J140" s="397">
        <v>5391849</v>
      </c>
      <c r="K140" s="397">
        <v>169185198</v>
      </c>
      <c r="L140" s="397">
        <v>3199933</v>
      </c>
      <c r="M140" s="397">
        <v>63573855</v>
      </c>
      <c r="N140" s="397">
        <v>6572919</v>
      </c>
      <c r="O140" s="397">
        <v>70146774</v>
      </c>
      <c r="P140" s="397">
        <v>1062556974</v>
      </c>
      <c r="Q140" s="397">
        <v>0</v>
      </c>
      <c r="R140" s="397">
        <v>1062556974</v>
      </c>
      <c r="S140" s="397">
        <v>0</v>
      </c>
      <c r="T140" s="397">
        <v>945841567</v>
      </c>
      <c r="U140" s="397">
        <v>945841567</v>
      </c>
      <c r="V140" s="397">
        <v>992410200</v>
      </c>
      <c r="W140" s="397">
        <v>992410200</v>
      </c>
      <c r="X140" s="397">
        <v>1062556974</v>
      </c>
      <c r="Y140" s="397">
        <v>1062556974</v>
      </c>
      <c r="Z140" s="397">
        <v>1877762</v>
      </c>
      <c r="AA140" s="397">
        <v>246351</v>
      </c>
      <c r="AB140" s="397">
        <v>2124113</v>
      </c>
      <c r="AC140" s="397">
        <v>53154040</v>
      </c>
      <c r="AD140" s="397">
        <v>0</v>
      </c>
      <c r="AE140" s="397">
        <v>1117835127</v>
      </c>
      <c r="AR140" s="399"/>
    </row>
    <row r="141" spans="1:44">
      <c r="A141" s="385">
        <v>2019</v>
      </c>
      <c r="B141" s="385">
        <v>4</v>
      </c>
      <c r="C141" s="397">
        <v>452189820</v>
      </c>
      <c r="D141" s="397">
        <v>10490</v>
      </c>
      <c r="E141" s="397">
        <v>452200310</v>
      </c>
      <c r="F141" s="397">
        <v>351951581</v>
      </c>
      <c r="G141" s="397">
        <v>32621056</v>
      </c>
      <c r="H141" s="397">
        <v>384572637</v>
      </c>
      <c r="I141" s="397">
        <v>164963533</v>
      </c>
      <c r="J141" s="397">
        <v>4068007</v>
      </c>
      <c r="K141" s="397">
        <v>169031540</v>
      </c>
      <c r="L141" s="397">
        <v>3212324</v>
      </c>
      <c r="M141" s="397">
        <v>60260735</v>
      </c>
      <c r="N141" s="397">
        <v>6457008</v>
      </c>
      <c r="O141" s="397">
        <v>66717743</v>
      </c>
      <c r="P141" s="397">
        <v>1075734554</v>
      </c>
      <c r="Q141" s="397">
        <v>0</v>
      </c>
      <c r="R141" s="397">
        <v>1075734554</v>
      </c>
      <c r="S141" s="397">
        <v>0</v>
      </c>
      <c r="T141" s="397">
        <v>972317258</v>
      </c>
      <c r="U141" s="397">
        <v>972317258</v>
      </c>
      <c r="V141" s="397">
        <v>1009016811</v>
      </c>
      <c r="W141" s="397">
        <v>1009016811</v>
      </c>
      <c r="X141" s="397">
        <v>1075734554</v>
      </c>
      <c r="Y141" s="397">
        <v>1075734554</v>
      </c>
      <c r="Z141" s="397">
        <v>1756012</v>
      </c>
      <c r="AA141" s="397">
        <v>169002</v>
      </c>
      <c r="AB141" s="397">
        <v>1925014</v>
      </c>
      <c r="AC141" s="397">
        <v>54585734</v>
      </c>
      <c r="AD141" s="397">
        <v>0</v>
      </c>
      <c r="AE141" s="397">
        <v>1132245302</v>
      </c>
      <c r="AR141" s="399"/>
    </row>
    <row r="142" spans="1:44">
      <c r="A142" s="385">
        <v>2019</v>
      </c>
      <c r="B142" s="385">
        <v>5</v>
      </c>
      <c r="C142" s="397">
        <v>491548270</v>
      </c>
      <c r="D142" s="397">
        <v>64970</v>
      </c>
      <c r="E142" s="397">
        <v>491613240</v>
      </c>
      <c r="F142" s="397">
        <v>372396244</v>
      </c>
      <c r="G142" s="397">
        <v>142133700</v>
      </c>
      <c r="H142" s="397">
        <v>514529944</v>
      </c>
      <c r="I142" s="397">
        <v>165489902</v>
      </c>
      <c r="J142" s="397">
        <v>16850667</v>
      </c>
      <c r="K142" s="397">
        <v>182340569</v>
      </c>
      <c r="L142" s="397">
        <v>3224715</v>
      </c>
      <c r="M142" s="397">
        <v>69733276</v>
      </c>
      <c r="N142" s="397">
        <v>7705873</v>
      </c>
      <c r="O142" s="397">
        <v>77439149</v>
      </c>
      <c r="P142" s="397">
        <v>1269147617</v>
      </c>
      <c r="Q142" s="397">
        <v>0</v>
      </c>
      <c r="R142" s="397">
        <v>1269147617</v>
      </c>
      <c r="S142" s="397">
        <v>0</v>
      </c>
      <c r="T142" s="397">
        <v>1032659131</v>
      </c>
      <c r="U142" s="397">
        <v>1032659131</v>
      </c>
      <c r="V142" s="397">
        <v>1191708468</v>
      </c>
      <c r="W142" s="397">
        <v>1191708468</v>
      </c>
      <c r="X142" s="397">
        <v>1269147617</v>
      </c>
      <c r="Y142" s="397">
        <v>1269147617</v>
      </c>
      <c r="Z142" s="397">
        <v>2034607</v>
      </c>
      <c r="AA142" s="397">
        <v>801135</v>
      </c>
      <c r="AB142" s="397">
        <v>2835742</v>
      </c>
      <c r="AC142" s="397">
        <v>77830572</v>
      </c>
      <c r="AD142" s="397">
        <v>0</v>
      </c>
      <c r="AE142" s="397">
        <v>1349813931</v>
      </c>
      <c r="AR142" s="399"/>
    </row>
    <row r="143" spans="1:44">
      <c r="A143" s="385">
        <v>2019</v>
      </c>
      <c r="B143" s="385">
        <v>6</v>
      </c>
      <c r="C143" s="397">
        <v>657085525</v>
      </c>
      <c r="D143" s="397">
        <v>18772</v>
      </c>
      <c r="E143" s="397">
        <v>657104297</v>
      </c>
      <c r="F143" s="397">
        <v>433000336</v>
      </c>
      <c r="G143" s="397">
        <v>33276183</v>
      </c>
      <c r="H143" s="397">
        <v>466276519</v>
      </c>
      <c r="I143" s="397">
        <v>167478008</v>
      </c>
      <c r="J143" s="397">
        <v>3517504</v>
      </c>
      <c r="K143" s="397">
        <v>170995512</v>
      </c>
      <c r="L143" s="397">
        <v>3237106</v>
      </c>
      <c r="M143" s="397">
        <v>75111454</v>
      </c>
      <c r="N143" s="397">
        <v>8438447</v>
      </c>
      <c r="O143" s="397">
        <v>83549901</v>
      </c>
      <c r="P143" s="397">
        <v>1381163335</v>
      </c>
      <c r="Q143" s="397">
        <v>0</v>
      </c>
      <c r="R143" s="397">
        <v>1381163335</v>
      </c>
      <c r="S143" s="397">
        <v>0</v>
      </c>
      <c r="T143" s="397">
        <v>1260800975</v>
      </c>
      <c r="U143" s="397">
        <v>1260800975</v>
      </c>
      <c r="V143" s="397">
        <v>1297613434</v>
      </c>
      <c r="W143" s="397">
        <v>1297613434</v>
      </c>
      <c r="X143" s="397">
        <v>1381163335</v>
      </c>
      <c r="Y143" s="397">
        <v>1381163335</v>
      </c>
      <c r="Z143" s="397">
        <v>1683867</v>
      </c>
      <c r="AA143" s="397">
        <v>132260</v>
      </c>
      <c r="AB143" s="397">
        <v>1816127</v>
      </c>
      <c r="AC143" s="397">
        <v>93486754</v>
      </c>
      <c r="AD143" s="397">
        <v>0</v>
      </c>
      <c r="AE143" s="397">
        <v>1476466216</v>
      </c>
      <c r="AR143" s="399"/>
    </row>
    <row r="144" spans="1:44">
      <c r="A144" s="385">
        <v>2019</v>
      </c>
      <c r="B144" s="385">
        <v>7</v>
      </c>
      <c r="C144" s="397">
        <v>748814994</v>
      </c>
      <c r="D144" s="397">
        <v>17719</v>
      </c>
      <c r="E144" s="397">
        <v>748832713</v>
      </c>
      <c r="F144" s="397">
        <v>452923215</v>
      </c>
      <c r="G144" s="397">
        <v>28143465</v>
      </c>
      <c r="H144" s="397">
        <v>481066680</v>
      </c>
      <c r="I144" s="397">
        <v>167985405</v>
      </c>
      <c r="J144" s="397">
        <v>2866105</v>
      </c>
      <c r="K144" s="397">
        <v>170851510</v>
      </c>
      <c r="L144" s="397">
        <v>3249496</v>
      </c>
      <c r="M144" s="397">
        <v>80839708</v>
      </c>
      <c r="N144" s="397">
        <v>9010226</v>
      </c>
      <c r="O144" s="397">
        <v>89849934</v>
      </c>
      <c r="P144" s="397">
        <v>1493850333</v>
      </c>
      <c r="Q144" s="397">
        <v>0</v>
      </c>
      <c r="R144" s="397">
        <v>1493850333</v>
      </c>
      <c r="S144" s="397">
        <v>0</v>
      </c>
      <c r="T144" s="397">
        <v>1372973110</v>
      </c>
      <c r="U144" s="397">
        <v>1372973110</v>
      </c>
      <c r="V144" s="397">
        <v>1404000399</v>
      </c>
      <c r="W144" s="397">
        <v>1404000399</v>
      </c>
      <c r="X144" s="397">
        <v>1493850333</v>
      </c>
      <c r="Y144" s="397">
        <v>1493850333</v>
      </c>
      <c r="Z144" s="397">
        <v>1990678</v>
      </c>
      <c r="AA144" s="397">
        <v>125976</v>
      </c>
      <c r="AB144" s="397">
        <v>2116654</v>
      </c>
      <c r="AC144" s="397">
        <v>110857646</v>
      </c>
      <c r="AD144" s="397">
        <v>0</v>
      </c>
      <c r="AE144" s="397">
        <v>1606824633</v>
      </c>
      <c r="AR144" s="399"/>
    </row>
    <row r="145" spans="1:44">
      <c r="A145" s="385">
        <v>2019</v>
      </c>
      <c r="B145" s="385">
        <v>8</v>
      </c>
      <c r="C145" s="397">
        <v>776863962</v>
      </c>
      <c r="D145" s="397">
        <v>-520</v>
      </c>
      <c r="E145" s="397">
        <v>776863442</v>
      </c>
      <c r="F145" s="397">
        <v>465600506</v>
      </c>
      <c r="G145" s="397">
        <v>-881723</v>
      </c>
      <c r="H145" s="397">
        <v>464718783</v>
      </c>
      <c r="I145" s="397">
        <v>168276921</v>
      </c>
      <c r="J145" s="397">
        <v>-87923</v>
      </c>
      <c r="K145" s="397">
        <v>168188998</v>
      </c>
      <c r="L145" s="397">
        <v>3261887</v>
      </c>
      <c r="M145" s="397">
        <v>82197460</v>
      </c>
      <c r="N145" s="397">
        <v>9261505</v>
      </c>
      <c r="O145" s="397">
        <v>91458965</v>
      </c>
      <c r="P145" s="397">
        <v>1504492075</v>
      </c>
      <c r="Q145" s="397">
        <v>0</v>
      </c>
      <c r="R145" s="397">
        <v>1504492075</v>
      </c>
      <c r="S145" s="397">
        <v>0</v>
      </c>
      <c r="T145" s="397">
        <v>1414003276</v>
      </c>
      <c r="U145" s="397">
        <v>1414003276</v>
      </c>
      <c r="V145" s="397">
        <v>1413033110</v>
      </c>
      <c r="W145" s="397">
        <v>1413033110</v>
      </c>
      <c r="X145" s="397">
        <v>1504492075</v>
      </c>
      <c r="Y145" s="397">
        <v>1504492075</v>
      </c>
      <c r="Z145" s="397">
        <v>1987087</v>
      </c>
      <c r="AA145" s="397">
        <v>-3833</v>
      </c>
      <c r="AB145" s="397">
        <v>1983254</v>
      </c>
      <c r="AC145" s="397">
        <v>112414216</v>
      </c>
      <c r="AD145" s="397">
        <v>0</v>
      </c>
      <c r="AE145" s="397">
        <v>1618889545</v>
      </c>
      <c r="AR145" s="399"/>
    </row>
    <row r="146" spans="1:44">
      <c r="A146" s="385">
        <v>2019</v>
      </c>
      <c r="B146" s="385">
        <v>9</v>
      </c>
      <c r="C146" s="397">
        <v>706392087</v>
      </c>
      <c r="D146" s="397">
        <v>-50901</v>
      </c>
      <c r="E146" s="397">
        <v>706341186</v>
      </c>
      <c r="F146" s="397">
        <v>458367294</v>
      </c>
      <c r="G146" s="397">
        <v>-113436839</v>
      </c>
      <c r="H146" s="397">
        <v>344930455</v>
      </c>
      <c r="I146" s="397">
        <v>167966623</v>
      </c>
      <c r="J146" s="397">
        <v>-11464488</v>
      </c>
      <c r="K146" s="397">
        <v>156502135</v>
      </c>
      <c r="L146" s="397">
        <v>3274278</v>
      </c>
      <c r="M146" s="397">
        <v>71574547</v>
      </c>
      <c r="N146" s="397">
        <v>7942876</v>
      </c>
      <c r="O146" s="397">
        <v>79517423</v>
      </c>
      <c r="P146" s="397">
        <v>1290565477</v>
      </c>
      <c r="Q146" s="397">
        <v>0</v>
      </c>
      <c r="R146" s="397">
        <v>1290565477</v>
      </c>
      <c r="S146" s="397">
        <v>0</v>
      </c>
      <c r="T146" s="397">
        <v>1336000282</v>
      </c>
      <c r="U146" s="397">
        <v>1336000282</v>
      </c>
      <c r="V146" s="397">
        <v>1211048054</v>
      </c>
      <c r="W146" s="397">
        <v>1211048054</v>
      </c>
      <c r="X146" s="397">
        <v>1290565477</v>
      </c>
      <c r="Y146" s="397">
        <v>1290565477</v>
      </c>
      <c r="Z146" s="397">
        <v>1912056</v>
      </c>
      <c r="AA146" s="397">
        <v>-484205</v>
      </c>
      <c r="AB146" s="397">
        <v>1427851</v>
      </c>
      <c r="AC146" s="397">
        <v>80563487</v>
      </c>
      <c r="AD146" s="397">
        <v>0</v>
      </c>
      <c r="AE146" s="397">
        <v>1372556815</v>
      </c>
      <c r="AR146" s="399"/>
    </row>
    <row r="147" spans="1:44">
      <c r="A147" s="385">
        <v>2019</v>
      </c>
      <c r="B147" s="385">
        <v>10</v>
      </c>
      <c r="C147" s="397">
        <v>560659137</v>
      </c>
      <c r="D147" s="397">
        <v>-24571</v>
      </c>
      <c r="E147" s="397">
        <v>560634566</v>
      </c>
      <c r="F147" s="397">
        <v>402326495</v>
      </c>
      <c r="G147" s="397">
        <v>-68478154</v>
      </c>
      <c r="H147" s="397">
        <v>333848341</v>
      </c>
      <c r="I147" s="397">
        <v>166241901</v>
      </c>
      <c r="J147" s="397">
        <v>-7642578</v>
      </c>
      <c r="K147" s="397">
        <v>158599323</v>
      </c>
      <c r="L147" s="397">
        <v>3286669</v>
      </c>
      <c r="M147" s="397">
        <v>66528600</v>
      </c>
      <c r="N147" s="397">
        <v>6950771</v>
      </c>
      <c r="O147" s="397">
        <v>73479371</v>
      </c>
      <c r="P147" s="397">
        <v>1129848270</v>
      </c>
      <c r="Q147" s="397">
        <v>0</v>
      </c>
      <c r="R147" s="397">
        <v>1129848270</v>
      </c>
      <c r="S147" s="397">
        <v>0</v>
      </c>
      <c r="T147" s="397">
        <v>1132514202</v>
      </c>
      <c r="U147" s="397">
        <v>1132514202</v>
      </c>
      <c r="V147" s="397">
        <v>1056368899</v>
      </c>
      <c r="W147" s="397">
        <v>1056368899</v>
      </c>
      <c r="X147" s="397">
        <v>1129848270</v>
      </c>
      <c r="Y147" s="397">
        <v>1129848270</v>
      </c>
      <c r="Z147" s="397">
        <v>1719309</v>
      </c>
      <c r="AA147" s="397">
        <v>-301743</v>
      </c>
      <c r="AB147" s="397">
        <v>1417566</v>
      </c>
      <c r="AC147" s="397">
        <v>60383553</v>
      </c>
      <c r="AD147" s="397">
        <v>0</v>
      </c>
      <c r="AE147" s="397">
        <v>1191649389</v>
      </c>
      <c r="AR147" s="399"/>
    </row>
    <row r="148" spans="1:44">
      <c r="A148" s="385">
        <v>2019</v>
      </c>
      <c r="B148" s="385">
        <v>11</v>
      </c>
      <c r="C148" s="397">
        <v>459923998</v>
      </c>
      <c r="D148" s="397">
        <v>-10062</v>
      </c>
      <c r="E148" s="397">
        <v>459913936</v>
      </c>
      <c r="F148" s="397">
        <v>354236159</v>
      </c>
      <c r="G148" s="397">
        <v>-21548859</v>
      </c>
      <c r="H148" s="397">
        <v>332687300</v>
      </c>
      <c r="I148" s="397">
        <v>164979880</v>
      </c>
      <c r="J148" s="397">
        <v>-2659112</v>
      </c>
      <c r="K148" s="397">
        <v>162320768</v>
      </c>
      <c r="L148" s="397">
        <v>3299059</v>
      </c>
      <c r="M148" s="397">
        <v>62413971</v>
      </c>
      <c r="N148" s="397">
        <v>6250474</v>
      </c>
      <c r="O148" s="397">
        <v>68664445</v>
      </c>
      <c r="P148" s="397">
        <v>1026885508</v>
      </c>
      <c r="Q148" s="397">
        <v>0</v>
      </c>
      <c r="R148" s="397">
        <v>1026885508</v>
      </c>
      <c r="S148" s="397">
        <v>0</v>
      </c>
      <c r="T148" s="397">
        <v>982439096</v>
      </c>
      <c r="U148" s="397">
        <v>982439096</v>
      </c>
      <c r="V148" s="397">
        <v>958221063</v>
      </c>
      <c r="W148" s="397">
        <v>958221063</v>
      </c>
      <c r="X148" s="397">
        <v>1026885508</v>
      </c>
      <c r="Y148" s="397">
        <v>1026885508</v>
      </c>
      <c r="Z148" s="397">
        <v>1794859</v>
      </c>
      <c r="AA148" s="397">
        <v>-112871</v>
      </c>
      <c r="AB148" s="397">
        <v>1681988</v>
      </c>
      <c r="AC148" s="397">
        <v>49377069</v>
      </c>
      <c r="AD148" s="397">
        <v>0</v>
      </c>
      <c r="AE148" s="397">
        <v>1077944565</v>
      </c>
      <c r="AR148" s="399"/>
    </row>
    <row r="149" spans="1:44">
      <c r="A149" s="385">
        <v>2019</v>
      </c>
      <c r="B149" s="385">
        <v>12</v>
      </c>
      <c r="C149" s="397">
        <v>510036503</v>
      </c>
      <c r="D149" s="397">
        <v>42807</v>
      </c>
      <c r="E149" s="397">
        <v>510079310</v>
      </c>
      <c r="F149" s="397">
        <v>348553454</v>
      </c>
      <c r="G149" s="397">
        <v>54508699</v>
      </c>
      <c r="H149" s="397">
        <v>403062153</v>
      </c>
      <c r="I149" s="397">
        <v>164554062</v>
      </c>
      <c r="J149" s="397">
        <v>6705927</v>
      </c>
      <c r="K149" s="397">
        <v>171259989</v>
      </c>
      <c r="L149" s="397">
        <v>3311450</v>
      </c>
      <c r="M149" s="397">
        <v>70116303</v>
      </c>
      <c r="N149" s="397">
        <v>7014869</v>
      </c>
      <c r="O149" s="397">
        <v>77131172</v>
      </c>
      <c r="P149" s="397">
        <v>1164844074</v>
      </c>
      <c r="Q149" s="397">
        <v>0</v>
      </c>
      <c r="R149" s="397">
        <v>1164844074</v>
      </c>
      <c r="S149" s="397">
        <v>0</v>
      </c>
      <c r="T149" s="397">
        <v>1026455469</v>
      </c>
      <c r="U149" s="397">
        <v>1026455469</v>
      </c>
      <c r="V149" s="397">
        <v>1087712902</v>
      </c>
      <c r="W149" s="397">
        <v>1087712902</v>
      </c>
      <c r="X149" s="397">
        <v>1164844074</v>
      </c>
      <c r="Y149" s="397">
        <v>1164844074</v>
      </c>
      <c r="Z149" s="397">
        <v>2139297</v>
      </c>
      <c r="AA149" s="397">
        <v>342975</v>
      </c>
      <c r="AB149" s="397">
        <v>2482272</v>
      </c>
      <c r="AC149" s="397">
        <v>64844988</v>
      </c>
      <c r="AD149" s="397">
        <v>0</v>
      </c>
      <c r="AE149" s="397">
        <v>1232171334</v>
      </c>
      <c r="AR149" s="399"/>
    </row>
    <row r="150" spans="1:44">
      <c r="B150" s="390" t="s">
        <v>112</v>
      </c>
      <c r="C150" s="397">
        <v>7013747889</v>
      </c>
      <c r="D150" s="397">
        <v>6590</v>
      </c>
      <c r="E150" s="397">
        <v>7013754479</v>
      </c>
      <c r="F150" s="397">
        <v>4655720794</v>
      </c>
      <c r="G150" s="397">
        <v>9768267</v>
      </c>
      <c r="H150" s="397">
        <v>4665489061</v>
      </c>
      <c r="I150" s="397">
        <v>1990293847</v>
      </c>
      <c r="J150" s="397">
        <v>2865591</v>
      </c>
      <c r="K150" s="397">
        <v>1993159438</v>
      </c>
      <c r="L150" s="397">
        <v>38919612</v>
      </c>
      <c r="M150" s="397">
        <v>838561414</v>
      </c>
      <c r="N150" s="397">
        <v>89338146</v>
      </c>
      <c r="O150" s="397">
        <v>927899560</v>
      </c>
      <c r="P150" s="397">
        <v>14639222150</v>
      </c>
      <c r="Q150" s="397">
        <v>0</v>
      </c>
      <c r="R150" s="397">
        <v>14639222150</v>
      </c>
      <c r="S150" s="397">
        <v>0</v>
      </c>
      <c r="T150" s="397">
        <v>13698682142</v>
      </c>
      <c r="U150" s="397">
        <v>13698682142</v>
      </c>
      <c r="V150" s="397">
        <v>13711322590</v>
      </c>
      <c r="W150" s="397">
        <v>13711322590</v>
      </c>
      <c r="X150" s="397">
        <v>14639222150</v>
      </c>
      <c r="Y150" s="397">
        <v>14639222150</v>
      </c>
      <c r="Z150" s="397">
        <v>22918038</v>
      </c>
      <c r="AA150" s="397">
        <v>200203</v>
      </c>
      <c r="AB150" s="397">
        <v>23118241</v>
      </c>
      <c r="AC150" s="397">
        <v>877545038</v>
      </c>
      <c r="AD150" s="397">
        <v>0</v>
      </c>
      <c r="AE150" s="397">
        <v>15539885429</v>
      </c>
      <c r="AR150" s="399"/>
    </row>
    <row r="151" spans="1:44">
      <c r="AK151" s="399"/>
    </row>
    <row r="152" spans="1:44">
      <c r="A152" s="400">
        <v>2009</v>
      </c>
      <c r="B152" s="400" t="s">
        <v>112</v>
      </c>
      <c r="C152" s="395">
        <v>5365119567</v>
      </c>
      <c r="D152" s="395">
        <v>24090578</v>
      </c>
      <c r="E152" s="395">
        <v>5389210145</v>
      </c>
      <c r="F152" s="395">
        <v>3836499295</v>
      </c>
      <c r="G152" s="395">
        <v>-66232449</v>
      </c>
      <c r="H152" s="395">
        <v>3770266846</v>
      </c>
      <c r="I152" s="395">
        <v>1726076062</v>
      </c>
      <c r="J152" s="395">
        <v>22157059</v>
      </c>
      <c r="K152" s="395">
        <v>1748233121</v>
      </c>
      <c r="L152" s="395">
        <v>25194666</v>
      </c>
      <c r="M152" s="395">
        <v>521859888</v>
      </c>
      <c r="N152" s="395">
        <v>61352381</v>
      </c>
      <c r="O152" s="395">
        <v>583212269</v>
      </c>
      <c r="P152" s="395">
        <v>11516117047</v>
      </c>
      <c r="Q152" s="395">
        <v>0</v>
      </c>
      <c r="R152" s="395">
        <v>11516117047</v>
      </c>
      <c r="S152" s="395">
        <v>0</v>
      </c>
      <c r="T152" s="395">
        <v>10952889590</v>
      </c>
      <c r="U152" s="395">
        <v>10952889590</v>
      </c>
      <c r="V152" s="395">
        <v>10932904778</v>
      </c>
      <c r="W152" s="395">
        <v>10932904778</v>
      </c>
      <c r="X152" s="395">
        <v>11516117047</v>
      </c>
      <c r="Y152" s="395">
        <v>11516117047</v>
      </c>
      <c r="Z152" s="395">
        <v>18681068</v>
      </c>
      <c r="AA152" s="395">
        <v>2232682</v>
      </c>
      <c r="AB152" s="395">
        <v>20913750</v>
      </c>
      <c r="AC152" s="395">
        <v>761204445</v>
      </c>
      <c r="AD152" s="395">
        <v>0</v>
      </c>
      <c r="AE152" s="395">
        <v>12298235242</v>
      </c>
    </row>
    <row r="153" spans="1:44">
      <c r="C153" s="401"/>
      <c r="D153" s="401"/>
      <c r="E153" s="401"/>
      <c r="F153" s="401"/>
      <c r="G153" s="401"/>
      <c r="H153" s="204"/>
      <c r="I153" s="401"/>
      <c r="J153" s="401"/>
      <c r="K153" s="401"/>
      <c r="L153" s="401"/>
      <c r="M153" s="401"/>
      <c r="N153" s="401"/>
      <c r="O153" s="401"/>
      <c r="P153" s="401"/>
      <c r="Q153" s="401"/>
      <c r="R153" s="401"/>
      <c r="S153" s="401"/>
      <c r="T153" s="401"/>
      <c r="U153" s="401"/>
      <c r="V153" s="401"/>
      <c r="W153" s="401"/>
      <c r="X153" s="401"/>
      <c r="Y153" s="401"/>
      <c r="Z153" s="401"/>
      <c r="AA153" s="401"/>
      <c r="AB153" s="401"/>
      <c r="AC153" s="401"/>
      <c r="AD153" s="401"/>
      <c r="AE153" s="401"/>
    </row>
    <row r="154" spans="1:44">
      <c r="A154" s="385">
        <v>2010</v>
      </c>
      <c r="B154" s="385" t="s">
        <v>112</v>
      </c>
      <c r="C154" s="397">
        <v>5592243505</v>
      </c>
      <c r="D154" s="397">
        <v>6308</v>
      </c>
      <c r="E154" s="397">
        <v>5592249813</v>
      </c>
      <c r="F154" s="397">
        <v>3821185733</v>
      </c>
      <c r="G154" s="397">
        <v>6649857</v>
      </c>
      <c r="H154" s="397">
        <v>3827835590</v>
      </c>
      <c r="I154" s="397">
        <v>1791485953</v>
      </c>
      <c r="J154" s="397">
        <v>2758339</v>
      </c>
      <c r="K154" s="397">
        <v>1794244292</v>
      </c>
      <c r="L154" s="397">
        <v>26288150</v>
      </c>
      <c r="M154" s="397">
        <v>708120558</v>
      </c>
      <c r="N154" s="397">
        <v>82137883</v>
      </c>
      <c r="O154" s="397">
        <v>790258441</v>
      </c>
      <c r="P154" s="397">
        <v>12030876286</v>
      </c>
      <c r="Q154" s="397">
        <v>0</v>
      </c>
      <c r="R154" s="397">
        <v>12030876286</v>
      </c>
      <c r="S154" s="397">
        <v>0</v>
      </c>
      <c r="T154" s="397">
        <v>11231203341</v>
      </c>
      <c r="U154" s="397">
        <v>11231203341</v>
      </c>
      <c r="V154" s="397">
        <v>11240617845</v>
      </c>
      <c r="W154" s="397">
        <v>11240617845</v>
      </c>
      <c r="X154" s="397">
        <v>12030876286</v>
      </c>
      <c r="Y154" s="397">
        <v>12030876286</v>
      </c>
      <c r="Z154" s="397">
        <v>18900765</v>
      </c>
      <c r="AA154" s="397">
        <v>168312</v>
      </c>
      <c r="AB154" s="397">
        <v>19069077</v>
      </c>
      <c r="AC154" s="397">
        <v>717181057</v>
      </c>
      <c r="AD154" s="397">
        <v>0</v>
      </c>
      <c r="AE154" s="397">
        <v>12767126420</v>
      </c>
    </row>
    <row r="155" spans="1:44">
      <c r="A155" s="385">
        <v>2011</v>
      </c>
      <c r="B155" s="385" t="s">
        <v>112</v>
      </c>
      <c r="C155" s="397">
        <v>5716723888</v>
      </c>
      <c r="D155" s="397">
        <v>6826</v>
      </c>
      <c r="E155" s="397">
        <v>5716730714</v>
      </c>
      <c r="F155" s="397">
        <v>3879624425</v>
      </c>
      <c r="G155" s="397">
        <v>7444575</v>
      </c>
      <c r="H155" s="397">
        <v>3887069000</v>
      </c>
      <c r="I155" s="397">
        <v>1905933161</v>
      </c>
      <c r="J155" s="397">
        <v>2808744</v>
      </c>
      <c r="K155" s="397">
        <v>1908741905</v>
      </c>
      <c r="L155" s="397">
        <v>27401260</v>
      </c>
      <c r="M155" s="397">
        <v>718461930</v>
      </c>
      <c r="N155" s="397">
        <v>82791696</v>
      </c>
      <c r="O155" s="397">
        <v>801253626</v>
      </c>
      <c r="P155" s="397">
        <v>12341196505</v>
      </c>
      <c r="Q155" s="397">
        <v>0</v>
      </c>
      <c r="R155" s="397">
        <v>12341196505</v>
      </c>
      <c r="S155" s="397">
        <v>0</v>
      </c>
      <c r="T155" s="397">
        <v>11529682734</v>
      </c>
      <c r="U155" s="397">
        <v>11529682734</v>
      </c>
      <c r="V155" s="397">
        <v>11539942879</v>
      </c>
      <c r="W155" s="397">
        <v>11539942879</v>
      </c>
      <c r="X155" s="397">
        <v>12341196505</v>
      </c>
      <c r="Y155" s="397">
        <v>12341196505</v>
      </c>
      <c r="Z155" s="397">
        <v>21160462</v>
      </c>
      <c r="AA155" s="397">
        <v>191436</v>
      </c>
      <c r="AB155" s="397">
        <v>21351898</v>
      </c>
      <c r="AC155" s="397">
        <v>736216663</v>
      </c>
      <c r="AD155" s="397">
        <v>0</v>
      </c>
      <c r="AE155" s="397">
        <v>13098765066</v>
      </c>
    </row>
    <row r="156" spans="1:44">
      <c r="A156" s="385">
        <v>2012</v>
      </c>
      <c r="B156" s="385" t="s">
        <v>112</v>
      </c>
      <c r="C156" s="397">
        <v>5908935320</v>
      </c>
      <c r="D156" s="397">
        <v>6450</v>
      </c>
      <c r="E156" s="397">
        <v>5908941770</v>
      </c>
      <c r="F156" s="397">
        <v>4011540096</v>
      </c>
      <c r="G156" s="397">
        <v>6458687</v>
      </c>
      <c r="H156" s="397">
        <v>4017998783</v>
      </c>
      <c r="I156" s="397">
        <v>1918678822</v>
      </c>
      <c r="J156" s="397">
        <v>2512715</v>
      </c>
      <c r="K156" s="397">
        <v>1921191537</v>
      </c>
      <c r="L156" s="397">
        <v>28577422</v>
      </c>
      <c r="M156" s="397">
        <v>730522890</v>
      </c>
      <c r="N156" s="397">
        <v>83559122</v>
      </c>
      <c r="O156" s="397">
        <v>814082012</v>
      </c>
      <c r="P156" s="397">
        <v>12690791524</v>
      </c>
      <c r="Q156" s="397">
        <v>0</v>
      </c>
      <c r="R156" s="397">
        <v>12690791524</v>
      </c>
      <c r="S156" s="397">
        <v>0</v>
      </c>
      <c r="T156" s="397">
        <v>11867731660</v>
      </c>
      <c r="U156" s="397">
        <v>11867731660</v>
      </c>
      <c r="V156" s="397">
        <v>11876709512</v>
      </c>
      <c r="W156" s="397">
        <v>11876709512</v>
      </c>
      <c r="X156" s="397">
        <v>12690791524</v>
      </c>
      <c r="Y156" s="397">
        <v>12690791524</v>
      </c>
      <c r="Z156" s="397">
        <v>21380159</v>
      </c>
      <c r="AA156" s="397">
        <v>188714</v>
      </c>
      <c r="AB156" s="397">
        <v>21568873</v>
      </c>
      <c r="AC156" s="397">
        <v>757696485</v>
      </c>
      <c r="AD156" s="397">
        <v>0</v>
      </c>
      <c r="AE156" s="397">
        <v>13470056882</v>
      </c>
    </row>
    <row r="157" spans="1:44">
      <c r="A157" s="385">
        <v>2013</v>
      </c>
      <c r="B157" s="385" t="s">
        <v>112</v>
      </c>
      <c r="C157" s="397">
        <v>6034409231</v>
      </c>
      <c r="D157" s="397">
        <v>6770</v>
      </c>
      <c r="E157" s="397">
        <v>6034416001</v>
      </c>
      <c r="F157" s="397">
        <v>4086356224</v>
      </c>
      <c r="G157" s="397">
        <v>8206941</v>
      </c>
      <c r="H157" s="397">
        <v>4094563165</v>
      </c>
      <c r="I157" s="397">
        <v>1929815418</v>
      </c>
      <c r="J157" s="397">
        <v>2790250</v>
      </c>
      <c r="K157" s="397">
        <v>1932605668</v>
      </c>
      <c r="L157" s="397">
        <v>29818054</v>
      </c>
      <c r="M157" s="397">
        <v>745503772</v>
      </c>
      <c r="N157" s="397">
        <v>84356040</v>
      </c>
      <c r="O157" s="397">
        <v>829859812</v>
      </c>
      <c r="P157" s="397">
        <v>12921262700</v>
      </c>
      <c r="Q157" s="397">
        <v>0</v>
      </c>
      <c r="R157" s="397">
        <v>12921262700</v>
      </c>
      <c r="S157" s="397">
        <v>0</v>
      </c>
      <c r="T157" s="397">
        <v>12080398927</v>
      </c>
      <c r="U157" s="397">
        <v>12080398927</v>
      </c>
      <c r="V157" s="397">
        <v>12091402888</v>
      </c>
      <c r="W157" s="397">
        <v>12091402888</v>
      </c>
      <c r="X157" s="397">
        <v>12921262700</v>
      </c>
      <c r="Y157" s="397">
        <v>12921262700</v>
      </c>
      <c r="Z157" s="397">
        <v>21599856</v>
      </c>
      <c r="AA157" s="397">
        <v>193167</v>
      </c>
      <c r="AB157" s="397">
        <v>21793023</v>
      </c>
      <c r="AC157" s="397">
        <v>771821038</v>
      </c>
      <c r="AD157" s="397">
        <v>0</v>
      </c>
      <c r="AE157" s="397">
        <v>13714876761</v>
      </c>
    </row>
    <row r="158" spans="1:44">
      <c r="A158" s="385">
        <v>2014</v>
      </c>
      <c r="B158" s="385" t="s">
        <v>112</v>
      </c>
      <c r="C158" s="397">
        <v>6192298266</v>
      </c>
      <c r="D158" s="397">
        <v>6895</v>
      </c>
      <c r="E158" s="397">
        <v>6192305161</v>
      </c>
      <c r="F158" s="397">
        <v>4177403377</v>
      </c>
      <c r="G158" s="397">
        <v>8428351</v>
      </c>
      <c r="H158" s="397">
        <v>4185831728</v>
      </c>
      <c r="I158" s="397">
        <v>1938592865</v>
      </c>
      <c r="J158" s="397">
        <v>2799991</v>
      </c>
      <c r="K158" s="397">
        <v>1941392856</v>
      </c>
      <c r="L158" s="397">
        <v>31130634</v>
      </c>
      <c r="M158" s="397">
        <v>760635589</v>
      </c>
      <c r="N158" s="397">
        <v>85162352</v>
      </c>
      <c r="O158" s="397">
        <v>845797941</v>
      </c>
      <c r="P158" s="397">
        <v>13196458320</v>
      </c>
      <c r="Q158" s="397">
        <v>0</v>
      </c>
      <c r="R158" s="397">
        <v>13196458320</v>
      </c>
      <c r="S158" s="397">
        <v>0</v>
      </c>
      <c r="T158" s="397">
        <v>12339425142</v>
      </c>
      <c r="U158" s="397">
        <v>12339425142</v>
      </c>
      <c r="V158" s="397">
        <v>12350660379</v>
      </c>
      <c r="W158" s="397">
        <v>12350660379</v>
      </c>
      <c r="X158" s="397">
        <v>13196458320</v>
      </c>
      <c r="Y158" s="397">
        <v>13196458320</v>
      </c>
      <c r="Z158" s="397">
        <v>21819553</v>
      </c>
      <c r="AA158" s="397">
        <v>194545</v>
      </c>
      <c r="AB158" s="397">
        <v>22014098</v>
      </c>
      <c r="AC158" s="397">
        <v>788736340</v>
      </c>
      <c r="AD158" s="397">
        <v>0</v>
      </c>
      <c r="AE158" s="397">
        <v>14007208758</v>
      </c>
    </row>
    <row r="159" spans="1:44">
      <c r="C159" s="401"/>
      <c r="D159" s="401"/>
      <c r="E159" s="401"/>
      <c r="F159" s="401"/>
      <c r="G159" s="401"/>
      <c r="H159" s="401"/>
      <c r="I159" s="401"/>
      <c r="J159" s="401"/>
      <c r="K159" s="401"/>
      <c r="L159" s="401"/>
      <c r="M159" s="401"/>
      <c r="N159" s="401"/>
      <c r="O159" s="401"/>
      <c r="P159" s="401"/>
      <c r="Q159" s="401"/>
      <c r="R159" s="401"/>
      <c r="S159" s="401"/>
      <c r="T159" s="401"/>
      <c r="U159" s="401"/>
      <c r="V159" s="401"/>
      <c r="W159" s="401"/>
      <c r="X159" s="401"/>
      <c r="Y159" s="401"/>
      <c r="Z159" s="401"/>
      <c r="AA159" s="401"/>
      <c r="AB159" s="401"/>
      <c r="AC159" s="401"/>
      <c r="AD159" s="401"/>
      <c r="AE159" s="401"/>
    </row>
    <row r="160" spans="1:44">
      <c r="A160" s="385">
        <v>2015</v>
      </c>
      <c r="B160" s="385" t="s">
        <v>112</v>
      </c>
      <c r="C160" s="397">
        <v>6328190476</v>
      </c>
      <c r="D160" s="397">
        <v>6702</v>
      </c>
      <c r="E160" s="397">
        <v>6328197178</v>
      </c>
      <c r="F160" s="397">
        <v>4250325562</v>
      </c>
      <c r="G160" s="397">
        <v>8659518</v>
      </c>
      <c r="H160" s="397">
        <v>4258985080</v>
      </c>
      <c r="I160" s="397">
        <v>1948134509</v>
      </c>
      <c r="J160" s="397">
        <v>2748716</v>
      </c>
      <c r="K160" s="397">
        <v>1950883225</v>
      </c>
      <c r="L160" s="397">
        <v>32520078</v>
      </c>
      <c r="M160" s="397">
        <v>775916264</v>
      </c>
      <c r="N160" s="397">
        <v>85978271</v>
      </c>
      <c r="O160" s="397">
        <v>861894535</v>
      </c>
      <c r="P160" s="397">
        <v>13432480096</v>
      </c>
      <c r="Q160" s="397">
        <v>0</v>
      </c>
      <c r="R160" s="397">
        <v>13432480096</v>
      </c>
      <c r="S160" s="397">
        <v>0</v>
      </c>
      <c r="T160" s="397">
        <v>12559170625</v>
      </c>
      <c r="U160" s="397">
        <v>12559170625</v>
      </c>
      <c r="V160" s="397">
        <v>12570585561</v>
      </c>
      <c r="W160" s="397">
        <v>12570585561</v>
      </c>
      <c r="X160" s="397">
        <v>13432480096</v>
      </c>
      <c r="Y160" s="397">
        <v>13432480096</v>
      </c>
      <c r="Z160" s="397">
        <v>22039250</v>
      </c>
      <c r="AA160" s="397">
        <v>196123</v>
      </c>
      <c r="AB160" s="397">
        <v>22235373</v>
      </c>
      <c r="AC160" s="397">
        <v>803262320</v>
      </c>
      <c r="AD160" s="397">
        <v>0</v>
      </c>
      <c r="AE160" s="397">
        <v>14257977789</v>
      </c>
    </row>
    <row r="161" spans="1:31">
      <c r="A161" s="385">
        <v>2016</v>
      </c>
      <c r="B161" s="385" t="s">
        <v>112</v>
      </c>
      <c r="C161" s="397">
        <v>6488516496</v>
      </c>
      <c r="D161" s="397">
        <v>6396</v>
      </c>
      <c r="E161" s="397">
        <v>6488522892</v>
      </c>
      <c r="F161" s="397">
        <v>4338516891</v>
      </c>
      <c r="G161" s="397">
        <v>6958931</v>
      </c>
      <c r="H161" s="397">
        <v>4345475822</v>
      </c>
      <c r="I161" s="397">
        <v>1959167411</v>
      </c>
      <c r="J161" s="397">
        <v>2720475</v>
      </c>
      <c r="K161" s="397">
        <v>1961887886</v>
      </c>
      <c r="L161" s="397">
        <v>33988184</v>
      </c>
      <c r="M161" s="397">
        <v>791347952</v>
      </c>
      <c r="N161" s="397">
        <v>86803936</v>
      </c>
      <c r="O161" s="397">
        <v>878151888</v>
      </c>
      <c r="P161" s="397">
        <v>13708026672</v>
      </c>
      <c r="Q161" s="397">
        <v>0</v>
      </c>
      <c r="R161" s="397">
        <v>13708026672</v>
      </c>
      <c r="S161" s="397">
        <v>0</v>
      </c>
      <c r="T161" s="397">
        <v>12820188982</v>
      </c>
      <c r="U161" s="397">
        <v>12820188982</v>
      </c>
      <c r="V161" s="397">
        <v>12829874784</v>
      </c>
      <c r="W161" s="397">
        <v>12829874784</v>
      </c>
      <c r="X161" s="397">
        <v>13708026672</v>
      </c>
      <c r="Y161" s="397">
        <v>13708026672</v>
      </c>
      <c r="Z161" s="397">
        <v>22258947</v>
      </c>
      <c r="AA161" s="397">
        <v>193989</v>
      </c>
      <c r="AB161" s="397">
        <v>22452936</v>
      </c>
      <c r="AC161" s="397">
        <v>820238019</v>
      </c>
      <c r="AD161" s="397">
        <v>0</v>
      </c>
      <c r="AE161" s="397">
        <v>14550717627</v>
      </c>
    </row>
    <row r="162" spans="1:31">
      <c r="A162" s="385">
        <v>2017</v>
      </c>
      <c r="B162" s="385" t="s">
        <v>112</v>
      </c>
      <c r="C162" s="397">
        <v>6623803306</v>
      </c>
      <c r="D162" s="397">
        <v>6732</v>
      </c>
      <c r="E162" s="397">
        <v>6623810038</v>
      </c>
      <c r="F162" s="397">
        <v>4414474874</v>
      </c>
      <c r="G162" s="397">
        <v>8954956</v>
      </c>
      <c r="H162" s="397">
        <v>4423429830</v>
      </c>
      <c r="I162" s="397">
        <v>1966856823</v>
      </c>
      <c r="J162" s="397">
        <v>2862578</v>
      </c>
      <c r="K162" s="397">
        <v>1969719401</v>
      </c>
      <c r="L162" s="397">
        <v>35539848</v>
      </c>
      <c r="M162" s="397">
        <v>806928698</v>
      </c>
      <c r="N162" s="397">
        <v>87638421</v>
      </c>
      <c r="O162" s="397">
        <v>894567119</v>
      </c>
      <c r="P162" s="397">
        <v>13947066236</v>
      </c>
      <c r="Q162" s="397">
        <v>0</v>
      </c>
      <c r="R162" s="397">
        <v>13947066236</v>
      </c>
      <c r="S162" s="397">
        <v>0</v>
      </c>
      <c r="T162" s="397">
        <v>13040674851</v>
      </c>
      <c r="U162" s="397">
        <v>13040674851</v>
      </c>
      <c r="V162" s="397">
        <v>13052499117</v>
      </c>
      <c r="W162" s="397">
        <v>13052499117</v>
      </c>
      <c r="X162" s="397">
        <v>13947066236</v>
      </c>
      <c r="Y162" s="397">
        <v>13947066236</v>
      </c>
      <c r="Z162" s="397">
        <v>22478644</v>
      </c>
      <c r="AA162" s="397">
        <v>198736</v>
      </c>
      <c r="AB162" s="397">
        <v>22677380</v>
      </c>
      <c r="AC162" s="397">
        <v>834970099</v>
      </c>
      <c r="AD162" s="397">
        <v>0</v>
      </c>
      <c r="AE162" s="397">
        <v>14804713715</v>
      </c>
    </row>
    <row r="163" spans="1:31">
      <c r="A163" s="385">
        <v>2018</v>
      </c>
      <c r="B163" s="385" t="s">
        <v>112</v>
      </c>
      <c r="C163" s="397">
        <v>6816439236</v>
      </c>
      <c r="D163" s="397">
        <v>6939</v>
      </c>
      <c r="E163" s="397">
        <v>6816446175</v>
      </c>
      <c r="F163" s="397">
        <v>4534412116</v>
      </c>
      <c r="G163" s="397">
        <v>9455686</v>
      </c>
      <c r="H163" s="397">
        <v>4543867802</v>
      </c>
      <c r="I163" s="397">
        <v>1976928991</v>
      </c>
      <c r="J163" s="397">
        <v>2817810</v>
      </c>
      <c r="K163" s="397">
        <v>1979746801</v>
      </c>
      <c r="L163" s="397">
        <v>37181455</v>
      </c>
      <c r="M163" s="397">
        <v>822668261</v>
      </c>
      <c r="N163" s="397">
        <v>88484302</v>
      </c>
      <c r="O163" s="397">
        <v>911152563</v>
      </c>
      <c r="P163" s="397">
        <v>14288394796</v>
      </c>
      <c r="Q163" s="397">
        <v>0</v>
      </c>
      <c r="R163" s="397">
        <v>14288394796</v>
      </c>
      <c r="S163" s="397">
        <v>0</v>
      </c>
      <c r="T163" s="397">
        <v>13364961798</v>
      </c>
      <c r="U163" s="397">
        <v>13364961798</v>
      </c>
      <c r="V163" s="397">
        <v>13377242233</v>
      </c>
      <c r="W163" s="397">
        <v>13377242233</v>
      </c>
      <c r="X163" s="397">
        <v>14288394796</v>
      </c>
      <c r="Y163" s="397">
        <v>14288394796</v>
      </c>
      <c r="Z163" s="397">
        <v>22698341</v>
      </c>
      <c r="AA163" s="397">
        <v>198861</v>
      </c>
      <c r="AB163" s="397">
        <v>22897202</v>
      </c>
      <c r="AC163" s="397">
        <v>855984008</v>
      </c>
      <c r="AD163" s="397">
        <v>0</v>
      </c>
      <c r="AE163" s="397">
        <v>15167276006</v>
      </c>
    </row>
    <row r="164" spans="1:31">
      <c r="A164" s="385">
        <v>2019</v>
      </c>
      <c r="B164" s="385" t="s">
        <v>112</v>
      </c>
      <c r="C164" s="397">
        <v>7013747889</v>
      </c>
      <c r="D164" s="397">
        <v>6590</v>
      </c>
      <c r="E164" s="397">
        <v>7013754479</v>
      </c>
      <c r="F164" s="397">
        <v>4655720794</v>
      </c>
      <c r="G164" s="397">
        <v>9768267</v>
      </c>
      <c r="H164" s="397">
        <v>4665489061</v>
      </c>
      <c r="I164" s="397">
        <v>1990293847</v>
      </c>
      <c r="J164" s="397">
        <v>2865591</v>
      </c>
      <c r="K164" s="397">
        <v>1993159438</v>
      </c>
      <c r="L164" s="397">
        <v>38919612</v>
      </c>
      <c r="M164" s="397">
        <v>838561414</v>
      </c>
      <c r="N164" s="397">
        <v>89338146</v>
      </c>
      <c r="O164" s="397">
        <v>927899560</v>
      </c>
      <c r="P164" s="397">
        <v>14639222150</v>
      </c>
      <c r="Q164" s="397">
        <v>0</v>
      </c>
      <c r="R164" s="397">
        <v>14639222150</v>
      </c>
      <c r="S164" s="397">
        <v>0</v>
      </c>
      <c r="T164" s="397">
        <v>13698682142</v>
      </c>
      <c r="U164" s="397">
        <v>13698682142</v>
      </c>
      <c r="V164" s="397">
        <v>13711322590</v>
      </c>
      <c r="W164" s="397">
        <v>13711322590</v>
      </c>
      <c r="X164" s="397">
        <v>14639222150</v>
      </c>
      <c r="Y164" s="397">
        <v>14639222150</v>
      </c>
      <c r="Z164" s="397">
        <v>22918038</v>
      </c>
      <c r="AA164" s="397">
        <v>200203</v>
      </c>
      <c r="AB164" s="397">
        <v>23118241</v>
      </c>
      <c r="AC164" s="397">
        <v>877545038</v>
      </c>
      <c r="AD164" s="397">
        <v>0</v>
      </c>
      <c r="AE164" s="397">
        <v>15539885429</v>
      </c>
    </row>
  </sheetData>
  <phoneticPr fontId="12" type="noConversion"/>
  <pageMargins left="0.5" right="0.5" top="0.67" bottom="0.5" header="0.25" footer="0.5"/>
  <pageSetup scale="23" orientation="landscape" verticalDpi="355" r:id="rId1"/>
  <headerFooter alignWithMargins="0">
    <oddHeader>&amp;C&amp;"Arial,Bold Italic"&amp;14 2006 Budget vs. 2005 Budget&amp;R&amp;D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enableFormatConditionsCalculation="0">
    <tabColor theme="7" tint="0.39997558519241921"/>
  </sheetPr>
  <dimension ref="A1:AF489"/>
  <sheetViews>
    <sheetView zoomScaleNormal="100" workbookViewId="0">
      <pane xSplit="2" ySplit="7" topLeftCell="C8" activePane="bottomRight" state="frozen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RowHeight="12.75"/>
  <cols>
    <col min="1" max="1" width="23.140625" style="367" bestFit="1" customWidth="1"/>
    <col min="2" max="2" width="17.7109375" style="367" bestFit="1" customWidth="1"/>
    <col min="3" max="3" width="16.5703125" style="367" bestFit="1" customWidth="1"/>
    <col min="4" max="4" width="16.140625" style="367" bestFit="1" customWidth="1"/>
    <col min="5" max="6" width="16.5703125" style="367" bestFit="1" customWidth="1"/>
    <col min="7" max="7" width="14.5703125" style="367" bestFit="1" customWidth="1"/>
    <col min="8" max="9" width="16.5703125" style="367" bestFit="1" customWidth="1"/>
    <col min="10" max="10" width="14" style="367" bestFit="1" customWidth="1"/>
    <col min="11" max="11" width="16.5703125" style="367" bestFit="1" customWidth="1"/>
    <col min="12" max="12" width="22.28515625" style="367" bestFit="1" customWidth="1"/>
    <col min="13" max="15" width="15" style="367" bestFit="1" customWidth="1"/>
    <col min="16" max="16" width="17.7109375" style="367" bestFit="1" customWidth="1"/>
    <col min="17" max="17" width="17.5703125" style="367" bestFit="1" customWidth="1"/>
    <col min="18" max="18" width="20.42578125" style="367" bestFit="1" customWidth="1"/>
    <col min="19" max="19" width="17.5703125" style="367" bestFit="1" customWidth="1"/>
    <col min="20" max="20" width="17.7109375" style="367" bestFit="1" customWidth="1"/>
    <col min="21" max="21" width="19.5703125" style="367" bestFit="1" customWidth="1"/>
    <col min="22" max="22" width="17.7109375" style="367" bestFit="1" customWidth="1"/>
    <col min="23" max="23" width="19.5703125" style="367" bestFit="1" customWidth="1"/>
    <col min="24" max="24" width="17.7109375" style="367" bestFit="1" customWidth="1"/>
    <col min="25" max="25" width="19.5703125" style="367" bestFit="1" customWidth="1"/>
    <col min="26" max="26" width="16.5703125" style="367" bestFit="1" customWidth="1"/>
    <col min="27" max="27" width="14" style="367" bestFit="1" customWidth="1"/>
    <col min="28" max="28" width="16.5703125" style="367" bestFit="1" customWidth="1"/>
    <col min="29" max="30" width="14.42578125" style="367" bestFit="1" customWidth="1"/>
    <col min="31" max="31" width="19.42578125" style="367" customWidth="1"/>
    <col min="32" max="32" width="14.28515625" style="381" bestFit="1" customWidth="1"/>
    <col min="33" max="16384" width="9.140625" style="367"/>
  </cols>
  <sheetData>
    <row r="1" spans="1:32">
      <c r="A1" s="367" t="s">
        <v>22</v>
      </c>
      <c r="B1" s="367" t="s">
        <v>165</v>
      </c>
      <c r="AF1" s="368"/>
    </row>
    <row r="2" spans="1:32">
      <c r="A2" s="367" t="s">
        <v>24</v>
      </c>
      <c r="B2" s="367" t="s">
        <v>166</v>
      </c>
      <c r="AF2" s="368"/>
    </row>
    <row r="3" spans="1:32">
      <c r="A3" s="367" t="s">
        <v>23</v>
      </c>
      <c r="B3" s="367" t="s">
        <v>21</v>
      </c>
      <c r="AF3" s="368"/>
    </row>
    <row r="4" spans="1:32">
      <c r="A4" s="367" t="s">
        <v>25</v>
      </c>
      <c r="B4" s="367" t="s">
        <v>167</v>
      </c>
      <c r="Z4" s="369" t="s">
        <v>168</v>
      </c>
      <c r="AA4" s="369"/>
      <c r="AB4" s="369"/>
      <c r="AC4" s="370"/>
      <c r="AD4" s="370"/>
      <c r="AE4" s="370"/>
      <c r="AF4" s="368"/>
    </row>
    <row r="5" spans="1:32">
      <c r="R5" s="367" t="s">
        <v>169</v>
      </c>
      <c r="T5" s="367" t="s">
        <v>169</v>
      </c>
      <c r="U5" s="367" t="s">
        <v>170</v>
      </c>
      <c r="V5" s="367" t="s">
        <v>169</v>
      </c>
      <c r="W5" s="367" t="s">
        <v>170</v>
      </c>
      <c r="X5" s="367" t="s">
        <v>169</v>
      </c>
      <c r="Y5" s="367" t="s">
        <v>170</v>
      </c>
      <c r="Z5" s="371" t="s">
        <v>171</v>
      </c>
      <c r="AA5" s="371" t="s">
        <v>171</v>
      </c>
      <c r="AB5" s="371" t="s">
        <v>171</v>
      </c>
      <c r="AC5" s="371" t="s">
        <v>172</v>
      </c>
      <c r="AD5" s="371" t="s">
        <v>68</v>
      </c>
      <c r="AE5" s="371" t="s">
        <v>173</v>
      </c>
      <c r="AF5" s="368"/>
    </row>
    <row r="6" spans="1:32">
      <c r="C6" s="372" t="s">
        <v>26</v>
      </c>
      <c r="D6" s="372" t="s">
        <v>26</v>
      </c>
      <c r="E6" s="372" t="s">
        <v>26</v>
      </c>
      <c r="F6" s="367" t="s">
        <v>1</v>
      </c>
      <c r="G6" s="367" t="s">
        <v>1</v>
      </c>
      <c r="H6" s="367" t="s">
        <v>1</v>
      </c>
      <c r="I6" s="367" t="s">
        <v>2</v>
      </c>
      <c r="J6" s="367" t="s">
        <v>2</v>
      </c>
      <c r="K6" s="367" t="s">
        <v>2</v>
      </c>
      <c r="L6" s="367" t="s">
        <v>174</v>
      </c>
      <c r="M6" s="372" t="s">
        <v>76</v>
      </c>
      <c r="N6" s="372" t="s">
        <v>175</v>
      </c>
      <c r="O6" s="372" t="s">
        <v>64</v>
      </c>
      <c r="P6" s="372" t="s">
        <v>176</v>
      </c>
      <c r="Q6" s="373"/>
      <c r="R6" s="372" t="s">
        <v>176</v>
      </c>
      <c r="S6" s="373"/>
      <c r="T6" s="372" t="s">
        <v>34</v>
      </c>
      <c r="U6" s="372" t="s">
        <v>34</v>
      </c>
      <c r="V6" s="372" t="s">
        <v>34</v>
      </c>
      <c r="W6" s="372" t="s">
        <v>34</v>
      </c>
      <c r="X6" s="372" t="s">
        <v>176</v>
      </c>
      <c r="Y6" s="372" t="s">
        <v>176</v>
      </c>
      <c r="Z6" s="367" t="s">
        <v>177</v>
      </c>
      <c r="AA6" s="367" t="s">
        <v>177</v>
      </c>
      <c r="AB6" s="367" t="s">
        <v>177</v>
      </c>
      <c r="AC6" s="367" t="s">
        <v>177</v>
      </c>
      <c r="AD6" s="367" t="s">
        <v>177</v>
      </c>
      <c r="AE6" s="367" t="s">
        <v>178</v>
      </c>
      <c r="AF6" s="374" t="s">
        <v>179</v>
      </c>
    </row>
    <row r="7" spans="1:32">
      <c r="C7" s="367" t="s">
        <v>35</v>
      </c>
      <c r="D7" s="372" t="s">
        <v>180</v>
      </c>
      <c r="E7" s="372" t="s">
        <v>82</v>
      </c>
      <c r="F7" s="367" t="s">
        <v>35</v>
      </c>
      <c r="G7" s="372" t="s">
        <v>180</v>
      </c>
      <c r="H7" s="372" t="s">
        <v>82</v>
      </c>
      <c r="I7" s="367" t="s">
        <v>35</v>
      </c>
      <c r="J7" s="372" t="s">
        <v>180</v>
      </c>
      <c r="K7" s="372" t="s">
        <v>82</v>
      </c>
      <c r="L7" s="372" t="s">
        <v>82</v>
      </c>
      <c r="M7" s="372" t="s">
        <v>82</v>
      </c>
      <c r="N7" s="372" t="s">
        <v>82</v>
      </c>
      <c r="O7" s="372" t="s">
        <v>82</v>
      </c>
      <c r="P7" s="372" t="s">
        <v>82</v>
      </c>
      <c r="Q7" s="373" t="s">
        <v>181</v>
      </c>
      <c r="R7" s="372" t="s">
        <v>82</v>
      </c>
      <c r="S7" s="373" t="s">
        <v>181</v>
      </c>
      <c r="T7" s="372" t="s">
        <v>35</v>
      </c>
      <c r="U7" s="372" t="s">
        <v>35</v>
      </c>
      <c r="V7" s="372" t="s">
        <v>182</v>
      </c>
      <c r="W7" s="372" t="s">
        <v>182</v>
      </c>
      <c r="X7" s="372" t="s">
        <v>182</v>
      </c>
      <c r="Y7" s="372" t="s">
        <v>182</v>
      </c>
      <c r="Z7" s="367" t="s">
        <v>35</v>
      </c>
      <c r="AA7" s="372" t="s">
        <v>180</v>
      </c>
      <c r="AB7" s="372" t="s">
        <v>82</v>
      </c>
      <c r="AC7" s="372" t="s">
        <v>82</v>
      </c>
      <c r="AD7" s="372" t="s">
        <v>82</v>
      </c>
      <c r="AE7" s="372" t="s">
        <v>82</v>
      </c>
      <c r="AF7" s="374" t="s">
        <v>183</v>
      </c>
    </row>
    <row r="8" spans="1:32">
      <c r="A8" s="367">
        <v>2009</v>
      </c>
      <c r="B8" s="367" t="s">
        <v>6</v>
      </c>
      <c r="C8" s="375">
        <v>0</v>
      </c>
      <c r="D8" s="375">
        <v>0</v>
      </c>
      <c r="E8" s="375">
        <v>0</v>
      </c>
      <c r="F8" s="375">
        <v>0</v>
      </c>
      <c r="G8" s="375">
        <v>0</v>
      </c>
      <c r="H8" s="375">
        <v>0</v>
      </c>
      <c r="I8" s="375">
        <v>0</v>
      </c>
      <c r="J8" s="375">
        <v>0</v>
      </c>
      <c r="K8" s="375">
        <v>0</v>
      </c>
      <c r="L8" s="375">
        <v>0</v>
      </c>
      <c r="M8" s="375">
        <v>0</v>
      </c>
      <c r="N8" s="375">
        <v>0</v>
      </c>
      <c r="O8" s="375">
        <v>0</v>
      </c>
      <c r="P8" s="375">
        <v>0</v>
      </c>
      <c r="Q8" s="376"/>
      <c r="R8" s="375">
        <v>0</v>
      </c>
      <c r="S8" s="376"/>
      <c r="T8" s="375">
        <v>0</v>
      </c>
      <c r="U8" s="375">
        <v>0</v>
      </c>
      <c r="V8" s="375">
        <v>0</v>
      </c>
      <c r="W8" s="375">
        <v>0</v>
      </c>
      <c r="X8" s="375">
        <v>0</v>
      </c>
      <c r="Y8" s="375">
        <v>0</v>
      </c>
      <c r="Z8" s="375">
        <v>0</v>
      </c>
      <c r="AA8" s="375">
        <v>0</v>
      </c>
      <c r="AB8" s="375">
        <v>0</v>
      </c>
      <c r="AC8" s="375">
        <v>0</v>
      </c>
      <c r="AD8" s="375">
        <v>0</v>
      </c>
      <c r="AE8" s="375">
        <v>0</v>
      </c>
      <c r="AF8" s="377">
        <v>0</v>
      </c>
    </row>
    <row r="9" spans="1:32">
      <c r="A9" s="367">
        <v>2009</v>
      </c>
      <c r="B9" s="367" t="s">
        <v>7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6"/>
      <c r="R9" s="375">
        <v>0</v>
      </c>
      <c r="S9" s="376"/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7">
        <v>0</v>
      </c>
    </row>
    <row r="10" spans="1:32">
      <c r="A10" s="367">
        <v>2009</v>
      </c>
      <c r="B10" s="367" t="s">
        <v>8</v>
      </c>
      <c r="C10" s="375">
        <v>0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6"/>
      <c r="R10" s="375">
        <v>0</v>
      </c>
      <c r="S10" s="376"/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7">
        <v>0</v>
      </c>
    </row>
    <row r="11" spans="1:32">
      <c r="A11" s="367">
        <v>2009</v>
      </c>
      <c r="B11" s="367" t="s">
        <v>9</v>
      </c>
      <c r="C11" s="375">
        <v>0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6"/>
      <c r="R11" s="375">
        <v>0</v>
      </c>
      <c r="S11" s="376"/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7">
        <v>0</v>
      </c>
    </row>
    <row r="12" spans="1:32">
      <c r="A12" s="367">
        <v>2009</v>
      </c>
      <c r="B12" s="367" t="s">
        <v>10</v>
      </c>
      <c r="C12" s="375">
        <v>0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6"/>
      <c r="R12" s="375">
        <v>0</v>
      </c>
      <c r="S12" s="376"/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7">
        <v>0</v>
      </c>
    </row>
    <row r="13" spans="1:32">
      <c r="A13" s="367">
        <v>2009</v>
      </c>
      <c r="B13" s="367" t="s">
        <v>11</v>
      </c>
      <c r="C13" s="375">
        <v>0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6"/>
      <c r="R13" s="375">
        <v>0</v>
      </c>
      <c r="S13" s="376"/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7">
        <v>0</v>
      </c>
    </row>
    <row r="14" spans="1:32">
      <c r="A14" s="367">
        <v>2009</v>
      </c>
      <c r="B14" s="367" t="s">
        <v>12</v>
      </c>
      <c r="C14" s="375">
        <v>0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6"/>
      <c r="R14" s="375">
        <v>0</v>
      </c>
      <c r="S14" s="376"/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7">
        <v>0</v>
      </c>
    </row>
    <row r="15" spans="1:32">
      <c r="A15" s="367">
        <v>2009</v>
      </c>
      <c r="B15" s="367" t="s">
        <v>13</v>
      </c>
      <c r="C15" s="375">
        <v>0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6"/>
      <c r="R15" s="375">
        <v>0</v>
      </c>
      <c r="S15" s="376"/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7">
        <v>0</v>
      </c>
    </row>
    <row r="16" spans="1:32">
      <c r="A16" s="367">
        <v>2009</v>
      </c>
      <c r="B16" s="367" t="s">
        <v>14</v>
      </c>
      <c r="C16" s="375">
        <v>0</v>
      </c>
      <c r="D16" s="375">
        <v>0</v>
      </c>
      <c r="E16" s="375">
        <v>0</v>
      </c>
      <c r="F16" s="375">
        <v>0</v>
      </c>
      <c r="G16" s="375">
        <v>0</v>
      </c>
      <c r="H16" s="375">
        <v>0</v>
      </c>
      <c r="I16" s="375">
        <v>0</v>
      </c>
      <c r="J16" s="375">
        <v>0</v>
      </c>
      <c r="K16" s="375">
        <v>0</v>
      </c>
      <c r="L16" s="375">
        <v>0</v>
      </c>
      <c r="M16" s="375">
        <v>0</v>
      </c>
      <c r="N16" s="375">
        <v>0</v>
      </c>
      <c r="O16" s="375">
        <v>0</v>
      </c>
      <c r="P16" s="375">
        <v>0</v>
      </c>
      <c r="Q16" s="376"/>
      <c r="R16" s="375">
        <v>0</v>
      </c>
      <c r="S16" s="376"/>
      <c r="T16" s="375">
        <v>0</v>
      </c>
      <c r="U16" s="375">
        <v>0</v>
      </c>
      <c r="V16" s="375">
        <v>0</v>
      </c>
      <c r="W16" s="375">
        <v>0</v>
      </c>
      <c r="X16" s="375">
        <v>0</v>
      </c>
      <c r="Y16" s="375">
        <v>0</v>
      </c>
      <c r="Z16" s="375">
        <v>0</v>
      </c>
      <c r="AA16" s="375">
        <v>0</v>
      </c>
      <c r="AB16" s="375">
        <v>0</v>
      </c>
      <c r="AC16" s="375">
        <v>0</v>
      </c>
      <c r="AD16" s="375">
        <v>0</v>
      </c>
      <c r="AE16" s="375">
        <v>0</v>
      </c>
      <c r="AF16" s="377">
        <v>0</v>
      </c>
    </row>
    <row r="17" spans="1:32">
      <c r="A17" s="367">
        <v>2009</v>
      </c>
      <c r="B17" s="367" t="s">
        <v>15</v>
      </c>
      <c r="C17" s="375">
        <v>0</v>
      </c>
      <c r="D17" s="375">
        <v>0</v>
      </c>
      <c r="E17" s="375">
        <v>0</v>
      </c>
      <c r="F17" s="375">
        <v>0</v>
      </c>
      <c r="G17" s="375">
        <v>0</v>
      </c>
      <c r="H17" s="375">
        <v>0</v>
      </c>
      <c r="I17" s="375">
        <v>0</v>
      </c>
      <c r="J17" s="375">
        <v>0</v>
      </c>
      <c r="K17" s="375">
        <v>0</v>
      </c>
      <c r="L17" s="375">
        <v>0</v>
      </c>
      <c r="M17" s="375">
        <v>0</v>
      </c>
      <c r="N17" s="375">
        <v>0</v>
      </c>
      <c r="O17" s="375">
        <v>0</v>
      </c>
      <c r="P17" s="375">
        <v>0</v>
      </c>
      <c r="Q17" s="376"/>
      <c r="R17" s="375">
        <v>0</v>
      </c>
      <c r="S17" s="376"/>
      <c r="T17" s="375">
        <v>0</v>
      </c>
      <c r="U17" s="375">
        <v>0</v>
      </c>
      <c r="V17" s="375">
        <v>0</v>
      </c>
      <c r="W17" s="375">
        <v>0</v>
      </c>
      <c r="X17" s="375">
        <v>0</v>
      </c>
      <c r="Y17" s="375">
        <v>0</v>
      </c>
      <c r="Z17" s="375">
        <v>0</v>
      </c>
      <c r="AA17" s="375">
        <v>0</v>
      </c>
      <c r="AB17" s="375">
        <v>0</v>
      </c>
      <c r="AC17" s="375">
        <v>0</v>
      </c>
      <c r="AD17" s="375">
        <v>0</v>
      </c>
      <c r="AE17" s="375">
        <v>0</v>
      </c>
      <c r="AF17" s="377">
        <v>0</v>
      </c>
    </row>
    <row r="18" spans="1:32">
      <c r="A18" s="367">
        <v>2009</v>
      </c>
      <c r="B18" s="367" t="s">
        <v>16</v>
      </c>
      <c r="C18" s="375">
        <v>0</v>
      </c>
      <c r="D18" s="375">
        <v>0</v>
      </c>
      <c r="E18" s="375">
        <v>0</v>
      </c>
      <c r="F18" s="375">
        <v>0</v>
      </c>
      <c r="G18" s="375">
        <v>0</v>
      </c>
      <c r="H18" s="375">
        <v>0</v>
      </c>
      <c r="I18" s="375">
        <v>0</v>
      </c>
      <c r="J18" s="375">
        <v>0</v>
      </c>
      <c r="K18" s="375">
        <v>0</v>
      </c>
      <c r="L18" s="375">
        <v>0</v>
      </c>
      <c r="M18" s="375">
        <v>0</v>
      </c>
      <c r="N18" s="375">
        <v>0</v>
      </c>
      <c r="O18" s="375">
        <v>0</v>
      </c>
      <c r="P18" s="375">
        <v>0</v>
      </c>
      <c r="Q18" s="376"/>
      <c r="R18" s="375">
        <v>0</v>
      </c>
      <c r="S18" s="376"/>
      <c r="T18" s="375">
        <v>0</v>
      </c>
      <c r="U18" s="375">
        <v>0</v>
      </c>
      <c r="V18" s="375">
        <v>0</v>
      </c>
      <c r="W18" s="375">
        <v>0</v>
      </c>
      <c r="X18" s="375">
        <v>0</v>
      </c>
      <c r="Y18" s="375">
        <v>0</v>
      </c>
      <c r="Z18" s="375">
        <v>0</v>
      </c>
      <c r="AA18" s="375">
        <v>0</v>
      </c>
      <c r="AB18" s="375">
        <v>0</v>
      </c>
      <c r="AC18" s="375">
        <v>0</v>
      </c>
      <c r="AD18" s="375">
        <v>0</v>
      </c>
      <c r="AE18" s="375">
        <v>0</v>
      </c>
      <c r="AF18" s="377">
        <v>0</v>
      </c>
    </row>
    <row r="19" spans="1:32">
      <c r="A19" s="367">
        <v>2009</v>
      </c>
      <c r="B19" s="367" t="s">
        <v>17</v>
      </c>
      <c r="C19" s="375">
        <v>0</v>
      </c>
      <c r="D19" s="375">
        <v>0</v>
      </c>
      <c r="E19" s="375">
        <v>0</v>
      </c>
      <c r="F19" s="375">
        <v>0</v>
      </c>
      <c r="G19" s="375">
        <v>0</v>
      </c>
      <c r="H19" s="375">
        <v>0</v>
      </c>
      <c r="I19" s="375">
        <v>0</v>
      </c>
      <c r="J19" s="375">
        <v>0</v>
      </c>
      <c r="K19" s="375">
        <v>0</v>
      </c>
      <c r="L19" s="375">
        <v>0</v>
      </c>
      <c r="M19" s="375">
        <v>0</v>
      </c>
      <c r="N19" s="375">
        <v>0</v>
      </c>
      <c r="O19" s="375">
        <v>0</v>
      </c>
      <c r="P19" s="375">
        <v>0</v>
      </c>
      <c r="Q19" s="376"/>
      <c r="R19" s="375">
        <v>0</v>
      </c>
      <c r="S19" s="376"/>
      <c r="T19" s="375">
        <v>0</v>
      </c>
      <c r="U19" s="375">
        <v>0</v>
      </c>
      <c r="V19" s="375">
        <v>0</v>
      </c>
      <c r="W19" s="375">
        <v>0</v>
      </c>
      <c r="X19" s="375">
        <v>0</v>
      </c>
      <c r="Y19" s="375">
        <v>0</v>
      </c>
      <c r="Z19" s="375">
        <v>0</v>
      </c>
      <c r="AA19" s="375">
        <v>0</v>
      </c>
      <c r="AB19" s="375">
        <v>0</v>
      </c>
      <c r="AC19" s="375">
        <v>0</v>
      </c>
      <c r="AD19" s="375">
        <v>0</v>
      </c>
      <c r="AE19" s="375">
        <v>0</v>
      </c>
      <c r="AF19" s="377">
        <v>0</v>
      </c>
    </row>
    <row r="20" spans="1:32">
      <c r="A20" s="367">
        <v>2009</v>
      </c>
      <c r="B20" s="372" t="s">
        <v>184</v>
      </c>
      <c r="C20" s="375">
        <v>0</v>
      </c>
      <c r="D20" s="375">
        <v>0</v>
      </c>
      <c r="E20" s="375">
        <v>0</v>
      </c>
      <c r="F20" s="375">
        <v>0</v>
      </c>
      <c r="G20" s="375">
        <v>0</v>
      </c>
      <c r="H20" s="375">
        <v>0</v>
      </c>
      <c r="I20" s="375">
        <v>0</v>
      </c>
      <c r="J20" s="375">
        <v>0</v>
      </c>
      <c r="K20" s="375">
        <v>0</v>
      </c>
      <c r="L20" s="375">
        <v>0</v>
      </c>
      <c r="M20" s="375">
        <v>0</v>
      </c>
      <c r="N20" s="375">
        <v>0</v>
      </c>
      <c r="O20" s="375">
        <v>0</v>
      </c>
      <c r="P20" s="375">
        <v>0</v>
      </c>
      <c r="Q20" s="376"/>
      <c r="R20" s="375">
        <v>0</v>
      </c>
      <c r="S20" s="376"/>
      <c r="T20" s="375">
        <v>0</v>
      </c>
      <c r="U20" s="375">
        <v>0</v>
      </c>
      <c r="V20" s="375">
        <v>0</v>
      </c>
      <c r="W20" s="375">
        <v>0</v>
      </c>
      <c r="X20" s="375">
        <v>0</v>
      </c>
      <c r="Y20" s="375">
        <v>0</v>
      </c>
      <c r="Z20" s="375">
        <v>0</v>
      </c>
      <c r="AA20" s="375">
        <v>0</v>
      </c>
      <c r="AB20" s="375">
        <v>0</v>
      </c>
      <c r="AC20" s="375">
        <v>0</v>
      </c>
      <c r="AD20" s="375">
        <v>0</v>
      </c>
      <c r="AE20" s="375">
        <v>0</v>
      </c>
      <c r="AF20" s="377">
        <v>0</v>
      </c>
    </row>
    <row r="21" spans="1:32">
      <c r="A21" s="367">
        <v>2010</v>
      </c>
      <c r="B21" s="367" t="s">
        <v>6</v>
      </c>
      <c r="C21" s="375">
        <v>446040537</v>
      </c>
      <c r="D21" s="375">
        <v>-3756700</v>
      </c>
      <c r="E21" s="375">
        <v>442283837</v>
      </c>
      <c r="F21" s="375">
        <v>291330841</v>
      </c>
      <c r="G21" s="375">
        <v>-2337159</v>
      </c>
      <c r="H21" s="375">
        <v>288993682</v>
      </c>
      <c r="I21" s="375">
        <v>146357644</v>
      </c>
      <c r="J21" s="375">
        <v>-326410</v>
      </c>
      <c r="K21" s="375">
        <v>146031234</v>
      </c>
      <c r="L21" s="375">
        <v>2108166</v>
      </c>
      <c r="M21" s="375">
        <v>26738991</v>
      </c>
      <c r="N21" s="375">
        <v>3029931</v>
      </c>
      <c r="O21" s="375">
        <v>29768922</v>
      </c>
      <c r="P21" s="375">
        <v>909185841</v>
      </c>
      <c r="Q21" s="376"/>
      <c r="R21" s="375">
        <v>909185841</v>
      </c>
      <c r="S21" s="376"/>
      <c r="T21" s="375">
        <v>885837188</v>
      </c>
      <c r="U21" s="375">
        <v>885837188</v>
      </c>
      <c r="V21" s="375">
        <v>879416919</v>
      </c>
      <c r="W21" s="375">
        <v>879416919</v>
      </c>
      <c r="X21" s="375">
        <v>909185841</v>
      </c>
      <c r="Y21" s="375">
        <v>909185841</v>
      </c>
      <c r="Z21" s="375">
        <v>2058193</v>
      </c>
      <c r="AA21" s="375">
        <v>-17305</v>
      </c>
      <c r="AB21" s="375">
        <v>2040888</v>
      </c>
      <c r="AC21" s="375">
        <v>50902668</v>
      </c>
      <c r="AD21" s="375">
        <v>0</v>
      </c>
      <c r="AE21" s="375">
        <v>962129397</v>
      </c>
      <c r="AF21" s="377">
        <v>0</v>
      </c>
    </row>
    <row r="22" spans="1:32">
      <c r="A22" s="367">
        <v>2010</v>
      </c>
      <c r="B22" s="367" t="s">
        <v>7</v>
      </c>
      <c r="C22" s="375">
        <v>388531712</v>
      </c>
      <c r="D22" s="375">
        <v>-38817908</v>
      </c>
      <c r="E22" s="375">
        <v>349713804</v>
      </c>
      <c r="F22" s="375">
        <v>271419262</v>
      </c>
      <c r="G22" s="375">
        <v>-25680094</v>
      </c>
      <c r="H22" s="375">
        <v>245739168</v>
      </c>
      <c r="I22" s="375">
        <v>146014930</v>
      </c>
      <c r="J22" s="375">
        <v>-3839839</v>
      </c>
      <c r="K22" s="375">
        <v>142175091</v>
      </c>
      <c r="L22" s="375">
        <v>2110074</v>
      </c>
      <c r="M22" s="375">
        <v>22990485</v>
      </c>
      <c r="N22" s="375">
        <v>2659486</v>
      </c>
      <c r="O22" s="375">
        <v>25649971</v>
      </c>
      <c r="P22" s="375">
        <v>765388108</v>
      </c>
      <c r="Q22" s="376"/>
      <c r="R22" s="375">
        <v>765388108</v>
      </c>
      <c r="S22" s="376"/>
      <c r="T22" s="375">
        <v>808075978</v>
      </c>
      <c r="U22" s="375">
        <v>808075978</v>
      </c>
      <c r="V22" s="375">
        <v>739738137</v>
      </c>
      <c r="W22" s="375">
        <v>739738137</v>
      </c>
      <c r="X22" s="375">
        <v>765388108</v>
      </c>
      <c r="Y22" s="375">
        <v>765388108</v>
      </c>
      <c r="Z22" s="375">
        <v>1990683</v>
      </c>
      <c r="AA22" s="375">
        <v>-198645</v>
      </c>
      <c r="AB22" s="375">
        <v>1792038</v>
      </c>
      <c r="AC22" s="375">
        <v>35351664</v>
      </c>
      <c r="AD22" s="375">
        <v>0</v>
      </c>
      <c r="AE22" s="375">
        <v>802531810</v>
      </c>
      <c r="AF22" s="377">
        <v>0</v>
      </c>
    </row>
    <row r="23" spans="1:32">
      <c r="A23" s="367">
        <v>2010</v>
      </c>
      <c r="B23" s="367" t="s">
        <v>8</v>
      </c>
      <c r="C23" s="375">
        <v>331148542</v>
      </c>
      <c r="D23" s="375">
        <v>15125626</v>
      </c>
      <c r="E23" s="375">
        <v>346274168</v>
      </c>
      <c r="F23" s="375">
        <v>262835141</v>
      </c>
      <c r="G23" s="375">
        <v>11342956</v>
      </c>
      <c r="H23" s="375">
        <v>274178097</v>
      </c>
      <c r="I23" s="375">
        <v>145853145</v>
      </c>
      <c r="J23" s="375">
        <v>1748202</v>
      </c>
      <c r="K23" s="375">
        <v>147601347</v>
      </c>
      <c r="L23" s="375">
        <v>2111983</v>
      </c>
      <c r="M23" s="375">
        <v>23597902</v>
      </c>
      <c r="N23" s="375">
        <v>2820993</v>
      </c>
      <c r="O23" s="375">
        <v>26418895</v>
      </c>
      <c r="P23" s="375">
        <v>796584490</v>
      </c>
      <c r="Q23" s="376"/>
      <c r="R23" s="375">
        <v>796584490</v>
      </c>
      <c r="S23" s="376"/>
      <c r="T23" s="375">
        <v>741948811</v>
      </c>
      <c r="U23" s="375">
        <v>741948811</v>
      </c>
      <c r="V23" s="375">
        <v>770165595</v>
      </c>
      <c r="W23" s="375">
        <v>770165595</v>
      </c>
      <c r="X23" s="375">
        <v>796584490</v>
      </c>
      <c r="Y23" s="375">
        <v>796584490</v>
      </c>
      <c r="Z23" s="375">
        <v>1781699</v>
      </c>
      <c r="AA23" s="375">
        <v>81286</v>
      </c>
      <c r="AB23" s="375">
        <v>1862985</v>
      </c>
      <c r="AC23" s="375">
        <v>38444831</v>
      </c>
      <c r="AD23" s="375">
        <v>0</v>
      </c>
      <c r="AE23" s="375">
        <v>836892306</v>
      </c>
      <c r="AF23" s="377">
        <v>0</v>
      </c>
    </row>
    <row r="24" spans="1:32">
      <c r="A24" s="367">
        <v>2010</v>
      </c>
      <c r="B24" s="367" t="s">
        <v>9</v>
      </c>
      <c r="C24" s="375">
        <v>313047086</v>
      </c>
      <c r="D24" s="375">
        <v>13786075</v>
      </c>
      <c r="E24" s="375">
        <v>326833161</v>
      </c>
      <c r="F24" s="375">
        <v>283656372</v>
      </c>
      <c r="G24" s="375">
        <v>11846902</v>
      </c>
      <c r="H24" s="375">
        <v>295503274</v>
      </c>
      <c r="I24" s="375">
        <v>176520964</v>
      </c>
      <c r="J24" s="375">
        <v>1715510</v>
      </c>
      <c r="K24" s="375">
        <v>178236474</v>
      </c>
      <c r="L24" s="375">
        <v>2113892</v>
      </c>
      <c r="M24" s="375">
        <v>21270170</v>
      </c>
      <c r="N24" s="375">
        <v>2625803</v>
      </c>
      <c r="O24" s="375">
        <v>23895973</v>
      </c>
      <c r="P24" s="375">
        <v>826582774</v>
      </c>
      <c r="Q24" s="376"/>
      <c r="R24" s="375">
        <v>826582774</v>
      </c>
      <c r="S24" s="376"/>
      <c r="T24" s="375">
        <v>775338314</v>
      </c>
      <c r="U24" s="375">
        <v>775338314</v>
      </c>
      <c r="V24" s="375">
        <v>802686801</v>
      </c>
      <c r="W24" s="375">
        <v>802686801</v>
      </c>
      <c r="X24" s="375">
        <v>826582774</v>
      </c>
      <c r="Y24" s="375">
        <v>826582774</v>
      </c>
      <c r="Z24" s="375">
        <v>1726224</v>
      </c>
      <c r="AA24" s="375">
        <v>75959</v>
      </c>
      <c r="AB24" s="375">
        <v>1802183</v>
      </c>
      <c r="AC24" s="375">
        <v>41511652</v>
      </c>
      <c r="AD24" s="375">
        <v>0</v>
      </c>
      <c r="AE24" s="375">
        <v>869896609</v>
      </c>
      <c r="AF24" s="377">
        <v>0</v>
      </c>
    </row>
    <row r="25" spans="1:32">
      <c r="A25" s="367">
        <v>2010</v>
      </c>
      <c r="B25" s="367" t="s">
        <v>10</v>
      </c>
      <c r="C25" s="375">
        <v>350033491</v>
      </c>
      <c r="D25" s="375">
        <v>65086409</v>
      </c>
      <c r="E25" s="375">
        <v>415119900</v>
      </c>
      <c r="F25" s="375">
        <v>305724269</v>
      </c>
      <c r="G25" s="375">
        <v>54144250</v>
      </c>
      <c r="H25" s="375">
        <v>359868519</v>
      </c>
      <c r="I25" s="375">
        <v>146781225</v>
      </c>
      <c r="J25" s="375">
        <v>7289703</v>
      </c>
      <c r="K25" s="375">
        <v>154070928</v>
      </c>
      <c r="L25" s="375">
        <v>2115800</v>
      </c>
      <c r="M25" s="375">
        <v>26820385</v>
      </c>
      <c r="N25" s="375">
        <v>3379966</v>
      </c>
      <c r="O25" s="375">
        <v>30200351</v>
      </c>
      <c r="P25" s="375">
        <v>961375498</v>
      </c>
      <c r="Q25" s="376"/>
      <c r="R25" s="375">
        <v>961375498</v>
      </c>
      <c r="S25" s="376"/>
      <c r="T25" s="375">
        <v>804654785</v>
      </c>
      <c r="U25" s="375">
        <v>804654785</v>
      </c>
      <c r="V25" s="375">
        <v>931175147</v>
      </c>
      <c r="W25" s="375">
        <v>931175147</v>
      </c>
      <c r="X25" s="375">
        <v>961375498</v>
      </c>
      <c r="Y25" s="375">
        <v>961375498</v>
      </c>
      <c r="Z25" s="375">
        <v>1502049</v>
      </c>
      <c r="AA25" s="375">
        <v>278992</v>
      </c>
      <c r="AB25" s="375">
        <v>1781041</v>
      </c>
      <c r="AC25" s="375">
        <v>57196569</v>
      </c>
      <c r="AD25" s="375">
        <v>0</v>
      </c>
      <c r="AE25" s="375">
        <v>1020353108</v>
      </c>
      <c r="AF25" s="377">
        <v>0</v>
      </c>
    </row>
    <row r="26" spans="1:32">
      <c r="A26" s="367">
        <v>2010</v>
      </c>
      <c r="B26" s="367" t="s">
        <v>11</v>
      </c>
      <c r="C26" s="375">
        <v>491389548</v>
      </c>
      <c r="D26" s="375">
        <v>26417365</v>
      </c>
      <c r="E26" s="375">
        <v>517806913</v>
      </c>
      <c r="F26" s="375">
        <v>359842808</v>
      </c>
      <c r="G26" s="375">
        <v>18574565</v>
      </c>
      <c r="H26" s="375">
        <v>378417373</v>
      </c>
      <c r="I26" s="375">
        <v>148294123</v>
      </c>
      <c r="J26" s="375">
        <v>2188791</v>
      </c>
      <c r="K26" s="375">
        <v>150482914</v>
      </c>
      <c r="L26" s="375">
        <v>2117709</v>
      </c>
      <c r="M26" s="375">
        <v>30086370</v>
      </c>
      <c r="N26" s="375">
        <v>3787105</v>
      </c>
      <c r="O26" s="375">
        <v>33873475</v>
      </c>
      <c r="P26" s="375">
        <v>1082698384</v>
      </c>
      <c r="Q26" s="376"/>
      <c r="R26" s="375">
        <v>1082698384</v>
      </c>
      <c r="S26" s="376"/>
      <c r="T26" s="375">
        <v>1001644188</v>
      </c>
      <c r="U26" s="375">
        <v>1001644188</v>
      </c>
      <c r="V26" s="375">
        <v>1048824909</v>
      </c>
      <c r="W26" s="375">
        <v>1048824909</v>
      </c>
      <c r="X26" s="375">
        <v>1082698384</v>
      </c>
      <c r="Y26" s="375">
        <v>1082698384</v>
      </c>
      <c r="Z26" s="375">
        <v>1870463</v>
      </c>
      <c r="AA26" s="375">
        <v>100444</v>
      </c>
      <c r="AB26" s="375">
        <v>1970907</v>
      </c>
      <c r="AC26" s="375">
        <v>73739520</v>
      </c>
      <c r="AD26" s="375">
        <v>0</v>
      </c>
      <c r="AE26" s="375">
        <v>1158408811</v>
      </c>
      <c r="AF26" s="377">
        <v>0</v>
      </c>
    </row>
    <row r="27" spans="1:32">
      <c r="A27" s="367">
        <v>2010</v>
      </c>
      <c r="B27" s="367" t="s">
        <v>12</v>
      </c>
      <c r="C27" s="375">
        <v>580877286</v>
      </c>
      <c r="D27" s="375">
        <v>9613604</v>
      </c>
      <c r="E27" s="375">
        <v>590490890</v>
      </c>
      <c r="F27" s="375">
        <v>386582492</v>
      </c>
      <c r="G27" s="375">
        <v>6162772</v>
      </c>
      <c r="H27" s="375">
        <v>392745264</v>
      </c>
      <c r="I27" s="375">
        <v>149000917</v>
      </c>
      <c r="J27" s="375">
        <v>685512</v>
      </c>
      <c r="K27" s="375">
        <v>149686429</v>
      </c>
      <c r="L27" s="375">
        <v>2119618</v>
      </c>
      <c r="M27" s="375">
        <v>32439177</v>
      </c>
      <c r="N27" s="375">
        <v>4082631</v>
      </c>
      <c r="O27" s="375">
        <v>36521808</v>
      </c>
      <c r="P27" s="375">
        <v>1171564009</v>
      </c>
      <c r="Q27" s="376"/>
      <c r="R27" s="375">
        <v>1171564009</v>
      </c>
      <c r="S27" s="376"/>
      <c r="T27" s="375">
        <v>1118580313</v>
      </c>
      <c r="U27" s="375">
        <v>1118580313</v>
      </c>
      <c r="V27" s="375">
        <v>1135042201</v>
      </c>
      <c r="W27" s="375">
        <v>1135042201</v>
      </c>
      <c r="X27" s="375">
        <v>1171564009</v>
      </c>
      <c r="Y27" s="375">
        <v>1171564009</v>
      </c>
      <c r="Z27" s="375">
        <v>2012075</v>
      </c>
      <c r="AA27" s="375">
        <v>33263</v>
      </c>
      <c r="AB27" s="375">
        <v>2045338</v>
      </c>
      <c r="AC27" s="375">
        <v>87399592</v>
      </c>
      <c r="AD27" s="375">
        <v>0</v>
      </c>
      <c r="AE27" s="375">
        <v>1261008939</v>
      </c>
      <c r="AF27" s="377">
        <v>0</v>
      </c>
    </row>
    <row r="28" spans="1:32">
      <c r="A28" s="367">
        <v>2010</v>
      </c>
      <c r="B28" s="367" t="s">
        <v>13</v>
      </c>
      <c r="C28" s="375">
        <v>592285955</v>
      </c>
      <c r="D28" s="375">
        <v>-6973722</v>
      </c>
      <c r="E28" s="375">
        <v>585312233</v>
      </c>
      <c r="F28" s="375">
        <v>392152218</v>
      </c>
      <c r="G28" s="375">
        <v>-4449706</v>
      </c>
      <c r="H28" s="375">
        <v>387702512</v>
      </c>
      <c r="I28" s="375">
        <v>149082319</v>
      </c>
      <c r="J28" s="375">
        <v>-488679</v>
      </c>
      <c r="K28" s="375">
        <v>148593640</v>
      </c>
      <c r="L28" s="375">
        <v>2121526</v>
      </c>
      <c r="M28" s="375">
        <v>31996481</v>
      </c>
      <c r="N28" s="375">
        <v>4028035</v>
      </c>
      <c r="O28" s="375">
        <v>36024516</v>
      </c>
      <c r="P28" s="375">
        <v>1159754427</v>
      </c>
      <c r="Q28" s="376"/>
      <c r="R28" s="375">
        <v>1159754427</v>
      </c>
      <c r="S28" s="376"/>
      <c r="T28" s="375">
        <v>1135642018</v>
      </c>
      <c r="U28" s="375">
        <v>1135642018</v>
      </c>
      <c r="V28" s="375">
        <v>1123729911</v>
      </c>
      <c r="W28" s="375">
        <v>1123729911</v>
      </c>
      <c r="X28" s="375">
        <v>1159754427</v>
      </c>
      <c r="Y28" s="375">
        <v>1159754427</v>
      </c>
      <c r="Z28" s="375">
        <v>2018975</v>
      </c>
      <c r="AA28" s="375">
        <v>-23747</v>
      </c>
      <c r="AB28" s="375">
        <v>1995228</v>
      </c>
      <c r="AC28" s="375">
        <v>85491850</v>
      </c>
      <c r="AD28" s="375">
        <v>0</v>
      </c>
      <c r="AE28" s="375">
        <v>1247241505</v>
      </c>
      <c r="AF28" s="377">
        <v>0</v>
      </c>
    </row>
    <row r="29" spans="1:32">
      <c r="A29" s="367">
        <v>2010</v>
      </c>
      <c r="B29" s="367" t="s">
        <v>14</v>
      </c>
      <c r="C29" s="375">
        <v>542797652</v>
      </c>
      <c r="D29" s="375">
        <v>-52814614</v>
      </c>
      <c r="E29" s="375">
        <v>489983038</v>
      </c>
      <c r="F29" s="375">
        <v>383209797</v>
      </c>
      <c r="G29" s="375">
        <v>-35885002</v>
      </c>
      <c r="H29" s="375">
        <v>347324795</v>
      </c>
      <c r="I29" s="375">
        <v>148862514</v>
      </c>
      <c r="J29" s="375">
        <v>-4017795</v>
      </c>
      <c r="K29" s="375">
        <v>144844719</v>
      </c>
      <c r="L29" s="375">
        <v>2123435</v>
      </c>
      <c r="M29" s="375">
        <v>28285220</v>
      </c>
      <c r="N29" s="375">
        <v>3564187</v>
      </c>
      <c r="O29" s="375">
        <v>31849407</v>
      </c>
      <c r="P29" s="375">
        <v>1016125394</v>
      </c>
      <c r="Q29" s="376"/>
      <c r="R29" s="375">
        <v>1016125394</v>
      </c>
      <c r="S29" s="376"/>
      <c r="T29" s="375">
        <v>1076993398</v>
      </c>
      <c r="U29" s="375">
        <v>1076993398</v>
      </c>
      <c r="V29" s="375">
        <v>984275987</v>
      </c>
      <c r="W29" s="375">
        <v>984275987</v>
      </c>
      <c r="X29" s="375">
        <v>1016125394</v>
      </c>
      <c r="Y29" s="375">
        <v>1016125394</v>
      </c>
      <c r="Z29" s="375">
        <v>2113932</v>
      </c>
      <c r="AA29" s="375">
        <v>-205511</v>
      </c>
      <c r="AB29" s="375">
        <v>1908421</v>
      </c>
      <c r="AC29" s="375">
        <v>64314466</v>
      </c>
      <c r="AD29" s="375">
        <v>0</v>
      </c>
      <c r="AE29" s="375">
        <v>1082348281</v>
      </c>
      <c r="AF29" s="377">
        <v>0</v>
      </c>
    </row>
    <row r="30" spans="1:32">
      <c r="A30" s="367">
        <v>2010</v>
      </c>
      <c r="B30" s="367" t="s">
        <v>15</v>
      </c>
      <c r="C30" s="375">
        <v>430715664</v>
      </c>
      <c r="D30" s="375">
        <v>-34714388</v>
      </c>
      <c r="E30" s="375">
        <v>396001276</v>
      </c>
      <c r="F30" s="375">
        <v>339717342</v>
      </c>
      <c r="G30" s="375">
        <v>-26206865</v>
      </c>
      <c r="H30" s="375">
        <v>313510477</v>
      </c>
      <c r="I30" s="375">
        <v>178022135</v>
      </c>
      <c r="J30" s="375">
        <v>-3260724</v>
      </c>
      <c r="K30" s="375">
        <v>174761411</v>
      </c>
      <c r="L30" s="375">
        <v>2125344</v>
      </c>
      <c r="M30" s="375">
        <v>24140757</v>
      </c>
      <c r="N30" s="375">
        <v>3048166</v>
      </c>
      <c r="O30" s="375">
        <v>27188923</v>
      </c>
      <c r="P30" s="375">
        <v>913587431</v>
      </c>
      <c r="Q30" s="376"/>
      <c r="R30" s="375">
        <v>913587431</v>
      </c>
      <c r="S30" s="376"/>
      <c r="T30" s="375">
        <v>950580485</v>
      </c>
      <c r="U30" s="375">
        <v>950580485</v>
      </c>
      <c r="V30" s="375">
        <v>886398508</v>
      </c>
      <c r="W30" s="375">
        <v>886398508</v>
      </c>
      <c r="X30" s="375">
        <v>913587431</v>
      </c>
      <c r="Y30" s="375">
        <v>913587431</v>
      </c>
      <c r="Z30" s="375">
        <v>1537654</v>
      </c>
      <c r="AA30" s="375">
        <v>-123837</v>
      </c>
      <c r="AB30" s="375">
        <v>1413817</v>
      </c>
      <c r="AC30" s="375">
        <v>51271458</v>
      </c>
      <c r="AD30" s="375">
        <v>0</v>
      </c>
      <c r="AE30" s="375">
        <v>966272706</v>
      </c>
      <c r="AF30" s="377">
        <v>0</v>
      </c>
    </row>
    <row r="31" spans="1:32">
      <c r="A31" s="367">
        <v>2010</v>
      </c>
      <c r="B31" s="367" t="s">
        <v>16</v>
      </c>
      <c r="C31" s="375">
        <v>318382293</v>
      </c>
      <c r="D31" s="375">
        <v>-11359727</v>
      </c>
      <c r="E31" s="375">
        <v>307022566</v>
      </c>
      <c r="F31" s="375">
        <v>286542353</v>
      </c>
      <c r="G31" s="375">
        <v>-9704363</v>
      </c>
      <c r="H31" s="375">
        <v>276837990</v>
      </c>
      <c r="I31" s="375">
        <v>176229194</v>
      </c>
      <c r="J31" s="375">
        <v>-1379000</v>
      </c>
      <c r="K31" s="375">
        <v>174850194</v>
      </c>
      <c r="L31" s="375">
        <v>2127252</v>
      </c>
      <c r="M31" s="375">
        <v>23131408</v>
      </c>
      <c r="N31" s="375">
        <v>2749559</v>
      </c>
      <c r="O31" s="375">
        <v>25880967</v>
      </c>
      <c r="P31" s="375">
        <v>786718969</v>
      </c>
      <c r="Q31" s="376"/>
      <c r="R31" s="375">
        <v>786718969</v>
      </c>
      <c r="S31" s="376"/>
      <c r="T31" s="375">
        <v>783281092</v>
      </c>
      <c r="U31" s="375">
        <v>783281092</v>
      </c>
      <c r="V31" s="375">
        <v>760838002</v>
      </c>
      <c r="W31" s="375">
        <v>760838002</v>
      </c>
      <c r="X31" s="375">
        <v>786718969</v>
      </c>
      <c r="Y31" s="375">
        <v>786718969</v>
      </c>
      <c r="Z31" s="375">
        <v>1331691</v>
      </c>
      <c r="AA31" s="375">
        <v>-47459</v>
      </c>
      <c r="AB31" s="375">
        <v>1284232</v>
      </c>
      <c r="AC31" s="375">
        <v>37435504</v>
      </c>
      <c r="AD31" s="375">
        <v>0</v>
      </c>
      <c r="AE31" s="375">
        <v>825438705</v>
      </c>
      <c r="AF31" s="377">
        <v>0</v>
      </c>
    </row>
    <row r="32" spans="1:32">
      <c r="A32" s="367">
        <v>2010</v>
      </c>
      <c r="B32" s="367" t="s">
        <v>17</v>
      </c>
      <c r="C32" s="375">
        <v>363192759</v>
      </c>
      <c r="D32" s="375">
        <v>20652327</v>
      </c>
      <c r="E32" s="375">
        <v>383845086</v>
      </c>
      <c r="F32" s="375">
        <v>280716284</v>
      </c>
      <c r="G32" s="375">
        <v>15149641</v>
      </c>
      <c r="H32" s="375">
        <v>295865925</v>
      </c>
      <c r="I32" s="375">
        <v>145922799</v>
      </c>
      <c r="J32" s="375">
        <v>2178384</v>
      </c>
      <c r="K32" s="375">
        <v>148101183</v>
      </c>
      <c r="L32" s="375">
        <v>2129161</v>
      </c>
      <c r="M32" s="375">
        <v>26290221</v>
      </c>
      <c r="N32" s="375">
        <v>3000022</v>
      </c>
      <c r="O32" s="375">
        <v>29290243</v>
      </c>
      <c r="P32" s="375">
        <v>859231598</v>
      </c>
      <c r="Q32" s="376"/>
      <c r="R32" s="375">
        <v>859231598</v>
      </c>
      <c r="S32" s="376"/>
      <c r="T32" s="375">
        <v>791961003</v>
      </c>
      <c r="U32" s="375">
        <v>791961003</v>
      </c>
      <c r="V32" s="375">
        <v>829941355</v>
      </c>
      <c r="W32" s="375">
        <v>829941355</v>
      </c>
      <c r="X32" s="375">
        <v>859231598</v>
      </c>
      <c r="Y32" s="375">
        <v>859231598</v>
      </c>
      <c r="Z32" s="375">
        <v>1856050</v>
      </c>
      <c r="AA32" s="375">
        <v>105362</v>
      </c>
      <c r="AB32" s="375">
        <v>1961412</v>
      </c>
      <c r="AC32" s="375">
        <v>45148432</v>
      </c>
      <c r="AD32" s="375">
        <v>0</v>
      </c>
      <c r="AE32" s="375">
        <v>906341442</v>
      </c>
      <c r="AF32" s="377">
        <v>0</v>
      </c>
    </row>
    <row r="33" spans="1:32">
      <c r="A33" s="367">
        <v>2010</v>
      </c>
      <c r="B33" s="372" t="s">
        <v>184</v>
      </c>
      <c r="C33" s="375">
        <v>5148442525</v>
      </c>
      <c r="D33" s="375">
        <v>2244347</v>
      </c>
      <c r="E33" s="375">
        <v>5150686872</v>
      </c>
      <c r="F33" s="375">
        <v>3843729179</v>
      </c>
      <c r="G33" s="375">
        <v>12957897</v>
      </c>
      <c r="H33" s="375">
        <v>3856687076</v>
      </c>
      <c r="I33" s="375">
        <v>1856941909</v>
      </c>
      <c r="J33" s="375">
        <v>2493655</v>
      </c>
      <c r="K33" s="375">
        <v>1859435564</v>
      </c>
      <c r="L33" s="375">
        <v>25423960</v>
      </c>
      <c r="M33" s="375">
        <v>317787567</v>
      </c>
      <c r="N33" s="375">
        <v>38775884</v>
      </c>
      <c r="O33" s="375">
        <v>356563451</v>
      </c>
      <c r="P33" s="375">
        <v>11248796923</v>
      </c>
      <c r="Q33" s="376"/>
      <c r="R33" s="375">
        <v>11248796923</v>
      </c>
      <c r="S33" s="376"/>
      <c r="T33" s="375">
        <v>10874537573</v>
      </c>
      <c r="U33" s="375">
        <v>10874537573</v>
      </c>
      <c r="V33" s="375">
        <v>10892233472</v>
      </c>
      <c r="W33" s="375">
        <v>10892233472</v>
      </c>
      <c r="X33" s="375">
        <v>11248796923</v>
      </c>
      <c r="Y33" s="375">
        <v>11248796923</v>
      </c>
      <c r="Z33" s="375">
        <v>21799688</v>
      </c>
      <c r="AA33" s="375">
        <v>58802</v>
      </c>
      <c r="AB33" s="375">
        <v>21858490</v>
      </c>
      <c r="AC33" s="375">
        <v>668208206</v>
      </c>
      <c r="AD33" s="375">
        <v>0</v>
      </c>
      <c r="AE33" s="375">
        <v>11938863619</v>
      </c>
      <c r="AF33" s="377">
        <v>0</v>
      </c>
    </row>
    <row r="34" spans="1:32">
      <c r="A34" s="367">
        <v>2011</v>
      </c>
      <c r="B34" s="367" t="s">
        <v>6</v>
      </c>
      <c r="C34" s="375">
        <v>441957262</v>
      </c>
      <c r="D34" s="375">
        <v>-3120759</v>
      </c>
      <c r="E34" s="375">
        <v>438836503</v>
      </c>
      <c r="F34" s="375">
        <v>291379345</v>
      </c>
      <c r="G34" s="375">
        <v>-1960401</v>
      </c>
      <c r="H34" s="375">
        <v>289418944</v>
      </c>
      <c r="I34" s="375">
        <v>153664034</v>
      </c>
      <c r="J34" s="375">
        <v>-268321</v>
      </c>
      <c r="K34" s="375">
        <v>153395713</v>
      </c>
      <c r="L34" s="375">
        <v>2131187</v>
      </c>
      <c r="M34" s="375">
        <v>26670847</v>
      </c>
      <c r="N34" s="375">
        <v>3025367</v>
      </c>
      <c r="O34" s="375">
        <v>29696214</v>
      </c>
      <c r="P34" s="375">
        <v>913478561</v>
      </c>
      <c r="Q34" s="376"/>
      <c r="R34" s="375">
        <v>913478561</v>
      </c>
      <c r="S34" s="376"/>
      <c r="T34" s="375">
        <v>889131828</v>
      </c>
      <c r="U34" s="375">
        <v>889131828</v>
      </c>
      <c r="V34" s="375">
        <v>883782347</v>
      </c>
      <c r="W34" s="375">
        <v>883782347</v>
      </c>
      <c r="X34" s="375">
        <v>913478561</v>
      </c>
      <c r="Y34" s="375">
        <v>913478561</v>
      </c>
      <c r="Z34" s="375">
        <v>2058193</v>
      </c>
      <c r="AA34" s="375">
        <v>-14494</v>
      </c>
      <c r="AB34" s="375">
        <v>2043699</v>
      </c>
      <c r="AC34" s="375">
        <v>50034186</v>
      </c>
      <c r="AD34" s="375">
        <v>0</v>
      </c>
      <c r="AE34" s="375">
        <v>965556446</v>
      </c>
      <c r="AF34" s="377">
        <v>0</v>
      </c>
    </row>
    <row r="35" spans="1:32">
      <c r="A35" s="367">
        <v>2011</v>
      </c>
      <c r="B35" s="367" t="s">
        <v>7</v>
      </c>
      <c r="C35" s="375">
        <v>387370050</v>
      </c>
      <c r="D35" s="375">
        <v>-38785473</v>
      </c>
      <c r="E35" s="375">
        <v>348584577</v>
      </c>
      <c r="F35" s="375">
        <v>272864660</v>
      </c>
      <c r="G35" s="375">
        <v>-25875863</v>
      </c>
      <c r="H35" s="375">
        <v>246988797</v>
      </c>
      <c r="I35" s="375">
        <v>153321320</v>
      </c>
      <c r="J35" s="375">
        <v>-3773610</v>
      </c>
      <c r="K35" s="375">
        <v>149547710</v>
      </c>
      <c r="L35" s="375">
        <v>2133212</v>
      </c>
      <c r="M35" s="375">
        <v>23065441</v>
      </c>
      <c r="N35" s="375">
        <v>2664506</v>
      </c>
      <c r="O35" s="375">
        <v>25729947</v>
      </c>
      <c r="P35" s="375">
        <v>772984243</v>
      </c>
      <c r="Q35" s="376"/>
      <c r="R35" s="375">
        <v>772984243</v>
      </c>
      <c r="S35" s="376"/>
      <c r="T35" s="375">
        <v>815689242</v>
      </c>
      <c r="U35" s="375">
        <v>815689242</v>
      </c>
      <c r="V35" s="375">
        <v>747254296</v>
      </c>
      <c r="W35" s="375">
        <v>747254296</v>
      </c>
      <c r="X35" s="375">
        <v>772984243</v>
      </c>
      <c r="Y35" s="375">
        <v>772984243</v>
      </c>
      <c r="Z35" s="375">
        <v>1990683</v>
      </c>
      <c r="AA35" s="375">
        <v>-198939</v>
      </c>
      <c r="AB35" s="375">
        <v>1791744</v>
      </c>
      <c r="AC35" s="375">
        <v>35117821</v>
      </c>
      <c r="AD35" s="375">
        <v>0</v>
      </c>
      <c r="AE35" s="375">
        <v>809893808</v>
      </c>
      <c r="AF35" s="377">
        <v>0</v>
      </c>
    </row>
    <row r="36" spans="1:32">
      <c r="A36" s="367">
        <v>2011</v>
      </c>
      <c r="B36" s="367" t="s">
        <v>8</v>
      </c>
      <c r="C36" s="375">
        <v>332388638</v>
      </c>
      <c r="D36" s="375">
        <v>15356681</v>
      </c>
      <c r="E36" s="375">
        <v>347745319</v>
      </c>
      <c r="F36" s="375">
        <v>265229272</v>
      </c>
      <c r="G36" s="375">
        <v>11579285</v>
      </c>
      <c r="H36" s="375">
        <v>276808557</v>
      </c>
      <c r="I36" s="375">
        <v>183159535</v>
      </c>
      <c r="J36" s="375">
        <v>1733974</v>
      </c>
      <c r="K36" s="375">
        <v>184893509</v>
      </c>
      <c r="L36" s="375">
        <v>2135238</v>
      </c>
      <c r="M36" s="375">
        <v>23826284</v>
      </c>
      <c r="N36" s="375">
        <v>2836288</v>
      </c>
      <c r="O36" s="375">
        <v>26662572</v>
      </c>
      <c r="P36" s="375">
        <v>838245195</v>
      </c>
      <c r="Q36" s="376"/>
      <c r="R36" s="375">
        <v>838245195</v>
      </c>
      <c r="S36" s="376"/>
      <c r="T36" s="375">
        <v>782912683</v>
      </c>
      <c r="U36" s="375">
        <v>782912683</v>
      </c>
      <c r="V36" s="375">
        <v>811582623</v>
      </c>
      <c r="W36" s="375">
        <v>811582623</v>
      </c>
      <c r="X36" s="375">
        <v>838245195</v>
      </c>
      <c r="Y36" s="375">
        <v>838245195</v>
      </c>
      <c r="Z36" s="375">
        <v>1781699</v>
      </c>
      <c r="AA36" s="375">
        <v>82168</v>
      </c>
      <c r="AB36" s="375">
        <v>1863867</v>
      </c>
      <c r="AC36" s="375">
        <v>41610812</v>
      </c>
      <c r="AD36" s="375">
        <v>0</v>
      </c>
      <c r="AE36" s="375">
        <v>881719874</v>
      </c>
      <c r="AF36" s="377">
        <v>0</v>
      </c>
    </row>
    <row r="37" spans="1:32">
      <c r="A37" s="367">
        <v>2011</v>
      </c>
      <c r="B37" s="367" t="s">
        <v>9</v>
      </c>
      <c r="C37" s="375">
        <v>317066039</v>
      </c>
      <c r="D37" s="375">
        <v>14237780</v>
      </c>
      <c r="E37" s="375">
        <v>331303819</v>
      </c>
      <c r="F37" s="375">
        <v>287181913</v>
      </c>
      <c r="G37" s="375">
        <v>12230931</v>
      </c>
      <c r="H37" s="375">
        <v>299412844</v>
      </c>
      <c r="I37" s="375">
        <v>183827354</v>
      </c>
      <c r="J37" s="375">
        <v>1716240</v>
      </c>
      <c r="K37" s="375">
        <v>185543594</v>
      </c>
      <c r="L37" s="375">
        <v>2137264</v>
      </c>
      <c r="M37" s="375">
        <v>21629605</v>
      </c>
      <c r="N37" s="375">
        <v>2649874</v>
      </c>
      <c r="O37" s="375">
        <v>24279479</v>
      </c>
      <c r="P37" s="375">
        <v>842677000</v>
      </c>
      <c r="Q37" s="376"/>
      <c r="R37" s="375">
        <v>842677000</v>
      </c>
      <c r="S37" s="376"/>
      <c r="T37" s="375">
        <v>790212570</v>
      </c>
      <c r="U37" s="375">
        <v>790212570</v>
      </c>
      <c r="V37" s="375">
        <v>818397521</v>
      </c>
      <c r="W37" s="375">
        <v>818397521</v>
      </c>
      <c r="X37" s="375">
        <v>842677000</v>
      </c>
      <c r="Y37" s="375">
        <v>842677000</v>
      </c>
      <c r="Z37" s="375">
        <v>1726224</v>
      </c>
      <c r="AA37" s="375">
        <v>77420</v>
      </c>
      <c r="AB37" s="375">
        <v>1803644</v>
      </c>
      <c r="AC37" s="375">
        <v>42017995</v>
      </c>
      <c r="AD37" s="375">
        <v>0</v>
      </c>
      <c r="AE37" s="375">
        <v>886498639</v>
      </c>
      <c r="AF37" s="377">
        <v>0</v>
      </c>
    </row>
    <row r="38" spans="1:32">
      <c r="A38" s="367">
        <v>2011</v>
      </c>
      <c r="B38" s="367" t="s">
        <v>10</v>
      </c>
      <c r="C38" s="375">
        <v>356327834</v>
      </c>
      <c r="D38" s="375">
        <v>66924857</v>
      </c>
      <c r="E38" s="375">
        <v>423252691</v>
      </c>
      <c r="F38" s="375">
        <v>310100950</v>
      </c>
      <c r="G38" s="375">
        <v>55490624</v>
      </c>
      <c r="H38" s="375">
        <v>365591574</v>
      </c>
      <c r="I38" s="375">
        <v>154087615</v>
      </c>
      <c r="J38" s="375">
        <v>7224081</v>
      </c>
      <c r="K38" s="375">
        <v>161311696</v>
      </c>
      <c r="L38" s="375">
        <v>2139289</v>
      </c>
      <c r="M38" s="375">
        <v>27326064</v>
      </c>
      <c r="N38" s="375">
        <v>3413832</v>
      </c>
      <c r="O38" s="375">
        <v>30739896</v>
      </c>
      <c r="P38" s="375">
        <v>983035146</v>
      </c>
      <c r="Q38" s="376"/>
      <c r="R38" s="375">
        <v>983035146</v>
      </c>
      <c r="S38" s="376"/>
      <c r="T38" s="375">
        <v>822655688</v>
      </c>
      <c r="U38" s="375">
        <v>822655688</v>
      </c>
      <c r="V38" s="375">
        <v>952295250</v>
      </c>
      <c r="W38" s="375">
        <v>952295250</v>
      </c>
      <c r="X38" s="375">
        <v>983035146</v>
      </c>
      <c r="Y38" s="375">
        <v>983035146</v>
      </c>
      <c r="Z38" s="375">
        <v>1502049</v>
      </c>
      <c r="AA38" s="375">
        <v>281645</v>
      </c>
      <c r="AB38" s="375">
        <v>1783694</v>
      </c>
      <c r="AC38" s="375">
        <v>58269252</v>
      </c>
      <c r="AD38" s="375">
        <v>0</v>
      </c>
      <c r="AE38" s="375">
        <v>1043088092</v>
      </c>
      <c r="AF38" s="377">
        <v>0</v>
      </c>
    </row>
    <row r="39" spans="1:32">
      <c r="A39" s="367">
        <v>2011</v>
      </c>
      <c r="B39" s="367" t="s">
        <v>11</v>
      </c>
      <c r="C39" s="375">
        <v>500779368</v>
      </c>
      <c r="D39" s="375">
        <v>27262143</v>
      </c>
      <c r="E39" s="375">
        <v>528041511</v>
      </c>
      <c r="F39" s="375">
        <v>365472783</v>
      </c>
      <c r="G39" s="375">
        <v>19114672</v>
      </c>
      <c r="H39" s="375">
        <v>384587455</v>
      </c>
      <c r="I39" s="375">
        <v>155600513</v>
      </c>
      <c r="J39" s="375">
        <v>2176030</v>
      </c>
      <c r="K39" s="375">
        <v>157776543</v>
      </c>
      <c r="L39" s="375">
        <v>2141315</v>
      </c>
      <c r="M39" s="375">
        <v>30697181</v>
      </c>
      <c r="N39" s="375">
        <v>3828011</v>
      </c>
      <c r="O39" s="375">
        <v>34525192</v>
      </c>
      <c r="P39" s="375">
        <v>1107072016</v>
      </c>
      <c r="Q39" s="376"/>
      <c r="R39" s="375">
        <v>1107072016</v>
      </c>
      <c r="S39" s="376"/>
      <c r="T39" s="375">
        <v>1023993979</v>
      </c>
      <c r="U39" s="375">
        <v>1023993979</v>
      </c>
      <c r="V39" s="375">
        <v>1072546824</v>
      </c>
      <c r="W39" s="375">
        <v>1072546824</v>
      </c>
      <c r="X39" s="375">
        <v>1107072016</v>
      </c>
      <c r="Y39" s="375">
        <v>1107072016</v>
      </c>
      <c r="Z39" s="375">
        <v>1870463</v>
      </c>
      <c r="AA39" s="375">
        <v>101653</v>
      </c>
      <c r="AB39" s="375">
        <v>1972116</v>
      </c>
      <c r="AC39" s="375">
        <v>75137362</v>
      </c>
      <c r="AD39" s="375">
        <v>0</v>
      </c>
      <c r="AE39" s="375">
        <v>1184181494</v>
      </c>
      <c r="AF39" s="377">
        <v>0</v>
      </c>
    </row>
    <row r="40" spans="1:32">
      <c r="A40" s="367">
        <v>2011</v>
      </c>
      <c r="B40" s="367" t="s">
        <v>12</v>
      </c>
      <c r="C40" s="375">
        <v>592308404</v>
      </c>
      <c r="D40" s="375">
        <v>10042274</v>
      </c>
      <c r="E40" s="375">
        <v>602350678</v>
      </c>
      <c r="F40" s="375">
        <v>393088727</v>
      </c>
      <c r="G40" s="375">
        <v>6424362</v>
      </c>
      <c r="H40" s="375">
        <v>399513089</v>
      </c>
      <c r="I40" s="375">
        <v>156307307</v>
      </c>
      <c r="J40" s="375">
        <v>689672</v>
      </c>
      <c r="K40" s="375">
        <v>156996979</v>
      </c>
      <c r="L40" s="375">
        <v>2143341</v>
      </c>
      <c r="M40" s="375">
        <v>33185044</v>
      </c>
      <c r="N40" s="375">
        <v>4132582</v>
      </c>
      <c r="O40" s="375">
        <v>37317626</v>
      </c>
      <c r="P40" s="375">
        <v>1198321713</v>
      </c>
      <c r="Q40" s="376"/>
      <c r="R40" s="375">
        <v>1198321713</v>
      </c>
      <c r="S40" s="376"/>
      <c r="T40" s="375">
        <v>1143847779</v>
      </c>
      <c r="U40" s="375">
        <v>1143847779</v>
      </c>
      <c r="V40" s="375">
        <v>1161004087</v>
      </c>
      <c r="W40" s="375">
        <v>1161004087</v>
      </c>
      <c r="X40" s="375">
        <v>1198321713</v>
      </c>
      <c r="Y40" s="375">
        <v>1198321713</v>
      </c>
      <c r="Z40" s="375">
        <v>2012075</v>
      </c>
      <c r="AA40" s="375">
        <v>34056</v>
      </c>
      <c r="AB40" s="375">
        <v>2046131</v>
      </c>
      <c r="AC40" s="375">
        <v>89123350</v>
      </c>
      <c r="AD40" s="375">
        <v>0</v>
      </c>
      <c r="AE40" s="375">
        <v>1289491194</v>
      </c>
      <c r="AF40" s="377">
        <v>0</v>
      </c>
    </row>
    <row r="41" spans="1:32">
      <c r="A41" s="367">
        <v>2011</v>
      </c>
      <c r="B41" s="367" t="s">
        <v>13</v>
      </c>
      <c r="C41" s="375">
        <v>606153688</v>
      </c>
      <c r="D41" s="375">
        <v>-7130889</v>
      </c>
      <c r="E41" s="375">
        <v>599022799</v>
      </c>
      <c r="F41" s="375">
        <v>399661526</v>
      </c>
      <c r="G41" s="375">
        <v>-4534635</v>
      </c>
      <c r="H41" s="375">
        <v>395126891</v>
      </c>
      <c r="I41" s="375">
        <v>156388709</v>
      </c>
      <c r="J41" s="375">
        <v>-479545</v>
      </c>
      <c r="K41" s="375">
        <v>155909164</v>
      </c>
      <c r="L41" s="375">
        <v>2145366</v>
      </c>
      <c r="M41" s="375">
        <v>32847261</v>
      </c>
      <c r="N41" s="375">
        <v>4085012</v>
      </c>
      <c r="O41" s="375">
        <v>36932273</v>
      </c>
      <c r="P41" s="375">
        <v>1189136493</v>
      </c>
      <c r="Q41" s="376"/>
      <c r="R41" s="375">
        <v>1189136493</v>
      </c>
      <c r="S41" s="376"/>
      <c r="T41" s="375">
        <v>1164349289</v>
      </c>
      <c r="U41" s="375">
        <v>1164349289</v>
      </c>
      <c r="V41" s="375">
        <v>1152204220</v>
      </c>
      <c r="W41" s="375">
        <v>1152204220</v>
      </c>
      <c r="X41" s="375">
        <v>1189136493</v>
      </c>
      <c r="Y41" s="375">
        <v>1189136493</v>
      </c>
      <c r="Z41" s="375">
        <v>2018975</v>
      </c>
      <c r="AA41" s="375">
        <v>-23714</v>
      </c>
      <c r="AB41" s="375">
        <v>1995261</v>
      </c>
      <c r="AC41" s="375">
        <v>87633965</v>
      </c>
      <c r="AD41" s="375">
        <v>0</v>
      </c>
      <c r="AE41" s="375">
        <v>1278765719</v>
      </c>
      <c r="AF41" s="377">
        <v>0</v>
      </c>
    </row>
    <row r="42" spans="1:32">
      <c r="A42" s="367">
        <v>2011</v>
      </c>
      <c r="B42" s="367" t="s">
        <v>14</v>
      </c>
      <c r="C42" s="375">
        <v>558720256</v>
      </c>
      <c r="D42" s="375">
        <v>-54756508</v>
      </c>
      <c r="E42" s="375">
        <v>503963748</v>
      </c>
      <c r="F42" s="375">
        <v>391494495</v>
      </c>
      <c r="G42" s="375">
        <v>-36951631</v>
      </c>
      <c r="H42" s="375">
        <v>354542864</v>
      </c>
      <c r="I42" s="375">
        <v>156168904</v>
      </c>
      <c r="J42" s="375">
        <v>-3974639</v>
      </c>
      <c r="K42" s="375">
        <v>152194265</v>
      </c>
      <c r="L42" s="375">
        <v>2147392</v>
      </c>
      <c r="M42" s="375">
        <v>29196701</v>
      </c>
      <c r="N42" s="375">
        <v>3625229</v>
      </c>
      <c r="O42" s="375">
        <v>32821930</v>
      </c>
      <c r="P42" s="375">
        <v>1045670199</v>
      </c>
      <c r="Q42" s="376"/>
      <c r="R42" s="375">
        <v>1045670199</v>
      </c>
      <c r="S42" s="376"/>
      <c r="T42" s="375">
        <v>1108531047</v>
      </c>
      <c r="U42" s="375">
        <v>1108531047</v>
      </c>
      <c r="V42" s="375">
        <v>1012848269</v>
      </c>
      <c r="W42" s="375">
        <v>1012848269</v>
      </c>
      <c r="X42" s="375">
        <v>1045670199</v>
      </c>
      <c r="Y42" s="375">
        <v>1045670199</v>
      </c>
      <c r="Z42" s="375">
        <v>2113932</v>
      </c>
      <c r="AA42" s="375">
        <v>-206907</v>
      </c>
      <c r="AB42" s="375">
        <v>1907025</v>
      </c>
      <c r="AC42" s="375">
        <v>66427290</v>
      </c>
      <c r="AD42" s="375">
        <v>0</v>
      </c>
      <c r="AE42" s="375">
        <v>1114004514</v>
      </c>
      <c r="AF42" s="377">
        <v>0</v>
      </c>
    </row>
    <row r="43" spans="1:32">
      <c r="A43" s="367">
        <v>2011</v>
      </c>
      <c r="B43" s="367" t="s">
        <v>15</v>
      </c>
      <c r="C43" s="375">
        <v>447420393</v>
      </c>
      <c r="D43" s="375">
        <v>-36438426</v>
      </c>
      <c r="E43" s="375">
        <v>410981967</v>
      </c>
      <c r="F43" s="375">
        <v>348445634</v>
      </c>
      <c r="G43" s="375">
        <v>-27182599</v>
      </c>
      <c r="H43" s="375">
        <v>321263035</v>
      </c>
      <c r="I43" s="375">
        <v>185328525</v>
      </c>
      <c r="J43" s="375">
        <v>-3235124</v>
      </c>
      <c r="K43" s="375">
        <v>182093401</v>
      </c>
      <c r="L43" s="375">
        <v>2149418</v>
      </c>
      <c r="M43" s="375">
        <v>25158186</v>
      </c>
      <c r="N43" s="375">
        <v>3116303</v>
      </c>
      <c r="O43" s="375">
        <v>28274489</v>
      </c>
      <c r="P43" s="375">
        <v>944762310</v>
      </c>
      <c r="Q43" s="376"/>
      <c r="R43" s="375">
        <v>944762310</v>
      </c>
      <c r="S43" s="376"/>
      <c r="T43" s="375">
        <v>983343970</v>
      </c>
      <c r="U43" s="375">
        <v>983343970</v>
      </c>
      <c r="V43" s="375">
        <v>916487821</v>
      </c>
      <c r="W43" s="375">
        <v>916487821</v>
      </c>
      <c r="X43" s="375">
        <v>944762310</v>
      </c>
      <c r="Y43" s="375">
        <v>944762310</v>
      </c>
      <c r="Z43" s="375">
        <v>1537654</v>
      </c>
      <c r="AA43" s="375">
        <v>-125089</v>
      </c>
      <c r="AB43" s="375">
        <v>1412565</v>
      </c>
      <c r="AC43" s="375">
        <v>53490253</v>
      </c>
      <c r="AD43" s="375">
        <v>0</v>
      </c>
      <c r="AE43" s="375">
        <v>999665128</v>
      </c>
      <c r="AF43" s="377">
        <v>0</v>
      </c>
    </row>
    <row r="44" spans="1:32">
      <c r="A44" s="367">
        <v>2011</v>
      </c>
      <c r="B44" s="367" t="s">
        <v>16</v>
      </c>
      <c r="C44" s="375">
        <v>335710331</v>
      </c>
      <c r="D44" s="375">
        <v>-12339712</v>
      </c>
      <c r="E44" s="375">
        <v>323370619</v>
      </c>
      <c r="F44" s="375">
        <v>295592240</v>
      </c>
      <c r="G44" s="375">
        <v>-10325869</v>
      </c>
      <c r="H44" s="375">
        <v>285266371</v>
      </c>
      <c r="I44" s="375">
        <v>183535584</v>
      </c>
      <c r="J44" s="375">
        <v>-1393466</v>
      </c>
      <c r="K44" s="375">
        <v>182142118</v>
      </c>
      <c r="L44" s="375">
        <v>2151443</v>
      </c>
      <c r="M44" s="375">
        <v>24172821</v>
      </c>
      <c r="N44" s="375">
        <v>2819303</v>
      </c>
      <c r="O44" s="375">
        <v>26992124</v>
      </c>
      <c r="P44" s="375">
        <v>819922675</v>
      </c>
      <c r="Q44" s="376"/>
      <c r="R44" s="375">
        <v>819922675</v>
      </c>
      <c r="S44" s="376"/>
      <c r="T44" s="375">
        <v>816989598</v>
      </c>
      <c r="U44" s="375">
        <v>816989598</v>
      </c>
      <c r="V44" s="375">
        <v>792930551</v>
      </c>
      <c r="W44" s="375">
        <v>792930551</v>
      </c>
      <c r="X44" s="375">
        <v>819922675</v>
      </c>
      <c r="Y44" s="375">
        <v>819922675</v>
      </c>
      <c r="Z44" s="375">
        <v>1331691</v>
      </c>
      <c r="AA44" s="375">
        <v>-48866</v>
      </c>
      <c r="AB44" s="375">
        <v>1282825</v>
      </c>
      <c r="AC44" s="375">
        <v>39704396</v>
      </c>
      <c r="AD44" s="375">
        <v>0</v>
      </c>
      <c r="AE44" s="375">
        <v>860909896</v>
      </c>
      <c r="AF44" s="377">
        <v>0</v>
      </c>
    </row>
    <row r="45" spans="1:32">
      <c r="A45" s="367">
        <v>2011</v>
      </c>
      <c r="B45" s="367" t="s">
        <v>17</v>
      </c>
      <c r="C45" s="375">
        <v>382458906</v>
      </c>
      <c r="D45" s="375">
        <v>21348724</v>
      </c>
      <c r="E45" s="375">
        <v>403807630</v>
      </c>
      <c r="F45" s="375">
        <v>290256280</v>
      </c>
      <c r="G45" s="375">
        <v>15404576</v>
      </c>
      <c r="H45" s="375">
        <v>305660856</v>
      </c>
      <c r="I45" s="375">
        <v>153250189</v>
      </c>
      <c r="J45" s="375">
        <v>2097073</v>
      </c>
      <c r="K45" s="375">
        <v>155347262</v>
      </c>
      <c r="L45" s="375">
        <v>2153469</v>
      </c>
      <c r="M45" s="375">
        <v>27405142</v>
      </c>
      <c r="N45" s="375">
        <v>3074689</v>
      </c>
      <c r="O45" s="375">
        <v>30479831</v>
      </c>
      <c r="P45" s="375">
        <v>897449048</v>
      </c>
      <c r="Q45" s="376"/>
      <c r="R45" s="375">
        <v>897449048</v>
      </c>
      <c r="S45" s="376"/>
      <c r="T45" s="375">
        <v>828118844</v>
      </c>
      <c r="U45" s="375">
        <v>828118844</v>
      </c>
      <c r="V45" s="375">
        <v>866969217</v>
      </c>
      <c r="W45" s="375">
        <v>866969217</v>
      </c>
      <c r="X45" s="375">
        <v>897449048</v>
      </c>
      <c r="Y45" s="375">
        <v>897449048</v>
      </c>
      <c r="Z45" s="375">
        <v>1856050</v>
      </c>
      <c r="AA45" s="375">
        <v>103346</v>
      </c>
      <c r="AB45" s="375">
        <v>1959396</v>
      </c>
      <c r="AC45" s="375">
        <v>48142251</v>
      </c>
      <c r="AD45" s="375">
        <v>0</v>
      </c>
      <c r="AE45" s="375">
        <v>947550695</v>
      </c>
      <c r="AF45" s="377">
        <v>0</v>
      </c>
    </row>
    <row r="46" spans="1:32">
      <c r="A46" s="367">
        <v>2011</v>
      </c>
      <c r="B46" s="372" t="s">
        <v>184</v>
      </c>
      <c r="C46" s="375">
        <v>5258661169</v>
      </c>
      <c r="D46" s="375">
        <v>2600692</v>
      </c>
      <c r="E46" s="375">
        <v>5261261861</v>
      </c>
      <c r="F46" s="375">
        <v>3910767825</v>
      </c>
      <c r="G46" s="375">
        <v>13413452</v>
      </c>
      <c r="H46" s="375">
        <v>3924181277</v>
      </c>
      <c r="I46" s="375">
        <v>1974639589</v>
      </c>
      <c r="J46" s="375">
        <v>2512365</v>
      </c>
      <c r="K46" s="375">
        <v>1977151954</v>
      </c>
      <c r="L46" s="375">
        <v>25707934</v>
      </c>
      <c r="M46" s="375">
        <v>325180577</v>
      </c>
      <c r="N46" s="375">
        <v>39270996</v>
      </c>
      <c r="O46" s="375">
        <v>364451573</v>
      </c>
      <c r="P46" s="375">
        <v>11552754599</v>
      </c>
      <c r="Q46" s="376"/>
      <c r="R46" s="375">
        <v>11552754599</v>
      </c>
      <c r="S46" s="376"/>
      <c r="T46" s="375">
        <v>11169776517</v>
      </c>
      <c r="U46" s="375">
        <v>11169776517</v>
      </c>
      <c r="V46" s="375">
        <v>11188303026</v>
      </c>
      <c r="W46" s="375">
        <v>11188303026</v>
      </c>
      <c r="X46" s="375">
        <v>11552754599</v>
      </c>
      <c r="Y46" s="375">
        <v>11552754599</v>
      </c>
      <c r="Z46" s="375">
        <v>21799688</v>
      </c>
      <c r="AA46" s="375">
        <v>62279</v>
      </c>
      <c r="AB46" s="375">
        <v>21861967</v>
      </c>
      <c r="AC46" s="375">
        <v>686708933</v>
      </c>
      <c r="AD46" s="375">
        <v>0</v>
      </c>
      <c r="AE46" s="375">
        <v>12261325499</v>
      </c>
      <c r="AF46" s="377">
        <v>0</v>
      </c>
    </row>
    <row r="47" spans="1:32">
      <c r="A47" s="367">
        <v>2012</v>
      </c>
      <c r="B47" s="367" t="s">
        <v>6</v>
      </c>
      <c r="C47" s="375">
        <v>463891847</v>
      </c>
      <c r="D47" s="375">
        <v>-3254818</v>
      </c>
      <c r="E47" s="375">
        <v>460637029</v>
      </c>
      <c r="F47" s="375">
        <v>302199963</v>
      </c>
      <c r="G47" s="375">
        <v>-2024433</v>
      </c>
      <c r="H47" s="375">
        <v>300175530</v>
      </c>
      <c r="I47" s="375">
        <v>154420955</v>
      </c>
      <c r="J47" s="375">
        <v>-267997</v>
      </c>
      <c r="K47" s="375">
        <v>154152958</v>
      </c>
      <c r="L47" s="375">
        <v>2155519</v>
      </c>
      <c r="M47" s="375">
        <v>27804997</v>
      </c>
      <c r="N47" s="375">
        <v>3101322</v>
      </c>
      <c r="O47" s="375">
        <v>30906319</v>
      </c>
      <c r="P47" s="375">
        <v>948027355</v>
      </c>
      <c r="Q47" s="376"/>
      <c r="R47" s="375">
        <v>948027355</v>
      </c>
      <c r="S47" s="376"/>
      <c r="T47" s="375">
        <v>922668284</v>
      </c>
      <c r="U47" s="375">
        <v>922668284</v>
      </c>
      <c r="V47" s="375">
        <v>917121036</v>
      </c>
      <c r="W47" s="375">
        <v>917121036</v>
      </c>
      <c r="X47" s="375">
        <v>948027355</v>
      </c>
      <c r="Y47" s="375">
        <v>948027355</v>
      </c>
      <c r="Z47" s="375">
        <v>2058193</v>
      </c>
      <c r="AA47" s="375">
        <v>-14390</v>
      </c>
      <c r="AB47" s="375">
        <v>2043803</v>
      </c>
      <c r="AC47" s="375">
        <v>51966700</v>
      </c>
      <c r="AD47" s="375">
        <v>0</v>
      </c>
      <c r="AE47" s="375">
        <v>1002037858</v>
      </c>
      <c r="AF47" s="377">
        <v>0</v>
      </c>
    </row>
    <row r="48" spans="1:32">
      <c r="A48" s="367">
        <v>2012</v>
      </c>
      <c r="B48" s="367" t="s">
        <v>7</v>
      </c>
      <c r="C48" s="375">
        <v>422404084</v>
      </c>
      <c r="D48" s="375">
        <v>-42407198</v>
      </c>
      <c r="E48" s="375">
        <v>379996886</v>
      </c>
      <c r="F48" s="375">
        <v>292425106</v>
      </c>
      <c r="G48" s="375">
        <v>-27916451</v>
      </c>
      <c r="H48" s="375">
        <v>264508655</v>
      </c>
      <c r="I48" s="375">
        <v>154500692</v>
      </c>
      <c r="J48" s="375">
        <v>-3847182</v>
      </c>
      <c r="K48" s="375">
        <v>150653510</v>
      </c>
      <c r="L48" s="375">
        <v>2157569</v>
      </c>
      <c r="M48" s="375">
        <v>24092504</v>
      </c>
      <c r="N48" s="375">
        <v>2733288</v>
      </c>
      <c r="O48" s="375">
        <v>26825792</v>
      </c>
      <c r="P48" s="375">
        <v>824142412</v>
      </c>
      <c r="Q48" s="376"/>
      <c r="R48" s="375">
        <v>824142412</v>
      </c>
      <c r="S48" s="376"/>
      <c r="T48" s="375">
        <v>871487451</v>
      </c>
      <c r="U48" s="375">
        <v>871487451</v>
      </c>
      <c r="V48" s="375">
        <v>797316620</v>
      </c>
      <c r="W48" s="375">
        <v>797316620</v>
      </c>
      <c r="X48" s="375">
        <v>824142412</v>
      </c>
      <c r="Y48" s="375">
        <v>824142412</v>
      </c>
      <c r="Z48" s="375">
        <v>1990683</v>
      </c>
      <c r="AA48" s="375">
        <v>-199383</v>
      </c>
      <c r="AB48" s="375">
        <v>1791300</v>
      </c>
      <c r="AC48" s="375">
        <v>38567498</v>
      </c>
      <c r="AD48" s="375">
        <v>0</v>
      </c>
      <c r="AE48" s="375">
        <v>864501210</v>
      </c>
      <c r="AF48" s="377">
        <v>0</v>
      </c>
    </row>
    <row r="49" spans="1:32">
      <c r="A49" s="367">
        <v>2012</v>
      </c>
      <c r="B49" s="367" t="s">
        <v>8</v>
      </c>
      <c r="C49" s="375">
        <v>361948254</v>
      </c>
      <c r="D49" s="375">
        <v>15924196</v>
      </c>
      <c r="E49" s="375">
        <v>377872450</v>
      </c>
      <c r="F49" s="375">
        <v>284096707</v>
      </c>
      <c r="G49" s="375">
        <v>11857256</v>
      </c>
      <c r="H49" s="375">
        <v>295953963</v>
      </c>
      <c r="I49" s="375">
        <v>184341639</v>
      </c>
      <c r="J49" s="375">
        <v>1679154</v>
      </c>
      <c r="K49" s="375">
        <v>186020793</v>
      </c>
      <c r="L49" s="375">
        <v>2159619</v>
      </c>
      <c r="M49" s="375">
        <v>24950651</v>
      </c>
      <c r="N49" s="375">
        <v>2911587</v>
      </c>
      <c r="O49" s="375">
        <v>27862238</v>
      </c>
      <c r="P49" s="375">
        <v>889869063</v>
      </c>
      <c r="Q49" s="376"/>
      <c r="R49" s="375">
        <v>889869063</v>
      </c>
      <c r="S49" s="376"/>
      <c r="T49" s="375">
        <v>832546219</v>
      </c>
      <c r="U49" s="375">
        <v>832546219</v>
      </c>
      <c r="V49" s="375">
        <v>862006825</v>
      </c>
      <c r="W49" s="375">
        <v>862006825</v>
      </c>
      <c r="X49" s="375">
        <v>889869063</v>
      </c>
      <c r="Y49" s="375">
        <v>889869063</v>
      </c>
      <c r="Z49" s="375">
        <v>1781699</v>
      </c>
      <c r="AA49" s="375">
        <v>78212</v>
      </c>
      <c r="AB49" s="375">
        <v>1859911</v>
      </c>
      <c r="AC49" s="375">
        <v>45279147</v>
      </c>
      <c r="AD49" s="375">
        <v>0</v>
      </c>
      <c r="AE49" s="375">
        <v>937008121</v>
      </c>
      <c r="AF49" s="377">
        <v>0</v>
      </c>
    </row>
    <row r="50" spans="1:32">
      <c r="A50" s="367">
        <v>2012</v>
      </c>
      <c r="B50" s="367" t="s">
        <v>9</v>
      </c>
      <c r="C50" s="375">
        <v>338046285</v>
      </c>
      <c r="D50" s="375">
        <v>14998023</v>
      </c>
      <c r="E50" s="375">
        <v>353044308</v>
      </c>
      <c r="F50" s="375">
        <v>297773356</v>
      </c>
      <c r="G50" s="375">
        <v>12552106</v>
      </c>
      <c r="H50" s="375">
        <v>310325462</v>
      </c>
      <c r="I50" s="375">
        <v>184584370</v>
      </c>
      <c r="J50" s="375">
        <v>1705212</v>
      </c>
      <c r="K50" s="375">
        <v>186289582</v>
      </c>
      <c r="L50" s="375">
        <v>2161668</v>
      </c>
      <c r="M50" s="375">
        <v>22696809</v>
      </c>
      <c r="N50" s="375">
        <v>2721345</v>
      </c>
      <c r="O50" s="375">
        <v>25418154</v>
      </c>
      <c r="P50" s="375">
        <v>877239174</v>
      </c>
      <c r="Q50" s="376"/>
      <c r="R50" s="375">
        <v>877239174</v>
      </c>
      <c r="S50" s="376"/>
      <c r="T50" s="375">
        <v>822565679</v>
      </c>
      <c r="U50" s="375">
        <v>822565679</v>
      </c>
      <c r="V50" s="375">
        <v>851821020</v>
      </c>
      <c r="W50" s="375">
        <v>851821020</v>
      </c>
      <c r="X50" s="375">
        <v>877239174</v>
      </c>
      <c r="Y50" s="375">
        <v>877239174</v>
      </c>
      <c r="Z50" s="375">
        <v>1726224</v>
      </c>
      <c r="AA50" s="375">
        <v>76467</v>
      </c>
      <c r="AB50" s="375">
        <v>1802691</v>
      </c>
      <c r="AC50" s="375">
        <v>43864275</v>
      </c>
      <c r="AD50" s="375">
        <v>0</v>
      </c>
      <c r="AE50" s="375">
        <v>922906140</v>
      </c>
      <c r="AF50" s="377">
        <v>0</v>
      </c>
    </row>
    <row r="51" spans="1:32">
      <c r="A51" s="367">
        <v>2012</v>
      </c>
      <c r="B51" s="367" t="s">
        <v>10</v>
      </c>
      <c r="C51" s="375">
        <v>376903883</v>
      </c>
      <c r="D51" s="375">
        <v>70392218</v>
      </c>
      <c r="E51" s="375">
        <v>447296101</v>
      </c>
      <c r="F51" s="375">
        <v>320316477</v>
      </c>
      <c r="G51" s="375">
        <v>57087473</v>
      </c>
      <c r="H51" s="375">
        <v>377403950</v>
      </c>
      <c r="I51" s="375">
        <v>154844662</v>
      </c>
      <c r="J51" s="375">
        <v>7222704</v>
      </c>
      <c r="K51" s="375">
        <v>162067366</v>
      </c>
      <c r="L51" s="375">
        <v>2163718</v>
      </c>
      <c r="M51" s="375">
        <v>28410625</v>
      </c>
      <c r="N51" s="375">
        <v>3486465</v>
      </c>
      <c r="O51" s="375">
        <v>31897090</v>
      </c>
      <c r="P51" s="375">
        <v>1020828225</v>
      </c>
      <c r="Q51" s="376"/>
      <c r="R51" s="375">
        <v>1020828225</v>
      </c>
      <c r="S51" s="376"/>
      <c r="T51" s="375">
        <v>854228740</v>
      </c>
      <c r="U51" s="375">
        <v>854228740</v>
      </c>
      <c r="V51" s="375">
        <v>988931135</v>
      </c>
      <c r="W51" s="375">
        <v>988931135</v>
      </c>
      <c r="X51" s="375">
        <v>1020828225</v>
      </c>
      <c r="Y51" s="375">
        <v>1020828225</v>
      </c>
      <c r="Z51" s="375">
        <v>1502049</v>
      </c>
      <c r="AA51" s="375">
        <v>279934</v>
      </c>
      <c r="AB51" s="375">
        <v>1781983</v>
      </c>
      <c r="AC51" s="375">
        <v>60526289</v>
      </c>
      <c r="AD51" s="375">
        <v>0</v>
      </c>
      <c r="AE51" s="375">
        <v>1083136497</v>
      </c>
      <c r="AF51" s="377">
        <v>0</v>
      </c>
    </row>
    <row r="52" spans="1:32">
      <c r="A52" s="367">
        <v>2012</v>
      </c>
      <c r="B52" s="367" t="s">
        <v>11</v>
      </c>
      <c r="C52" s="375">
        <v>523321888</v>
      </c>
      <c r="D52" s="375">
        <v>28600888</v>
      </c>
      <c r="E52" s="375">
        <v>551922776</v>
      </c>
      <c r="F52" s="375">
        <v>376321966</v>
      </c>
      <c r="G52" s="375">
        <v>19787652</v>
      </c>
      <c r="H52" s="375">
        <v>396109618</v>
      </c>
      <c r="I52" s="375">
        <v>156357592</v>
      </c>
      <c r="J52" s="375">
        <v>2195887</v>
      </c>
      <c r="K52" s="375">
        <v>158553479</v>
      </c>
      <c r="L52" s="375">
        <v>2165768</v>
      </c>
      <c r="M52" s="375">
        <v>31739246</v>
      </c>
      <c r="N52" s="375">
        <v>3897799</v>
      </c>
      <c r="O52" s="375">
        <v>35637045</v>
      </c>
      <c r="P52" s="375">
        <v>1144388686</v>
      </c>
      <c r="Q52" s="376"/>
      <c r="R52" s="375">
        <v>1144388686</v>
      </c>
      <c r="S52" s="376"/>
      <c r="T52" s="375">
        <v>1058167214</v>
      </c>
      <c r="U52" s="375">
        <v>1058167214</v>
      </c>
      <c r="V52" s="375">
        <v>1108751641</v>
      </c>
      <c r="W52" s="375">
        <v>1108751641</v>
      </c>
      <c r="X52" s="375">
        <v>1144388686</v>
      </c>
      <c r="Y52" s="375">
        <v>1144388686</v>
      </c>
      <c r="Z52" s="375">
        <v>1870463</v>
      </c>
      <c r="AA52" s="375">
        <v>102000</v>
      </c>
      <c r="AB52" s="375">
        <v>1972463</v>
      </c>
      <c r="AC52" s="375">
        <v>77310208</v>
      </c>
      <c r="AD52" s="375">
        <v>0</v>
      </c>
      <c r="AE52" s="375">
        <v>1223671357</v>
      </c>
      <c r="AF52" s="377">
        <v>0</v>
      </c>
    </row>
    <row r="53" spans="1:32">
      <c r="A53" s="367">
        <v>2012</v>
      </c>
      <c r="B53" s="367" t="s">
        <v>12</v>
      </c>
      <c r="C53" s="375">
        <v>616185370</v>
      </c>
      <c r="D53" s="375">
        <v>10789345</v>
      </c>
      <c r="E53" s="375">
        <v>626974715</v>
      </c>
      <c r="F53" s="375">
        <v>404153643</v>
      </c>
      <c r="G53" s="375">
        <v>6831261</v>
      </c>
      <c r="H53" s="375">
        <v>410984904</v>
      </c>
      <c r="I53" s="375">
        <v>157064417</v>
      </c>
      <c r="J53" s="375">
        <v>715889</v>
      </c>
      <c r="K53" s="375">
        <v>157780306</v>
      </c>
      <c r="L53" s="375">
        <v>2167818</v>
      </c>
      <c r="M53" s="375">
        <v>34263195</v>
      </c>
      <c r="N53" s="375">
        <v>4204786</v>
      </c>
      <c r="O53" s="375">
        <v>38467981</v>
      </c>
      <c r="P53" s="375">
        <v>1236375724</v>
      </c>
      <c r="Q53" s="376"/>
      <c r="R53" s="375">
        <v>1236375724</v>
      </c>
      <c r="S53" s="376"/>
      <c r="T53" s="375">
        <v>1179571248</v>
      </c>
      <c r="U53" s="375">
        <v>1179571248</v>
      </c>
      <c r="V53" s="375">
        <v>1197907743</v>
      </c>
      <c r="W53" s="375">
        <v>1197907743</v>
      </c>
      <c r="X53" s="375">
        <v>1236375724</v>
      </c>
      <c r="Y53" s="375">
        <v>1236375724</v>
      </c>
      <c r="Z53" s="375">
        <v>2012075</v>
      </c>
      <c r="AA53" s="375">
        <v>35154</v>
      </c>
      <c r="AB53" s="375">
        <v>2047229</v>
      </c>
      <c r="AC53" s="375">
        <v>91331973</v>
      </c>
      <c r="AD53" s="375">
        <v>0</v>
      </c>
      <c r="AE53" s="375">
        <v>1329754926</v>
      </c>
      <c r="AF53" s="377">
        <v>0</v>
      </c>
    </row>
    <row r="54" spans="1:32">
      <c r="A54" s="367">
        <v>2012</v>
      </c>
      <c r="B54" s="367" t="s">
        <v>13</v>
      </c>
      <c r="C54" s="375">
        <v>631613076</v>
      </c>
      <c r="D54" s="375">
        <v>-7096893</v>
      </c>
      <c r="E54" s="375">
        <v>624516183</v>
      </c>
      <c r="F54" s="375">
        <v>411108034</v>
      </c>
      <c r="G54" s="375">
        <v>-4461349</v>
      </c>
      <c r="H54" s="375">
        <v>406646685</v>
      </c>
      <c r="I54" s="375">
        <v>157151678</v>
      </c>
      <c r="J54" s="375">
        <v>-460426</v>
      </c>
      <c r="K54" s="375">
        <v>156691252</v>
      </c>
      <c r="L54" s="375">
        <v>2169868</v>
      </c>
      <c r="M54" s="375">
        <v>33931485</v>
      </c>
      <c r="N54" s="375">
        <v>4157623</v>
      </c>
      <c r="O54" s="375">
        <v>38089108</v>
      </c>
      <c r="P54" s="375">
        <v>1228113096</v>
      </c>
      <c r="Q54" s="376"/>
      <c r="R54" s="375">
        <v>1228113096</v>
      </c>
      <c r="S54" s="376"/>
      <c r="T54" s="375">
        <v>1202042656</v>
      </c>
      <c r="U54" s="375">
        <v>1202042656</v>
      </c>
      <c r="V54" s="375">
        <v>1190023988</v>
      </c>
      <c r="W54" s="375">
        <v>1190023988</v>
      </c>
      <c r="X54" s="375">
        <v>1228113096</v>
      </c>
      <c r="Y54" s="375">
        <v>1228113096</v>
      </c>
      <c r="Z54" s="375">
        <v>2018975</v>
      </c>
      <c r="AA54" s="375">
        <v>-22639</v>
      </c>
      <c r="AB54" s="375">
        <v>1996336</v>
      </c>
      <c r="AC54" s="375">
        <v>89994652</v>
      </c>
      <c r="AD54" s="375">
        <v>0</v>
      </c>
      <c r="AE54" s="375">
        <v>1320104084</v>
      </c>
      <c r="AF54" s="377">
        <v>0</v>
      </c>
    </row>
    <row r="55" spans="1:32">
      <c r="A55" s="367">
        <v>2012</v>
      </c>
      <c r="B55" s="367" t="s">
        <v>14</v>
      </c>
      <c r="C55" s="375">
        <v>584151450</v>
      </c>
      <c r="D55" s="375">
        <v>-56893079</v>
      </c>
      <c r="E55" s="375">
        <v>527258371</v>
      </c>
      <c r="F55" s="375">
        <v>403362726</v>
      </c>
      <c r="G55" s="375">
        <v>-37884064</v>
      </c>
      <c r="H55" s="375">
        <v>365478662</v>
      </c>
      <c r="I55" s="375">
        <v>156932760</v>
      </c>
      <c r="J55" s="375">
        <v>-3971273</v>
      </c>
      <c r="K55" s="375">
        <v>152961487</v>
      </c>
      <c r="L55" s="375">
        <v>2171918</v>
      </c>
      <c r="M55" s="375">
        <v>30251173</v>
      </c>
      <c r="N55" s="375">
        <v>3695848</v>
      </c>
      <c r="O55" s="375">
        <v>33947021</v>
      </c>
      <c r="P55" s="375">
        <v>1081817459</v>
      </c>
      <c r="Q55" s="376"/>
      <c r="R55" s="375">
        <v>1081817459</v>
      </c>
      <c r="S55" s="376"/>
      <c r="T55" s="375">
        <v>1146618854</v>
      </c>
      <c r="U55" s="375">
        <v>1146618854</v>
      </c>
      <c r="V55" s="375">
        <v>1047870438</v>
      </c>
      <c r="W55" s="375">
        <v>1047870438</v>
      </c>
      <c r="X55" s="375">
        <v>1081817459</v>
      </c>
      <c r="Y55" s="375">
        <v>1081817459</v>
      </c>
      <c r="Z55" s="375">
        <v>2113932</v>
      </c>
      <c r="AA55" s="375">
        <v>-205543</v>
      </c>
      <c r="AB55" s="375">
        <v>1908389</v>
      </c>
      <c r="AC55" s="375">
        <v>68464860</v>
      </c>
      <c r="AD55" s="375">
        <v>0</v>
      </c>
      <c r="AE55" s="375">
        <v>1152190708</v>
      </c>
      <c r="AF55" s="377">
        <v>0</v>
      </c>
    </row>
    <row r="56" spans="1:32">
      <c r="A56" s="367">
        <v>2012</v>
      </c>
      <c r="B56" s="367" t="s">
        <v>15</v>
      </c>
      <c r="C56" s="375">
        <v>471769180</v>
      </c>
      <c r="D56" s="375">
        <v>-38160373</v>
      </c>
      <c r="E56" s="375">
        <v>433608807</v>
      </c>
      <c r="F56" s="375">
        <v>360012390</v>
      </c>
      <c r="G56" s="375">
        <v>-27932804</v>
      </c>
      <c r="H56" s="375">
        <v>332079586</v>
      </c>
      <c r="I56" s="375">
        <v>186091783</v>
      </c>
      <c r="J56" s="375">
        <v>-3231039</v>
      </c>
      <c r="K56" s="375">
        <v>182860744</v>
      </c>
      <c r="L56" s="375">
        <v>2173967</v>
      </c>
      <c r="M56" s="375">
        <v>26246457</v>
      </c>
      <c r="N56" s="375">
        <v>3189185</v>
      </c>
      <c r="O56" s="375">
        <v>29435642</v>
      </c>
      <c r="P56" s="375">
        <v>980158746</v>
      </c>
      <c r="Q56" s="376"/>
      <c r="R56" s="375">
        <v>980158746</v>
      </c>
      <c r="S56" s="376"/>
      <c r="T56" s="375">
        <v>1020047320</v>
      </c>
      <c r="U56" s="375">
        <v>1020047320</v>
      </c>
      <c r="V56" s="375">
        <v>950723104</v>
      </c>
      <c r="W56" s="375">
        <v>950723104</v>
      </c>
      <c r="X56" s="375">
        <v>980158746</v>
      </c>
      <c r="Y56" s="375">
        <v>980158746</v>
      </c>
      <c r="Z56" s="375">
        <v>1537654</v>
      </c>
      <c r="AA56" s="375">
        <v>-124199</v>
      </c>
      <c r="AB56" s="375">
        <v>1413455</v>
      </c>
      <c r="AC56" s="375">
        <v>55447302</v>
      </c>
      <c r="AD56" s="375">
        <v>0</v>
      </c>
      <c r="AE56" s="375">
        <v>1037019503</v>
      </c>
      <c r="AF56" s="377">
        <v>0</v>
      </c>
    </row>
    <row r="57" spans="1:32">
      <c r="A57" s="367">
        <v>2012</v>
      </c>
      <c r="B57" s="367" t="s">
        <v>16</v>
      </c>
      <c r="C57" s="375">
        <v>359524122</v>
      </c>
      <c r="D57" s="375">
        <v>-13207071</v>
      </c>
      <c r="E57" s="375">
        <v>346317051</v>
      </c>
      <c r="F57" s="375">
        <v>306925639</v>
      </c>
      <c r="G57" s="375">
        <v>-10735994</v>
      </c>
      <c r="H57" s="375">
        <v>296189645</v>
      </c>
      <c r="I57" s="375">
        <v>184298775</v>
      </c>
      <c r="J57" s="375">
        <v>-1400583</v>
      </c>
      <c r="K57" s="375">
        <v>182898192</v>
      </c>
      <c r="L57" s="375">
        <v>2176017</v>
      </c>
      <c r="M57" s="375">
        <v>25210970</v>
      </c>
      <c r="N57" s="375">
        <v>2888828</v>
      </c>
      <c r="O57" s="375">
        <v>28099798</v>
      </c>
      <c r="P57" s="375">
        <v>855680703</v>
      </c>
      <c r="Q57" s="376"/>
      <c r="R57" s="375">
        <v>855680703</v>
      </c>
      <c r="S57" s="376"/>
      <c r="T57" s="375">
        <v>852924553</v>
      </c>
      <c r="U57" s="375">
        <v>852924553</v>
      </c>
      <c r="V57" s="375">
        <v>827580905</v>
      </c>
      <c r="W57" s="375">
        <v>827580905</v>
      </c>
      <c r="X57" s="375">
        <v>855680703</v>
      </c>
      <c r="Y57" s="375">
        <v>855680703</v>
      </c>
      <c r="Z57" s="375">
        <v>1331691</v>
      </c>
      <c r="AA57" s="375">
        <v>-48814</v>
      </c>
      <c r="AB57" s="375">
        <v>1282877</v>
      </c>
      <c r="AC57" s="375">
        <v>41681490</v>
      </c>
      <c r="AD57" s="375">
        <v>0</v>
      </c>
      <c r="AE57" s="375">
        <v>898645070</v>
      </c>
      <c r="AF57" s="377">
        <v>0</v>
      </c>
    </row>
    <row r="58" spans="1:32">
      <c r="A58" s="367">
        <v>2012</v>
      </c>
      <c r="B58" s="367" t="s">
        <v>17</v>
      </c>
      <c r="C58" s="375">
        <v>408045455</v>
      </c>
      <c r="D58" s="375">
        <v>22415241</v>
      </c>
      <c r="E58" s="375">
        <v>430460696</v>
      </c>
      <c r="F58" s="375">
        <v>301986894</v>
      </c>
      <c r="G58" s="375">
        <v>15811194</v>
      </c>
      <c r="H58" s="375">
        <v>317798088</v>
      </c>
      <c r="I58" s="375">
        <v>154013332</v>
      </c>
      <c r="J58" s="375">
        <v>2075149</v>
      </c>
      <c r="K58" s="375">
        <v>156088481</v>
      </c>
      <c r="L58" s="375">
        <v>2178067</v>
      </c>
      <c r="M58" s="375">
        <v>28446185</v>
      </c>
      <c r="N58" s="375">
        <v>3144407</v>
      </c>
      <c r="O58" s="375">
        <v>31590592</v>
      </c>
      <c r="P58" s="375">
        <v>938115924</v>
      </c>
      <c r="Q58" s="376"/>
      <c r="R58" s="375">
        <v>938115924</v>
      </c>
      <c r="S58" s="376"/>
      <c r="T58" s="375">
        <v>866223748</v>
      </c>
      <c r="U58" s="375">
        <v>866223748</v>
      </c>
      <c r="V58" s="375">
        <v>906525332</v>
      </c>
      <c r="W58" s="375">
        <v>906525332</v>
      </c>
      <c r="X58" s="375">
        <v>938115924</v>
      </c>
      <c r="Y58" s="375">
        <v>938115924</v>
      </c>
      <c r="Z58" s="375">
        <v>1856050</v>
      </c>
      <c r="AA58" s="375">
        <v>101636</v>
      </c>
      <c r="AB58" s="375">
        <v>1957686</v>
      </c>
      <c r="AC58" s="375">
        <v>50743549</v>
      </c>
      <c r="AD58" s="375">
        <v>0</v>
      </c>
      <c r="AE58" s="375">
        <v>990817159</v>
      </c>
      <c r="AF58" s="377">
        <v>0</v>
      </c>
    </row>
    <row r="59" spans="1:32">
      <c r="A59" s="367">
        <v>2012</v>
      </c>
      <c r="B59" s="372" t="s">
        <v>184</v>
      </c>
      <c r="C59" s="375">
        <v>5557804894</v>
      </c>
      <c r="D59" s="375">
        <v>2100479</v>
      </c>
      <c r="E59" s="375">
        <v>5559905373</v>
      </c>
      <c r="F59" s="375">
        <v>4060682901</v>
      </c>
      <c r="G59" s="375">
        <v>12971847</v>
      </c>
      <c r="H59" s="375">
        <v>4073654748</v>
      </c>
      <c r="I59" s="375">
        <v>1984602655</v>
      </c>
      <c r="J59" s="375">
        <v>2415495</v>
      </c>
      <c r="K59" s="375">
        <v>1987018150</v>
      </c>
      <c r="L59" s="375">
        <v>26001516</v>
      </c>
      <c r="M59" s="375">
        <v>338044297</v>
      </c>
      <c r="N59" s="375">
        <v>40132483</v>
      </c>
      <c r="O59" s="375">
        <v>378176780</v>
      </c>
      <c r="P59" s="375">
        <v>12024756567</v>
      </c>
      <c r="Q59" s="376"/>
      <c r="R59" s="375">
        <v>12024756567</v>
      </c>
      <c r="S59" s="376"/>
      <c r="T59" s="375">
        <v>11629091966</v>
      </c>
      <c r="U59" s="375">
        <v>11629091966</v>
      </c>
      <c r="V59" s="375">
        <v>11646579787</v>
      </c>
      <c r="W59" s="375">
        <v>11646579787</v>
      </c>
      <c r="X59" s="375">
        <v>12024756567</v>
      </c>
      <c r="Y59" s="375">
        <v>12024756567</v>
      </c>
      <c r="Z59" s="375">
        <v>21799688</v>
      </c>
      <c r="AA59" s="375">
        <v>58435</v>
      </c>
      <c r="AB59" s="375">
        <v>21858123</v>
      </c>
      <c r="AC59" s="375">
        <v>715177943</v>
      </c>
      <c r="AD59" s="375">
        <v>0</v>
      </c>
      <c r="AE59" s="375">
        <v>12761792633</v>
      </c>
      <c r="AF59" s="377">
        <v>0</v>
      </c>
    </row>
    <row r="60" spans="1:32">
      <c r="A60" s="367">
        <v>2013</v>
      </c>
      <c r="B60" s="367" t="s">
        <v>6</v>
      </c>
      <c r="C60" s="375">
        <v>490684439</v>
      </c>
      <c r="D60" s="375">
        <v>-3668011</v>
      </c>
      <c r="E60" s="375">
        <v>487016428</v>
      </c>
      <c r="F60" s="375">
        <v>314216661</v>
      </c>
      <c r="G60" s="375">
        <v>-2248468</v>
      </c>
      <c r="H60" s="375">
        <v>311968193</v>
      </c>
      <c r="I60" s="375">
        <v>155075548</v>
      </c>
      <c r="J60" s="375">
        <v>-287074</v>
      </c>
      <c r="K60" s="375">
        <v>154788474</v>
      </c>
      <c r="L60" s="375">
        <v>2180123</v>
      </c>
      <c r="M60" s="375">
        <v>28804209</v>
      </c>
      <c r="N60" s="375">
        <v>3168239</v>
      </c>
      <c r="O60" s="375">
        <v>31972448</v>
      </c>
      <c r="P60" s="375">
        <v>987925666</v>
      </c>
      <c r="Q60" s="376"/>
      <c r="R60" s="375">
        <v>987925666</v>
      </c>
      <c r="S60" s="376"/>
      <c r="T60" s="375">
        <v>962156771</v>
      </c>
      <c r="U60" s="375">
        <v>962156771</v>
      </c>
      <c r="V60" s="375">
        <v>955953218</v>
      </c>
      <c r="W60" s="375">
        <v>955953218</v>
      </c>
      <c r="X60" s="375">
        <v>987925666</v>
      </c>
      <c r="Y60" s="375">
        <v>987925666</v>
      </c>
      <c r="Z60" s="375">
        <v>2058193</v>
      </c>
      <c r="AA60" s="375">
        <v>-15321</v>
      </c>
      <c r="AB60" s="375">
        <v>2042872</v>
      </c>
      <c r="AC60" s="375">
        <v>54639361</v>
      </c>
      <c r="AD60" s="375">
        <v>0</v>
      </c>
      <c r="AE60" s="375">
        <v>1044607899</v>
      </c>
      <c r="AF60" s="377">
        <v>0</v>
      </c>
    </row>
    <row r="61" spans="1:32">
      <c r="A61" s="367">
        <v>2013</v>
      </c>
      <c r="B61" s="367" t="s">
        <v>7</v>
      </c>
      <c r="C61" s="375">
        <v>432326178</v>
      </c>
      <c r="D61" s="375">
        <v>-43009239</v>
      </c>
      <c r="E61" s="375">
        <v>389316939</v>
      </c>
      <c r="F61" s="375">
        <v>294423508</v>
      </c>
      <c r="G61" s="375">
        <v>-27870169</v>
      </c>
      <c r="H61" s="375">
        <v>266553339</v>
      </c>
      <c r="I61" s="375">
        <v>154734127</v>
      </c>
      <c r="J61" s="375">
        <v>-3791554</v>
      </c>
      <c r="K61" s="375">
        <v>150942573</v>
      </c>
      <c r="L61" s="375">
        <v>2182178</v>
      </c>
      <c r="M61" s="375">
        <v>25850219</v>
      </c>
      <c r="N61" s="375">
        <v>2890996</v>
      </c>
      <c r="O61" s="375">
        <v>28741215</v>
      </c>
      <c r="P61" s="375">
        <v>837736244</v>
      </c>
      <c r="Q61" s="376"/>
      <c r="R61" s="375">
        <v>837736244</v>
      </c>
      <c r="S61" s="376"/>
      <c r="T61" s="375">
        <v>883665991</v>
      </c>
      <c r="U61" s="375">
        <v>883665991</v>
      </c>
      <c r="V61" s="375">
        <v>808995029</v>
      </c>
      <c r="W61" s="375">
        <v>808995029</v>
      </c>
      <c r="X61" s="375">
        <v>837736244</v>
      </c>
      <c r="Y61" s="375">
        <v>837736244</v>
      </c>
      <c r="Z61" s="375">
        <v>1990683</v>
      </c>
      <c r="AA61" s="375">
        <v>-197465</v>
      </c>
      <c r="AB61" s="375">
        <v>1793218</v>
      </c>
      <c r="AC61" s="375">
        <v>38472978</v>
      </c>
      <c r="AD61" s="375">
        <v>0</v>
      </c>
      <c r="AE61" s="375">
        <v>878002440</v>
      </c>
      <c r="AF61" s="377">
        <v>0</v>
      </c>
    </row>
    <row r="62" spans="1:32">
      <c r="A62" s="367">
        <v>2013</v>
      </c>
      <c r="B62" s="367" t="s">
        <v>8</v>
      </c>
      <c r="C62" s="375">
        <v>375930897</v>
      </c>
      <c r="D62" s="375">
        <v>16849936</v>
      </c>
      <c r="E62" s="375">
        <v>392780833</v>
      </c>
      <c r="F62" s="375">
        <v>286331790</v>
      </c>
      <c r="G62" s="375">
        <v>12181720</v>
      </c>
      <c r="H62" s="375">
        <v>298513510</v>
      </c>
      <c r="I62" s="375">
        <v>184571220</v>
      </c>
      <c r="J62" s="375">
        <v>1701304</v>
      </c>
      <c r="K62" s="375">
        <v>186272524</v>
      </c>
      <c r="L62" s="375">
        <v>2184234</v>
      </c>
      <c r="M62" s="375">
        <v>25879696</v>
      </c>
      <c r="N62" s="375">
        <v>2973805</v>
      </c>
      <c r="O62" s="375">
        <v>28853501</v>
      </c>
      <c r="P62" s="375">
        <v>908604602</v>
      </c>
      <c r="Q62" s="376"/>
      <c r="R62" s="375">
        <v>908604602</v>
      </c>
      <c r="S62" s="376"/>
      <c r="T62" s="375">
        <v>849018141</v>
      </c>
      <c r="U62" s="375">
        <v>849018141</v>
      </c>
      <c r="V62" s="375">
        <v>879751101</v>
      </c>
      <c r="W62" s="375">
        <v>879751101</v>
      </c>
      <c r="X62" s="375">
        <v>908604602</v>
      </c>
      <c r="Y62" s="375">
        <v>908604602</v>
      </c>
      <c r="Z62" s="375">
        <v>1781699</v>
      </c>
      <c r="AA62" s="375">
        <v>79642</v>
      </c>
      <c r="AB62" s="375">
        <v>1861341</v>
      </c>
      <c r="AC62" s="375">
        <v>45568782</v>
      </c>
      <c r="AD62" s="375">
        <v>0</v>
      </c>
      <c r="AE62" s="375">
        <v>956034725</v>
      </c>
      <c r="AF62" s="377">
        <v>0</v>
      </c>
    </row>
    <row r="63" spans="1:32">
      <c r="A63" s="367">
        <v>2013</v>
      </c>
      <c r="B63" s="367" t="s">
        <v>9</v>
      </c>
      <c r="C63" s="375">
        <v>361533616</v>
      </c>
      <c r="D63" s="375">
        <v>15705841</v>
      </c>
      <c r="E63" s="375">
        <v>377239457</v>
      </c>
      <c r="F63" s="375">
        <v>309426313</v>
      </c>
      <c r="G63" s="375">
        <v>12795207</v>
      </c>
      <c r="H63" s="375">
        <v>322221520</v>
      </c>
      <c r="I63" s="375">
        <v>185240664</v>
      </c>
      <c r="J63" s="375">
        <v>1679412</v>
      </c>
      <c r="K63" s="375">
        <v>186920076</v>
      </c>
      <c r="L63" s="375">
        <v>2186290</v>
      </c>
      <c r="M63" s="375">
        <v>23573358</v>
      </c>
      <c r="N63" s="375">
        <v>2780047</v>
      </c>
      <c r="O63" s="375">
        <v>26353405</v>
      </c>
      <c r="P63" s="375">
        <v>914920748</v>
      </c>
      <c r="Q63" s="376"/>
      <c r="R63" s="375">
        <v>914920748</v>
      </c>
      <c r="S63" s="376"/>
      <c r="T63" s="375">
        <v>858386883</v>
      </c>
      <c r="U63" s="375">
        <v>858386883</v>
      </c>
      <c r="V63" s="375">
        <v>888567343</v>
      </c>
      <c r="W63" s="375">
        <v>888567343</v>
      </c>
      <c r="X63" s="375">
        <v>914920748</v>
      </c>
      <c r="Y63" s="375">
        <v>914920748</v>
      </c>
      <c r="Z63" s="375">
        <v>1726224</v>
      </c>
      <c r="AA63" s="375">
        <v>74853</v>
      </c>
      <c r="AB63" s="375">
        <v>1801077</v>
      </c>
      <c r="AC63" s="375">
        <v>46140965</v>
      </c>
      <c r="AD63" s="375">
        <v>0</v>
      </c>
      <c r="AE63" s="375">
        <v>962862790</v>
      </c>
      <c r="AF63" s="377">
        <v>0</v>
      </c>
    </row>
    <row r="64" spans="1:32">
      <c r="A64" s="367">
        <v>2013</v>
      </c>
      <c r="B64" s="367" t="s">
        <v>10</v>
      </c>
      <c r="C64" s="375">
        <v>400322794</v>
      </c>
      <c r="D64" s="375">
        <v>74080703</v>
      </c>
      <c r="E64" s="375">
        <v>474403497</v>
      </c>
      <c r="F64" s="375">
        <v>331811608</v>
      </c>
      <c r="G64" s="375">
        <v>58694499</v>
      </c>
      <c r="H64" s="375">
        <v>390506107</v>
      </c>
      <c r="I64" s="375">
        <v>155499858</v>
      </c>
      <c r="J64" s="375">
        <v>7196869</v>
      </c>
      <c r="K64" s="375">
        <v>162696727</v>
      </c>
      <c r="L64" s="375">
        <v>2188345</v>
      </c>
      <c r="M64" s="375">
        <v>29295477</v>
      </c>
      <c r="N64" s="375">
        <v>3545723</v>
      </c>
      <c r="O64" s="375">
        <v>32841200</v>
      </c>
      <c r="P64" s="375">
        <v>1062635876</v>
      </c>
      <c r="Q64" s="376"/>
      <c r="R64" s="375">
        <v>1062635876</v>
      </c>
      <c r="S64" s="376"/>
      <c r="T64" s="375">
        <v>889822605</v>
      </c>
      <c r="U64" s="375">
        <v>889822605</v>
      </c>
      <c r="V64" s="375">
        <v>1029794676</v>
      </c>
      <c r="W64" s="375">
        <v>1029794676</v>
      </c>
      <c r="X64" s="375">
        <v>1062635876</v>
      </c>
      <c r="Y64" s="375">
        <v>1062635876</v>
      </c>
      <c r="Z64" s="375">
        <v>1502049</v>
      </c>
      <c r="AA64" s="375">
        <v>277258</v>
      </c>
      <c r="AB64" s="375">
        <v>1779307</v>
      </c>
      <c r="AC64" s="375">
        <v>63428942</v>
      </c>
      <c r="AD64" s="375">
        <v>0</v>
      </c>
      <c r="AE64" s="375">
        <v>1127844125</v>
      </c>
      <c r="AF64" s="377">
        <v>0</v>
      </c>
    </row>
    <row r="65" spans="1:32">
      <c r="A65" s="367">
        <v>2013</v>
      </c>
      <c r="B65" s="367" t="s">
        <v>11</v>
      </c>
      <c r="C65" s="375">
        <v>549417355</v>
      </c>
      <c r="D65" s="375">
        <v>29818220</v>
      </c>
      <c r="E65" s="375">
        <v>579235575</v>
      </c>
      <c r="F65" s="375">
        <v>388781476</v>
      </c>
      <c r="G65" s="375">
        <v>20332138</v>
      </c>
      <c r="H65" s="375">
        <v>409113614</v>
      </c>
      <c r="I65" s="375">
        <v>157012397</v>
      </c>
      <c r="J65" s="375">
        <v>2192298</v>
      </c>
      <c r="K65" s="375">
        <v>159204695</v>
      </c>
      <c r="L65" s="375">
        <v>2190401</v>
      </c>
      <c r="M65" s="375">
        <v>32572703</v>
      </c>
      <c r="N65" s="375">
        <v>3953615</v>
      </c>
      <c r="O65" s="375">
        <v>36526318</v>
      </c>
      <c r="P65" s="375">
        <v>1186270603</v>
      </c>
      <c r="Q65" s="376"/>
      <c r="R65" s="375">
        <v>1186270603</v>
      </c>
      <c r="S65" s="376"/>
      <c r="T65" s="375">
        <v>1097401629</v>
      </c>
      <c r="U65" s="375">
        <v>1097401629</v>
      </c>
      <c r="V65" s="375">
        <v>1149744285</v>
      </c>
      <c r="W65" s="375">
        <v>1149744285</v>
      </c>
      <c r="X65" s="375">
        <v>1186270603</v>
      </c>
      <c r="Y65" s="375">
        <v>1186270603</v>
      </c>
      <c r="Z65" s="375">
        <v>1870463</v>
      </c>
      <c r="AA65" s="375">
        <v>101245</v>
      </c>
      <c r="AB65" s="375">
        <v>1971708</v>
      </c>
      <c r="AC65" s="375">
        <v>80326107</v>
      </c>
      <c r="AD65" s="375">
        <v>0</v>
      </c>
      <c r="AE65" s="375">
        <v>1268568418</v>
      </c>
      <c r="AF65" s="377">
        <v>0</v>
      </c>
    </row>
    <row r="66" spans="1:32">
      <c r="A66" s="367">
        <v>2013</v>
      </c>
      <c r="B66" s="367" t="s">
        <v>12</v>
      </c>
      <c r="C66" s="375">
        <v>642818118</v>
      </c>
      <c r="D66" s="375">
        <v>11289699</v>
      </c>
      <c r="E66" s="375">
        <v>654107817</v>
      </c>
      <c r="F66" s="375">
        <v>416813592</v>
      </c>
      <c r="G66" s="375">
        <v>7077147</v>
      </c>
      <c r="H66" s="375">
        <v>423890739</v>
      </c>
      <c r="I66" s="375">
        <v>157719801</v>
      </c>
      <c r="J66" s="375">
        <v>721828</v>
      </c>
      <c r="K66" s="375">
        <v>158441629</v>
      </c>
      <c r="L66" s="375">
        <v>2192457</v>
      </c>
      <c r="M66" s="375">
        <v>35096434</v>
      </c>
      <c r="N66" s="375">
        <v>4260588</v>
      </c>
      <c r="O66" s="375">
        <v>39357022</v>
      </c>
      <c r="P66" s="375">
        <v>1277989664</v>
      </c>
      <c r="Q66" s="376"/>
      <c r="R66" s="375">
        <v>1277989664</v>
      </c>
      <c r="S66" s="376"/>
      <c r="T66" s="375">
        <v>1219543968</v>
      </c>
      <c r="U66" s="375">
        <v>1219543968</v>
      </c>
      <c r="V66" s="375">
        <v>1238632642</v>
      </c>
      <c r="W66" s="375">
        <v>1238632642</v>
      </c>
      <c r="X66" s="375">
        <v>1277989664</v>
      </c>
      <c r="Y66" s="375">
        <v>1277989664</v>
      </c>
      <c r="Z66" s="375">
        <v>2012075</v>
      </c>
      <c r="AA66" s="375">
        <v>35244</v>
      </c>
      <c r="AB66" s="375">
        <v>2047319</v>
      </c>
      <c r="AC66" s="375">
        <v>94329048</v>
      </c>
      <c r="AD66" s="375">
        <v>0</v>
      </c>
      <c r="AE66" s="375">
        <v>1374366031</v>
      </c>
      <c r="AF66" s="377">
        <v>0</v>
      </c>
    </row>
    <row r="67" spans="1:32">
      <c r="A67" s="367">
        <v>2013</v>
      </c>
      <c r="B67" s="367" t="s">
        <v>13</v>
      </c>
      <c r="C67" s="375">
        <v>658507207</v>
      </c>
      <c r="D67" s="375">
        <v>-7283614</v>
      </c>
      <c r="E67" s="375">
        <v>651223593</v>
      </c>
      <c r="F67" s="375">
        <v>423899068</v>
      </c>
      <c r="G67" s="375">
        <v>-4534921</v>
      </c>
      <c r="H67" s="375">
        <v>419364147</v>
      </c>
      <c r="I67" s="375">
        <v>157799946</v>
      </c>
      <c r="J67" s="375">
        <v>-455551</v>
      </c>
      <c r="K67" s="375">
        <v>157344395</v>
      </c>
      <c r="L67" s="375">
        <v>2194512</v>
      </c>
      <c r="M67" s="375">
        <v>34728966</v>
      </c>
      <c r="N67" s="375">
        <v>4211030</v>
      </c>
      <c r="O67" s="375">
        <v>38939996</v>
      </c>
      <c r="P67" s="375">
        <v>1269066643</v>
      </c>
      <c r="Q67" s="376"/>
      <c r="R67" s="375">
        <v>1269066643</v>
      </c>
      <c r="S67" s="376"/>
      <c r="T67" s="375">
        <v>1242400733</v>
      </c>
      <c r="U67" s="375">
        <v>1242400733</v>
      </c>
      <c r="V67" s="375">
        <v>1230126647</v>
      </c>
      <c r="W67" s="375">
        <v>1230126647</v>
      </c>
      <c r="X67" s="375">
        <v>1269066643</v>
      </c>
      <c r="Y67" s="375">
        <v>1269066643</v>
      </c>
      <c r="Z67" s="375">
        <v>2018975</v>
      </c>
      <c r="AA67" s="375">
        <v>-22276</v>
      </c>
      <c r="AB67" s="375">
        <v>1996699</v>
      </c>
      <c r="AC67" s="375">
        <v>92884955</v>
      </c>
      <c r="AD67" s="375">
        <v>0</v>
      </c>
      <c r="AE67" s="375">
        <v>1363948297</v>
      </c>
      <c r="AF67" s="377">
        <v>0</v>
      </c>
    </row>
    <row r="68" spans="1:32">
      <c r="A68" s="367">
        <v>2013</v>
      </c>
      <c r="B68" s="367" t="s">
        <v>14</v>
      </c>
      <c r="C68" s="375">
        <v>609979404</v>
      </c>
      <c r="D68" s="375">
        <v>-59144377</v>
      </c>
      <c r="E68" s="375">
        <v>550835027</v>
      </c>
      <c r="F68" s="375">
        <v>416092762</v>
      </c>
      <c r="G68" s="375">
        <v>-38956964</v>
      </c>
      <c r="H68" s="375">
        <v>377135798</v>
      </c>
      <c r="I68" s="375">
        <v>157581028</v>
      </c>
      <c r="J68" s="375">
        <v>-3974234</v>
      </c>
      <c r="K68" s="375">
        <v>153606794</v>
      </c>
      <c r="L68" s="375">
        <v>2196568</v>
      </c>
      <c r="M68" s="375">
        <v>30983100</v>
      </c>
      <c r="N68" s="375">
        <v>3744865</v>
      </c>
      <c r="O68" s="375">
        <v>34727965</v>
      </c>
      <c r="P68" s="375">
        <v>1118502152</v>
      </c>
      <c r="Q68" s="376"/>
      <c r="R68" s="375">
        <v>1118502152</v>
      </c>
      <c r="S68" s="376"/>
      <c r="T68" s="375">
        <v>1185849762</v>
      </c>
      <c r="U68" s="375">
        <v>1185849762</v>
      </c>
      <c r="V68" s="375">
        <v>1083774187</v>
      </c>
      <c r="W68" s="375">
        <v>1083774187</v>
      </c>
      <c r="X68" s="375">
        <v>1118502152</v>
      </c>
      <c r="Y68" s="375">
        <v>1118502152</v>
      </c>
      <c r="Z68" s="375">
        <v>2113932</v>
      </c>
      <c r="AA68" s="375">
        <v>-204558</v>
      </c>
      <c r="AB68" s="375">
        <v>1909374</v>
      </c>
      <c r="AC68" s="375">
        <v>70736769</v>
      </c>
      <c r="AD68" s="375">
        <v>0</v>
      </c>
      <c r="AE68" s="375">
        <v>1191148295</v>
      </c>
      <c r="AF68" s="377">
        <v>0</v>
      </c>
    </row>
    <row r="69" spans="1:32">
      <c r="A69" s="367">
        <v>2013</v>
      </c>
      <c r="B69" s="367" t="s">
        <v>15</v>
      </c>
      <c r="C69" s="375">
        <v>494977539</v>
      </c>
      <c r="D69" s="375">
        <v>-39800124</v>
      </c>
      <c r="E69" s="375">
        <v>455177415</v>
      </c>
      <c r="F69" s="375">
        <v>371859660</v>
      </c>
      <c r="G69" s="375">
        <v>-28719767</v>
      </c>
      <c r="H69" s="375">
        <v>343139893</v>
      </c>
      <c r="I69" s="375">
        <v>186740051</v>
      </c>
      <c r="J69" s="375">
        <v>-3229183</v>
      </c>
      <c r="K69" s="375">
        <v>183510868</v>
      </c>
      <c r="L69" s="375">
        <v>2198624</v>
      </c>
      <c r="M69" s="375">
        <v>26964325</v>
      </c>
      <c r="N69" s="375">
        <v>3237261</v>
      </c>
      <c r="O69" s="375">
        <v>30201586</v>
      </c>
      <c r="P69" s="375">
        <v>1014228386</v>
      </c>
      <c r="Q69" s="376"/>
      <c r="R69" s="375">
        <v>1014228386</v>
      </c>
      <c r="S69" s="376"/>
      <c r="T69" s="375">
        <v>1055775874</v>
      </c>
      <c r="U69" s="375">
        <v>1055775874</v>
      </c>
      <c r="V69" s="375">
        <v>984026800</v>
      </c>
      <c r="W69" s="375">
        <v>984026800</v>
      </c>
      <c r="X69" s="375">
        <v>1014228386</v>
      </c>
      <c r="Y69" s="375">
        <v>1014228386</v>
      </c>
      <c r="Z69" s="375">
        <v>1537654</v>
      </c>
      <c r="AA69" s="375">
        <v>-123426</v>
      </c>
      <c r="AB69" s="375">
        <v>1414228</v>
      </c>
      <c r="AC69" s="375">
        <v>57373743</v>
      </c>
      <c r="AD69" s="375">
        <v>0</v>
      </c>
      <c r="AE69" s="375">
        <v>1073016357</v>
      </c>
      <c r="AF69" s="377">
        <v>0</v>
      </c>
    </row>
    <row r="70" spans="1:32">
      <c r="A70" s="367">
        <v>2013</v>
      </c>
      <c r="B70" s="367" t="s">
        <v>16</v>
      </c>
      <c r="C70" s="375">
        <v>380644466</v>
      </c>
      <c r="D70" s="375">
        <v>-13938863</v>
      </c>
      <c r="E70" s="375">
        <v>366705603</v>
      </c>
      <c r="F70" s="375">
        <v>317885937</v>
      </c>
      <c r="G70" s="375">
        <v>-11103879</v>
      </c>
      <c r="H70" s="375">
        <v>306782058</v>
      </c>
      <c r="I70" s="375">
        <v>184947043</v>
      </c>
      <c r="J70" s="375">
        <v>-1403894</v>
      </c>
      <c r="K70" s="375">
        <v>183543149</v>
      </c>
      <c r="L70" s="375">
        <v>2200679</v>
      </c>
      <c r="M70" s="375">
        <v>25881849</v>
      </c>
      <c r="N70" s="375">
        <v>2933757</v>
      </c>
      <c r="O70" s="375">
        <v>28815606</v>
      </c>
      <c r="P70" s="375">
        <v>888047095</v>
      </c>
      <c r="Q70" s="376"/>
      <c r="R70" s="375">
        <v>888047095</v>
      </c>
      <c r="S70" s="376"/>
      <c r="T70" s="375">
        <v>885678125</v>
      </c>
      <c r="U70" s="375">
        <v>885678125</v>
      </c>
      <c r="V70" s="375">
        <v>859231489</v>
      </c>
      <c r="W70" s="375">
        <v>859231489</v>
      </c>
      <c r="X70" s="375">
        <v>888047095</v>
      </c>
      <c r="Y70" s="375">
        <v>888047095</v>
      </c>
      <c r="Z70" s="375">
        <v>1331691</v>
      </c>
      <c r="AA70" s="375">
        <v>-48640</v>
      </c>
      <c r="AB70" s="375">
        <v>1283051</v>
      </c>
      <c r="AC70" s="375">
        <v>43408293</v>
      </c>
      <c r="AD70" s="375">
        <v>0</v>
      </c>
      <c r="AE70" s="375">
        <v>932738439</v>
      </c>
      <c r="AF70" s="377">
        <v>0</v>
      </c>
    </row>
    <row r="71" spans="1:32">
      <c r="A71" s="367">
        <v>2013</v>
      </c>
      <c r="B71" s="367" t="s">
        <v>17</v>
      </c>
      <c r="C71" s="375">
        <v>430894099</v>
      </c>
      <c r="D71" s="375">
        <v>23394942</v>
      </c>
      <c r="E71" s="375">
        <v>454289041</v>
      </c>
      <c r="F71" s="375">
        <v>313064536</v>
      </c>
      <c r="G71" s="375">
        <v>16236014</v>
      </c>
      <c r="H71" s="375">
        <v>329300550</v>
      </c>
      <c r="I71" s="375">
        <v>154661600</v>
      </c>
      <c r="J71" s="375">
        <v>2062035</v>
      </c>
      <c r="K71" s="375">
        <v>156723635</v>
      </c>
      <c r="L71" s="375">
        <v>2202735</v>
      </c>
      <c r="M71" s="375">
        <v>29133691</v>
      </c>
      <c r="N71" s="375">
        <v>3190449</v>
      </c>
      <c r="O71" s="375">
        <v>32324140</v>
      </c>
      <c r="P71" s="375">
        <v>974840101</v>
      </c>
      <c r="Q71" s="376"/>
      <c r="R71" s="375">
        <v>974840101</v>
      </c>
      <c r="S71" s="376"/>
      <c r="T71" s="375">
        <v>900822970</v>
      </c>
      <c r="U71" s="375">
        <v>900822970</v>
      </c>
      <c r="V71" s="375">
        <v>942515961</v>
      </c>
      <c r="W71" s="375">
        <v>942515961</v>
      </c>
      <c r="X71" s="375">
        <v>974840101</v>
      </c>
      <c r="Y71" s="375">
        <v>974840101</v>
      </c>
      <c r="Z71" s="375">
        <v>1856050</v>
      </c>
      <c r="AA71" s="375">
        <v>100392</v>
      </c>
      <c r="AB71" s="375">
        <v>1956442</v>
      </c>
      <c r="AC71" s="375">
        <v>53015215</v>
      </c>
      <c r="AD71" s="375">
        <v>0</v>
      </c>
      <c r="AE71" s="375">
        <v>1029811758</v>
      </c>
      <c r="AF71" s="377">
        <v>0</v>
      </c>
    </row>
    <row r="72" spans="1:32">
      <c r="A72" s="367">
        <v>2013</v>
      </c>
      <c r="B72" s="372" t="s">
        <v>184</v>
      </c>
      <c r="C72" s="375">
        <v>5828036112</v>
      </c>
      <c r="D72" s="375">
        <v>4295113</v>
      </c>
      <c r="E72" s="375">
        <v>5832331225</v>
      </c>
      <c r="F72" s="375">
        <v>4184606911</v>
      </c>
      <c r="G72" s="375">
        <v>13882557</v>
      </c>
      <c r="H72" s="375">
        <v>4198489468</v>
      </c>
      <c r="I72" s="375">
        <v>1991583283</v>
      </c>
      <c r="J72" s="375">
        <v>2412256</v>
      </c>
      <c r="K72" s="375">
        <v>1993995539</v>
      </c>
      <c r="L72" s="375">
        <v>26297146</v>
      </c>
      <c r="M72" s="375">
        <v>348764027</v>
      </c>
      <c r="N72" s="375">
        <v>40890375</v>
      </c>
      <c r="O72" s="375">
        <v>389654402</v>
      </c>
      <c r="P72" s="375">
        <v>12440767780</v>
      </c>
      <c r="Q72" s="376"/>
      <c r="R72" s="375">
        <v>12440767780</v>
      </c>
      <c r="S72" s="376"/>
      <c r="T72" s="375">
        <v>12030523452</v>
      </c>
      <c r="U72" s="375">
        <v>12030523452</v>
      </c>
      <c r="V72" s="375">
        <v>12051113378</v>
      </c>
      <c r="W72" s="375">
        <v>12051113378</v>
      </c>
      <c r="X72" s="375">
        <v>12440767780</v>
      </c>
      <c r="Y72" s="375">
        <v>12440767780</v>
      </c>
      <c r="Z72" s="375">
        <v>21799688</v>
      </c>
      <c r="AA72" s="375">
        <v>56948</v>
      </c>
      <c r="AB72" s="375">
        <v>21856636</v>
      </c>
      <c r="AC72" s="375">
        <v>740325158</v>
      </c>
      <c r="AD72" s="375">
        <v>0</v>
      </c>
      <c r="AE72" s="375">
        <v>13202949574</v>
      </c>
      <c r="AF72" s="377">
        <v>0</v>
      </c>
    </row>
    <row r="73" spans="1:32">
      <c r="A73" s="367">
        <v>2014</v>
      </c>
      <c r="B73" s="367" t="s">
        <v>6</v>
      </c>
      <c r="C73" s="375">
        <v>501861938</v>
      </c>
      <c r="D73" s="375">
        <v>-3688307</v>
      </c>
      <c r="E73" s="375">
        <v>498173631</v>
      </c>
      <c r="F73" s="375">
        <v>317129305</v>
      </c>
      <c r="G73" s="375">
        <v>-2234154</v>
      </c>
      <c r="H73" s="375">
        <v>314895151</v>
      </c>
      <c r="I73" s="375">
        <v>155824149</v>
      </c>
      <c r="J73" s="375">
        <v>-283666</v>
      </c>
      <c r="K73" s="375">
        <v>155540483</v>
      </c>
      <c r="L73" s="375">
        <v>2204885</v>
      </c>
      <c r="M73" s="375">
        <v>29498126</v>
      </c>
      <c r="N73" s="375">
        <v>3214711</v>
      </c>
      <c r="O73" s="375">
        <v>32712837</v>
      </c>
      <c r="P73" s="375">
        <v>1003526987</v>
      </c>
      <c r="Q73" s="376"/>
      <c r="R73" s="375">
        <v>1003526987</v>
      </c>
      <c r="S73" s="376"/>
      <c r="T73" s="375">
        <v>977020277</v>
      </c>
      <c r="U73" s="375">
        <v>977020277</v>
      </c>
      <c r="V73" s="375">
        <v>970814150</v>
      </c>
      <c r="W73" s="375">
        <v>970814150</v>
      </c>
      <c r="X73" s="375">
        <v>1003526987</v>
      </c>
      <c r="Y73" s="375">
        <v>1003526987</v>
      </c>
      <c r="Z73" s="375">
        <v>2058193</v>
      </c>
      <c r="AA73" s="375">
        <v>-15051</v>
      </c>
      <c r="AB73" s="375">
        <v>2043142</v>
      </c>
      <c r="AC73" s="375">
        <v>55448800.710000001</v>
      </c>
      <c r="AD73" s="375">
        <v>0</v>
      </c>
      <c r="AE73" s="375">
        <v>1061018929.71</v>
      </c>
      <c r="AF73" s="377">
        <v>0</v>
      </c>
    </row>
    <row r="74" spans="1:32">
      <c r="A74" s="367">
        <v>2014</v>
      </c>
      <c r="B74" s="367" t="s">
        <v>7</v>
      </c>
      <c r="C74" s="375">
        <v>442847563</v>
      </c>
      <c r="D74" s="375">
        <v>-43977721</v>
      </c>
      <c r="E74" s="375">
        <v>398869842</v>
      </c>
      <c r="F74" s="375">
        <v>298379733</v>
      </c>
      <c r="G74" s="375">
        <v>-28222388</v>
      </c>
      <c r="H74" s="375">
        <v>270157345</v>
      </c>
      <c r="I74" s="375">
        <v>155482728</v>
      </c>
      <c r="J74" s="375">
        <v>-3805146</v>
      </c>
      <c r="K74" s="375">
        <v>151677582</v>
      </c>
      <c r="L74" s="375">
        <v>2207035</v>
      </c>
      <c r="M74" s="375">
        <v>26504416</v>
      </c>
      <c r="N74" s="375">
        <v>2934808</v>
      </c>
      <c r="O74" s="375">
        <v>29439224</v>
      </c>
      <c r="P74" s="375">
        <v>852351028</v>
      </c>
      <c r="Q74" s="376"/>
      <c r="R74" s="375">
        <v>852351028</v>
      </c>
      <c r="S74" s="376"/>
      <c r="T74" s="375">
        <v>898917059</v>
      </c>
      <c r="U74" s="375">
        <v>898917059</v>
      </c>
      <c r="V74" s="375">
        <v>822911804</v>
      </c>
      <c r="W74" s="375">
        <v>822911804</v>
      </c>
      <c r="X74" s="375">
        <v>852351028</v>
      </c>
      <c r="Y74" s="375">
        <v>852351028</v>
      </c>
      <c r="Z74" s="375">
        <v>1990683</v>
      </c>
      <c r="AA74" s="375">
        <v>-197011</v>
      </c>
      <c r="AB74" s="375">
        <v>1793672</v>
      </c>
      <c r="AC74" s="375">
        <v>39154629.740000002</v>
      </c>
      <c r="AD74" s="375">
        <v>0</v>
      </c>
      <c r="AE74" s="375">
        <v>893299329.74000001</v>
      </c>
      <c r="AF74" s="377">
        <v>0</v>
      </c>
    </row>
    <row r="75" spans="1:32">
      <c r="A75" s="367">
        <v>2014</v>
      </c>
      <c r="B75" s="367" t="s">
        <v>8</v>
      </c>
      <c r="C75" s="375">
        <v>385157069</v>
      </c>
      <c r="D75" s="375">
        <v>17246267</v>
      </c>
      <c r="E75" s="375">
        <v>402403336</v>
      </c>
      <c r="F75" s="375">
        <v>290539042</v>
      </c>
      <c r="G75" s="375">
        <v>12359436</v>
      </c>
      <c r="H75" s="375">
        <v>302898478</v>
      </c>
      <c r="I75" s="375">
        <v>185319821</v>
      </c>
      <c r="J75" s="375">
        <v>1708836</v>
      </c>
      <c r="K75" s="375">
        <v>187028657</v>
      </c>
      <c r="L75" s="375">
        <v>2209185</v>
      </c>
      <c r="M75" s="375">
        <v>26574287</v>
      </c>
      <c r="N75" s="375">
        <v>3020322</v>
      </c>
      <c r="O75" s="375">
        <v>29594609</v>
      </c>
      <c r="P75" s="375">
        <v>924134265</v>
      </c>
      <c r="Q75" s="376"/>
      <c r="R75" s="375">
        <v>924134265</v>
      </c>
      <c r="S75" s="376"/>
      <c r="T75" s="375">
        <v>863225117</v>
      </c>
      <c r="U75" s="375">
        <v>863225117</v>
      </c>
      <c r="V75" s="375">
        <v>894539656</v>
      </c>
      <c r="W75" s="375">
        <v>894539656</v>
      </c>
      <c r="X75" s="375">
        <v>924134265</v>
      </c>
      <c r="Y75" s="375">
        <v>924134265</v>
      </c>
      <c r="Z75" s="375">
        <v>1781699</v>
      </c>
      <c r="AA75" s="375">
        <v>79524</v>
      </c>
      <c r="AB75" s="375">
        <v>1861223</v>
      </c>
      <c r="AC75" s="375">
        <v>46326106.82</v>
      </c>
      <c r="AD75" s="375">
        <v>0</v>
      </c>
      <c r="AE75" s="375">
        <v>972321594.81999993</v>
      </c>
      <c r="AF75" s="377">
        <v>0</v>
      </c>
    </row>
    <row r="76" spans="1:32">
      <c r="A76" s="367">
        <v>2014</v>
      </c>
      <c r="B76" s="367" t="s">
        <v>9</v>
      </c>
      <c r="C76" s="375">
        <v>370789195</v>
      </c>
      <c r="D76" s="375">
        <v>16063973</v>
      </c>
      <c r="E76" s="375">
        <v>386853168</v>
      </c>
      <c r="F76" s="375">
        <v>314766179</v>
      </c>
      <c r="G76" s="375">
        <v>12990064</v>
      </c>
      <c r="H76" s="375">
        <v>327756243</v>
      </c>
      <c r="I76" s="375">
        <v>185989265</v>
      </c>
      <c r="J76" s="375">
        <v>1684022</v>
      </c>
      <c r="K76" s="375">
        <v>187673287</v>
      </c>
      <c r="L76" s="375">
        <v>2211335</v>
      </c>
      <c r="M76" s="375">
        <v>24231505</v>
      </c>
      <c r="N76" s="375">
        <v>2824124</v>
      </c>
      <c r="O76" s="375">
        <v>27055629</v>
      </c>
      <c r="P76" s="375">
        <v>931549662</v>
      </c>
      <c r="Q76" s="376"/>
      <c r="R76" s="375">
        <v>931549662</v>
      </c>
      <c r="S76" s="376"/>
      <c r="T76" s="375">
        <v>873755974</v>
      </c>
      <c r="U76" s="375">
        <v>873755974</v>
      </c>
      <c r="V76" s="375">
        <v>904494033</v>
      </c>
      <c r="W76" s="375">
        <v>904494033</v>
      </c>
      <c r="X76" s="375">
        <v>931549662</v>
      </c>
      <c r="Y76" s="375">
        <v>931549662</v>
      </c>
      <c r="Z76" s="375">
        <v>1726224</v>
      </c>
      <c r="AA76" s="375">
        <v>74624</v>
      </c>
      <c r="AB76" s="375">
        <v>1800848</v>
      </c>
      <c r="AC76" s="375">
        <v>46994752.25</v>
      </c>
      <c r="AD76" s="375">
        <v>0</v>
      </c>
      <c r="AE76" s="375">
        <v>980345262.25</v>
      </c>
      <c r="AF76" s="377">
        <v>0</v>
      </c>
    </row>
    <row r="77" spans="1:32">
      <c r="A77" s="367">
        <v>2014</v>
      </c>
      <c r="B77" s="367" t="s">
        <v>10</v>
      </c>
      <c r="C77" s="375">
        <v>410250323</v>
      </c>
      <c r="D77" s="375">
        <v>75781137</v>
      </c>
      <c r="E77" s="375">
        <v>486031460</v>
      </c>
      <c r="F77" s="375">
        <v>337005456</v>
      </c>
      <c r="G77" s="375">
        <v>59551284</v>
      </c>
      <c r="H77" s="375">
        <v>396556740</v>
      </c>
      <c r="I77" s="375">
        <v>156248459</v>
      </c>
      <c r="J77" s="375">
        <v>7222188</v>
      </c>
      <c r="K77" s="375">
        <v>163470647</v>
      </c>
      <c r="L77" s="375">
        <v>2213485</v>
      </c>
      <c r="M77" s="375">
        <v>29952623</v>
      </c>
      <c r="N77" s="375">
        <v>3589732</v>
      </c>
      <c r="O77" s="375">
        <v>33542355</v>
      </c>
      <c r="P77" s="375">
        <v>1081814687</v>
      </c>
      <c r="Q77" s="376"/>
      <c r="R77" s="375">
        <v>1081814687</v>
      </c>
      <c r="S77" s="376"/>
      <c r="T77" s="375">
        <v>905717723</v>
      </c>
      <c r="U77" s="375">
        <v>905717723</v>
      </c>
      <c r="V77" s="375">
        <v>1048272332</v>
      </c>
      <c r="W77" s="375">
        <v>1048272332</v>
      </c>
      <c r="X77" s="375">
        <v>1081814687</v>
      </c>
      <c r="Y77" s="375">
        <v>1081814687</v>
      </c>
      <c r="Z77" s="375">
        <v>1502049</v>
      </c>
      <c r="AA77" s="375">
        <v>276635</v>
      </c>
      <c r="AB77" s="375">
        <v>1778684</v>
      </c>
      <c r="AC77" s="375">
        <v>64600014.75</v>
      </c>
      <c r="AD77" s="375">
        <v>0</v>
      </c>
      <c r="AE77" s="375">
        <v>1148193385.75</v>
      </c>
      <c r="AF77" s="377">
        <v>0</v>
      </c>
    </row>
    <row r="78" spans="1:32">
      <c r="A78" s="367">
        <v>2014</v>
      </c>
      <c r="B78" s="367" t="s">
        <v>11</v>
      </c>
      <c r="C78" s="375">
        <v>562969906</v>
      </c>
      <c r="D78" s="375">
        <v>30500144</v>
      </c>
      <c r="E78" s="375">
        <v>593470050</v>
      </c>
      <c r="F78" s="375">
        <v>394361764</v>
      </c>
      <c r="G78" s="375">
        <v>20604956</v>
      </c>
      <c r="H78" s="375">
        <v>414966720</v>
      </c>
      <c r="I78" s="375">
        <v>157760998</v>
      </c>
      <c r="J78" s="375">
        <v>2199579</v>
      </c>
      <c r="K78" s="375">
        <v>159960577</v>
      </c>
      <c r="L78" s="375">
        <v>2215635</v>
      </c>
      <c r="M78" s="375">
        <v>33182207</v>
      </c>
      <c r="N78" s="375">
        <v>3994434</v>
      </c>
      <c r="O78" s="375">
        <v>37176641</v>
      </c>
      <c r="P78" s="375">
        <v>1207789623</v>
      </c>
      <c r="Q78" s="376"/>
      <c r="R78" s="375">
        <v>1207789623</v>
      </c>
      <c r="S78" s="376"/>
      <c r="T78" s="375">
        <v>1117308303</v>
      </c>
      <c r="U78" s="375">
        <v>1117308303</v>
      </c>
      <c r="V78" s="375">
        <v>1170612982</v>
      </c>
      <c r="W78" s="375">
        <v>1170612982</v>
      </c>
      <c r="X78" s="375">
        <v>1207789623</v>
      </c>
      <c r="Y78" s="375">
        <v>1207789623</v>
      </c>
      <c r="Z78" s="375">
        <v>1870463</v>
      </c>
      <c r="AA78" s="375">
        <v>101020</v>
      </c>
      <c r="AB78" s="375">
        <v>1971483</v>
      </c>
      <c r="AC78" s="375">
        <v>81846392.620000005</v>
      </c>
      <c r="AD78" s="375">
        <v>0</v>
      </c>
      <c r="AE78" s="375">
        <v>1291607498.6199999</v>
      </c>
      <c r="AF78" s="377">
        <v>0</v>
      </c>
    </row>
    <row r="79" spans="1:32">
      <c r="A79" s="367">
        <v>2014</v>
      </c>
      <c r="B79" s="367" t="s">
        <v>12</v>
      </c>
      <c r="C79" s="375">
        <v>658683020</v>
      </c>
      <c r="D79" s="375">
        <v>11532132</v>
      </c>
      <c r="E79" s="375">
        <v>670215152</v>
      </c>
      <c r="F79" s="375">
        <v>422534790</v>
      </c>
      <c r="G79" s="375">
        <v>7158230</v>
      </c>
      <c r="H79" s="375">
        <v>429693020</v>
      </c>
      <c r="I79" s="375">
        <v>158468402</v>
      </c>
      <c r="J79" s="375">
        <v>723161</v>
      </c>
      <c r="K79" s="375">
        <v>159191563</v>
      </c>
      <c r="L79" s="375">
        <v>2217784</v>
      </c>
      <c r="M79" s="375">
        <v>35697918</v>
      </c>
      <c r="N79" s="375">
        <v>4300869</v>
      </c>
      <c r="O79" s="375">
        <v>39998787</v>
      </c>
      <c r="P79" s="375">
        <v>1301316306</v>
      </c>
      <c r="Q79" s="376"/>
      <c r="R79" s="375">
        <v>1301316306</v>
      </c>
      <c r="S79" s="376"/>
      <c r="T79" s="375">
        <v>1241903996</v>
      </c>
      <c r="U79" s="375">
        <v>1241903996</v>
      </c>
      <c r="V79" s="375">
        <v>1261317519</v>
      </c>
      <c r="W79" s="375">
        <v>1261317519</v>
      </c>
      <c r="X79" s="375">
        <v>1301316306</v>
      </c>
      <c r="Y79" s="375">
        <v>1301316306</v>
      </c>
      <c r="Z79" s="375">
        <v>2012075</v>
      </c>
      <c r="AA79" s="375">
        <v>35117</v>
      </c>
      <c r="AB79" s="375">
        <v>2047192</v>
      </c>
      <c r="AC79" s="375">
        <v>96147065.709999993</v>
      </c>
      <c r="AD79" s="375">
        <v>0</v>
      </c>
      <c r="AE79" s="375">
        <v>1399510563.71</v>
      </c>
      <c r="AF79" s="377">
        <v>0</v>
      </c>
    </row>
    <row r="80" spans="1:32">
      <c r="A80" s="367">
        <v>2014</v>
      </c>
      <c r="B80" s="367" t="s">
        <v>13</v>
      </c>
      <c r="C80" s="375">
        <v>674885986</v>
      </c>
      <c r="D80" s="375">
        <v>-7488161</v>
      </c>
      <c r="E80" s="375">
        <v>667397825</v>
      </c>
      <c r="F80" s="375">
        <v>429882615</v>
      </c>
      <c r="G80" s="375">
        <v>-4617349</v>
      </c>
      <c r="H80" s="375">
        <v>425265266</v>
      </c>
      <c r="I80" s="375">
        <v>158548547</v>
      </c>
      <c r="J80" s="375">
        <v>-459267</v>
      </c>
      <c r="K80" s="375">
        <v>158089280</v>
      </c>
      <c r="L80" s="375">
        <v>2219934</v>
      </c>
      <c r="M80" s="375">
        <v>35305823</v>
      </c>
      <c r="N80" s="375">
        <v>4249662</v>
      </c>
      <c r="O80" s="375">
        <v>39555485</v>
      </c>
      <c r="P80" s="375">
        <v>1292527790</v>
      </c>
      <c r="Q80" s="376"/>
      <c r="R80" s="375">
        <v>1292527790</v>
      </c>
      <c r="S80" s="376"/>
      <c r="T80" s="375">
        <v>1265537082</v>
      </c>
      <c r="U80" s="375">
        <v>1265537082</v>
      </c>
      <c r="V80" s="375">
        <v>1252972305</v>
      </c>
      <c r="W80" s="375">
        <v>1252972305</v>
      </c>
      <c r="X80" s="375">
        <v>1292527790</v>
      </c>
      <c r="Y80" s="375">
        <v>1292527790</v>
      </c>
      <c r="Z80" s="375">
        <v>2018975</v>
      </c>
      <c r="AA80" s="375">
        <v>-22336</v>
      </c>
      <c r="AB80" s="375">
        <v>1996639</v>
      </c>
      <c r="AC80" s="375">
        <v>94718111.299999997</v>
      </c>
      <c r="AD80" s="375">
        <v>0</v>
      </c>
      <c r="AE80" s="375">
        <v>1389242540.3</v>
      </c>
      <c r="AF80" s="377">
        <v>0</v>
      </c>
    </row>
    <row r="81" spans="1:32">
      <c r="A81" s="367">
        <v>2014</v>
      </c>
      <c r="B81" s="367" t="s">
        <v>14</v>
      </c>
      <c r="C81" s="375">
        <v>625508011</v>
      </c>
      <c r="D81" s="375">
        <v>-60601466</v>
      </c>
      <c r="E81" s="375">
        <v>564906545</v>
      </c>
      <c r="F81" s="375">
        <v>422669817</v>
      </c>
      <c r="G81" s="375">
        <v>-39570743</v>
      </c>
      <c r="H81" s="375">
        <v>383099074</v>
      </c>
      <c r="I81" s="375">
        <v>158329629</v>
      </c>
      <c r="J81" s="375">
        <v>-3991407</v>
      </c>
      <c r="K81" s="375">
        <v>154338222</v>
      </c>
      <c r="L81" s="375">
        <v>2222084</v>
      </c>
      <c r="M81" s="375">
        <v>31524700</v>
      </c>
      <c r="N81" s="375">
        <v>3781137</v>
      </c>
      <c r="O81" s="375">
        <v>35305837</v>
      </c>
      <c r="P81" s="375">
        <v>1139871762</v>
      </c>
      <c r="Q81" s="376"/>
      <c r="R81" s="375">
        <v>1139871762</v>
      </c>
      <c r="S81" s="376"/>
      <c r="T81" s="375">
        <v>1208729541</v>
      </c>
      <c r="U81" s="375">
        <v>1208729541</v>
      </c>
      <c r="V81" s="375">
        <v>1104565925</v>
      </c>
      <c r="W81" s="375">
        <v>1104565925</v>
      </c>
      <c r="X81" s="375">
        <v>1139871762</v>
      </c>
      <c r="Y81" s="375">
        <v>1139871762</v>
      </c>
      <c r="Z81" s="375">
        <v>2113932</v>
      </c>
      <c r="AA81" s="375">
        <v>-204321</v>
      </c>
      <c r="AB81" s="375">
        <v>1909611</v>
      </c>
      <c r="AC81" s="375">
        <v>72210910.980000004</v>
      </c>
      <c r="AD81" s="375">
        <v>0</v>
      </c>
      <c r="AE81" s="375">
        <v>1213992283.98</v>
      </c>
      <c r="AF81" s="377">
        <v>0</v>
      </c>
    </row>
    <row r="82" spans="1:32">
      <c r="A82" s="367">
        <v>2014</v>
      </c>
      <c r="B82" s="367" t="s">
        <v>15</v>
      </c>
      <c r="C82" s="375">
        <v>507739798</v>
      </c>
      <c r="D82" s="375">
        <v>-40748010</v>
      </c>
      <c r="E82" s="375">
        <v>466991788</v>
      </c>
      <c r="F82" s="375">
        <v>378179699</v>
      </c>
      <c r="G82" s="375">
        <v>-29172281</v>
      </c>
      <c r="H82" s="375">
        <v>349007418</v>
      </c>
      <c r="I82" s="375">
        <v>187488652</v>
      </c>
      <c r="J82" s="375">
        <v>-3240045</v>
      </c>
      <c r="K82" s="375">
        <v>184248607</v>
      </c>
      <c r="L82" s="375">
        <v>2224234</v>
      </c>
      <c r="M82" s="375">
        <v>27511496</v>
      </c>
      <c r="N82" s="375">
        <v>3273905</v>
      </c>
      <c r="O82" s="375">
        <v>30785401</v>
      </c>
      <c r="P82" s="375">
        <v>1033257448</v>
      </c>
      <c r="Q82" s="376"/>
      <c r="R82" s="375">
        <v>1033257448</v>
      </c>
      <c r="S82" s="376"/>
      <c r="T82" s="375">
        <v>1075632383</v>
      </c>
      <c r="U82" s="375">
        <v>1075632383</v>
      </c>
      <c r="V82" s="375">
        <v>1002472047</v>
      </c>
      <c r="W82" s="375">
        <v>1002472047</v>
      </c>
      <c r="X82" s="375">
        <v>1033257448</v>
      </c>
      <c r="Y82" s="375">
        <v>1033257448</v>
      </c>
      <c r="Z82" s="375">
        <v>1537654</v>
      </c>
      <c r="AA82" s="375">
        <v>-123152</v>
      </c>
      <c r="AB82" s="375">
        <v>1414502</v>
      </c>
      <c r="AC82" s="375">
        <v>58512487.100000001</v>
      </c>
      <c r="AD82" s="375">
        <v>0</v>
      </c>
      <c r="AE82" s="375">
        <v>1093184437.0999999</v>
      </c>
      <c r="AF82" s="377">
        <v>0</v>
      </c>
    </row>
    <row r="83" spans="1:32">
      <c r="A83" s="367">
        <v>2014</v>
      </c>
      <c r="B83" s="367" t="s">
        <v>16</v>
      </c>
      <c r="C83" s="375">
        <v>390059081</v>
      </c>
      <c r="D83" s="375">
        <v>-14227597</v>
      </c>
      <c r="E83" s="375">
        <v>375831484</v>
      </c>
      <c r="F83" s="375">
        <v>322844130</v>
      </c>
      <c r="G83" s="375">
        <v>-11241549</v>
      </c>
      <c r="H83" s="375">
        <v>311602581</v>
      </c>
      <c r="I83" s="375">
        <v>185695644</v>
      </c>
      <c r="J83" s="375">
        <v>-1405941</v>
      </c>
      <c r="K83" s="375">
        <v>184289703</v>
      </c>
      <c r="L83" s="375">
        <v>2226384</v>
      </c>
      <c r="M83" s="375">
        <v>26400270</v>
      </c>
      <c r="N83" s="375">
        <v>2968475</v>
      </c>
      <c r="O83" s="375">
        <v>29368745</v>
      </c>
      <c r="P83" s="375">
        <v>903318897</v>
      </c>
      <c r="Q83" s="376"/>
      <c r="R83" s="375">
        <v>903318897</v>
      </c>
      <c r="S83" s="376"/>
      <c r="T83" s="375">
        <v>900825239</v>
      </c>
      <c r="U83" s="375">
        <v>900825239</v>
      </c>
      <c r="V83" s="375">
        <v>873950152</v>
      </c>
      <c r="W83" s="375">
        <v>873950152</v>
      </c>
      <c r="X83" s="375">
        <v>903318897</v>
      </c>
      <c r="Y83" s="375">
        <v>903318897</v>
      </c>
      <c r="Z83" s="375">
        <v>1331691</v>
      </c>
      <c r="AA83" s="375">
        <v>-48427</v>
      </c>
      <c r="AB83" s="375">
        <v>1283264</v>
      </c>
      <c r="AC83" s="375">
        <v>44138009.100000001</v>
      </c>
      <c r="AD83" s="375">
        <v>0</v>
      </c>
      <c r="AE83" s="375">
        <v>948740170.10000002</v>
      </c>
      <c r="AF83" s="377">
        <v>0</v>
      </c>
    </row>
    <row r="84" spans="1:32">
      <c r="A84" s="367">
        <v>2014</v>
      </c>
      <c r="B84" s="367" t="s">
        <v>17</v>
      </c>
      <c r="C84" s="375">
        <v>440926195</v>
      </c>
      <c r="D84" s="375">
        <v>23953907</v>
      </c>
      <c r="E84" s="375">
        <v>464880102</v>
      </c>
      <c r="F84" s="375">
        <v>316742499</v>
      </c>
      <c r="G84" s="375">
        <v>16452911</v>
      </c>
      <c r="H84" s="375">
        <v>333195410</v>
      </c>
      <c r="I84" s="375">
        <v>155406201</v>
      </c>
      <c r="J84" s="375">
        <v>2074046</v>
      </c>
      <c r="K84" s="375">
        <v>157480247</v>
      </c>
      <c r="L84" s="375">
        <v>2228534</v>
      </c>
      <c r="M84" s="375">
        <v>29657924</v>
      </c>
      <c r="N84" s="375">
        <v>3225557</v>
      </c>
      <c r="O84" s="375">
        <v>32883481</v>
      </c>
      <c r="P84" s="375">
        <v>990667774</v>
      </c>
      <c r="Q84" s="376"/>
      <c r="R84" s="375">
        <v>990667774</v>
      </c>
      <c r="S84" s="376"/>
      <c r="T84" s="375">
        <v>915303429</v>
      </c>
      <c r="U84" s="375">
        <v>915303429</v>
      </c>
      <c r="V84" s="375">
        <v>957784293</v>
      </c>
      <c r="W84" s="375">
        <v>957784293</v>
      </c>
      <c r="X84" s="375">
        <v>990667774</v>
      </c>
      <c r="Y84" s="375">
        <v>990667774</v>
      </c>
      <c r="Z84" s="375">
        <v>1856050</v>
      </c>
      <c r="AA84" s="375">
        <v>100384</v>
      </c>
      <c r="AB84" s="375">
        <v>1956434</v>
      </c>
      <c r="AC84" s="375">
        <v>53828764.969999999</v>
      </c>
      <c r="AD84" s="375">
        <v>0</v>
      </c>
      <c r="AE84" s="375">
        <v>1046452972.97</v>
      </c>
      <c r="AF84" s="377">
        <v>0</v>
      </c>
    </row>
    <row r="85" spans="1:32">
      <c r="A85" s="367">
        <v>2014</v>
      </c>
      <c r="B85" s="372" t="s">
        <v>184</v>
      </c>
      <c r="C85" s="375">
        <v>5971678085</v>
      </c>
      <c r="D85" s="375">
        <v>4346298</v>
      </c>
      <c r="E85" s="375">
        <v>5976024383</v>
      </c>
      <c r="F85" s="375">
        <v>4245035029</v>
      </c>
      <c r="G85" s="375">
        <v>14058417</v>
      </c>
      <c r="H85" s="375">
        <v>4259093446</v>
      </c>
      <c r="I85" s="375">
        <v>2000562495</v>
      </c>
      <c r="J85" s="375">
        <v>2426360</v>
      </c>
      <c r="K85" s="375">
        <v>2002988855</v>
      </c>
      <c r="L85" s="375">
        <v>26600514</v>
      </c>
      <c r="M85" s="375">
        <v>356041295</v>
      </c>
      <c r="N85" s="375">
        <v>41377736</v>
      </c>
      <c r="O85" s="375">
        <v>397419031</v>
      </c>
      <c r="P85" s="375">
        <v>12662126229</v>
      </c>
      <c r="Q85" s="376"/>
      <c r="R85" s="375">
        <v>12662126229</v>
      </c>
      <c r="S85" s="376"/>
      <c r="T85" s="375">
        <v>12243876123</v>
      </c>
      <c r="U85" s="375">
        <v>12243876123</v>
      </c>
      <c r="V85" s="375">
        <v>12264707198</v>
      </c>
      <c r="W85" s="375">
        <v>12264707198</v>
      </c>
      <c r="X85" s="375">
        <v>12662126229</v>
      </c>
      <c r="Y85" s="375">
        <v>12662126229</v>
      </c>
      <c r="Z85" s="375">
        <v>21799688</v>
      </c>
      <c r="AA85" s="375">
        <v>57006</v>
      </c>
      <c r="AB85" s="375">
        <v>21856694</v>
      </c>
      <c r="AC85" s="375">
        <v>753926046.05000007</v>
      </c>
      <c r="AD85" s="375">
        <v>0</v>
      </c>
      <c r="AE85" s="375">
        <v>13437908969.049999</v>
      </c>
      <c r="AF85" s="377">
        <v>0</v>
      </c>
    </row>
    <row r="86" spans="1:32">
      <c r="A86" s="367">
        <v>2015</v>
      </c>
      <c r="B86" s="367" t="s">
        <v>6</v>
      </c>
      <c r="C86" s="375">
        <v>515401008</v>
      </c>
      <c r="D86" s="375">
        <v>-3789053</v>
      </c>
      <c r="E86" s="375">
        <v>511611955</v>
      </c>
      <c r="F86" s="375">
        <v>321971203</v>
      </c>
      <c r="G86" s="375">
        <v>-2272100</v>
      </c>
      <c r="H86" s="375">
        <v>319699103</v>
      </c>
      <c r="I86" s="375">
        <v>156484417</v>
      </c>
      <c r="J86" s="375">
        <v>-285182</v>
      </c>
      <c r="K86" s="375">
        <v>156199235</v>
      </c>
      <c r="L86" s="375">
        <v>2230771</v>
      </c>
      <c r="M86" s="375">
        <v>30009539</v>
      </c>
      <c r="N86" s="375">
        <v>3248961</v>
      </c>
      <c r="O86" s="375">
        <v>33258500</v>
      </c>
      <c r="P86" s="375">
        <v>1022999564</v>
      </c>
      <c r="Q86" s="376"/>
      <c r="R86" s="375">
        <v>1022999564</v>
      </c>
      <c r="S86" s="376"/>
      <c r="T86" s="375">
        <v>996087399</v>
      </c>
      <c r="U86" s="375">
        <v>996087399</v>
      </c>
      <c r="V86" s="375">
        <v>989741064</v>
      </c>
      <c r="W86" s="375">
        <v>989741064</v>
      </c>
      <c r="X86" s="375">
        <v>1022999564</v>
      </c>
      <c r="Y86" s="375">
        <v>1022999564</v>
      </c>
      <c r="Z86" s="375">
        <v>2058193</v>
      </c>
      <c r="AA86" s="375">
        <v>-15044</v>
      </c>
      <c r="AB86" s="375">
        <v>2043149</v>
      </c>
      <c r="AC86" s="375">
        <v>56592736.640000001</v>
      </c>
      <c r="AD86" s="375">
        <v>0</v>
      </c>
      <c r="AE86" s="375">
        <v>1081635449.6399999</v>
      </c>
      <c r="AF86" s="377">
        <v>0</v>
      </c>
    </row>
    <row r="87" spans="1:32">
      <c r="A87" s="367">
        <v>2015</v>
      </c>
      <c r="B87" s="367" t="s">
        <v>7</v>
      </c>
      <c r="C87" s="375">
        <v>454901427</v>
      </c>
      <c r="D87" s="375">
        <v>-45072571</v>
      </c>
      <c r="E87" s="375">
        <v>409828856</v>
      </c>
      <c r="F87" s="375">
        <v>303126141</v>
      </c>
      <c r="G87" s="375">
        <v>-28636400</v>
      </c>
      <c r="H87" s="375">
        <v>274489741</v>
      </c>
      <c r="I87" s="375">
        <v>156142996</v>
      </c>
      <c r="J87" s="375">
        <v>-3816688</v>
      </c>
      <c r="K87" s="375">
        <v>152326308</v>
      </c>
      <c r="L87" s="375">
        <v>2233007</v>
      </c>
      <c r="M87" s="375">
        <v>26971789</v>
      </c>
      <c r="N87" s="375">
        <v>2966108</v>
      </c>
      <c r="O87" s="375">
        <v>29937897</v>
      </c>
      <c r="P87" s="375">
        <v>868815809</v>
      </c>
      <c r="Q87" s="376"/>
      <c r="R87" s="375">
        <v>868815809</v>
      </c>
      <c r="S87" s="376"/>
      <c r="T87" s="375">
        <v>916403571</v>
      </c>
      <c r="U87" s="375">
        <v>916403571</v>
      </c>
      <c r="V87" s="375">
        <v>838877912</v>
      </c>
      <c r="W87" s="375">
        <v>838877912</v>
      </c>
      <c r="X87" s="375">
        <v>868815809</v>
      </c>
      <c r="Y87" s="375">
        <v>868815809</v>
      </c>
      <c r="Z87" s="375">
        <v>1990683</v>
      </c>
      <c r="AA87" s="375">
        <v>-196458</v>
      </c>
      <c r="AB87" s="375">
        <v>1794225</v>
      </c>
      <c r="AC87" s="375">
        <v>39933000.130000003</v>
      </c>
      <c r="AD87" s="375">
        <v>0</v>
      </c>
      <c r="AE87" s="375">
        <v>910543034.13</v>
      </c>
      <c r="AF87" s="377">
        <v>0</v>
      </c>
    </row>
    <row r="88" spans="1:32">
      <c r="A88" s="367">
        <v>2015</v>
      </c>
      <c r="B88" s="367" t="s">
        <v>8</v>
      </c>
      <c r="C88" s="375">
        <v>395648010</v>
      </c>
      <c r="D88" s="375">
        <v>17695017</v>
      </c>
      <c r="E88" s="375">
        <v>413343027</v>
      </c>
      <c r="F88" s="375">
        <v>295216579</v>
      </c>
      <c r="G88" s="375">
        <v>12554957</v>
      </c>
      <c r="H88" s="375">
        <v>307771536</v>
      </c>
      <c r="I88" s="375">
        <v>185980089</v>
      </c>
      <c r="J88" s="375">
        <v>1715969</v>
      </c>
      <c r="K88" s="375">
        <v>187696058</v>
      </c>
      <c r="L88" s="375">
        <v>2235244</v>
      </c>
      <c r="M88" s="375">
        <v>27064785</v>
      </c>
      <c r="N88" s="375">
        <v>3053171</v>
      </c>
      <c r="O88" s="375">
        <v>30117956</v>
      </c>
      <c r="P88" s="375">
        <v>941163821</v>
      </c>
      <c r="Q88" s="376"/>
      <c r="R88" s="375">
        <v>941163821</v>
      </c>
      <c r="S88" s="376"/>
      <c r="T88" s="375">
        <v>879079922</v>
      </c>
      <c r="U88" s="375">
        <v>879079922</v>
      </c>
      <c r="V88" s="375">
        <v>911045865</v>
      </c>
      <c r="W88" s="375">
        <v>911045865</v>
      </c>
      <c r="X88" s="375">
        <v>941163821</v>
      </c>
      <c r="Y88" s="375">
        <v>941163821</v>
      </c>
      <c r="Z88" s="375">
        <v>1781699</v>
      </c>
      <c r="AA88" s="375">
        <v>79389</v>
      </c>
      <c r="AB88" s="375">
        <v>1861088</v>
      </c>
      <c r="AC88" s="375">
        <v>47143083.25</v>
      </c>
      <c r="AD88" s="375">
        <v>0</v>
      </c>
      <c r="AE88" s="375">
        <v>990167992.25</v>
      </c>
      <c r="AF88" s="377">
        <v>0</v>
      </c>
    </row>
    <row r="89" spans="1:32">
      <c r="A89" s="367">
        <v>2015</v>
      </c>
      <c r="B89" s="367" t="s">
        <v>9</v>
      </c>
      <c r="C89" s="375">
        <v>380950355</v>
      </c>
      <c r="D89" s="375">
        <v>16489610</v>
      </c>
      <c r="E89" s="375">
        <v>397439965</v>
      </c>
      <c r="F89" s="375">
        <v>319948545</v>
      </c>
      <c r="G89" s="375">
        <v>13201033</v>
      </c>
      <c r="H89" s="375">
        <v>333149578</v>
      </c>
      <c r="I89" s="375">
        <v>186649533</v>
      </c>
      <c r="J89" s="375">
        <v>1691676</v>
      </c>
      <c r="K89" s="375">
        <v>188341209</v>
      </c>
      <c r="L89" s="375">
        <v>2237481</v>
      </c>
      <c r="M89" s="375">
        <v>24698672</v>
      </c>
      <c r="N89" s="375">
        <v>2855410</v>
      </c>
      <c r="O89" s="375">
        <v>27554082</v>
      </c>
      <c r="P89" s="375">
        <v>948722315</v>
      </c>
      <c r="Q89" s="376"/>
      <c r="R89" s="375">
        <v>948722315</v>
      </c>
      <c r="S89" s="376"/>
      <c r="T89" s="375">
        <v>889785914</v>
      </c>
      <c r="U89" s="375">
        <v>889785914</v>
      </c>
      <c r="V89" s="375">
        <v>921168233</v>
      </c>
      <c r="W89" s="375">
        <v>921168233</v>
      </c>
      <c r="X89" s="375">
        <v>948722315</v>
      </c>
      <c r="Y89" s="375">
        <v>948722315</v>
      </c>
      <c r="Z89" s="375">
        <v>1726224</v>
      </c>
      <c r="AA89" s="375">
        <v>74532</v>
      </c>
      <c r="AB89" s="375">
        <v>1800756</v>
      </c>
      <c r="AC89" s="375">
        <v>47805739.759999998</v>
      </c>
      <c r="AD89" s="375">
        <v>0</v>
      </c>
      <c r="AE89" s="375">
        <v>998328810.75999999</v>
      </c>
      <c r="AF89" s="377">
        <v>0</v>
      </c>
    </row>
    <row r="90" spans="1:32">
      <c r="A90" s="367">
        <v>2015</v>
      </c>
      <c r="B90" s="367" t="s">
        <v>10</v>
      </c>
      <c r="C90" s="375">
        <v>421443637</v>
      </c>
      <c r="D90" s="375">
        <v>77695689</v>
      </c>
      <c r="E90" s="375">
        <v>499139326</v>
      </c>
      <c r="F90" s="375">
        <v>342469346</v>
      </c>
      <c r="G90" s="375">
        <v>60442237</v>
      </c>
      <c r="H90" s="375">
        <v>402911583</v>
      </c>
      <c r="I90" s="375">
        <v>156908727</v>
      </c>
      <c r="J90" s="375">
        <v>7245938</v>
      </c>
      <c r="K90" s="375">
        <v>164154665</v>
      </c>
      <c r="L90" s="375">
        <v>2239717</v>
      </c>
      <c r="M90" s="375">
        <v>30430302</v>
      </c>
      <c r="N90" s="375">
        <v>3621723</v>
      </c>
      <c r="O90" s="375">
        <v>34052025</v>
      </c>
      <c r="P90" s="375">
        <v>1102497316</v>
      </c>
      <c r="Q90" s="376"/>
      <c r="R90" s="375">
        <v>1102497316</v>
      </c>
      <c r="S90" s="376"/>
      <c r="T90" s="375">
        <v>923061427</v>
      </c>
      <c r="U90" s="375">
        <v>923061427</v>
      </c>
      <c r="V90" s="375">
        <v>1068445291</v>
      </c>
      <c r="W90" s="375">
        <v>1068445291</v>
      </c>
      <c r="X90" s="375">
        <v>1102497316</v>
      </c>
      <c r="Y90" s="375">
        <v>1102497316</v>
      </c>
      <c r="Z90" s="375">
        <v>1502049</v>
      </c>
      <c r="AA90" s="375">
        <v>275959</v>
      </c>
      <c r="AB90" s="375">
        <v>1778008</v>
      </c>
      <c r="AC90" s="375">
        <v>65820229.740000002</v>
      </c>
      <c r="AD90" s="375">
        <v>0</v>
      </c>
      <c r="AE90" s="375">
        <v>1170095553.74</v>
      </c>
      <c r="AF90" s="377">
        <v>0</v>
      </c>
    </row>
    <row r="91" spans="1:32">
      <c r="A91" s="367">
        <v>2015</v>
      </c>
      <c r="B91" s="367" t="s">
        <v>11</v>
      </c>
      <c r="C91" s="375">
        <v>578333990</v>
      </c>
      <c r="D91" s="375">
        <v>31262769</v>
      </c>
      <c r="E91" s="375">
        <v>609596759</v>
      </c>
      <c r="F91" s="375">
        <v>400667462</v>
      </c>
      <c r="G91" s="375">
        <v>20905264</v>
      </c>
      <c r="H91" s="375">
        <v>421572726</v>
      </c>
      <c r="I91" s="375">
        <v>158427802</v>
      </c>
      <c r="J91" s="375">
        <v>2206068</v>
      </c>
      <c r="K91" s="375">
        <v>160633870</v>
      </c>
      <c r="L91" s="375">
        <v>2241954</v>
      </c>
      <c r="M91" s="375">
        <v>33642192</v>
      </c>
      <c r="N91" s="375">
        <v>4025239</v>
      </c>
      <c r="O91" s="375">
        <v>37667431</v>
      </c>
      <c r="P91" s="375">
        <v>1231712740</v>
      </c>
      <c r="Q91" s="376"/>
      <c r="R91" s="375">
        <v>1231712740</v>
      </c>
      <c r="S91" s="376"/>
      <c r="T91" s="375">
        <v>1139671208</v>
      </c>
      <c r="U91" s="375">
        <v>1139671208</v>
      </c>
      <c r="V91" s="375">
        <v>1194045309</v>
      </c>
      <c r="W91" s="375">
        <v>1194045309</v>
      </c>
      <c r="X91" s="375">
        <v>1231712740</v>
      </c>
      <c r="Y91" s="375">
        <v>1231712740</v>
      </c>
      <c r="Z91" s="375">
        <v>1870463</v>
      </c>
      <c r="AA91" s="375">
        <v>100744</v>
      </c>
      <c r="AB91" s="375">
        <v>1971207</v>
      </c>
      <c r="AC91" s="375">
        <v>83535373.260000005</v>
      </c>
      <c r="AD91" s="375">
        <v>0</v>
      </c>
      <c r="AE91" s="375">
        <v>1317219320.26</v>
      </c>
      <c r="AF91" s="377">
        <v>0</v>
      </c>
    </row>
    <row r="92" spans="1:32">
      <c r="A92" s="367">
        <v>2015</v>
      </c>
      <c r="B92" s="367" t="s">
        <v>12</v>
      </c>
      <c r="C92" s="375">
        <v>676667052</v>
      </c>
      <c r="D92" s="375">
        <v>11787953</v>
      </c>
      <c r="E92" s="375">
        <v>688455005</v>
      </c>
      <c r="F92" s="375">
        <v>429247515</v>
      </c>
      <c r="G92" s="375">
        <v>7242230</v>
      </c>
      <c r="H92" s="375">
        <v>436489745</v>
      </c>
      <c r="I92" s="375">
        <v>159135785</v>
      </c>
      <c r="J92" s="375">
        <v>723230</v>
      </c>
      <c r="K92" s="375">
        <v>159859015</v>
      </c>
      <c r="L92" s="375">
        <v>2244191</v>
      </c>
      <c r="M92" s="375">
        <v>36171549</v>
      </c>
      <c r="N92" s="375">
        <v>4332588</v>
      </c>
      <c r="O92" s="375">
        <v>40504137</v>
      </c>
      <c r="P92" s="375">
        <v>1327552093</v>
      </c>
      <c r="Q92" s="376"/>
      <c r="R92" s="375">
        <v>1327552093</v>
      </c>
      <c r="S92" s="376"/>
      <c r="T92" s="375">
        <v>1267294543</v>
      </c>
      <c r="U92" s="375">
        <v>1267294543</v>
      </c>
      <c r="V92" s="375">
        <v>1287047956</v>
      </c>
      <c r="W92" s="375">
        <v>1287047956</v>
      </c>
      <c r="X92" s="375">
        <v>1327552093</v>
      </c>
      <c r="Y92" s="375">
        <v>1327552093</v>
      </c>
      <c r="Z92" s="375">
        <v>2012075</v>
      </c>
      <c r="AA92" s="375">
        <v>34925</v>
      </c>
      <c r="AB92" s="375">
        <v>2047000</v>
      </c>
      <c r="AC92" s="375">
        <v>98215075.260000005</v>
      </c>
      <c r="AD92" s="375">
        <v>0</v>
      </c>
      <c r="AE92" s="375">
        <v>1427814168.26</v>
      </c>
      <c r="AF92" s="377">
        <v>0</v>
      </c>
    </row>
    <row r="93" spans="1:32">
      <c r="A93" s="367">
        <v>2015</v>
      </c>
      <c r="B93" s="367" t="s">
        <v>13</v>
      </c>
      <c r="C93" s="375">
        <v>693334858</v>
      </c>
      <c r="D93" s="375">
        <v>-7722223</v>
      </c>
      <c r="E93" s="375">
        <v>685612635</v>
      </c>
      <c r="F93" s="375">
        <v>436735470</v>
      </c>
      <c r="G93" s="375">
        <v>-4712954</v>
      </c>
      <c r="H93" s="375">
        <v>432022516</v>
      </c>
      <c r="I93" s="375">
        <v>159214641</v>
      </c>
      <c r="J93" s="375">
        <v>-463368</v>
      </c>
      <c r="K93" s="375">
        <v>158751273</v>
      </c>
      <c r="L93" s="375">
        <v>2246427</v>
      </c>
      <c r="M93" s="375">
        <v>35777093</v>
      </c>
      <c r="N93" s="375">
        <v>4281223</v>
      </c>
      <c r="O93" s="375">
        <v>40058316</v>
      </c>
      <c r="P93" s="375">
        <v>1318691167</v>
      </c>
      <c r="Q93" s="376"/>
      <c r="R93" s="375">
        <v>1318691167</v>
      </c>
      <c r="S93" s="376"/>
      <c r="T93" s="375">
        <v>1291531396</v>
      </c>
      <c r="U93" s="375">
        <v>1291531396</v>
      </c>
      <c r="V93" s="375">
        <v>1278632851</v>
      </c>
      <c r="W93" s="375">
        <v>1278632851</v>
      </c>
      <c r="X93" s="375">
        <v>1318691167</v>
      </c>
      <c r="Y93" s="375">
        <v>1318691167</v>
      </c>
      <c r="Z93" s="375">
        <v>2018975</v>
      </c>
      <c r="AA93" s="375">
        <v>-22410</v>
      </c>
      <c r="AB93" s="375">
        <v>1996565</v>
      </c>
      <c r="AC93" s="375">
        <v>96768179.519999996</v>
      </c>
      <c r="AD93" s="375">
        <v>0</v>
      </c>
      <c r="AE93" s="375">
        <v>1417455911.52</v>
      </c>
      <c r="AF93" s="377">
        <v>0</v>
      </c>
    </row>
    <row r="94" spans="1:32">
      <c r="A94" s="367">
        <v>2015</v>
      </c>
      <c r="B94" s="367" t="s">
        <v>14</v>
      </c>
      <c r="C94" s="375">
        <v>642662532</v>
      </c>
      <c r="D94" s="375">
        <v>-62174722</v>
      </c>
      <c r="E94" s="375">
        <v>580487810</v>
      </c>
      <c r="F94" s="375">
        <v>429515885</v>
      </c>
      <c r="G94" s="375">
        <v>-40183295</v>
      </c>
      <c r="H94" s="375">
        <v>389332590</v>
      </c>
      <c r="I94" s="375">
        <v>158996581</v>
      </c>
      <c r="J94" s="375">
        <v>-4006586</v>
      </c>
      <c r="K94" s="375">
        <v>154989995</v>
      </c>
      <c r="L94" s="375">
        <v>2248664</v>
      </c>
      <c r="M94" s="375">
        <v>31976523</v>
      </c>
      <c r="N94" s="375">
        <v>3811395</v>
      </c>
      <c r="O94" s="375">
        <v>35787918</v>
      </c>
      <c r="P94" s="375">
        <v>1162846977</v>
      </c>
      <c r="Q94" s="376"/>
      <c r="R94" s="375">
        <v>1162846977</v>
      </c>
      <c r="S94" s="376"/>
      <c r="T94" s="375">
        <v>1233423662</v>
      </c>
      <c r="U94" s="375">
        <v>1233423662</v>
      </c>
      <c r="V94" s="375">
        <v>1127059059</v>
      </c>
      <c r="W94" s="375">
        <v>1127059059</v>
      </c>
      <c r="X94" s="375">
        <v>1162846977</v>
      </c>
      <c r="Y94" s="375">
        <v>1162846977</v>
      </c>
      <c r="Z94" s="375">
        <v>2113932</v>
      </c>
      <c r="AA94" s="375">
        <v>-203952</v>
      </c>
      <c r="AB94" s="375">
        <v>1909980</v>
      </c>
      <c r="AC94" s="375">
        <v>73745806.099999994</v>
      </c>
      <c r="AD94" s="375">
        <v>0</v>
      </c>
      <c r="AE94" s="375">
        <v>1238502763.0999999</v>
      </c>
      <c r="AF94" s="377">
        <v>0</v>
      </c>
    </row>
    <row r="95" spans="1:32">
      <c r="A95" s="367">
        <v>2015</v>
      </c>
      <c r="B95" s="367" t="s">
        <v>15</v>
      </c>
      <c r="C95" s="375">
        <v>521684058</v>
      </c>
      <c r="D95" s="375">
        <v>-41741996</v>
      </c>
      <c r="E95" s="375">
        <v>479942062</v>
      </c>
      <c r="F95" s="375">
        <v>384378762</v>
      </c>
      <c r="G95" s="375">
        <v>-29580938</v>
      </c>
      <c r="H95" s="375">
        <v>354797824</v>
      </c>
      <c r="I95" s="375">
        <v>188154973</v>
      </c>
      <c r="J95" s="375">
        <v>-3247781</v>
      </c>
      <c r="K95" s="375">
        <v>184907192</v>
      </c>
      <c r="L95" s="375">
        <v>2250901</v>
      </c>
      <c r="M95" s="375">
        <v>27973320</v>
      </c>
      <c r="N95" s="375">
        <v>3304834</v>
      </c>
      <c r="O95" s="375">
        <v>31278154</v>
      </c>
      <c r="P95" s="375">
        <v>1053176133</v>
      </c>
      <c r="Q95" s="376"/>
      <c r="R95" s="375">
        <v>1053176133</v>
      </c>
      <c r="S95" s="376"/>
      <c r="T95" s="375">
        <v>1096468694</v>
      </c>
      <c r="U95" s="375">
        <v>1096468694</v>
      </c>
      <c r="V95" s="375">
        <v>1021897979</v>
      </c>
      <c r="W95" s="375">
        <v>1021897979</v>
      </c>
      <c r="X95" s="375">
        <v>1053176133</v>
      </c>
      <c r="Y95" s="375">
        <v>1053176133</v>
      </c>
      <c r="Z95" s="375">
        <v>1537654</v>
      </c>
      <c r="AA95" s="375">
        <v>-122744</v>
      </c>
      <c r="AB95" s="375">
        <v>1414910</v>
      </c>
      <c r="AC95" s="375">
        <v>59632303.280000001</v>
      </c>
      <c r="AD95" s="375">
        <v>0</v>
      </c>
      <c r="AE95" s="375">
        <v>1114223346.28</v>
      </c>
      <c r="AF95" s="377">
        <v>0</v>
      </c>
    </row>
    <row r="96" spans="1:32">
      <c r="A96" s="367">
        <v>2015</v>
      </c>
      <c r="B96" s="367" t="s">
        <v>16</v>
      </c>
      <c r="C96" s="375">
        <v>400696256</v>
      </c>
      <c r="D96" s="375">
        <v>-14541968</v>
      </c>
      <c r="E96" s="375">
        <v>386154288</v>
      </c>
      <c r="F96" s="375">
        <v>328080257</v>
      </c>
      <c r="G96" s="375">
        <v>-11374936</v>
      </c>
      <c r="H96" s="375">
        <v>316705321</v>
      </c>
      <c r="I96" s="375">
        <v>186361866</v>
      </c>
      <c r="J96" s="375">
        <v>-1406542</v>
      </c>
      <c r="K96" s="375">
        <v>184955324</v>
      </c>
      <c r="L96" s="375">
        <v>2253137</v>
      </c>
      <c r="M96" s="375">
        <v>26843932</v>
      </c>
      <c r="N96" s="375">
        <v>2998188</v>
      </c>
      <c r="O96" s="375">
        <v>29842120</v>
      </c>
      <c r="P96" s="375">
        <v>919910190</v>
      </c>
      <c r="Q96" s="376"/>
      <c r="R96" s="375">
        <v>919910190</v>
      </c>
      <c r="S96" s="376"/>
      <c r="T96" s="375">
        <v>917391516</v>
      </c>
      <c r="U96" s="375">
        <v>917391516</v>
      </c>
      <c r="V96" s="375">
        <v>890068070</v>
      </c>
      <c r="W96" s="375">
        <v>890068070</v>
      </c>
      <c r="X96" s="375">
        <v>919910190</v>
      </c>
      <c r="Y96" s="375">
        <v>919910190</v>
      </c>
      <c r="Z96" s="375">
        <v>1331691</v>
      </c>
      <c r="AA96" s="375">
        <v>-48160</v>
      </c>
      <c r="AB96" s="375">
        <v>1283531</v>
      </c>
      <c r="AC96" s="375">
        <v>44910072.859999999</v>
      </c>
      <c r="AD96" s="375">
        <v>0</v>
      </c>
      <c r="AE96" s="375">
        <v>966103793.86000001</v>
      </c>
      <c r="AF96" s="377">
        <v>0</v>
      </c>
    </row>
    <row r="97" spans="1:32">
      <c r="A97" s="367">
        <v>2015</v>
      </c>
      <c r="B97" s="367" t="s">
        <v>17</v>
      </c>
      <c r="C97" s="375">
        <v>452852112</v>
      </c>
      <c r="D97" s="375">
        <v>24560270</v>
      </c>
      <c r="E97" s="375">
        <v>477412382</v>
      </c>
      <c r="F97" s="375">
        <v>321699624</v>
      </c>
      <c r="G97" s="375">
        <v>16700510</v>
      </c>
      <c r="H97" s="375">
        <v>338400134</v>
      </c>
      <c r="I97" s="375">
        <v>156071343</v>
      </c>
      <c r="J97" s="375">
        <v>2081481</v>
      </c>
      <c r="K97" s="375">
        <v>158152824</v>
      </c>
      <c r="L97" s="375">
        <v>2255374</v>
      </c>
      <c r="M97" s="375">
        <v>30116037</v>
      </c>
      <c r="N97" s="375">
        <v>3256238</v>
      </c>
      <c r="O97" s="375">
        <v>33372275</v>
      </c>
      <c r="P97" s="375">
        <v>1009592989</v>
      </c>
      <c r="Q97" s="376"/>
      <c r="R97" s="375">
        <v>1009592989</v>
      </c>
      <c r="S97" s="376"/>
      <c r="T97" s="375">
        <v>932878453</v>
      </c>
      <c r="U97" s="375">
        <v>932878453</v>
      </c>
      <c r="V97" s="375">
        <v>976220714</v>
      </c>
      <c r="W97" s="375">
        <v>976220714</v>
      </c>
      <c r="X97" s="375">
        <v>1009592989</v>
      </c>
      <c r="Y97" s="375">
        <v>1009592989</v>
      </c>
      <c r="Z97" s="375">
        <v>1856050</v>
      </c>
      <c r="AA97" s="375">
        <v>100143</v>
      </c>
      <c r="AB97" s="375">
        <v>1956193</v>
      </c>
      <c r="AC97" s="375">
        <v>54882876.479999997</v>
      </c>
      <c r="AD97" s="375">
        <v>0</v>
      </c>
      <c r="AE97" s="375">
        <v>1066432058.48</v>
      </c>
      <c r="AF97" s="377">
        <v>0</v>
      </c>
    </row>
    <row r="98" spans="1:32">
      <c r="A98" s="367">
        <v>2015</v>
      </c>
      <c r="B98" s="372" t="s">
        <v>184</v>
      </c>
      <c r="C98" s="375">
        <v>6134575295</v>
      </c>
      <c r="D98" s="375">
        <v>4448775</v>
      </c>
      <c r="E98" s="375">
        <v>6139024070</v>
      </c>
      <c r="F98" s="375">
        <v>4313056789</v>
      </c>
      <c r="G98" s="375">
        <v>14285608</v>
      </c>
      <c r="H98" s="375">
        <v>4327342397</v>
      </c>
      <c r="I98" s="375">
        <v>2008528753</v>
      </c>
      <c r="J98" s="375">
        <v>2438215</v>
      </c>
      <c r="K98" s="375">
        <v>2010966968</v>
      </c>
      <c r="L98" s="375">
        <v>26916868</v>
      </c>
      <c r="M98" s="375">
        <v>361675733</v>
      </c>
      <c r="N98" s="375">
        <v>41755078</v>
      </c>
      <c r="O98" s="375">
        <v>403430811</v>
      </c>
      <c r="P98" s="375">
        <v>12907681114</v>
      </c>
      <c r="Q98" s="376"/>
      <c r="R98" s="375">
        <v>12907681114</v>
      </c>
      <c r="S98" s="376"/>
      <c r="T98" s="375">
        <v>12483077705</v>
      </c>
      <c r="U98" s="375">
        <v>12483077705</v>
      </c>
      <c r="V98" s="375">
        <v>12504250303</v>
      </c>
      <c r="W98" s="375">
        <v>12504250303</v>
      </c>
      <c r="X98" s="375">
        <v>12907681114</v>
      </c>
      <c r="Y98" s="375">
        <v>12907681114</v>
      </c>
      <c r="Z98" s="375">
        <v>21799688</v>
      </c>
      <c r="AA98" s="375">
        <v>56924</v>
      </c>
      <c r="AB98" s="375">
        <v>21856612</v>
      </c>
      <c r="AC98" s="375">
        <v>768984476.27999997</v>
      </c>
      <c r="AD98" s="375">
        <v>0</v>
      </c>
      <c r="AE98" s="375">
        <v>13698522202.280001</v>
      </c>
      <c r="AF98" s="377">
        <v>0</v>
      </c>
    </row>
    <row r="99" spans="1:32">
      <c r="A99" s="367">
        <v>2016</v>
      </c>
      <c r="B99" s="367" t="s">
        <v>6</v>
      </c>
      <c r="C99" s="375">
        <v>528474502</v>
      </c>
      <c r="D99" s="375">
        <v>-3878387</v>
      </c>
      <c r="E99" s="375">
        <v>524596115</v>
      </c>
      <c r="F99" s="375">
        <v>328225583</v>
      </c>
      <c r="G99" s="375">
        <v>-2315629</v>
      </c>
      <c r="H99" s="375">
        <v>325909954</v>
      </c>
      <c r="I99" s="375">
        <v>157132043</v>
      </c>
      <c r="J99" s="375">
        <v>-286148</v>
      </c>
      <c r="K99" s="375">
        <v>156845895</v>
      </c>
      <c r="L99" s="375">
        <v>2257624</v>
      </c>
      <c r="M99" s="375">
        <v>30470351</v>
      </c>
      <c r="N99" s="375">
        <v>3279821</v>
      </c>
      <c r="O99" s="375">
        <v>33750172</v>
      </c>
      <c r="P99" s="375">
        <v>1043359760</v>
      </c>
      <c r="Q99" s="376"/>
      <c r="R99" s="375">
        <v>1043359760</v>
      </c>
      <c r="S99" s="376"/>
      <c r="T99" s="375">
        <v>1016089752</v>
      </c>
      <c r="U99" s="375">
        <v>1016089752</v>
      </c>
      <c r="V99" s="375">
        <v>1009609588</v>
      </c>
      <c r="W99" s="375">
        <v>1009609588</v>
      </c>
      <c r="X99" s="375">
        <v>1043359760</v>
      </c>
      <c r="Y99" s="375">
        <v>1043359760</v>
      </c>
      <c r="Z99" s="375">
        <v>2058193</v>
      </c>
      <c r="AA99" s="375">
        <v>-15007</v>
      </c>
      <c r="AB99" s="375">
        <v>2043186</v>
      </c>
      <c r="AC99" s="375">
        <v>57772920.909999996</v>
      </c>
      <c r="AD99" s="375">
        <v>0</v>
      </c>
      <c r="AE99" s="375">
        <v>1103175866.9099998</v>
      </c>
      <c r="AF99" s="377">
        <v>0</v>
      </c>
    </row>
    <row r="100" spans="1:32">
      <c r="A100" s="367">
        <v>2016</v>
      </c>
      <c r="B100" s="367" t="s">
        <v>7</v>
      </c>
      <c r="C100" s="375">
        <v>466544445</v>
      </c>
      <c r="D100" s="375">
        <v>-46117117</v>
      </c>
      <c r="E100" s="375">
        <v>420427328</v>
      </c>
      <c r="F100" s="375">
        <v>309193433</v>
      </c>
      <c r="G100" s="375">
        <v>-29176112</v>
      </c>
      <c r="H100" s="375">
        <v>280017321</v>
      </c>
      <c r="I100" s="375">
        <v>157214837</v>
      </c>
      <c r="J100" s="375">
        <v>-3870127</v>
      </c>
      <c r="K100" s="375">
        <v>153344710</v>
      </c>
      <c r="L100" s="375">
        <v>2259875</v>
      </c>
      <c r="M100" s="375">
        <v>27407845</v>
      </c>
      <c r="N100" s="375">
        <v>2995311</v>
      </c>
      <c r="O100" s="375">
        <v>30403156</v>
      </c>
      <c r="P100" s="375">
        <v>886452390</v>
      </c>
      <c r="Q100" s="376"/>
      <c r="R100" s="375">
        <v>886452390</v>
      </c>
      <c r="S100" s="376"/>
      <c r="T100" s="375">
        <v>935212590</v>
      </c>
      <c r="U100" s="375">
        <v>935212590</v>
      </c>
      <c r="V100" s="375">
        <v>856049234</v>
      </c>
      <c r="W100" s="375">
        <v>856049234</v>
      </c>
      <c r="X100" s="375">
        <v>886452390</v>
      </c>
      <c r="Y100" s="375">
        <v>886452390</v>
      </c>
      <c r="Z100" s="375">
        <v>1990683</v>
      </c>
      <c r="AA100" s="375">
        <v>-195892</v>
      </c>
      <c r="AB100" s="375">
        <v>1794791</v>
      </c>
      <c r="AC100" s="375">
        <v>40777415.130000003</v>
      </c>
      <c r="AD100" s="375">
        <v>0</v>
      </c>
      <c r="AE100" s="375">
        <v>929024596.13</v>
      </c>
      <c r="AF100" s="377">
        <v>0</v>
      </c>
    </row>
    <row r="101" spans="1:32">
      <c r="A101" s="367">
        <v>2016</v>
      </c>
      <c r="B101" s="367" t="s">
        <v>8</v>
      </c>
      <c r="C101" s="375">
        <v>405781959</v>
      </c>
      <c r="D101" s="375">
        <v>18109509</v>
      </c>
      <c r="E101" s="375">
        <v>423891468</v>
      </c>
      <c r="F101" s="375">
        <v>301178275</v>
      </c>
      <c r="G101" s="375">
        <v>12795208</v>
      </c>
      <c r="H101" s="375">
        <v>313973483</v>
      </c>
      <c r="I101" s="375">
        <v>187053441</v>
      </c>
      <c r="J101" s="375">
        <v>1740635</v>
      </c>
      <c r="K101" s="375">
        <v>188794076</v>
      </c>
      <c r="L101" s="375">
        <v>2262125</v>
      </c>
      <c r="M101" s="375">
        <v>27535380</v>
      </c>
      <c r="N101" s="375">
        <v>3084686</v>
      </c>
      <c r="O101" s="375">
        <v>30620066</v>
      </c>
      <c r="P101" s="375">
        <v>959541218</v>
      </c>
      <c r="Q101" s="376"/>
      <c r="R101" s="375">
        <v>959541218</v>
      </c>
      <c r="S101" s="376"/>
      <c r="T101" s="375">
        <v>896275800</v>
      </c>
      <c r="U101" s="375">
        <v>896275800</v>
      </c>
      <c r="V101" s="375">
        <v>928921152</v>
      </c>
      <c r="W101" s="375">
        <v>928921152</v>
      </c>
      <c r="X101" s="375">
        <v>959541218</v>
      </c>
      <c r="Y101" s="375">
        <v>959541218</v>
      </c>
      <c r="Z101" s="375">
        <v>1781699</v>
      </c>
      <c r="AA101" s="375">
        <v>79180</v>
      </c>
      <c r="AB101" s="375">
        <v>1860879</v>
      </c>
      <c r="AC101" s="375">
        <v>48046621.219999999</v>
      </c>
      <c r="AD101" s="375">
        <v>0</v>
      </c>
      <c r="AE101" s="375">
        <v>1009448718.22</v>
      </c>
      <c r="AF101" s="377">
        <v>0</v>
      </c>
    </row>
    <row r="102" spans="1:32">
      <c r="A102" s="367">
        <v>2016</v>
      </c>
      <c r="B102" s="367" t="s">
        <v>9</v>
      </c>
      <c r="C102" s="375">
        <v>390768286</v>
      </c>
      <c r="D102" s="375">
        <v>16893127</v>
      </c>
      <c r="E102" s="375">
        <v>407661413</v>
      </c>
      <c r="F102" s="375">
        <v>326520851</v>
      </c>
      <c r="G102" s="375">
        <v>13466594</v>
      </c>
      <c r="H102" s="375">
        <v>339987445</v>
      </c>
      <c r="I102" s="375">
        <v>187298953</v>
      </c>
      <c r="J102" s="375">
        <v>1698986</v>
      </c>
      <c r="K102" s="375">
        <v>188997939</v>
      </c>
      <c r="L102" s="375">
        <v>2264376</v>
      </c>
      <c r="M102" s="375">
        <v>25158330</v>
      </c>
      <c r="N102" s="375">
        <v>2886193</v>
      </c>
      <c r="O102" s="375">
        <v>28044523</v>
      </c>
      <c r="P102" s="375">
        <v>966955696</v>
      </c>
      <c r="Q102" s="376"/>
      <c r="R102" s="375">
        <v>966955696</v>
      </c>
      <c r="S102" s="376"/>
      <c r="T102" s="375">
        <v>906852466</v>
      </c>
      <c r="U102" s="375">
        <v>906852466</v>
      </c>
      <c r="V102" s="375">
        <v>938911173</v>
      </c>
      <c r="W102" s="375">
        <v>938911173</v>
      </c>
      <c r="X102" s="375">
        <v>966955696</v>
      </c>
      <c r="Y102" s="375">
        <v>966955696</v>
      </c>
      <c r="Z102" s="375">
        <v>1726224</v>
      </c>
      <c r="AA102" s="375">
        <v>74413</v>
      </c>
      <c r="AB102" s="375">
        <v>1800637</v>
      </c>
      <c r="AC102" s="375">
        <v>48673270.600000001</v>
      </c>
      <c r="AD102" s="375">
        <v>0</v>
      </c>
      <c r="AE102" s="375">
        <v>1017429603.6</v>
      </c>
      <c r="AF102" s="377">
        <v>0</v>
      </c>
    </row>
    <row r="103" spans="1:32">
      <c r="A103" s="367">
        <v>2016</v>
      </c>
      <c r="B103" s="367" t="s">
        <v>10</v>
      </c>
      <c r="C103" s="375">
        <v>432257706</v>
      </c>
      <c r="D103" s="375">
        <v>79514751</v>
      </c>
      <c r="E103" s="375">
        <v>511772457</v>
      </c>
      <c r="F103" s="375">
        <v>349426202</v>
      </c>
      <c r="G103" s="375">
        <v>61590448</v>
      </c>
      <c r="H103" s="375">
        <v>411016650</v>
      </c>
      <c r="I103" s="375">
        <v>157557081</v>
      </c>
      <c r="J103" s="375">
        <v>7269177</v>
      </c>
      <c r="K103" s="375">
        <v>164826258</v>
      </c>
      <c r="L103" s="375">
        <v>2266626</v>
      </c>
      <c r="M103" s="375">
        <v>30908993</v>
      </c>
      <c r="N103" s="375">
        <v>3653781</v>
      </c>
      <c r="O103" s="375">
        <v>34562774</v>
      </c>
      <c r="P103" s="375">
        <v>1124444765</v>
      </c>
      <c r="Q103" s="376"/>
      <c r="R103" s="375">
        <v>1124444765</v>
      </c>
      <c r="S103" s="376"/>
      <c r="T103" s="375">
        <v>941507615</v>
      </c>
      <c r="U103" s="375">
        <v>941507615</v>
      </c>
      <c r="V103" s="375">
        <v>1089881991</v>
      </c>
      <c r="W103" s="375">
        <v>1089881991</v>
      </c>
      <c r="X103" s="375">
        <v>1124444765</v>
      </c>
      <c r="Y103" s="375">
        <v>1124444765</v>
      </c>
      <c r="Z103" s="375">
        <v>1502049</v>
      </c>
      <c r="AA103" s="375">
        <v>275230</v>
      </c>
      <c r="AB103" s="375">
        <v>1777279</v>
      </c>
      <c r="AC103" s="375">
        <v>67121945.980000004</v>
      </c>
      <c r="AD103" s="375">
        <v>0</v>
      </c>
      <c r="AE103" s="375">
        <v>1193343989.98</v>
      </c>
      <c r="AF103" s="377">
        <v>0</v>
      </c>
    </row>
    <row r="104" spans="1:32">
      <c r="A104" s="367">
        <v>2016</v>
      </c>
      <c r="B104" s="367" t="s">
        <v>11</v>
      </c>
      <c r="C104" s="375">
        <v>593175508</v>
      </c>
      <c r="D104" s="375">
        <v>31992180</v>
      </c>
      <c r="E104" s="375">
        <v>625167688</v>
      </c>
      <c r="F104" s="375">
        <v>408728830</v>
      </c>
      <c r="G104" s="375">
        <v>21297795</v>
      </c>
      <c r="H104" s="375">
        <v>430026625</v>
      </c>
      <c r="I104" s="375">
        <v>159069259</v>
      </c>
      <c r="J104" s="375">
        <v>2212058</v>
      </c>
      <c r="K104" s="375">
        <v>161281317</v>
      </c>
      <c r="L104" s="375">
        <v>2268877</v>
      </c>
      <c r="M104" s="375">
        <v>34107727</v>
      </c>
      <c r="N104" s="375">
        <v>4056416</v>
      </c>
      <c r="O104" s="375">
        <v>38164143</v>
      </c>
      <c r="P104" s="375">
        <v>1256908650</v>
      </c>
      <c r="Q104" s="376"/>
      <c r="R104" s="375">
        <v>1256908650</v>
      </c>
      <c r="S104" s="376"/>
      <c r="T104" s="375">
        <v>1163242474</v>
      </c>
      <c r="U104" s="375">
        <v>1163242474</v>
      </c>
      <c r="V104" s="375">
        <v>1218744507</v>
      </c>
      <c r="W104" s="375">
        <v>1218744507</v>
      </c>
      <c r="X104" s="375">
        <v>1256908650</v>
      </c>
      <c r="Y104" s="375">
        <v>1256908650</v>
      </c>
      <c r="Z104" s="375">
        <v>1870463</v>
      </c>
      <c r="AA104" s="375">
        <v>100467</v>
      </c>
      <c r="AB104" s="375">
        <v>1970930</v>
      </c>
      <c r="AC104" s="375">
        <v>85307561.689999998</v>
      </c>
      <c r="AD104" s="375">
        <v>0</v>
      </c>
      <c r="AE104" s="375">
        <v>1344187141.6900001</v>
      </c>
      <c r="AF104" s="377">
        <v>0</v>
      </c>
    </row>
    <row r="105" spans="1:32">
      <c r="A105" s="367">
        <v>2016</v>
      </c>
      <c r="B105" s="367" t="s">
        <v>12</v>
      </c>
      <c r="C105" s="375">
        <v>694039365</v>
      </c>
      <c r="D105" s="375">
        <v>12036702</v>
      </c>
      <c r="E105" s="375">
        <v>706076067</v>
      </c>
      <c r="F105" s="375">
        <v>437844414</v>
      </c>
      <c r="G105" s="375">
        <v>7361752</v>
      </c>
      <c r="H105" s="375">
        <v>445206166</v>
      </c>
      <c r="I105" s="375">
        <v>159777274</v>
      </c>
      <c r="J105" s="375">
        <v>723539</v>
      </c>
      <c r="K105" s="375">
        <v>160500813</v>
      </c>
      <c r="L105" s="375">
        <v>2271127</v>
      </c>
      <c r="M105" s="375">
        <v>36655638</v>
      </c>
      <c r="N105" s="375">
        <v>4365009</v>
      </c>
      <c r="O105" s="375">
        <v>41020647</v>
      </c>
      <c r="P105" s="375">
        <v>1355074820</v>
      </c>
      <c r="Q105" s="376"/>
      <c r="R105" s="375">
        <v>1355074820</v>
      </c>
      <c r="S105" s="376"/>
      <c r="T105" s="375">
        <v>1293932180</v>
      </c>
      <c r="U105" s="375">
        <v>1293932180</v>
      </c>
      <c r="V105" s="375">
        <v>1314054173</v>
      </c>
      <c r="W105" s="375">
        <v>1314054173</v>
      </c>
      <c r="X105" s="375">
        <v>1355074820</v>
      </c>
      <c r="Y105" s="375">
        <v>1355074820</v>
      </c>
      <c r="Z105" s="375">
        <v>2012075</v>
      </c>
      <c r="AA105" s="375">
        <v>34752</v>
      </c>
      <c r="AB105" s="375">
        <v>2046827</v>
      </c>
      <c r="AC105" s="375">
        <v>100367386.89</v>
      </c>
      <c r="AD105" s="375">
        <v>0</v>
      </c>
      <c r="AE105" s="375">
        <v>1457489033.8899999</v>
      </c>
      <c r="AF105" s="377">
        <v>0</v>
      </c>
    </row>
    <row r="106" spans="1:32">
      <c r="A106" s="367">
        <v>2016</v>
      </c>
      <c r="B106" s="367" t="s">
        <v>13</v>
      </c>
      <c r="C106" s="375">
        <v>711156050</v>
      </c>
      <c r="D106" s="375">
        <v>-7942840</v>
      </c>
      <c r="E106" s="375">
        <v>703213210</v>
      </c>
      <c r="F106" s="375">
        <v>445505624</v>
      </c>
      <c r="G106" s="375">
        <v>-4825715</v>
      </c>
      <c r="H106" s="375">
        <v>440679909</v>
      </c>
      <c r="I106" s="375">
        <v>159856161</v>
      </c>
      <c r="J106" s="375">
        <v>-466952</v>
      </c>
      <c r="K106" s="375">
        <v>159389209</v>
      </c>
      <c r="L106" s="375">
        <v>2273377</v>
      </c>
      <c r="M106" s="375">
        <v>36266242</v>
      </c>
      <c r="N106" s="375">
        <v>4313982</v>
      </c>
      <c r="O106" s="375">
        <v>40580224</v>
      </c>
      <c r="P106" s="375">
        <v>1346135929</v>
      </c>
      <c r="Q106" s="376"/>
      <c r="R106" s="375">
        <v>1346135929</v>
      </c>
      <c r="S106" s="376"/>
      <c r="T106" s="375">
        <v>1318791212</v>
      </c>
      <c r="U106" s="375">
        <v>1318791212</v>
      </c>
      <c r="V106" s="375">
        <v>1305555705</v>
      </c>
      <c r="W106" s="375">
        <v>1305555705</v>
      </c>
      <c r="X106" s="375">
        <v>1346135929</v>
      </c>
      <c r="Y106" s="375">
        <v>1346135929</v>
      </c>
      <c r="Z106" s="375">
        <v>2018975</v>
      </c>
      <c r="AA106" s="375">
        <v>-22463</v>
      </c>
      <c r="AB106" s="375">
        <v>1996512</v>
      </c>
      <c r="AC106" s="375">
        <v>98902012.870000005</v>
      </c>
      <c r="AD106" s="375">
        <v>0</v>
      </c>
      <c r="AE106" s="375">
        <v>1447034453.8699999</v>
      </c>
      <c r="AF106" s="377">
        <v>0</v>
      </c>
    </row>
    <row r="107" spans="1:32">
      <c r="A107" s="367">
        <v>2016</v>
      </c>
      <c r="B107" s="367" t="s">
        <v>14</v>
      </c>
      <c r="C107" s="375">
        <v>659236716</v>
      </c>
      <c r="D107" s="375">
        <v>-63680582</v>
      </c>
      <c r="E107" s="375">
        <v>595556134</v>
      </c>
      <c r="F107" s="375">
        <v>438242821</v>
      </c>
      <c r="G107" s="375">
        <v>-40971410</v>
      </c>
      <c r="H107" s="375">
        <v>397271411</v>
      </c>
      <c r="I107" s="375">
        <v>159638133</v>
      </c>
      <c r="J107" s="375">
        <v>-4020628</v>
      </c>
      <c r="K107" s="375">
        <v>155617505</v>
      </c>
      <c r="L107" s="375">
        <v>2275628</v>
      </c>
      <c r="M107" s="375">
        <v>32457401</v>
      </c>
      <c r="N107" s="375">
        <v>3843600</v>
      </c>
      <c r="O107" s="375">
        <v>36301001</v>
      </c>
      <c r="P107" s="375">
        <v>1187021679</v>
      </c>
      <c r="Q107" s="376"/>
      <c r="R107" s="375">
        <v>1187021679</v>
      </c>
      <c r="S107" s="376"/>
      <c r="T107" s="375">
        <v>1259393298</v>
      </c>
      <c r="U107" s="375">
        <v>1259393298</v>
      </c>
      <c r="V107" s="375">
        <v>1150720678</v>
      </c>
      <c r="W107" s="375">
        <v>1150720678</v>
      </c>
      <c r="X107" s="375">
        <v>1187021679</v>
      </c>
      <c r="Y107" s="375">
        <v>1187021679</v>
      </c>
      <c r="Z107" s="375">
        <v>2113932</v>
      </c>
      <c r="AA107" s="375">
        <v>-203566</v>
      </c>
      <c r="AB107" s="375">
        <v>1910366</v>
      </c>
      <c r="AC107" s="375">
        <v>75354044.579999998</v>
      </c>
      <c r="AD107" s="375">
        <v>0</v>
      </c>
      <c r="AE107" s="375">
        <v>1264286089.5799999</v>
      </c>
      <c r="AF107" s="377">
        <v>0</v>
      </c>
    </row>
    <row r="108" spans="1:32">
      <c r="A108" s="367">
        <v>2016</v>
      </c>
      <c r="B108" s="367" t="s">
        <v>15</v>
      </c>
      <c r="C108" s="375">
        <v>535157789</v>
      </c>
      <c r="D108" s="375">
        <v>-42690076</v>
      </c>
      <c r="E108" s="375">
        <v>492467713</v>
      </c>
      <c r="F108" s="375">
        <v>392256149</v>
      </c>
      <c r="G108" s="375">
        <v>-30119401</v>
      </c>
      <c r="H108" s="375">
        <v>362136748</v>
      </c>
      <c r="I108" s="375">
        <v>188796556</v>
      </c>
      <c r="J108" s="375">
        <v>-3254785</v>
      </c>
      <c r="K108" s="375">
        <v>185541771</v>
      </c>
      <c r="L108" s="375">
        <v>2277878</v>
      </c>
      <c r="M108" s="375">
        <v>28479674</v>
      </c>
      <c r="N108" s="375">
        <v>3338744</v>
      </c>
      <c r="O108" s="375">
        <v>31818418</v>
      </c>
      <c r="P108" s="375">
        <v>1074242528</v>
      </c>
      <c r="Q108" s="376"/>
      <c r="R108" s="375">
        <v>1074242528</v>
      </c>
      <c r="S108" s="376"/>
      <c r="T108" s="375">
        <v>1118488372</v>
      </c>
      <c r="U108" s="375">
        <v>1118488372</v>
      </c>
      <c r="V108" s="375">
        <v>1042424110</v>
      </c>
      <c r="W108" s="375">
        <v>1042424110</v>
      </c>
      <c r="X108" s="375">
        <v>1074242528</v>
      </c>
      <c r="Y108" s="375">
        <v>1074242528</v>
      </c>
      <c r="Z108" s="375">
        <v>1537654</v>
      </c>
      <c r="AA108" s="375">
        <v>-122334</v>
      </c>
      <c r="AB108" s="375">
        <v>1415320</v>
      </c>
      <c r="AC108" s="375">
        <v>60818893.100000001</v>
      </c>
      <c r="AD108" s="375">
        <v>0</v>
      </c>
      <c r="AE108" s="375">
        <v>1136476741.0999999</v>
      </c>
      <c r="AF108" s="377">
        <v>0</v>
      </c>
    </row>
    <row r="109" spans="1:32">
      <c r="A109" s="367">
        <v>2016</v>
      </c>
      <c r="B109" s="367" t="s">
        <v>16</v>
      </c>
      <c r="C109" s="375">
        <v>410972069</v>
      </c>
      <c r="D109" s="375">
        <v>-14841553</v>
      </c>
      <c r="E109" s="375">
        <v>396130516</v>
      </c>
      <c r="F109" s="375">
        <v>334745291</v>
      </c>
      <c r="G109" s="375">
        <v>-11559690</v>
      </c>
      <c r="H109" s="375">
        <v>323185601</v>
      </c>
      <c r="I109" s="375">
        <v>187003481</v>
      </c>
      <c r="J109" s="375">
        <v>-1407058</v>
      </c>
      <c r="K109" s="375">
        <v>185596423</v>
      </c>
      <c r="L109" s="375">
        <v>2280129</v>
      </c>
      <c r="M109" s="375">
        <v>27343745</v>
      </c>
      <c r="N109" s="375">
        <v>3031660</v>
      </c>
      <c r="O109" s="375">
        <v>30375405</v>
      </c>
      <c r="P109" s="375">
        <v>937568074</v>
      </c>
      <c r="Q109" s="376"/>
      <c r="R109" s="375">
        <v>937568074</v>
      </c>
      <c r="S109" s="376"/>
      <c r="T109" s="375">
        <v>935000970</v>
      </c>
      <c r="U109" s="375">
        <v>935000970</v>
      </c>
      <c r="V109" s="375">
        <v>907192669</v>
      </c>
      <c r="W109" s="375">
        <v>907192669</v>
      </c>
      <c r="X109" s="375">
        <v>937568074</v>
      </c>
      <c r="Y109" s="375">
        <v>937568074</v>
      </c>
      <c r="Z109" s="375">
        <v>1331691</v>
      </c>
      <c r="AA109" s="375">
        <v>-47901</v>
      </c>
      <c r="AB109" s="375">
        <v>1283790</v>
      </c>
      <c r="AC109" s="375">
        <v>45738986.020000003</v>
      </c>
      <c r="AD109" s="375">
        <v>0</v>
      </c>
      <c r="AE109" s="375">
        <v>984590850.01999998</v>
      </c>
      <c r="AF109" s="377">
        <v>0</v>
      </c>
    </row>
    <row r="110" spans="1:32">
      <c r="A110" s="367">
        <v>2016</v>
      </c>
      <c r="B110" s="367" t="s">
        <v>17</v>
      </c>
      <c r="C110" s="375">
        <v>464368710</v>
      </c>
      <c r="D110" s="375">
        <v>25139577</v>
      </c>
      <c r="E110" s="375">
        <v>489508287</v>
      </c>
      <c r="F110" s="375">
        <v>328063473</v>
      </c>
      <c r="G110" s="375">
        <v>17021419</v>
      </c>
      <c r="H110" s="375">
        <v>345084892</v>
      </c>
      <c r="I110" s="375">
        <v>156712989</v>
      </c>
      <c r="J110" s="375">
        <v>2088409</v>
      </c>
      <c r="K110" s="375">
        <v>158801398</v>
      </c>
      <c r="L110" s="375">
        <v>2282379</v>
      </c>
      <c r="M110" s="375">
        <v>30640607</v>
      </c>
      <c r="N110" s="375">
        <v>3291368</v>
      </c>
      <c r="O110" s="375">
        <v>33931975</v>
      </c>
      <c r="P110" s="375">
        <v>1029608931</v>
      </c>
      <c r="Q110" s="376"/>
      <c r="R110" s="375">
        <v>1029608931</v>
      </c>
      <c r="S110" s="376"/>
      <c r="T110" s="375">
        <v>951427551</v>
      </c>
      <c r="U110" s="375">
        <v>951427551</v>
      </c>
      <c r="V110" s="375">
        <v>995676956</v>
      </c>
      <c r="W110" s="375">
        <v>995676956</v>
      </c>
      <c r="X110" s="375">
        <v>1029608931</v>
      </c>
      <c r="Y110" s="375">
        <v>1029608931</v>
      </c>
      <c r="Z110" s="375">
        <v>1856050</v>
      </c>
      <c r="AA110" s="375">
        <v>99894</v>
      </c>
      <c r="AB110" s="375">
        <v>1955944</v>
      </c>
      <c r="AC110" s="375">
        <v>55996946.490000002</v>
      </c>
      <c r="AD110" s="375">
        <v>0</v>
      </c>
      <c r="AE110" s="375">
        <v>1087561821.49</v>
      </c>
      <c r="AF110" s="377">
        <v>0</v>
      </c>
    </row>
    <row r="111" spans="1:32">
      <c r="A111" s="367">
        <v>2016</v>
      </c>
      <c r="B111" s="372" t="s">
        <v>184</v>
      </c>
      <c r="C111" s="375">
        <v>6291933105</v>
      </c>
      <c r="D111" s="375">
        <v>4535291</v>
      </c>
      <c r="E111" s="375">
        <v>6296468396</v>
      </c>
      <c r="F111" s="375">
        <v>4399930946</v>
      </c>
      <c r="G111" s="375">
        <v>14565259</v>
      </c>
      <c r="H111" s="375">
        <v>4414496205</v>
      </c>
      <c r="I111" s="375">
        <v>2017110208</v>
      </c>
      <c r="J111" s="375">
        <v>2427106</v>
      </c>
      <c r="K111" s="375">
        <v>2019537314</v>
      </c>
      <c r="L111" s="375">
        <v>27240021</v>
      </c>
      <c r="M111" s="375">
        <v>367431933</v>
      </c>
      <c r="N111" s="375">
        <v>42140571</v>
      </c>
      <c r="O111" s="375">
        <v>409572504</v>
      </c>
      <c r="P111" s="375">
        <v>13167314440</v>
      </c>
      <c r="Q111" s="376"/>
      <c r="R111" s="375">
        <v>13167314440</v>
      </c>
      <c r="S111" s="376"/>
      <c r="T111" s="375">
        <v>12736214280</v>
      </c>
      <c r="U111" s="375">
        <v>12736214280</v>
      </c>
      <c r="V111" s="375">
        <v>12757741936</v>
      </c>
      <c r="W111" s="375">
        <v>12757741936</v>
      </c>
      <c r="X111" s="375">
        <v>13167314440</v>
      </c>
      <c r="Y111" s="375">
        <v>13167314440</v>
      </c>
      <c r="Z111" s="375">
        <v>21799688</v>
      </c>
      <c r="AA111" s="375">
        <v>56773</v>
      </c>
      <c r="AB111" s="375">
        <v>21856461</v>
      </c>
      <c r="AC111" s="375">
        <v>784878005.48000002</v>
      </c>
      <c r="AD111" s="375">
        <v>0</v>
      </c>
      <c r="AE111" s="375">
        <v>13974048906.480001</v>
      </c>
      <c r="AF111" s="377">
        <v>0</v>
      </c>
    </row>
    <row r="112" spans="1:32">
      <c r="A112" s="367">
        <v>2017</v>
      </c>
      <c r="B112" s="367" t="s">
        <v>6</v>
      </c>
      <c r="C112" s="375">
        <v>544200574</v>
      </c>
      <c r="D112" s="375">
        <v>-3985657</v>
      </c>
      <c r="E112" s="375">
        <v>540214917</v>
      </c>
      <c r="F112" s="375">
        <v>336058872</v>
      </c>
      <c r="G112" s="375">
        <v>-2369907</v>
      </c>
      <c r="H112" s="375">
        <v>333688965</v>
      </c>
      <c r="I112" s="375">
        <v>157777689</v>
      </c>
      <c r="J112" s="375">
        <v>-287033</v>
      </c>
      <c r="K112" s="375">
        <v>157490656</v>
      </c>
      <c r="L112" s="375">
        <v>2284689</v>
      </c>
      <c r="M112" s="375">
        <v>31002341</v>
      </c>
      <c r="N112" s="375">
        <v>3315448</v>
      </c>
      <c r="O112" s="375">
        <v>34317789</v>
      </c>
      <c r="P112" s="375">
        <v>1067997016</v>
      </c>
      <c r="Q112" s="376"/>
      <c r="R112" s="375">
        <v>1067997016</v>
      </c>
      <c r="S112" s="376"/>
      <c r="T112" s="375">
        <v>1040321824</v>
      </c>
      <c r="U112" s="375">
        <v>1040321824</v>
      </c>
      <c r="V112" s="375">
        <v>1033679227</v>
      </c>
      <c r="W112" s="375">
        <v>1033679227</v>
      </c>
      <c r="X112" s="375">
        <v>1067997016</v>
      </c>
      <c r="Y112" s="375">
        <v>1067997016</v>
      </c>
      <c r="Z112" s="375">
        <v>2058193</v>
      </c>
      <c r="AA112" s="375">
        <v>-14966</v>
      </c>
      <c r="AB112" s="375">
        <v>2043227</v>
      </c>
      <c r="AC112" s="375">
        <v>59190377.439999998</v>
      </c>
      <c r="AD112" s="375">
        <v>0</v>
      </c>
      <c r="AE112" s="375">
        <v>1129230620.4400001</v>
      </c>
      <c r="AF112" s="377">
        <v>0</v>
      </c>
    </row>
    <row r="113" spans="1:32">
      <c r="A113" s="367">
        <v>2017</v>
      </c>
      <c r="B113" s="367" t="s">
        <v>7</v>
      </c>
      <c r="C113" s="375">
        <v>480524339</v>
      </c>
      <c r="D113" s="375">
        <v>-47343869</v>
      </c>
      <c r="E113" s="375">
        <v>433180470</v>
      </c>
      <c r="F113" s="375">
        <v>316737680</v>
      </c>
      <c r="G113" s="375">
        <v>-29832045</v>
      </c>
      <c r="H113" s="375">
        <v>286905635</v>
      </c>
      <c r="I113" s="375">
        <v>157437558</v>
      </c>
      <c r="J113" s="375">
        <v>-3836611</v>
      </c>
      <c r="K113" s="375">
        <v>153600947</v>
      </c>
      <c r="L113" s="375">
        <v>2286999</v>
      </c>
      <c r="M113" s="375">
        <v>27910323</v>
      </c>
      <c r="N113" s="375">
        <v>3028962</v>
      </c>
      <c r="O113" s="375">
        <v>30939285</v>
      </c>
      <c r="P113" s="375">
        <v>906913336</v>
      </c>
      <c r="Q113" s="376"/>
      <c r="R113" s="375">
        <v>906913336</v>
      </c>
      <c r="S113" s="376"/>
      <c r="T113" s="375">
        <v>956986576</v>
      </c>
      <c r="U113" s="375">
        <v>956986576</v>
      </c>
      <c r="V113" s="375">
        <v>875974051</v>
      </c>
      <c r="W113" s="375">
        <v>875974051</v>
      </c>
      <c r="X113" s="375">
        <v>906913336</v>
      </c>
      <c r="Y113" s="375">
        <v>906913336</v>
      </c>
      <c r="Z113" s="375">
        <v>1990683</v>
      </c>
      <c r="AA113" s="375">
        <v>-195159</v>
      </c>
      <c r="AB113" s="375">
        <v>1795524</v>
      </c>
      <c r="AC113" s="375">
        <v>41712483.229999997</v>
      </c>
      <c r="AD113" s="375">
        <v>0</v>
      </c>
      <c r="AE113" s="375">
        <v>950421343.23000002</v>
      </c>
      <c r="AF113" s="377">
        <v>0</v>
      </c>
    </row>
    <row r="114" spans="1:32">
      <c r="A114" s="367">
        <v>2017</v>
      </c>
      <c r="B114" s="367" t="s">
        <v>8</v>
      </c>
      <c r="C114" s="375">
        <v>417946735</v>
      </c>
      <c r="D114" s="375">
        <v>18632296</v>
      </c>
      <c r="E114" s="375">
        <v>436579031</v>
      </c>
      <c r="F114" s="375">
        <v>308575699</v>
      </c>
      <c r="G114" s="375">
        <v>13112362</v>
      </c>
      <c r="H114" s="375">
        <v>321688061</v>
      </c>
      <c r="I114" s="375">
        <v>187273530</v>
      </c>
      <c r="J114" s="375">
        <v>1729246</v>
      </c>
      <c r="K114" s="375">
        <v>189002776</v>
      </c>
      <c r="L114" s="375">
        <v>2289309</v>
      </c>
      <c r="M114" s="375">
        <v>28078840</v>
      </c>
      <c r="N114" s="375">
        <v>3121082</v>
      </c>
      <c r="O114" s="375">
        <v>31199922</v>
      </c>
      <c r="P114" s="375">
        <v>980759099</v>
      </c>
      <c r="Q114" s="376"/>
      <c r="R114" s="375">
        <v>980759099</v>
      </c>
      <c r="S114" s="376"/>
      <c r="T114" s="375">
        <v>916085273</v>
      </c>
      <c r="U114" s="375">
        <v>916085273</v>
      </c>
      <c r="V114" s="375">
        <v>949559177</v>
      </c>
      <c r="W114" s="375">
        <v>949559177</v>
      </c>
      <c r="X114" s="375">
        <v>980759099</v>
      </c>
      <c r="Y114" s="375">
        <v>980759099</v>
      </c>
      <c r="Z114" s="375">
        <v>1781699</v>
      </c>
      <c r="AA114" s="375">
        <v>79060</v>
      </c>
      <c r="AB114" s="375">
        <v>1860759</v>
      </c>
      <c r="AC114" s="375">
        <v>49034401.109999999</v>
      </c>
      <c r="AD114" s="375">
        <v>0</v>
      </c>
      <c r="AE114" s="375">
        <v>1031654259.11</v>
      </c>
      <c r="AF114" s="377">
        <v>0</v>
      </c>
    </row>
    <row r="115" spans="1:32">
      <c r="A115" s="367">
        <v>2017</v>
      </c>
      <c r="B115" s="367" t="s">
        <v>9</v>
      </c>
      <c r="C115" s="375">
        <v>402537913</v>
      </c>
      <c r="D115" s="375">
        <v>17371044</v>
      </c>
      <c r="E115" s="375">
        <v>419908957</v>
      </c>
      <c r="F115" s="375">
        <v>334647124</v>
      </c>
      <c r="G115" s="375">
        <v>13791685</v>
      </c>
      <c r="H115" s="375">
        <v>348438809</v>
      </c>
      <c r="I115" s="375">
        <v>187944599</v>
      </c>
      <c r="J115" s="375">
        <v>1705292</v>
      </c>
      <c r="K115" s="375">
        <v>189649891</v>
      </c>
      <c r="L115" s="375">
        <v>2291619</v>
      </c>
      <c r="M115" s="375">
        <v>25691116</v>
      </c>
      <c r="N115" s="375">
        <v>2921874</v>
      </c>
      <c r="O115" s="375">
        <v>28612990</v>
      </c>
      <c r="P115" s="375">
        <v>988902266</v>
      </c>
      <c r="Q115" s="376"/>
      <c r="R115" s="375">
        <v>988902266</v>
      </c>
      <c r="S115" s="376"/>
      <c r="T115" s="375">
        <v>927421255</v>
      </c>
      <c r="U115" s="375">
        <v>927421255</v>
      </c>
      <c r="V115" s="375">
        <v>960289276</v>
      </c>
      <c r="W115" s="375">
        <v>960289276</v>
      </c>
      <c r="X115" s="375">
        <v>988902266</v>
      </c>
      <c r="Y115" s="375">
        <v>988902266</v>
      </c>
      <c r="Z115" s="375">
        <v>1726224</v>
      </c>
      <c r="AA115" s="375">
        <v>74258</v>
      </c>
      <c r="AB115" s="375">
        <v>1800482</v>
      </c>
      <c r="AC115" s="375">
        <v>49716551.899999999</v>
      </c>
      <c r="AD115" s="375">
        <v>0</v>
      </c>
      <c r="AE115" s="375">
        <v>1040419299.9</v>
      </c>
      <c r="AF115" s="377">
        <v>0</v>
      </c>
    </row>
    <row r="116" spans="1:32">
      <c r="A116" s="367">
        <v>2017</v>
      </c>
      <c r="B116" s="367" t="s">
        <v>10</v>
      </c>
      <c r="C116" s="375">
        <v>445233982</v>
      </c>
      <c r="D116" s="375">
        <v>81672117</v>
      </c>
      <c r="E116" s="375">
        <v>526906099</v>
      </c>
      <c r="F116" s="375">
        <v>358052122</v>
      </c>
      <c r="G116" s="375">
        <v>63001585</v>
      </c>
      <c r="H116" s="375">
        <v>421053707</v>
      </c>
      <c r="I116" s="375">
        <v>158202727</v>
      </c>
      <c r="J116" s="375">
        <v>7287571</v>
      </c>
      <c r="K116" s="375">
        <v>165490298</v>
      </c>
      <c r="L116" s="375">
        <v>2293929</v>
      </c>
      <c r="M116" s="375">
        <v>31467297</v>
      </c>
      <c r="N116" s="375">
        <v>3691171</v>
      </c>
      <c r="O116" s="375">
        <v>35158468</v>
      </c>
      <c r="P116" s="375">
        <v>1150902501</v>
      </c>
      <c r="Q116" s="376"/>
      <c r="R116" s="375">
        <v>1150902501</v>
      </c>
      <c r="S116" s="376"/>
      <c r="T116" s="375">
        <v>963782760</v>
      </c>
      <c r="U116" s="375">
        <v>963782760</v>
      </c>
      <c r="V116" s="375">
        <v>1115744033</v>
      </c>
      <c r="W116" s="375">
        <v>1115744033</v>
      </c>
      <c r="X116" s="375">
        <v>1150902501</v>
      </c>
      <c r="Y116" s="375">
        <v>1150902501</v>
      </c>
      <c r="Z116" s="375">
        <v>1502049</v>
      </c>
      <c r="AA116" s="375">
        <v>274345</v>
      </c>
      <c r="AB116" s="375">
        <v>1776394</v>
      </c>
      <c r="AC116" s="375">
        <v>68689230.629999995</v>
      </c>
      <c r="AD116" s="375">
        <v>0</v>
      </c>
      <c r="AE116" s="375">
        <v>1221368125.6300001</v>
      </c>
      <c r="AF116" s="377">
        <v>0</v>
      </c>
    </row>
    <row r="117" spans="1:32">
      <c r="A117" s="367">
        <v>2017</v>
      </c>
      <c r="B117" s="367" t="s">
        <v>11</v>
      </c>
      <c r="C117" s="375">
        <v>610989363</v>
      </c>
      <c r="D117" s="375">
        <v>32854705</v>
      </c>
      <c r="E117" s="375">
        <v>643844068</v>
      </c>
      <c r="F117" s="375">
        <v>418752851</v>
      </c>
      <c r="G117" s="375">
        <v>21778815</v>
      </c>
      <c r="H117" s="375">
        <v>440531666</v>
      </c>
      <c r="I117" s="375">
        <v>159714905</v>
      </c>
      <c r="J117" s="375">
        <v>2216746</v>
      </c>
      <c r="K117" s="375">
        <v>161931651</v>
      </c>
      <c r="L117" s="375">
        <v>2296239</v>
      </c>
      <c r="M117" s="375">
        <v>34656509</v>
      </c>
      <c r="N117" s="375">
        <v>4093168</v>
      </c>
      <c r="O117" s="375">
        <v>38749677</v>
      </c>
      <c r="P117" s="375">
        <v>1287353301</v>
      </c>
      <c r="Q117" s="376"/>
      <c r="R117" s="375">
        <v>1287353301</v>
      </c>
      <c r="S117" s="376"/>
      <c r="T117" s="375">
        <v>1191753358</v>
      </c>
      <c r="U117" s="375">
        <v>1191753358</v>
      </c>
      <c r="V117" s="375">
        <v>1248603624</v>
      </c>
      <c r="W117" s="375">
        <v>1248603624</v>
      </c>
      <c r="X117" s="375">
        <v>1287353301</v>
      </c>
      <c r="Y117" s="375">
        <v>1287353301</v>
      </c>
      <c r="Z117" s="375">
        <v>1870463</v>
      </c>
      <c r="AA117" s="375">
        <v>100124</v>
      </c>
      <c r="AB117" s="375">
        <v>1970587</v>
      </c>
      <c r="AC117" s="375">
        <v>87446375.129999995</v>
      </c>
      <c r="AD117" s="375">
        <v>0</v>
      </c>
      <c r="AE117" s="375">
        <v>1376770263.1300001</v>
      </c>
      <c r="AF117" s="377">
        <v>0</v>
      </c>
    </row>
    <row r="118" spans="1:32">
      <c r="A118" s="367">
        <v>2017</v>
      </c>
      <c r="B118" s="367" t="s">
        <v>12</v>
      </c>
      <c r="C118" s="375">
        <v>714891902</v>
      </c>
      <c r="D118" s="375">
        <v>12326019</v>
      </c>
      <c r="E118" s="375">
        <v>727217921</v>
      </c>
      <c r="F118" s="375">
        <v>448547612</v>
      </c>
      <c r="G118" s="375">
        <v>7506128</v>
      </c>
      <c r="H118" s="375">
        <v>456053740</v>
      </c>
      <c r="I118" s="375">
        <v>160422920</v>
      </c>
      <c r="J118" s="375">
        <v>722931</v>
      </c>
      <c r="K118" s="375">
        <v>161145851</v>
      </c>
      <c r="L118" s="375">
        <v>2298548</v>
      </c>
      <c r="M118" s="375">
        <v>37233845</v>
      </c>
      <c r="N118" s="375">
        <v>4403731</v>
      </c>
      <c r="O118" s="375">
        <v>41637576</v>
      </c>
      <c r="P118" s="375">
        <v>1388353636</v>
      </c>
      <c r="Q118" s="376"/>
      <c r="R118" s="375">
        <v>1388353636</v>
      </c>
      <c r="S118" s="376"/>
      <c r="T118" s="375">
        <v>1326160982</v>
      </c>
      <c r="U118" s="375">
        <v>1326160982</v>
      </c>
      <c r="V118" s="375">
        <v>1346716060</v>
      </c>
      <c r="W118" s="375">
        <v>1346716060</v>
      </c>
      <c r="X118" s="375">
        <v>1388353636</v>
      </c>
      <c r="Y118" s="375">
        <v>1388353636</v>
      </c>
      <c r="Z118" s="375">
        <v>2012075</v>
      </c>
      <c r="AA118" s="375">
        <v>34535</v>
      </c>
      <c r="AB118" s="375">
        <v>2046610</v>
      </c>
      <c r="AC118" s="375">
        <v>102966330.3</v>
      </c>
      <c r="AD118" s="375">
        <v>0</v>
      </c>
      <c r="AE118" s="375">
        <v>1493366576.3</v>
      </c>
      <c r="AF118" s="377">
        <v>0</v>
      </c>
    </row>
    <row r="119" spans="1:32">
      <c r="A119" s="367">
        <v>2017</v>
      </c>
      <c r="B119" s="367" t="s">
        <v>13</v>
      </c>
      <c r="C119" s="375">
        <v>732542612</v>
      </c>
      <c r="D119" s="375">
        <v>-8212727</v>
      </c>
      <c r="E119" s="375">
        <v>724329885</v>
      </c>
      <c r="F119" s="375">
        <v>456418958</v>
      </c>
      <c r="G119" s="375">
        <v>-4968073</v>
      </c>
      <c r="H119" s="375">
        <v>451450885</v>
      </c>
      <c r="I119" s="375">
        <v>160501807</v>
      </c>
      <c r="J119" s="375">
        <v>-471083</v>
      </c>
      <c r="K119" s="375">
        <v>160030724</v>
      </c>
      <c r="L119" s="375">
        <v>2300858</v>
      </c>
      <c r="M119" s="375">
        <v>36859629</v>
      </c>
      <c r="N119" s="375">
        <v>4353721</v>
      </c>
      <c r="O119" s="375">
        <v>41213350</v>
      </c>
      <c r="P119" s="375">
        <v>1379325702</v>
      </c>
      <c r="Q119" s="376"/>
      <c r="R119" s="375">
        <v>1379325702</v>
      </c>
      <c r="S119" s="376"/>
      <c r="T119" s="375">
        <v>1351764235</v>
      </c>
      <c r="U119" s="375">
        <v>1351764235</v>
      </c>
      <c r="V119" s="375">
        <v>1338112352</v>
      </c>
      <c r="W119" s="375">
        <v>1338112352</v>
      </c>
      <c r="X119" s="375">
        <v>1379325702</v>
      </c>
      <c r="Y119" s="375">
        <v>1379325702</v>
      </c>
      <c r="Z119" s="375">
        <v>2018975</v>
      </c>
      <c r="AA119" s="375">
        <v>-22539</v>
      </c>
      <c r="AB119" s="375">
        <v>1996436</v>
      </c>
      <c r="AC119" s="375">
        <v>101480374.63</v>
      </c>
      <c r="AD119" s="375">
        <v>0</v>
      </c>
      <c r="AE119" s="375">
        <v>1482802512.6300001</v>
      </c>
      <c r="AF119" s="377">
        <v>0</v>
      </c>
    </row>
    <row r="120" spans="1:32">
      <c r="A120" s="367">
        <v>2017</v>
      </c>
      <c r="B120" s="367" t="s">
        <v>14</v>
      </c>
      <c r="C120" s="375">
        <v>679111918</v>
      </c>
      <c r="D120" s="375">
        <v>-65479135</v>
      </c>
      <c r="E120" s="375">
        <v>613632783</v>
      </c>
      <c r="F120" s="375">
        <v>449072151</v>
      </c>
      <c r="G120" s="375">
        <v>-41946800</v>
      </c>
      <c r="H120" s="375">
        <v>407125351</v>
      </c>
      <c r="I120" s="375">
        <v>160283779</v>
      </c>
      <c r="J120" s="375">
        <v>-4033848</v>
      </c>
      <c r="K120" s="375">
        <v>156249931</v>
      </c>
      <c r="L120" s="375">
        <v>2303168</v>
      </c>
      <c r="M120" s="375">
        <v>33049929</v>
      </c>
      <c r="N120" s="375">
        <v>3883282</v>
      </c>
      <c r="O120" s="375">
        <v>36933211</v>
      </c>
      <c r="P120" s="375">
        <v>1216244444</v>
      </c>
      <c r="Q120" s="376"/>
      <c r="R120" s="375">
        <v>1216244444</v>
      </c>
      <c r="S120" s="376"/>
      <c r="T120" s="375">
        <v>1290771016</v>
      </c>
      <c r="U120" s="375">
        <v>1290771016</v>
      </c>
      <c r="V120" s="375">
        <v>1179311233</v>
      </c>
      <c r="W120" s="375">
        <v>1179311233</v>
      </c>
      <c r="X120" s="375">
        <v>1216244444</v>
      </c>
      <c r="Y120" s="375">
        <v>1216244444</v>
      </c>
      <c r="Z120" s="375">
        <v>2113932</v>
      </c>
      <c r="AA120" s="375">
        <v>-203123</v>
      </c>
      <c r="AB120" s="375">
        <v>1910809</v>
      </c>
      <c r="AC120" s="375">
        <v>77298923.75</v>
      </c>
      <c r="AD120" s="375">
        <v>0</v>
      </c>
      <c r="AE120" s="375">
        <v>1295454176.75</v>
      </c>
      <c r="AF120" s="377">
        <v>0</v>
      </c>
    </row>
    <row r="121" spans="1:32">
      <c r="A121" s="367">
        <v>2017</v>
      </c>
      <c r="B121" s="367" t="s">
        <v>15</v>
      </c>
      <c r="C121" s="375">
        <v>551307430</v>
      </c>
      <c r="D121" s="375">
        <v>-43821535</v>
      </c>
      <c r="E121" s="375">
        <v>507485895</v>
      </c>
      <c r="F121" s="375">
        <v>402007697</v>
      </c>
      <c r="G121" s="375">
        <v>-30787270</v>
      </c>
      <c r="H121" s="375">
        <v>371220427</v>
      </c>
      <c r="I121" s="375">
        <v>189442202</v>
      </c>
      <c r="J121" s="375">
        <v>-3260386</v>
      </c>
      <c r="K121" s="375">
        <v>186181816</v>
      </c>
      <c r="L121" s="375">
        <v>2305478</v>
      </c>
      <c r="M121" s="375">
        <v>29108820</v>
      </c>
      <c r="N121" s="375">
        <v>3380878</v>
      </c>
      <c r="O121" s="375">
        <v>32489698</v>
      </c>
      <c r="P121" s="375">
        <v>1099683314</v>
      </c>
      <c r="Q121" s="376"/>
      <c r="R121" s="375">
        <v>1099683314</v>
      </c>
      <c r="S121" s="376"/>
      <c r="T121" s="375">
        <v>1145062807</v>
      </c>
      <c r="U121" s="375">
        <v>1145062807</v>
      </c>
      <c r="V121" s="375">
        <v>1067193616</v>
      </c>
      <c r="W121" s="375">
        <v>1067193616</v>
      </c>
      <c r="X121" s="375">
        <v>1099683314</v>
      </c>
      <c r="Y121" s="375">
        <v>1099683314</v>
      </c>
      <c r="Z121" s="375">
        <v>1537654</v>
      </c>
      <c r="AA121" s="375">
        <v>-121863</v>
      </c>
      <c r="AB121" s="375">
        <v>1415791</v>
      </c>
      <c r="AC121" s="375">
        <v>62254379.020000003</v>
      </c>
      <c r="AD121" s="375">
        <v>0</v>
      </c>
      <c r="AE121" s="375">
        <v>1163353484.02</v>
      </c>
      <c r="AF121" s="377">
        <v>0</v>
      </c>
    </row>
    <row r="122" spans="1:32">
      <c r="A122" s="367">
        <v>2017</v>
      </c>
      <c r="B122" s="367" t="s">
        <v>16</v>
      </c>
      <c r="C122" s="375">
        <v>423304319</v>
      </c>
      <c r="D122" s="375">
        <v>-15199233</v>
      </c>
      <c r="E122" s="375">
        <v>408105086</v>
      </c>
      <c r="F122" s="375">
        <v>343007659</v>
      </c>
      <c r="G122" s="375">
        <v>-11790200</v>
      </c>
      <c r="H122" s="375">
        <v>331217459</v>
      </c>
      <c r="I122" s="375">
        <v>187649127</v>
      </c>
      <c r="J122" s="375">
        <v>-1406575</v>
      </c>
      <c r="K122" s="375">
        <v>186242552</v>
      </c>
      <c r="L122" s="375">
        <v>2307788</v>
      </c>
      <c r="M122" s="375">
        <v>27959125</v>
      </c>
      <c r="N122" s="375">
        <v>3072873</v>
      </c>
      <c r="O122" s="375">
        <v>31031998</v>
      </c>
      <c r="P122" s="375">
        <v>958904883</v>
      </c>
      <c r="Q122" s="376"/>
      <c r="R122" s="375">
        <v>958904883</v>
      </c>
      <c r="S122" s="376"/>
      <c r="T122" s="375">
        <v>956268893</v>
      </c>
      <c r="U122" s="375">
        <v>956268893</v>
      </c>
      <c r="V122" s="375">
        <v>927872885</v>
      </c>
      <c r="W122" s="375">
        <v>927872885</v>
      </c>
      <c r="X122" s="375">
        <v>958904883</v>
      </c>
      <c r="Y122" s="375">
        <v>958904883</v>
      </c>
      <c r="Z122" s="375">
        <v>1331691</v>
      </c>
      <c r="AA122" s="375">
        <v>-47606</v>
      </c>
      <c r="AB122" s="375">
        <v>1284085</v>
      </c>
      <c r="AC122" s="375">
        <v>46740488.060000002</v>
      </c>
      <c r="AD122" s="375">
        <v>0</v>
      </c>
      <c r="AE122" s="375">
        <v>1006929456.0599999</v>
      </c>
      <c r="AF122" s="377">
        <v>0</v>
      </c>
    </row>
    <row r="123" spans="1:32">
      <c r="A123" s="367">
        <v>2017</v>
      </c>
      <c r="B123" s="367" t="s">
        <v>17</v>
      </c>
      <c r="C123" s="375">
        <v>478215452</v>
      </c>
      <c r="D123" s="375">
        <v>25825689</v>
      </c>
      <c r="E123" s="375">
        <v>504041141</v>
      </c>
      <c r="F123" s="375">
        <v>335999240</v>
      </c>
      <c r="G123" s="375">
        <v>17414926</v>
      </c>
      <c r="H123" s="375">
        <v>353414166</v>
      </c>
      <c r="I123" s="375">
        <v>157364510</v>
      </c>
      <c r="J123" s="375">
        <v>2094531</v>
      </c>
      <c r="K123" s="375">
        <v>159459041</v>
      </c>
      <c r="L123" s="375">
        <v>2310098</v>
      </c>
      <c r="M123" s="375">
        <v>31269753</v>
      </c>
      <c r="N123" s="375">
        <v>3333502</v>
      </c>
      <c r="O123" s="375">
        <v>34603255</v>
      </c>
      <c r="P123" s="375">
        <v>1053827701</v>
      </c>
      <c r="Q123" s="376"/>
      <c r="R123" s="375">
        <v>1053827701</v>
      </c>
      <c r="S123" s="376"/>
      <c r="T123" s="375">
        <v>973889300</v>
      </c>
      <c r="U123" s="375">
        <v>973889300</v>
      </c>
      <c r="V123" s="375">
        <v>1019224446</v>
      </c>
      <c r="W123" s="375">
        <v>1019224446</v>
      </c>
      <c r="X123" s="375">
        <v>1053827701</v>
      </c>
      <c r="Y123" s="375">
        <v>1053827701</v>
      </c>
      <c r="Z123" s="375">
        <v>1856050</v>
      </c>
      <c r="AA123" s="375">
        <v>99588</v>
      </c>
      <c r="AB123" s="375">
        <v>1955638</v>
      </c>
      <c r="AC123" s="375">
        <v>57339442.409999996</v>
      </c>
      <c r="AD123" s="375">
        <v>0</v>
      </c>
      <c r="AE123" s="375">
        <v>1113122781.4099998</v>
      </c>
      <c r="AF123" s="377">
        <v>0</v>
      </c>
    </row>
    <row r="124" spans="1:32">
      <c r="A124" s="367">
        <v>2017</v>
      </c>
      <c r="B124" s="372" t="s">
        <v>184</v>
      </c>
      <c r="C124" s="375">
        <v>6480806539</v>
      </c>
      <c r="D124" s="375">
        <v>4639714</v>
      </c>
      <c r="E124" s="375">
        <v>6485446253</v>
      </c>
      <c r="F124" s="375">
        <v>4507877665</v>
      </c>
      <c r="G124" s="375">
        <v>14911206</v>
      </c>
      <c r="H124" s="375">
        <v>4522788871</v>
      </c>
      <c r="I124" s="375">
        <v>2024015353</v>
      </c>
      <c r="J124" s="375">
        <v>2460781</v>
      </c>
      <c r="K124" s="375">
        <v>2026476134</v>
      </c>
      <c r="L124" s="375">
        <v>27568722</v>
      </c>
      <c r="M124" s="375">
        <v>374287527</v>
      </c>
      <c r="N124" s="375">
        <v>42599692</v>
      </c>
      <c r="O124" s="375">
        <v>416887219</v>
      </c>
      <c r="P124" s="375">
        <v>13479167199</v>
      </c>
      <c r="Q124" s="376"/>
      <c r="R124" s="375">
        <v>13479167199</v>
      </c>
      <c r="S124" s="376"/>
      <c r="T124" s="375">
        <v>13040268279</v>
      </c>
      <c r="U124" s="375">
        <v>13040268279</v>
      </c>
      <c r="V124" s="375">
        <v>13062279980</v>
      </c>
      <c r="W124" s="375">
        <v>13062279980</v>
      </c>
      <c r="X124" s="375">
        <v>13479167199</v>
      </c>
      <c r="Y124" s="375">
        <v>13479167199</v>
      </c>
      <c r="Z124" s="375">
        <v>21799688</v>
      </c>
      <c r="AA124" s="375">
        <v>56654</v>
      </c>
      <c r="AB124" s="375">
        <v>21856342</v>
      </c>
      <c r="AC124" s="375">
        <v>803869357.60999978</v>
      </c>
      <c r="AD124" s="375">
        <v>0</v>
      </c>
      <c r="AE124" s="375">
        <v>14304892898.610001</v>
      </c>
      <c r="AF124" s="377">
        <v>0</v>
      </c>
    </row>
    <row r="125" spans="1:32">
      <c r="A125" s="367">
        <v>2018</v>
      </c>
      <c r="B125" s="367" t="s">
        <v>6</v>
      </c>
      <c r="C125" s="375">
        <v>557935889</v>
      </c>
      <c r="D125" s="375">
        <v>-4085366</v>
      </c>
      <c r="E125" s="375">
        <v>553850523</v>
      </c>
      <c r="F125" s="375">
        <v>341403454</v>
      </c>
      <c r="G125" s="375">
        <v>-2410268</v>
      </c>
      <c r="H125" s="375">
        <v>338993186</v>
      </c>
      <c r="I125" s="375">
        <v>158492660</v>
      </c>
      <c r="J125" s="375">
        <v>-288540</v>
      </c>
      <c r="K125" s="375">
        <v>158204120</v>
      </c>
      <c r="L125" s="375">
        <v>2312481</v>
      </c>
      <c r="M125" s="375">
        <v>31619007</v>
      </c>
      <c r="N125" s="375">
        <v>3356747</v>
      </c>
      <c r="O125" s="375">
        <v>34975754</v>
      </c>
      <c r="P125" s="375">
        <v>1088336064</v>
      </c>
      <c r="Q125" s="376"/>
      <c r="R125" s="375">
        <v>1088336064</v>
      </c>
      <c r="S125" s="376"/>
      <c r="T125" s="375">
        <v>1060144484</v>
      </c>
      <c r="U125" s="375">
        <v>1060144484</v>
      </c>
      <c r="V125" s="375">
        <v>1053360310</v>
      </c>
      <c r="W125" s="375">
        <v>1053360310</v>
      </c>
      <c r="X125" s="375">
        <v>1088336064</v>
      </c>
      <c r="Y125" s="375">
        <v>1088336064</v>
      </c>
      <c r="Z125" s="375">
        <v>2058193</v>
      </c>
      <c r="AA125" s="375">
        <v>-14952</v>
      </c>
      <c r="AB125" s="375">
        <v>2043241</v>
      </c>
      <c r="AC125" s="375">
        <v>60377731.880000003</v>
      </c>
      <c r="AD125" s="375">
        <v>0</v>
      </c>
      <c r="AE125" s="375">
        <v>1150757036.8800001</v>
      </c>
      <c r="AF125" s="377">
        <v>0</v>
      </c>
    </row>
    <row r="126" spans="1:32">
      <c r="A126" s="367">
        <v>2018</v>
      </c>
      <c r="B126" s="367" t="s">
        <v>7</v>
      </c>
      <c r="C126" s="375">
        <v>492751206</v>
      </c>
      <c r="D126" s="375">
        <v>-48451655</v>
      </c>
      <c r="E126" s="375">
        <v>444299551</v>
      </c>
      <c r="F126" s="375">
        <v>321955380</v>
      </c>
      <c r="G126" s="375">
        <v>-30294441</v>
      </c>
      <c r="H126" s="375">
        <v>291660939</v>
      </c>
      <c r="I126" s="375">
        <v>158153789</v>
      </c>
      <c r="J126" s="375">
        <v>-3851056</v>
      </c>
      <c r="K126" s="375">
        <v>154302733</v>
      </c>
      <c r="L126" s="375">
        <v>2314863</v>
      </c>
      <c r="M126" s="375">
        <v>28480891</v>
      </c>
      <c r="N126" s="375">
        <v>3067173</v>
      </c>
      <c r="O126" s="375">
        <v>31548064</v>
      </c>
      <c r="P126" s="375">
        <v>924126150</v>
      </c>
      <c r="Q126" s="376"/>
      <c r="R126" s="375">
        <v>924126150</v>
      </c>
      <c r="S126" s="376"/>
      <c r="T126" s="375">
        <v>975175238</v>
      </c>
      <c r="U126" s="375">
        <v>975175238</v>
      </c>
      <c r="V126" s="375">
        <v>892578086</v>
      </c>
      <c r="W126" s="375">
        <v>892578086</v>
      </c>
      <c r="X126" s="375">
        <v>924126150</v>
      </c>
      <c r="Y126" s="375">
        <v>924126150</v>
      </c>
      <c r="Z126" s="375">
        <v>1990683</v>
      </c>
      <c r="AA126" s="375">
        <v>-194679</v>
      </c>
      <c r="AB126" s="375">
        <v>1796004</v>
      </c>
      <c r="AC126" s="375">
        <v>42522865.520000003</v>
      </c>
      <c r="AD126" s="375">
        <v>0</v>
      </c>
      <c r="AE126" s="375">
        <v>968445019.51999998</v>
      </c>
      <c r="AF126" s="377">
        <v>0</v>
      </c>
    </row>
    <row r="127" spans="1:32">
      <c r="A127" s="367">
        <v>2018</v>
      </c>
      <c r="B127" s="367" t="s">
        <v>8</v>
      </c>
      <c r="C127" s="375">
        <v>428588220</v>
      </c>
      <c r="D127" s="375">
        <v>19087431</v>
      </c>
      <c r="E127" s="375">
        <v>447675651</v>
      </c>
      <c r="F127" s="375">
        <v>313711938</v>
      </c>
      <c r="G127" s="375">
        <v>13329452</v>
      </c>
      <c r="H127" s="375">
        <v>327041390</v>
      </c>
      <c r="I127" s="375">
        <v>187988608</v>
      </c>
      <c r="J127" s="375">
        <v>1737520</v>
      </c>
      <c r="K127" s="375">
        <v>189726128</v>
      </c>
      <c r="L127" s="375">
        <v>2317246</v>
      </c>
      <c r="M127" s="375">
        <v>28693818</v>
      </c>
      <c r="N127" s="375">
        <v>3162267</v>
      </c>
      <c r="O127" s="375">
        <v>31856085</v>
      </c>
      <c r="P127" s="375">
        <v>998616500</v>
      </c>
      <c r="Q127" s="376"/>
      <c r="R127" s="375">
        <v>998616500</v>
      </c>
      <c r="S127" s="376"/>
      <c r="T127" s="375">
        <v>932606012</v>
      </c>
      <c r="U127" s="375">
        <v>932606012</v>
      </c>
      <c r="V127" s="375">
        <v>966760415</v>
      </c>
      <c r="W127" s="375">
        <v>966760415</v>
      </c>
      <c r="X127" s="375">
        <v>998616500</v>
      </c>
      <c r="Y127" s="375">
        <v>998616500</v>
      </c>
      <c r="Z127" s="375">
        <v>1781699</v>
      </c>
      <c r="AA127" s="375">
        <v>78945</v>
      </c>
      <c r="AB127" s="375">
        <v>1860644</v>
      </c>
      <c r="AC127" s="375">
        <v>49891553.780000001</v>
      </c>
      <c r="AD127" s="375">
        <v>0</v>
      </c>
      <c r="AE127" s="375">
        <v>1050368697.78</v>
      </c>
      <c r="AF127" s="377">
        <v>0</v>
      </c>
    </row>
    <row r="128" spans="1:32">
      <c r="A128" s="367">
        <v>2018</v>
      </c>
      <c r="B128" s="367" t="s">
        <v>9</v>
      </c>
      <c r="C128" s="375">
        <v>412843935</v>
      </c>
      <c r="D128" s="375">
        <v>17801759</v>
      </c>
      <c r="E128" s="375">
        <v>430645694</v>
      </c>
      <c r="F128" s="375">
        <v>340324346</v>
      </c>
      <c r="G128" s="375">
        <v>14024288</v>
      </c>
      <c r="H128" s="375">
        <v>354348634</v>
      </c>
      <c r="I128" s="375">
        <v>188661271</v>
      </c>
      <c r="J128" s="375">
        <v>1713960</v>
      </c>
      <c r="K128" s="375">
        <v>190375231</v>
      </c>
      <c r="L128" s="375">
        <v>2319629</v>
      </c>
      <c r="M128" s="375">
        <v>26300294</v>
      </c>
      <c r="N128" s="375">
        <v>2962671</v>
      </c>
      <c r="O128" s="375">
        <v>29262965</v>
      </c>
      <c r="P128" s="375">
        <v>1006952153</v>
      </c>
      <c r="Q128" s="376"/>
      <c r="R128" s="375">
        <v>1006952153</v>
      </c>
      <c r="S128" s="376"/>
      <c r="T128" s="375">
        <v>944149181</v>
      </c>
      <c r="U128" s="375">
        <v>944149181</v>
      </c>
      <c r="V128" s="375">
        <v>977689188</v>
      </c>
      <c r="W128" s="375">
        <v>977689188</v>
      </c>
      <c r="X128" s="375">
        <v>1006952153</v>
      </c>
      <c r="Y128" s="375">
        <v>1006952153</v>
      </c>
      <c r="Z128" s="375">
        <v>1726224</v>
      </c>
      <c r="AA128" s="375">
        <v>74178</v>
      </c>
      <c r="AB128" s="375">
        <v>1800402</v>
      </c>
      <c r="AC128" s="375">
        <v>50573013.240000002</v>
      </c>
      <c r="AD128" s="375">
        <v>0</v>
      </c>
      <c r="AE128" s="375">
        <v>1059325568.24</v>
      </c>
      <c r="AF128" s="377">
        <v>0</v>
      </c>
    </row>
    <row r="129" spans="1:32">
      <c r="A129" s="367">
        <v>2018</v>
      </c>
      <c r="B129" s="367" t="s">
        <v>10</v>
      </c>
      <c r="C129" s="375">
        <v>456588720</v>
      </c>
      <c r="D129" s="375">
        <v>83613815</v>
      </c>
      <c r="E129" s="375">
        <v>540202535</v>
      </c>
      <c r="F129" s="375">
        <v>364045912</v>
      </c>
      <c r="G129" s="375">
        <v>63996441</v>
      </c>
      <c r="H129" s="375">
        <v>428042353</v>
      </c>
      <c r="I129" s="375">
        <v>158918301</v>
      </c>
      <c r="J129" s="375">
        <v>7316748</v>
      </c>
      <c r="K129" s="375">
        <v>166235049</v>
      </c>
      <c r="L129" s="375">
        <v>2322011</v>
      </c>
      <c r="M129" s="375">
        <v>32112636</v>
      </c>
      <c r="N129" s="375">
        <v>3734389</v>
      </c>
      <c r="O129" s="375">
        <v>35847025</v>
      </c>
      <c r="P129" s="375">
        <v>1172648973</v>
      </c>
      <c r="Q129" s="376"/>
      <c r="R129" s="375">
        <v>1172648973</v>
      </c>
      <c r="S129" s="376"/>
      <c r="T129" s="375">
        <v>981874944</v>
      </c>
      <c r="U129" s="375">
        <v>981874944</v>
      </c>
      <c r="V129" s="375">
        <v>1136801948</v>
      </c>
      <c r="W129" s="375">
        <v>1136801948</v>
      </c>
      <c r="X129" s="375">
        <v>1172648973</v>
      </c>
      <c r="Y129" s="375">
        <v>1172648973</v>
      </c>
      <c r="Z129" s="375">
        <v>1502049</v>
      </c>
      <c r="AA129" s="375">
        <v>273772</v>
      </c>
      <c r="AB129" s="375">
        <v>1775821</v>
      </c>
      <c r="AC129" s="375">
        <v>69976786.840000004</v>
      </c>
      <c r="AD129" s="375">
        <v>0</v>
      </c>
      <c r="AE129" s="375">
        <v>1244401580.8400002</v>
      </c>
      <c r="AF129" s="377">
        <v>0</v>
      </c>
    </row>
    <row r="130" spans="1:32">
      <c r="A130" s="367">
        <v>2018</v>
      </c>
      <c r="B130" s="367" t="s">
        <v>11</v>
      </c>
      <c r="C130" s="375">
        <v>626573493</v>
      </c>
      <c r="D130" s="375">
        <v>33628976</v>
      </c>
      <c r="E130" s="375">
        <v>660202469</v>
      </c>
      <c r="F130" s="375">
        <v>425677548</v>
      </c>
      <c r="G130" s="375">
        <v>22115371</v>
      </c>
      <c r="H130" s="375">
        <v>447792919</v>
      </c>
      <c r="I130" s="375">
        <v>160430088</v>
      </c>
      <c r="J130" s="375">
        <v>2224599</v>
      </c>
      <c r="K130" s="375">
        <v>162654687</v>
      </c>
      <c r="L130" s="375">
        <v>2324394</v>
      </c>
      <c r="M130" s="375">
        <v>35291804</v>
      </c>
      <c r="N130" s="375">
        <v>4135714</v>
      </c>
      <c r="O130" s="375">
        <v>39427518</v>
      </c>
      <c r="P130" s="375">
        <v>1312401987</v>
      </c>
      <c r="Q130" s="376"/>
      <c r="R130" s="375">
        <v>1312401987</v>
      </c>
      <c r="S130" s="376"/>
      <c r="T130" s="375">
        <v>1215005523</v>
      </c>
      <c r="U130" s="375">
        <v>1215005523</v>
      </c>
      <c r="V130" s="375">
        <v>1272974469</v>
      </c>
      <c r="W130" s="375">
        <v>1272974469</v>
      </c>
      <c r="X130" s="375">
        <v>1312401987</v>
      </c>
      <c r="Y130" s="375">
        <v>1312401987</v>
      </c>
      <c r="Z130" s="375">
        <v>1870463</v>
      </c>
      <c r="AA130" s="375">
        <v>99892</v>
      </c>
      <c r="AB130" s="375">
        <v>1970355</v>
      </c>
      <c r="AC130" s="375">
        <v>89211669.269999996</v>
      </c>
      <c r="AD130" s="375">
        <v>0</v>
      </c>
      <c r="AE130" s="375">
        <v>1403584011.27</v>
      </c>
      <c r="AF130" s="377">
        <v>0</v>
      </c>
    </row>
    <row r="131" spans="1:32">
      <c r="A131" s="367">
        <v>2018</v>
      </c>
      <c r="B131" s="367" t="s">
        <v>12</v>
      </c>
      <c r="C131" s="375">
        <v>733133354</v>
      </c>
      <c r="D131" s="375">
        <v>12586572</v>
      </c>
      <c r="E131" s="375">
        <v>745719926</v>
      </c>
      <c r="F131" s="375">
        <v>455923210</v>
      </c>
      <c r="G131" s="375">
        <v>7603677</v>
      </c>
      <c r="H131" s="375">
        <v>463526887</v>
      </c>
      <c r="I131" s="375">
        <v>161138682</v>
      </c>
      <c r="J131" s="375">
        <v>723703</v>
      </c>
      <c r="K131" s="375">
        <v>161862385</v>
      </c>
      <c r="L131" s="375">
        <v>2326777</v>
      </c>
      <c r="M131" s="375">
        <v>37894702</v>
      </c>
      <c r="N131" s="375">
        <v>4447988</v>
      </c>
      <c r="O131" s="375">
        <v>42342690</v>
      </c>
      <c r="P131" s="375">
        <v>1415778665</v>
      </c>
      <c r="Q131" s="376"/>
      <c r="R131" s="375">
        <v>1415778665</v>
      </c>
      <c r="S131" s="376"/>
      <c r="T131" s="375">
        <v>1352522023</v>
      </c>
      <c r="U131" s="375">
        <v>1352522023</v>
      </c>
      <c r="V131" s="375">
        <v>1373435975</v>
      </c>
      <c r="W131" s="375">
        <v>1373435975</v>
      </c>
      <c r="X131" s="375">
        <v>1415778665</v>
      </c>
      <c r="Y131" s="375">
        <v>1415778665</v>
      </c>
      <c r="Z131" s="375">
        <v>2012075</v>
      </c>
      <c r="AA131" s="375">
        <v>34372</v>
      </c>
      <c r="AB131" s="375">
        <v>2046447</v>
      </c>
      <c r="AC131" s="375">
        <v>105120434.58</v>
      </c>
      <c r="AD131" s="375">
        <v>0</v>
      </c>
      <c r="AE131" s="375">
        <v>1522945546.5799999</v>
      </c>
      <c r="AF131" s="377">
        <v>0</v>
      </c>
    </row>
    <row r="132" spans="1:32">
      <c r="A132" s="367">
        <v>2018</v>
      </c>
      <c r="B132" s="367" t="s">
        <v>13</v>
      </c>
      <c r="C132" s="375">
        <v>751255239</v>
      </c>
      <c r="D132" s="375">
        <v>-8449764</v>
      </c>
      <c r="E132" s="375">
        <v>742805475</v>
      </c>
      <c r="F132" s="375">
        <v>463946328</v>
      </c>
      <c r="G132" s="375">
        <v>-5070652</v>
      </c>
      <c r="H132" s="375">
        <v>458875676</v>
      </c>
      <c r="I132" s="375">
        <v>161216279</v>
      </c>
      <c r="J132" s="375">
        <v>-475135</v>
      </c>
      <c r="K132" s="375">
        <v>160741144</v>
      </c>
      <c r="L132" s="375">
        <v>2329159</v>
      </c>
      <c r="M132" s="375">
        <v>37517450</v>
      </c>
      <c r="N132" s="375">
        <v>4397775</v>
      </c>
      <c r="O132" s="375">
        <v>41915225</v>
      </c>
      <c r="P132" s="375">
        <v>1406666679</v>
      </c>
      <c r="Q132" s="376"/>
      <c r="R132" s="375">
        <v>1406666679</v>
      </c>
      <c r="S132" s="376"/>
      <c r="T132" s="375">
        <v>1378747005</v>
      </c>
      <c r="U132" s="375">
        <v>1378747005</v>
      </c>
      <c r="V132" s="375">
        <v>1364751454</v>
      </c>
      <c r="W132" s="375">
        <v>1364751454</v>
      </c>
      <c r="X132" s="375">
        <v>1406666679</v>
      </c>
      <c r="Y132" s="375">
        <v>1406666679</v>
      </c>
      <c r="Z132" s="375">
        <v>2018975</v>
      </c>
      <c r="AA132" s="375">
        <v>-22603</v>
      </c>
      <c r="AB132" s="375">
        <v>1996372</v>
      </c>
      <c r="AC132" s="375">
        <v>103614776.87</v>
      </c>
      <c r="AD132" s="375">
        <v>0</v>
      </c>
      <c r="AE132" s="375">
        <v>1512277827.8699999</v>
      </c>
      <c r="AF132" s="377">
        <v>0</v>
      </c>
    </row>
    <row r="133" spans="1:32">
      <c r="A133" s="367">
        <v>2018</v>
      </c>
      <c r="B133" s="367" t="s">
        <v>14</v>
      </c>
      <c r="C133" s="375">
        <v>696510877</v>
      </c>
      <c r="D133" s="375">
        <v>-67076838</v>
      </c>
      <c r="E133" s="375">
        <v>629434039</v>
      </c>
      <c r="F133" s="375">
        <v>456580079</v>
      </c>
      <c r="G133" s="375">
        <v>-42627900</v>
      </c>
      <c r="H133" s="375">
        <v>413952179</v>
      </c>
      <c r="I133" s="375">
        <v>160999108</v>
      </c>
      <c r="J133" s="375">
        <v>-4051098</v>
      </c>
      <c r="K133" s="375">
        <v>156948010</v>
      </c>
      <c r="L133" s="375">
        <v>2331542</v>
      </c>
      <c r="M133" s="375">
        <v>33677062</v>
      </c>
      <c r="N133" s="375">
        <v>3925281</v>
      </c>
      <c r="O133" s="375">
        <v>37602343</v>
      </c>
      <c r="P133" s="375">
        <v>1240268113</v>
      </c>
      <c r="Q133" s="376"/>
      <c r="R133" s="375">
        <v>1240268113</v>
      </c>
      <c r="S133" s="376"/>
      <c r="T133" s="375">
        <v>1316421606</v>
      </c>
      <c r="U133" s="375">
        <v>1316421606</v>
      </c>
      <c r="V133" s="375">
        <v>1202665770</v>
      </c>
      <c r="W133" s="375">
        <v>1202665770</v>
      </c>
      <c r="X133" s="375">
        <v>1240268113</v>
      </c>
      <c r="Y133" s="375">
        <v>1240268113</v>
      </c>
      <c r="Z133" s="375">
        <v>2113932</v>
      </c>
      <c r="AA133" s="375">
        <v>-202816</v>
      </c>
      <c r="AB133" s="375">
        <v>1911116</v>
      </c>
      <c r="AC133" s="375">
        <v>78899476.629999995</v>
      </c>
      <c r="AD133" s="375">
        <v>0</v>
      </c>
      <c r="AE133" s="375">
        <v>1321078705.6300001</v>
      </c>
      <c r="AF133" s="377">
        <v>0</v>
      </c>
    </row>
    <row r="134" spans="1:32">
      <c r="A134" s="367">
        <v>2018</v>
      </c>
      <c r="B134" s="367" t="s">
        <v>15</v>
      </c>
      <c r="C134" s="375">
        <v>565450263</v>
      </c>
      <c r="D134" s="375">
        <v>-44830233</v>
      </c>
      <c r="E134" s="375">
        <v>520620030</v>
      </c>
      <c r="F134" s="375">
        <v>408800049</v>
      </c>
      <c r="G134" s="375">
        <v>-31247514</v>
      </c>
      <c r="H134" s="375">
        <v>377552535</v>
      </c>
      <c r="I134" s="375">
        <v>190156901</v>
      </c>
      <c r="J134" s="375">
        <v>-3270295</v>
      </c>
      <c r="K134" s="375">
        <v>186886606</v>
      </c>
      <c r="L134" s="375">
        <v>2333925</v>
      </c>
      <c r="M134" s="375">
        <v>29748423</v>
      </c>
      <c r="N134" s="375">
        <v>3423713</v>
      </c>
      <c r="O134" s="375">
        <v>33172136</v>
      </c>
      <c r="P134" s="375">
        <v>1120565232</v>
      </c>
      <c r="Q134" s="376"/>
      <c r="R134" s="375">
        <v>1120565232</v>
      </c>
      <c r="S134" s="376"/>
      <c r="T134" s="375">
        <v>1166741138</v>
      </c>
      <c r="U134" s="375">
        <v>1166741138</v>
      </c>
      <c r="V134" s="375">
        <v>1087393096</v>
      </c>
      <c r="W134" s="375">
        <v>1087393096</v>
      </c>
      <c r="X134" s="375">
        <v>1120565232</v>
      </c>
      <c r="Y134" s="375">
        <v>1120565232</v>
      </c>
      <c r="Z134" s="375">
        <v>1537654</v>
      </c>
      <c r="AA134" s="375">
        <v>-121516</v>
      </c>
      <c r="AB134" s="375">
        <v>1416138</v>
      </c>
      <c r="AC134" s="375">
        <v>63428988.130000003</v>
      </c>
      <c r="AD134" s="375">
        <v>0</v>
      </c>
      <c r="AE134" s="375">
        <v>1185410358.1300001</v>
      </c>
      <c r="AF134" s="377">
        <v>0</v>
      </c>
    </row>
    <row r="135" spans="1:32">
      <c r="A135" s="367">
        <v>2018</v>
      </c>
      <c r="B135" s="367" t="s">
        <v>16</v>
      </c>
      <c r="C135" s="375">
        <v>434093465</v>
      </c>
      <c r="D135" s="375">
        <v>-15519015</v>
      </c>
      <c r="E135" s="375">
        <v>418574450</v>
      </c>
      <c r="F135" s="375">
        <v>348753063</v>
      </c>
      <c r="G135" s="375">
        <v>-11944903</v>
      </c>
      <c r="H135" s="375">
        <v>336808160</v>
      </c>
      <c r="I135" s="375">
        <v>188363728</v>
      </c>
      <c r="J135" s="375">
        <v>-1408525</v>
      </c>
      <c r="K135" s="375">
        <v>186955203</v>
      </c>
      <c r="L135" s="375">
        <v>2336307</v>
      </c>
      <c r="M135" s="375">
        <v>28579076</v>
      </c>
      <c r="N135" s="375">
        <v>3114391</v>
      </c>
      <c r="O135" s="375">
        <v>31693467</v>
      </c>
      <c r="P135" s="375">
        <v>976367587</v>
      </c>
      <c r="Q135" s="376"/>
      <c r="R135" s="375">
        <v>976367587</v>
      </c>
      <c r="S135" s="376"/>
      <c r="T135" s="375">
        <v>973546563</v>
      </c>
      <c r="U135" s="375">
        <v>973546563</v>
      </c>
      <c r="V135" s="375">
        <v>944674120</v>
      </c>
      <c r="W135" s="375">
        <v>944674120</v>
      </c>
      <c r="X135" s="375">
        <v>976367587</v>
      </c>
      <c r="Y135" s="375">
        <v>976367587</v>
      </c>
      <c r="Z135" s="375">
        <v>1331691</v>
      </c>
      <c r="AA135" s="375">
        <v>-47380</v>
      </c>
      <c r="AB135" s="375">
        <v>1284311</v>
      </c>
      <c r="AC135" s="375">
        <v>47557280.890000001</v>
      </c>
      <c r="AD135" s="375">
        <v>0</v>
      </c>
      <c r="AE135" s="375">
        <v>1025209178.89</v>
      </c>
      <c r="AF135" s="377">
        <v>0</v>
      </c>
    </row>
    <row r="136" spans="1:32">
      <c r="A136" s="367">
        <v>2018</v>
      </c>
      <c r="B136" s="367" t="s">
        <v>17</v>
      </c>
      <c r="C136" s="375">
        <v>490314479</v>
      </c>
      <c r="D136" s="375">
        <v>26440855</v>
      </c>
      <c r="E136" s="375">
        <v>516755334</v>
      </c>
      <c r="F136" s="375">
        <v>341458959</v>
      </c>
      <c r="G136" s="375">
        <v>17691543</v>
      </c>
      <c r="H136" s="375">
        <v>359150502</v>
      </c>
      <c r="I136" s="375">
        <v>158073156</v>
      </c>
      <c r="J136" s="375">
        <v>2102905</v>
      </c>
      <c r="K136" s="375">
        <v>160176061</v>
      </c>
      <c r="L136" s="375">
        <v>2338690</v>
      </c>
      <c r="M136" s="375">
        <v>31925887</v>
      </c>
      <c r="N136" s="375">
        <v>3377444</v>
      </c>
      <c r="O136" s="375">
        <v>35303331</v>
      </c>
      <c r="P136" s="375">
        <v>1073723918</v>
      </c>
      <c r="Q136" s="376"/>
      <c r="R136" s="375">
        <v>1073723918</v>
      </c>
      <c r="S136" s="376"/>
      <c r="T136" s="375">
        <v>992185284</v>
      </c>
      <c r="U136" s="375">
        <v>992185284</v>
      </c>
      <c r="V136" s="375">
        <v>1038420587</v>
      </c>
      <c r="W136" s="375">
        <v>1038420587</v>
      </c>
      <c r="X136" s="375">
        <v>1073723918</v>
      </c>
      <c r="Y136" s="375">
        <v>1073723918</v>
      </c>
      <c r="Z136" s="375">
        <v>1856050</v>
      </c>
      <c r="AA136" s="375">
        <v>99383</v>
      </c>
      <c r="AB136" s="375">
        <v>1955433</v>
      </c>
      <c r="AC136" s="375">
        <v>58449055.289999999</v>
      </c>
      <c r="AD136" s="375">
        <v>0</v>
      </c>
      <c r="AE136" s="375">
        <v>1134128406.29</v>
      </c>
      <c r="AF136" s="377">
        <v>0</v>
      </c>
    </row>
    <row r="137" spans="1:32">
      <c r="A137" s="367">
        <v>2018</v>
      </c>
      <c r="B137" s="372" t="s">
        <v>184</v>
      </c>
      <c r="C137" s="375">
        <v>6646039140</v>
      </c>
      <c r="D137" s="375">
        <v>4746537</v>
      </c>
      <c r="E137" s="375">
        <v>6650785677</v>
      </c>
      <c r="F137" s="375">
        <v>4582580266</v>
      </c>
      <c r="G137" s="375">
        <v>15165094</v>
      </c>
      <c r="H137" s="375">
        <v>4597745360</v>
      </c>
      <c r="I137" s="375">
        <v>2032592571</v>
      </c>
      <c r="J137" s="375">
        <v>2474786</v>
      </c>
      <c r="K137" s="375">
        <v>2035067357</v>
      </c>
      <c r="L137" s="375">
        <v>27907024</v>
      </c>
      <c r="M137" s="375">
        <v>381841050</v>
      </c>
      <c r="N137" s="375">
        <v>43105553</v>
      </c>
      <c r="O137" s="375">
        <v>424946603</v>
      </c>
      <c r="P137" s="375">
        <v>13736452021</v>
      </c>
      <c r="Q137" s="376"/>
      <c r="R137" s="375">
        <v>13736452021</v>
      </c>
      <c r="S137" s="376"/>
      <c r="T137" s="375">
        <v>13289119001</v>
      </c>
      <c r="U137" s="375">
        <v>13289119001</v>
      </c>
      <c r="V137" s="375">
        <v>13311505418</v>
      </c>
      <c r="W137" s="375">
        <v>13311505418</v>
      </c>
      <c r="X137" s="375">
        <v>13736452021</v>
      </c>
      <c r="Y137" s="375">
        <v>13736452021</v>
      </c>
      <c r="Z137" s="375">
        <v>21799688</v>
      </c>
      <c r="AA137" s="375">
        <v>56596</v>
      </c>
      <c r="AB137" s="375">
        <v>21856284</v>
      </c>
      <c r="AC137" s="375">
        <v>819623632.91999996</v>
      </c>
      <c r="AD137" s="375">
        <v>0</v>
      </c>
      <c r="AE137" s="375">
        <v>14577931937.920002</v>
      </c>
      <c r="AF137" s="377">
        <v>0</v>
      </c>
    </row>
    <row r="138" spans="1:32">
      <c r="A138" s="367">
        <v>2019</v>
      </c>
      <c r="B138" s="367" t="s">
        <v>6</v>
      </c>
      <c r="C138" s="375">
        <v>573281874</v>
      </c>
      <c r="D138" s="375">
        <v>-4190684</v>
      </c>
      <c r="E138" s="375">
        <v>569091190</v>
      </c>
      <c r="F138" s="375">
        <v>349441326</v>
      </c>
      <c r="G138" s="375">
        <v>-2466644</v>
      </c>
      <c r="H138" s="375">
        <v>346974682</v>
      </c>
      <c r="I138" s="375">
        <v>159255337</v>
      </c>
      <c r="J138" s="375">
        <v>-289666</v>
      </c>
      <c r="K138" s="375">
        <v>158965671</v>
      </c>
      <c r="L138" s="375">
        <v>2341143</v>
      </c>
      <c r="M138" s="375">
        <v>32296055</v>
      </c>
      <c r="N138" s="375">
        <v>3402089</v>
      </c>
      <c r="O138" s="375">
        <v>35698144</v>
      </c>
      <c r="P138" s="375">
        <v>1113070830</v>
      </c>
      <c r="Q138" s="376"/>
      <c r="R138" s="375">
        <v>1113070830</v>
      </c>
      <c r="S138" s="376"/>
      <c r="T138" s="375">
        <v>1084319680</v>
      </c>
      <c r="U138" s="375">
        <v>1084319680</v>
      </c>
      <c r="V138" s="375">
        <v>1077372686</v>
      </c>
      <c r="W138" s="375">
        <v>1077372686</v>
      </c>
      <c r="X138" s="375">
        <v>1113070830</v>
      </c>
      <c r="Y138" s="375">
        <v>1113070830</v>
      </c>
      <c r="Z138" s="375">
        <v>2058193</v>
      </c>
      <c r="AA138" s="375">
        <v>-14918</v>
      </c>
      <c r="AB138" s="375">
        <v>2043275</v>
      </c>
      <c r="AC138" s="375">
        <v>61800325.420000002</v>
      </c>
      <c r="AD138" s="375">
        <v>0</v>
      </c>
      <c r="AE138" s="375">
        <v>1176914430.4200001</v>
      </c>
      <c r="AF138" s="377">
        <v>0</v>
      </c>
    </row>
    <row r="139" spans="1:32">
      <c r="A139" s="367">
        <v>2019</v>
      </c>
      <c r="B139" s="367" t="s">
        <v>7</v>
      </c>
      <c r="C139" s="375">
        <v>506395540</v>
      </c>
      <c r="D139" s="375">
        <v>-49664236</v>
      </c>
      <c r="E139" s="375">
        <v>456731304</v>
      </c>
      <c r="F139" s="375">
        <v>329693131</v>
      </c>
      <c r="G139" s="375">
        <v>-30983142</v>
      </c>
      <c r="H139" s="375">
        <v>298709989</v>
      </c>
      <c r="I139" s="375">
        <v>158916498</v>
      </c>
      <c r="J139" s="375">
        <v>-3863481</v>
      </c>
      <c r="K139" s="375">
        <v>155053017</v>
      </c>
      <c r="L139" s="375">
        <v>2343596</v>
      </c>
      <c r="M139" s="375">
        <v>29127514</v>
      </c>
      <c r="N139" s="375">
        <v>3110477</v>
      </c>
      <c r="O139" s="375">
        <v>32237991</v>
      </c>
      <c r="P139" s="375">
        <v>945075897</v>
      </c>
      <c r="Q139" s="376"/>
      <c r="R139" s="375">
        <v>945075897</v>
      </c>
      <c r="S139" s="376"/>
      <c r="T139" s="375">
        <v>997348765</v>
      </c>
      <c r="U139" s="375">
        <v>997348765</v>
      </c>
      <c r="V139" s="375">
        <v>912837906</v>
      </c>
      <c r="W139" s="375">
        <v>912837906</v>
      </c>
      <c r="X139" s="375">
        <v>945075897</v>
      </c>
      <c r="Y139" s="375">
        <v>945075897</v>
      </c>
      <c r="Z139" s="375">
        <v>1990683</v>
      </c>
      <c r="AA139" s="375">
        <v>-194091</v>
      </c>
      <c r="AB139" s="375">
        <v>1796592</v>
      </c>
      <c r="AC139" s="375">
        <v>43500584.329999998</v>
      </c>
      <c r="AD139" s="375">
        <v>0</v>
      </c>
      <c r="AE139" s="375">
        <v>990373073.32999992</v>
      </c>
      <c r="AF139" s="377">
        <v>0</v>
      </c>
    </row>
    <row r="140" spans="1:32">
      <c r="A140" s="367">
        <v>2019</v>
      </c>
      <c r="B140" s="367" t="s">
        <v>8</v>
      </c>
      <c r="C140" s="375">
        <v>440462431</v>
      </c>
      <c r="D140" s="375">
        <v>19585300</v>
      </c>
      <c r="E140" s="375">
        <v>460047731</v>
      </c>
      <c r="F140" s="375">
        <v>321298351</v>
      </c>
      <c r="G140" s="375">
        <v>13647147</v>
      </c>
      <c r="H140" s="375">
        <v>334945498</v>
      </c>
      <c r="I140" s="375">
        <v>188751348</v>
      </c>
      <c r="J140" s="375">
        <v>1744995</v>
      </c>
      <c r="K140" s="375">
        <v>190496343</v>
      </c>
      <c r="L140" s="375">
        <v>2346049</v>
      </c>
      <c r="M140" s="375">
        <v>29385035</v>
      </c>
      <c r="N140" s="375">
        <v>3208558</v>
      </c>
      <c r="O140" s="375">
        <v>32593593</v>
      </c>
      <c r="P140" s="375">
        <v>1020429214</v>
      </c>
      <c r="Q140" s="376"/>
      <c r="R140" s="375">
        <v>1020429214</v>
      </c>
      <c r="S140" s="376"/>
      <c r="T140" s="375">
        <v>952858179</v>
      </c>
      <c r="U140" s="375">
        <v>952858179</v>
      </c>
      <c r="V140" s="375">
        <v>987835621</v>
      </c>
      <c r="W140" s="375">
        <v>987835621</v>
      </c>
      <c r="X140" s="375">
        <v>1020429214</v>
      </c>
      <c r="Y140" s="375">
        <v>1020429214</v>
      </c>
      <c r="Z140" s="375">
        <v>1781699</v>
      </c>
      <c r="AA140" s="375">
        <v>78789</v>
      </c>
      <c r="AB140" s="375">
        <v>1860488</v>
      </c>
      <c r="AC140" s="375">
        <v>50936964.649999999</v>
      </c>
      <c r="AD140" s="375">
        <v>0</v>
      </c>
      <c r="AE140" s="375">
        <v>1073226666.65</v>
      </c>
      <c r="AF140" s="377">
        <v>0</v>
      </c>
    </row>
    <row r="141" spans="1:32">
      <c r="A141" s="367">
        <v>2019</v>
      </c>
      <c r="B141" s="367" t="s">
        <v>9</v>
      </c>
      <c r="C141" s="375">
        <v>424335226</v>
      </c>
      <c r="D141" s="375">
        <v>18269099</v>
      </c>
      <c r="E141" s="375">
        <v>442604325</v>
      </c>
      <c r="F141" s="375">
        <v>348654973</v>
      </c>
      <c r="G141" s="375">
        <v>14359943</v>
      </c>
      <c r="H141" s="375">
        <v>363014916</v>
      </c>
      <c r="I141" s="375">
        <v>189424043</v>
      </c>
      <c r="J141" s="375">
        <v>1721444</v>
      </c>
      <c r="K141" s="375">
        <v>191145487</v>
      </c>
      <c r="L141" s="375">
        <v>2348502</v>
      </c>
      <c r="M141" s="375">
        <v>26960073</v>
      </c>
      <c r="N141" s="375">
        <v>3006856</v>
      </c>
      <c r="O141" s="375">
        <v>29966929</v>
      </c>
      <c r="P141" s="375">
        <v>1029080159</v>
      </c>
      <c r="Q141" s="376"/>
      <c r="R141" s="375">
        <v>1029080159</v>
      </c>
      <c r="S141" s="376"/>
      <c r="T141" s="375">
        <v>964762744</v>
      </c>
      <c r="U141" s="375">
        <v>964762744</v>
      </c>
      <c r="V141" s="375">
        <v>999113230</v>
      </c>
      <c r="W141" s="375">
        <v>999113230</v>
      </c>
      <c r="X141" s="375">
        <v>1029080159</v>
      </c>
      <c r="Y141" s="375">
        <v>1029080159</v>
      </c>
      <c r="Z141" s="375">
        <v>1726224</v>
      </c>
      <c r="AA141" s="375">
        <v>74044</v>
      </c>
      <c r="AB141" s="375">
        <v>1800268</v>
      </c>
      <c r="AC141" s="375">
        <v>51630561.399999999</v>
      </c>
      <c r="AD141" s="375">
        <v>0</v>
      </c>
      <c r="AE141" s="375">
        <v>1082510988.4000001</v>
      </c>
      <c r="AF141" s="377">
        <v>0</v>
      </c>
    </row>
    <row r="142" spans="1:32">
      <c r="A142" s="367">
        <v>2019</v>
      </c>
      <c r="B142" s="367" t="s">
        <v>10</v>
      </c>
      <c r="C142" s="375">
        <v>469255391</v>
      </c>
      <c r="D142" s="375">
        <v>85728770</v>
      </c>
      <c r="E142" s="375">
        <v>554984161</v>
      </c>
      <c r="F142" s="375">
        <v>372890611</v>
      </c>
      <c r="G142" s="375">
        <v>65462363</v>
      </c>
      <c r="H142" s="375">
        <v>438352974</v>
      </c>
      <c r="I142" s="375">
        <v>159681104</v>
      </c>
      <c r="J142" s="375">
        <v>7341473</v>
      </c>
      <c r="K142" s="375">
        <v>167022577</v>
      </c>
      <c r="L142" s="375">
        <v>2350955</v>
      </c>
      <c r="M142" s="375">
        <v>32784962</v>
      </c>
      <c r="N142" s="375">
        <v>3779415</v>
      </c>
      <c r="O142" s="375">
        <v>36564377</v>
      </c>
      <c r="P142" s="375">
        <v>1199275044</v>
      </c>
      <c r="Q142" s="376"/>
      <c r="R142" s="375">
        <v>1199275044</v>
      </c>
      <c r="S142" s="376"/>
      <c r="T142" s="375">
        <v>1004178061</v>
      </c>
      <c r="U142" s="375">
        <v>1004178061</v>
      </c>
      <c r="V142" s="375">
        <v>1162710667</v>
      </c>
      <c r="W142" s="375">
        <v>1162710667</v>
      </c>
      <c r="X142" s="375">
        <v>1199275044</v>
      </c>
      <c r="Y142" s="375">
        <v>1199275044</v>
      </c>
      <c r="Z142" s="375">
        <v>1502049</v>
      </c>
      <c r="AA142" s="375">
        <v>273019</v>
      </c>
      <c r="AB142" s="375">
        <v>1775068</v>
      </c>
      <c r="AC142" s="375">
        <v>71558170.489999995</v>
      </c>
      <c r="AD142" s="375">
        <v>0</v>
      </c>
      <c r="AE142" s="375">
        <v>1272608282.49</v>
      </c>
      <c r="AF142" s="377">
        <v>0</v>
      </c>
    </row>
    <row r="143" spans="1:32">
      <c r="A143" s="367">
        <v>2019</v>
      </c>
      <c r="B143" s="367" t="s">
        <v>11</v>
      </c>
      <c r="C143" s="375">
        <v>643961411</v>
      </c>
      <c r="D143" s="375">
        <v>34476280</v>
      </c>
      <c r="E143" s="375">
        <v>678437691</v>
      </c>
      <c r="F143" s="375">
        <v>435955171</v>
      </c>
      <c r="G143" s="375">
        <v>22616394</v>
      </c>
      <c r="H143" s="375">
        <v>458571565</v>
      </c>
      <c r="I143" s="375">
        <v>161192923</v>
      </c>
      <c r="J143" s="375">
        <v>2231348</v>
      </c>
      <c r="K143" s="375">
        <v>163424271</v>
      </c>
      <c r="L143" s="375">
        <v>2353409</v>
      </c>
      <c r="M143" s="375">
        <v>35939504</v>
      </c>
      <c r="N143" s="375">
        <v>4179091</v>
      </c>
      <c r="O143" s="375">
        <v>40118595</v>
      </c>
      <c r="P143" s="375">
        <v>1342905531</v>
      </c>
      <c r="Q143" s="376"/>
      <c r="R143" s="375">
        <v>1342905531</v>
      </c>
      <c r="S143" s="376"/>
      <c r="T143" s="375">
        <v>1243462914</v>
      </c>
      <c r="U143" s="375">
        <v>1243462914</v>
      </c>
      <c r="V143" s="375">
        <v>1302786936</v>
      </c>
      <c r="W143" s="375">
        <v>1302786936</v>
      </c>
      <c r="X143" s="375">
        <v>1342905531</v>
      </c>
      <c r="Y143" s="375">
        <v>1342905531</v>
      </c>
      <c r="Z143" s="375">
        <v>1870463</v>
      </c>
      <c r="AA143" s="375">
        <v>99605</v>
      </c>
      <c r="AB143" s="375">
        <v>1970068</v>
      </c>
      <c r="AC143" s="375">
        <v>91349659.25</v>
      </c>
      <c r="AD143" s="375">
        <v>0</v>
      </c>
      <c r="AE143" s="375">
        <v>1436225258.25</v>
      </c>
      <c r="AF143" s="377">
        <v>0</v>
      </c>
    </row>
    <row r="144" spans="1:32">
      <c r="A144" s="367">
        <v>2019</v>
      </c>
      <c r="B144" s="367" t="s">
        <v>12</v>
      </c>
      <c r="C144" s="375">
        <v>753486075</v>
      </c>
      <c r="D144" s="375">
        <v>12874752</v>
      </c>
      <c r="E144" s="375">
        <v>766360827</v>
      </c>
      <c r="F144" s="375">
        <v>466898359</v>
      </c>
      <c r="G144" s="375">
        <v>7758052</v>
      </c>
      <c r="H144" s="375">
        <v>474656411</v>
      </c>
      <c r="I144" s="375">
        <v>161901548</v>
      </c>
      <c r="J144" s="375">
        <v>724190</v>
      </c>
      <c r="K144" s="375">
        <v>162625738</v>
      </c>
      <c r="L144" s="375">
        <v>2355862</v>
      </c>
      <c r="M144" s="375">
        <v>38566353</v>
      </c>
      <c r="N144" s="375">
        <v>4492969</v>
      </c>
      <c r="O144" s="375">
        <v>43059322</v>
      </c>
      <c r="P144" s="375">
        <v>1449058160</v>
      </c>
      <c r="Q144" s="376"/>
      <c r="R144" s="375">
        <v>1449058160</v>
      </c>
      <c r="S144" s="376"/>
      <c r="T144" s="375">
        <v>1384641844</v>
      </c>
      <c r="U144" s="375">
        <v>1384641844</v>
      </c>
      <c r="V144" s="375">
        <v>1405998838</v>
      </c>
      <c r="W144" s="375">
        <v>1405998838</v>
      </c>
      <c r="X144" s="375">
        <v>1449058160</v>
      </c>
      <c r="Y144" s="375">
        <v>1449058160</v>
      </c>
      <c r="Z144" s="375">
        <v>2012075</v>
      </c>
      <c r="AA144" s="375">
        <v>34196</v>
      </c>
      <c r="AB144" s="375">
        <v>2046271</v>
      </c>
      <c r="AC144" s="375">
        <v>107708634.53</v>
      </c>
      <c r="AD144" s="375">
        <v>0</v>
      </c>
      <c r="AE144" s="375">
        <v>1558813065.53</v>
      </c>
      <c r="AF144" s="377">
        <v>0</v>
      </c>
    </row>
    <row r="145" spans="1:32">
      <c r="A145" s="367">
        <v>2019</v>
      </c>
      <c r="B145" s="367" t="s">
        <v>13</v>
      </c>
      <c r="C145" s="375">
        <v>772129740</v>
      </c>
      <c r="D145" s="375">
        <v>-8708666</v>
      </c>
      <c r="E145" s="375">
        <v>763421074</v>
      </c>
      <c r="F145" s="375">
        <v>475136272</v>
      </c>
      <c r="G145" s="375">
        <v>-5212714</v>
      </c>
      <c r="H145" s="375">
        <v>469923558</v>
      </c>
      <c r="I145" s="375">
        <v>161979177</v>
      </c>
      <c r="J145" s="375">
        <v>-479049</v>
      </c>
      <c r="K145" s="375">
        <v>161500128</v>
      </c>
      <c r="L145" s="375">
        <v>2358315</v>
      </c>
      <c r="M145" s="375">
        <v>38194162</v>
      </c>
      <c r="N145" s="375">
        <v>4443095</v>
      </c>
      <c r="O145" s="375">
        <v>42637257</v>
      </c>
      <c r="P145" s="375">
        <v>1439840332</v>
      </c>
      <c r="Q145" s="376"/>
      <c r="R145" s="375">
        <v>1439840332</v>
      </c>
      <c r="S145" s="376"/>
      <c r="T145" s="375">
        <v>1411603504</v>
      </c>
      <c r="U145" s="375">
        <v>1411603504</v>
      </c>
      <c r="V145" s="375">
        <v>1397203075</v>
      </c>
      <c r="W145" s="375">
        <v>1397203075</v>
      </c>
      <c r="X145" s="375">
        <v>1439840332</v>
      </c>
      <c r="Y145" s="375">
        <v>1439840332</v>
      </c>
      <c r="Z145" s="375">
        <v>2018975</v>
      </c>
      <c r="AA145" s="375">
        <v>-22657</v>
      </c>
      <c r="AB145" s="375">
        <v>1996318</v>
      </c>
      <c r="AC145" s="375">
        <v>106179951.38</v>
      </c>
      <c r="AD145" s="375">
        <v>0</v>
      </c>
      <c r="AE145" s="375">
        <v>1548016601.3800001</v>
      </c>
      <c r="AF145" s="377">
        <v>0</v>
      </c>
    </row>
    <row r="146" spans="1:32">
      <c r="A146" s="367">
        <v>2019</v>
      </c>
      <c r="B146" s="367" t="s">
        <v>14</v>
      </c>
      <c r="C146" s="375">
        <v>715912874</v>
      </c>
      <c r="D146" s="375">
        <v>-68833637</v>
      </c>
      <c r="E146" s="375">
        <v>647079237</v>
      </c>
      <c r="F146" s="375">
        <v>467682702</v>
      </c>
      <c r="G146" s="375">
        <v>-43633864</v>
      </c>
      <c r="H146" s="375">
        <v>424048838</v>
      </c>
      <c r="I146" s="375">
        <v>161762037</v>
      </c>
      <c r="J146" s="375">
        <v>-4066988</v>
      </c>
      <c r="K146" s="375">
        <v>157695049</v>
      </c>
      <c r="L146" s="375">
        <v>2360768</v>
      </c>
      <c r="M146" s="375">
        <v>34336842</v>
      </c>
      <c r="N146" s="375">
        <v>3969466</v>
      </c>
      <c r="O146" s="375">
        <v>38306308</v>
      </c>
      <c r="P146" s="375">
        <v>1269490200</v>
      </c>
      <c r="Q146" s="376"/>
      <c r="R146" s="375">
        <v>1269490200</v>
      </c>
      <c r="S146" s="376"/>
      <c r="T146" s="375">
        <v>1347718381</v>
      </c>
      <c r="U146" s="375">
        <v>1347718381</v>
      </c>
      <c r="V146" s="375">
        <v>1231183892</v>
      </c>
      <c r="W146" s="375">
        <v>1231183892</v>
      </c>
      <c r="X146" s="375">
        <v>1269490200</v>
      </c>
      <c r="Y146" s="375">
        <v>1269490200</v>
      </c>
      <c r="Z146" s="375">
        <v>2113932</v>
      </c>
      <c r="AA146" s="375">
        <v>-202428</v>
      </c>
      <c r="AB146" s="375">
        <v>1911504</v>
      </c>
      <c r="AC146" s="375">
        <v>80836135.400000006</v>
      </c>
      <c r="AD146" s="375">
        <v>0</v>
      </c>
      <c r="AE146" s="375">
        <v>1352237839.4000001</v>
      </c>
      <c r="AF146" s="377">
        <v>0</v>
      </c>
    </row>
    <row r="147" spans="1:32">
      <c r="A147" s="367">
        <v>2019</v>
      </c>
      <c r="B147" s="367" t="s">
        <v>15</v>
      </c>
      <c r="C147" s="375">
        <v>581216422</v>
      </c>
      <c r="D147" s="375">
        <v>-45934302</v>
      </c>
      <c r="E147" s="375">
        <v>535282120</v>
      </c>
      <c r="F147" s="375">
        <v>418799035</v>
      </c>
      <c r="G147" s="375">
        <v>-31939368</v>
      </c>
      <c r="H147" s="375">
        <v>386859667</v>
      </c>
      <c r="I147" s="375">
        <v>190919862</v>
      </c>
      <c r="J147" s="375">
        <v>-3278561</v>
      </c>
      <c r="K147" s="375">
        <v>187641301</v>
      </c>
      <c r="L147" s="375">
        <v>2363221</v>
      </c>
      <c r="M147" s="375">
        <v>30433906</v>
      </c>
      <c r="N147" s="375">
        <v>3469619</v>
      </c>
      <c r="O147" s="375">
        <v>33903525</v>
      </c>
      <c r="P147" s="375">
        <v>1146049834</v>
      </c>
      <c r="Q147" s="376"/>
      <c r="R147" s="375">
        <v>1146049834</v>
      </c>
      <c r="S147" s="376"/>
      <c r="T147" s="375">
        <v>1193298540</v>
      </c>
      <c r="U147" s="375">
        <v>1193298540</v>
      </c>
      <c r="V147" s="375">
        <v>1112146309</v>
      </c>
      <c r="W147" s="375">
        <v>1112146309</v>
      </c>
      <c r="X147" s="375">
        <v>1146049834</v>
      </c>
      <c r="Y147" s="375">
        <v>1146049834</v>
      </c>
      <c r="Z147" s="375">
        <v>1537654</v>
      </c>
      <c r="AA147" s="375">
        <v>-121101</v>
      </c>
      <c r="AB147" s="375">
        <v>1416553</v>
      </c>
      <c r="AC147" s="375">
        <v>64863217.210000001</v>
      </c>
      <c r="AD147" s="375">
        <v>0</v>
      </c>
      <c r="AE147" s="375">
        <v>1212329604.21</v>
      </c>
      <c r="AF147" s="377">
        <v>0</v>
      </c>
    </row>
    <row r="148" spans="1:32">
      <c r="A148" s="367">
        <v>2019</v>
      </c>
      <c r="B148" s="367" t="s">
        <v>16</v>
      </c>
      <c r="C148" s="375">
        <v>446131432</v>
      </c>
      <c r="D148" s="375">
        <v>-15867804</v>
      </c>
      <c r="E148" s="375">
        <v>430263628</v>
      </c>
      <c r="F148" s="375">
        <v>357229814</v>
      </c>
      <c r="G148" s="375">
        <v>-12185634</v>
      </c>
      <c r="H148" s="375">
        <v>345044180</v>
      </c>
      <c r="I148" s="375">
        <v>189126720</v>
      </c>
      <c r="J148" s="375">
        <v>-1409531</v>
      </c>
      <c r="K148" s="375">
        <v>187717189</v>
      </c>
      <c r="L148" s="375">
        <v>2365674</v>
      </c>
      <c r="M148" s="375">
        <v>29244079</v>
      </c>
      <c r="N148" s="375">
        <v>3158926</v>
      </c>
      <c r="O148" s="375">
        <v>32403005</v>
      </c>
      <c r="P148" s="375">
        <v>997793676</v>
      </c>
      <c r="Q148" s="376"/>
      <c r="R148" s="375">
        <v>997793676</v>
      </c>
      <c r="S148" s="376"/>
      <c r="T148" s="375">
        <v>994853640</v>
      </c>
      <c r="U148" s="375">
        <v>994853640</v>
      </c>
      <c r="V148" s="375">
        <v>965390671</v>
      </c>
      <c r="W148" s="375">
        <v>965390671</v>
      </c>
      <c r="X148" s="375">
        <v>997793676</v>
      </c>
      <c r="Y148" s="375">
        <v>997793676</v>
      </c>
      <c r="Z148" s="375">
        <v>1331691</v>
      </c>
      <c r="AA148" s="375">
        <v>-47120</v>
      </c>
      <c r="AB148" s="375">
        <v>1284571</v>
      </c>
      <c r="AC148" s="375">
        <v>48563333.909999996</v>
      </c>
      <c r="AD148" s="375">
        <v>0</v>
      </c>
      <c r="AE148" s="375">
        <v>1047641580.91</v>
      </c>
      <c r="AF148" s="377">
        <v>0</v>
      </c>
    </row>
    <row r="149" spans="1:32">
      <c r="A149" s="367">
        <v>2019</v>
      </c>
      <c r="B149" s="367" t="s">
        <v>17</v>
      </c>
      <c r="C149" s="375">
        <v>503826726</v>
      </c>
      <c r="D149" s="375">
        <v>27114169</v>
      </c>
      <c r="E149" s="375">
        <v>530940895</v>
      </c>
      <c r="F149" s="375">
        <v>349606793</v>
      </c>
      <c r="G149" s="375">
        <v>18100915</v>
      </c>
      <c r="H149" s="375">
        <v>367707708</v>
      </c>
      <c r="I149" s="375">
        <v>158837180</v>
      </c>
      <c r="J149" s="375">
        <v>2110646</v>
      </c>
      <c r="K149" s="375">
        <v>160947826</v>
      </c>
      <c r="L149" s="375">
        <v>2368127</v>
      </c>
      <c r="M149" s="375">
        <v>32612719</v>
      </c>
      <c r="N149" s="375">
        <v>3423441</v>
      </c>
      <c r="O149" s="375">
        <v>36036160</v>
      </c>
      <c r="P149" s="375">
        <v>1098000716</v>
      </c>
      <c r="Q149" s="376"/>
      <c r="R149" s="375">
        <v>1098000716</v>
      </c>
      <c r="S149" s="376"/>
      <c r="T149" s="375">
        <v>1014638826</v>
      </c>
      <c r="U149" s="375">
        <v>1014638826</v>
      </c>
      <c r="V149" s="375">
        <v>1061964556</v>
      </c>
      <c r="W149" s="375">
        <v>1061964556</v>
      </c>
      <c r="X149" s="375">
        <v>1098000716</v>
      </c>
      <c r="Y149" s="375">
        <v>1098000716</v>
      </c>
      <c r="Z149" s="375">
        <v>1856050</v>
      </c>
      <c r="AA149" s="375">
        <v>99126</v>
      </c>
      <c r="AB149" s="375">
        <v>1955176</v>
      </c>
      <c r="AC149" s="375">
        <v>59792316.520000003</v>
      </c>
      <c r="AD149" s="375">
        <v>0</v>
      </c>
      <c r="AE149" s="375">
        <v>1159748208.52</v>
      </c>
      <c r="AF149" s="377">
        <v>0</v>
      </c>
    </row>
    <row r="150" spans="1:32">
      <c r="A150" s="367">
        <v>2019</v>
      </c>
      <c r="B150" s="372" t="s">
        <v>184</v>
      </c>
      <c r="C150" s="375">
        <v>6830395142</v>
      </c>
      <c r="D150" s="375">
        <v>4849041</v>
      </c>
      <c r="E150" s="375">
        <v>6835244183</v>
      </c>
      <c r="F150" s="375">
        <v>4693286538</v>
      </c>
      <c r="G150" s="375">
        <v>15523448</v>
      </c>
      <c r="H150" s="375">
        <v>4708809986</v>
      </c>
      <c r="I150" s="375">
        <v>2041747777</v>
      </c>
      <c r="J150" s="375">
        <v>2486820</v>
      </c>
      <c r="K150" s="375">
        <v>2044234597</v>
      </c>
      <c r="L150" s="375">
        <v>28255621</v>
      </c>
      <c r="M150" s="375">
        <v>389881204</v>
      </c>
      <c r="N150" s="375">
        <v>43644002</v>
      </c>
      <c r="O150" s="375">
        <v>433525206</v>
      </c>
      <c r="P150" s="375">
        <v>14050069593</v>
      </c>
      <c r="Q150" s="376"/>
      <c r="R150" s="375">
        <v>14050069593</v>
      </c>
      <c r="S150" s="376"/>
      <c r="T150" s="375">
        <v>13593685078</v>
      </c>
      <c r="U150" s="375">
        <v>13593685078</v>
      </c>
      <c r="V150" s="375">
        <v>13616544387</v>
      </c>
      <c r="W150" s="375">
        <v>13616544387</v>
      </c>
      <c r="X150" s="375">
        <v>14050069593</v>
      </c>
      <c r="Y150" s="375">
        <v>14050069593</v>
      </c>
      <c r="Z150" s="375">
        <v>21799688</v>
      </c>
      <c r="AA150" s="375">
        <v>56464</v>
      </c>
      <c r="AB150" s="375">
        <v>21856152</v>
      </c>
      <c r="AC150" s="375">
        <v>838719854.49000001</v>
      </c>
      <c r="AD150" s="375">
        <v>0</v>
      </c>
      <c r="AE150" s="375">
        <v>14910645599.490002</v>
      </c>
      <c r="AF150" s="377">
        <v>0</v>
      </c>
    </row>
    <row r="151" spans="1:32">
      <c r="A151" s="367">
        <v>2020</v>
      </c>
      <c r="B151" s="367" t="s">
        <v>6</v>
      </c>
      <c r="C151" s="375">
        <v>589523732</v>
      </c>
      <c r="D151" s="375">
        <v>-4304679</v>
      </c>
      <c r="E151" s="375">
        <v>585219053</v>
      </c>
      <c r="F151" s="375">
        <v>356281858</v>
      </c>
      <c r="G151" s="375">
        <v>-2515696</v>
      </c>
      <c r="H151" s="375">
        <v>353766162</v>
      </c>
      <c r="I151" s="375">
        <v>160036361</v>
      </c>
      <c r="J151" s="375">
        <v>-290991</v>
      </c>
      <c r="K151" s="375">
        <v>159745370</v>
      </c>
      <c r="L151" s="375">
        <v>2370633</v>
      </c>
      <c r="M151" s="375">
        <v>32982887</v>
      </c>
      <c r="N151" s="375">
        <v>3448086</v>
      </c>
      <c r="O151" s="375">
        <v>36430973</v>
      </c>
      <c r="P151" s="375">
        <v>1137532191</v>
      </c>
      <c r="Q151" s="376"/>
      <c r="R151" s="375">
        <v>1137532191</v>
      </c>
      <c r="S151" s="376"/>
      <c r="T151" s="375">
        <v>1108212584</v>
      </c>
      <c r="U151" s="375">
        <v>1108212584</v>
      </c>
      <c r="V151" s="375">
        <v>1101101218</v>
      </c>
      <c r="W151" s="375">
        <v>1101101218</v>
      </c>
      <c r="X151" s="375">
        <v>1137532191</v>
      </c>
      <c r="Y151" s="375">
        <v>1137532191</v>
      </c>
      <c r="Z151" s="375">
        <v>2058193</v>
      </c>
      <c r="AA151" s="375">
        <v>-14893</v>
      </c>
      <c r="AB151" s="375">
        <v>2043300</v>
      </c>
      <c r="AC151" s="375">
        <v>63211259.509999998</v>
      </c>
      <c r="AD151" s="375">
        <v>0</v>
      </c>
      <c r="AE151" s="375">
        <v>1202786750.51</v>
      </c>
      <c r="AF151" s="377">
        <v>0</v>
      </c>
    </row>
    <row r="152" spans="1:32">
      <c r="A152" s="367">
        <v>2020</v>
      </c>
      <c r="B152" s="367" t="s">
        <v>7</v>
      </c>
      <c r="C152" s="375">
        <v>520828973</v>
      </c>
      <c r="D152" s="375">
        <v>-50962778</v>
      </c>
      <c r="E152" s="375">
        <v>469866195</v>
      </c>
      <c r="F152" s="375">
        <v>336311633</v>
      </c>
      <c r="G152" s="375">
        <v>-31569410</v>
      </c>
      <c r="H152" s="375">
        <v>304742223</v>
      </c>
      <c r="I152" s="375">
        <v>160120701</v>
      </c>
      <c r="J152" s="375">
        <v>-3918569</v>
      </c>
      <c r="K152" s="375">
        <v>156202132</v>
      </c>
      <c r="L152" s="375">
        <v>2373139</v>
      </c>
      <c r="M152" s="375">
        <v>29772168</v>
      </c>
      <c r="N152" s="375">
        <v>3153649</v>
      </c>
      <c r="O152" s="375">
        <v>32925817</v>
      </c>
      <c r="P152" s="375">
        <v>966109506</v>
      </c>
      <c r="Q152" s="376"/>
      <c r="R152" s="375">
        <v>966109506</v>
      </c>
      <c r="S152" s="376"/>
      <c r="T152" s="375">
        <v>1019634446</v>
      </c>
      <c r="U152" s="375">
        <v>1019634446</v>
      </c>
      <c r="V152" s="375">
        <v>933183689</v>
      </c>
      <c r="W152" s="375">
        <v>933183689</v>
      </c>
      <c r="X152" s="375">
        <v>966109506</v>
      </c>
      <c r="Y152" s="375">
        <v>966109506</v>
      </c>
      <c r="Z152" s="375">
        <v>1990683</v>
      </c>
      <c r="AA152" s="375">
        <v>-193570</v>
      </c>
      <c r="AB152" s="375">
        <v>1797113</v>
      </c>
      <c r="AC152" s="375">
        <v>44500225.420000002</v>
      </c>
      <c r="AD152" s="375">
        <v>0</v>
      </c>
      <c r="AE152" s="375">
        <v>1012406844.4200001</v>
      </c>
      <c r="AF152" s="377">
        <v>0</v>
      </c>
    </row>
    <row r="153" spans="1:32">
      <c r="A153" s="367">
        <v>2020</v>
      </c>
      <c r="B153" s="367" t="s">
        <v>8</v>
      </c>
      <c r="C153" s="375">
        <v>453020561</v>
      </c>
      <c r="D153" s="375">
        <v>20103463</v>
      </c>
      <c r="E153" s="375">
        <v>473124024</v>
      </c>
      <c r="F153" s="375">
        <v>327797549</v>
      </c>
      <c r="G153" s="375">
        <v>13910179</v>
      </c>
      <c r="H153" s="375">
        <v>341707728</v>
      </c>
      <c r="I153" s="375">
        <v>189964800</v>
      </c>
      <c r="J153" s="375">
        <v>1770966</v>
      </c>
      <c r="K153" s="375">
        <v>191735766</v>
      </c>
      <c r="L153" s="375">
        <v>2375645</v>
      </c>
      <c r="M153" s="375">
        <v>30079289</v>
      </c>
      <c r="N153" s="375">
        <v>3255052</v>
      </c>
      <c r="O153" s="375">
        <v>33334341</v>
      </c>
      <c r="P153" s="375">
        <v>1042277504</v>
      </c>
      <c r="Q153" s="376"/>
      <c r="R153" s="375">
        <v>1042277504</v>
      </c>
      <c r="S153" s="376"/>
      <c r="T153" s="375">
        <v>973158555</v>
      </c>
      <c r="U153" s="375">
        <v>973158555</v>
      </c>
      <c r="V153" s="375">
        <v>1008943163</v>
      </c>
      <c r="W153" s="375">
        <v>1008943163</v>
      </c>
      <c r="X153" s="375">
        <v>1042277504</v>
      </c>
      <c r="Y153" s="375">
        <v>1042277504</v>
      </c>
      <c r="Z153" s="375">
        <v>1781699</v>
      </c>
      <c r="AA153" s="375">
        <v>78603</v>
      </c>
      <c r="AB153" s="375">
        <v>1860302</v>
      </c>
      <c r="AC153" s="375">
        <v>52002827.25</v>
      </c>
      <c r="AD153" s="375">
        <v>0</v>
      </c>
      <c r="AE153" s="375">
        <v>1096140633.25</v>
      </c>
      <c r="AF153" s="377">
        <v>0</v>
      </c>
    </row>
    <row r="154" spans="1:32">
      <c r="A154" s="367">
        <v>2020</v>
      </c>
      <c r="B154" s="367" t="s">
        <v>9</v>
      </c>
      <c r="C154" s="375">
        <v>436485098</v>
      </c>
      <c r="D154" s="375">
        <v>18772305</v>
      </c>
      <c r="E154" s="375">
        <v>455257403</v>
      </c>
      <c r="F154" s="375">
        <v>355805294</v>
      </c>
      <c r="G154" s="375">
        <v>14651236</v>
      </c>
      <c r="H154" s="375">
        <v>370456530</v>
      </c>
      <c r="I154" s="375">
        <v>190213093</v>
      </c>
      <c r="J154" s="375">
        <v>1730247</v>
      </c>
      <c r="K154" s="375">
        <v>191943340</v>
      </c>
      <c r="L154" s="375">
        <v>2378151</v>
      </c>
      <c r="M154" s="375">
        <v>27637808</v>
      </c>
      <c r="N154" s="375">
        <v>3052245</v>
      </c>
      <c r="O154" s="375">
        <v>30690053</v>
      </c>
      <c r="P154" s="375">
        <v>1050725477</v>
      </c>
      <c r="Q154" s="376"/>
      <c r="R154" s="375">
        <v>1050725477</v>
      </c>
      <c r="S154" s="376"/>
      <c r="T154" s="375">
        <v>984881636</v>
      </c>
      <c r="U154" s="375">
        <v>984881636</v>
      </c>
      <c r="V154" s="375">
        <v>1020035424</v>
      </c>
      <c r="W154" s="375">
        <v>1020035424</v>
      </c>
      <c r="X154" s="375">
        <v>1050725477</v>
      </c>
      <c r="Y154" s="375">
        <v>1050725477</v>
      </c>
      <c r="Z154" s="375">
        <v>1726224</v>
      </c>
      <c r="AA154" s="375">
        <v>73947</v>
      </c>
      <c r="AB154" s="375">
        <v>1800171</v>
      </c>
      <c r="AC154" s="375">
        <v>52654267.049999997</v>
      </c>
      <c r="AD154" s="375">
        <v>0</v>
      </c>
      <c r="AE154" s="375">
        <v>1105179915.05</v>
      </c>
      <c r="AF154" s="377">
        <v>0</v>
      </c>
    </row>
    <row r="155" spans="1:32">
      <c r="A155" s="367">
        <v>2020</v>
      </c>
      <c r="B155" s="367" t="s">
        <v>10</v>
      </c>
      <c r="C155" s="375">
        <v>482652620</v>
      </c>
      <c r="D155" s="375">
        <v>87993964</v>
      </c>
      <c r="E155" s="375">
        <v>570646584</v>
      </c>
      <c r="F155" s="375">
        <v>380465246</v>
      </c>
      <c r="G155" s="375">
        <v>66712832</v>
      </c>
      <c r="H155" s="375">
        <v>447178078</v>
      </c>
      <c r="I155" s="375">
        <v>160469055</v>
      </c>
      <c r="J155" s="375">
        <v>7370381</v>
      </c>
      <c r="K155" s="375">
        <v>167839436</v>
      </c>
      <c r="L155" s="375">
        <v>2380657</v>
      </c>
      <c r="M155" s="375">
        <v>33491022</v>
      </c>
      <c r="N155" s="375">
        <v>3826700</v>
      </c>
      <c r="O155" s="375">
        <v>37317722</v>
      </c>
      <c r="P155" s="375">
        <v>1225362477</v>
      </c>
      <c r="Q155" s="376"/>
      <c r="R155" s="375">
        <v>1225362477</v>
      </c>
      <c r="S155" s="376"/>
      <c r="T155" s="375">
        <v>1025967578</v>
      </c>
      <c r="U155" s="375">
        <v>1025967578</v>
      </c>
      <c r="V155" s="375">
        <v>1188044755</v>
      </c>
      <c r="W155" s="375">
        <v>1188044755</v>
      </c>
      <c r="X155" s="375">
        <v>1225362477</v>
      </c>
      <c r="Y155" s="375">
        <v>1225362477</v>
      </c>
      <c r="Z155" s="375">
        <v>1502049</v>
      </c>
      <c r="AA155" s="375">
        <v>272361</v>
      </c>
      <c r="AB155" s="375">
        <v>1774410</v>
      </c>
      <c r="AC155" s="375">
        <v>73095138.109999999</v>
      </c>
      <c r="AD155" s="375">
        <v>0</v>
      </c>
      <c r="AE155" s="375">
        <v>1300232025.1100001</v>
      </c>
      <c r="AF155" s="377">
        <v>0</v>
      </c>
    </row>
    <row r="156" spans="1:32">
      <c r="A156" s="367">
        <v>2020</v>
      </c>
      <c r="B156" s="367" t="s">
        <v>11</v>
      </c>
      <c r="C156" s="375">
        <v>662351690</v>
      </c>
      <c r="D156" s="375">
        <v>35381936</v>
      </c>
      <c r="E156" s="375">
        <v>697733626</v>
      </c>
      <c r="F156" s="375">
        <v>444735856</v>
      </c>
      <c r="G156" s="375">
        <v>23041667</v>
      </c>
      <c r="H156" s="375">
        <v>467777523</v>
      </c>
      <c r="I156" s="375">
        <v>161980483</v>
      </c>
      <c r="J156" s="375">
        <v>2239205</v>
      </c>
      <c r="K156" s="375">
        <v>164219688</v>
      </c>
      <c r="L156" s="375">
        <v>2383164</v>
      </c>
      <c r="M156" s="375">
        <v>36626379</v>
      </c>
      <c r="N156" s="375">
        <v>4225091</v>
      </c>
      <c r="O156" s="375">
        <v>40851470</v>
      </c>
      <c r="P156" s="375">
        <v>1372965471</v>
      </c>
      <c r="Q156" s="376"/>
      <c r="R156" s="375">
        <v>1372965471</v>
      </c>
      <c r="S156" s="376"/>
      <c r="T156" s="375">
        <v>1271451193</v>
      </c>
      <c r="U156" s="375">
        <v>1271451193</v>
      </c>
      <c r="V156" s="375">
        <v>1332114001</v>
      </c>
      <c r="W156" s="375">
        <v>1332114001</v>
      </c>
      <c r="X156" s="375">
        <v>1372965471</v>
      </c>
      <c r="Y156" s="375">
        <v>1372965471</v>
      </c>
      <c r="Z156" s="375">
        <v>1870463</v>
      </c>
      <c r="AA156" s="375">
        <v>99348</v>
      </c>
      <c r="AB156" s="375">
        <v>1969811</v>
      </c>
      <c r="AC156" s="375">
        <v>93454037.959999993</v>
      </c>
      <c r="AD156" s="375">
        <v>0</v>
      </c>
      <c r="AE156" s="375">
        <v>1468389319.96</v>
      </c>
      <c r="AF156" s="377">
        <v>0</v>
      </c>
    </row>
    <row r="157" spans="1:32">
      <c r="A157" s="367">
        <v>2020</v>
      </c>
      <c r="B157" s="367" t="s">
        <v>12</v>
      </c>
      <c r="C157" s="375">
        <v>775012056</v>
      </c>
      <c r="D157" s="375">
        <v>13181075</v>
      </c>
      <c r="E157" s="375">
        <v>788193131</v>
      </c>
      <c r="F157" s="375">
        <v>476263830</v>
      </c>
      <c r="G157" s="375">
        <v>7884412</v>
      </c>
      <c r="H157" s="375">
        <v>484148242</v>
      </c>
      <c r="I157" s="375">
        <v>162689687</v>
      </c>
      <c r="J157" s="375">
        <v>724917</v>
      </c>
      <c r="K157" s="375">
        <v>163414604</v>
      </c>
      <c r="L157" s="375">
        <v>2385670</v>
      </c>
      <c r="M157" s="375">
        <v>39278486</v>
      </c>
      <c r="N157" s="375">
        <v>4540661</v>
      </c>
      <c r="O157" s="375">
        <v>43819147</v>
      </c>
      <c r="P157" s="375">
        <v>1481960794</v>
      </c>
      <c r="Q157" s="376"/>
      <c r="R157" s="375">
        <v>1481960794</v>
      </c>
      <c r="S157" s="376"/>
      <c r="T157" s="375">
        <v>1416351243</v>
      </c>
      <c r="U157" s="375">
        <v>1416351243</v>
      </c>
      <c r="V157" s="375">
        <v>1438141647</v>
      </c>
      <c r="W157" s="375">
        <v>1438141647</v>
      </c>
      <c r="X157" s="375">
        <v>1481960794</v>
      </c>
      <c r="Y157" s="375">
        <v>1481960794</v>
      </c>
      <c r="Z157" s="375">
        <v>2012075</v>
      </c>
      <c r="AA157" s="375">
        <v>34025</v>
      </c>
      <c r="AB157" s="375">
        <v>2046100</v>
      </c>
      <c r="AC157" s="375">
        <v>110273482.34999999</v>
      </c>
      <c r="AD157" s="375">
        <v>0</v>
      </c>
      <c r="AE157" s="375">
        <v>1594280376.3499999</v>
      </c>
      <c r="AF157" s="377">
        <v>0</v>
      </c>
    </row>
    <row r="158" spans="1:32">
      <c r="A158" s="367">
        <v>2020</v>
      </c>
      <c r="B158" s="367" t="s">
        <v>13</v>
      </c>
      <c r="C158" s="375">
        <v>794207212</v>
      </c>
      <c r="D158" s="375">
        <v>-8984330</v>
      </c>
      <c r="E158" s="375">
        <v>785222882</v>
      </c>
      <c r="F158" s="375">
        <v>484687666</v>
      </c>
      <c r="G158" s="375">
        <v>-5338236</v>
      </c>
      <c r="H158" s="375">
        <v>479349430</v>
      </c>
      <c r="I158" s="375">
        <v>162766028</v>
      </c>
      <c r="J158" s="375">
        <v>-483191</v>
      </c>
      <c r="K158" s="375">
        <v>162282837</v>
      </c>
      <c r="L158" s="375">
        <v>2388176</v>
      </c>
      <c r="M158" s="375">
        <v>38906632</v>
      </c>
      <c r="N158" s="375">
        <v>4490809</v>
      </c>
      <c r="O158" s="375">
        <v>43397441</v>
      </c>
      <c r="P158" s="375">
        <v>1472640766</v>
      </c>
      <c r="Q158" s="376"/>
      <c r="R158" s="375">
        <v>1472640766</v>
      </c>
      <c r="S158" s="376"/>
      <c r="T158" s="375">
        <v>1444049082</v>
      </c>
      <c r="U158" s="375">
        <v>1444049082</v>
      </c>
      <c r="V158" s="375">
        <v>1429243325</v>
      </c>
      <c r="W158" s="375">
        <v>1429243325</v>
      </c>
      <c r="X158" s="375">
        <v>1472640766</v>
      </c>
      <c r="Y158" s="375">
        <v>1472640766</v>
      </c>
      <c r="Z158" s="375">
        <v>2018975</v>
      </c>
      <c r="AA158" s="375">
        <v>-22717</v>
      </c>
      <c r="AB158" s="375">
        <v>1996258</v>
      </c>
      <c r="AC158" s="375">
        <v>108722143.23</v>
      </c>
      <c r="AD158" s="375">
        <v>0</v>
      </c>
      <c r="AE158" s="375">
        <v>1583359167.23</v>
      </c>
      <c r="AF158" s="377">
        <v>0</v>
      </c>
    </row>
    <row r="159" spans="1:32">
      <c r="A159" s="367">
        <v>2020</v>
      </c>
      <c r="B159" s="367" t="s">
        <v>14</v>
      </c>
      <c r="C159" s="375">
        <v>736428058</v>
      </c>
      <c r="D159" s="375">
        <v>-70700971</v>
      </c>
      <c r="E159" s="375">
        <v>665727087</v>
      </c>
      <c r="F159" s="375">
        <v>477177676</v>
      </c>
      <c r="G159" s="375">
        <v>-44489357</v>
      </c>
      <c r="H159" s="375">
        <v>432688319</v>
      </c>
      <c r="I159" s="375">
        <v>162549744</v>
      </c>
      <c r="J159" s="375">
        <v>-4084379</v>
      </c>
      <c r="K159" s="375">
        <v>158465365</v>
      </c>
      <c r="L159" s="375">
        <v>2390682</v>
      </c>
      <c r="M159" s="375">
        <v>35025349</v>
      </c>
      <c r="N159" s="375">
        <v>4015576</v>
      </c>
      <c r="O159" s="375">
        <v>39040925</v>
      </c>
      <c r="P159" s="375">
        <v>1298312378</v>
      </c>
      <c r="Q159" s="376"/>
      <c r="R159" s="375">
        <v>1298312378</v>
      </c>
      <c r="S159" s="376"/>
      <c r="T159" s="375">
        <v>1378546160</v>
      </c>
      <c r="U159" s="375">
        <v>1378546160</v>
      </c>
      <c r="V159" s="375">
        <v>1259271453</v>
      </c>
      <c r="W159" s="375">
        <v>1259271453</v>
      </c>
      <c r="X159" s="375">
        <v>1298312378</v>
      </c>
      <c r="Y159" s="375">
        <v>1298312378</v>
      </c>
      <c r="Z159" s="375">
        <v>2113932</v>
      </c>
      <c r="AA159" s="375">
        <v>-202072</v>
      </c>
      <c r="AB159" s="375">
        <v>1911860</v>
      </c>
      <c r="AC159" s="375">
        <v>82745686.239999995</v>
      </c>
      <c r="AD159" s="375">
        <v>0</v>
      </c>
      <c r="AE159" s="375">
        <v>1382969924.24</v>
      </c>
      <c r="AF159" s="377">
        <v>0</v>
      </c>
    </row>
    <row r="160" spans="1:32">
      <c r="A160" s="367">
        <v>2020</v>
      </c>
      <c r="B160" s="367" t="s">
        <v>15</v>
      </c>
      <c r="C160" s="375">
        <v>597886355</v>
      </c>
      <c r="D160" s="375">
        <v>-47110357</v>
      </c>
      <c r="E160" s="375">
        <v>550775998</v>
      </c>
      <c r="F160" s="375">
        <v>427365716</v>
      </c>
      <c r="G160" s="375">
        <v>-32520219</v>
      </c>
      <c r="H160" s="375">
        <v>394845497</v>
      </c>
      <c r="I160" s="375">
        <v>191706939</v>
      </c>
      <c r="J160" s="375">
        <v>-3288090</v>
      </c>
      <c r="K160" s="375">
        <v>188418849</v>
      </c>
      <c r="L160" s="375">
        <v>2393188</v>
      </c>
      <c r="M160" s="375">
        <v>31143677</v>
      </c>
      <c r="N160" s="375">
        <v>3517153</v>
      </c>
      <c r="O160" s="375">
        <v>34660830</v>
      </c>
      <c r="P160" s="375">
        <v>1171094362</v>
      </c>
      <c r="Q160" s="376"/>
      <c r="R160" s="375">
        <v>1171094362</v>
      </c>
      <c r="S160" s="376"/>
      <c r="T160" s="375">
        <v>1219352198</v>
      </c>
      <c r="U160" s="375">
        <v>1219352198</v>
      </c>
      <c r="V160" s="375">
        <v>1136433532</v>
      </c>
      <c r="W160" s="375">
        <v>1136433532</v>
      </c>
      <c r="X160" s="375">
        <v>1171094362</v>
      </c>
      <c r="Y160" s="375">
        <v>1171094362</v>
      </c>
      <c r="Z160" s="375">
        <v>1537654</v>
      </c>
      <c r="AA160" s="375">
        <v>-120710</v>
      </c>
      <c r="AB160" s="375">
        <v>1416944</v>
      </c>
      <c r="AC160" s="375">
        <v>66266093.479999997</v>
      </c>
      <c r="AD160" s="375">
        <v>0</v>
      </c>
      <c r="AE160" s="375">
        <v>1238777399.48</v>
      </c>
      <c r="AF160" s="377">
        <v>0</v>
      </c>
    </row>
    <row r="161" spans="1:32">
      <c r="A161" s="367">
        <v>2020</v>
      </c>
      <c r="B161" s="367" t="s">
        <v>16</v>
      </c>
      <c r="C161" s="375">
        <v>458862984</v>
      </c>
      <c r="D161" s="375">
        <v>-16238709</v>
      </c>
      <c r="E161" s="375">
        <v>442624275</v>
      </c>
      <c r="F161" s="375">
        <v>364488656</v>
      </c>
      <c r="G161" s="375">
        <v>-12382107</v>
      </c>
      <c r="H161" s="375">
        <v>352106549</v>
      </c>
      <c r="I161" s="375">
        <v>189913699</v>
      </c>
      <c r="J161" s="375">
        <v>-1410977</v>
      </c>
      <c r="K161" s="375">
        <v>188502722</v>
      </c>
      <c r="L161" s="375">
        <v>2395694</v>
      </c>
      <c r="M161" s="375">
        <v>29929975</v>
      </c>
      <c r="N161" s="375">
        <v>3204861</v>
      </c>
      <c r="O161" s="375">
        <v>33134836</v>
      </c>
      <c r="P161" s="375">
        <v>1018764076</v>
      </c>
      <c r="Q161" s="376"/>
      <c r="R161" s="375">
        <v>1018764076</v>
      </c>
      <c r="S161" s="376"/>
      <c r="T161" s="375">
        <v>1015661033</v>
      </c>
      <c r="U161" s="375">
        <v>1015661033</v>
      </c>
      <c r="V161" s="375">
        <v>985629240</v>
      </c>
      <c r="W161" s="375">
        <v>985629240</v>
      </c>
      <c r="X161" s="375">
        <v>1018764076</v>
      </c>
      <c r="Y161" s="375">
        <v>1018764076</v>
      </c>
      <c r="Z161" s="375">
        <v>1331691</v>
      </c>
      <c r="AA161" s="375">
        <v>-46867</v>
      </c>
      <c r="AB161" s="375">
        <v>1284824</v>
      </c>
      <c r="AC161" s="375">
        <v>49538883.899999999</v>
      </c>
      <c r="AD161" s="375">
        <v>0</v>
      </c>
      <c r="AE161" s="375">
        <v>1069587783.9</v>
      </c>
      <c r="AF161" s="377">
        <v>0</v>
      </c>
    </row>
    <row r="162" spans="1:32">
      <c r="A162" s="367">
        <v>2020</v>
      </c>
      <c r="B162" s="367" t="s">
        <v>17</v>
      </c>
      <c r="C162" s="375">
        <v>518124504</v>
      </c>
      <c r="D162" s="375">
        <v>27833759</v>
      </c>
      <c r="E162" s="375">
        <v>545958263</v>
      </c>
      <c r="F162" s="375">
        <v>356556539</v>
      </c>
      <c r="G162" s="375">
        <v>18449701</v>
      </c>
      <c r="H162" s="375">
        <v>375006240</v>
      </c>
      <c r="I162" s="375">
        <v>159624079</v>
      </c>
      <c r="J162" s="375">
        <v>2119366</v>
      </c>
      <c r="K162" s="375">
        <v>161743445</v>
      </c>
      <c r="L162" s="375">
        <v>2398200</v>
      </c>
      <c r="M162" s="375">
        <v>33322153</v>
      </c>
      <c r="N162" s="375">
        <v>3470952</v>
      </c>
      <c r="O162" s="375">
        <v>36793105</v>
      </c>
      <c r="P162" s="375">
        <v>1121899253</v>
      </c>
      <c r="Q162" s="376"/>
      <c r="R162" s="375">
        <v>1121899253</v>
      </c>
      <c r="S162" s="376"/>
      <c r="T162" s="375">
        <v>1036703322</v>
      </c>
      <c r="U162" s="375">
        <v>1036703322</v>
      </c>
      <c r="V162" s="375">
        <v>1085106148</v>
      </c>
      <c r="W162" s="375">
        <v>1085106148</v>
      </c>
      <c r="X162" s="375">
        <v>1121899253</v>
      </c>
      <c r="Y162" s="375">
        <v>1121899253</v>
      </c>
      <c r="Z162" s="375">
        <v>1856050</v>
      </c>
      <c r="AA162" s="375">
        <v>98897</v>
      </c>
      <c r="AB162" s="375">
        <v>1954947</v>
      </c>
      <c r="AC162" s="375">
        <v>61111962.590000004</v>
      </c>
      <c r="AD162" s="375">
        <v>0</v>
      </c>
      <c r="AE162" s="375">
        <v>1184966162.5900002</v>
      </c>
      <c r="AF162" s="377">
        <v>0</v>
      </c>
    </row>
    <row r="163" spans="1:32">
      <c r="A163" s="367">
        <v>2020</v>
      </c>
      <c r="B163" s="372" t="s">
        <v>184</v>
      </c>
      <c r="C163" s="375">
        <v>7025383843</v>
      </c>
      <c r="D163" s="375">
        <v>4964678</v>
      </c>
      <c r="E163" s="375">
        <v>7030348521</v>
      </c>
      <c r="F163" s="375">
        <v>4787937519</v>
      </c>
      <c r="G163" s="375">
        <v>15835002</v>
      </c>
      <c r="H163" s="375">
        <v>4803772521</v>
      </c>
      <c r="I163" s="375">
        <v>2052034669</v>
      </c>
      <c r="J163" s="375">
        <v>2478885</v>
      </c>
      <c r="K163" s="375">
        <v>2054513554</v>
      </c>
      <c r="L163" s="375">
        <v>28612999</v>
      </c>
      <c r="M163" s="375">
        <v>398195825</v>
      </c>
      <c r="N163" s="375">
        <v>44200835</v>
      </c>
      <c r="O163" s="375">
        <v>442396660</v>
      </c>
      <c r="P163" s="375">
        <v>14359644255</v>
      </c>
      <c r="Q163" s="376"/>
      <c r="R163" s="375">
        <v>14359644255</v>
      </c>
      <c r="S163" s="376"/>
      <c r="T163" s="375">
        <v>13893969030</v>
      </c>
      <c r="U163" s="375">
        <v>13893969030</v>
      </c>
      <c r="V163" s="375">
        <v>13917247595</v>
      </c>
      <c r="W163" s="375">
        <v>13917247595</v>
      </c>
      <c r="X163" s="375">
        <v>14359644255</v>
      </c>
      <c r="Y163" s="375">
        <v>14359644255</v>
      </c>
      <c r="Z163" s="375">
        <v>21799688</v>
      </c>
      <c r="AA163" s="375">
        <v>56352</v>
      </c>
      <c r="AB163" s="375">
        <v>21856040</v>
      </c>
      <c r="AC163" s="375">
        <v>857576007.09000003</v>
      </c>
      <c r="AD163" s="375">
        <v>0</v>
      </c>
      <c r="AE163" s="375">
        <v>15239076302.089998</v>
      </c>
      <c r="AF163" s="377">
        <v>0</v>
      </c>
    </row>
    <row r="164" spans="1:32">
      <c r="A164" s="367">
        <v>2021</v>
      </c>
      <c r="B164" s="367" t="s">
        <v>6</v>
      </c>
      <c r="C164" s="375">
        <v>605790461</v>
      </c>
      <c r="D164" s="375">
        <v>-4423792</v>
      </c>
      <c r="E164" s="375">
        <v>601366669</v>
      </c>
      <c r="F164" s="375">
        <v>362776777</v>
      </c>
      <c r="G164" s="375">
        <v>-2565183</v>
      </c>
      <c r="H164" s="375">
        <v>360211594</v>
      </c>
      <c r="I164" s="375">
        <v>160835743</v>
      </c>
      <c r="J164" s="375">
        <v>-292738</v>
      </c>
      <c r="K164" s="375">
        <v>160543005</v>
      </c>
      <c r="L164" s="375">
        <v>2400765</v>
      </c>
      <c r="M164" s="375">
        <v>33693334</v>
      </c>
      <c r="N164" s="375">
        <v>3495665</v>
      </c>
      <c r="O164" s="375">
        <v>37188999</v>
      </c>
      <c r="P164" s="375">
        <v>1161711032</v>
      </c>
      <c r="Q164" s="376"/>
      <c r="R164" s="375">
        <v>1161711032</v>
      </c>
      <c r="S164" s="376"/>
      <c r="T164" s="375">
        <v>1131803746</v>
      </c>
      <c r="U164" s="375">
        <v>1131803746</v>
      </c>
      <c r="V164" s="375">
        <v>1124522033</v>
      </c>
      <c r="W164" s="375">
        <v>1124522033</v>
      </c>
      <c r="X164" s="375">
        <v>1161711032</v>
      </c>
      <c r="Y164" s="375">
        <v>1161711032</v>
      </c>
      <c r="Z164" s="375">
        <v>2058193</v>
      </c>
      <c r="AA164" s="375">
        <v>-14886</v>
      </c>
      <c r="AB164" s="375">
        <v>2043307</v>
      </c>
      <c r="AC164" s="375">
        <v>64614834.770000003</v>
      </c>
      <c r="AD164" s="375">
        <v>0</v>
      </c>
      <c r="AE164" s="375">
        <v>1228369173.77</v>
      </c>
      <c r="AF164" s="377">
        <v>0</v>
      </c>
    </row>
    <row r="165" spans="1:32">
      <c r="A165" s="367">
        <v>2021</v>
      </c>
      <c r="B165" s="367" t="s">
        <v>7</v>
      </c>
      <c r="C165" s="375">
        <v>535285266</v>
      </c>
      <c r="D165" s="375">
        <v>-52256501</v>
      </c>
      <c r="E165" s="375">
        <v>483028765</v>
      </c>
      <c r="F165" s="375">
        <v>342607157</v>
      </c>
      <c r="G165" s="375">
        <v>-32121164</v>
      </c>
      <c r="H165" s="375">
        <v>310485993</v>
      </c>
      <c r="I165" s="375">
        <v>160498195</v>
      </c>
      <c r="J165" s="375">
        <v>-3892407</v>
      </c>
      <c r="K165" s="375">
        <v>156605788</v>
      </c>
      <c r="L165" s="375">
        <v>2403331</v>
      </c>
      <c r="M165" s="375">
        <v>30437170</v>
      </c>
      <c r="N165" s="375">
        <v>3198185</v>
      </c>
      <c r="O165" s="375">
        <v>33635355</v>
      </c>
      <c r="P165" s="375">
        <v>986159232</v>
      </c>
      <c r="Q165" s="376"/>
      <c r="R165" s="375">
        <v>986159232</v>
      </c>
      <c r="S165" s="376"/>
      <c r="T165" s="375">
        <v>1040793949</v>
      </c>
      <c r="U165" s="375">
        <v>1040793949</v>
      </c>
      <c r="V165" s="375">
        <v>952523877</v>
      </c>
      <c r="W165" s="375">
        <v>952523877</v>
      </c>
      <c r="X165" s="375">
        <v>986159232</v>
      </c>
      <c r="Y165" s="375">
        <v>986159232</v>
      </c>
      <c r="Z165" s="375">
        <v>1990683</v>
      </c>
      <c r="AA165" s="375">
        <v>-193052</v>
      </c>
      <c r="AB165" s="375">
        <v>1797631</v>
      </c>
      <c r="AC165" s="375">
        <v>45423183.090000004</v>
      </c>
      <c r="AD165" s="375">
        <v>0</v>
      </c>
      <c r="AE165" s="375">
        <v>1033380046.09</v>
      </c>
      <c r="AF165" s="377">
        <v>0</v>
      </c>
    </row>
    <row r="166" spans="1:32">
      <c r="A166" s="367">
        <v>2021</v>
      </c>
      <c r="B166" s="367" t="s">
        <v>8</v>
      </c>
      <c r="C166" s="375">
        <v>465599640</v>
      </c>
      <c r="D166" s="375">
        <v>20650113</v>
      </c>
      <c r="E166" s="375">
        <v>486249753</v>
      </c>
      <c r="F166" s="375">
        <v>333982738</v>
      </c>
      <c r="G166" s="375">
        <v>14178785</v>
      </c>
      <c r="H166" s="375">
        <v>348161523</v>
      </c>
      <c r="I166" s="375">
        <v>190331924</v>
      </c>
      <c r="J166" s="375">
        <v>1761781</v>
      </c>
      <c r="K166" s="375">
        <v>192093705</v>
      </c>
      <c r="L166" s="375">
        <v>2405896</v>
      </c>
      <c r="M166" s="375">
        <v>30790073</v>
      </c>
      <c r="N166" s="375">
        <v>3302654</v>
      </c>
      <c r="O166" s="375">
        <v>34092727</v>
      </c>
      <c r="P166" s="375">
        <v>1063003604</v>
      </c>
      <c r="Q166" s="376"/>
      <c r="R166" s="375">
        <v>1063003604</v>
      </c>
      <c r="S166" s="376"/>
      <c r="T166" s="375">
        <v>992320198</v>
      </c>
      <c r="U166" s="375">
        <v>992320198</v>
      </c>
      <c r="V166" s="375">
        <v>1028910877</v>
      </c>
      <c r="W166" s="375">
        <v>1028910877</v>
      </c>
      <c r="X166" s="375">
        <v>1063003604</v>
      </c>
      <c r="Y166" s="375">
        <v>1063003604</v>
      </c>
      <c r="Z166" s="375">
        <v>1781699</v>
      </c>
      <c r="AA166" s="375">
        <v>78531</v>
      </c>
      <c r="AB166" s="375">
        <v>1860230</v>
      </c>
      <c r="AC166" s="375">
        <v>52972330.799999997</v>
      </c>
      <c r="AD166" s="375">
        <v>0</v>
      </c>
      <c r="AE166" s="375">
        <v>1117836164.8</v>
      </c>
      <c r="AF166" s="377">
        <v>0</v>
      </c>
    </row>
    <row r="167" spans="1:32">
      <c r="A167" s="367">
        <v>2021</v>
      </c>
      <c r="B167" s="367" t="s">
        <v>9</v>
      </c>
      <c r="C167" s="375">
        <v>448654196</v>
      </c>
      <c r="D167" s="375">
        <v>19276134</v>
      </c>
      <c r="E167" s="375">
        <v>467930330</v>
      </c>
      <c r="F167" s="375">
        <v>362615674</v>
      </c>
      <c r="G167" s="375">
        <v>14928090</v>
      </c>
      <c r="H167" s="375">
        <v>377543764</v>
      </c>
      <c r="I167" s="375">
        <v>191006243</v>
      </c>
      <c r="J167" s="375">
        <v>1738959</v>
      </c>
      <c r="K167" s="375">
        <v>192745202</v>
      </c>
      <c r="L167" s="375">
        <v>2408462</v>
      </c>
      <c r="M167" s="375">
        <v>28325663</v>
      </c>
      <c r="N167" s="375">
        <v>3098310</v>
      </c>
      <c r="O167" s="375">
        <v>31423973</v>
      </c>
      <c r="P167" s="375">
        <v>1072051731</v>
      </c>
      <c r="Q167" s="376"/>
      <c r="R167" s="375">
        <v>1072051731</v>
      </c>
      <c r="S167" s="376"/>
      <c r="T167" s="375">
        <v>1004684575</v>
      </c>
      <c r="U167" s="375">
        <v>1004684575</v>
      </c>
      <c r="V167" s="375">
        <v>1040627758</v>
      </c>
      <c r="W167" s="375">
        <v>1040627758</v>
      </c>
      <c r="X167" s="375">
        <v>1072051731</v>
      </c>
      <c r="Y167" s="375">
        <v>1072051731</v>
      </c>
      <c r="Z167" s="375">
        <v>1726224</v>
      </c>
      <c r="AA167" s="375">
        <v>73854</v>
      </c>
      <c r="AB167" s="375">
        <v>1800078</v>
      </c>
      <c r="AC167" s="375">
        <v>53665577.490000002</v>
      </c>
      <c r="AD167" s="375">
        <v>0</v>
      </c>
      <c r="AE167" s="375">
        <v>1127517386.49</v>
      </c>
      <c r="AF167" s="377">
        <v>0</v>
      </c>
    </row>
    <row r="168" spans="1:32">
      <c r="A168" s="367">
        <v>2021</v>
      </c>
      <c r="B168" s="367" t="s">
        <v>10</v>
      </c>
      <c r="C168" s="375">
        <v>496070119</v>
      </c>
      <c r="D168" s="375">
        <v>90266066</v>
      </c>
      <c r="E168" s="375">
        <v>586336185</v>
      </c>
      <c r="F168" s="375">
        <v>387673814</v>
      </c>
      <c r="G168" s="375">
        <v>67901561</v>
      </c>
      <c r="H168" s="375">
        <v>455575375</v>
      </c>
      <c r="I168" s="375">
        <v>161262237</v>
      </c>
      <c r="J168" s="375">
        <v>7399792</v>
      </c>
      <c r="K168" s="375">
        <v>168662029</v>
      </c>
      <c r="L168" s="375">
        <v>2411027</v>
      </c>
      <c r="M168" s="375">
        <v>34200794</v>
      </c>
      <c r="N168" s="375">
        <v>3874233</v>
      </c>
      <c r="O168" s="375">
        <v>38075027</v>
      </c>
      <c r="P168" s="375">
        <v>1251059643</v>
      </c>
      <c r="Q168" s="376"/>
      <c r="R168" s="375">
        <v>1251059643</v>
      </c>
      <c r="S168" s="376"/>
      <c r="T168" s="375">
        <v>1047417197</v>
      </c>
      <c r="U168" s="375">
        <v>1047417197</v>
      </c>
      <c r="V168" s="375">
        <v>1212984616</v>
      </c>
      <c r="W168" s="375">
        <v>1212984616</v>
      </c>
      <c r="X168" s="375">
        <v>1251059643</v>
      </c>
      <c r="Y168" s="375">
        <v>1251059643</v>
      </c>
      <c r="Z168" s="375">
        <v>1502049</v>
      </c>
      <c r="AA168" s="375">
        <v>271748</v>
      </c>
      <c r="AB168" s="375">
        <v>1773797</v>
      </c>
      <c r="AC168" s="375">
        <v>74612654.689999998</v>
      </c>
      <c r="AD168" s="375">
        <v>0</v>
      </c>
      <c r="AE168" s="375">
        <v>1327446094.6900001</v>
      </c>
      <c r="AF168" s="377">
        <v>0</v>
      </c>
    </row>
    <row r="169" spans="1:32">
      <c r="A169" s="367">
        <v>2021</v>
      </c>
      <c r="B169" s="367" t="s">
        <v>11</v>
      </c>
      <c r="C169" s="375">
        <v>680771027</v>
      </c>
      <c r="D169" s="375">
        <v>36287218</v>
      </c>
      <c r="E169" s="375">
        <v>717058245</v>
      </c>
      <c r="F169" s="375">
        <v>453082924</v>
      </c>
      <c r="G169" s="375">
        <v>23443558</v>
      </c>
      <c r="H169" s="375">
        <v>476526482</v>
      </c>
      <c r="I169" s="375">
        <v>162773696</v>
      </c>
      <c r="J169" s="375">
        <v>2247071</v>
      </c>
      <c r="K169" s="375">
        <v>165020767</v>
      </c>
      <c r="L169" s="375">
        <v>2413593</v>
      </c>
      <c r="M169" s="375">
        <v>37312275</v>
      </c>
      <c r="N169" s="375">
        <v>4271025</v>
      </c>
      <c r="O169" s="375">
        <v>41583300</v>
      </c>
      <c r="P169" s="375">
        <v>1402602387</v>
      </c>
      <c r="Q169" s="376"/>
      <c r="R169" s="375">
        <v>1402602387</v>
      </c>
      <c r="S169" s="376"/>
      <c r="T169" s="375">
        <v>1299041240</v>
      </c>
      <c r="U169" s="375">
        <v>1299041240</v>
      </c>
      <c r="V169" s="375">
        <v>1361019087</v>
      </c>
      <c r="W169" s="375">
        <v>1361019087</v>
      </c>
      <c r="X169" s="375">
        <v>1402602387</v>
      </c>
      <c r="Y169" s="375">
        <v>1402602387</v>
      </c>
      <c r="Z169" s="375">
        <v>1870463</v>
      </c>
      <c r="AA169" s="375">
        <v>99099</v>
      </c>
      <c r="AB169" s="375">
        <v>1969562</v>
      </c>
      <c r="AC169" s="375">
        <v>95535558.329999998</v>
      </c>
      <c r="AD169" s="375">
        <v>0</v>
      </c>
      <c r="AE169" s="375">
        <v>1500107507.3299999</v>
      </c>
      <c r="AF169" s="377">
        <v>0</v>
      </c>
    </row>
    <row r="170" spans="1:32">
      <c r="A170" s="367">
        <v>2021</v>
      </c>
      <c r="B170" s="367" t="s">
        <v>12</v>
      </c>
      <c r="C170" s="375">
        <v>796571981</v>
      </c>
      <c r="D170" s="375">
        <v>13483560</v>
      </c>
      <c r="E170" s="375">
        <v>810055541</v>
      </c>
      <c r="F170" s="375">
        <v>485163987</v>
      </c>
      <c r="G170" s="375">
        <v>8000880</v>
      </c>
      <c r="H170" s="375">
        <v>493164867</v>
      </c>
      <c r="I170" s="375">
        <v>163482932</v>
      </c>
      <c r="J170" s="375">
        <v>725512</v>
      </c>
      <c r="K170" s="375">
        <v>164208444</v>
      </c>
      <c r="L170" s="375">
        <v>2416158</v>
      </c>
      <c r="M170" s="375">
        <v>39986233</v>
      </c>
      <c r="N170" s="375">
        <v>4588059</v>
      </c>
      <c r="O170" s="375">
        <v>44574292</v>
      </c>
      <c r="P170" s="375">
        <v>1514419302</v>
      </c>
      <c r="Q170" s="376"/>
      <c r="R170" s="375">
        <v>1514419302</v>
      </c>
      <c r="S170" s="376"/>
      <c r="T170" s="375">
        <v>1447635058</v>
      </c>
      <c r="U170" s="375">
        <v>1447635058</v>
      </c>
      <c r="V170" s="375">
        <v>1469845010</v>
      </c>
      <c r="W170" s="375">
        <v>1469845010</v>
      </c>
      <c r="X170" s="375">
        <v>1514419302</v>
      </c>
      <c r="Y170" s="375">
        <v>1514419302</v>
      </c>
      <c r="Z170" s="375">
        <v>2012075</v>
      </c>
      <c r="AA170" s="375">
        <v>33853</v>
      </c>
      <c r="AB170" s="375">
        <v>2045928</v>
      </c>
      <c r="AC170" s="375">
        <v>112813548.90000001</v>
      </c>
      <c r="AD170" s="375">
        <v>0</v>
      </c>
      <c r="AE170" s="375">
        <v>1629278778.9000001</v>
      </c>
      <c r="AF170" s="377">
        <v>0</v>
      </c>
    </row>
    <row r="171" spans="1:32">
      <c r="A171" s="367">
        <v>2021</v>
      </c>
      <c r="B171" s="367" t="s">
        <v>13</v>
      </c>
      <c r="C171" s="375">
        <v>816318471</v>
      </c>
      <c r="D171" s="375">
        <v>-9265524</v>
      </c>
      <c r="E171" s="375">
        <v>807052947</v>
      </c>
      <c r="F171" s="375">
        <v>493765492</v>
      </c>
      <c r="G171" s="375">
        <v>-5461247</v>
      </c>
      <c r="H171" s="375">
        <v>488304245</v>
      </c>
      <c r="I171" s="375">
        <v>163559304</v>
      </c>
      <c r="J171" s="375">
        <v>-487530</v>
      </c>
      <c r="K171" s="375">
        <v>163071774</v>
      </c>
      <c r="L171" s="375">
        <v>2418723</v>
      </c>
      <c r="M171" s="375">
        <v>39615054</v>
      </c>
      <c r="N171" s="375">
        <v>4538253</v>
      </c>
      <c r="O171" s="375">
        <v>44153307</v>
      </c>
      <c r="P171" s="375">
        <v>1505000996</v>
      </c>
      <c r="Q171" s="376"/>
      <c r="R171" s="375">
        <v>1505000996</v>
      </c>
      <c r="S171" s="376"/>
      <c r="T171" s="375">
        <v>1476061990</v>
      </c>
      <c r="U171" s="375">
        <v>1476061990</v>
      </c>
      <c r="V171" s="375">
        <v>1460847689</v>
      </c>
      <c r="W171" s="375">
        <v>1460847689</v>
      </c>
      <c r="X171" s="375">
        <v>1505000996</v>
      </c>
      <c r="Y171" s="375">
        <v>1505000996</v>
      </c>
      <c r="Z171" s="375">
        <v>2018975</v>
      </c>
      <c r="AA171" s="375">
        <v>-22786</v>
      </c>
      <c r="AB171" s="375">
        <v>1996189</v>
      </c>
      <c r="AC171" s="375">
        <v>111240230.68000001</v>
      </c>
      <c r="AD171" s="375">
        <v>0</v>
      </c>
      <c r="AE171" s="375">
        <v>1618237415.6800001</v>
      </c>
      <c r="AF171" s="377">
        <v>0</v>
      </c>
    </row>
    <row r="172" spans="1:32">
      <c r="A172" s="367">
        <v>2021</v>
      </c>
      <c r="B172" s="367" t="s">
        <v>14</v>
      </c>
      <c r="C172" s="375">
        <v>756975526</v>
      </c>
      <c r="D172" s="375">
        <v>-72576970</v>
      </c>
      <c r="E172" s="375">
        <v>684398556</v>
      </c>
      <c r="F172" s="375">
        <v>486207716</v>
      </c>
      <c r="G172" s="375">
        <v>-45305055</v>
      </c>
      <c r="H172" s="375">
        <v>440902661</v>
      </c>
      <c r="I172" s="375">
        <v>163343052</v>
      </c>
      <c r="J172" s="375">
        <v>-4102165</v>
      </c>
      <c r="K172" s="375">
        <v>159240887</v>
      </c>
      <c r="L172" s="375">
        <v>2421289</v>
      </c>
      <c r="M172" s="375">
        <v>35713857</v>
      </c>
      <c r="N172" s="375">
        <v>4061685</v>
      </c>
      <c r="O172" s="375">
        <v>39775542</v>
      </c>
      <c r="P172" s="375">
        <v>1326738935</v>
      </c>
      <c r="Q172" s="376"/>
      <c r="R172" s="375">
        <v>1326738935</v>
      </c>
      <c r="S172" s="376"/>
      <c r="T172" s="375">
        <v>1408947583</v>
      </c>
      <c r="U172" s="375">
        <v>1408947583</v>
      </c>
      <c r="V172" s="375">
        <v>1286963393</v>
      </c>
      <c r="W172" s="375">
        <v>1286963393</v>
      </c>
      <c r="X172" s="375">
        <v>1326738935</v>
      </c>
      <c r="Y172" s="375">
        <v>1326738935</v>
      </c>
      <c r="Z172" s="375">
        <v>2113932</v>
      </c>
      <c r="AA172" s="375">
        <v>-201752</v>
      </c>
      <c r="AB172" s="375">
        <v>1912180</v>
      </c>
      <c r="AC172" s="375">
        <v>84635530.560000002</v>
      </c>
      <c r="AD172" s="375">
        <v>0</v>
      </c>
      <c r="AE172" s="375">
        <v>1413286645.5599999</v>
      </c>
      <c r="AF172" s="377">
        <v>0</v>
      </c>
    </row>
    <row r="173" spans="1:32">
      <c r="A173" s="367">
        <v>2021</v>
      </c>
      <c r="B173" s="367" t="s">
        <v>15</v>
      </c>
      <c r="C173" s="375">
        <v>614582615</v>
      </c>
      <c r="D173" s="375">
        <v>-48293034</v>
      </c>
      <c r="E173" s="375">
        <v>566289581</v>
      </c>
      <c r="F173" s="375">
        <v>435518650</v>
      </c>
      <c r="G173" s="375">
        <v>-33073259</v>
      </c>
      <c r="H173" s="375">
        <v>402445391</v>
      </c>
      <c r="I173" s="375">
        <v>192500278</v>
      </c>
      <c r="J173" s="375">
        <v>-3298253</v>
      </c>
      <c r="K173" s="375">
        <v>189202025</v>
      </c>
      <c r="L173" s="375">
        <v>2423854</v>
      </c>
      <c r="M173" s="375">
        <v>31859184</v>
      </c>
      <c r="N173" s="375">
        <v>3565071</v>
      </c>
      <c r="O173" s="375">
        <v>35424255</v>
      </c>
      <c r="P173" s="375">
        <v>1195785106</v>
      </c>
      <c r="Q173" s="376"/>
      <c r="R173" s="375">
        <v>1195785106</v>
      </c>
      <c r="S173" s="376"/>
      <c r="T173" s="375">
        <v>1245025397</v>
      </c>
      <c r="U173" s="375">
        <v>1245025397</v>
      </c>
      <c r="V173" s="375">
        <v>1160360851</v>
      </c>
      <c r="W173" s="375">
        <v>1160360851</v>
      </c>
      <c r="X173" s="375">
        <v>1195785106</v>
      </c>
      <c r="Y173" s="375">
        <v>1195785106</v>
      </c>
      <c r="Z173" s="375">
        <v>1537654</v>
      </c>
      <c r="AA173" s="375">
        <v>-120353</v>
      </c>
      <c r="AB173" s="375">
        <v>1417301</v>
      </c>
      <c r="AC173" s="375">
        <v>67653433.099999994</v>
      </c>
      <c r="AD173" s="375">
        <v>0</v>
      </c>
      <c r="AE173" s="375">
        <v>1264855840.0999999</v>
      </c>
      <c r="AF173" s="377">
        <v>0</v>
      </c>
    </row>
    <row r="174" spans="1:32">
      <c r="A174" s="367">
        <v>2021</v>
      </c>
      <c r="B174" s="367" t="s">
        <v>16</v>
      </c>
      <c r="C174" s="375">
        <v>471613936</v>
      </c>
      <c r="D174" s="375">
        <v>-16612893</v>
      </c>
      <c r="E174" s="375">
        <v>455001043</v>
      </c>
      <c r="F174" s="375">
        <v>371397853</v>
      </c>
      <c r="G174" s="375">
        <v>-12569178</v>
      </c>
      <c r="H174" s="375">
        <v>358828675</v>
      </c>
      <c r="I174" s="375">
        <v>190707070</v>
      </c>
      <c r="J174" s="375">
        <v>-1412905</v>
      </c>
      <c r="K174" s="375">
        <v>189294165</v>
      </c>
      <c r="L174" s="375">
        <v>2426420</v>
      </c>
      <c r="M174" s="375">
        <v>30625012</v>
      </c>
      <c r="N174" s="375">
        <v>3251407</v>
      </c>
      <c r="O174" s="375">
        <v>33876419</v>
      </c>
      <c r="P174" s="375">
        <v>1039426722</v>
      </c>
      <c r="Q174" s="376"/>
      <c r="R174" s="375">
        <v>1039426722</v>
      </c>
      <c r="S174" s="376"/>
      <c r="T174" s="375">
        <v>1036145279</v>
      </c>
      <c r="U174" s="375">
        <v>1036145279</v>
      </c>
      <c r="V174" s="375">
        <v>1005550303</v>
      </c>
      <c r="W174" s="375">
        <v>1005550303</v>
      </c>
      <c r="X174" s="375">
        <v>1039426722</v>
      </c>
      <c r="Y174" s="375">
        <v>1039426722</v>
      </c>
      <c r="Z174" s="375">
        <v>1331691</v>
      </c>
      <c r="AA174" s="375">
        <v>-46635</v>
      </c>
      <c r="AB174" s="375">
        <v>1285056</v>
      </c>
      <c r="AC174" s="375">
        <v>50503048.829999998</v>
      </c>
      <c r="AD174" s="375">
        <v>0</v>
      </c>
      <c r="AE174" s="375">
        <v>1091214826.8299999</v>
      </c>
      <c r="AF174" s="377">
        <v>0</v>
      </c>
    </row>
    <row r="175" spans="1:32">
      <c r="A175" s="367">
        <v>2021</v>
      </c>
      <c r="B175" s="367" t="s">
        <v>17</v>
      </c>
      <c r="C175" s="375">
        <v>532445324</v>
      </c>
      <c r="D175" s="375">
        <v>28553359</v>
      </c>
      <c r="E175" s="375">
        <v>560998683</v>
      </c>
      <c r="F175" s="375">
        <v>363161783</v>
      </c>
      <c r="G175" s="375">
        <v>18779945</v>
      </c>
      <c r="H175" s="375">
        <v>381941728</v>
      </c>
      <c r="I175" s="375">
        <v>160417481</v>
      </c>
      <c r="J175" s="375">
        <v>2128177</v>
      </c>
      <c r="K175" s="375">
        <v>162545658</v>
      </c>
      <c r="L175" s="375">
        <v>2428985</v>
      </c>
      <c r="M175" s="375">
        <v>34040021</v>
      </c>
      <c r="N175" s="375">
        <v>3519028</v>
      </c>
      <c r="O175" s="375">
        <v>37559049</v>
      </c>
      <c r="P175" s="375">
        <v>1145474103</v>
      </c>
      <c r="Q175" s="376"/>
      <c r="R175" s="375">
        <v>1145474103</v>
      </c>
      <c r="S175" s="376"/>
      <c r="T175" s="375">
        <v>1058453573</v>
      </c>
      <c r="U175" s="375">
        <v>1058453573</v>
      </c>
      <c r="V175" s="375">
        <v>1107915054</v>
      </c>
      <c r="W175" s="375">
        <v>1107915054</v>
      </c>
      <c r="X175" s="375">
        <v>1145474103</v>
      </c>
      <c r="Y175" s="375">
        <v>1145474103</v>
      </c>
      <c r="Z175" s="375">
        <v>1856050</v>
      </c>
      <c r="AA175" s="375">
        <v>98677</v>
      </c>
      <c r="AB175" s="375">
        <v>1954727</v>
      </c>
      <c r="AC175" s="375">
        <v>62419164.829999998</v>
      </c>
      <c r="AD175" s="375">
        <v>0</v>
      </c>
      <c r="AE175" s="375">
        <v>1209847994.8299999</v>
      </c>
      <c r="AF175" s="377">
        <v>0</v>
      </c>
    </row>
    <row r="176" spans="1:32">
      <c r="A176" s="367">
        <v>2021</v>
      </c>
      <c r="B176" s="372" t="s">
        <v>184</v>
      </c>
      <c r="C176" s="375">
        <v>7220678562</v>
      </c>
      <c r="D176" s="375">
        <v>5087736</v>
      </c>
      <c r="E176" s="375">
        <v>7225766298</v>
      </c>
      <c r="F176" s="375">
        <v>4877954565</v>
      </c>
      <c r="G176" s="375">
        <v>16137733</v>
      </c>
      <c r="H176" s="375">
        <v>4894092298</v>
      </c>
      <c r="I176" s="375">
        <v>2060718155</v>
      </c>
      <c r="J176" s="375">
        <v>2515294</v>
      </c>
      <c r="K176" s="375">
        <v>2063233449</v>
      </c>
      <c r="L176" s="375">
        <v>28978503</v>
      </c>
      <c r="M176" s="375">
        <v>406598670</v>
      </c>
      <c r="N176" s="375">
        <v>44763575</v>
      </c>
      <c r="O176" s="375">
        <v>451362245</v>
      </c>
      <c r="P176" s="375">
        <v>14663432793</v>
      </c>
      <c r="Q176" s="376"/>
      <c r="R176" s="375">
        <v>14663432793</v>
      </c>
      <c r="S176" s="376"/>
      <c r="T176" s="375">
        <v>14188329785</v>
      </c>
      <c r="U176" s="375">
        <v>14188329785</v>
      </c>
      <c r="V176" s="375">
        <v>14212070548</v>
      </c>
      <c r="W176" s="375">
        <v>14212070548</v>
      </c>
      <c r="X176" s="375">
        <v>14663432793</v>
      </c>
      <c r="Y176" s="375">
        <v>14663432793</v>
      </c>
      <c r="Z176" s="375">
        <v>21799688</v>
      </c>
      <c r="AA176" s="375">
        <v>56298</v>
      </c>
      <c r="AB176" s="375">
        <v>21855986</v>
      </c>
      <c r="AC176" s="375">
        <v>876089096.07000005</v>
      </c>
      <c r="AD176" s="375">
        <v>0</v>
      </c>
      <c r="AE176" s="375">
        <v>15561377875.07</v>
      </c>
      <c r="AF176" s="377">
        <v>0</v>
      </c>
    </row>
    <row r="177" spans="1:32">
      <c r="A177" s="367">
        <v>2022</v>
      </c>
      <c r="B177" s="367" t="s">
        <v>6</v>
      </c>
      <c r="C177" s="375">
        <v>621623561</v>
      </c>
      <c r="D177" s="375">
        <v>-4538433</v>
      </c>
      <c r="E177" s="375">
        <v>617085128</v>
      </c>
      <c r="F177" s="375">
        <v>369065097</v>
      </c>
      <c r="G177" s="375">
        <v>-2612423</v>
      </c>
      <c r="H177" s="375">
        <v>366452674</v>
      </c>
      <c r="I177" s="375">
        <v>161636145</v>
      </c>
      <c r="J177" s="375">
        <v>-294395</v>
      </c>
      <c r="K177" s="375">
        <v>161341750</v>
      </c>
      <c r="L177" s="375">
        <v>2431643</v>
      </c>
      <c r="M177" s="375">
        <v>34409852</v>
      </c>
      <c r="N177" s="375">
        <v>3543651</v>
      </c>
      <c r="O177" s="375">
        <v>37953503</v>
      </c>
      <c r="P177" s="375">
        <v>1185264698</v>
      </c>
      <c r="Q177" s="376"/>
      <c r="R177" s="375">
        <v>1185264698</v>
      </c>
      <c r="S177" s="376"/>
      <c r="T177" s="375">
        <v>1154756446</v>
      </c>
      <c r="U177" s="375">
        <v>1154756446</v>
      </c>
      <c r="V177" s="375">
        <v>1147311195</v>
      </c>
      <c r="W177" s="375">
        <v>1147311195</v>
      </c>
      <c r="X177" s="375">
        <v>1185264698</v>
      </c>
      <c r="Y177" s="375">
        <v>1185264698</v>
      </c>
      <c r="Z177" s="375">
        <v>2058193</v>
      </c>
      <c r="AA177" s="375">
        <v>-14875</v>
      </c>
      <c r="AB177" s="375">
        <v>2043318</v>
      </c>
      <c r="AC177" s="375">
        <v>65980978.68</v>
      </c>
      <c r="AD177" s="375">
        <v>0</v>
      </c>
      <c r="AE177" s="375">
        <v>1253288994.6800001</v>
      </c>
      <c r="AF177" s="377">
        <v>0</v>
      </c>
    </row>
    <row r="178" spans="1:32">
      <c r="A178" s="367">
        <v>2022</v>
      </c>
      <c r="B178" s="367" t="s">
        <v>7</v>
      </c>
      <c r="C178" s="375">
        <v>549359758</v>
      </c>
      <c r="D178" s="375">
        <v>-53523337</v>
      </c>
      <c r="E178" s="375">
        <v>495836421</v>
      </c>
      <c r="F178" s="375">
        <v>348710765</v>
      </c>
      <c r="G178" s="375">
        <v>-32661949</v>
      </c>
      <c r="H178" s="375">
        <v>316048816</v>
      </c>
      <c r="I178" s="375">
        <v>161298597</v>
      </c>
      <c r="J178" s="375">
        <v>-3908335</v>
      </c>
      <c r="K178" s="375">
        <v>157390262</v>
      </c>
      <c r="L178" s="375">
        <v>2434300</v>
      </c>
      <c r="M178" s="375">
        <v>31106830</v>
      </c>
      <c r="N178" s="375">
        <v>3243032</v>
      </c>
      <c r="O178" s="375">
        <v>34349862</v>
      </c>
      <c r="P178" s="375">
        <v>1006059661</v>
      </c>
      <c r="Q178" s="376"/>
      <c r="R178" s="375">
        <v>1006059661</v>
      </c>
      <c r="S178" s="376"/>
      <c r="T178" s="375">
        <v>1061803420</v>
      </c>
      <c r="U178" s="375">
        <v>1061803420</v>
      </c>
      <c r="V178" s="375">
        <v>971709799</v>
      </c>
      <c r="W178" s="375">
        <v>971709799</v>
      </c>
      <c r="X178" s="375">
        <v>1006059661</v>
      </c>
      <c r="Y178" s="375">
        <v>1006059661</v>
      </c>
      <c r="Z178" s="375">
        <v>1990683</v>
      </c>
      <c r="AA178" s="375">
        <v>-192597</v>
      </c>
      <c r="AB178" s="375">
        <v>1798086</v>
      </c>
      <c r="AC178" s="375">
        <v>46356201.359999999</v>
      </c>
      <c r="AD178" s="375">
        <v>0</v>
      </c>
      <c r="AE178" s="375">
        <v>1054213948.36</v>
      </c>
      <c r="AF178" s="377">
        <v>0</v>
      </c>
    </row>
    <row r="179" spans="1:32">
      <c r="A179" s="367">
        <v>2022</v>
      </c>
      <c r="B179" s="367" t="s">
        <v>8</v>
      </c>
      <c r="C179" s="375">
        <v>477847004</v>
      </c>
      <c r="D179" s="375">
        <v>21169805</v>
      </c>
      <c r="E179" s="375">
        <v>499016809</v>
      </c>
      <c r="F179" s="375">
        <v>339981864</v>
      </c>
      <c r="G179" s="375">
        <v>14431054</v>
      </c>
      <c r="H179" s="375">
        <v>354412918</v>
      </c>
      <c r="I179" s="375">
        <v>191138758</v>
      </c>
      <c r="J179" s="375">
        <v>1770936</v>
      </c>
      <c r="K179" s="375">
        <v>192909694</v>
      </c>
      <c r="L179" s="375">
        <v>2436958</v>
      </c>
      <c r="M179" s="375">
        <v>31507941</v>
      </c>
      <c r="N179" s="375">
        <v>3350730</v>
      </c>
      <c r="O179" s="375">
        <v>34858671</v>
      </c>
      <c r="P179" s="375">
        <v>1083635050</v>
      </c>
      <c r="Q179" s="376"/>
      <c r="R179" s="375">
        <v>1083635050</v>
      </c>
      <c r="S179" s="376"/>
      <c r="T179" s="375">
        <v>1011404584</v>
      </c>
      <c r="U179" s="375">
        <v>1011404584</v>
      </c>
      <c r="V179" s="375">
        <v>1048776379</v>
      </c>
      <c r="W179" s="375">
        <v>1048776379</v>
      </c>
      <c r="X179" s="375">
        <v>1083635050</v>
      </c>
      <c r="Y179" s="375">
        <v>1083635050</v>
      </c>
      <c r="Z179" s="375">
        <v>1781699</v>
      </c>
      <c r="AA179" s="375">
        <v>78418</v>
      </c>
      <c r="AB179" s="375">
        <v>1860117</v>
      </c>
      <c r="AC179" s="375">
        <v>53960781.259999998</v>
      </c>
      <c r="AD179" s="375">
        <v>0</v>
      </c>
      <c r="AE179" s="375">
        <v>1139455948.26</v>
      </c>
      <c r="AF179" s="377">
        <v>0</v>
      </c>
    </row>
    <row r="180" spans="1:32">
      <c r="A180" s="367">
        <v>2022</v>
      </c>
      <c r="B180" s="367" t="s">
        <v>9</v>
      </c>
      <c r="C180" s="375">
        <v>460504355</v>
      </c>
      <c r="D180" s="375">
        <v>19768089</v>
      </c>
      <c r="E180" s="375">
        <v>480272444</v>
      </c>
      <c r="F180" s="375">
        <v>369223142</v>
      </c>
      <c r="G180" s="375">
        <v>15197982</v>
      </c>
      <c r="H180" s="375">
        <v>384421124</v>
      </c>
      <c r="I180" s="375">
        <v>191814671</v>
      </c>
      <c r="J180" s="375">
        <v>1748485</v>
      </c>
      <c r="K180" s="375">
        <v>193563156</v>
      </c>
      <c r="L180" s="375">
        <v>2439615</v>
      </c>
      <c r="M180" s="375">
        <v>29023312</v>
      </c>
      <c r="N180" s="375">
        <v>3145032</v>
      </c>
      <c r="O180" s="375">
        <v>32168344</v>
      </c>
      <c r="P180" s="375">
        <v>1092864683</v>
      </c>
      <c r="Q180" s="376"/>
      <c r="R180" s="375">
        <v>1092864683</v>
      </c>
      <c r="S180" s="376"/>
      <c r="T180" s="375">
        <v>1023981783</v>
      </c>
      <c r="U180" s="375">
        <v>1023981783</v>
      </c>
      <c r="V180" s="375">
        <v>1060696339</v>
      </c>
      <c r="W180" s="375">
        <v>1060696339</v>
      </c>
      <c r="X180" s="375">
        <v>1092864683</v>
      </c>
      <c r="Y180" s="375">
        <v>1092864683</v>
      </c>
      <c r="Z180" s="375">
        <v>1726224</v>
      </c>
      <c r="AA180" s="375">
        <v>73774</v>
      </c>
      <c r="AB180" s="375">
        <v>1799998</v>
      </c>
      <c r="AC180" s="375">
        <v>54652214.409999996</v>
      </c>
      <c r="AD180" s="375">
        <v>0</v>
      </c>
      <c r="AE180" s="375">
        <v>1149316895.4099998</v>
      </c>
      <c r="AF180" s="377">
        <v>0</v>
      </c>
    </row>
    <row r="181" spans="1:32">
      <c r="A181" s="367">
        <v>2022</v>
      </c>
      <c r="B181" s="367" t="s">
        <v>10</v>
      </c>
      <c r="C181" s="375">
        <v>509135206</v>
      </c>
      <c r="D181" s="375">
        <v>92483011</v>
      </c>
      <c r="E181" s="375">
        <v>601618217</v>
      </c>
      <c r="F181" s="375">
        <v>394663642</v>
      </c>
      <c r="G181" s="375">
        <v>69059894</v>
      </c>
      <c r="H181" s="375">
        <v>463723536</v>
      </c>
      <c r="I181" s="375">
        <v>162069567</v>
      </c>
      <c r="J181" s="375">
        <v>7432777</v>
      </c>
      <c r="K181" s="375">
        <v>169502344</v>
      </c>
      <c r="L181" s="375">
        <v>2442273</v>
      </c>
      <c r="M181" s="375">
        <v>34923384</v>
      </c>
      <c r="N181" s="375">
        <v>3922626</v>
      </c>
      <c r="O181" s="375">
        <v>38846010</v>
      </c>
      <c r="P181" s="375">
        <v>1276132380</v>
      </c>
      <c r="Q181" s="376"/>
      <c r="R181" s="375">
        <v>1276132380</v>
      </c>
      <c r="S181" s="376"/>
      <c r="T181" s="375">
        <v>1068310688</v>
      </c>
      <c r="U181" s="375">
        <v>1068310688</v>
      </c>
      <c r="V181" s="375">
        <v>1237286370</v>
      </c>
      <c r="W181" s="375">
        <v>1237286370</v>
      </c>
      <c r="X181" s="375">
        <v>1276132380</v>
      </c>
      <c r="Y181" s="375">
        <v>1276132380</v>
      </c>
      <c r="Z181" s="375">
        <v>1502049</v>
      </c>
      <c r="AA181" s="375">
        <v>271194</v>
      </c>
      <c r="AB181" s="375">
        <v>1773243</v>
      </c>
      <c r="AC181" s="375">
        <v>76092458.879999995</v>
      </c>
      <c r="AD181" s="375">
        <v>0</v>
      </c>
      <c r="AE181" s="375">
        <v>1353998081.8800001</v>
      </c>
      <c r="AF181" s="377">
        <v>0</v>
      </c>
    </row>
    <row r="182" spans="1:32">
      <c r="A182" s="367">
        <v>2022</v>
      </c>
      <c r="B182" s="367" t="s">
        <v>11</v>
      </c>
      <c r="C182" s="375">
        <v>698704486</v>
      </c>
      <c r="D182" s="375">
        <v>37171815</v>
      </c>
      <c r="E182" s="375">
        <v>735876301</v>
      </c>
      <c r="F182" s="375">
        <v>461171329</v>
      </c>
      <c r="G182" s="375">
        <v>23835976</v>
      </c>
      <c r="H182" s="375">
        <v>485007305</v>
      </c>
      <c r="I182" s="375">
        <v>163580635</v>
      </c>
      <c r="J182" s="375">
        <v>2256093</v>
      </c>
      <c r="K182" s="375">
        <v>165836728</v>
      </c>
      <c r="L182" s="375">
        <v>2444931</v>
      </c>
      <c r="M182" s="375">
        <v>38010250</v>
      </c>
      <c r="N182" s="375">
        <v>4317769</v>
      </c>
      <c r="O182" s="375">
        <v>42328019</v>
      </c>
      <c r="P182" s="375">
        <v>1431493284</v>
      </c>
      <c r="Q182" s="376"/>
      <c r="R182" s="375">
        <v>1431493284</v>
      </c>
      <c r="S182" s="376"/>
      <c r="T182" s="375">
        <v>1325901381</v>
      </c>
      <c r="U182" s="375">
        <v>1325901381</v>
      </c>
      <c r="V182" s="375">
        <v>1389165265</v>
      </c>
      <c r="W182" s="375">
        <v>1389165265</v>
      </c>
      <c r="X182" s="375">
        <v>1431493284</v>
      </c>
      <c r="Y182" s="375">
        <v>1431493284</v>
      </c>
      <c r="Z182" s="375">
        <v>1870463</v>
      </c>
      <c r="AA182" s="375">
        <v>98877</v>
      </c>
      <c r="AB182" s="375">
        <v>1969340</v>
      </c>
      <c r="AC182" s="375">
        <v>97562370.620000005</v>
      </c>
      <c r="AD182" s="375">
        <v>0</v>
      </c>
      <c r="AE182" s="375">
        <v>1531024994.6199999</v>
      </c>
      <c r="AF182" s="377">
        <v>0</v>
      </c>
    </row>
    <row r="183" spans="1:32">
      <c r="A183" s="367">
        <v>2022</v>
      </c>
      <c r="B183" s="367" t="s">
        <v>12</v>
      </c>
      <c r="C183" s="375">
        <v>817564042</v>
      </c>
      <c r="D183" s="375">
        <v>13780993</v>
      </c>
      <c r="E183" s="375">
        <v>831345035</v>
      </c>
      <c r="F183" s="375">
        <v>493785121</v>
      </c>
      <c r="G183" s="375">
        <v>8115963</v>
      </c>
      <c r="H183" s="375">
        <v>501901084</v>
      </c>
      <c r="I183" s="375">
        <v>164290450</v>
      </c>
      <c r="J183" s="375">
        <v>726705</v>
      </c>
      <c r="K183" s="375">
        <v>165017155</v>
      </c>
      <c r="L183" s="375">
        <v>2447588</v>
      </c>
      <c r="M183" s="375">
        <v>40705113</v>
      </c>
      <c r="N183" s="375">
        <v>4636202</v>
      </c>
      <c r="O183" s="375">
        <v>45341315</v>
      </c>
      <c r="P183" s="375">
        <v>1546052177</v>
      </c>
      <c r="Q183" s="376"/>
      <c r="R183" s="375">
        <v>1546052177</v>
      </c>
      <c r="S183" s="376"/>
      <c r="T183" s="375">
        <v>1478087201</v>
      </c>
      <c r="U183" s="375">
        <v>1478087201</v>
      </c>
      <c r="V183" s="375">
        <v>1500710862</v>
      </c>
      <c r="W183" s="375">
        <v>1500710862</v>
      </c>
      <c r="X183" s="375">
        <v>1546052177</v>
      </c>
      <c r="Y183" s="375">
        <v>1546052177</v>
      </c>
      <c r="Z183" s="375">
        <v>2012075</v>
      </c>
      <c r="AA183" s="375">
        <v>33700</v>
      </c>
      <c r="AB183" s="375">
        <v>2045775</v>
      </c>
      <c r="AC183" s="375">
        <v>115285715.98999999</v>
      </c>
      <c r="AD183" s="375">
        <v>0</v>
      </c>
      <c r="AE183" s="375">
        <v>1663383667.99</v>
      </c>
      <c r="AF183" s="377">
        <v>0</v>
      </c>
    </row>
    <row r="184" spans="1:32">
      <c r="A184" s="367">
        <v>2022</v>
      </c>
      <c r="B184" s="367" t="s">
        <v>13</v>
      </c>
      <c r="C184" s="375">
        <v>837847913</v>
      </c>
      <c r="D184" s="375">
        <v>-9536977</v>
      </c>
      <c r="E184" s="375">
        <v>828310936</v>
      </c>
      <c r="F184" s="375">
        <v>502559349</v>
      </c>
      <c r="G184" s="375">
        <v>-5578975</v>
      </c>
      <c r="H184" s="375">
        <v>496980374</v>
      </c>
      <c r="I184" s="375">
        <v>164365532</v>
      </c>
      <c r="J184" s="375">
        <v>-491770</v>
      </c>
      <c r="K184" s="375">
        <v>163873762</v>
      </c>
      <c r="L184" s="375">
        <v>2450246</v>
      </c>
      <c r="M184" s="375">
        <v>40332584</v>
      </c>
      <c r="N184" s="375">
        <v>4586305</v>
      </c>
      <c r="O184" s="375">
        <v>44918889</v>
      </c>
      <c r="P184" s="375">
        <v>1536534207</v>
      </c>
      <c r="Q184" s="376"/>
      <c r="R184" s="375">
        <v>1536534207</v>
      </c>
      <c r="S184" s="376"/>
      <c r="T184" s="375">
        <v>1507223040</v>
      </c>
      <c r="U184" s="375">
        <v>1507223040</v>
      </c>
      <c r="V184" s="375">
        <v>1491615318</v>
      </c>
      <c r="W184" s="375">
        <v>1491615318</v>
      </c>
      <c r="X184" s="375">
        <v>1536534207</v>
      </c>
      <c r="Y184" s="375">
        <v>1536534207</v>
      </c>
      <c r="Z184" s="375">
        <v>2018975</v>
      </c>
      <c r="AA184" s="375">
        <v>-22844</v>
      </c>
      <c r="AB184" s="375">
        <v>1996131</v>
      </c>
      <c r="AC184" s="375">
        <v>113690322.11</v>
      </c>
      <c r="AD184" s="375">
        <v>0</v>
      </c>
      <c r="AE184" s="375">
        <v>1652220660.1100001</v>
      </c>
      <c r="AF184" s="377">
        <v>0</v>
      </c>
    </row>
    <row r="185" spans="1:32">
      <c r="A185" s="367">
        <v>2022</v>
      </c>
      <c r="B185" s="367" t="s">
        <v>14</v>
      </c>
      <c r="C185" s="375">
        <v>776983275</v>
      </c>
      <c r="D185" s="375">
        <v>-74403808</v>
      </c>
      <c r="E185" s="375">
        <v>702579467</v>
      </c>
      <c r="F185" s="375">
        <v>494959433</v>
      </c>
      <c r="G185" s="375">
        <v>-46096926</v>
      </c>
      <c r="H185" s="375">
        <v>448862507</v>
      </c>
      <c r="I185" s="375">
        <v>164150138</v>
      </c>
      <c r="J185" s="375">
        <v>-4121474</v>
      </c>
      <c r="K185" s="375">
        <v>160028664</v>
      </c>
      <c r="L185" s="375">
        <v>2452903</v>
      </c>
      <c r="M185" s="375">
        <v>36409874</v>
      </c>
      <c r="N185" s="375">
        <v>4108297</v>
      </c>
      <c r="O185" s="375">
        <v>40518171</v>
      </c>
      <c r="P185" s="375">
        <v>1354441712</v>
      </c>
      <c r="Q185" s="376"/>
      <c r="R185" s="375">
        <v>1354441712</v>
      </c>
      <c r="S185" s="376"/>
      <c r="T185" s="375">
        <v>1438545749</v>
      </c>
      <c r="U185" s="375">
        <v>1438545749</v>
      </c>
      <c r="V185" s="375">
        <v>1313923541</v>
      </c>
      <c r="W185" s="375">
        <v>1313923541</v>
      </c>
      <c r="X185" s="375">
        <v>1354441712</v>
      </c>
      <c r="Y185" s="375">
        <v>1354441712</v>
      </c>
      <c r="Z185" s="375">
        <v>2113932</v>
      </c>
      <c r="AA185" s="375">
        <v>-201454</v>
      </c>
      <c r="AB185" s="375">
        <v>1912478</v>
      </c>
      <c r="AC185" s="375">
        <v>86474422.620000005</v>
      </c>
      <c r="AD185" s="375">
        <v>0</v>
      </c>
      <c r="AE185" s="375">
        <v>1442828612.6199999</v>
      </c>
      <c r="AF185" s="377">
        <v>0</v>
      </c>
    </row>
    <row r="186" spans="1:32">
      <c r="A186" s="367">
        <v>2022</v>
      </c>
      <c r="B186" s="367" t="s">
        <v>15</v>
      </c>
      <c r="C186" s="375">
        <v>630840302</v>
      </c>
      <c r="D186" s="375">
        <v>-49444464</v>
      </c>
      <c r="E186" s="375">
        <v>581395838</v>
      </c>
      <c r="F186" s="375">
        <v>443425335</v>
      </c>
      <c r="G186" s="375">
        <v>-33610698</v>
      </c>
      <c r="H186" s="375">
        <v>409814637</v>
      </c>
      <c r="I186" s="375">
        <v>193306733</v>
      </c>
      <c r="J186" s="375">
        <v>-3309883</v>
      </c>
      <c r="K186" s="375">
        <v>189996850</v>
      </c>
      <c r="L186" s="375">
        <v>2455561</v>
      </c>
      <c r="M186" s="375">
        <v>32581774</v>
      </c>
      <c r="N186" s="375">
        <v>3613462</v>
      </c>
      <c r="O186" s="375">
        <v>36195236</v>
      </c>
      <c r="P186" s="375">
        <v>1219858122</v>
      </c>
      <c r="Q186" s="376"/>
      <c r="R186" s="375">
        <v>1219858122</v>
      </c>
      <c r="S186" s="376"/>
      <c r="T186" s="375">
        <v>1270027931</v>
      </c>
      <c r="U186" s="375">
        <v>1270027931</v>
      </c>
      <c r="V186" s="375">
        <v>1183662886</v>
      </c>
      <c r="W186" s="375">
        <v>1183662886</v>
      </c>
      <c r="X186" s="375">
        <v>1219858122</v>
      </c>
      <c r="Y186" s="375">
        <v>1219858122</v>
      </c>
      <c r="Z186" s="375">
        <v>1537654</v>
      </c>
      <c r="AA186" s="375">
        <v>-120021</v>
      </c>
      <c r="AB186" s="375">
        <v>1417633</v>
      </c>
      <c r="AC186" s="375">
        <v>69004234.780000001</v>
      </c>
      <c r="AD186" s="375">
        <v>0</v>
      </c>
      <c r="AE186" s="375">
        <v>1290279989.78</v>
      </c>
      <c r="AF186" s="377">
        <v>0</v>
      </c>
    </row>
    <row r="187" spans="1:32">
      <c r="A187" s="367">
        <v>2022</v>
      </c>
      <c r="B187" s="367" t="s">
        <v>16</v>
      </c>
      <c r="C187" s="375">
        <v>484029870</v>
      </c>
      <c r="D187" s="375">
        <v>-16976853</v>
      </c>
      <c r="E187" s="375">
        <v>467053017</v>
      </c>
      <c r="F187" s="375">
        <v>378098778</v>
      </c>
      <c r="G187" s="375">
        <v>-12751101</v>
      </c>
      <c r="H187" s="375">
        <v>365347677</v>
      </c>
      <c r="I187" s="375">
        <v>191513426</v>
      </c>
      <c r="J187" s="375">
        <v>-1415628</v>
      </c>
      <c r="K187" s="375">
        <v>190097798</v>
      </c>
      <c r="L187" s="375">
        <v>2458218</v>
      </c>
      <c r="M187" s="375">
        <v>31327231</v>
      </c>
      <c r="N187" s="375">
        <v>3298436</v>
      </c>
      <c r="O187" s="375">
        <v>34625667</v>
      </c>
      <c r="P187" s="375">
        <v>1059582377</v>
      </c>
      <c r="Q187" s="376"/>
      <c r="R187" s="375">
        <v>1059582377</v>
      </c>
      <c r="S187" s="376"/>
      <c r="T187" s="375">
        <v>1056100292</v>
      </c>
      <c r="U187" s="375">
        <v>1056100292</v>
      </c>
      <c r="V187" s="375">
        <v>1024956710</v>
      </c>
      <c r="W187" s="375">
        <v>1024956710</v>
      </c>
      <c r="X187" s="375">
        <v>1059582377</v>
      </c>
      <c r="Y187" s="375">
        <v>1059582377</v>
      </c>
      <c r="Z187" s="375">
        <v>1331691</v>
      </c>
      <c r="AA187" s="375">
        <v>-46420</v>
      </c>
      <c r="AB187" s="375">
        <v>1285271</v>
      </c>
      <c r="AC187" s="375">
        <v>51443014.130000003</v>
      </c>
      <c r="AD187" s="375">
        <v>0</v>
      </c>
      <c r="AE187" s="375">
        <v>1112310662.1300001</v>
      </c>
      <c r="AF187" s="377">
        <v>0</v>
      </c>
    </row>
    <row r="188" spans="1:32">
      <c r="A188" s="367">
        <v>2022</v>
      </c>
      <c r="B188" s="367" t="s">
        <v>17</v>
      </c>
      <c r="C188" s="375">
        <v>546386473</v>
      </c>
      <c r="D188" s="375">
        <v>29255999</v>
      </c>
      <c r="E188" s="375">
        <v>575642472</v>
      </c>
      <c r="F188" s="375">
        <v>369562281</v>
      </c>
      <c r="G188" s="375">
        <v>19102167</v>
      </c>
      <c r="H188" s="375">
        <v>388664448</v>
      </c>
      <c r="I188" s="375">
        <v>161222757</v>
      </c>
      <c r="J188" s="375">
        <v>2137941</v>
      </c>
      <c r="K188" s="375">
        <v>163360698</v>
      </c>
      <c r="L188" s="375">
        <v>2460876</v>
      </c>
      <c r="M188" s="375">
        <v>34767671</v>
      </c>
      <c r="N188" s="375">
        <v>3567759</v>
      </c>
      <c r="O188" s="375">
        <v>38335430</v>
      </c>
      <c r="P188" s="375">
        <v>1168463924</v>
      </c>
      <c r="Q188" s="376"/>
      <c r="R188" s="375">
        <v>1168463924</v>
      </c>
      <c r="S188" s="376"/>
      <c r="T188" s="375">
        <v>1079632387</v>
      </c>
      <c r="U188" s="375">
        <v>1079632387</v>
      </c>
      <c r="V188" s="375">
        <v>1130128494</v>
      </c>
      <c r="W188" s="375">
        <v>1130128494</v>
      </c>
      <c r="X188" s="375">
        <v>1168463924</v>
      </c>
      <c r="Y188" s="375">
        <v>1168463924</v>
      </c>
      <c r="Z188" s="375">
        <v>1856050</v>
      </c>
      <c r="AA188" s="375">
        <v>98480</v>
      </c>
      <c r="AB188" s="375">
        <v>1954530</v>
      </c>
      <c r="AC188" s="375">
        <v>63693526.25</v>
      </c>
      <c r="AD188" s="375">
        <v>0</v>
      </c>
      <c r="AE188" s="375">
        <v>1234111980.25</v>
      </c>
      <c r="AF188" s="377">
        <v>0</v>
      </c>
    </row>
    <row r="189" spans="1:32">
      <c r="A189" s="367">
        <v>2022</v>
      </c>
      <c r="B189" s="372" t="s">
        <v>184</v>
      </c>
      <c r="C189" s="375">
        <v>7410826245</v>
      </c>
      <c r="D189" s="375">
        <v>5205840</v>
      </c>
      <c r="E189" s="375">
        <v>7416032085</v>
      </c>
      <c r="F189" s="375">
        <v>4965206136</v>
      </c>
      <c r="G189" s="375">
        <v>16430964</v>
      </c>
      <c r="H189" s="375">
        <v>4981637100</v>
      </c>
      <c r="I189" s="375">
        <v>2070387409</v>
      </c>
      <c r="J189" s="375">
        <v>2531452</v>
      </c>
      <c r="K189" s="375">
        <v>2072918861</v>
      </c>
      <c r="L189" s="375">
        <v>29355112</v>
      </c>
      <c r="M189" s="375">
        <v>415105816</v>
      </c>
      <c r="N189" s="375">
        <v>45333301</v>
      </c>
      <c r="O189" s="375">
        <v>460439117</v>
      </c>
      <c r="P189" s="375">
        <v>14960382275</v>
      </c>
      <c r="Q189" s="376"/>
      <c r="R189" s="375">
        <v>14960382275</v>
      </c>
      <c r="S189" s="376"/>
      <c r="T189" s="375">
        <v>14475774902</v>
      </c>
      <c r="U189" s="375">
        <v>14475774902</v>
      </c>
      <c r="V189" s="375">
        <v>14499943158</v>
      </c>
      <c r="W189" s="375">
        <v>14499943158</v>
      </c>
      <c r="X189" s="375">
        <v>14960382275</v>
      </c>
      <c r="Y189" s="375">
        <v>14960382275</v>
      </c>
      <c r="Z189" s="375">
        <v>21799688</v>
      </c>
      <c r="AA189" s="375">
        <v>56232</v>
      </c>
      <c r="AB189" s="375">
        <v>21855920</v>
      </c>
      <c r="AC189" s="375">
        <v>894196241.08999991</v>
      </c>
      <c r="AD189" s="375">
        <v>0</v>
      </c>
      <c r="AE189" s="375">
        <v>15876434436.09</v>
      </c>
      <c r="AF189" s="377">
        <v>0</v>
      </c>
    </row>
    <row r="190" spans="1:32">
      <c r="A190" s="367">
        <v>2023</v>
      </c>
      <c r="B190" s="367" t="s">
        <v>6</v>
      </c>
      <c r="C190" s="375">
        <v>636858003</v>
      </c>
      <c r="D190" s="375">
        <v>-4650078</v>
      </c>
      <c r="E190" s="375">
        <v>632207925</v>
      </c>
      <c r="F190" s="375">
        <v>375048305</v>
      </c>
      <c r="G190" s="375">
        <v>-2658251</v>
      </c>
      <c r="H190" s="375">
        <v>372390054</v>
      </c>
      <c r="I190" s="375">
        <v>162458904</v>
      </c>
      <c r="J190" s="375">
        <v>-296224</v>
      </c>
      <c r="K190" s="375">
        <v>162162680</v>
      </c>
      <c r="L190" s="375">
        <v>2463571</v>
      </c>
      <c r="M190" s="375">
        <v>35137840</v>
      </c>
      <c r="N190" s="375">
        <v>3592404</v>
      </c>
      <c r="O190" s="375">
        <v>38730244</v>
      </c>
      <c r="P190" s="375">
        <v>1207954474</v>
      </c>
      <c r="Q190" s="376"/>
      <c r="R190" s="375">
        <v>1207954474</v>
      </c>
      <c r="S190" s="376"/>
      <c r="T190" s="375">
        <v>1176828783</v>
      </c>
      <c r="U190" s="375">
        <v>1176828783</v>
      </c>
      <c r="V190" s="375">
        <v>1169224230</v>
      </c>
      <c r="W190" s="375">
        <v>1169224230</v>
      </c>
      <c r="X190" s="375">
        <v>1207954474</v>
      </c>
      <c r="Y190" s="375">
        <v>1207954474</v>
      </c>
      <c r="Z190" s="375">
        <v>2058193</v>
      </c>
      <c r="AA190" s="375">
        <v>-14869</v>
      </c>
      <c r="AB190" s="375">
        <v>2043324</v>
      </c>
      <c r="AC190" s="375">
        <v>67300821.840000004</v>
      </c>
      <c r="AD190" s="375">
        <v>0</v>
      </c>
      <c r="AE190" s="375">
        <v>1277298619.8400002</v>
      </c>
      <c r="AF190" s="377">
        <v>0</v>
      </c>
    </row>
    <row r="191" spans="1:32">
      <c r="A191" s="367">
        <v>2023</v>
      </c>
      <c r="B191" s="367" t="s">
        <v>7</v>
      </c>
      <c r="C191" s="375">
        <v>562907117</v>
      </c>
      <c r="D191" s="375">
        <v>-54747856</v>
      </c>
      <c r="E191" s="375">
        <v>508159261</v>
      </c>
      <c r="F191" s="375">
        <v>354530334</v>
      </c>
      <c r="G191" s="375">
        <v>-33181283</v>
      </c>
      <c r="H191" s="375">
        <v>321349051</v>
      </c>
      <c r="I191" s="375">
        <v>162122647</v>
      </c>
      <c r="J191" s="375">
        <v>-3926352</v>
      </c>
      <c r="K191" s="375">
        <v>158196295</v>
      </c>
      <c r="L191" s="375">
        <v>2466266</v>
      </c>
      <c r="M191" s="375">
        <v>31787851</v>
      </c>
      <c r="N191" s="375">
        <v>3288640</v>
      </c>
      <c r="O191" s="375">
        <v>35076491</v>
      </c>
      <c r="P191" s="375">
        <v>1025247364</v>
      </c>
      <c r="Q191" s="376"/>
      <c r="R191" s="375">
        <v>1025247364</v>
      </c>
      <c r="S191" s="376"/>
      <c r="T191" s="375">
        <v>1082026364</v>
      </c>
      <c r="U191" s="375">
        <v>1082026364</v>
      </c>
      <c r="V191" s="375">
        <v>990170873</v>
      </c>
      <c r="W191" s="375">
        <v>990170873</v>
      </c>
      <c r="X191" s="375">
        <v>1025247364</v>
      </c>
      <c r="Y191" s="375">
        <v>1025247364</v>
      </c>
      <c r="Z191" s="375">
        <v>1990683</v>
      </c>
      <c r="AA191" s="375">
        <v>-192195</v>
      </c>
      <c r="AB191" s="375">
        <v>1798488</v>
      </c>
      <c r="AC191" s="375">
        <v>47258373.939999998</v>
      </c>
      <c r="AD191" s="375">
        <v>0</v>
      </c>
      <c r="AE191" s="375">
        <v>1074304225.9400001</v>
      </c>
      <c r="AF191" s="377">
        <v>0</v>
      </c>
    </row>
    <row r="192" spans="1:32">
      <c r="A192" s="367">
        <v>2023</v>
      </c>
      <c r="B192" s="367" t="s">
        <v>8</v>
      </c>
      <c r="C192" s="375">
        <v>489636353</v>
      </c>
      <c r="D192" s="375">
        <v>21671328</v>
      </c>
      <c r="E192" s="375">
        <v>511307681</v>
      </c>
      <c r="F192" s="375">
        <v>345704861</v>
      </c>
      <c r="G192" s="375">
        <v>14672672</v>
      </c>
      <c r="H192" s="375">
        <v>360377533</v>
      </c>
      <c r="I192" s="375">
        <v>191955254</v>
      </c>
      <c r="J192" s="375">
        <v>1780247</v>
      </c>
      <c r="K192" s="375">
        <v>193735501</v>
      </c>
      <c r="L192" s="375">
        <v>2468960</v>
      </c>
      <c r="M192" s="375">
        <v>32236265</v>
      </c>
      <c r="N192" s="375">
        <v>3399506</v>
      </c>
      <c r="O192" s="375">
        <v>35635771</v>
      </c>
      <c r="P192" s="375">
        <v>1103525446</v>
      </c>
      <c r="Q192" s="376"/>
      <c r="R192" s="375">
        <v>1103525446</v>
      </c>
      <c r="S192" s="376"/>
      <c r="T192" s="375">
        <v>1029765428</v>
      </c>
      <c r="U192" s="375">
        <v>1029765428</v>
      </c>
      <c r="V192" s="375">
        <v>1067889675</v>
      </c>
      <c r="W192" s="375">
        <v>1067889675</v>
      </c>
      <c r="X192" s="375">
        <v>1103525446</v>
      </c>
      <c r="Y192" s="375">
        <v>1103525446</v>
      </c>
      <c r="Z192" s="375">
        <v>1781699</v>
      </c>
      <c r="AA192" s="375">
        <v>78317</v>
      </c>
      <c r="AB192" s="375">
        <v>1860016</v>
      </c>
      <c r="AC192" s="375">
        <v>54916084.619999997</v>
      </c>
      <c r="AD192" s="375">
        <v>0</v>
      </c>
      <c r="AE192" s="375">
        <v>1160301546.6199999</v>
      </c>
      <c r="AF192" s="377">
        <v>0</v>
      </c>
    </row>
    <row r="193" spans="1:32">
      <c r="A193" s="367">
        <v>2023</v>
      </c>
      <c r="B193" s="367" t="s">
        <v>9</v>
      </c>
      <c r="C193" s="375">
        <v>471914143</v>
      </c>
      <c r="D193" s="375">
        <v>20243088</v>
      </c>
      <c r="E193" s="375">
        <v>492157231</v>
      </c>
      <c r="F193" s="375">
        <v>375530560</v>
      </c>
      <c r="G193" s="375">
        <v>15456575</v>
      </c>
      <c r="H193" s="375">
        <v>390987135</v>
      </c>
      <c r="I193" s="375">
        <v>192631199</v>
      </c>
      <c r="J193" s="375">
        <v>1758075</v>
      </c>
      <c r="K193" s="375">
        <v>194389274</v>
      </c>
      <c r="L193" s="375">
        <v>2471655</v>
      </c>
      <c r="M193" s="375">
        <v>29728468</v>
      </c>
      <c r="N193" s="375">
        <v>3192256</v>
      </c>
      <c r="O193" s="375">
        <v>32920724</v>
      </c>
      <c r="P193" s="375">
        <v>1112926019</v>
      </c>
      <c r="Q193" s="376"/>
      <c r="R193" s="375">
        <v>1112926019</v>
      </c>
      <c r="S193" s="376"/>
      <c r="T193" s="375">
        <v>1042547557</v>
      </c>
      <c r="U193" s="375">
        <v>1042547557</v>
      </c>
      <c r="V193" s="375">
        <v>1080005295</v>
      </c>
      <c r="W193" s="375">
        <v>1080005295</v>
      </c>
      <c r="X193" s="375">
        <v>1112926019</v>
      </c>
      <c r="Y193" s="375">
        <v>1112926019</v>
      </c>
      <c r="Z193" s="375">
        <v>1726224</v>
      </c>
      <c r="AA193" s="375">
        <v>73704</v>
      </c>
      <c r="AB193" s="375">
        <v>1799928</v>
      </c>
      <c r="AC193" s="375">
        <v>55604681.270000003</v>
      </c>
      <c r="AD193" s="375">
        <v>0</v>
      </c>
      <c r="AE193" s="375">
        <v>1170330628.27</v>
      </c>
      <c r="AF193" s="377">
        <v>0</v>
      </c>
    </row>
    <row r="194" spans="1:32">
      <c r="A194" s="367">
        <v>2023</v>
      </c>
      <c r="B194" s="367" t="s">
        <v>10</v>
      </c>
      <c r="C194" s="375">
        <v>521711385</v>
      </c>
      <c r="D194" s="375">
        <v>94624205</v>
      </c>
      <c r="E194" s="375">
        <v>616335590</v>
      </c>
      <c r="F194" s="375">
        <v>401330233</v>
      </c>
      <c r="G194" s="375">
        <v>70170445</v>
      </c>
      <c r="H194" s="375">
        <v>471500678</v>
      </c>
      <c r="I194" s="375">
        <v>162886126</v>
      </c>
      <c r="J194" s="375">
        <v>7466802</v>
      </c>
      <c r="K194" s="375">
        <v>170352928</v>
      </c>
      <c r="L194" s="375">
        <v>2474350</v>
      </c>
      <c r="M194" s="375">
        <v>35652048</v>
      </c>
      <c r="N194" s="375">
        <v>3971424</v>
      </c>
      <c r="O194" s="375">
        <v>39623472</v>
      </c>
      <c r="P194" s="375">
        <v>1300287018</v>
      </c>
      <c r="Q194" s="376"/>
      <c r="R194" s="375">
        <v>1300287018</v>
      </c>
      <c r="S194" s="376"/>
      <c r="T194" s="375">
        <v>1088402094</v>
      </c>
      <c r="U194" s="375">
        <v>1088402094</v>
      </c>
      <c r="V194" s="375">
        <v>1260663546</v>
      </c>
      <c r="W194" s="375">
        <v>1260663546</v>
      </c>
      <c r="X194" s="375">
        <v>1300287018</v>
      </c>
      <c r="Y194" s="375">
        <v>1300287018</v>
      </c>
      <c r="Z194" s="375">
        <v>1502049</v>
      </c>
      <c r="AA194" s="375">
        <v>270702</v>
      </c>
      <c r="AB194" s="375">
        <v>1772751</v>
      </c>
      <c r="AC194" s="375">
        <v>77519782.099999994</v>
      </c>
      <c r="AD194" s="375">
        <v>0</v>
      </c>
      <c r="AE194" s="375">
        <v>1379579551.0999999</v>
      </c>
      <c r="AF194" s="377">
        <v>0</v>
      </c>
    </row>
    <row r="195" spans="1:32">
      <c r="A195" s="367">
        <v>2023</v>
      </c>
      <c r="B195" s="367" t="s">
        <v>11</v>
      </c>
      <c r="C195" s="375">
        <v>715967309</v>
      </c>
      <c r="D195" s="375">
        <v>38026150</v>
      </c>
      <c r="E195" s="375">
        <v>753993459</v>
      </c>
      <c r="F195" s="375">
        <v>468877951</v>
      </c>
      <c r="G195" s="375">
        <v>24212117</v>
      </c>
      <c r="H195" s="375">
        <v>493090068</v>
      </c>
      <c r="I195" s="375">
        <v>164397226</v>
      </c>
      <c r="J195" s="375">
        <v>2265489</v>
      </c>
      <c r="K195" s="375">
        <v>166662715</v>
      </c>
      <c r="L195" s="375">
        <v>2477045</v>
      </c>
      <c r="M195" s="375">
        <v>38715408</v>
      </c>
      <c r="N195" s="375">
        <v>4364994</v>
      </c>
      <c r="O195" s="375">
        <v>43080402</v>
      </c>
      <c r="P195" s="375">
        <v>1459303689</v>
      </c>
      <c r="Q195" s="376"/>
      <c r="R195" s="375">
        <v>1459303689</v>
      </c>
      <c r="S195" s="376"/>
      <c r="T195" s="375">
        <v>1351719531</v>
      </c>
      <c r="U195" s="375">
        <v>1351719531</v>
      </c>
      <c r="V195" s="375">
        <v>1416223287</v>
      </c>
      <c r="W195" s="375">
        <v>1416223287</v>
      </c>
      <c r="X195" s="375">
        <v>1459303689</v>
      </c>
      <c r="Y195" s="375">
        <v>1459303689</v>
      </c>
      <c r="Z195" s="375">
        <v>1870463</v>
      </c>
      <c r="AA195" s="375">
        <v>98679</v>
      </c>
      <c r="AB195" s="375">
        <v>1969142</v>
      </c>
      <c r="AC195" s="375">
        <v>99514607.25</v>
      </c>
      <c r="AD195" s="375">
        <v>0</v>
      </c>
      <c r="AE195" s="375">
        <v>1560787438.25</v>
      </c>
      <c r="AF195" s="377">
        <v>0</v>
      </c>
    </row>
    <row r="196" spans="1:32">
      <c r="A196" s="367">
        <v>2023</v>
      </c>
      <c r="B196" s="367" t="s">
        <v>12</v>
      </c>
      <c r="C196" s="375">
        <v>837769993</v>
      </c>
      <c r="D196" s="375">
        <v>14068662</v>
      </c>
      <c r="E196" s="375">
        <v>851838655</v>
      </c>
      <c r="F196" s="375">
        <v>501994919</v>
      </c>
      <c r="G196" s="375">
        <v>8226614</v>
      </c>
      <c r="H196" s="375">
        <v>510221533</v>
      </c>
      <c r="I196" s="375">
        <v>165107072</v>
      </c>
      <c r="J196" s="375">
        <v>728151</v>
      </c>
      <c r="K196" s="375">
        <v>165835223</v>
      </c>
      <c r="L196" s="375">
        <v>2479739</v>
      </c>
      <c r="M196" s="375">
        <v>41433438</v>
      </c>
      <c r="N196" s="375">
        <v>4684979</v>
      </c>
      <c r="O196" s="375">
        <v>46118417</v>
      </c>
      <c r="P196" s="375">
        <v>1576493567</v>
      </c>
      <c r="Q196" s="376"/>
      <c r="R196" s="375">
        <v>1576493567</v>
      </c>
      <c r="S196" s="376"/>
      <c r="T196" s="375">
        <v>1507351723</v>
      </c>
      <c r="U196" s="375">
        <v>1507351723</v>
      </c>
      <c r="V196" s="375">
        <v>1530375150</v>
      </c>
      <c r="W196" s="375">
        <v>1530375150</v>
      </c>
      <c r="X196" s="375">
        <v>1576493567</v>
      </c>
      <c r="Y196" s="375">
        <v>1576493567</v>
      </c>
      <c r="Z196" s="375">
        <v>2012075</v>
      </c>
      <c r="AA196" s="375">
        <v>33563</v>
      </c>
      <c r="AB196" s="375">
        <v>2045638</v>
      </c>
      <c r="AC196" s="375">
        <v>117666143.17</v>
      </c>
      <c r="AD196" s="375">
        <v>0</v>
      </c>
      <c r="AE196" s="375">
        <v>1696205348.1700001</v>
      </c>
      <c r="AF196" s="377">
        <v>0</v>
      </c>
    </row>
    <row r="197" spans="1:32">
      <c r="A197" s="367">
        <v>2023</v>
      </c>
      <c r="B197" s="367" t="s">
        <v>13</v>
      </c>
      <c r="C197" s="375">
        <v>858573019</v>
      </c>
      <c r="D197" s="375">
        <v>-9798466</v>
      </c>
      <c r="E197" s="375">
        <v>848774553</v>
      </c>
      <c r="F197" s="375">
        <v>510934551</v>
      </c>
      <c r="G197" s="375">
        <v>-5691228</v>
      </c>
      <c r="H197" s="375">
        <v>505243323</v>
      </c>
      <c r="I197" s="375">
        <v>165182186</v>
      </c>
      <c r="J197" s="375">
        <v>-495900</v>
      </c>
      <c r="K197" s="375">
        <v>164686286</v>
      </c>
      <c r="L197" s="375">
        <v>2482434</v>
      </c>
      <c r="M197" s="375">
        <v>41060572</v>
      </c>
      <c r="N197" s="375">
        <v>4635060</v>
      </c>
      <c r="O197" s="375">
        <v>45695632</v>
      </c>
      <c r="P197" s="375">
        <v>1566882228</v>
      </c>
      <c r="Q197" s="376"/>
      <c r="R197" s="375">
        <v>1566882228</v>
      </c>
      <c r="S197" s="376"/>
      <c r="T197" s="375">
        <v>1537172190</v>
      </c>
      <c r="U197" s="375">
        <v>1537172190</v>
      </c>
      <c r="V197" s="375">
        <v>1521186596</v>
      </c>
      <c r="W197" s="375">
        <v>1521186596</v>
      </c>
      <c r="X197" s="375">
        <v>1566882228</v>
      </c>
      <c r="Y197" s="375">
        <v>1566882228</v>
      </c>
      <c r="Z197" s="375">
        <v>2018975</v>
      </c>
      <c r="AA197" s="375">
        <v>-22897</v>
      </c>
      <c r="AB197" s="375">
        <v>1996078</v>
      </c>
      <c r="AC197" s="375">
        <v>116049585.66</v>
      </c>
      <c r="AD197" s="375">
        <v>0</v>
      </c>
      <c r="AE197" s="375">
        <v>1684927891.6599998</v>
      </c>
      <c r="AF197" s="377">
        <v>0</v>
      </c>
    </row>
    <row r="198" spans="1:32">
      <c r="A198" s="367">
        <v>2023</v>
      </c>
      <c r="B198" s="367" t="s">
        <v>14</v>
      </c>
      <c r="C198" s="375">
        <v>796246163</v>
      </c>
      <c r="D198" s="375">
        <v>-76166646</v>
      </c>
      <c r="E198" s="375">
        <v>720079517</v>
      </c>
      <c r="F198" s="375">
        <v>503300624</v>
      </c>
      <c r="G198" s="375">
        <v>-46854658</v>
      </c>
      <c r="H198" s="375">
        <v>456445966</v>
      </c>
      <c r="I198" s="375">
        <v>164966823</v>
      </c>
      <c r="J198" s="375">
        <v>-4141164</v>
      </c>
      <c r="K198" s="375">
        <v>160825659</v>
      </c>
      <c r="L198" s="375">
        <v>2485129</v>
      </c>
      <c r="M198" s="375">
        <v>37114052</v>
      </c>
      <c r="N198" s="375">
        <v>4155457</v>
      </c>
      <c r="O198" s="375">
        <v>41269509</v>
      </c>
      <c r="P198" s="375">
        <v>1381105780</v>
      </c>
      <c r="Q198" s="376"/>
      <c r="R198" s="375">
        <v>1381105780</v>
      </c>
      <c r="S198" s="376"/>
      <c r="T198" s="375">
        <v>1466998739</v>
      </c>
      <c r="U198" s="375">
        <v>1466998739</v>
      </c>
      <c r="V198" s="375">
        <v>1339836271</v>
      </c>
      <c r="W198" s="375">
        <v>1339836271</v>
      </c>
      <c r="X198" s="375">
        <v>1381105780</v>
      </c>
      <c r="Y198" s="375">
        <v>1381105780</v>
      </c>
      <c r="Z198" s="375">
        <v>2113932</v>
      </c>
      <c r="AA198" s="375">
        <v>-201190</v>
      </c>
      <c r="AB198" s="375">
        <v>1912742</v>
      </c>
      <c r="AC198" s="375">
        <v>88244883.120000005</v>
      </c>
      <c r="AD198" s="375">
        <v>0</v>
      </c>
      <c r="AE198" s="375">
        <v>1471263405.1199999</v>
      </c>
      <c r="AF198" s="377">
        <v>0</v>
      </c>
    </row>
    <row r="199" spans="1:32">
      <c r="A199" s="367">
        <v>2023</v>
      </c>
      <c r="B199" s="367" t="s">
        <v>15</v>
      </c>
      <c r="C199" s="375">
        <v>646495075</v>
      </c>
      <c r="D199" s="375">
        <v>-50555759</v>
      </c>
      <c r="E199" s="375">
        <v>595939316</v>
      </c>
      <c r="F199" s="375">
        <v>450967911</v>
      </c>
      <c r="G199" s="375">
        <v>-34125514</v>
      </c>
      <c r="H199" s="375">
        <v>416842397</v>
      </c>
      <c r="I199" s="375">
        <v>194123450</v>
      </c>
      <c r="J199" s="375">
        <v>-3322180</v>
      </c>
      <c r="K199" s="375">
        <v>190801270</v>
      </c>
      <c r="L199" s="375">
        <v>2487824</v>
      </c>
      <c r="M199" s="375">
        <v>33308750</v>
      </c>
      <c r="N199" s="375">
        <v>3662149</v>
      </c>
      <c r="O199" s="375">
        <v>36970899</v>
      </c>
      <c r="P199" s="375">
        <v>1243041706</v>
      </c>
      <c r="Q199" s="376"/>
      <c r="R199" s="375">
        <v>1243041706</v>
      </c>
      <c r="S199" s="376"/>
      <c r="T199" s="375">
        <v>1294074260</v>
      </c>
      <c r="U199" s="375">
        <v>1294074260</v>
      </c>
      <c r="V199" s="375">
        <v>1206070807</v>
      </c>
      <c r="W199" s="375">
        <v>1206070807</v>
      </c>
      <c r="X199" s="375">
        <v>1243041706</v>
      </c>
      <c r="Y199" s="375">
        <v>1243041706</v>
      </c>
      <c r="Z199" s="375">
        <v>1537654</v>
      </c>
      <c r="AA199" s="375">
        <v>-119722</v>
      </c>
      <c r="AB199" s="375">
        <v>1417932</v>
      </c>
      <c r="AC199" s="375">
        <v>70305671.219999999</v>
      </c>
      <c r="AD199" s="375">
        <v>0</v>
      </c>
      <c r="AE199" s="375">
        <v>1314765309.22</v>
      </c>
      <c r="AF199" s="377">
        <v>0</v>
      </c>
    </row>
    <row r="200" spans="1:32">
      <c r="A200" s="367">
        <v>2023</v>
      </c>
      <c r="B200" s="367" t="s">
        <v>16</v>
      </c>
      <c r="C200" s="375">
        <v>495982017</v>
      </c>
      <c r="D200" s="375">
        <v>-17328324</v>
      </c>
      <c r="E200" s="375">
        <v>478653693</v>
      </c>
      <c r="F200" s="375">
        <v>384491606</v>
      </c>
      <c r="G200" s="375">
        <v>-12925743</v>
      </c>
      <c r="H200" s="375">
        <v>371565863</v>
      </c>
      <c r="I200" s="375">
        <v>192330174</v>
      </c>
      <c r="J200" s="375">
        <v>-1418838</v>
      </c>
      <c r="K200" s="375">
        <v>190911336</v>
      </c>
      <c r="L200" s="375">
        <v>2490518</v>
      </c>
      <c r="M200" s="375">
        <v>32030103</v>
      </c>
      <c r="N200" s="375">
        <v>3345507</v>
      </c>
      <c r="O200" s="375">
        <v>35375610</v>
      </c>
      <c r="P200" s="375">
        <v>1078997020</v>
      </c>
      <c r="Q200" s="376"/>
      <c r="R200" s="375">
        <v>1078997020</v>
      </c>
      <c r="S200" s="376"/>
      <c r="T200" s="375">
        <v>1075294315</v>
      </c>
      <c r="U200" s="375">
        <v>1075294315</v>
      </c>
      <c r="V200" s="375">
        <v>1043621410</v>
      </c>
      <c r="W200" s="375">
        <v>1043621410</v>
      </c>
      <c r="X200" s="375">
        <v>1078997020</v>
      </c>
      <c r="Y200" s="375">
        <v>1078997020</v>
      </c>
      <c r="Z200" s="375">
        <v>1331691</v>
      </c>
      <c r="AA200" s="375">
        <v>-46225</v>
      </c>
      <c r="AB200" s="375">
        <v>1285466</v>
      </c>
      <c r="AC200" s="375">
        <v>52349691.140000001</v>
      </c>
      <c r="AD200" s="375">
        <v>0</v>
      </c>
      <c r="AE200" s="375">
        <v>1132632177.1399999</v>
      </c>
      <c r="AF200" s="377">
        <v>0</v>
      </c>
    </row>
    <row r="201" spans="1:32">
      <c r="A201" s="367">
        <v>2023</v>
      </c>
      <c r="B201" s="367" t="s">
        <v>17</v>
      </c>
      <c r="C201" s="375">
        <v>559801248</v>
      </c>
      <c r="D201" s="375">
        <v>29934308</v>
      </c>
      <c r="E201" s="375">
        <v>589735556</v>
      </c>
      <c r="F201" s="375">
        <v>375659200</v>
      </c>
      <c r="G201" s="375">
        <v>19410950</v>
      </c>
      <c r="H201" s="375">
        <v>395070150</v>
      </c>
      <c r="I201" s="375">
        <v>162039537</v>
      </c>
      <c r="J201" s="375">
        <v>2148093</v>
      </c>
      <c r="K201" s="375">
        <v>164187630</v>
      </c>
      <c r="L201" s="375">
        <v>2493213</v>
      </c>
      <c r="M201" s="375">
        <v>35492286</v>
      </c>
      <c r="N201" s="375">
        <v>3616286</v>
      </c>
      <c r="O201" s="375">
        <v>39108572</v>
      </c>
      <c r="P201" s="375">
        <v>1190595121</v>
      </c>
      <c r="Q201" s="376"/>
      <c r="R201" s="375">
        <v>1190595121</v>
      </c>
      <c r="S201" s="376"/>
      <c r="T201" s="375">
        <v>1099993198</v>
      </c>
      <c r="U201" s="375">
        <v>1099993198</v>
      </c>
      <c r="V201" s="375">
        <v>1151486549</v>
      </c>
      <c r="W201" s="375">
        <v>1151486549</v>
      </c>
      <c r="X201" s="375">
        <v>1190595121</v>
      </c>
      <c r="Y201" s="375">
        <v>1190595121</v>
      </c>
      <c r="Z201" s="375">
        <v>1856050</v>
      </c>
      <c r="AA201" s="375">
        <v>98304</v>
      </c>
      <c r="AB201" s="375">
        <v>1954354</v>
      </c>
      <c r="AC201" s="375">
        <v>64922278.100000001</v>
      </c>
      <c r="AD201" s="375">
        <v>0</v>
      </c>
      <c r="AE201" s="375">
        <v>1257471753.0999999</v>
      </c>
      <c r="AF201" s="377">
        <v>0</v>
      </c>
    </row>
    <row r="202" spans="1:32">
      <c r="A202" s="367">
        <v>2023</v>
      </c>
      <c r="B202" s="372" t="s">
        <v>184</v>
      </c>
      <c r="C202" s="375">
        <v>7593861825</v>
      </c>
      <c r="D202" s="375">
        <v>5320612</v>
      </c>
      <c r="E202" s="375">
        <v>7599182437</v>
      </c>
      <c r="F202" s="375">
        <v>5048371055</v>
      </c>
      <c r="G202" s="375">
        <v>16712696</v>
      </c>
      <c r="H202" s="375">
        <v>5065083751</v>
      </c>
      <c r="I202" s="375">
        <v>2080200598</v>
      </c>
      <c r="J202" s="375">
        <v>2546199</v>
      </c>
      <c r="K202" s="375">
        <v>2082746797</v>
      </c>
      <c r="L202" s="375">
        <v>29740704</v>
      </c>
      <c r="M202" s="375">
        <v>423697081</v>
      </c>
      <c r="N202" s="375">
        <v>45908662</v>
      </c>
      <c r="O202" s="375">
        <v>469605743</v>
      </c>
      <c r="P202" s="375">
        <v>15246359432</v>
      </c>
      <c r="Q202" s="376"/>
      <c r="R202" s="375">
        <v>15246359432</v>
      </c>
      <c r="S202" s="376"/>
      <c r="T202" s="375">
        <v>14752174182</v>
      </c>
      <c r="U202" s="375">
        <v>14752174182</v>
      </c>
      <c r="V202" s="375">
        <v>14776753689</v>
      </c>
      <c r="W202" s="375">
        <v>14776753689</v>
      </c>
      <c r="X202" s="375">
        <v>15246359432</v>
      </c>
      <c r="Y202" s="375">
        <v>15246359432</v>
      </c>
      <c r="Z202" s="375">
        <v>21799688</v>
      </c>
      <c r="AA202" s="375">
        <v>56171</v>
      </c>
      <c r="AB202" s="375">
        <v>21855859</v>
      </c>
      <c r="AC202" s="375">
        <v>911652603.43000007</v>
      </c>
      <c r="AD202" s="375">
        <v>0</v>
      </c>
      <c r="AE202" s="375">
        <v>16179867894.43</v>
      </c>
      <c r="AF202" s="377">
        <v>0</v>
      </c>
    </row>
    <row r="203" spans="1:32">
      <c r="A203" s="367">
        <v>2024</v>
      </c>
      <c r="B203" s="367" t="s">
        <v>6</v>
      </c>
      <c r="C203" s="375">
        <v>651766508</v>
      </c>
      <c r="D203" s="375">
        <v>-4757837</v>
      </c>
      <c r="E203" s="375">
        <v>647008671</v>
      </c>
      <c r="F203" s="375">
        <v>380954248</v>
      </c>
      <c r="G203" s="375">
        <v>-2702655</v>
      </c>
      <c r="H203" s="375">
        <v>378251593</v>
      </c>
      <c r="I203" s="375">
        <v>163293009</v>
      </c>
      <c r="J203" s="375">
        <v>-297985</v>
      </c>
      <c r="K203" s="375">
        <v>162995024</v>
      </c>
      <c r="L203" s="375">
        <v>2496004</v>
      </c>
      <c r="M203" s="375">
        <v>35860767</v>
      </c>
      <c r="N203" s="375">
        <v>3640818</v>
      </c>
      <c r="O203" s="375">
        <v>39501585</v>
      </c>
      <c r="P203" s="375">
        <v>1230252877</v>
      </c>
      <c r="Q203" s="376"/>
      <c r="R203" s="375">
        <v>1230252877</v>
      </c>
      <c r="S203" s="376"/>
      <c r="T203" s="375">
        <v>1198509769</v>
      </c>
      <c r="U203" s="375">
        <v>1198509769</v>
      </c>
      <c r="V203" s="375">
        <v>1190751292</v>
      </c>
      <c r="W203" s="375">
        <v>1190751292</v>
      </c>
      <c r="X203" s="375">
        <v>1230252877</v>
      </c>
      <c r="Y203" s="375">
        <v>1230252877</v>
      </c>
      <c r="Z203" s="375">
        <v>2058193</v>
      </c>
      <c r="AA203" s="375">
        <v>-14858</v>
      </c>
      <c r="AB203" s="375">
        <v>2043335</v>
      </c>
      <c r="AC203" s="375">
        <v>68596058.239999995</v>
      </c>
      <c r="AD203" s="375">
        <v>0</v>
      </c>
      <c r="AE203" s="375">
        <v>1300892270.24</v>
      </c>
      <c r="AF203" s="377">
        <v>0</v>
      </c>
    </row>
    <row r="204" spans="1:32">
      <c r="A204" s="367">
        <v>2024</v>
      </c>
      <c r="B204" s="367" t="s">
        <v>7</v>
      </c>
      <c r="C204" s="375">
        <v>576166513</v>
      </c>
      <c r="D204" s="375">
        <v>-55953202</v>
      </c>
      <c r="E204" s="375">
        <v>520213311</v>
      </c>
      <c r="F204" s="375">
        <v>360277992</v>
      </c>
      <c r="G204" s="375">
        <v>-33699607</v>
      </c>
      <c r="H204" s="375">
        <v>326578385</v>
      </c>
      <c r="I204" s="375">
        <v>163381950</v>
      </c>
      <c r="J204" s="375">
        <v>-3986427</v>
      </c>
      <c r="K204" s="375">
        <v>159395523</v>
      </c>
      <c r="L204" s="375">
        <v>2498794</v>
      </c>
      <c r="M204" s="375">
        <v>32463116</v>
      </c>
      <c r="N204" s="375">
        <v>3333863</v>
      </c>
      <c r="O204" s="375">
        <v>35796979</v>
      </c>
      <c r="P204" s="375">
        <v>1044482992</v>
      </c>
      <c r="Q204" s="376"/>
      <c r="R204" s="375">
        <v>1044482992</v>
      </c>
      <c r="S204" s="376"/>
      <c r="T204" s="375">
        <v>1102325249</v>
      </c>
      <c r="U204" s="375">
        <v>1102325249</v>
      </c>
      <c r="V204" s="375">
        <v>1008686013</v>
      </c>
      <c r="W204" s="375">
        <v>1008686013</v>
      </c>
      <c r="X204" s="375">
        <v>1044482992</v>
      </c>
      <c r="Y204" s="375">
        <v>1044482992</v>
      </c>
      <c r="Z204" s="375">
        <v>1990683</v>
      </c>
      <c r="AA204" s="375">
        <v>-191842</v>
      </c>
      <c r="AB204" s="375">
        <v>1798841</v>
      </c>
      <c r="AC204" s="375">
        <v>48179651.979999997</v>
      </c>
      <c r="AD204" s="375">
        <v>0</v>
      </c>
      <c r="AE204" s="375">
        <v>1094461484.98</v>
      </c>
      <c r="AF204" s="377">
        <v>0</v>
      </c>
    </row>
    <row r="205" spans="1:32">
      <c r="A205" s="367">
        <v>2024</v>
      </c>
      <c r="B205" s="367" t="s">
        <v>8</v>
      </c>
      <c r="C205" s="375">
        <v>501176400</v>
      </c>
      <c r="D205" s="375">
        <v>22148999</v>
      </c>
      <c r="E205" s="375">
        <v>523325399</v>
      </c>
      <c r="F205" s="375">
        <v>351359426</v>
      </c>
      <c r="G205" s="375">
        <v>14902805</v>
      </c>
      <c r="H205" s="375">
        <v>366262231</v>
      </c>
      <c r="I205" s="375">
        <v>193215900</v>
      </c>
      <c r="J205" s="375">
        <v>1807733</v>
      </c>
      <c r="K205" s="375">
        <v>195023633</v>
      </c>
      <c r="L205" s="375">
        <v>2501585</v>
      </c>
      <c r="M205" s="375">
        <v>32956495</v>
      </c>
      <c r="N205" s="375">
        <v>3447740</v>
      </c>
      <c r="O205" s="375">
        <v>36404235</v>
      </c>
      <c r="P205" s="375">
        <v>1123517083</v>
      </c>
      <c r="Q205" s="376"/>
      <c r="R205" s="375">
        <v>1123517083</v>
      </c>
      <c r="S205" s="376"/>
      <c r="T205" s="375">
        <v>1048253311</v>
      </c>
      <c r="U205" s="375">
        <v>1048253311</v>
      </c>
      <c r="V205" s="375">
        <v>1087112848</v>
      </c>
      <c r="W205" s="375">
        <v>1087112848</v>
      </c>
      <c r="X205" s="375">
        <v>1123517083</v>
      </c>
      <c r="Y205" s="375">
        <v>1123517083</v>
      </c>
      <c r="Z205" s="375">
        <v>1781699</v>
      </c>
      <c r="AA205" s="375">
        <v>78176</v>
      </c>
      <c r="AB205" s="375">
        <v>1859875</v>
      </c>
      <c r="AC205" s="375">
        <v>55898866.560000002</v>
      </c>
      <c r="AD205" s="375">
        <v>0</v>
      </c>
      <c r="AE205" s="375">
        <v>1181275824.5599999</v>
      </c>
      <c r="AF205" s="377">
        <v>0</v>
      </c>
    </row>
    <row r="206" spans="1:32">
      <c r="A206" s="367">
        <v>2024</v>
      </c>
      <c r="B206" s="367" t="s">
        <v>9</v>
      </c>
      <c r="C206" s="375">
        <v>483084246</v>
      </c>
      <c r="D206" s="375">
        <v>20709064</v>
      </c>
      <c r="E206" s="375">
        <v>503793310</v>
      </c>
      <c r="F206" s="375">
        <v>381762919</v>
      </c>
      <c r="G206" s="375">
        <v>15713030</v>
      </c>
      <c r="H206" s="375">
        <v>397475949</v>
      </c>
      <c r="I206" s="375">
        <v>193467005</v>
      </c>
      <c r="J206" s="375">
        <v>1768308</v>
      </c>
      <c r="K206" s="375">
        <v>195235313</v>
      </c>
      <c r="L206" s="375">
        <v>2504376</v>
      </c>
      <c r="M206" s="375">
        <v>30423832</v>
      </c>
      <c r="N206" s="375">
        <v>3238825</v>
      </c>
      <c r="O206" s="375">
        <v>33662657</v>
      </c>
      <c r="P206" s="375">
        <v>1132671605</v>
      </c>
      <c r="Q206" s="376"/>
      <c r="R206" s="375">
        <v>1132671605</v>
      </c>
      <c r="S206" s="376"/>
      <c r="T206" s="375">
        <v>1060818546</v>
      </c>
      <c r="U206" s="375">
        <v>1060818546</v>
      </c>
      <c r="V206" s="375">
        <v>1099008948</v>
      </c>
      <c r="W206" s="375">
        <v>1099008948</v>
      </c>
      <c r="X206" s="375">
        <v>1132671605</v>
      </c>
      <c r="Y206" s="375">
        <v>1132671605</v>
      </c>
      <c r="Z206" s="375">
        <v>1726224</v>
      </c>
      <c r="AA206" s="375">
        <v>73641</v>
      </c>
      <c r="AB206" s="375">
        <v>1799865</v>
      </c>
      <c r="AC206" s="375">
        <v>56541356.219999999</v>
      </c>
      <c r="AD206" s="375">
        <v>0</v>
      </c>
      <c r="AE206" s="375">
        <v>1191012826.22</v>
      </c>
      <c r="AF206" s="377">
        <v>0</v>
      </c>
    </row>
    <row r="207" spans="1:32">
      <c r="A207" s="367">
        <v>2024</v>
      </c>
      <c r="B207" s="367" t="s">
        <v>10</v>
      </c>
      <c r="C207" s="375">
        <v>534022977</v>
      </c>
      <c r="D207" s="375">
        <v>96722441</v>
      </c>
      <c r="E207" s="375">
        <v>630745418</v>
      </c>
      <c r="F207" s="375">
        <v>407914836</v>
      </c>
      <c r="G207" s="375">
        <v>71271308</v>
      </c>
      <c r="H207" s="375">
        <v>479186144</v>
      </c>
      <c r="I207" s="375">
        <v>163720834</v>
      </c>
      <c r="J207" s="375">
        <v>7503503</v>
      </c>
      <c r="K207" s="375">
        <v>171224337</v>
      </c>
      <c r="L207" s="375">
        <v>2507166</v>
      </c>
      <c r="M207" s="375">
        <v>36371602</v>
      </c>
      <c r="N207" s="375">
        <v>4019613</v>
      </c>
      <c r="O207" s="375">
        <v>40391215</v>
      </c>
      <c r="P207" s="375">
        <v>1324054280</v>
      </c>
      <c r="Q207" s="376"/>
      <c r="R207" s="375">
        <v>1324054280</v>
      </c>
      <c r="S207" s="376"/>
      <c r="T207" s="375">
        <v>1108165813</v>
      </c>
      <c r="U207" s="375">
        <v>1108165813</v>
      </c>
      <c r="V207" s="375">
        <v>1283663065</v>
      </c>
      <c r="W207" s="375">
        <v>1283663065</v>
      </c>
      <c r="X207" s="375">
        <v>1324054280</v>
      </c>
      <c r="Y207" s="375">
        <v>1324054280</v>
      </c>
      <c r="Z207" s="375">
        <v>1502049</v>
      </c>
      <c r="AA207" s="375">
        <v>270248</v>
      </c>
      <c r="AB207" s="375">
        <v>1772297</v>
      </c>
      <c r="AC207" s="375">
        <v>78922541.469999999</v>
      </c>
      <c r="AD207" s="375">
        <v>0</v>
      </c>
      <c r="AE207" s="375">
        <v>1404749118.47</v>
      </c>
      <c r="AF207" s="377">
        <v>0</v>
      </c>
    </row>
    <row r="208" spans="1:32">
      <c r="A208" s="367">
        <v>2024</v>
      </c>
      <c r="B208" s="367" t="s">
        <v>11</v>
      </c>
      <c r="C208" s="375">
        <v>732863983</v>
      </c>
      <c r="D208" s="375">
        <v>38865183</v>
      </c>
      <c r="E208" s="375">
        <v>771729166</v>
      </c>
      <c r="F208" s="375">
        <v>476485581</v>
      </c>
      <c r="G208" s="375">
        <v>24586131</v>
      </c>
      <c r="H208" s="375">
        <v>501071712</v>
      </c>
      <c r="I208" s="375">
        <v>165231542</v>
      </c>
      <c r="J208" s="375">
        <v>2275792</v>
      </c>
      <c r="K208" s="375">
        <v>167507334</v>
      </c>
      <c r="L208" s="375">
        <v>2509957</v>
      </c>
      <c r="M208" s="375">
        <v>39414689</v>
      </c>
      <c r="N208" s="375">
        <v>4411825</v>
      </c>
      <c r="O208" s="375">
        <v>43826514</v>
      </c>
      <c r="P208" s="375">
        <v>1486644683</v>
      </c>
      <c r="Q208" s="376"/>
      <c r="R208" s="375">
        <v>1486644683</v>
      </c>
      <c r="S208" s="376"/>
      <c r="T208" s="375">
        <v>1377091063</v>
      </c>
      <c r="U208" s="375">
        <v>1377091063</v>
      </c>
      <c r="V208" s="375">
        <v>1442818169</v>
      </c>
      <c r="W208" s="375">
        <v>1442818169</v>
      </c>
      <c r="X208" s="375">
        <v>1486644683</v>
      </c>
      <c r="Y208" s="375">
        <v>1486644683</v>
      </c>
      <c r="Z208" s="375">
        <v>1870463</v>
      </c>
      <c r="AA208" s="375">
        <v>98501</v>
      </c>
      <c r="AB208" s="375">
        <v>1968964</v>
      </c>
      <c r="AC208" s="375">
        <v>101430610.8</v>
      </c>
      <c r="AD208" s="375">
        <v>0</v>
      </c>
      <c r="AE208" s="375">
        <v>1590044257.8</v>
      </c>
      <c r="AF208" s="377">
        <v>0</v>
      </c>
    </row>
    <row r="209" spans="1:32">
      <c r="A209" s="367">
        <v>2024</v>
      </c>
      <c r="B209" s="367" t="s">
        <v>12</v>
      </c>
      <c r="C209" s="375">
        <v>857548429</v>
      </c>
      <c r="D209" s="375">
        <v>14353198</v>
      </c>
      <c r="E209" s="375">
        <v>871901627</v>
      </c>
      <c r="F209" s="375">
        <v>510098683</v>
      </c>
      <c r="G209" s="375">
        <v>8338247</v>
      </c>
      <c r="H209" s="375">
        <v>518436930</v>
      </c>
      <c r="I209" s="375">
        <v>165941967</v>
      </c>
      <c r="J209" s="375">
        <v>730073</v>
      </c>
      <c r="K209" s="375">
        <v>166672040</v>
      </c>
      <c r="L209" s="375">
        <v>2512748</v>
      </c>
      <c r="M209" s="375">
        <v>42160077</v>
      </c>
      <c r="N209" s="375">
        <v>4733642</v>
      </c>
      <c r="O209" s="375">
        <v>46893719</v>
      </c>
      <c r="P209" s="375">
        <v>1606417064</v>
      </c>
      <c r="Q209" s="376"/>
      <c r="R209" s="375">
        <v>1606417064</v>
      </c>
      <c r="S209" s="376"/>
      <c r="T209" s="375">
        <v>1536101827</v>
      </c>
      <c r="U209" s="375">
        <v>1536101827</v>
      </c>
      <c r="V209" s="375">
        <v>1559523345</v>
      </c>
      <c r="W209" s="375">
        <v>1559523345</v>
      </c>
      <c r="X209" s="375">
        <v>1606417064</v>
      </c>
      <c r="Y209" s="375">
        <v>1606417064</v>
      </c>
      <c r="Z209" s="375">
        <v>2012075</v>
      </c>
      <c r="AA209" s="375">
        <v>33442</v>
      </c>
      <c r="AB209" s="375">
        <v>2045517</v>
      </c>
      <c r="AC209" s="375">
        <v>120001861.25</v>
      </c>
      <c r="AD209" s="375">
        <v>0</v>
      </c>
      <c r="AE209" s="375">
        <v>1728464442.25</v>
      </c>
      <c r="AF209" s="377">
        <v>0</v>
      </c>
    </row>
    <row r="210" spans="1:32">
      <c r="A210" s="367">
        <v>2024</v>
      </c>
      <c r="B210" s="367" t="s">
        <v>13</v>
      </c>
      <c r="C210" s="375">
        <v>878859134</v>
      </c>
      <c r="D210" s="375">
        <v>-10052029</v>
      </c>
      <c r="E210" s="375">
        <v>868807105</v>
      </c>
      <c r="F210" s="375">
        <v>519201760</v>
      </c>
      <c r="G210" s="375">
        <v>-5800364</v>
      </c>
      <c r="H210" s="375">
        <v>513401396</v>
      </c>
      <c r="I210" s="375">
        <v>166015792</v>
      </c>
      <c r="J210" s="375">
        <v>-499944</v>
      </c>
      <c r="K210" s="375">
        <v>165515848</v>
      </c>
      <c r="L210" s="375">
        <v>2515538</v>
      </c>
      <c r="M210" s="375">
        <v>41790584</v>
      </c>
      <c r="N210" s="375">
        <v>4683949</v>
      </c>
      <c r="O210" s="375">
        <v>46474533</v>
      </c>
      <c r="P210" s="375">
        <v>1596714420</v>
      </c>
      <c r="Q210" s="376"/>
      <c r="R210" s="375">
        <v>1596714420</v>
      </c>
      <c r="S210" s="376"/>
      <c r="T210" s="375">
        <v>1566592224</v>
      </c>
      <c r="U210" s="375">
        <v>1566592224</v>
      </c>
      <c r="V210" s="375">
        <v>1550239887</v>
      </c>
      <c r="W210" s="375">
        <v>1550239887</v>
      </c>
      <c r="X210" s="375">
        <v>1596714420</v>
      </c>
      <c r="Y210" s="375">
        <v>1596714420</v>
      </c>
      <c r="Z210" s="375">
        <v>2018975</v>
      </c>
      <c r="AA210" s="375">
        <v>-22940</v>
      </c>
      <c r="AB210" s="375">
        <v>1996035</v>
      </c>
      <c r="AC210" s="375">
        <v>118364733.95999999</v>
      </c>
      <c r="AD210" s="375">
        <v>0</v>
      </c>
      <c r="AE210" s="375">
        <v>1717075188.96</v>
      </c>
      <c r="AF210" s="377">
        <v>0</v>
      </c>
    </row>
    <row r="211" spans="1:32">
      <c r="A211" s="367">
        <v>2024</v>
      </c>
      <c r="B211" s="367" t="s">
        <v>14</v>
      </c>
      <c r="C211" s="375">
        <v>815103468</v>
      </c>
      <c r="D211" s="375">
        <v>-77891992</v>
      </c>
      <c r="E211" s="375">
        <v>737211476</v>
      </c>
      <c r="F211" s="375">
        <v>511536191</v>
      </c>
      <c r="G211" s="375">
        <v>-47603738</v>
      </c>
      <c r="H211" s="375">
        <v>463932453</v>
      </c>
      <c r="I211" s="375">
        <v>165801286</v>
      </c>
      <c r="J211" s="375">
        <v>-4162034</v>
      </c>
      <c r="K211" s="375">
        <v>161639252</v>
      </c>
      <c r="L211" s="375">
        <v>2518329</v>
      </c>
      <c r="M211" s="375">
        <v>37820842</v>
      </c>
      <c r="N211" s="375">
        <v>4202791</v>
      </c>
      <c r="O211" s="375">
        <v>42023633</v>
      </c>
      <c r="P211" s="375">
        <v>1407325143</v>
      </c>
      <c r="Q211" s="376"/>
      <c r="R211" s="375">
        <v>1407325143</v>
      </c>
      <c r="S211" s="376"/>
      <c r="T211" s="375">
        <v>1494959274</v>
      </c>
      <c r="U211" s="375">
        <v>1494959274</v>
      </c>
      <c r="V211" s="375">
        <v>1365301510</v>
      </c>
      <c r="W211" s="375">
        <v>1365301510</v>
      </c>
      <c r="X211" s="375">
        <v>1407325143</v>
      </c>
      <c r="Y211" s="375">
        <v>1407325143</v>
      </c>
      <c r="Z211" s="375">
        <v>2113932</v>
      </c>
      <c r="AA211" s="375">
        <v>-200941</v>
      </c>
      <c r="AB211" s="375">
        <v>1912991</v>
      </c>
      <c r="AC211" s="375">
        <v>89983013.090000004</v>
      </c>
      <c r="AD211" s="375">
        <v>0</v>
      </c>
      <c r="AE211" s="375">
        <v>1499221147.0900002</v>
      </c>
      <c r="AF211" s="377">
        <v>0</v>
      </c>
    </row>
    <row r="212" spans="1:32">
      <c r="A212" s="367">
        <v>2024</v>
      </c>
      <c r="B212" s="367" t="s">
        <v>15</v>
      </c>
      <c r="C212" s="375">
        <v>661820062</v>
      </c>
      <c r="D212" s="375">
        <v>-51643137</v>
      </c>
      <c r="E212" s="375">
        <v>610176925</v>
      </c>
      <c r="F212" s="375">
        <v>458417335</v>
      </c>
      <c r="G212" s="375">
        <v>-34635248</v>
      </c>
      <c r="H212" s="375">
        <v>423782087</v>
      </c>
      <c r="I212" s="375">
        <v>194957283</v>
      </c>
      <c r="J212" s="375">
        <v>-3335588</v>
      </c>
      <c r="K212" s="375">
        <v>191621695</v>
      </c>
      <c r="L212" s="375">
        <v>2521120</v>
      </c>
      <c r="M212" s="375">
        <v>34038425</v>
      </c>
      <c r="N212" s="375">
        <v>3711015</v>
      </c>
      <c r="O212" s="375">
        <v>37749440</v>
      </c>
      <c r="P212" s="375">
        <v>1265851267</v>
      </c>
      <c r="Q212" s="376"/>
      <c r="R212" s="375">
        <v>1265851267</v>
      </c>
      <c r="S212" s="376"/>
      <c r="T212" s="375">
        <v>1317715800</v>
      </c>
      <c r="U212" s="375">
        <v>1317715800</v>
      </c>
      <c r="V212" s="375">
        <v>1228101827</v>
      </c>
      <c r="W212" s="375">
        <v>1228101827</v>
      </c>
      <c r="X212" s="375">
        <v>1265851267</v>
      </c>
      <c r="Y212" s="375">
        <v>1265851267</v>
      </c>
      <c r="Z212" s="375">
        <v>1537654</v>
      </c>
      <c r="AA212" s="375">
        <v>-119442</v>
      </c>
      <c r="AB212" s="375">
        <v>1418212</v>
      </c>
      <c r="AC212" s="375">
        <v>71584573.159999996</v>
      </c>
      <c r="AD212" s="375">
        <v>0</v>
      </c>
      <c r="AE212" s="375">
        <v>1338854052.1599998</v>
      </c>
      <c r="AF212" s="377">
        <v>0</v>
      </c>
    </row>
    <row r="213" spans="1:32">
      <c r="A213" s="367">
        <v>2024</v>
      </c>
      <c r="B213" s="367" t="s">
        <v>16</v>
      </c>
      <c r="C213" s="375">
        <v>507681731</v>
      </c>
      <c r="D213" s="375">
        <v>-17672017</v>
      </c>
      <c r="E213" s="375">
        <v>490009714</v>
      </c>
      <c r="F213" s="375">
        <v>390806591</v>
      </c>
      <c r="G213" s="375">
        <v>-13099080</v>
      </c>
      <c r="H213" s="375">
        <v>377707511</v>
      </c>
      <c r="I213" s="375">
        <v>193163909</v>
      </c>
      <c r="J213" s="375">
        <v>-1422647</v>
      </c>
      <c r="K213" s="375">
        <v>191741262</v>
      </c>
      <c r="L213" s="375">
        <v>2523910</v>
      </c>
      <c r="M213" s="375">
        <v>32736893</v>
      </c>
      <c r="N213" s="375">
        <v>3392841</v>
      </c>
      <c r="O213" s="375">
        <v>36129734</v>
      </c>
      <c r="P213" s="375">
        <v>1098112131</v>
      </c>
      <c r="Q213" s="376"/>
      <c r="R213" s="375">
        <v>1098112131</v>
      </c>
      <c r="S213" s="376"/>
      <c r="T213" s="375">
        <v>1094176141</v>
      </c>
      <c r="U213" s="375">
        <v>1094176141</v>
      </c>
      <c r="V213" s="375">
        <v>1061982397</v>
      </c>
      <c r="W213" s="375">
        <v>1061982397</v>
      </c>
      <c r="X213" s="375">
        <v>1098112131</v>
      </c>
      <c r="Y213" s="375">
        <v>1098112131</v>
      </c>
      <c r="Z213" s="375">
        <v>1331691</v>
      </c>
      <c r="AA213" s="375">
        <v>-46042</v>
      </c>
      <c r="AB213" s="375">
        <v>1285649</v>
      </c>
      <c r="AC213" s="375">
        <v>53242213.880000003</v>
      </c>
      <c r="AD213" s="375">
        <v>0</v>
      </c>
      <c r="AE213" s="375">
        <v>1152639993.8800001</v>
      </c>
      <c r="AF213" s="377">
        <v>0</v>
      </c>
    </row>
    <row r="214" spans="1:32">
      <c r="A214" s="367">
        <v>2024</v>
      </c>
      <c r="B214" s="367" t="s">
        <v>17</v>
      </c>
      <c r="C214" s="375">
        <v>572930036</v>
      </c>
      <c r="D214" s="375">
        <v>30599782</v>
      </c>
      <c r="E214" s="375">
        <v>603529818</v>
      </c>
      <c r="F214" s="375">
        <v>381680803</v>
      </c>
      <c r="G214" s="375">
        <v>19717627</v>
      </c>
      <c r="H214" s="375">
        <v>401398430</v>
      </c>
      <c r="I214" s="375">
        <v>162872192</v>
      </c>
      <c r="J214" s="375">
        <v>2158956</v>
      </c>
      <c r="K214" s="375">
        <v>165031148</v>
      </c>
      <c r="L214" s="375">
        <v>2526701</v>
      </c>
      <c r="M214" s="375">
        <v>36225672</v>
      </c>
      <c r="N214" s="375">
        <v>3665401</v>
      </c>
      <c r="O214" s="375">
        <v>39891073</v>
      </c>
      <c r="P214" s="375">
        <v>1212377170</v>
      </c>
      <c r="Q214" s="376"/>
      <c r="R214" s="375">
        <v>1212377170</v>
      </c>
      <c r="S214" s="376"/>
      <c r="T214" s="375">
        <v>1120009732</v>
      </c>
      <c r="U214" s="375">
        <v>1120009732</v>
      </c>
      <c r="V214" s="375">
        <v>1172486097</v>
      </c>
      <c r="W214" s="375">
        <v>1172486097</v>
      </c>
      <c r="X214" s="375">
        <v>1212377170</v>
      </c>
      <c r="Y214" s="375">
        <v>1212377170</v>
      </c>
      <c r="Z214" s="375">
        <v>1856050</v>
      </c>
      <c r="AA214" s="375">
        <v>98144</v>
      </c>
      <c r="AB214" s="375">
        <v>1954194</v>
      </c>
      <c r="AC214" s="375">
        <v>66131364.850000001</v>
      </c>
      <c r="AD214" s="375">
        <v>0</v>
      </c>
      <c r="AE214" s="375">
        <v>1280462728.8499999</v>
      </c>
      <c r="AF214" s="377">
        <v>0</v>
      </c>
    </row>
    <row r="215" spans="1:32">
      <c r="A215" s="367">
        <v>2024</v>
      </c>
      <c r="B215" s="372" t="s">
        <v>184</v>
      </c>
      <c r="C215" s="375">
        <v>7773023487</v>
      </c>
      <c r="D215" s="375">
        <v>5428453</v>
      </c>
      <c r="E215" s="375">
        <v>7778451940</v>
      </c>
      <c r="F215" s="375">
        <v>5130496365</v>
      </c>
      <c r="G215" s="375">
        <v>16988456</v>
      </c>
      <c r="H215" s="375">
        <v>5147484821</v>
      </c>
      <c r="I215" s="375">
        <v>2091062669</v>
      </c>
      <c r="J215" s="375">
        <v>2539740</v>
      </c>
      <c r="K215" s="375">
        <v>2093602409</v>
      </c>
      <c r="L215" s="375">
        <v>30136228</v>
      </c>
      <c r="M215" s="375">
        <v>432262994</v>
      </c>
      <c r="N215" s="375">
        <v>46482323</v>
      </c>
      <c r="O215" s="375">
        <v>478745317</v>
      </c>
      <c r="P215" s="375">
        <v>15528420715</v>
      </c>
      <c r="Q215" s="376"/>
      <c r="R215" s="375">
        <v>15528420715</v>
      </c>
      <c r="S215" s="376"/>
      <c r="T215" s="375">
        <v>15024718749</v>
      </c>
      <c r="U215" s="375">
        <v>15024718749</v>
      </c>
      <c r="V215" s="375">
        <v>15049675398</v>
      </c>
      <c r="W215" s="375">
        <v>15049675398</v>
      </c>
      <c r="X215" s="375">
        <v>15528420715</v>
      </c>
      <c r="Y215" s="375">
        <v>15528420715</v>
      </c>
      <c r="Z215" s="375">
        <v>21799688</v>
      </c>
      <c r="AA215" s="375">
        <v>56087</v>
      </c>
      <c r="AB215" s="375">
        <v>21855775</v>
      </c>
      <c r="AC215" s="375">
        <v>928876845.46000004</v>
      </c>
      <c r="AD215" s="375">
        <v>0</v>
      </c>
      <c r="AE215" s="375">
        <v>16479153335.460001</v>
      </c>
      <c r="AF215" s="377">
        <v>0</v>
      </c>
    </row>
    <row r="216" spans="1:32">
      <c r="A216" s="367">
        <v>2025</v>
      </c>
      <c r="B216" s="367" t="s">
        <v>6</v>
      </c>
      <c r="C216" s="375">
        <v>666557834</v>
      </c>
      <c r="D216" s="375">
        <v>-4867451</v>
      </c>
      <c r="E216" s="375">
        <v>661690383</v>
      </c>
      <c r="F216" s="375">
        <v>386804726</v>
      </c>
      <c r="G216" s="375">
        <v>-2748200</v>
      </c>
      <c r="H216" s="375">
        <v>384056526</v>
      </c>
      <c r="I216" s="375">
        <v>164134789</v>
      </c>
      <c r="J216" s="375">
        <v>-299907</v>
      </c>
      <c r="K216" s="375">
        <v>163834882</v>
      </c>
      <c r="L216" s="375">
        <v>2529565</v>
      </c>
      <c r="M216" s="375">
        <v>36598876</v>
      </c>
      <c r="N216" s="375">
        <v>3690250</v>
      </c>
      <c r="O216" s="375">
        <v>40289126</v>
      </c>
      <c r="P216" s="375">
        <v>1252400482</v>
      </c>
      <c r="Q216" s="376"/>
      <c r="R216" s="375">
        <v>1252400482</v>
      </c>
      <c r="S216" s="376"/>
      <c r="T216" s="375">
        <v>1220026914</v>
      </c>
      <c r="U216" s="375">
        <v>1220026914</v>
      </c>
      <c r="V216" s="375">
        <v>1212111356</v>
      </c>
      <c r="W216" s="375">
        <v>1212111356</v>
      </c>
      <c r="X216" s="375">
        <v>1252400482</v>
      </c>
      <c r="Y216" s="375">
        <v>1252400482</v>
      </c>
      <c r="Z216" s="375">
        <v>2058193</v>
      </c>
      <c r="AA216" s="375">
        <v>-14856</v>
      </c>
      <c r="AB216" s="375">
        <v>2043337</v>
      </c>
      <c r="AC216" s="375">
        <v>69887263.090000004</v>
      </c>
      <c r="AD216" s="375">
        <v>0</v>
      </c>
      <c r="AE216" s="375">
        <v>1324331082.0900002</v>
      </c>
      <c r="AF216" s="377">
        <v>0</v>
      </c>
    </row>
    <row r="217" spans="1:32">
      <c r="A217" s="367">
        <v>2025</v>
      </c>
      <c r="B217" s="367" t="s">
        <v>7</v>
      </c>
      <c r="C217" s="375">
        <v>589322936</v>
      </c>
      <c r="D217" s="375">
        <v>-57139001</v>
      </c>
      <c r="E217" s="375">
        <v>532183935</v>
      </c>
      <c r="F217" s="375">
        <v>365975485</v>
      </c>
      <c r="G217" s="375">
        <v>-34207945</v>
      </c>
      <c r="H217" s="375">
        <v>331767540</v>
      </c>
      <c r="I217" s="375">
        <v>163799792</v>
      </c>
      <c r="J217" s="375">
        <v>-3964117</v>
      </c>
      <c r="K217" s="375">
        <v>159835675</v>
      </c>
      <c r="L217" s="375">
        <v>2532429</v>
      </c>
      <c r="M217" s="375">
        <v>33156836</v>
      </c>
      <c r="N217" s="375">
        <v>3380322</v>
      </c>
      <c r="O217" s="375">
        <v>36537158</v>
      </c>
      <c r="P217" s="375">
        <v>1062856737</v>
      </c>
      <c r="Q217" s="376"/>
      <c r="R217" s="375">
        <v>1062856737</v>
      </c>
      <c r="S217" s="376"/>
      <c r="T217" s="375">
        <v>1121630642</v>
      </c>
      <c r="U217" s="375">
        <v>1121630642</v>
      </c>
      <c r="V217" s="375">
        <v>1026319579</v>
      </c>
      <c r="W217" s="375">
        <v>1026319579</v>
      </c>
      <c r="X217" s="375">
        <v>1062856737</v>
      </c>
      <c r="Y217" s="375">
        <v>1062856737</v>
      </c>
      <c r="Z217" s="375">
        <v>1990683</v>
      </c>
      <c r="AA217" s="375">
        <v>-191472</v>
      </c>
      <c r="AB217" s="375">
        <v>1799211</v>
      </c>
      <c r="AC217" s="375">
        <v>49027741.640000001</v>
      </c>
      <c r="AD217" s="375">
        <v>0</v>
      </c>
      <c r="AE217" s="375">
        <v>1113683689.6399999</v>
      </c>
      <c r="AF217" s="377">
        <v>0</v>
      </c>
    </row>
    <row r="218" spans="1:32">
      <c r="A218" s="367">
        <v>2025</v>
      </c>
      <c r="B218" s="367" t="s">
        <v>8</v>
      </c>
      <c r="C218" s="375">
        <v>512626208</v>
      </c>
      <c r="D218" s="375">
        <v>22650117</v>
      </c>
      <c r="E218" s="375">
        <v>535276325</v>
      </c>
      <c r="F218" s="375">
        <v>356965983</v>
      </c>
      <c r="G218" s="375">
        <v>15149391</v>
      </c>
      <c r="H218" s="375">
        <v>372115374</v>
      </c>
      <c r="I218" s="375">
        <v>193631247</v>
      </c>
      <c r="J218" s="375">
        <v>1800015</v>
      </c>
      <c r="K218" s="375">
        <v>195431262</v>
      </c>
      <c r="L218" s="375">
        <v>2535293</v>
      </c>
      <c r="M218" s="375">
        <v>33700337</v>
      </c>
      <c r="N218" s="375">
        <v>3497555</v>
      </c>
      <c r="O218" s="375">
        <v>37197892</v>
      </c>
      <c r="P218" s="375">
        <v>1142556146</v>
      </c>
      <c r="Q218" s="376"/>
      <c r="R218" s="375">
        <v>1142556146</v>
      </c>
      <c r="S218" s="376"/>
      <c r="T218" s="375">
        <v>1065758731</v>
      </c>
      <c r="U218" s="375">
        <v>1065758731</v>
      </c>
      <c r="V218" s="375">
        <v>1105358254</v>
      </c>
      <c r="W218" s="375">
        <v>1105358254</v>
      </c>
      <c r="X218" s="375">
        <v>1142556146</v>
      </c>
      <c r="Y218" s="375">
        <v>1142556146</v>
      </c>
      <c r="Z218" s="375">
        <v>1781699</v>
      </c>
      <c r="AA218" s="375">
        <v>78135</v>
      </c>
      <c r="AB218" s="375">
        <v>1859834</v>
      </c>
      <c r="AC218" s="375">
        <v>56793803.530000001</v>
      </c>
      <c r="AD218" s="375">
        <v>0</v>
      </c>
      <c r="AE218" s="375">
        <v>1201209783.53</v>
      </c>
      <c r="AF218" s="377">
        <v>0</v>
      </c>
    </row>
    <row r="219" spans="1:32">
      <c r="A219" s="367">
        <v>2025</v>
      </c>
      <c r="B219" s="367" t="s">
        <v>9</v>
      </c>
      <c r="C219" s="375">
        <v>494166640</v>
      </c>
      <c r="D219" s="375">
        <v>21169976</v>
      </c>
      <c r="E219" s="375">
        <v>515336616</v>
      </c>
      <c r="F219" s="375">
        <v>387942919</v>
      </c>
      <c r="G219" s="375">
        <v>15966296</v>
      </c>
      <c r="H219" s="375">
        <v>403909215</v>
      </c>
      <c r="I219" s="375">
        <v>194308785</v>
      </c>
      <c r="J219" s="375">
        <v>1778347</v>
      </c>
      <c r="K219" s="375">
        <v>196087132</v>
      </c>
      <c r="L219" s="375">
        <v>2538157</v>
      </c>
      <c r="M219" s="375">
        <v>31145313</v>
      </c>
      <c r="N219" s="375">
        <v>3287143</v>
      </c>
      <c r="O219" s="375">
        <v>34432456</v>
      </c>
      <c r="P219" s="375">
        <v>1152303576</v>
      </c>
      <c r="Q219" s="376"/>
      <c r="R219" s="375">
        <v>1152303576</v>
      </c>
      <c r="S219" s="376"/>
      <c r="T219" s="375">
        <v>1078956501</v>
      </c>
      <c r="U219" s="375">
        <v>1078956501</v>
      </c>
      <c r="V219" s="375">
        <v>1117871120</v>
      </c>
      <c r="W219" s="375">
        <v>1117871120</v>
      </c>
      <c r="X219" s="375">
        <v>1152303576</v>
      </c>
      <c r="Y219" s="375">
        <v>1152303576</v>
      </c>
      <c r="Z219" s="375">
        <v>1726224</v>
      </c>
      <c r="AA219" s="375">
        <v>73577</v>
      </c>
      <c r="AB219" s="375">
        <v>1799801</v>
      </c>
      <c r="AC219" s="375">
        <v>57477501.130000003</v>
      </c>
      <c r="AD219" s="375">
        <v>0</v>
      </c>
      <c r="AE219" s="375">
        <v>1211580878.1300001</v>
      </c>
      <c r="AF219" s="377">
        <v>0</v>
      </c>
    </row>
    <row r="220" spans="1:32">
      <c r="A220" s="367">
        <v>2025</v>
      </c>
      <c r="B220" s="367" t="s">
        <v>10</v>
      </c>
      <c r="C220" s="375">
        <v>546238466</v>
      </c>
      <c r="D220" s="375">
        <v>98804714</v>
      </c>
      <c r="E220" s="375">
        <v>645043180</v>
      </c>
      <c r="F220" s="375">
        <v>414443396</v>
      </c>
      <c r="G220" s="375">
        <v>72364157</v>
      </c>
      <c r="H220" s="375">
        <v>486807553</v>
      </c>
      <c r="I220" s="375">
        <v>164562614</v>
      </c>
      <c r="J220" s="375">
        <v>7540372</v>
      </c>
      <c r="K220" s="375">
        <v>172102986</v>
      </c>
      <c r="L220" s="375">
        <v>2541021</v>
      </c>
      <c r="M220" s="375">
        <v>37117469</v>
      </c>
      <c r="N220" s="375">
        <v>4069564</v>
      </c>
      <c r="O220" s="375">
        <v>41187033</v>
      </c>
      <c r="P220" s="375">
        <v>1347681773</v>
      </c>
      <c r="Q220" s="376"/>
      <c r="R220" s="375">
        <v>1347681773</v>
      </c>
      <c r="S220" s="376"/>
      <c r="T220" s="375">
        <v>1127785497</v>
      </c>
      <c r="U220" s="375">
        <v>1127785497</v>
      </c>
      <c r="V220" s="375">
        <v>1306494740</v>
      </c>
      <c r="W220" s="375">
        <v>1306494740</v>
      </c>
      <c r="X220" s="375">
        <v>1347681773</v>
      </c>
      <c r="Y220" s="375">
        <v>1347681773</v>
      </c>
      <c r="Z220" s="375">
        <v>1502049</v>
      </c>
      <c r="AA220" s="375">
        <v>269817</v>
      </c>
      <c r="AB220" s="375">
        <v>1771866</v>
      </c>
      <c r="AC220" s="375">
        <v>80323555.090000004</v>
      </c>
      <c r="AD220" s="375">
        <v>0</v>
      </c>
      <c r="AE220" s="375">
        <v>1429777194.0900002</v>
      </c>
      <c r="AF220" s="377">
        <v>0</v>
      </c>
    </row>
    <row r="221" spans="1:32">
      <c r="A221" s="367">
        <v>2025</v>
      </c>
      <c r="B221" s="367" t="s">
        <v>11</v>
      </c>
      <c r="C221" s="375">
        <v>749629367</v>
      </c>
      <c r="D221" s="375">
        <v>39694961</v>
      </c>
      <c r="E221" s="375">
        <v>789324328</v>
      </c>
      <c r="F221" s="375">
        <v>484025199</v>
      </c>
      <c r="G221" s="375">
        <v>24955573</v>
      </c>
      <c r="H221" s="375">
        <v>508980772</v>
      </c>
      <c r="I221" s="375">
        <v>166073322</v>
      </c>
      <c r="J221" s="375">
        <v>2286017</v>
      </c>
      <c r="K221" s="375">
        <v>168359339</v>
      </c>
      <c r="L221" s="375">
        <v>2543885</v>
      </c>
      <c r="M221" s="375">
        <v>40136823</v>
      </c>
      <c r="N221" s="375">
        <v>4460186</v>
      </c>
      <c r="O221" s="375">
        <v>44597009</v>
      </c>
      <c r="P221" s="375">
        <v>1513805333</v>
      </c>
      <c r="Q221" s="376"/>
      <c r="R221" s="375">
        <v>1513805333</v>
      </c>
      <c r="S221" s="376"/>
      <c r="T221" s="375">
        <v>1402271773</v>
      </c>
      <c r="U221" s="375">
        <v>1402271773</v>
      </c>
      <c r="V221" s="375">
        <v>1469208324</v>
      </c>
      <c r="W221" s="375">
        <v>1469208324</v>
      </c>
      <c r="X221" s="375">
        <v>1513805333</v>
      </c>
      <c r="Y221" s="375">
        <v>1513805333</v>
      </c>
      <c r="Z221" s="375">
        <v>1870463</v>
      </c>
      <c r="AA221" s="375">
        <v>98325</v>
      </c>
      <c r="AB221" s="375">
        <v>1968788</v>
      </c>
      <c r="AC221" s="375">
        <v>103340973.3</v>
      </c>
      <c r="AD221" s="375">
        <v>0</v>
      </c>
      <c r="AE221" s="375">
        <v>1619115094.3</v>
      </c>
      <c r="AF221" s="377">
        <v>0</v>
      </c>
    </row>
    <row r="222" spans="1:32">
      <c r="A222" s="367">
        <v>2025</v>
      </c>
      <c r="B222" s="367" t="s">
        <v>12</v>
      </c>
      <c r="C222" s="375">
        <v>877171915</v>
      </c>
      <c r="D222" s="375">
        <v>14631547</v>
      </c>
      <c r="E222" s="375">
        <v>891803462</v>
      </c>
      <c r="F222" s="375">
        <v>518128462</v>
      </c>
      <c r="G222" s="375">
        <v>8446911</v>
      </c>
      <c r="H222" s="375">
        <v>526575373</v>
      </c>
      <c r="I222" s="375">
        <v>166783747</v>
      </c>
      <c r="J222" s="375">
        <v>731869</v>
      </c>
      <c r="K222" s="375">
        <v>167515616</v>
      </c>
      <c r="L222" s="375">
        <v>2546748</v>
      </c>
      <c r="M222" s="375">
        <v>42905944</v>
      </c>
      <c r="N222" s="375">
        <v>4783593</v>
      </c>
      <c r="O222" s="375">
        <v>47689537</v>
      </c>
      <c r="P222" s="375">
        <v>1636130736</v>
      </c>
      <c r="Q222" s="376"/>
      <c r="R222" s="375">
        <v>1636130736</v>
      </c>
      <c r="S222" s="376"/>
      <c r="T222" s="375">
        <v>1564630872</v>
      </c>
      <c r="U222" s="375">
        <v>1564630872</v>
      </c>
      <c r="V222" s="375">
        <v>1588441199</v>
      </c>
      <c r="W222" s="375">
        <v>1588441199</v>
      </c>
      <c r="X222" s="375">
        <v>1636130736</v>
      </c>
      <c r="Y222" s="375">
        <v>1636130736</v>
      </c>
      <c r="Z222" s="375">
        <v>2012075</v>
      </c>
      <c r="AA222" s="375">
        <v>33318</v>
      </c>
      <c r="AB222" s="375">
        <v>2045393</v>
      </c>
      <c r="AC222" s="375">
        <v>122328852.79000001</v>
      </c>
      <c r="AD222" s="375">
        <v>0</v>
      </c>
      <c r="AE222" s="375">
        <v>1760504981.79</v>
      </c>
      <c r="AF222" s="377">
        <v>0</v>
      </c>
    </row>
    <row r="223" spans="1:32">
      <c r="A223" s="367">
        <v>2025</v>
      </c>
      <c r="B223" s="367" t="s">
        <v>13</v>
      </c>
      <c r="C223" s="375">
        <v>898987518</v>
      </c>
      <c r="D223" s="375">
        <v>-10308014</v>
      </c>
      <c r="E223" s="375">
        <v>888679504</v>
      </c>
      <c r="F223" s="375">
        <v>527394229</v>
      </c>
      <c r="G223" s="375">
        <v>-5910911</v>
      </c>
      <c r="H223" s="375">
        <v>521483318</v>
      </c>
      <c r="I223" s="375">
        <v>166857572</v>
      </c>
      <c r="J223" s="375">
        <v>-504155</v>
      </c>
      <c r="K223" s="375">
        <v>166353417</v>
      </c>
      <c r="L223" s="375">
        <v>2549612</v>
      </c>
      <c r="M223" s="375">
        <v>42537126</v>
      </c>
      <c r="N223" s="375">
        <v>4733944</v>
      </c>
      <c r="O223" s="375">
        <v>47271070</v>
      </c>
      <c r="P223" s="375">
        <v>1626336921</v>
      </c>
      <c r="Q223" s="376"/>
      <c r="R223" s="375">
        <v>1626336921</v>
      </c>
      <c r="S223" s="376"/>
      <c r="T223" s="375">
        <v>1595788931</v>
      </c>
      <c r="U223" s="375">
        <v>1595788931</v>
      </c>
      <c r="V223" s="375">
        <v>1579065851</v>
      </c>
      <c r="W223" s="375">
        <v>1579065851</v>
      </c>
      <c r="X223" s="375">
        <v>1626336921</v>
      </c>
      <c r="Y223" s="375">
        <v>1626336921</v>
      </c>
      <c r="Z223" s="375">
        <v>2018975</v>
      </c>
      <c r="AA223" s="375">
        <v>-22992</v>
      </c>
      <c r="AB223" s="375">
        <v>1995983</v>
      </c>
      <c r="AC223" s="375">
        <v>120670930.54000001</v>
      </c>
      <c r="AD223" s="375">
        <v>0</v>
      </c>
      <c r="AE223" s="375">
        <v>1749003834.54</v>
      </c>
      <c r="AF223" s="377">
        <v>0</v>
      </c>
    </row>
    <row r="224" spans="1:32">
      <c r="A224" s="367">
        <v>2025</v>
      </c>
      <c r="B224" s="367" t="s">
        <v>14</v>
      </c>
      <c r="C224" s="375">
        <v>833813863</v>
      </c>
      <c r="D224" s="375">
        <v>-79608986</v>
      </c>
      <c r="E224" s="375">
        <v>754204877</v>
      </c>
      <c r="F224" s="375">
        <v>519699625</v>
      </c>
      <c r="G224" s="375">
        <v>-48349916</v>
      </c>
      <c r="H224" s="375">
        <v>471349709</v>
      </c>
      <c r="I224" s="375">
        <v>166649750</v>
      </c>
      <c r="J224" s="375">
        <v>-4183847</v>
      </c>
      <c r="K224" s="375">
        <v>162465903</v>
      </c>
      <c r="L224" s="375">
        <v>2552476</v>
      </c>
      <c r="M224" s="375">
        <v>38545260</v>
      </c>
      <c r="N224" s="375">
        <v>4251305</v>
      </c>
      <c r="O224" s="375">
        <v>42796565</v>
      </c>
      <c r="P224" s="375">
        <v>1433369530</v>
      </c>
      <c r="Q224" s="376"/>
      <c r="R224" s="375">
        <v>1433369530</v>
      </c>
      <c r="S224" s="376"/>
      <c r="T224" s="375">
        <v>1522715714</v>
      </c>
      <c r="U224" s="375">
        <v>1522715714</v>
      </c>
      <c r="V224" s="375">
        <v>1390572965</v>
      </c>
      <c r="W224" s="375">
        <v>1390572965</v>
      </c>
      <c r="X224" s="375">
        <v>1433369530</v>
      </c>
      <c r="Y224" s="375">
        <v>1433369530</v>
      </c>
      <c r="Z224" s="375">
        <v>2113932</v>
      </c>
      <c r="AA224" s="375">
        <v>-200718</v>
      </c>
      <c r="AB224" s="375">
        <v>1913214</v>
      </c>
      <c r="AC224" s="375">
        <v>91715633.129999995</v>
      </c>
      <c r="AD224" s="375">
        <v>0</v>
      </c>
      <c r="AE224" s="375">
        <v>1526998377.1300001</v>
      </c>
      <c r="AF224" s="377">
        <v>0</v>
      </c>
    </row>
    <row r="225" spans="1:32">
      <c r="A225" s="367">
        <v>2025</v>
      </c>
      <c r="B225" s="367" t="s">
        <v>15</v>
      </c>
      <c r="C225" s="375">
        <v>677027111</v>
      </c>
      <c r="D225" s="375">
        <v>-52726105</v>
      </c>
      <c r="E225" s="375">
        <v>624301006</v>
      </c>
      <c r="F225" s="375">
        <v>465805425</v>
      </c>
      <c r="G225" s="375">
        <v>-35144285</v>
      </c>
      <c r="H225" s="375">
        <v>430661140</v>
      </c>
      <c r="I225" s="375">
        <v>195805116</v>
      </c>
      <c r="J225" s="375">
        <v>-3349947</v>
      </c>
      <c r="K225" s="375">
        <v>192455169</v>
      </c>
      <c r="L225" s="375">
        <v>2555340</v>
      </c>
      <c r="M225" s="375">
        <v>34789353</v>
      </c>
      <c r="N225" s="375">
        <v>3761305</v>
      </c>
      <c r="O225" s="375">
        <v>38550658</v>
      </c>
      <c r="P225" s="375">
        <v>1288523313</v>
      </c>
      <c r="Q225" s="376"/>
      <c r="R225" s="375">
        <v>1288523313</v>
      </c>
      <c r="S225" s="376"/>
      <c r="T225" s="375">
        <v>1341192992</v>
      </c>
      <c r="U225" s="375">
        <v>1341192992</v>
      </c>
      <c r="V225" s="375">
        <v>1249972655</v>
      </c>
      <c r="W225" s="375">
        <v>1249972655</v>
      </c>
      <c r="X225" s="375">
        <v>1288523313</v>
      </c>
      <c r="Y225" s="375">
        <v>1288523313</v>
      </c>
      <c r="Z225" s="375">
        <v>1537654</v>
      </c>
      <c r="AA225" s="375">
        <v>-119185</v>
      </c>
      <c r="AB225" s="375">
        <v>1418469</v>
      </c>
      <c r="AC225" s="375">
        <v>72861245.75</v>
      </c>
      <c r="AD225" s="375">
        <v>0</v>
      </c>
      <c r="AE225" s="375">
        <v>1362803027.75</v>
      </c>
      <c r="AF225" s="377">
        <v>0</v>
      </c>
    </row>
    <row r="226" spans="1:32">
      <c r="A226" s="367">
        <v>2025</v>
      </c>
      <c r="B226" s="367" t="s">
        <v>16</v>
      </c>
      <c r="C226" s="375">
        <v>519289311</v>
      </c>
      <c r="D226" s="375">
        <v>-18015751</v>
      </c>
      <c r="E226" s="375">
        <v>501273560</v>
      </c>
      <c r="F226" s="375">
        <v>397073742</v>
      </c>
      <c r="G226" s="375">
        <v>-13273674</v>
      </c>
      <c r="H226" s="375">
        <v>383800068</v>
      </c>
      <c r="I226" s="375">
        <v>194011644</v>
      </c>
      <c r="J226" s="375">
        <v>-1427062</v>
      </c>
      <c r="K226" s="375">
        <v>192584582</v>
      </c>
      <c r="L226" s="375">
        <v>2558204</v>
      </c>
      <c r="M226" s="375">
        <v>33464577</v>
      </c>
      <c r="N226" s="375">
        <v>3441574</v>
      </c>
      <c r="O226" s="375">
        <v>36906151</v>
      </c>
      <c r="P226" s="375">
        <v>1117122565</v>
      </c>
      <c r="Q226" s="376"/>
      <c r="R226" s="375">
        <v>1117122565</v>
      </c>
      <c r="S226" s="376"/>
      <c r="T226" s="375">
        <v>1112932901</v>
      </c>
      <c r="U226" s="375">
        <v>1112932901</v>
      </c>
      <c r="V226" s="375">
        <v>1080216414</v>
      </c>
      <c r="W226" s="375">
        <v>1080216414</v>
      </c>
      <c r="X226" s="375">
        <v>1117122565</v>
      </c>
      <c r="Y226" s="375">
        <v>1117122565</v>
      </c>
      <c r="Z226" s="375">
        <v>1331691</v>
      </c>
      <c r="AA226" s="375">
        <v>-45875</v>
      </c>
      <c r="AB226" s="375">
        <v>1285816</v>
      </c>
      <c r="AC226" s="375">
        <v>54134781.479999997</v>
      </c>
      <c r="AD226" s="375">
        <v>0</v>
      </c>
      <c r="AE226" s="375">
        <v>1172543162.48</v>
      </c>
      <c r="AF226" s="377">
        <v>0</v>
      </c>
    </row>
    <row r="227" spans="1:32">
      <c r="A227" s="367">
        <v>2025</v>
      </c>
      <c r="B227" s="367" t="s">
        <v>17</v>
      </c>
      <c r="C227" s="375">
        <v>585955516</v>
      </c>
      <c r="D227" s="375">
        <v>31257930</v>
      </c>
      <c r="E227" s="375">
        <v>617213446</v>
      </c>
      <c r="F227" s="375">
        <v>387655993</v>
      </c>
      <c r="G227" s="375">
        <v>20020940</v>
      </c>
      <c r="H227" s="375">
        <v>407676933</v>
      </c>
      <c r="I227" s="375">
        <v>163718847</v>
      </c>
      <c r="J227" s="375">
        <v>2170069</v>
      </c>
      <c r="K227" s="375">
        <v>165888916</v>
      </c>
      <c r="L227" s="375">
        <v>2561068</v>
      </c>
      <c r="M227" s="375">
        <v>36977273</v>
      </c>
      <c r="N227" s="375">
        <v>3715736</v>
      </c>
      <c r="O227" s="375">
        <v>40693009</v>
      </c>
      <c r="P227" s="375">
        <v>1234033372</v>
      </c>
      <c r="Q227" s="376"/>
      <c r="R227" s="375">
        <v>1234033372</v>
      </c>
      <c r="S227" s="376"/>
      <c r="T227" s="375">
        <v>1139891424</v>
      </c>
      <c r="U227" s="375">
        <v>1139891424</v>
      </c>
      <c r="V227" s="375">
        <v>1193340363</v>
      </c>
      <c r="W227" s="375">
        <v>1193340363</v>
      </c>
      <c r="X227" s="375">
        <v>1234033372</v>
      </c>
      <c r="Y227" s="375">
        <v>1234033372</v>
      </c>
      <c r="Z227" s="375">
        <v>1856050</v>
      </c>
      <c r="AA227" s="375">
        <v>97985</v>
      </c>
      <c r="AB227" s="375">
        <v>1954035</v>
      </c>
      <c r="AC227" s="375">
        <v>67339219.590000004</v>
      </c>
      <c r="AD227" s="375">
        <v>0</v>
      </c>
      <c r="AE227" s="375">
        <v>1303326626.5900002</v>
      </c>
      <c r="AF227" s="377">
        <v>0</v>
      </c>
    </row>
    <row r="228" spans="1:32">
      <c r="A228" s="367">
        <v>2025</v>
      </c>
      <c r="B228" s="372" t="s">
        <v>184</v>
      </c>
      <c r="C228" s="375">
        <v>7950786685</v>
      </c>
      <c r="D228" s="375">
        <v>5543937</v>
      </c>
      <c r="E228" s="375">
        <v>7956330622</v>
      </c>
      <c r="F228" s="375">
        <v>5211915184</v>
      </c>
      <c r="G228" s="375">
        <v>17268337</v>
      </c>
      <c r="H228" s="375">
        <v>5229183521</v>
      </c>
      <c r="I228" s="375">
        <v>2100337225</v>
      </c>
      <c r="J228" s="375">
        <v>2577654</v>
      </c>
      <c r="K228" s="375">
        <v>2102914879</v>
      </c>
      <c r="L228" s="375">
        <v>30543798</v>
      </c>
      <c r="M228" s="375">
        <v>441075187</v>
      </c>
      <c r="N228" s="375">
        <v>47072477</v>
      </c>
      <c r="O228" s="375">
        <v>488147664</v>
      </c>
      <c r="P228" s="375">
        <v>15807120484</v>
      </c>
      <c r="Q228" s="376"/>
      <c r="R228" s="375">
        <v>15807120484</v>
      </c>
      <c r="S228" s="376"/>
      <c r="T228" s="375">
        <v>15293582892</v>
      </c>
      <c r="U228" s="375">
        <v>15293582892</v>
      </c>
      <c r="V228" s="375">
        <v>15318972820</v>
      </c>
      <c r="W228" s="375">
        <v>15318972820</v>
      </c>
      <c r="X228" s="375">
        <v>15807120484</v>
      </c>
      <c r="Y228" s="375">
        <v>15807120484</v>
      </c>
      <c r="Z228" s="375">
        <v>21799688</v>
      </c>
      <c r="AA228" s="375">
        <v>56059</v>
      </c>
      <c r="AB228" s="375">
        <v>21855747</v>
      </c>
      <c r="AC228" s="375">
        <v>945901501.06000006</v>
      </c>
      <c r="AD228" s="375">
        <v>0</v>
      </c>
      <c r="AE228" s="375">
        <v>16774877732.060001</v>
      </c>
      <c r="AF228" s="377">
        <v>0</v>
      </c>
    </row>
    <row r="229" spans="1:32">
      <c r="A229" s="367">
        <v>2026</v>
      </c>
      <c r="B229" s="367" t="s">
        <v>6</v>
      </c>
      <c r="C229" s="375">
        <v>681189092</v>
      </c>
      <c r="D229" s="375">
        <v>-4975664</v>
      </c>
      <c r="E229" s="375">
        <v>676213428</v>
      </c>
      <c r="F229" s="375">
        <v>392513921</v>
      </c>
      <c r="G229" s="375">
        <v>-2792573</v>
      </c>
      <c r="H229" s="375">
        <v>389721348</v>
      </c>
      <c r="I229" s="375">
        <v>164984927</v>
      </c>
      <c r="J229" s="375">
        <v>-301891</v>
      </c>
      <c r="K229" s="375">
        <v>164683036</v>
      </c>
      <c r="L229" s="375">
        <v>2564020</v>
      </c>
      <c r="M229" s="375">
        <v>37348792</v>
      </c>
      <c r="N229" s="375">
        <v>3740471</v>
      </c>
      <c r="O229" s="375">
        <v>41089263</v>
      </c>
      <c r="P229" s="375">
        <v>1274271095</v>
      </c>
      <c r="Q229" s="376"/>
      <c r="R229" s="375">
        <v>1274271095</v>
      </c>
      <c r="S229" s="376"/>
      <c r="T229" s="375">
        <v>1241251960</v>
      </c>
      <c r="U229" s="375">
        <v>1241251960</v>
      </c>
      <c r="V229" s="375">
        <v>1233181832</v>
      </c>
      <c r="W229" s="375">
        <v>1233181832</v>
      </c>
      <c r="X229" s="375">
        <v>1274271095</v>
      </c>
      <c r="Y229" s="375">
        <v>1274271095</v>
      </c>
      <c r="Z229" s="375">
        <v>2058193</v>
      </c>
      <c r="AA229" s="375">
        <v>-14854</v>
      </c>
      <c r="AB229" s="375">
        <v>2043339</v>
      </c>
      <c r="AC229" s="375">
        <v>71162461.359999999</v>
      </c>
      <c r="AD229" s="375">
        <v>0</v>
      </c>
      <c r="AE229" s="375">
        <v>1347476895.3600001</v>
      </c>
      <c r="AF229" s="377">
        <v>0</v>
      </c>
    </row>
    <row r="230" spans="1:32">
      <c r="A230" s="367">
        <v>2026</v>
      </c>
      <c r="B230" s="367" t="s">
        <v>7</v>
      </c>
      <c r="C230" s="375">
        <v>602339374</v>
      </c>
      <c r="D230" s="375">
        <v>-58320011</v>
      </c>
      <c r="E230" s="375">
        <v>544019363</v>
      </c>
      <c r="F230" s="375">
        <v>371541622</v>
      </c>
      <c r="G230" s="375">
        <v>-34709386</v>
      </c>
      <c r="H230" s="375">
        <v>336832236</v>
      </c>
      <c r="I230" s="375">
        <v>164651221</v>
      </c>
      <c r="J230" s="375">
        <v>-3984610</v>
      </c>
      <c r="K230" s="375">
        <v>160666611</v>
      </c>
      <c r="L230" s="375">
        <v>2566972</v>
      </c>
      <c r="M230" s="375">
        <v>33857108</v>
      </c>
      <c r="N230" s="375">
        <v>3427219</v>
      </c>
      <c r="O230" s="375">
        <v>37284327</v>
      </c>
      <c r="P230" s="375">
        <v>1081369509</v>
      </c>
      <c r="Q230" s="376"/>
      <c r="R230" s="375">
        <v>1081369509</v>
      </c>
      <c r="S230" s="376"/>
      <c r="T230" s="375">
        <v>1141099189</v>
      </c>
      <c r="U230" s="375">
        <v>1141099189</v>
      </c>
      <c r="V230" s="375">
        <v>1044085182</v>
      </c>
      <c r="W230" s="375">
        <v>1044085182</v>
      </c>
      <c r="X230" s="375">
        <v>1081369509</v>
      </c>
      <c r="Y230" s="375">
        <v>1081369509</v>
      </c>
      <c r="Z230" s="375">
        <v>1990683</v>
      </c>
      <c r="AA230" s="375">
        <v>-191148</v>
      </c>
      <c r="AB230" s="375">
        <v>1799535</v>
      </c>
      <c r="AC230" s="375">
        <v>49900233.130000003</v>
      </c>
      <c r="AD230" s="375">
        <v>0</v>
      </c>
      <c r="AE230" s="375">
        <v>1133069277.1300001</v>
      </c>
      <c r="AF230" s="377">
        <v>0</v>
      </c>
    </row>
    <row r="231" spans="1:32">
      <c r="A231" s="367">
        <v>2026</v>
      </c>
      <c r="B231" s="367" t="s">
        <v>8</v>
      </c>
      <c r="C231" s="375">
        <v>523954468</v>
      </c>
      <c r="D231" s="375">
        <v>23132700</v>
      </c>
      <c r="E231" s="375">
        <v>547087168</v>
      </c>
      <c r="F231" s="375">
        <v>362444817</v>
      </c>
      <c r="G231" s="375">
        <v>15381600</v>
      </c>
      <c r="H231" s="375">
        <v>377826417</v>
      </c>
      <c r="I231" s="375">
        <v>194481554</v>
      </c>
      <c r="J231" s="375">
        <v>1810466</v>
      </c>
      <c r="K231" s="375">
        <v>196292020</v>
      </c>
      <c r="L231" s="375">
        <v>2569923</v>
      </c>
      <c r="M231" s="375">
        <v>34448230</v>
      </c>
      <c r="N231" s="375">
        <v>3547641</v>
      </c>
      <c r="O231" s="375">
        <v>37995871</v>
      </c>
      <c r="P231" s="375">
        <v>1161771399</v>
      </c>
      <c r="Q231" s="376"/>
      <c r="R231" s="375">
        <v>1161771399</v>
      </c>
      <c r="S231" s="376"/>
      <c r="T231" s="375">
        <v>1083450762</v>
      </c>
      <c r="U231" s="375">
        <v>1083450762</v>
      </c>
      <c r="V231" s="375">
        <v>1123775528</v>
      </c>
      <c r="W231" s="375">
        <v>1123775528</v>
      </c>
      <c r="X231" s="375">
        <v>1161771399</v>
      </c>
      <c r="Y231" s="375">
        <v>1161771399</v>
      </c>
      <c r="Z231" s="375">
        <v>1781699</v>
      </c>
      <c r="AA231" s="375">
        <v>78052</v>
      </c>
      <c r="AB231" s="375">
        <v>1859751</v>
      </c>
      <c r="AC231" s="375">
        <v>57720090.130000003</v>
      </c>
      <c r="AD231" s="375">
        <v>0</v>
      </c>
      <c r="AE231" s="375">
        <v>1221351240.1300001</v>
      </c>
      <c r="AF231" s="377">
        <v>0</v>
      </c>
    </row>
    <row r="232" spans="1:32">
      <c r="A232" s="367">
        <v>2026</v>
      </c>
      <c r="B232" s="367" t="s">
        <v>9</v>
      </c>
      <c r="C232" s="375">
        <v>505133180</v>
      </c>
      <c r="D232" s="375">
        <v>21627216</v>
      </c>
      <c r="E232" s="375">
        <v>526760396</v>
      </c>
      <c r="F232" s="375">
        <v>393982062</v>
      </c>
      <c r="G232" s="375">
        <v>16214619</v>
      </c>
      <c r="H232" s="375">
        <v>410196681</v>
      </c>
      <c r="I232" s="375">
        <v>195160718</v>
      </c>
      <c r="J232" s="375">
        <v>1789060</v>
      </c>
      <c r="K232" s="375">
        <v>196949778</v>
      </c>
      <c r="L232" s="375">
        <v>2572875</v>
      </c>
      <c r="M232" s="375">
        <v>31869078</v>
      </c>
      <c r="N232" s="375">
        <v>3335614</v>
      </c>
      <c r="O232" s="375">
        <v>35204692</v>
      </c>
      <c r="P232" s="375">
        <v>1171684422</v>
      </c>
      <c r="Q232" s="376"/>
      <c r="R232" s="375">
        <v>1171684422</v>
      </c>
      <c r="S232" s="376"/>
      <c r="T232" s="375">
        <v>1096848835</v>
      </c>
      <c r="U232" s="375">
        <v>1096848835</v>
      </c>
      <c r="V232" s="375">
        <v>1136479730</v>
      </c>
      <c r="W232" s="375">
        <v>1136479730</v>
      </c>
      <c r="X232" s="375">
        <v>1171684422</v>
      </c>
      <c r="Y232" s="375">
        <v>1171684422</v>
      </c>
      <c r="Z232" s="375">
        <v>1726224</v>
      </c>
      <c r="AA232" s="375">
        <v>73520</v>
      </c>
      <c r="AB232" s="375">
        <v>1799744</v>
      </c>
      <c r="AC232" s="375">
        <v>58400538.090000004</v>
      </c>
      <c r="AD232" s="375">
        <v>0</v>
      </c>
      <c r="AE232" s="375">
        <v>1231884704.0900002</v>
      </c>
      <c r="AF232" s="377">
        <v>0</v>
      </c>
    </row>
    <row r="233" spans="1:32">
      <c r="A233" s="367">
        <v>2026</v>
      </c>
      <c r="B233" s="367" t="s">
        <v>10</v>
      </c>
      <c r="C233" s="375">
        <v>558323394</v>
      </c>
      <c r="D233" s="375">
        <v>100868214</v>
      </c>
      <c r="E233" s="375">
        <v>659191608</v>
      </c>
      <c r="F233" s="375">
        <v>420818859</v>
      </c>
      <c r="G233" s="375">
        <v>73433787</v>
      </c>
      <c r="H233" s="375">
        <v>494252646</v>
      </c>
      <c r="I233" s="375">
        <v>165413479</v>
      </c>
      <c r="J233" s="375">
        <v>7579946</v>
      </c>
      <c r="K233" s="375">
        <v>172993425</v>
      </c>
      <c r="L233" s="375">
        <v>2575827</v>
      </c>
      <c r="M233" s="375">
        <v>37865360</v>
      </c>
      <c r="N233" s="375">
        <v>4119650</v>
      </c>
      <c r="O233" s="375">
        <v>41985010</v>
      </c>
      <c r="P233" s="375">
        <v>1370998516</v>
      </c>
      <c r="Q233" s="376"/>
      <c r="R233" s="375">
        <v>1370998516</v>
      </c>
      <c r="S233" s="376"/>
      <c r="T233" s="375">
        <v>1147131559</v>
      </c>
      <c r="U233" s="375">
        <v>1147131559</v>
      </c>
      <c r="V233" s="375">
        <v>1329013506</v>
      </c>
      <c r="W233" s="375">
        <v>1329013506</v>
      </c>
      <c r="X233" s="375">
        <v>1370998516</v>
      </c>
      <c r="Y233" s="375">
        <v>1370998516</v>
      </c>
      <c r="Z233" s="375">
        <v>1502049</v>
      </c>
      <c r="AA233" s="375">
        <v>269418</v>
      </c>
      <c r="AB233" s="375">
        <v>1771467</v>
      </c>
      <c r="AC233" s="375">
        <v>81704292.590000004</v>
      </c>
      <c r="AD233" s="375">
        <v>0</v>
      </c>
      <c r="AE233" s="375">
        <v>1454474275.5900002</v>
      </c>
      <c r="AF233" s="377">
        <v>0</v>
      </c>
    </row>
    <row r="234" spans="1:32">
      <c r="A234" s="367">
        <v>2026</v>
      </c>
      <c r="B234" s="367" t="s">
        <v>11</v>
      </c>
      <c r="C234" s="375">
        <v>766216381</v>
      </c>
      <c r="D234" s="375">
        <v>40518553</v>
      </c>
      <c r="E234" s="375">
        <v>806734934</v>
      </c>
      <c r="F234" s="375">
        <v>491379850</v>
      </c>
      <c r="G234" s="375">
        <v>25317713</v>
      </c>
      <c r="H234" s="375">
        <v>516697563</v>
      </c>
      <c r="I234" s="375">
        <v>166923828</v>
      </c>
      <c r="J234" s="375">
        <v>2297117</v>
      </c>
      <c r="K234" s="375">
        <v>169220945</v>
      </c>
      <c r="L234" s="375">
        <v>2578779</v>
      </c>
      <c r="M234" s="375">
        <v>40860588</v>
      </c>
      <c r="N234" s="375">
        <v>4508657</v>
      </c>
      <c r="O234" s="375">
        <v>45369245</v>
      </c>
      <c r="P234" s="375">
        <v>1540601466</v>
      </c>
      <c r="Q234" s="376"/>
      <c r="R234" s="375">
        <v>1540601466</v>
      </c>
      <c r="S234" s="376"/>
      <c r="T234" s="375">
        <v>1427098838</v>
      </c>
      <c r="U234" s="375">
        <v>1427098838</v>
      </c>
      <c r="V234" s="375">
        <v>1495232221</v>
      </c>
      <c r="W234" s="375">
        <v>1495232221</v>
      </c>
      <c r="X234" s="375">
        <v>1540601466</v>
      </c>
      <c r="Y234" s="375">
        <v>1540601466</v>
      </c>
      <c r="Z234" s="375">
        <v>1870463</v>
      </c>
      <c r="AA234" s="375">
        <v>98165</v>
      </c>
      <c r="AB234" s="375">
        <v>1968628</v>
      </c>
      <c r="AC234" s="375">
        <v>105222861.84</v>
      </c>
      <c r="AD234" s="375">
        <v>0</v>
      </c>
      <c r="AE234" s="375">
        <v>1647792955.8400002</v>
      </c>
      <c r="AF234" s="377">
        <v>0</v>
      </c>
    </row>
    <row r="235" spans="1:32">
      <c r="A235" s="367">
        <v>2026</v>
      </c>
      <c r="B235" s="367" t="s">
        <v>12</v>
      </c>
      <c r="C235" s="375">
        <v>896586450</v>
      </c>
      <c r="D235" s="375">
        <v>14909428</v>
      </c>
      <c r="E235" s="375">
        <v>911495878</v>
      </c>
      <c r="F235" s="375">
        <v>525957482</v>
      </c>
      <c r="G235" s="375">
        <v>8554320</v>
      </c>
      <c r="H235" s="375">
        <v>534511802</v>
      </c>
      <c r="I235" s="375">
        <v>167634864</v>
      </c>
      <c r="J235" s="375">
        <v>734088</v>
      </c>
      <c r="K235" s="375">
        <v>168368952</v>
      </c>
      <c r="L235" s="375">
        <v>2581730</v>
      </c>
      <c r="M235" s="375">
        <v>43654173</v>
      </c>
      <c r="N235" s="375">
        <v>4833702</v>
      </c>
      <c r="O235" s="375">
        <v>48487875</v>
      </c>
      <c r="P235" s="375">
        <v>1665446237</v>
      </c>
      <c r="Q235" s="376"/>
      <c r="R235" s="375">
        <v>1665446237</v>
      </c>
      <c r="S235" s="376"/>
      <c r="T235" s="375">
        <v>1592760526</v>
      </c>
      <c r="U235" s="375">
        <v>1592760526</v>
      </c>
      <c r="V235" s="375">
        <v>1616958362</v>
      </c>
      <c r="W235" s="375">
        <v>1616958362</v>
      </c>
      <c r="X235" s="375">
        <v>1665446237</v>
      </c>
      <c r="Y235" s="375">
        <v>1665446237</v>
      </c>
      <c r="Z235" s="375">
        <v>2012075</v>
      </c>
      <c r="AA235" s="375">
        <v>33206</v>
      </c>
      <c r="AB235" s="375">
        <v>2045281</v>
      </c>
      <c r="AC235" s="375">
        <v>124621492.52</v>
      </c>
      <c r="AD235" s="375">
        <v>0</v>
      </c>
      <c r="AE235" s="375">
        <v>1792113010.52</v>
      </c>
      <c r="AF235" s="377">
        <v>0</v>
      </c>
    </row>
    <row r="236" spans="1:32">
      <c r="A236" s="367">
        <v>2026</v>
      </c>
      <c r="B236" s="367" t="s">
        <v>13</v>
      </c>
      <c r="C236" s="375">
        <v>918901800</v>
      </c>
      <c r="D236" s="375">
        <v>-10559087</v>
      </c>
      <c r="E236" s="375">
        <v>908342713</v>
      </c>
      <c r="F236" s="375">
        <v>535381415</v>
      </c>
      <c r="G236" s="375">
        <v>-6017527</v>
      </c>
      <c r="H236" s="375">
        <v>529363888</v>
      </c>
      <c r="I236" s="375">
        <v>167707431</v>
      </c>
      <c r="J236" s="375">
        <v>-508324</v>
      </c>
      <c r="K236" s="375">
        <v>167199107</v>
      </c>
      <c r="L236" s="375">
        <v>2584682</v>
      </c>
      <c r="M236" s="375">
        <v>43285355</v>
      </c>
      <c r="N236" s="375">
        <v>4784054</v>
      </c>
      <c r="O236" s="375">
        <v>48069409</v>
      </c>
      <c r="P236" s="375">
        <v>1655559799</v>
      </c>
      <c r="Q236" s="376"/>
      <c r="R236" s="375">
        <v>1655559799</v>
      </c>
      <c r="S236" s="376"/>
      <c r="T236" s="375">
        <v>1624575328</v>
      </c>
      <c r="U236" s="375">
        <v>1624575328</v>
      </c>
      <c r="V236" s="375">
        <v>1607490390</v>
      </c>
      <c r="W236" s="375">
        <v>1607490390</v>
      </c>
      <c r="X236" s="375">
        <v>1655559799</v>
      </c>
      <c r="Y236" s="375">
        <v>1655559799</v>
      </c>
      <c r="Z236" s="375">
        <v>2018975</v>
      </c>
      <c r="AA236" s="375">
        <v>-23035</v>
      </c>
      <c r="AB236" s="375">
        <v>1995940</v>
      </c>
      <c r="AC236" s="375">
        <v>122942627.44</v>
      </c>
      <c r="AD236" s="375">
        <v>0</v>
      </c>
      <c r="AE236" s="375">
        <v>1780498366.4400001</v>
      </c>
      <c r="AF236" s="377">
        <v>0</v>
      </c>
    </row>
    <row r="237" spans="1:32">
      <c r="A237" s="367">
        <v>2026</v>
      </c>
      <c r="B237" s="367" t="s">
        <v>14</v>
      </c>
      <c r="C237" s="375">
        <v>852326021</v>
      </c>
      <c r="D237" s="375">
        <v>-81306593</v>
      </c>
      <c r="E237" s="375">
        <v>771019428</v>
      </c>
      <c r="F237" s="375">
        <v>527661259</v>
      </c>
      <c r="G237" s="375">
        <v>-49077059</v>
      </c>
      <c r="H237" s="375">
        <v>478584200</v>
      </c>
      <c r="I237" s="375">
        <v>167493814</v>
      </c>
      <c r="J237" s="375">
        <v>-4205550</v>
      </c>
      <c r="K237" s="375">
        <v>163288264</v>
      </c>
      <c r="L237" s="375">
        <v>2587634</v>
      </c>
      <c r="M237" s="375">
        <v>39268699</v>
      </c>
      <c r="N237" s="375">
        <v>4299754</v>
      </c>
      <c r="O237" s="375">
        <v>43568453</v>
      </c>
      <c r="P237" s="375">
        <v>1459047979</v>
      </c>
      <c r="Q237" s="376"/>
      <c r="R237" s="375">
        <v>1459047979</v>
      </c>
      <c r="S237" s="376"/>
      <c r="T237" s="375">
        <v>1550068728</v>
      </c>
      <c r="U237" s="375">
        <v>1550068728</v>
      </c>
      <c r="V237" s="375">
        <v>1415479526</v>
      </c>
      <c r="W237" s="375">
        <v>1415479526</v>
      </c>
      <c r="X237" s="375">
        <v>1459047979</v>
      </c>
      <c r="Y237" s="375">
        <v>1459047979</v>
      </c>
      <c r="Z237" s="375">
        <v>2113932</v>
      </c>
      <c r="AA237" s="375">
        <v>-200503</v>
      </c>
      <c r="AB237" s="375">
        <v>1913429</v>
      </c>
      <c r="AC237" s="375">
        <v>93420153.890000001</v>
      </c>
      <c r="AD237" s="375">
        <v>0</v>
      </c>
      <c r="AE237" s="375">
        <v>1554381561.8899999</v>
      </c>
      <c r="AF237" s="377">
        <v>0</v>
      </c>
    </row>
    <row r="238" spans="1:32">
      <c r="A238" s="367">
        <v>2026</v>
      </c>
      <c r="B238" s="367" t="s">
        <v>15</v>
      </c>
      <c r="C238" s="375">
        <v>692073539</v>
      </c>
      <c r="D238" s="375">
        <v>-53796342</v>
      </c>
      <c r="E238" s="375">
        <v>638277197</v>
      </c>
      <c r="F238" s="375">
        <v>473014786</v>
      </c>
      <c r="G238" s="375">
        <v>-35640034</v>
      </c>
      <c r="H238" s="375">
        <v>437374752</v>
      </c>
      <c r="I238" s="375">
        <v>196649211</v>
      </c>
      <c r="J238" s="375">
        <v>-3364385</v>
      </c>
      <c r="K238" s="375">
        <v>193284826</v>
      </c>
      <c r="L238" s="375">
        <v>2590586</v>
      </c>
      <c r="M238" s="375">
        <v>35536232</v>
      </c>
      <c r="N238" s="375">
        <v>3811323</v>
      </c>
      <c r="O238" s="375">
        <v>39347555</v>
      </c>
      <c r="P238" s="375">
        <v>1310874916</v>
      </c>
      <c r="Q238" s="376"/>
      <c r="R238" s="375">
        <v>1310874916</v>
      </c>
      <c r="S238" s="376"/>
      <c r="T238" s="375">
        <v>1364328122</v>
      </c>
      <c r="U238" s="375">
        <v>1364328122</v>
      </c>
      <c r="V238" s="375">
        <v>1271527361</v>
      </c>
      <c r="W238" s="375">
        <v>1271527361</v>
      </c>
      <c r="X238" s="375">
        <v>1310874916</v>
      </c>
      <c r="Y238" s="375">
        <v>1310874916</v>
      </c>
      <c r="Z238" s="375">
        <v>1537654</v>
      </c>
      <c r="AA238" s="375">
        <v>-118939</v>
      </c>
      <c r="AB238" s="375">
        <v>1418715</v>
      </c>
      <c r="AC238" s="375">
        <v>74116598.459999993</v>
      </c>
      <c r="AD238" s="375">
        <v>0</v>
      </c>
      <c r="AE238" s="375">
        <v>1386410229.46</v>
      </c>
      <c r="AF238" s="377">
        <v>0</v>
      </c>
    </row>
    <row r="239" spans="1:32">
      <c r="A239" s="367">
        <v>2026</v>
      </c>
      <c r="B239" s="367" t="s">
        <v>16</v>
      </c>
      <c r="C239" s="375">
        <v>530774671</v>
      </c>
      <c r="D239" s="375">
        <v>-18354624</v>
      </c>
      <c r="E239" s="375">
        <v>512420047</v>
      </c>
      <c r="F239" s="375">
        <v>403190988</v>
      </c>
      <c r="G239" s="375">
        <v>-13443145</v>
      </c>
      <c r="H239" s="375">
        <v>389747843</v>
      </c>
      <c r="I239" s="375">
        <v>194855771</v>
      </c>
      <c r="J239" s="375">
        <v>-1431536</v>
      </c>
      <c r="K239" s="375">
        <v>193424235</v>
      </c>
      <c r="L239" s="375">
        <v>2593537</v>
      </c>
      <c r="M239" s="375">
        <v>34186057</v>
      </c>
      <c r="N239" s="375">
        <v>3489891</v>
      </c>
      <c r="O239" s="375">
        <v>37675948</v>
      </c>
      <c r="P239" s="375">
        <v>1135861610</v>
      </c>
      <c r="Q239" s="376"/>
      <c r="R239" s="375">
        <v>1135861610</v>
      </c>
      <c r="S239" s="376"/>
      <c r="T239" s="375">
        <v>1131414967</v>
      </c>
      <c r="U239" s="375">
        <v>1131414967</v>
      </c>
      <c r="V239" s="375">
        <v>1098185662</v>
      </c>
      <c r="W239" s="375">
        <v>1098185662</v>
      </c>
      <c r="X239" s="375">
        <v>1135861610</v>
      </c>
      <c r="Y239" s="375">
        <v>1135861610</v>
      </c>
      <c r="Z239" s="375">
        <v>1331691</v>
      </c>
      <c r="AA239" s="375">
        <v>-45714</v>
      </c>
      <c r="AB239" s="375">
        <v>1285977</v>
      </c>
      <c r="AC239" s="375">
        <v>55012222.560000002</v>
      </c>
      <c r="AD239" s="375">
        <v>0</v>
      </c>
      <c r="AE239" s="375">
        <v>1192159809.5599999</v>
      </c>
      <c r="AF239" s="377">
        <v>0</v>
      </c>
    </row>
    <row r="240" spans="1:32">
      <c r="A240" s="367">
        <v>2026</v>
      </c>
      <c r="B240" s="367" t="s">
        <v>17</v>
      </c>
      <c r="C240" s="375">
        <v>598842314</v>
      </c>
      <c r="D240" s="375">
        <v>31911247</v>
      </c>
      <c r="E240" s="375">
        <v>630753561</v>
      </c>
      <c r="F240" s="375">
        <v>393483155</v>
      </c>
      <c r="G240" s="375">
        <v>20318329</v>
      </c>
      <c r="H240" s="375">
        <v>413801484</v>
      </c>
      <c r="I240" s="375">
        <v>164563005</v>
      </c>
      <c r="J240" s="375">
        <v>2181438</v>
      </c>
      <c r="K240" s="375">
        <v>166744443</v>
      </c>
      <c r="L240" s="375">
        <v>2596489</v>
      </c>
      <c r="M240" s="375">
        <v>37721454</v>
      </c>
      <c r="N240" s="375">
        <v>3765574</v>
      </c>
      <c r="O240" s="375">
        <v>41487028</v>
      </c>
      <c r="P240" s="375">
        <v>1255383005</v>
      </c>
      <c r="Q240" s="376"/>
      <c r="R240" s="375">
        <v>1255383005</v>
      </c>
      <c r="S240" s="376"/>
      <c r="T240" s="375">
        <v>1159484963</v>
      </c>
      <c r="U240" s="375">
        <v>1159484963</v>
      </c>
      <c r="V240" s="375">
        <v>1213895977</v>
      </c>
      <c r="W240" s="375">
        <v>1213895977</v>
      </c>
      <c r="X240" s="375">
        <v>1255383005</v>
      </c>
      <c r="Y240" s="375">
        <v>1255383005</v>
      </c>
      <c r="Z240" s="375">
        <v>1856050</v>
      </c>
      <c r="AA240" s="375">
        <v>97841</v>
      </c>
      <c r="AB240" s="375">
        <v>1953891</v>
      </c>
      <c r="AC240" s="375">
        <v>68527505.459999993</v>
      </c>
      <c r="AD240" s="375">
        <v>0</v>
      </c>
      <c r="AE240" s="375">
        <v>1325864401.46</v>
      </c>
      <c r="AF240" s="377">
        <v>0</v>
      </c>
    </row>
    <row r="241" spans="1:32">
      <c r="A241" s="367">
        <v>2026</v>
      </c>
      <c r="B241" s="372" t="s">
        <v>184</v>
      </c>
      <c r="C241" s="375">
        <v>8126660684</v>
      </c>
      <c r="D241" s="375">
        <v>5655037</v>
      </c>
      <c r="E241" s="375">
        <v>8132315721</v>
      </c>
      <c r="F241" s="375">
        <v>5291370216</v>
      </c>
      <c r="G241" s="375">
        <v>17540644</v>
      </c>
      <c r="H241" s="375">
        <v>5308910860</v>
      </c>
      <c r="I241" s="375">
        <v>2110519823</v>
      </c>
      <c r="J241" s="375">
        <v>2595819</v>
      </c>
      <c r="K241" s="375">
        <v>2113115642</v>
      </c>
      <c r="L241" s="375">
        <v>30963054</v>
      </c>
      <c r="M241" s="375">
        <v>449901126</v>
      </c>
      <c r="N241" s="375">
        <v>47663550</v>
      </c>
      <c r="O241" s="375">
        <v>497564676</v>
      </c>
      <c r="P241" s="375">
        <v>16082869953</v>
      </c>
      <c r="Q241" s="376"/>
      <c r="R241" s="375">
        <v>16082869953</v>
      </c>
      <c r="S241" s="376"/>
      <c r="T241" s="375">
        <v>15559513777</v>
      </c>
      <c r="U241" s="375">
        <v>15559513777</v>
      </c>
      <c r="V241" s="375">
        <v>15585305277</v>
      </c>
      <c r="W241" s="375">
        <v>15585305277</v>
      </c>
      <c r="X241" s="375">
        <v>16082869953</v>
      </c>
      <c r="Y241" s="375">
        <v>16082869953</v>
      </c>
      <c r="Z241" s="375">
        <v>21799688</v>
      </c>
      <c r="AA241" s="375">
        <v>56009</v>
      </c>
      <c r="AB241" s="375">
        <v>21855697</v>
      </c>
      <c r="AC241" s="375">
        <v>962751077.47000003</v>
      </c>
      <c r="AD241" s="375">
        <v>0</v>
      </c>
      <c r="AE241" s="375">
        <v>17067476727.470001</v>
      </c>
      <c r="AF241" s="377">
        <v>0</v>
      </c>
    </row>
    <row r="242" spans="1:32">
      <c r="A242" s="367">
        <v>2027</v>
      </c>
      <c r="B242" s="367" t="s">
        <v>6</v>
      </c>
      <c r="C242" s="375">
        <v>695660148</v>
      </c>
      <c r="D242" s="375">
        <v>-5082223</v>
      </c>
      <c r="E242" s="375">
        <v>690577925</v>
      </c>
      <c r="F242" s="375">
        <v>398191756</v>
      </c>
      <c r="G242" s="375">
        <v>-2836444</v>
      </c>
      <c r="H242" s="375">
        <v>395355312</v>
      </c>
      <c r="I242" s="375">
        <v>165837116</v>
      </c>
      <c r="J242" s="375">
        <v>-303833</v>
      </c>
      <c r="K242" s="375">
        <v>165533283</v>
      </c>
      <c r="L242" s="375">
        <v>2599486</v>
      </c>
      <c r="M242" s="375">
        <v>38091960</v>
      </c>
      <c r="N242" s="375">
        <v>3790242</v>
      </c>
      <c r="O242" s="375">
        <v>41882202</v>
      </c>
      <c r="P242" s="375">
        <v>1295948208</v>
      </c>
      <c r="Q242" s="376"/>
      <c r="R242" s="375">
        <v>1295948208</v>
      </c>
      <c r="S242" s="376"/>
      <c r="T242" s="375">
        <v>1262288506</v>
      </c>
      <c r="U242" s="375">
        <v>1262288506</v>
      </c>
      <c r="V242" s="375">
        <v>1254066006</v>
      </c>
      <c r="W242" s="375">
        <v>1254066006</v>
      </c>
      <c r="X242" s="375">
        <v>1295948208</v>
      </c>
      <c r="Y242" s="375">
        <v>1295948208</v>
      </c>
      <c r="Z242" s="375">
        <v>2058193</v>
      </c>
      <c r="AA242" s="375">
        <v>-14850</v>
      </c>
      <c r="AB242" s="375">
        <v>2043343</v>
      </c>
      <c r="AC242" s="375">
        <v>72425974</v>
      </c>
      <c r="AD242" s="375">
        <v>0</v>
      </c>
      <c r="AE242" s="375">
        <v>1370417525</v>
      </c>
      <c r="AF242" s="377">
        <v>0</v>
      </c>
    </row>
    <row r="243" spans="1:32">
      <c r="A243" s="367">
        <v>2027</v>
      </c>
      <c r="B243" s="367" t="s">
        <v>7</v>
      </c>
      <c r="C243" s="375">
        <v>615214792</v>
      </c>
      <c r="D243" s="375">
        <v>-59488215</v>
      </c>
      <c r="E243" s="375">
        <v>555726577</v>
      </c>
      <c r="F243" s="375">
        <v>377079397</v>
      </c>
      <c r="G243" s="375">
        <v>-35209103</v>
      </c>
      <c r="H243" s="375">
        <v>341870294</v>
      </c>
      <c r="I243" s="375">
        <v>165503442</v>
      </c>
      <c r="J243" s="375">
        <v>-4005043</v>
      </c>
      <c r="K243" s="375">
        <v>161498399</v>
      </c>
      <c r="L243" s="375">
        <v>2602482</v>
      </c>
      <c r="M243" s="375">
        <v>34552329</v>
      </c>
      <c r="N243" s="375">
        <v>3473779</v>
      </c>
      <c r="O243" s="375">
        <v>38026108</v>
      </c>
      <c r="P243" s="375">
        <v>1099723860</v>
      </c>
      <c r="Q243" s="376"/>
      <c r="R243" s="375">
        <v>1099723860</v>
      </c>
      <c r="S243" s="376"/>
      <c r="T243" s="375">
        <v>1160400113</v>
      </c>
      <c r="U243" s="375">
        <v>1160400113</v>
      </c>
      <c r="V243" s="375">
        <v>1061697752</v>
      </c>
      <c r="W243" s="375">
        <v>1061697752</v>
      </c>
      <c r="X243" s="375">
        <v>1099723860</v>
      </c>
      <c r="Y243" s="375">
        <v>1099723860</v>
      </c>
      <c r="Z243" s="375">
        <v>1990683</v>
      </c>
      <c r="AA243" s="375">
        <v>-190839</v>
      </c>
      <c r="AB243" s="375">
        <v>1799844</v>
      </c>
      <c r="AC243" s="375">
        <v>50765024.630000003</v>
      </c>
      <c r="AD243" s="375">
        <v>0</v>
      </c>
      <c r="AE243" s="375">
        <v>1152288728.6300001</v>
      </c>
      <c r="AF243" s="377">
        <v>0</v>
      </c>
    </row>
    <row r="244" spans="1:32">
      <c r="A244" s="367">
        <v>2027</v>
      </c>
      <c r="B244" s="367" t="s">
        <v>8</v>
      </c>
      <c r="C244" s="375">
        <v>535160244</v>
      </c>
      <c r="D244" s="375">
        <v>23610370</v>
      </c>
      <c r="E244" s="375">
        <v>558770614</v>
      </c>
      <c r="F244" s="375">
        <v>367896546</v>
      </c>
      <c r="G244" s="375">
        <v>15613062</v>
      </c>
      <c r="H244" s="375">
        <v>383509608</v>
      </c>
      <c r="I244" s="375">
        <v>195333806</v>
      </c>
      <c r="J244" s="375">
        <v>1820920</v>
      </c>
      <c r="K244" s="375">
        <v>197154726</v>
      </c>
      <c r="L244" s="375">
        <v>2605479</v>
      </c>
      <c r="M244" s="375">
        <v>35193422</v>
      </c>
      <c r="N244" s="375">
        <v>3597548</v>
      </c>
      <c r="O244" s="375">
        <v>38790970</v>
      </c>
      <c r="P244" s="375">
        <v>1180831397</v>
      </c>
      <c r="Q244" s="376"/>
      <c r="R244" s="375">
        <v>1180831397</v>
      </c>
      <c r="S244" s="376"/>
      <c r="T244" s="375">
        <v>1100996075</v>
      </c>
      <c r="U244" s="375">
        <v>1100996075</v>
      </c>
      <c r="V244" s="375">
        <v>1142040427</v>
      </c>
      <c r="W244" s="375">
        <v>1142040427</v>
      </c>
      <c r="X244" s="375">
        <v>1180831397</v>
      </c>
      <c r="Y244" s="375">
        <v>1180831397</v>
      </c>
      <c r="Z244" s="375">
        <v>1781699</v>
      </c>
      <c r="AA244" s="375">
        <v>77974</v>
      </c>
      <c r="AB244" s="375">
        <v>1859673</v>
      </c>
      <c r="AC244" s="375">
        <v>58639052.159999996</v>
      </c>
      <c r="AD244" s="375">
        <v>0</v>
      </c>
      <c r="AE244" s="375">
        <v>1241330122.1599998</v>
      </c>
      <c r="AF244" s="377">
        <v>0</v>
      </c>
    </row>
    <row r="245" spans="1:32">
      <c r="A245" s="367">
        <v>2027</v>
      </c>
      <c r="B245" s="367" t="s">
        <v>9</v>
      </c>
      <c r="C245" s="375">
        <v>515981948</v>
      </c>
      <c r="D245" s="375">
        <v>22079552</v>
      </c>
      <c r="E245" s="375">
        <v>538061500</v>
      </c>
      <c r="F245" s="375">
        <v>399990707</v>
      </c>
      <c r="G245" s="375">
        <v>16461823</v>
      </c>
      <c r="H245" s="375">
        <v>416452530</v>
      </c>
      <c r="I245" s="375">
        <v>196021028</v>
      </c>
      <c r="J245" s="375">
        <v>1800008</v>
      </c>
      <c r="K245" s="375">
        <v>197821036</v>
      </c>
      <c r="L245" s="375">
        <v>2608476</v>
      </c>
      <c r="M245" s="375">
        <v>32593171</v>
      </c>
      <c r="N245" s="375">
        <v>3384106</v>
      </c>
      <c r="O245" s="375">
        <v>35977277</v>
      </c>
      <c r="P245" s="375">
        <v>1190920819</v>
      </c>
      <c r="Q245" s="376"/>
      <c r="R245" s="375">
        <v>1190920819</v>
      </c>
      <c r="S245" s="376"/>
      <c r="T245" s="375">
        <v>1114602159</v>
      </c>
      <c r="U245" s="375">
        <v>1114602159</v>
      </c>
      <c r="V245" s="375">
        <v>1154943542</v>
      </c>
      <c r="W245" s="375">
        <v>1154943542</v>
      </c>
      <c r="X245" s="375">
        <v>1190920819</v>
      </c>
      <c r="Y245" s="375">
        <v>1190920819</v>
      </c>
      <c r="Z245" s="375">
        <v>1726224</v>
      </c>
      <c r="AA245" s="375">
        <v>73465</v>
      </c>
      <c r="AB245" s="375">
        <v>1799689</v>
      </c>
      <c r="AC245" s="375">
        <v>59317407.359999999</v>
      </c>
      <c r="AD245" s="375">
        <v>0</v>
      </c>
      <c r="AE245" s="375">
        <v>1252037915.3600001</v>
      </c>
      <c r="AF245" s="377">
        <v>0</v>
      </c>
    </row>
    <row r="246" spans="1:32">
      <c r="A246" s="367">
        <v>2027</v>
      </c>
      <c r="B246" s="367" t="s">
        <v>10</v>
      </c>
      <c r="C246" s="375">
        <v>570278755</v>
      </c>
      <c r="D246" s="375">
        <v>102910206</v>
      </c>
      <c r="E246" s="375">
        <v>673188961</v>
      </c>
      <c r="F246" s="375">
        <v>427160028</v>
      </c>
      <c r="G246" s="375">
        <v>74499710</v>
      </c>
      <c r="H246" s="375">
        <v>501659738</v>
      </c>
      <c r="I246" s="375">
        <v>166272722</v>
      </c>
      <c r="J246" s="375">
        <v>7620776</v>
      </c>
      <c r="K246" s="375">
        <v>173893498</v>
      </c>
      <c r="L246" s="375">
        <v>2611472</v>
      </c>
      <c r="M246" s="375">
        <v>38616288</v>
      </c>
      <c r="N246" s="375">
        <v>4169941</v>
      </c>
      <c r="O246" s="375">
        <v>42786229</v>
      </c>
      <c r="P246" s="375">
        <v>1394139898</v>
      </c>
      <c r="Q246" s="376"/>
      <c r="R246" s="375">
        <v>1394139898</v>
      </c>
      <c r="S246" s="376"/>
      <c r="T246" s="375">
        <v>1166322977</v>
      </c>
      <c r="U246" s="375">
        <v>1166322977</v>
      </c>
      <c r="V246" s="375">
        <v>1351353669</v>
      </c>
      <c r="W246" s="375">
        <v>1351353669</v>
      </c>
      <c r="X246" s="375">
        <v>1394139898</v>
      </c>
      <c r="Y246" s="375">
        <v>1394139898</v>
      </c>
      <c r="Z246" s="375">
        <v>1502049</v>
      </c>
      <c r="AA246" s="375">
        <v>269040</v>
      </c>
      <c r="AB246" s="375">
        <v>1771089</v>
      </c>
      <c r="AC246" s="375">
        <v>83075418.040000007</v>
      </c>
      <c r="AD246" s="375">
        <v>0</v>
      </c>
      <c r="AE246" s="375">
        <v>1478986405.04</v>
      </c>
      <c r="AF246" s="377">
        <v>0</v>
      </c>
    </row>
    <row r="247" spans="1:32">
      <c r="A247" s="367">
        <v>2027</v>
      </c>
      <c r="B247" s="367" t="s">
        <v>11</v>
      </c>
      <c r="C247" s="375">
        <v>782623729</v>
      </c>
      <c r="D247" s="375">
        <v>41333709</v>
      </c>
      <c r="E247" s="375">
        <v>823957438</v>
      </c>
      <c r="F247" s="375">
        <v>498692795</v>
      </c>
      <c r="G247" s="375">
        <v>25678715</v>
      </c>
      <c r="H247" s="375">
        <v>524371510</v>
      </c>
      <c r="I247" s="375">
        <v>167782711</v>
      </c>
      <c r="J247" s="375">
        <v>2308614</v>
      </c>
      <c r="K247" s="375">
        <v>170091325</v>
      </c>
      <c r="L247" s="375">
        <v>2614469</v>
      </c>
      <c r="M247" s="375">
        <v>41587946</v>
      </c>
      <c r="N247" s="375">
        <v>4557368</v>
      </c>
      <c r="O247" s="375">
        <v>46145314</v>
      </c>
      <c r="P247" s="375">
        <v>1567180056</v>
      </c>
      <c r="Q247" s="376"/>
      <c r="R247" s="375">
        <v>1567180056</v>
      </c>
      <c r="S247" s="376"/>
      <c r="T247" s="375">
        <v>1451713704</v>
      </c>
      <c r="U247" s="375">
        <v>1451713704</v>
      </c>
      <c r="V247" s="375">
        <v>1521034742</v>
      </c>
      <c r="W247" s="375">
        <v>1521034742</v>
      </c>
      <c r="X247" s="375">
        <v>1567180056</v>
      </c>
      <c r="Y247" s="375">
        <v>1567180056</v>
      </c>
      <c r="Z247" s="375">
        <v>1870463</v>
      </c>
      <c r="AA247" s="375">
        <v>98014</v>
      </c>
      <c r="AB247" s="375">
        <v>1968477</v>
      </c>
      <c r="AC247" s="375">
        <v>107089602.65000001</v>
      </c>
      <c r="AD247" s="375">
        <v>0</v>
      </c>
      <c r="AE247" s="375">
        <v>1676238135.6500001</v>
      </c>
      <c r="AF247" s="377">
        <v>0</v>
      </c>
    </row>
    <row r="248" spans="1:32">
      <c r="A248" s="367">
        <v>2027</v>
      </c>
      <c r="B248" s="367" t="s">
        <v>12</v>
      </c>
      <c r="C248" s="375">
        <v>915790548</v>
      </c>
      <c r="D248" s="375">
        <v>15184760</v>
      </c>
      <c r="E248" s="375">
        <v>930975308</v>
      </c>
      <c r="F248" s="375">
        <v>533740672</v>
      </c>
      <c r="G248" s="375">
        <v>8661814</v>
      </c>
      <c r="H248" s="375">
        <v>542402486</v>
      </c>
      <c r="I248" s="375">
        <v>168494357</v>
      </c>
      <c r="J248" s="375">
        <v>736497</v>
      </c>
      <c r="K248" s="375">
        <v>169230854</v>
      </c>
      <c r="L248" s="375">
        <v>2617466</v>
      </c>
      <c r="M248" s="375">
        <v>44405437</v>
      </c>
      <c r="N248" s="375">
        <v>4884014</v>
      </c>
      <c r="O248" s="375">
        <v>49289451</v>
      </c>
      <c r="P248" s="375">
        <v>1694515565</v>
      </c>
      <c r="Q248" s="376"/>
      <c r="R248" s="375">
        <v>1694515565</v>
      </c>
      <c r="S248" s="376"/>
      <c r="T248" s="375">
        <v>1620643043</v>
      </c>
      <c r="U248" s="375">
        <v>1620643043</v>
      </c>
      <c r="V248" s="375">
        <v>1645226114</v>
      </c>
      <c r="W248" s="375">
        <v>1645226114</v>
      </c>
      <c r="X248" s="375">
        <v>1694515565</v>
      </c>
      <c r="Y248" s="375">
        <v>1694515565</v>
      </c>
      <c r="Z248" s="375">
        <v>2012075</v>
      </c>
      <c r="AA248" s="375">
        <v>33101</v>
      </c>
      <c r="AB248" s="375">
        <v>2045176</v>
      </c>
      <c r="AC248" s="375">
        <v>126894488.84</v>
      </c>
      <c r="AD248" s="375">
        <v>0</v>
      </c>
      <c r="AE248" s="375">
        <v>1823455229.8400002</v>
      </c>
      <c r="AF248" s="377">
        <v>0</v>
      </c>
    </row>
    <row r="249" spans="1:32">
      <c r="A249" s="367">
        <v>2027</v>
      </c>
      <c r="B249" s="367" t="s">
        <v>13</v>
      </c>
      <c r="C249" s="375">
        <v>938599457</v>
      </c>
      <c r="D249" s="375">
        <v>-10807194</v>
      </c>
      <c r="E249" s="375">
        <v>927792263</v>
      </c>
      <c r="F249" s="375">
        <v>543321765</v>
      </c>
      <c r="G249" s="375">
        <v>-6123178</v>
      </c>
      <c r="H249" s="375">
        <v>537198587</v>
      </c>
      <c r="I249" s="375">
        <v>168565667</v>
      </c>
      <c r="J249" s="375">
        <v>-512490</v>
      </c>
      <c r="K249" s="375">
        <v>168053177</v>
      </c>
      <c r="L249" s="375">
        <v>2620462</v>
      </c>
      <c r="M249" s="375">
        <v>44036620</v>
      </c>
      <c r="N249" s="375">
        <v>4834366</v>
      </c>
      <c r="O249" s="375">
        <v>48870986</v>
      </c>
      <c r="P249" s="375">
        <v>1684535475</v>
      </c>
      <c r="Q249" s="376"/>
      <c r="R249" s="375">
        <v>1684535475</v>
      </c>
      <c r="S249" s="376"/>
      <c r="T249" s="375">
        <v>1653107351</v>
      </c>
      <c r="U249" s="375">
        <v>1653107351</v>
      </c>
      <c r="V249" s="375">
        <v>1635664489</v>
      </c>
      <c r="W249" s="375">
        <v>1635664489</v>
      </c>
      <c r="X249" s="375">
        <v>1684535475</v>
      </c>
      <c r="Y249" s="375">
        <v>1684535475</v>
      </c>
      <c r="Z249" s="375">
        <v>2018975</v>
      </c>
      <c r="AA249" s="375">
        <v>-23076</v>
      </c>
      <c r="AB249" s="375">
        <v>1995899</v>
      </c>
      <c r="AC249" s="375">
        <v>125194705.69</v>
      </c>
      <c r="AD249" s="375">
        <v>0</v>
      </c>
      <c r="AE249" s="375">
        <v>1811726079.6900001</v>
      </c>
      <c r="AF249" s="377">
        <v>0</v>
      </c>
    </row>
    <row r="250" spans="1:32">
      <c r="A250" s="367">
        <v>2027</v>
      </c>
      <c r="B250" s="367" t="s">
        <v>14</v>
      </c>
      <c r="C250" s="375">
        <v>870638499</v>
      </c>
      <c r="D250" s="375">
        <v>-82986722</v>
      </c>
      <c r="E250" s="375">
        <v>787651777</v>
      </c>
      <c r="F250" s="375">
        <v>535577267</v>
      </c>
      <c r="G250" s="375">
        <v>-49801270</v>
      </c>
      <c r="H250" s="375">
        <v>485775997</v>
      </c>
      <c r="I250" s="375">
        <v>168352938</v>
      </c>
      <c r="J250" s="375">
        <v>-4228513</v>
      </c>
      <c r="K250" s="375">
        <v>164124425</v>
      </c>
      <c r="L250" s="375">
        <v>2623459</v>
      </c>
      <c r="M250" s="375">
        <v>39997035</v>
      </c>
      <c r="N250" s="375">
        <v>4348530</v>
      </c>
      <c r="O250" s="375">
        <v>44345565</v>
      </c>
      <c r="P250" s="375">
        <v>1484521223</v>
      </c>
      <c r="Q250" s="376"/>
      <c r="R250" s="375">
        <v>1484521223</v>
      </c>
      <c r="S250" s="376"/>
      <c r="T250" s="375">
        <v>1577192163</v>
      </c>
      <c r="U250" s="375">
        <v>1577192163</v>
      </c>
      <c r="V250" s="375">
        <v>1440175658</v>
      </c>
      <c r="W250" s="375">
        <v>1440175658</v>
      </c>
      <c r="X250" s="375">
        <v>1484521223</v>
      </c>
      <c r="Y250" s="375">
        <v>1484521223</v>
      </c>
      <c r="Z250" s="375">
        <v>2113932</v>
      </c>
      <c r="AA250" s="375">
        <v>-200300</v>
      </c>
      <c r="AB250" s="375">
        <v>1913632</v>
      </c>
      <c r="AC250" s="375">
        <v>95111321.640000001</v>
      </c>
      <c r="AD250" s="375">
        <v>0</v>
      </c>
      <c r="AE250" s="375">
        <v>1581546176.6399999</v>
      </c>
      <c r="AF250" s="377">
        <v>0</v>
      </c>
    </row>
    <row r="251" spans="1:32">
      <c r="A251" s="367">
        <v>2027</v>
      </c>
      <c r="B251" s="367" t="s">
        <v>15</v>
      </c>
      <c r="C251" s="375">
        <v>706957113</v>
      </c>
      <c r="D251" s="375">
        <v>-54855733</v>
      </c>
      <c r="E251" s="375">
        <v>652101380</v>
      </c>
      <c r="F251" s="375">
        <v>480184648</v>
      </c>
      <c r="G251" s="375">
        <v>-36134604</v>
      </c>
      <c r="H251" s="375">
        <v>444050044</v>
      </c>
      <c r="I251" s="375">
        <v>197507737</v>
      </c>
      <c r="J251" s="375">
        <v>-3379937</v>
      </c>
      <c r="K251" s="375">
        <v>194127800</v>
      </c>
      <c r="L251" s="375">
        <v>2626456</v>
      </c>
      <c r="M251" s="375">
        <v>36291207</v>
      </c>
      <c r="N251" s="375">
        <v>3861884</v>
      </c>
      <c r="O251" s="375">
        <v>40153091</v>
      </c>
      <c r="P251" s="375">
        <v>1333058771</v>
      </c>
      <c r="Q251" s="376"/>
      <c r="R251" s="375">
        <v>1333058771</v>
      </c>
      <c r="S251" s="376"/>
      <c r="T251" s="375">
        <v>1387275954</v>
      </c>
      <c r="U251" s="375">
        <v>1387275954</v>
      </c>
      <c r="V251" s="375">
        <v>1292905680</v>
      </c>
      <c r="W251" s="375">
        <v>1292905680</v>
      </c>
      <c r="X251" s="375">
        <v>1333058771</v>
      </c>
      <c r="Y251" s="375">
        <v>1333058771</v>
      </c>
      <c r="Z251" s="375">
        <v>1537654</v>
      </c>
      <c r="AA251" s="375">
        <v>-118706</v>
      </c>
      <c r="AB251" s="375">
        <v>1418948</v>
      </c>
      <c r="AC251" s="375">
        <v>75363422.719999999</v>
      </c>
      <c r="AD251" s="375">
        <v>0</v>
      </c>
      <c r="AE251" s="375">
        <v>1409841141.72</v>
      </c>
      <c r="AF251" s="377">
        <v>0</v>
      </c>
    </row>
    <row r="252" spans="1:32">
      <c r="A252" s="367">
        <v>2027</v>
      </c>
      <c r="B252" s="367" t="s">
        <v>16</v>
      </c>
      <c r="C252" s="375">
        <v>542135783</v>
      </c>
      <c r="D252" s="375">
        <v>-18690525</v>
      </c>
      <c r="E252" s="375">
        <v>523445258</v>
      </c>
      <c r="F252" s="375">
        <v>409276312</v>
      </c>
      <c r="G252" s="375">
        <v>-13612966</v>
      </c>
      <c r="H252" s="375">
        <v>395663346</v>
      </c>
      <c r="I252" s="375">
        <v>195714229</v>
      </c>
      <c r="J252" s="375">
        <v>-1436613</v>
      </c>
      <c r="K252" s="375">
        <v>194277616</v>
      </c>
      <c r="L252" s="375">
        <v>2629452</v>
      </c>
      <c r="M252" s="375">
        <v>34919943</v>
      </c>
      <c r="N252" s="375">
        <v>3539040</v>
      </c>
      <c r="O252" s="375">
        <v>38458983</v>
      </c>
      <c r="P252" s="375">
        <v>1154474655</v>
      </c>
      <c r="Q252" s="376"/>
      <c r="R252" s="375">
        <v>1154474655</v>
      </c>
      <c r="S252" s="376"/>
      <c r="T252" s="375">
        <v>1149755776</v>
      </c>
      <c r="U252" s="375">
        <v>1149755776</v>
      </c>
      <c r="V252" s="375">
        <v>1116015672</v>
      </c>
      <c r="W252" s="375">
        <v>1116015672</v>
      </c>
      <c r="X252" s="375">
        <v>1154474655</v>
      </c>
      <c r="Y252" s="375">
        <v>1154474655</v>
      </c>
      <c r="Z252" s="375">
        <v>1331691</v>
      </c>
      <c r="AA252" s="375">
        <v>-45563</v>
      </c>
      <c r="AB252" s="375">
        <v>1286128</v>
      </c>
      <c r="AC252" s="375">
        <v>55885287.18</v>
      </c>
      <c r="AD252" s="375">
        <v>0</v>
      </c>
      <c r="AE252" s="375">
        <v>1211646070.1800001</v>
      </c>
      <c r="AF252" s="377">
        <v>0</v>
      </c>
    </row>
    <row r="253" spans="1:32">
      <c r="A253" s="367">
        <v>2027</v>
      </c>
      <c r="B253" s="367" t="s">
        <v>17</v>
      </c>
      <c r="C253" s="375">
        <v>611587298</v>
      </c>
      <c r="D253" s="375">
        <v>32557405</v>
      </c>
      <c r="E253" s="375">
        <v>644144703</v>
      </c>
      <c r="F253" s="375">
        <v>399279161</v>
      </c>
      <c r="G253" s="375">
        <v>20614524</v>
      </c>
      <c r="H253" s="375">
        <v>419893685</v>
      </c>
      <c r="I253" s="375">
        <v>165420416</v>
      </c>
      <c r="J253" s="375">
        <v>2193407</v>
      </c>
      <c r="K253" s="375">
        <v>167613823</v>
      </c>
      <c r="L253" s="375">
        <v>2632449</v>
      </c>
      <c r="M253" s="375">
        <v>38483513</v>
      </c>
      <c r="N253" s="375">
        <v>3816610</v>
      </c>
      <c r="O253" s="375">
        <v>42300123</v>
      </c>
      <c r="P253" s="375">
        <v>1276584783</v>
      </c>
      <c r="Q253" s="376"/>
      <c r="R253" s="375">
        <v>1276584783</v>
      </c>
      <c r="S253" s="376"/>
      <c r="T253" s="375">
        <v>1178919324</v>
      </c>
      <c r="U253" s="375">
        <v>1178919324</v>
      </c>
      <c r="V253" s="375">
        <v>1234284660</v>
      </c>
      <c r="W253" s="375">
        <v>1234284660</v>
      </c>
      <c r="X253" s="375">
        <v>1276584783</v>
      </c>
      <c r="Y253" s="375">
        <v>1276584783</v>
      </c>
      <c r="Z253" s="375">
        <v>1856050</v>
      </c>
      <c r="AA253" s="375">
        <v>97704</v>
      </c>
      <c r="AB253" s="375">
        <v>1953754</v>
      </c>
      <c r="AC253" s="375">
        <v>69709466.969999999</v>
      </c>
      <c r="AD253" s="375">
        <v>0</v>
      </c>
      <c r="AE253" s="375">
        <v>1348248003.97</v>
      </c>
      <c r="AF253" s="377">
        <v>0</v>
      </c>
    </row>
    <row r="254" spans="1:32">
      <c r="A254" s="367">
        <v>2027</v>
      </c>
      <c r="B254" s="372" t="s">
        <v>184</v>
      </c>
      <c r="C254" s="375">
        <v>8300628314</v>
      </c>
      <c r="D254" s="375">
        <v>5765390</v>
      </c>
      <c r="E254" s="375">
        <v>8306393704</v>
      </c>
      <c r="F254" s="375">
        <v>5370391054</v>
      </c>
      <c r="G254" s="375">
        <v>17812083</v>
      </c>
      <c r="H254" s="375">
        <v>5388203137</v>
      </c>
      <c r="I254" s="375">
        <v>2120806169</v>
      </c>
      <c r="J254" s="375">
        <v>2613793</v>
      </c>
      <c r="K254" s="375">
        <v>2123419962</v>
      </c>
      <c r="L254" s="375">
        <v>31391608</v>
      </c>
      <c r="M254" s="375">
        <v>458768871</v>
      </c>
      <c r="N254" s="375">
        <v>48257428</v>
      </c>
      <c r="O254" s="375">
        <v>507026299</v>
      </c>
      <c r="P254" s="375">
        <v>16356434710</v>
      </c>
      <c r="Q254" s="376"/>
      <c r="R254" s="375">
        <v>16356434710</v>
      </c>
      <c r="S254" s="376"/>
      <c r="T254" s="375">
        <v>15823217145</v>
      </c>
      <c r="U254" s="375">
        <v>15823217145</v>
      </c>
      <c r="V254" s="375">
        <v>15849408411</v>
      </c>
      <c r="W254" s="375">
        <v>15849408411</v>
      </c>
      <c r="X254" s="375">
        <v>16356434710</v>
      </c>
      <c r="Y254" s="375">
        <v>16356434710</v>
      </c>
      <c r="Z254" s="375">
        <v>21799688</v>
      </c>
      <c r="AA254" s="375">
        <v>55964</v>
      </c>
      <c r="AB254" s="375">
        <v>21855652</v>
      </c>
      <c r="AC254" s="375">
        <v>979471171.88000011</v>
      </c>
      <c r="AD254" s="375">
        <v>0</v>
      </c>
      <c r="AE254" s="375">
        <v>17357761533.880001</v>
      </c>
      <c r="AF254" s="377">
        <v>0</v>
      </c>
    </row>
    <row r="255" spans="1:32">
      <c r="A255" s="367">
        <v>2028</v>
      </c>
      <c r="B255" s="367" t="s">
        <v>6</v>
      </c>
      <c r="C255" s="375">
        <v>710404101</v>
      </c>
      <c r="D255" s="375">
        <v>-5190238</v>
      </c>
      <c r="E255" s="375">
        <v>705213863</v>
      </c>
      <c r="F255" s="375">
        <v>403827559</v>
      </c>
      <c r="G255" s="375">
        <v>-2879717</v>
      </c>
      <c r="H255" s="375">
        <v>400947842</v>
      </c>
      <c r="I255" s="375">
        <v>166717978</v>
      </c>
      <c r="J255" s="375">
        <v>-305831</v>
      </c>
      <c r="K255" s="375">
        <v>166412147</v>
      </c>
      <c r="L255" s="375">
        <v>2635571</v>
      </c>
      <c r="M255" s="375">
        <v>38857393</v>
      </c>
      <c r="N255" s="375">
        <v>3841503</v>
      </c>
      <c r="O255" s="375">
        <v>42698896</v>
      </c>
      <c r="P255" s="375">
        <v>1317908319</v>
      </c>
      <c r="Q255" s="376"/>
      <c r="R255" s="375">
        <v>1317908319</v>
      </c>
      <c r="S255" s="376"/>
      <c r="T255" s="375">
        <v>1283585209</v>
      </c>
      <c r="U255" s="375">
        <v>1283585209</v>
      </c>
      <c r="V255" s="375">
        <v>1275209423</v>
      </c>
      <c r="W255" s="375">
        <v>1275209423</v>
      </c>
      <c r="X255" s="375">
        <v>1317908319</v>
      </c>
      <c r="Y255" s="375">
        <v>1317908319</v>
      </c>
      <c r="Z255" s="375">
        <v>2058193</v>
      </c>
      <c r="AA255" s="375">
        <v>-14845</v>
      </c>
      <c r="AB255" s="375">
        <v>2043348</v>
      </c>
      <c r="AC255" s="375">
        <v>73704160.090000004</v>
      </c>
      <c r="AD255" s="375">
        <v>0</v>
      </c>
      <c r="AE255" s="375">
        <v>1393655827.0900002</v>
      </c>
      <c r="AF255" s="377">
        <v>0</v>
      </c>
    </row>
    <row r="256" spans="1:32">
      <c r="A256" s="367">
        <v>2028</v>
      </c>
      <c r="B256" s="367" t="s">
        <v>7</v>
      </c>
      <c r="C256" s="375">
        <v>628330583</v>
      </c>
      <c r="D256" s="375">
        <v>-60686221</v>
      </c>
      <c r="E256" s="375">
        <v>567644362</v>
      </c>
      <c r="F256" s="375">
        <v>382578959</v>
      </c>
      <c r="G256" s="375">
        <v>-35709382</v>
      </c>
      <c r="H256" s="375">
        <v>346869577</v>
      </c>
      <c r="I256" s="375">
        <v>166810008</v>
      </c>
      <c r="J256" s="375">
        <v>-4067979</v>
      </c>
      <c r="K256" s="375">
        <v>162742029</v>
      </c>
      <c r="L256" s="375">
        <v>2638694</v>
      </c>
      <c r="M256" s="375">
        <v>35271460</v>
      </c>
      <c r="N256" s="375">
        <v>3521938</v>
      </c>
      <c r="O256" s="375">
        <v>38793398</v>
      </c>
      <c r="P256" s="375">
        <v>1118688060</v>
      </c>
      <c r="Q256" s="376"/>
      <c r="R256" s="375">
        <v>1118688060</v>
      </c>
      <c r="S256" s="376"/>
      <c r="T256" s="375">
        <v>1180358244</v>
      </c>
      <c r="U256" s="375">
        <v>1180358244</v>
      </c>
      <c r="V256" s="375">
        <v>1079894662</v>
      </c>
      <c r="W256" s="375">
        <v>1079894662</v>
      </c>
      <c r="X256" s="375">
        <v>1118688060</v>
      </c>
      <c r="Y256" s="375">
        <v>1118688060</v>
      </c>
      <c r="Z256" s="375">
        <v>1990683</v>
      </c>
      <c r="AA256" s="375">
        <v>-190565</v>
      </c>
      <c r="AB256" s="375">
        <v>1800118</v>
      </c>
      <c r="AC256" s="375">
        <v>51675585.049999997</v>
      </c>
      <c r="AD256" s="375">
        <v>0</v>
      </c>
      <c r="AE256" s="375">
        <v>1172163763.05</v>
      </c>
      <c r="AF256" s="377">
        <v>0</v>
      </c>
    </row>
    <row r="257" spans="1:32">
      <c r="A257" s="367">
        <v>2028</v>
      </c>
      <c r="B257" s="367" t="s">
        <v>8</v>
      </c>
      <c r="C257" s="375">
        <v>546574962</v>
      </c>
      <c r="D257" s="375">
        <v>24083647</v>
      </c>
      <c r="E257" s="375">
        <v>570658609</v>
      </c>
      <c r="F257" s="375">
        <v>373311687</v>
      </c>
      <c r="G257" s="375">
        <v>15834017</v>
      </c>
      <c r="H257" s="375">
        <v>389145704</v>
      </c>
      <c r="I257" s="375">
        <v>196641645</v>
      </c>
      <c r="J257" s="375">
        <v>1849561</v>
      </c>
      <c r="K257" s="375">
        <v>198491206</v>
      </c>
      <c r="L257" s="375">
        <v>2641816</v>
      </c>
      <c r="M257" s="375">
        <v>35962565</v>
      </c>
      <c r="N257" s="375">
        <v>3649057</v>
      </c>
      <c r="O257" s="375">
        <v>39611622</v>
      </c>
      <c r="P257" s="375">
        <v>1200548957</v>
      </c>
      <c r="Q257" s="376"/>
      <c r="R257" s="375">
        <v>1200548957</v>
      </c>
      <c r="S257" s="376"/>
      <c r="T257" s="375">
        <v>1119170110</v>
      </c>
      <c r="U257" s="375">
        <v>1119170110</v>
      </c>
      <c r="V257" s="375">
        <v>1160937335</v>
      </c>
      <c r="W257" s="375">
        <v>1160937335</v>
      </c>
      <c r="X257" s="375">
        <v>1200548957</v>
      </c>
      <c r="Y257" s="375">
        <v>1200548957</v>
      </c>
      <c r="Z257" s="375">
        <v>1781699</v>
      </c>
      <c r="AA257" s="375">
        <v>77855</v>
      </c>
      <c r="AB257" s="375">
        <v>1859554</v>
      </c>
      <c r="AC257" s="375">
        <v>59611525.539999999</v>
      </c>
      <c r="AD257" s="375">
        <v>0</v>
      </c>
      <c r="AE257" s="375">
        <v>1262020036.54</v>
      </c>
      <c r="AF257" s="377">
        <v>0</v>
      </c>
    </row>
    <row r="258" spans="1:32">
      <c r="A258" s="367">
        <v>2028</v>
      </c>
      <c r="B258" s="367" t="s">
        <v>9</v>
      </c>
      <c r="C258" s="375">
        <v>527031635</v>
      </c>
      <c r="D258" s="375">
        <v>22542308</v>
      </c>
      <c r="E258" s="375">
        <v>549573943</v>
      </c>
      <c r="F258" s="375">
        <v>405958541</v>
      </c>
      <c r="G258" s="375">
        <v>16708645</v>
      </c>
      <c r="H258" s="375">
        <v>422667186</v>
      </c>
      <c r="I258" s="375">
        <v>196895564</v>
      </c>
      <c r="J258" s="375">
        <v>1811029</v>
      </c>
      <c r="K258" s="375">
        <v>198706593</v>
      </c>
      <c r="L258" s="375">
        <v>2644938</v>
      </c>
      <c r="M258" s="375">
        <v>33336524</v>
      </c>
      <c r="N258" s="375">
        <v>3433889</v>
      </c>
      <c r="O258" s="375">
        <v>36770413</v>
      </c>
      <c r="P258" s="375">
        <v>1210363073</v>
      </c>
      <c r="Q258" s="376"/>
      <c r="R258" s="375">
        <v>1210363073</v>
      </c>
      <c r="S258" s="376"/>
      <c r="T258" s="375">
        <v>1132530678</v>
      </c>
      <c r="U258" s="375">
        <v>1132530678</v>
      </c>
      <c r="V258" s="375">
        <v>1173592660</v>
      </c>
      <c r="W258" s="375">
        <v>1173592660</v>
      </c>
      <c r="X258" s="375">
        <v>1210363073</v>
      </c>
      <c r="Y258" s="375">
        <v>1210363073</v>
      </c>
      <c r="Z258" s="375">
        <v>1726224</v>
      </c>
      <c r="AA258" s="375">
        <v>73419</v>
      </c>
      <c r="AB258" s="375">
        <v>1799643</v>
      </c>
      <c r="AC258" s="375">
        <v>60241027.600000001</v>
      </c>
      <c r="AD258" s="375">
        <v>0</v>
      </c>
      <c r="AE258" s="375">
        <v>1272403743.5999999</v>
      </c>
      <c r="AF258" s="377">
        <v>0</v>
      </c>
    </row>
    <row r="259" spans="1:32">
      <c r="A259" s="367">
        <v>2028</v>
      </c>
      <c r="B259" s="367" t="s">
        <v>10</v>
      </c>
      <c r="C259" s="375">
        <v>582455654</v>
      </c>
      <c r="D259" s="375">
        <v>104994411</v>
      </c>
      <c r="E259" s="375">
        <v>687450065</v>
      </c>
      <c r="F259" s="375">
        <v>433456293</v>
      </c>
      <c r="G259" s="375">
        <v>75559746</v>
      </c>
      <c r="H259" s="375">
        <v>509016039</v>
      </c>
      <c r="I259" s="375">
        <v>167147258</v>
      </c>
      <c r="J259" s="375">
        <v>7661780</v>
      </c>
      <c r="K259" s="375">
        <v>174809038</v>
      </c>
      <c r="L259" s="375">
        <v>2648060</v>
      </c>
      <c r="M259" s="375">
        <v>39384082</v>
      </c>
      <c r="N259" s="375">
        <v>4221359</v>
      </c>
      <c r="O259" s="375">
        <v>43605441</v>
      </c>
      <c r="P259" s="375">
        <v>1417528643</v>
      </c>
      <c r="Q259" s="376"/>
      <c r="R259" s="375">
        <v>1417528643</v>
      </c>
      <c r="S259" s="376"/>
      <c r="T259" s="375">
        <v>1185707265</v>
      </c>
      <c r="U259" s="375">
        <v>1185707265</v>
      </c>
      <c r="V259" s="375">
        <v>1373923202</v>
      </c>
      <c r="W259" s="375">
        <v>1373923202</v>
      </c>
      <c r="X259" s="375">
        <v>1417528643</v>
      </c>
      <c r="Y259" s="375">
        <v>1417528643</v>
      </c>
      <c r="Z259" s="375">
        <v>1502049</v>
      </c>
      <c r="AA259" s="375">
        <v>268685</v>
      </c>
      <c r="AB259" s="375">
        <v>1770734</v>
      </c>
      <c r="AC259" s="375">
        <v>84456658.170000002</v>
      </c>
      <c r="AD259" s="375">
        <v>0</v>
      </c>
      <c r="AE259" s="375">
        <v>1503756035.1700001</v>
      </c>
      <c r="AF259" s="377">
        <v>0</v>
      </c>
    </row>
    <row r="260" spans="1:32">
      <c r="A260" s="367">
        <v>2028</v>
      </c>
      <c r="B260" s="367" t="s">
        <v>11</v>
      </c>
      <c r="C260" s="375">
        <v>799336706</v>
      </c>
      <c r="D260" s="375">
        <v>42167107</v>
      </c>
      <c r="E260" s="375">
        <v>841503813</v>
      </c>
      <c r="F260" s="375">
        <v>505949745</v>
      </c>
      <c r="G260" s="375">
        <v>26038406</v>
      </c>
      <c r="H260" s="375">
        <v>531988151</v>
      </c>
      <c r="I260" s="375">
        <v>168657247</v>
      </c>
      <c r="J260" s="375">
        <v>2320267</v>
      </c>
      <c r="K260" s="375">
        <v>170977514</v>
      </c>
      <c r="L260" s="375">
        <v>2651183</v>
      </c>
      <c r="M260" s="375">
        <v>42333258</v>
      </c>
      <c r="N260" s="375">
        <v>4607282</v>
      </c>
      <c r="O260" s="375">
        <v>46940540</v>
      </c>
      <c r="P260" s="375">
        <v>1594061201</v>
      </c>
      <c r="Q260" s="376"/>
      <c r="R260" s="375">
        <v>1594061201</v>
      </c>
      <c r="S260" s="376"/>
      <c r="T260" s="375">
        <v>1476594881</v>
      </c>
      <c r="U260" s="375">
        <v>1476594881</v>
      </c>
      <c r="V260" s="375">
        <v>1547120661</v>
      </c>
      <c r="W260" s="375">
        <v>1547120661</v>
      </c>
      <c r="X260" s="375">
        <v>1594061201</v>
      </c>
      <c r="Y260" s="375">
        <v>1594061201</v>
      </c>
      <c r="Z260" s="375">
        <v>1870463</v>
      </c>
      <c r="AA260" s="375">
        <v>97874</v>
      </c>
      <c r="AB260" s="375">
        <v>1968337</v>
      </c>
      <c r="AC260" s="375">
        <v>108972563.56999999</v>
      </c>
      <c r="AD260" s="375">
        <v>0</v>
      </c>
      <c r="AE260" s="375">
        <v>1705002101.5699999</v>
      </c>
      <c r="AF260" s="377">
        <v>0</v>
      </c>
    </row>
    <row r="261" spans="1:32">
      <c r="A261" s="367">
        <v>2028</v>
      </c>
      <c r="B261" s="367" t="s">
        <v>12</v>
      </c>
      <c r="C261" s="375">
        <v>935353330</v>
      </c>
      <c r="D261" s="375">
        <v>15467894</v>
      </c>
      <c r="E261" s="375">
        <v>950821224</v>
      </c>
      <c r="F261" s="375">
        <v>541462201</v>
      </c>
      <c r="G261" s="375">
        <v>8769639</v>
      </c>
      <c r="H261" s="375">
        <v>550231840</v>
      </c>
      <c r="I261" s="375">
        <v>169368893</v>
      </c>
      <c r="J261" s="375">
        <v>739034</v>
      </c>
      <c r="K261" s="375">
        <v>170107927</v>
      </c>
      <c r="L261" s="375">
        <v>2654305</v>
      </c>
      <c r="M261" s="375">
        <v>45179304</v>
      </c>
      <c r="N261" s="375">
        <v>4935840</v>
      </c>
      <c r="O261" s="375">
        <v>50115144</v>
      </c>
      <c r="P261" s="375">
        <v>1723930440</v>
      </c>
      <c r="Q261" s="376"/>
      <c r="R261" s="375">
        <v>1723930440</v>
      </c>
      <c r="S261" s="376"/>
      <c r="T261" s="375">
        <v>1648838729</v>
      </c>
      <c r="U261" s="375">
        <v>1648838729</v>
      </c>
      <c r="V261" s="375">
        <v>1673815296</v>
      </c>
      <c r="W261" s="375">
        <v>1673815296</v>
      </c>
      <c r="X261" s="375">
        <v>1723930440</v>
      </c>
      <c r="Y261" s="375">
        <v>1723930440</v>
      </c>
      <c r="Z261" s="375">
        <v>2012075</v>
      </c>
      <c r="AA261" s="375">
        <v>33005</v>
      </c>
      <c r="AB261" s="375">
        <v>2045080</v>
      </c>
      <c r="AC261" s="375">
        <v>129189422.95</v>
      </c>
      <c r="AD261" s="375">
        <v>0</v>
      </c>
      <c r="AE261" s="375">
        <v>1855164942.95</v>
      </c>
      <c r="AF261" s="377">
        <v>0</v>
      </c>
    </row>
    <row r="262" spans="1:32">
      <c r="A262" s="367">
        <v>2028</v>
      </c>
      <c r="B262" s="367" t="s">
        <v>13</v>
      </c>
      <c r="C262" s="375">
        <v>958664542</v>
      </c>
      <c r="D262" s="375">
        <v>-11057875</v>
      </c>
      <c r="E262" s="375">
        <v>947606667</v>
      </c>
      <c r="F262" s="375">
        <v>551199233</v>
      </c>
      <c r="G262" s="375">
        <v>-6227028</v>
      </c>
      <c r="H262" s="375">
        <v>544972205</v>
      </c>
      <c r="I262" s="375">
        <v>169440203</v>
      </c>
      <c r="J262" s="375">
        <v>-516549</v>
      </c>
      <c r="K262" s="375">
        <v>168923654</v>
      </c>
      <c r="L262" s="375">
        <v>2657427</v>
      </c>
      <c r="M262" s="375">
        <v>44813522</v>
      </c>
      <c r="N262" s="375">
        <v>4886395</v>
      </c>
      <c r="O262" s="375">
        <v>49699917</v>
      </c>
      <c r="P262" s="375">
        <v>1713859870</v>
      </c>
      <c r="Q262" s="376"/>
      <c r="R262" s="375">
        <v>1713859870</v>
      </c>
      <c r="S262" s="376"/>
      <c r="T262" s="375">
        <v>1681961405</v>
      </c>
      <c r="U262" s="375">
        <v>1681961405</v>
      </c>
      <c r="V262" s="375">
        <v>1664159953</v>
      </c>
      <c r="W262" s="375">
        <v>1664159953</v>
      </c>
      <c r="X262" s="375">
        <v>1713859870</v>
      </c>
      <c r="Y262" s="375">
        <v>1713859870</v>
      </c>
      <c r="Z262" s="375">
        <v>2018975</v>
      </c>
      <c r="AA262" s="375">
        <v>-23111</v>
      </c>
      <c r="AB262" s="375">
        <v>1995864</v>
      </c>
      <c r="AC262" s="375">
        <v>127469285.42</v>
      </c>
      <c r="AD262" s="375">
        <v>0</v>
      </c>
      <c r="AE262" s="375">
        <v>1843325019.4200001</v>
      </c>
      <c r="AF262" s="377">
        <v>0</v>
      </c>
    </row>
    <row r="263" spans="1:32">
      <c r="A263" s="367">
        <v>2028</v>
      </c>
      <c r="B263" s="367" t="s">
        <v>14</v>
      </c>
      <c r="C263" s="375">
        <v>889290359</v>
      </c>
      <c r="D263" s="375">
        <v>-84697810</v>
      </c>
      <c r="E263" s="375">
        <v>804592549</v>
      </c>
      <c r="F263" s="375">
        <v>543431966</v>
      </c>
      <c r="G263" s="375">
        <v>-50519166</v>
      </c>
      <c r="H263" s="375">
        <v>492912800</v>
      </c>
      <c r="I263" s="375">
        <v>169234157</v>
      </c>
      <c r="J263" s="375">
        <v>-4252024</v>
      </c>
      <c r="K263" s="375">
        <v>164982133</v>
      </c>
      <c r="L263" s="375">
        <v>2660549</v>
      </c>
      <c r="M263" s="375">
        <v>40750509</v>
      </c>
      <c r="N263" s="375">
        <v>4398991</v>
      </c>
      <c r="O263" s="375">
        <v>45149500</v>
      </c>
      <c r="P263" s="375">
        <v>1510297531</v>
      </c>
      <c r="Q263" s="376"/>
      <c r="R263" s="375">
        <v>1510297531</v>
      </c>
      <c r="S263" s="376"/>
      <c r="T263" s="375">
        <v>1604617031</v>
      </c>
      <c r="U263" s="375">
        <v>1604617031</v>
      </c>
      <c r="V263" s="375">
        <v>1465148031</v>
      </c>
      <c r="W263" s="375">
        <v>1465148031</v>
      </c>
      <c r="X263" s="375">
        <v>1510297531</v>
      </c>
      <c r="Y263" s="375">
        <v>1510297531</v>
      </c>
      <c r="Z263" s="375">
        <v>2113932</v>
      </c>
      <c r="AA263" s="375">
        <v>-200104</v>
      </c>
      <c r="AB263" s="375">
        <v>1913828</v>
      </c>
      <c r="AC263" s="375">
        <v>96819223.879999995</v>
      </c>
      <c r="AD263" s="375">
        <v>0</v>
      </c>
      <c r="AE263" s="375">
        <v>1609030582.8800001</v>
      </c>
      <c r="AF263" s="377">
        <v>0</v>
      </c>
    </row>
    <row r="264" spans="1:32">
      <c r="A264" s="367">
        <v>2028</v>
      </c>
      <c r="B264" s="367" t="s">
        <v>15</v>
      </c>
      <c r="C264" s="375">
        <v>722116976</v>
      </c>
      <c r="D264" s="375">
        <v>-55934518</v>
      </c>
      <c r="E264" s="375">
        <v>666182458</v>
      </c>
      <c r="F264" s="375">
        <v>487302627</v>
      </c>
      <c r="G264" s="375">
        <v>-36624456</v>
      </c>
      <c r="H264" s="375">
        <v>450678171</v>
      </c>
      <c r="I264" s="375">
        <v>198388326</v>
      </c>
      <c r="J264" s="375">
        <v>-3395962</v>
      </c>
      <c r="K264" s="375">
        <v>194992364</v>
      </c>
      <c r="L264" s="375">
        <v>2663672</v>
      </c>
      <c r="M264" s="375">
        <v>37069796</v>
      </c>
      <c r="N264" s="375">
        <v>3914027</v>
      </c>
      <c r="O264" s="375">
        <v>40983823</v>
      </c>
      <c r="P264" s="375">
        <v>1355500488</v>
      </c>
      <c r="Q264" s="376"/>
      <c r="R264" s="375">
        <v>1355500488</v>
      </c>
      <c r="S264" s="376"/>
      <c r="T264" s="375">
        <v>1410471601</v>
      </c>
      <c r="U264" s="375">
        <v>1410471601</v>
      </c>
      <c r="V264" s="375">
        <v>1314516665</v>
      </c>
      <c r="W264" s="375">
        <v>1314516665</v>
      </c>
      <c r="X264" s="375">
        <v>1355500488</v>
      </c>
      <c r="Y264" s="375">
        <v>1355500488</v>
      </c>
      <c r="Z264" s="375">
        <v>1537654</v>
      </c>
      <c r="AA264" s="375">
        <v>-118480</v>
      </c>
      <c r="AB264" s="375">
        <v>1419174</v>
      </c>
      <c r="AC264" s="375">
        <v>76621779.150000006</v>
      </c>
      <c r="AD264" s="375">
        <v>0</v>
      </c>
      <c r="AE264" s="375">
        <v>1433541441.1500001</v>
      </c>
      <c r="AF264" s="377">
        <v>0</v>
      </c>
    </row>
    <row r="265" spans="1:32">
      <c r="A265" s="367">
        <v>2028</v>
      </c>
      <c r="B265" s="367" t="s">
        <v>16</v>
      </c>
      <c r="C265" s="375">
        <v>553708464</v>
      </c>
      <c r="D265" s="375">
        <v>-19032019</v>
      </c>
      <c r="E265" s="375">
        <v>534676445</v>
      </c>
      <c r="F265" s="375">
        <v>415319987</v>
      </c>
      <c r="G265" s="375">
        <v>-13780534</v>
      </c>
      <c r="H265" s="375">
        <v>401539453</v>
      </c>
      <c r="I265" s="375">
        <v>196594720</v>
      </c>
      <c r="J265" s="375">
        <v>-1441869</v>
      </c>
      <c r="K265" s="375">
        <v>195152851</v>
      </c>
      <c r="L265" s="375">
        <v>2666794</v>
      </c>
      <c r="M265" s="375">
        <v>35674070</v>
      </c>
      <c r="N265" s="375">
        <v>3589544</v>
      </c>
      <c r="O265" s="375">
        <v>39263614</v>
      </c>
      <c r="P265" s="375">
        <v>1173299157</v>
      </c>
      <c r="Q265" s="376"/>
      <c r="R265" s="375">
        <v>1173299157</v>
      </c>
      <c r="S265" s="376"/>
      <c r="T265" s="375">
        <v>1168289965</v>
      </c>
      <c r="U265" s="375">
        <v>1168289965</v>
      </c>
      <c r="V265" s="375">
        <v>1134035543</v>
      </c>
      <c r="W265" s="375">
        <v>1134035543</v>
      </c>
      <c r="X265" s="375">
        <v>1173299157</v>
      </c>
      <c r="Y265" s="375">
        <v>1173299157</v>
      </c>
      <c r="Z265" s="375">
        <v>1331691</v>
      </c>
      <c r="AA265" s="375">
        <v>-45415</v>
      </c>
      <c r="AB265" s="375">
        <v>1286276</v>
      </c>
      <c r="AC265" s="375">
        <v>56765847.049999997</v>
      </c>
      <c r="AD265" s="375">
        <v>0</v>
      </c>
      <c r="AE265" s="375">
        <v>1231351280.05</v>
      </c>
      <c r="AF265" s="377">
        <v>0</v>
      </c>
    </row>
    <row r="266" spans="1:32">
      <c r="A266" s="367">
        <v>2028</v>
      </c>
      <c r="B266" s="367" t="s">
        <v>17</v>
      </c>
      <c r="C266" s="375">
        <v>624571856</v>
      </c>
      <c r="D266" s="375">
        <v>33217327</v>
      </c>
      <c r="E266" s="375">
        <v>657789183</v>
      </c>
      <c r="F266" s="375">
        <v>405034529</v>
      </c>
      <c r="G266" s="375">
        <v>20909424</v>
      </c>
      <c r="H266" s="375">
        <v>425943953</v>
      </c>
      <c r="I266" s="375">
        <v>166300826</v>
      </c>
      <c r="J266" s="375">
        <v>2205854</v>
      </c>
      <c r="K266" s="375">
        <v>168506680</v>
      </c>
      <c r="L266" s="375">
        <v>2669916</v>
      </c>
      <c r="M266" s="375">
        <v>39264128</v>
      </c>
      <c r="N266" s="375">
        <v>3868888</v>
      </c>
      <c r="O266" s="375">
        <v>43133016</v>
      </c>
      <c r="P266" s="375">
        <v>1298042748</v>
      </c>
      <c r="Q266" s="376"/>
      <c r="R266" s="375">
        <v>1298042748</v>
      </c>
      <c r="S266" s="376"/>
      <c r="T266" s="375">
        <v>1198577127</v>
      </c>
      <c r="U266" s="375">
        <v>1198577127</v>
      </c>
      <c r="V266" s="375">
        <v>1254909732</v>
      </c>
      <c r="W266" s="375">
        <v>1254909732</v>
      </c>
      <c r="X266" s="375">
        <v>1298042748</v>
      </c>
      <c r="Y266" s="375">
        <v>1298042748</v>
      </c>
      <c r="Z266" s="375">
        <v>1856050</v>
      </c>
      <c r="AA266" s="375">
        <v>97576</v>
      </c>
      <c r="AB266" s="375">
        <v>1953626</v>
      </c>
      <c r="AC266" s="375">
        <v>70903076.760000005</v>
      </c>
      <c r="AD266" s="375">
        <v>0</v>
      </c>
      <c r="AE266" s="375">
        <v>1370899450.76</v>
      </c>
      <c r="AF266" s="377">
        <v>0</v>
      </c>
    </row>
    <row r="267" spans="1:32">
      <c r="A267" s="367">
        <v>2028</v>
      </c>
      <c r="B267" s="372" t="s">
        <v>184</v>
      </c>
      <c r="C267" s="375">
        <v>8477839168</v>
      </c>
      <c r="D267" s="375">
        <v>5874013</v>
      </c>
      <c r="E267" s="375">
        <v>8483713181</v>
      </c>
      <c r="F267" s="375">
        <v>5448833327</v>
      </c>
      <c r="G267" s="375">
        <v>18079594</v>
      </c>
      <c r="H267" s="375">
        <v>5466912921</v>
      </c>
      <c r="I267" s="375">
        <v>2132196825</v>
      </c>
      <c r="J267" s="375">
        <v>2607311</v>
      </c>
      <c r="K267" s="375">
        <v>2134804136</v>
      </c>
      <c r="L267" s="375">
        <v>31832925</v>
      </c>
      <c r="M267" s="375">
        <v>467896611</v>
      </c>
      <c r="N267" s="375">
        <v>48868713</v>
      </c>
      <c r="O267" s="375">
        <v>516765324</v>
      </c>
      <c r="P267" s="375">
        <v>16634028487</v>
      </c>
      <c r="Q267" s="376"/>
      <c r="R267" s="375">
        <v>16634028487</v>
      </c>
      <c r="S267" s="376"/>
      <c r="T267" s="375">
        <v>16090702245</v>
      </c>
      <c r="U267" s="375">
        <v>16090702245</v>
      </c>
      <c r="V267" s="375">
        <v>16117263163</v>
      </c>
      <c r="W267" s="375">
        <v>16117263163</v>
      </c>
      <c r="X267" s="375">
        <v>16634028487</v>
      </c>
      <c r="Y267" s="375">
        <v>16634028487</v>
      </c>
      <c r="Z267" s="375">
        <v>21799688</v>
      </c>
      <c r="AA267" s="375">
        <v>55894</v>
      </c>
      <c r="AB267" s="375">
        <v>21855582</v>
      </c>
      <c r="AC267" s="375">
        <v>996430155.2299999</v>
      </c>
      <c r="AD267" s="375">
        <v>0</v>
      </c>
      <c r="AE267" s="375">
        <v>17652314224.23</v>
      </c>
      <c r="AF267" s="377">
        <v>0</v>
      </c>
    </row>
    <row r="268" spans="1:32">
      <c r="A268" s="367">
        <v>2029</v>
      </c>
      <c r="B268" s="367" t="s">
        <v>6</v>
      </c>
      <c r="C268" s="375">
        <v>725255217</v>
      </c>
      <c r="D268" s="375">
        <v>-5301484</v>
      </c>
      <c r="E268" s="375">
        <v>719953733</v>
      </c>
      <c r="F268" s="375">
        <v>409576714</v>
      </c>
      <c r="G268" s="375">
        <v>-2925153</v>
      </c>
      <c r="H268" s="375">
        <v>406651561</v>
      </c>
      <c r="I268" s="375">
        <v>167607839</v>
      </c>
      <c r="J268" s="375">
        <v>-308011</v>
      </c>
      <c r="K268" s="375">
        <v>167299828</v>
      </c>
      <c r="L268" s="375">
        <v>2673104</v>
      </c>
      <c r="M268" s="375">
        <v>39640031</v>
      </c>
      <c r="N268" s="375">
        <v>3893917</v>
      </c>
      <c r="O268" s="375">
        <v>43533948</v>
      </c>
      <c r="P268" s="375">
        <v>1340112174</v>
      </c>
      <c r="Q268" s="376"/>
      <c r="R268" s="375">
        <v>1340112174</v>
      </c>
      <c r="S268" s="376"/>
      <c r="T268" s="375">
        <v>1305112874</v>
      </c>
      <c r="U268" s="375">
        <v>1305112874</v>
      </c>
      <c r="V268" s="375">
        <v>1296578226</v>
      </c>
      <c r="W268" s="375">
        <v>1296578226</v>
      </c>
      <c r="X268" s="375">
        <v>1340112174</v>
      </c>
      <c r="Y268" s="375">
        <v>1340112174</v>
      </c>
      <c r="Z268" s="375">
        <v>2058193</v>
      </c>
      <c r="AA268" s="375">
        <v>-14847</v>
      </c>
      <c r="AB268" s="375">
        <v>2043346</v>
      </c>
      <c r="AC268" s="375">
        <v>74999957.760000005</v>
      </c>
      <c r="AD268" s="375">
        <v>0</v>
      </c>
      <c r="AE268" s="375">
        <v>1417155477.76</v>
      </c>
      <c r="AF268" s="377">
        <v>0</v>
      </c>
    </row>
    <row r="269" spans="1:32">
      <c r="A269" s="367">
        <v>2029</v>
      </c>
      <c r="B269" s="367" t="s">
        <v>7</v>
      </c>
      <c r="C269" s="375">
        <v>641538995</v>
      </c>
      <c r="D269" s="375">
        <v>-61879518</v>
      </c>
      <c r="E269" s="375">
        <v>579659477</v>
      </c>
      <c r="F269" s="375">
        <v>388185547</v>
      </c>
      <c r="G269" s="375">
        <v>-36212287</v>
      </c>
      <c r="H269" s="375">
        <v>351973260</v>
      </c>
      <c r="I269" s="375">
        <v>167276685</v>
      </c>
      <c r="J269" s="375">
        <v>-4049398</v>
      </c>
      <c r="K269" s="375">
        <v>163227287</v>
      </c>
      <c r="L269" s="375">
        <v>2676291</v>
      </c>
      <c r="M269" s="375">
        <v>36004943</v>
      </c>
      <c r="N269" s="375">
        <v>3571060</v>
      </c>
      <c r="O269" s="375">
        <v>39576003</v>
      </c>
      <c r="P269" s="375">
        <v>1137112318</v>
      </c>
      <c r="Q269" s="376"/>
      <c r="R269" s="375">
        <v>1137112318</v>
      </c>
      <c r="S269" s="376"/>
      <c r="T269" s="375">
        <v>1199677518</v>
      </c>
      <c r="U269" s="375">
        <v>1199677518</v>
      </c>
      <c r="V269" s="375">
        <v>1097536315</v>
      </c>
      <c r="W269" s="375">
        <v>1097536315</v>
      </c>
      <c r="X269" s="375">
        <v>1137112318</v>
      </c>
      <c r="Y269" s="375">
        <v>1137112318</v>
      </c>
      <c r="Z269" s="375">
        <v>1990683</v>
      </c>
      <c r="AA269" s="375">
        <v>-190260</v>
      </c>
      <c r="AB269" s="375">
        <v>1800423</v>
      </c>
      <c r="AC269" s="375">
        <v>52527252.479999997</v>
      </c>
      <c r="AD269" s="375">
        <v>0</v>
      </c>
      <c r="AE269" s="375">
        <v>1191439993.48</v>
      </c>
      <c r="AF269" s="377">
        <v>0</v>
      </c>
    </row>
    <row r="270" spans="1:32">
      <c r="A270" s="367">
        <v>2029</v>
      </c>
      <c r="B270" s="367" t="s">
        <v>8</v>
      </c>
      <c r="C270" s="375">
        <v>558071185</v>
      </c>
      <c r="D270" s="375">
        <v>24587079</v>
      </c>
      <c r="E270" s="375">
        <v>582658264</v>
      </c>
      <c r="F270" s="375">
        <v>378831264</v>
      </c>
      <c r="G270" s="375">
        <v>16077105</v>
      </c>
      <c r="H270" s="375">
        <v>394908369</v>
      </c>
      <c r="I270" s="375">
        <v>197104743</v>
      </c>
      <c r="J270" s="375">
        <v>1843187</v>
      </c>
      <c r="K270" s="375">
        <v>198947930</v>
      </c>
      <c r="L270" s="375">
        <v>2679479</v>
      </c>
      <c r="M270" s="375">
        <v>36748577</v>
      </c>
      <c r="N270" s="375">
        <v>3701697</v>
      </c>
      <c r="O270" s="375">
        <v>40450274</v>
      </c>
      <c r="P270" s="375">
        <v>1219644316</v>
      </c>
      <c r="Q270" s="376"/>
      <c r="R270" s="375">
        <v>1219644316</v>
      </c>
      <c r="S270" s="376"/>
      <c r="T270" s="375">
        <v>1136686671</v>
      </c>
      <c r="U270" s="375">
        <v>1136686671</v>
      </c>
      <c r="V270" s="375">
        <v>1179194042</v>
      </c>
      <c r="W270" s="375">
        <v>1179194042</v>
      </c>
      <c r="X270" s="375">
        <v>1219644316</v>
      </c>
      <c r="Y270" s="375">
        <v>1219644316</v>
      </c>
      <c r="Z270" s="375">
        <v>1781699</v>
      </c>
      <c r="AA270" s="375">
        <v>77826</v>
      </c>
      <c r="AB270" s="375">
        <v>1859525</v>
      </c>
      <c r="AC270" s="375">
        <v>60511165.130000003</v>
      </c>
      <c r="AD270" s="375">
        <v>0</v>
      </c>
      <c r="AE270" s="375">
        <v>1282015006.1300001</v>
      </c>
      <c r="AF270" s="377">
        <v>0</v>
      </c>
    </row>
    <row r="271" spans="1:32">
      <c r="A271" s="367">
        <v>2029</v>
      </c>
      <c r="B271" s="367" t="s">
        <v>9</v>
      </c>
      <c r="C271" s="375">
        <v>538159788</v>
      </c>
      <c r="D271" s="375">
        <v>23005805</v>
      </c>
      <c r="E271" s="375">
        <v>561165593</v>
      </c>
      <c r="F271" s="375">
        <v>412038187</v>
      </c>
      <c r="G271" s="375">
        <v>16958337</v>
      </c>
      <c r="H271" s="375">
        <v>428996524</v>
      </c>
      <c r="I271" s="375">
        <v>197787126</v>
      </c>
      <c r="J271" s="375">
        <v>1822427</v>
      </c>
      <c r="K271" s="375">
        <v>199609553</v>
      </c>
      <c r="L271" s="375">
        <v>2682667</v>
      </c>
      <c r="M271" s="375">
        <v>34099792</v>
      </c>
      <c r="N271" s="375">
        <v>3485005</v>
      </c>
      <c r="O271" s="375">
        <v>37584797</v>
      </c>
      <c r="P271" s="375">
        <v>1230039134</v>
      </c>
      <c r="Q271" s="376"/>
      <c r="R271" s="375">
        <v>1230039134</v>
      </c>
      <c r="S271" s="376"/>
      <c r="T271" s="375">
        <v>1150667768</v>
      </c>
      <c r="U271" s="375">
        <v>1150667768</v>
      </c>
      <c r="V271" s="375">
        <v>1192454337</v>
      </c>
      <c r="W271" s="375">
        <v>1192454337</v>
      </c>
      <c r="X271" s="375">
        <v>1230039134</v>
      </c>
      <c r="Y271" s="375">
        <v>1230039134</v>
      </c>
      <c r="Z271" s="375">
        <v>1726224</v>
      </c>
      <c r="AA271" s="375">
        <v>73367</v>
      </c>
      <c r="AB271" s="375">
        <v>1799591</v>
      </c>
      <c r="AC271" s="375">
        <v>61180471.270000003</v>
      </c>
      <c r="AD271" s="375">
        <v>0</v>
      </c>
      <c r="AE271" s="375">
        <v>1293019196.27</v>
      </c>
      <c r="AF271" s="377">
        <v>0</v>
      </c>
    </row>
    <row r="272" spans="1:32">
      <c r="A272" s="367">
        <v>2029</v>
      </c>
      <c r="B272" s="367" t="s">
        <v>10</v>
      </c>
      <c r="C272" s="375">
        <v>594720473</v>
      </c>
      <c r="D272" s="375">
        <v>107089552</v>
      </c>
      <c r="E272" s="375">
        <v>701810025</v>
      </c>
      <c r="F272" s="375">
        <v>439871520</v>
      </c>
      <c r="G272" s="375">
        <v>76638531</v>
      </c>
      <c r="H272" s="375">
        <v>516510051</v>
      </c>
      <c r="I272" s="375">
        <v>168037722</v>
      </c>
      <c r="J272" s="375">
        <v>7704872</v>
      </c>
      <c r="K272" s="375">
        <v>175742594</v>
      </c>
      <c r="L272" s="375">
        <v>2685854</v>
      </c>
      <c r="M272" s="375">
        <v>40175828</v>
      </c>
      <c r="N272" s="375">
        <v>4274384</v>
      </c>
      <c r="O272" s="375">
        <v>44450212</v>
      </c>
      <c r="P272" s="375">
        <v>1441198736</v>
      </c>
      <c r="Q272" s="376"/>
      <c r="R272" s="375">
        <v>1441198736</v>
      </c>
      <c r="S272" s="376"/>
      <c r="T272" s="375">
        <v>1205315569</v>
      </c>
      <c r="U272" s="375">
        <v>1205315569</v>
      </c>
      <c r="V272" s="375">
        <v>1396748524</v>
      </c>
      <c r="W272" s="375">
        <v>1396748524</v>
      </c>
      <c r="X272" s="375">
        <v>1441198736</v>
      </c>
      <c r="Y272" s="375">
        <v>1441198736</v>
      </c>
      <c r="Z272" s="375">
        <v>1502049</v>
      </c>
      <c r="AA272" s="375">
        <v>268332</v>
      </c>
      <c r="AB272" s="375">
        <v>1770381</v>
      </c>
      <c r="AC272" s="375">
        <v>85860841.310000002</v>
      </c>
      <c r="AD272" s="375">
        <v>0</v>
      </c>
      <c r="AE272" s="375">
        <v>1528829958.3099999</v>
      </c>
      <c r="AF272" s="377">
        <v>0</v>
      </c>
    </row>
    <row r="273" spans="1:32">
      <c r="A273" s="367">
        <v>2029</v>
      </c>
      <c r="B273" s="367" t="s">
        <v>11</v>
      </c>
      <c r="C273" s="375">
        <v>816168901</v>
      </c>
      <c r="D273" s="375">
        <v>43002101</v>
      </c>
      <c r="E273" s="375">
        <v>859171002</v>
      </c>
      <c r="F273" s="375">
        <v>513343856</v>
      </c>
      <c r="G273" s="375">
        <v>26402745</v>
      </c>
      <c r="H273" s="375">
        <v>539746601</v>
      </c>
      <c r="I273" s="375">
        <v>169547320</v>
      </c>
      <c r="J273" s="375">
        <v>2332367</v>
      </c>
      <c r="K273" s="375">
        <v>171879687</v>
      </c>
      <c r="L273" s="375">
        <v>2689042</v>
      </c>
      <c r="M273" s="375">
        <v>43101748</v>
      </c>
      <c r="N273" s="375">
        <v>4658748</v>
      </c>
      <c r="O273" s="375">
        <v>47760496</v>
      </c>
      <c r="P273" s="375">
        <v>1621246828</v>
      </c>
      <c r="Q273" s="376"/>
      <c r="R273" s="375">
        <v>1621246828</v>
      </c>
      <c r="S273" s="376"/>
      <c r="T273" s="375">
        <v>1501749119</v>
      </c>
      <c r="U273" s="375">
        <v>1501749119</v>
      </c>
      <c r="V273" s="375">
        <v>1573486332</v>
      </c>
      <c r="W273" s="375">
        <v>1573486332</v>
      </c>
      <c r="X273" s="375">
        <v>1621246828</v>
      </c>
      <c r="Y273" s="375">
        <v>1621246828</v>
      </c>
      <c r="Z273" s="375">
        <v>1870463</v>
      </c>
      <c r="AA273" s="375">
        <v>97730</v>
      </c>
      <c r="AB273" s="375">
        <v>1968193</v>
      </c>
      <c r="AC273" s="375">
        <v>110883587.73</v>
      </c>
      <c r="AD273" s="375">
        <v>0</v>
      </c>
      <c r="AE273" s="375">
        <v>1734098608.73</v>
      </c>
      <c r="AF273" s="377">
        <v>0</v>
      </c>
    </row>
    <row r="274" spans="1:32">
      <c r="A274" s="367">
        <v>2029</v>
      </c>
      <c r="B274" s="367" t="s">
        <v>12</v>
      </c>
      <c r="C274" s="375">
        <v>955054589</v>
      </c>
      <c r="D274" s="375">
        <v>15748102</v>
      </c>
      <c r="E274" s="375">
        <v>970802691</v>
      </c>
      <c r="F274" s="375">
        <v>549330870</v>
      </c>
      <c r="G274" s="375">
        <v>8877203</v>
      </c>
      <c r="H274" s="375">
        <v>558208073</v>
      </c>
      <c r="I274" s="375">
        <v>170259545</v>
      </c>
      <c r="J274" s="375">
        <v>741586</v>
      </c>
      <c r="K274" s="375">
        <v>171001131</v>
      </c>
      <c r="L274" s="375">
        <v>2692230</v>
      </c>
      <c r="M274" s="375">
        <v>45975435</v>
      </c>
      <c r="N274" s="375">
        <v>4989157</v>
      </c>
      <c r="O274" s="375">
        <v>50964592</v>
      </c>
      <c r="P274" s="375">
        <v>1753668717</v>
      </c>
      <c r="Q274" s="376"/>
      <c r="R274" s="375">
        <v>1753668717</v>
      </c>
      <c r="S274" s="376"/>
      <c r="T274" s="375">
        <v>1677337234</v>
      </c>
      <c r="U274" s="375">
        <v>1677337234</v>
      </c>
      <c r="V274" s="375">
        <v>1702704125</v>
      </c>
      <c r="W274" s="375">
        <v>1702704125</v>
      </c>
      <c r="X274" s="375">
        <v>1753668717</v>
      </c>
      <c r="Y274" s="375">
        <v>1753668717</v>
      </c>
      <c r="Z274" s="375">
        <v>2012075</v>
      </c>
      <c r="AA274" s="375">
        <v>32901</v>
      </c>
      <c r="AB274" s="375">
        <v>2044976</v>
      </c>
      <c r="AC274" s="375">
        <v>131516953.90000001</v>
      </c>
      <c r="AD274" s="375">
        <v>0</v>
      </c>
      <c r="AE274" s="375">
        <v>1887230646.9000001</v>
      </c>
      <c r="AF274" s="377">
        <v>0</v>
      </c>
    </row>
    <row r="275" spans="1:32">
      <c r="A275" s="367">
        <v>2029</v>
      </c>
      <c r="B275" s="367" t="s">
        <v>13</v>
      </c>
      <c r="C275" s="375">
        <v>978871564</v>
      </c>
      <c r="D275" s="375">
        <v>-11314999</v>
      </c>
      <c r="E275" s="375">
        <v>967556565</v>
      </c>
      <c r="F275" s="375">
        <v>559225589</v>
      </c>
      <c r="G275" s="375">
        <v>-6335141</v>
      </c>
      <c r="H275" s="375">
        <v>552890448</v>
      </c>
      <c r="I275" s="375">
        <v>170329566</v>
      </c>
      <c r="J275" s="375">
        <v>-520926</v>
      </c>
      <c r="K275" s="375">
        <v>169808640</v>
      </c>
      <c r="L275" s="375">
        <v>2695417</v>
      </c>
      <c r="M275" s="375">
        <v>45612352</v>
      </c>
      <c r="N275" s="375">
        <v>4939893</v>
      </c>
      <c r="O275" s="375">
        <v>50552245</v>
      </c>
      <c r="P275" s="375">
        <v>1743503315</v>
      </c>
      <c r="Q275" s="376"/>
      <c r="R275" s="375">
        <v>1743503315</v>
      </c>
      <c r="S275" s="376"/>
      <c r="T275" s="375">
        <v>1711122136</v>
      </c>
      <c r="U275" s="375">
        <v>1711122136</v>
      </c>
      <c r="V275" s="375">
        <v>1692951070</v>
      </c>
      <c r="W275" s="375">
        <v>1692951070</v>
      </c>
      <c r="X275" s="375">
        <v>1743503315</v>
      </c>
      <c r="Y275" s="375">
        <v>1743503315</v>
      </c>
      <c r="Z275" s="375">
        <v>2018975</v>
      </c>
      <c r="AA275" s="375">
        <v>-23155</v>
      </c>
      <c r="AB275" s="375">
        <v>1995820</v>
      </c>
      <c r="AC275" s="375">
        <v>129775654.08</v>
      </c>
      <c r="AD275" s="375">
        <v>0</v>
      </c>
      <c r="AE275" s="375">
        <v>1875274789.0799999</v>
      </c>
      <c r="AF275" s="377">
        <v>0</v>
      </c>
    </row>
    <row r="276" spans="1:32">
      <c r="A276" s="367">
        <v>2029</v>
      </c>
      <c r="B276" s="367" t="s">
        <v>14</v>
      </c>
      <c r="C276" s="375">
        <v>908074741</v>
      </c>
      <c r="D276" s="375">
        <v>-86424041</v>
      </c>
      <c r="E276" s="375">
        <v>821650700</v>
      </c>
      <c r="F276" s="375">
        <v>551433054</v>
      </c>
      <c r="G276" s="375">
        <v>-51252848</v>
      </c>
      <c r="H276" s="375">
        <v>500180206</v>
      </c>
      <c r="I276" s="375">
        <v>170117693</v>
      </c>
      <c r="J276" s="375">
        <v>-4275624</v>
      </c>
      <c r="K276" s="375">
        <v>165842069</v>
      </c>
      <c r="L276" s="375">
        <v>2698605</v>
      </c>
      <c r="M276" s="375">
        <v>41526509</v>
      </c>
      <c r="N276" s="375">
        <v>4450959</v>
      </c>
      <c r="O276" s="375">
        <v>45977468</v>
      </c>
      <c r="P276" s="375">
        <v>1536349048</v>
      </c>
      <c r="Q276" s="376"/>
      <c r="R276" s="375">
        <v>1536349048</v>
      </c>
      <c r="S276" s="376"/>
      <c r="T276" s="375">
        <v>1632324093</v>
      </c>
      <c r="U276" s="375">
        <v>1632324093</v>
      </c>
      <c r="V276" s="375">
        <v>1490371580</v>
      </c>
      <c r="W276" s="375">
        <v>1490371580</v>
      </c>
      <c r="X276" s="375">
        <v>1536349048</v>
      </c>
      <c r="Y276" s="375">
        <v>1536349048</v>
      </c>
      <c r="Z276" s="375">
        <v>2113932</v>
      </c>
      <c r="AA276" s="375">
        <v>-199921</v>
      </c>
      <c r="AB276" s="375">
        <v>1914011</v>
      </c>
      <c r="AC276" s="375">
        <v>98550266.069999993</v>
      </c>
      <c r="AD276" s="375">
        <v>0</v>
      </c>
      <c r="AE276" s="375">
        <v>1636813325.0699999</v>
      </c>
      <c r="AF276" s="377">
        <v>0</v>
      </c>
    </row>
    <row r="277" spans="1:32">
      <c r="A277" s="367">
        <v>2029</v>
      </c>
      <c r="B277" s="367" t="s">
        <v>15</v>
      </c>
      <c r="C277" s="375">
        <v>737383579</v>
      </c>
      <c r="D277" s="375">
        <v>-57023366</v>
      </c>
      <c r="E277" s="375">
        <v>680360213</v>
      </c>
      <c r="F277" s="375">
        <v>494552351</v>
      </c>
      <c r="G277" s="375">
        <v>-37126251</v>
      </c>
      <c r="H277" s="375">
        <v>457426100</v>
      </c>
      <c r="I277" s="375">
        <v>199271862</v>
      </c>
      <c r="J277" s="375">
        <v>-3412195</v>
      </c>
      <c r="K277" s="375">
        <v>195859667</v>
      </c>
      <c r="L277" s="375">
        <v>2701793</v>
      </c>
      <c r="M277" s="375">
        <v>37875036</v>
      </c>
      <c r="N277" s="375">
        <v>3967954</v>
      </c>
      <c r="O277" s="375">
        <v>41842990</v>
      </c>
      <c r="P277" s="375">
        <v>1378190763</v>
      </c>
      <c r="Q277" s="376"/>
      <c r="R277" s="375">
        <v>1378190763</v>
      </c>
      <c r="S277" s="376"/>
      <c r="T277" s="375">
        <v>1433909585</v>
      </c>
      <c r="U277" s="375">
        <v>1433909585</v>
      </c>
      <c r="V277" s="375">
        <v>1336347773</v>
      </c>
      <c r="W277" s="375">
        <v>1336347773</v>
      </c>
      <c r="X277" s="375">
        <v>1378190763</v>
      </c>
      <c r="Y277" s="375">
        <v>1378190763</v>
      </c>
      <c r="Z277" s="375">
        <v>1537654</v>
      </c>
      <c r="AA277" s="375">
        <v>-118267</v>
      </c>
      <c r="AB277" s="375">
        <v>1419387</v>
      </c>
      <c r="AC277" s="375">
        <v>77898742.680000007</v>
      </c>
      <c r="AD277" s="375">
        <v>0</v>
      </c>
      <c r="AE277" s="375">
        <v>1457508892.6800001</v>
      </c>
      <c r="AF277" s="377">
        <v>0</v>
      </c>
    </row>
    <row r="278" spans="1:32">
      <c r="A278" s="367">
        <v>2029</v>
      </c>
      <c r="B278" s="367" t="s">
        <v>16</v>
      </c>
      <c r="C278" s="375">
        <v>565363244</v>
      </c>
      <c r="D278" s="375">
        <v>-19377885</v>
      </c>
      <c r="E278" s="375">
        <v>545985359</v>
      </c>
      <c r="F278" s="375">
        <v>421478155</v>
      </c>
      <c r="G278" s="375">
        <v>-13953553</v>
      </c>
      <c r="H278" s="375">
        <v>407524602</v>
      </c>
      <c r="I278" s="375">
        <v>197478256</v>
      </c>
      <c r="J278" s="375">
        <v>-1447345</v>
      </c>
      <c r="K278" s="375">
        <v>196030911</v>
      </c>
      <c r="L278" s="375">
        <v>2704980</v>
      </c>
      <c r="M278" s="375">
        <v>36456599</v>
      </c>
      <c r="N278" s="375">
        <v>3641950</v>
      </c>
      <c r="O278" s="375">
        <v>40098549</v>
      </c>
      <c r="P278" s="375">
        <v>1192344401</v>
      </c>
      <c r="Q278" s="376"/>
      <c r="R278" s="375">
        <v>1192344401</v>
      </c>
      <c r="S278" s="376"/>
      <c r="T278" s="375">
        <v>1187024635</v>
      </c>
      <c r="U278" s="375">
        <v>1187024635</v>
      </c>
      <c r="V278" s="375">
        <v>1152245852</v>
      </c>
      <c r="W278" s="375">
        <v>1152245852</v>
      </c>
      <c r="X278" s="375">
        <v>1192344401</v>
      </c>
      <c r="Y278" s="375">
        <v>1192344401</v>
      </c>
      <c r="Z278" s="375">
        <v>1331691</v>
      </c>
      <c r="AA278" s="375">
        <v>-45276</v>
      </c>
      <c r="AB278" s="375">
        <v>1286415</v>
      </c>
      <c r="AC278" s="375">
        <v>57660728.729999997</v>
      </c>
      <c r="AD278" s="375">
        <v>0</v>
      </c>
      <c r="AE278" s="375">
        <v>1251291544.73</v>
      </c>
      <c r="AF278" s="377">
        <v>0</v>
      </c>
    </row>
    <row r="279" spans="1:32">
      <c r="A279" s="367">
        <v>2029</v>
      </c>
      <c r="B279" s="367" t="s">
        <v>17</v>
      </c>
      <c r="C279" s="375">
        <v>637650447</v>
      </c>
      <c r="D279" s="375">
        <v>33879397</v>
      </c>
      <c r="E279" s="375">
        <v>671529844</v>
      </c>
      <c r="F279" s="375">
        <v>410902848</v>
      </c>
      <c r="G279" s="375">
        <v>21208709</v>
      </c>
      <c r="H279" s="375">
        <v>432111557</v>
      </c>
      <c r="I279" s="375">
        <v>167184362</v>
      </c>
      <c r="J279" s="375">
        <v>2218155</v>
      </c>
      <c r="K279" s="375">
        <v>169402517</v>
      </c>
      <c r="L279" s="375">
        <v>2708168</v>
      </c>
      <c r="M279" s="375">
        <v>40075439</v>
      </c>
      <c r="N279" s="375">
        <v>3923221</v>
      </c>
      <c r="O279" s="375">
        <v>43998660</v>
      </c>
      <c r="P279" s="375">
        <v>1319750746</v>
      </c>
      <c r="Q279" s="376"/>
      <c r="R279" s="375">
        <v>1319750746</v>
      </c>
      <c r="S279" s="376"/>
      <c r="T279" s="375">
        <v>1218445825</v>
      </c>
      <c r="U279" s="375">
        <v>1218445825</v>
      </c>
      <c r="V279" s="375">
        <v>1275752086</v>
      </c>
      <c r="W279" s="375">
        <v>1275752086</v>
      </c>
      <c r="X279" s="375">
        <v>1319750746</v>
      </c>
      <c r="Y279" s="375">
        <v>1319750746</v>
      </c>
      <c r="Z279" s="375">
        <v>1856050</v>
      </c>
      <c r="AA279" s="375">
        <v>97445</v>
      </c>
      <c r="AB279" s="375">
        <v>1953495</v>
      </c>
      <c r="AC279" s="375">
        <v>72114950.400000006</v>
      </c>
      <c r="AD279" s="375">
        <v>0</v>
      </c>
      <c r="AE279" s="375">
        <v>1393819191.4000001</v>
      </c>
      <c r="AF279" s="377">
        <v>0</v>
      </c>
    </row>
    <row r="280" spans="1:32">
      <c r="A280" s="367">
        <v>2029</v>
      </c>
      <c r="B280" s="372" t="s">
        <v>184</v>
      </c>
      <c r="C280" s="375">
        <v>8656312723</v>
      </c>
      <c r="D280" s="375">
        <v>5990743</v>
      </c>
      <c r="E280" s="375">
        <v>8662303466</v>
      </c>
      <c r="F280" s="375">
        <v>5528769955</v>
      </c>
      <c r="G280" s="375">
        <v>18357397</v>
      </c>
      <c r="H280" s="375">
        <v>5547127352</v>
      </c>
      <c r="I280" s="375">
        <v>2142002719</v>
      </c>
      <c r="J280" s="375">
        <v>2649095</v>
      </c>
      <c r="K280" s="375">
        <v>2144651814</v>
      </c>
      <c r="L280" s="375">
        <v>32287630</v>
      </c>
      <c r="M280" s="375">
        <v>477292289</v>
      </c>
      <c r="N280" s="375">
        <v>49497945</v>
      </c>
      <c r="O280" s="375">
        <v>526790234</v>
      </c>
      <c r="P280" s="375">
        <v>16913160496</v>
      </c>
      <c r="Q280" s="376"/>
      <c r="R280" s="375">
        <v>16913160496</v>
      </c>
      <c r="S280" s="376"/>
      <c r="T280" s="375">
        <v>16359373027</v>
      </c>
      <c r="U280" s="375">
        <v>16359373027</v>
      </c>
      <c r="V280" s="375">
        <v>16386370262</v>
      </c>
      <c r="W280" s="375">
        <v>16386370262</v>
      </c>
      <c r="X280" s="375">
        <v>16913160496</v>
      </c>
      <c r="Y280" s="375">
        <v>16913160496</v>
      </c>
      <c r="Z280" s="375">
        <v>21799688</v>
      </c>
      <c r="AA280" s="375">
        <v>55875</v>
      </c>
      <c r="AB280" s="375">
        <v>21855563</v>
      </c>
      <c r="AC280" s="375">
        <v>1013480571.5400001</v>
      </c>
      <c r="AD280" s="375">
        <v>0</v>
      </c>
      <c r="AE280" s="375">
        <v>17948496630.539997</v>
      </c>
      <c r="AF280" s="377">
        <v>0</v>
      </c>
    </row>
    <row r="281" spans="1:32">
      <c r="A281" s="367">
        <v>2030</v>
      </c>
      <c r="B281" s="367" t="s">
        <v>6</v>
      </c>
      <c r="C281" s="375">
        <v>740645114</v>
      </c>
      <c r="D281" s="375">
        <v>-5415709</v>
      </c>
      <c r="E281" s="375">
        <v>735229405</v>
      </c>
      <c r="F281" s="375">
        <v>415269151</v>
      </c>
      <c r="G281" s="375">
        <v>-2969657</v>
      </c>
      <c r="H281" s="375">
        <v>412299494</v>
      </c>
      <c r="I281" s="375">
        <v>168498764</v>
      </c>
      <c r="J281" s="375">
        <v>-310174</v>
      </c>
      <c r="K281" s="375">
        <v>168188590</v>
      </c>
      <c r="L281" s="375">
        <v>2711449</v>
      </c>
      <c r="M281" s="375">
        <v>40454379</v>
      </c>
      <c r="N281" s="375">
        <v>3948454</v>
      </c>
      <c r="O281" s="375">
        <v>44402833</v>
      </c>
      <c r="P281" s="375">
        <v>1362831771</v>
      </c>
      <c r="Q281" s="376"/>
      <c r="R281" s="375">
        <v>1362831771</v>
      </c>
      <c r="S281" s="376"/>
      <c r="T281" s="375">
        <v>1327124478</v>
      </c>
      <c r="U281" s="375">
        <v>1327124478</v>
      </c>
      <c r="V281" s="375">
        <v>1318428938</v>
      </c>
      <c r="W281" s="375">
        <v>1318428938</v>
      </c>
      <c r="X281" s="375">
        <v>1362831771</v>
      </c>
      <c r="Y281" s="375">
        <v>1362831771</v>
      </c>
      <c r="Z281" s="375">
        <v>2058193</v>
      </c>
      <c r="AA281" s="375">
        <v>-14846</v>
      </c>
      <c r="AB281" s="375">
        <v>2043347</v>
      </c>
      <c r="AC281" s="375">
        <v>76322925.530000001</v>
      </c>
      <c r="AD281" s="375">
        <v>0</v>
      </c>
      <c r="AE281" s="375">
        <v>1441198043.53</v>
      </c>
      <c r="AF281" s="377">
        <v>0</v>
      </c>
    </row>
    <row r="282" spans="1:32">
      <c r="A282" s="367">
        <v>2030</v>
      </c>
      <c r="B282" s="367" t="s">
        <v>7</v>
      </c>
      <c r="C282" s="375">
        <v>655223909</v>
      </c>
      <c r="D282" s="375">
        <v>-63121901</v>
      </c>
      <c r="E282" s="375">
        <v>592102008</v>
      </c>
      <c r="F282" s="375">
        <v>393740294</v>
      </c>
      <c r="G282" s="375">
        <v>-36712916</v>
      </c>
      <c r="H282" s="375">
        <v>357027378</v>
      </c>
      <c r="I282" s="375">
        <v>168168932</v>
      </c>
      <c r="J282" s="375">
        <v>-4072350</v>
      </c>
      <c r="K282" s="375">
        <v>164096582</v>
      </c>
      <c r="L282" s="375">
        <v>2714731</v>
      </c>
      <c r="M282" s="375">
        <v>36768961</v>
      </c>
      <c r="N282" s="375">
        <v>3622226</v>
      </c>
      <c r="O282" s="375">
        <v>40391187</v>
      </c>
      <c r="P282" s="375">
        <v>1156331886</v>
      </c>
      <c r="Q282" s="376"/>
      <c r="R282" s="375">
        <v>1156331886</v>
      </c>
      <c r="S282" s="376"/>
      <c r="T282" s="375">
        <v>1219847866</v>
      </c>
      <c r="U282" s="375">
        <v>1219847866</v>
      </c>
      <c r="V282" s="375">
        <v>1115940699</v>
      </c>
      <c r="W282" s="375">
        <v>1115940699</v>
      </c>
      <c r="X282" s="375">
        <v>1156331886</v>
      </c>
      <c r="Y282" s="375">
        <v>1156331886</v>
      </c>
      <c r="Z282" s="375">
        <v>1990683</v>
      </c>
      <c r="AA282" s="375">
        <v>-189979</v>
      </c>
      <c r="AB282" s="375">
        <v>1800704</v>
      </c>
      <c r="AC282" s="375">
        <v>53432210.600000001</v>
      </c>
      <c r="AD282" s="375">
        <v>0</v>
      </c>
      <c r="AE282" s="375">
        <v>1211564800.5999999</v>
      </c>
      <c r="AF282" s="377">
        <v>0</v>
      </c>
    </row>
    <row r="283" spans="1:32">
      <c r="A283" s="367">
        <v>2030</v>
      </c>
      <c r="B283" s="367" t="s">
        <v>8</v>
      </c>
      <c r="C283" s="375">
        <v>569980795</v>
      </c>
      <c r="D283" s="375">
        <v>25094937</v>
      </c>
      <c r="E283" s="375">
        <v>595075732</v>
      </c>
      <c r="F283" s="375">
        <v>384301092</v>
      </c>
      <c r="G283" s="375">
        <v>16309186</v>
      </c>
      <c r="H283" s="375">
        <v>400610278</v>
      </c>
      <c r="I283" s="375">
        <v>197995900</v>
      </c>
      <c r="J283" s="375">
        <v>1854702</v>
      </c>
      <c r="K283" s="375">
        <v>199850602</v>
      </c>
      <c r="L283" s="375">
        <v>2718012</v>
      </c>
      <c r="M283" s="375">
        <v>37567985</v>
      </c>
      <c r="N283" s="375">
        <v>3756572</v>
      </c>
      <c r="O283" s="375">
        <v>41324557</v>
      </c>
      <c r="P283" s="375">
        <v>1239579181</v>
      </c>
      <c r="Q283" s="376"/>
      <c r="R283" s="375">
        <v>1239579181</v>
      </c>
      <c r="S283" s="376"/>
      <c r="T283" s="375">
        <v>1154995799</v>
      </c>
      <c r="U283" s="375">
        <v>1154995799</v>
      </c>
      <c r="V283" s="375">
        <v>1198254624</v>
      </c>
      <c r="W283" s="375">
        <v>1198254624</v>
      </c>
      <c r="X283" s="375">
        <v>1239579181</v>
      </c>
      <c r="Y283" s="375">
        <v>1239579181</v>
      </c>
      <c r="Z283" s="375">
        <v>1781699</v>
      </c>
      <c r="AA283" s="375">
        <v>77755</v>
      </c>
      <c r="AB283" s="375">
        <v>1859454</v>
      </c>
      <c r="AC283" s="375">
        <v>61471379.609999999</v>
      </c>
      <c r="AD283" s="375">
        <v>0</v>
      </c>
      <c r="AE283" s="375">
        <v>1302910014.6100001</v>
      </c>
      <c r="AF283" s="377">
        <v>0</v>
      </c>
    </row>
    <row r="284" spans="1:32">
      <c r="A284" s="367">
        <v>2030</v>
      </c>
      <c r="B284" s="367" t="s">
        <v>9</v>
      </c>
      <c r="C284" s="375">
        <v>549685468</v>
      </c>
      <c r="D284" s="375">
        <v>23487858</v>
      </c>
      <c r="E284" s="375">
        <v>573173326</v>
      </c>
      <c r="F284" s="375">
        <v>418062736</v>
      </c>
      <c r="G284" s="375">
        <v>17207000</v>
      </c>
      <c r="H284" s="375">
        <v>435269736</v>
      </c>
      <c r="I284" s="375">
        <v>198679940</v>
      </c>
      <c r="J284" s="375">
        <v>1834217</v>
      </c>
      <c r="K284" s="375">
        <v>200514157</v>
      </c>
      <c r="L284" s="375">
        <v>2721293</v>
      </c>
      <c r="M284" s="375">
        <v>34895053</v>
      </c>
      <c r="N284" s="375">
        <v>3538264</v>
      </c>
      <c r="O284" s="375">
        <v>38433317</v>
      </c>
      <c r="P284" s="375">
        <v>1250111829</v>
      </c>
      <c r="Q284" s="376"/>
      <c r="R284" s="375">
        <v>1250111829</v>
      </c>
      <c r="S284" s="376"/>
      <c r="T284" s="375">
        <v>1169149437</v>
      </c>
      <c r="U284" s="375">
        <v>1169149437</v>
      </c>
      <c r="V284" s="375">
        <v>1211678512</v>
      </c>
      <c r="W284" s="375">
        <v>1211678512</v>
      </c>
      <c r="X284" s="375">
        <v>1250111829</v>
      </c>
      <c r="Y284" s="375">
        <v>1250111829</v>
      </c>
      <c r="Z284" s="375">
        <v>1726224</v>
      </c>
      <c r="AA284" s="375">
        <v>73322</v>
      </c>
      <c r="AB284" s="375">
        <v>1799546</v>
      </c>
      <c r="AC284" s="375">
        <v>62134632.520000003</v>
      </c>
      <c r="AD284" s="375">
        <v>0</v>
      </c>
      <c r="AE284" s="375">
        <v>1314046007.52</v>
      </c>
      <c r="AF284" s="377">
        <v>0</v>
      </c>
    </row>
    <row r="285" spans="1:32">
      <c r="A285" s="367">
        <v>2030</v>
      </c>
      <c r="B285" s="367" t="s">
        <v>10</v>
      </c>
      <c r="C285" s="375">
        <v>607424542</v>
      </c>
      <c r="D285" s="375">
        <v>109262568</v>
      </c>
      <c r="E285" s="375">
        <v>716687110</v>
      </c>
      <c r="F285" s="375">
        <v>446226473</v>
      </c>
      <c r="G285" s="375">
        <v>77706983</v>
      </c>
      <c r="H285" s="375">
        <v>523933456</v>
      </c>
      <c r="I285" s="375">
        <v>168929501</v>
      </c>
      <c r="J285" s="375">
        <v>7749139</v>
      </c>
      <c r="K285" s="375">
        <v>176678640</v>
      </c>
      <c r="L285" s="375">
        <v>2724575</v>
      </c>
      <c r="M285" s="375">
        <v>40998947</v>
      </c>
      <c r="N285" s="375">
        <v>4329508</v>
      </c>
      <c r="O285" s="375">
        <v>45328455</v>
      </c>
      <c r="P285" s="375">
        <v>1465352236</v>
      </c>
      <c r="Q285" s="376"/>
      <c r="R285" s="375">
        <v>1465352236</v>
      </c>
      <c r="S285" s="376"/>
      <c r="T285" s="375">
        <v>1225305091</v>
      </c>
      <c r="U285" s="375">
        <v>1225305091</v>
      </c>
      <c r="V285" s="375">
        <v>1420023781</v>
      </c>
      <c r="W285" s="375">
        <v>1420023781</v>
      </c>
      <c r="X285" s="375">
        <v>1465352236</v>
      </c>
      <c r="Y285" s="375">
        <v>1465352236</v>
      </c>
      <c r="Z285" s="375">
        <v>1502049</v>
      </c>
      <c r="AA285" s="375">
        <v>267993</v>
      </c>
      <c r="AB285" s="375">
        <v>1770042</v>
      </c>
      <c r="AC285" s="375">
        <v>87287798.280000001</v>
      </c>
      <c r="AD285" s="375">
        <v>0</v>
      </c>
      <c r="AE285" s="375">
        <v>1554410076.28</v>
      </c>
      <c r="AF285" s="377">
        <v>0</v>
      </c>
    </row>
    <row r="286" spans="1:32">
      <c r="A286" s="367">
        <v>2030</v>
      </c>
      <c r="B286" s="367" t="s">
        <v>11</v>
      </c>
      <c r="C286" s="375">
        <v>833605565</v>
      </c>
      <c r="D286" s="375">
        <v>43869350</v>
      </c>
      <c r="E286" s="375">
        <v>877474915</v>
      </c>
      <c r="F286" s="375">
        <v>520664268</v>
      </c>
      <c r="G286" s="375">
        <v>26764052</v>
      </c>
      <c r="H286" s="375">
        <v>547428320</v>
      </c>
      <c r="I286" s="375">
        <v>170438771</v>
      </c>
      <c r="J286" s="375">
        <v>2344883</v>
      </c>
      <c r="K286" s="375">
        <v>172783654</v>
      </c>
      <c r="L286" s="375">
        <v>2727856</v>
      </c>
      <c r="M286" s="375">
        <v>43899620</v>
      </c>
      <c r="N286" s="375">
        <v>4712181</v>
      </c>
      <c r="O286" s="375">
        <v>48611801</v>
      </c>
      <c r="P286" s="375">
        <v>1649026546</v>
      </c>
      <c r="Q286" s="376"/>
      <c r="R286" s="375">
        <v>1649026546</v>
      </c>
      <c r="S286" s="376"/>
      <c r="T286" s="375">
        <v>1527436460</v>
      </c>
      <c r="U286" s="375">
        <v>1527436460</v>
      </c>
      <c r="V286" s="375">
        <v>1600414745</v>
      </c>
      <c r="W286" s="375">
        <v>1600414745</v>
      </c>
      <c r="X286" s="375">
        <v>1649026546</v>
      </c>
      <c r="Y286" s="375">
        <v>1649026546</v>
      </c>
      <c r="Z286" s="375">
        <v>1870463</v>
      </c>
      <c r="AA286" s="375">
        <v>97593</v>
      </c>
      <c r="AB286" s="375">
        <v>1968056</v>
      </c>
      <c r="AC286" s="375">
        <v>112830845.22</v>
      </c>
      <c r="AD286" s="375">
        <v>0</v>
      </c>
      <c r="AE286" s="375">
        <v>1763825447.22</v>
      </c>
      <c r="AF286" s="377">
        <v>0</v>
      </c>
    </row>
    <row r="287" spans="1:32">
      <c r="A287" s="367">
        <v>2030</v>
      </c>
      <c r="B287" s="367" t="s">
        <v>12</v>
      </c>
      <c r="C287" s="375">
        <v>975463191</v>
      </c>
      <c r="D287" s="375">
        <v>16040452</v>
      </c>
      <c r="E287" s="375">
        <v>991503643</v>
      </c>
      <c r="F287" s="375">
        <v>557118806</v>
      </c>
      <c r="G287" s="375">
        <v>8984086</v>
      </c>
      <c r="H287" s="375">
        <v>566102892</v>
      </c>
      <c r="I287" s="375">
        <v>171151637</v>
      </c>
      <c r="J287" s="375">
        <v>744321</v>
      </c>
      <c r="K287" s="375">
        <v>171895958</v>
      </c>
      <c r="L287" s="375">
        <v>2731137</v>
      </c>
      <c r="M287" s="375">
        <v>46801928</v>
      </c>
      <c r="N287" s="375">
        <v>5044507</v>
      </c>
      <c r="O287" s="375">
        <v>51846435</v>
      </c>
      <c r="P287" s="375">
        <v>1784080065</v>
      </c>
      <c r="Q287" s="376"/>
      <c r="R287" s="375">
        <v>1784080065</v>
      </c>
      <c r="S287" s="376"/>
      <c r="T287" s="375">
        <v>1706464771</v>
      </c>
      <c r="U287" s="375">
        <v>1706464771</v>
      </c>
      <c r="V287" s="375">
        <v>1732233630</v>
      </c>
      <c r="W287" s="375">
        <v>1732233630</v>
      </c>
      <c r="X287" s="375">
        <v>1784080065</v>
      </c>
      <c r="Y287" s="375">
        <v>1784080065</v>
      </c>
      <c r="Z287" s="375">
        <v>2012075</v>
      </c>
      <c r="AA287" s="375">
        <v>32803</v>
      </c>
      <c r="AB287" s="375">
        <v>2044878</v>
      </c>
      <c r="AC287" s="375">
        <v>133892238.40000001</v>
      </c>
      <c r="AD287" s="375">
        <v>0</v>
      </c>
      <c r="AE287" s="375">
        <v>1920017181.4000001</v>
      </c>
      <c r="AF287" s="377">
        <v>0</v>
      </c>
    </row>
    <row r="288" spans="1:32">
      <c r="A288" s="367">
        <v>2030</v>
      </c>
      <c r="B288" s="367" t="s">
        <v>13</v>
      </c>
      <c r="C288" s="375">
        <v>999804210</v>
      </c>
      <c r="D288" s="375">
        <v>-11579297</v>
      </c>
      <c r="E288" s="375">
        <v>988224913</v>
      </c>
      <c r="F288" s="375">
        <v>567171505</v>
      </c>
      <c r="G288" s="375">
        <v>-6441544</v>
      </c>
      <c r="H288" s="375">
        <v>560729961</v>
      </c>
      <c r="I288" s="375">
        <v>171220432</v>
      </c>
      <c r="J288" s="375">
        <v>-525289</v>
      </c>
      <c r="K288" s="375">
        <v>170695143</v>
      </c>
      <c r="L288" s="375">
        <v>2734419</v>
      </c>
      <c r="M288" s="375">
        <v>46442892</v>
      </c>
      <c r="N288" s="375">
        <v>4995515</v>
      </c>
      <c r="O288" s="375">
        <v>51438407</v>
      </c>
      <c r="P288" s="375">
        <v>1773822843</v>
      </c>
      <c r="Q288" s="376"/>
      <c r="R288" s="375">
        <v>1773822843</v>
      </c>
      <c r="S288" s="376"/>
      <c r="T288" s="375">
        <v>1740930566</v>
      </c>
      <c r="U288" s="375">
        <v>1740930566</v>
      </c>
      <c r="V288" s="375">
        <v>1722384436</v>
      </c>
      <c r="W288" s="375">
        <v>1722384436</v>
      </c>
      <c r="X288" s="375">
        <v>1773822843</v>
      </c>
      <c r="Y288" s="375">
        <v>1773822843</v>
      </c>
      <c r="Z288" s="375">
        <v>2018975</v>
      </c>
      <c r="AA288" s="375">
        <v>-23195</v>
      </c>
      <c r="AB288" s="375">
        <v>1995780</v>
      </c>
      <c r="AC288" s="375">
        <v>132130133.62</v>
      </c>
      <c r="AD288" s="375">
        <v>0</v>
      </c>
      <c r="AE288" s="375">
        <v>1907948756.6199999</v>
      </c>
      <c r="AF288" s="377">
        <v>0</v>
      </c>
    </row>
    <row r="289" spans="1:32">
      <c r="A289" s="367">
        <v>2030</v>
      </c>
      <c r="B289" s="367" t="s">
        <v>14</v>
      </c>
      <c r="C289" s="375">
        <v>927530296</v>
      </c>
      <c r="D289" s="375">
        <v>-88210215</v>
      </c>
      <c r="E289" s="375">
        <v>839320081</v>
      </c>
      <c r="F289" s="375">
        <v>559356524</v>
      </c>
      <c r="G289" s="375">
        <v>-51977569</v>
      </c>
      <c r="H289" s="375">
        <v>507378955</v>
      </c>
      <c r="I289" s="375">
        <v>171009480</v>
      </c>
      <c r="J289" s="375">
        <v>-4300323</v>
      </c>
      <c r="K289" s="375">
        <v>166709157</v>
      </c>
      <c r="L289" s="375">
        <v>2737700</v>
      </c>
      <c r="M289" s="375">
        <v>42336461</v>
      </c>
      <c r="N289" s="375">
        <v>4505203</v>
      </c>
      <c r="O289" s="375">
        <v>46841664</v>
      </c>
      <c r="P289" s="375">
        <v>1562987557</v>
      </c>
      <c r="Q289" s="376"/>
      <c r="R289" s="375">
        <v>1562987557</v>
      </c>
      <c r="S289" s="376"/>
      <c r="T289" s="375">
        <v>1660634000</v>
      </c>
      <c r="U289" s="375">
        <v>1660634000</v>
      </c>
      <c r="V289" s="375">
        <v>1516145893</v>
      </c>
      <c r="W289" s="375">
        <v>1516145893</v>
      </c>
      <c r="X289" s="375">
        <v>1562987557</v>
      </c>
      <c r="Y289" s="375">
        <v>1562987557</v>
      </c>
      <c r="Z289" s="375">
        <v>2113932</v>
      </c>
      <c r="AA289" s="375">
        <v>-199738</v>
      </c>
      <c r="AB289" s="375">
        <v>1914194</v>
      </c>
      <c r="AC289" s="375">
        <v>100316917.92</v>
      </c>
      <c r="AD289" s="375">
        <v>0</v>
      </c>
      <c r="AE289" s="375">
        <v>1665218668.9200001</v>
      </c>
      <c r="AF289" s="377">
        <v>0</v>
      </c>
    </row>
    <row r="290" spans="1:32">
      <c r="A290" s="367">
        <v>2030</v>
      </c>
      <c r="B290" s="367" t="s">
        <v>15</v>
      </c>
      <c r="C290" s="375">
        <v>753195685</v>
      </c>
      <c r="D290" s="375">
        <v>-58150232</v>
      </c>
      <c r="E290" s="375">
        <v>695045453</v>
      </c>
      <c r="F290" s="375">
        <v>501735960</v>
      </c>
      <c r="G290" s="375">
        <v>-37621173</v>
      </c>
      <c r="H290" s="375">
        <v>464114787</v>
      </c>
      <c r="I290" s="375">
        <v>200163081</v>
      </c>
      <c r="J290" s="375">
        <v>-3429276</v>
      </c>
      <c r="K290" s="375">
        <v>196733805</v>
      </c>
      <c r="L290" s="375">
        <v>2740981</v>
      </c>
      <c r="M290" s="375">
        <v>38720757</v>
      </c>
      <c r="N290" s="375">
        <v>4024592</v>
      </c>
      <c r="O290" s="375">
        <v>42745349</v>
      </c>
      <c r="P290" s="375">
        <v>1401380375</v>
      </c>
      <c r="Q290" s="376"/>
      <c r="R290" s="375">
        <v>1401380375</v>
      </c>
      <c r="S290" s="376"/>
      <c r="T290" s="375">
        <v>1457835707</v>
      </c>
      <c r="U290" s="375">
        <v>1457835707</v>
      </c>
      <c r="V290" s="375">
        <v>1358635026</v>
      </c>
      <c r="W290" s="375">
        <v>1358635026</v>
      </c>
      <c r="X290" s="375">
        <v>1401380375</v>
      </c>
      <c r="Y290" s="375">
        <v>1401380375</v>
      </c>
      <c r="Z290" s="375">
        <v>1537654</v>
      </c>
      <c r="AA290" s="375">
        <v>-118055</v>
      </c>
      <c r="AB290" s="375">
        <v>1419599</v>
      </c>
      <c r="AC290" s="375">
        <v>79200634.5</v>
      </c>
      <c r="AD290" s="375">
        <v>0</v>
      </c>
      <c r="AE290" s="375">
        <v>1482000608.5</v>
      </c>
      <c r="AF290" s="377">
        <v>0</v>
      </c>
    </row>
    <row r="291" spans="1:32">
      <c r="A291" s="367">
        <v>2030</v>
      </c>
      <c r="B291" s="367" t="s">
        <v>16</v>
      </c>
      <c r="C291" s="375">
        <v>577437597</v>
      </c>
      <c r="D291" s="375">
        <v>-19735443</v>
      </c>
      <c r="E291" s="375">
        <v>557702154</v>
      </c>
      <c r="F291" s="375">
        <v>427584038</v>
      </c>
      <c r="G291" s="375">
        <v>-14123431</v>
      </c>
      <c r="H291" s="375">
        <v>413460607</v>
      </c>
      <c r="I291" s="375">
        <v>198369440</v>
      </c>
      <c r="J291" s="375">
        <v>-1453151</v>
      </c>
      <c r="K291" s="375">
        <v>196916289</v>
      </c>
      <c r="L291" s="375">
        <v>2744263</v>
      </c>
      <c r="M291" s="375">
        <v>37283526</v>
      </c>
      <c r="N291" s="375">
        <v>3697330</v>
      </c>
      <c r="O291" s="375">
        <v>40980856</v>
      </c>
      <c r="P291" s="375">
        <v>1211804169</v>
      </c>
      <c r="Q291" s="376"/>
      <c r="R291" s="375">
        <v>1211804169</v>
      </c>
      <c r="S291" s="376"/>
      <c r="T291" s="375">
        <v>1206135338</v>
      </c>
      <c r="U291" s="375">
        <v>1206135338</v>
      </c>
      <c r="V291" s="375">
        <v>1170823313</v>
      </c>
      <c r="W291" s="375">
        <v>1170823313</v>
      </c>
      <c r="X291" s="375">
        <v>1211804169</v>
      </c>
      <c r="Y291" s="375">
        <v>1211804169</v>
      </c>
      <c r="Z291" s="375">
        <v>1331691</v>
      </c>
      <c r="AA291" s="375">
        <v>-45137</v>
      </c>
      <c r="AB291" s="375">
        <v>1286554</v>
      </c>
      <c r="AC291" s="375">
        <v>58572286.039999999</v>
      </c>
      <c r="AD291" s="375">
        <v>0</v>
      </c>
      <c r="AE291" s="375">
        <v>1271663009.04</v>
      </c>
      <c r="AF291" s="377">
        <v>0</v>
      </c>
    </row>
    <row r="292" spans="1:32">
      <c r="A292" s="367">
        <v>2030</v>
      </c>
      <c r="B292" s="367" t="s">
        <v>17</v>
      </c>
      <c r="C292" s="375">
        <v>651202956</v>
      </c>
      <c r="D292" s="375">
        <v>34566159</v>
      </c>
      <c r="E292" s="375">
        <v>685769115</v>
      </c>
      <c r="F292" s="375">
        <v>416720990</v>
      </c>
      <c r="G292" s="375">
        <v>21505517</v>
      </c>
      <c r="H292" s="375">
        <v>438226507</v>
      </c>
      <c r="I292" s="375">
        <v>168074529</v>
      </c>
      <c r="J292" s="375">
        <v>2231084</v>
      </c>
      <c r="K292" s="375">
        <v>170305613</v>
      </c>
      <c r="L292" s="375">
        <v>2747544</v>
      </c>
      <c r="M292" s="375">
        <v>40938027</v>
      </c>
      <c r="N292" s="375">
        <v>3980989</v>
      </c>
      <c r="O292" s="375">
        <v>44919016</v>
      </c>
      <c r="P292" s="375">
        <v>1341967795</v>
      </c>
      <c r="Q292" s="376"/>
      <c r="R292" s="375">
        <v>1341967795</v>
      </c>
      <c r="S292" s="376"/>
      <c r="T292" s="375">
        <v>1238746019</v>
      </c>
      <c r="U292" s="375">
        <v>1238746019</v>
      </c>
      <c r="V292" s="375">
        <v>1297048779</v>
      </c>
      <c r="W292" s="375">
        <v>1297048779</v>
      </c>
      <c r="X292" s="375">
        <v>1341967795</v>
      </c>
      <c r="Y292" s="375">
        <v>1341967795</v>
      </c>
      <c r="Z292" s="375">
        <v>1856050</v>
      </c>
      <c r="AA292" s="375">
        <v>97320</v>
      </c>
      <c r="AB292" s="375">
        <v>1953370</v>
      </c>
      <c r="AC292" s="375">
        <v>73353155.400000006</v>
      </c>
      <c r="AD292" s="375">
        <v>0</v>
      </c>
      <c r="AE292" s="375">
        <v>1417274320.4000001</v>
      </c>
      <c r="AF292" s="377">
        <v>0</v>
      </c>
    </row>
    <row r="293" spans="1:32">
      <c r="A293" s="367">
        <v>2030</v>
      </c>
      <c r="B293" s="372" t="s">
        <v>184</v>
      </c>
      <c r="C293" s="375">
        <v>8841199328</v>
      </c>
      <c r="D293" s="375">
        <v>6108527</v>
      </c>
      <c r="E293" s="375">
        <v>8847307855</v>
      </c>
      <c r="F293" s="375">
        <v>5607951837</v>
      </c>
      <c r="G293" s="375">
        <v>18630534</v>
      </c>
      <c r="H293" s="375">
        <v>5626582371</v>
      </c>
      <c r="I293" s="375">
        <v>2152700407</v>
      </c>
      <c r="J293" s="375">
        <v>2667783</v>
      </c>
      <c r="K293" s="375">
        <v>2155368190</v>
      </c>
      <c r="L293" s="375">
        <v>32753960</v>
      </c>
      <c r="M293" s="375">
        <v>487108536</v>
      </c>
      <c r="N293" s="375">
        <v>50155341</v>
      </c>
      <c r="O293" s="375">
        <v>537263877</v>
      </c>
      <c r="P293" s="375">
        <v>17199276253</v>
      </c>
      <c r="Q293" s="376"/>
      <c r="R293" s="375">
        <v>17199276253</v>
      </c>
      <c r="S293" s="376"/>
      <c r="T293" s="375">
        <v>16634605532</v>
      </c>
      <c r="U293" s="375">
        <v>16634605532</v>
      </c>
      <c r="V293" s="375">
        <v>16662012376</v>
      </c>
      <c r="W293" s="375">
        <v>16662012376</v>
      </c>
      <c r="X293" s="375">
        <v>17199276253</v>
      </c>
      <c r="Y293" s="375">
        <v>17199276253</v>
      </c>
      <c r="Z293" s="375">
        <v>21799688</v>
      </c>
      <c r="AA293" s="375">
        <v>55836</v>
      </c>
      <c r="AB293" s="375">
        <v>21855524</v>
      </c>
      <c r="AC293" s="375">
        <v>1030945157.6399999</v>
      </c>
      <c r="AD293" s="375">
        <v>0</v>
      </c>
      <c r="AE293" s="375">
        <v>18252076934.639999</v>
      </c>
      <c r="AF293" s="377">
        <v>0</v>
      </c>
    </row>
    <row r="294" spans="1:32">
      <c r="A294" s="367">
        <v>2031</v>
      </c>
      <c r="B294" s="367" t="s">
        <v>6</v>
      </c>
      <c r="C294" s="375">
        <v>756475318</v>
      </c>
      <c r="D294" s="375">
        <v>-5532608</v>
      </c>
      <c r="E294" s="375">
        <v>750942710</v>
      </c>
      <c r="F294" s="375">
        <v>420925249</v>
      </c>
      <c r="G294" s="375">
        <v>-3013624</v>
      </c>
      <c r="H294" s="375">
        <v>417911625</v>
      </c>
      <c r="I294" s="375">
        <v>169391056</v>
      </c>
      <c r="J294" s="375">
        <v>-312284</v>
      </c>
      <c r="K294" s="375">
        <v>169078772</v>
      </c>
      <c r="L294" s="375">
        <v>2750949</v>
      </c>
      <c r="M294" s="375">
        <v>41324726</v>
      </c>
      <c r="N294" s="375">
        <v>4006741</v>
      </c>
      <c r="O294" s="375">
        <v>45331467</v>
      </c>
      <c r="P294" s="375">
        <v>1386015523</v>
      </c>
      <c r="Q294" s="376"/>
      <c r="R294" s="375">
        <v>1386015523</v>
      </c>
      <c r="S294" s="376"/>
      <c r="T294" s="375">
        <v>1349542572</v>
      </c>
      <c r="U294" s="375">
        <v>1349542572</v>
      </c>
      <c r="V294" s="375">
        <v>1340684056</v>
      </c>
      <c r="W294" s="375">
        <v>1340684056</v>
      </c>
      <c r="X294" s="375">
        <v>1386015523</v>
      </c>
      <c r="Y294" s="375">
        <v>1386015523</v>
      </c>
      <c r="Z294" s="375">
        <v>2058193</v>
      </c>
      <c r="AA294" s="375">
        <v>-14844</v>
      </c>
      <c r="AB294" s="375">
        <v>2043349</v>
      </c>
      <c r="AC294" s="375">
        <v>77670558.629999995</v>
      </c>
      <c r="AD294" s="375">
        <v>0</v>
      </c>
      <c r="AE294" s="375">
        <v>1465729430.6300001</v>
      </c>
      <c r="AF294" s="377">
        <v>0</v>
      </c>
    </row>
    <row r="295" spans="1:32">
      <c r="A295" s="367">
        <v>2031</v>
      </c>
      <c r="B295" s="367" t="s">
        <v>7</v>
      </c>
      <c r="C295" s="375">
        <v>669296619</v>
      </c>
      <c r="D295" s="375">
        <v>-64400777</v>
      </c>
      <c r="E295" s="375">
        <v>604895842</v>
      </c>
      <c r="F295" s="375">
        <v>399263439</v>
      </c>
      <c r="G295" s="375">
        <v>-37210720</v>
      </c>
      <c r="H295" s="375">
        <v>362052719</v>
      </c>
      <c r="I295" s="375">
        <v>169061224</v>
      </c>
      <c r="J295" s="375">
        <v>-4094967</v>
      </c>
      <c r="K295" s="375">
        <v>164966257</v>
      </c>
      <c r="L295" s="375">
        <v>2754355</v>
      </c>
      <c r="M295" s="375">
        <v>37590731</v>
      </c>
      <c r="N295" s="375">
        <v>3677260</v>
      </c>
      <c r="O295" s="375">
        <v>41267991</v>
      </c>
      <c r="P295" s="375">
        <v>1175937164</v>
      </c>
      <c r="Q295" s="376"/>
      <c r="R295" s="375">
        <v>1175937164</v>
      </c>
      <c r="S295" s="376"/>
      <c r="T295" s="375">
        <v>1240375637</v>
      </c>
      <c r="U295" s="375">
        <v>1240375637</v>
      </c>
      <c r="V295" s="375">
        <v>1134669173</v>
      </c>
      <c r="W295" s="375">
        <v>1134669173</v>
      </c>
      <c r="X295" s="375">
        <v>1175937164</v>
      </c>
      <c r="Y295" s="375">
        <v>1175937164</v>
      </c>
      <c r="Z295" s="375">
        <v>1990683</v>
      </c>
      <c r="AA295" s="375">
        <v>-189708</v>
      </c>
      <c r="AB295" s="375">
        <v>1800975</v>
      </c>
      <c r="AC295" s="375">
        <v>54353856.630000003</v>
      </c>
      <c r="AD295" s="375">
        <v>0</v>
      </c>
      <c r="AE295" s="375">
        <v>1232091995.6300001</v>
      </c>
      <c r="AF295" s="377">
        <v>0</v>
      </c>
    </row>
    <row r="296" spans="1:32">
      <c r="A296" s="367">
        <v>2031</v>
      </c>
      <c r="B296" s="367" t="s">
        <v>8</v>
      </c>
      <c r="C296" s="375">
        <v>582227452</v>
      </c>
      <c r="D296" s="375">
        <v>25618674</v>
      </c>
      <c r="E296" s="375">
        <v>607846126</v>
      </c>
      <c r="F296" s="375">
        <v>389741255</v>
      </c>
      <c r="G296" s="375">
        <v>16540824</v>
      </c>
      <c r="H296" s="375">
        <v>406282079</v>
      </c>
      <c r="I296" s="375">
        <v>198888192</v>
      </c>
      <c r="J296" s="375">
        <v>1866182</v>
      </c>
      <c r="K296" s="375">
        <v>200754374</v>
      </c>
      <c r="L296" s="375">
        <v>2757760</v>
      </c>
      <c r="M296" s="375">
        <v>38455874</v>
      </c>
      <c r="N296" s="375">
        <v>3816034</v>
      </c>
      <c r="O296" s="375">
        <v>42271908</v>
      </c>
      <c r="P296" s="375">
        <v>1259912247</v>
      </c>
      <c r="Q296" s="376"/>
      <c r="R296" s="375">
        <v>1259912247</v>
      </c>
      <c r="S296" s="376"/>
      <c r="T296" s="375">
        <v>1173614659</v>
      </c>
      <c r="U296" s="375">
        <v>1173614659</v>
      </c>
      <c r="V296" s="375">
        <v>1217640339</v>
      </c>
      <c r="W296" s="375">
        <v>1217640339</v>
      </c>
      <c r="X296" s="375">
        <v>1259912247</v>
      </c>
      <c r="Y296" s="375">
        <v>1259912247</v>
      </c>
      <c r="Z296" s="375">
        <v>1781699</v>
      </c>
      <c r="AA296" s="375">
        <v>77691</v>
      </c>
      <c r="AB296" s="375">
        <v>1859390</v>
      </c>
      <c r="AC296" s="375">
        <v>62449396.950000003</v>
      </c>
      <c r="AD296" s="375">
        <v>0</v>
      </c>
      <c r="AE296" s="375">
        <v>1324221033.95</v>
      </c>
      <c r="AF296" s="377">
        <v>0</v>
      </c>
    </row>
    <row r="297" spans="1:32">
      <c r="A297" s="367">
        <v>2031</v>
      </c>
      <c r="B297" s="367" t="s">
        <v>9</v>
      </c>
      <c r="C297" s="375">
        <v>561535170</v>
      </c>
      <c r="D297" s="375">
        <v>23985185</v>
      </c>
      <c r="E297" s="375">
        <v>585520355</v>
      </c>
      <c r="F297" s="375">
        <v>424053996</v>
      </c>
      <c r="G297" s="375">
        <v>17455400</v>
      </c>
      <c r="H297" s="375">
        <v>441509396</v>
      </c>
      <c r="I297" s="375">
        <v>199580258</v>
      </c>
      <c r="J297" s="375">
        <v>1846258</v>
      </c>
      <c r="K297" s="375">
        <v>201426516</v>
      </c>
      <c r="L297" s="375">
        <v>2761165</v>
      </c>
      <c r="M297" s="375">
        <v>35764094</v>
      </c>
      <c r="N297" s="375">
        <v>3596464</v>
      </c>
      <c r="O297" s="375">
        <v>39360558</v>
      </c>
      <c r="P297" s="375">
        <v>1270577990</v>
      </c>
      <c r="Q297" s="376"/>
      <c r="R297" s="375">
        <v>1270577990</v>
      </c>
      <c r="S297" s="376"/>
      <c r="T297" s="375">
        <v>1187930589</v>
      </c>
      <c r="U297" s="375">
        <v>1187930589</v>
      </c>
      <c r="V297" s="375">
        <v>1231217432</v>
      </c>
      <c r="W297" s="375">
        <v>1231217432</v>
      </c>
      <c r="X297" s="375">
        <v>1270577990</v>
      </c>
      <c r="Y297" s="375">
        <v>1270577990</v>
      </c>
      <c r="Z297" s="375">
        <v>1726224</v>
      </c>
      <c r="AA297" s="375">
        <v>73284</v>
      </c>
      <c r="AB297" s="375">
        <v>1799508</v>
      </c>
      <c r="AC297" s="375">
        <v>63106113.990000002</v>
      </c>
      <c r="AD297" s="375">
        <v>0</v>
      </c>
      <c r="AE297" s="375">
        <v>1335483611.99</v>
      </c>
      <c r="AF297" s="377">
        <v>0</v>
      </c>
    </row>
    <row r="298" spans="1:32">
      <c r="A298" s="367">
        <v>2031</v>
      </c>
      <c r="B298" s="367" t="s">
        <v>10</v>
      </c>
      <c r="C298" s="375">
        <v>620488380</v>
      </c>
      <c r="D298" s="375">
        <v>111503244</v>
      </c>
      <c r="E298" s="375">
        <v>731991624</v>
      </c>
      <c r="F298" s="375">
        <v>452544650</v>
      </c>
      <c r="G298" s="375">
        <v>78772342</v>
      </c>
      <c r="H298" s="375">
        <v>531316992</v>
      </c>
      <c r="I298" s="375">
        <v>169828720</v>
      </c>
      <c r="J298" s="375">
        <v>7794378</v>
      </c>
      <c r="K298" s="375">
        <v>177623098</v>
      </c>
      <c r="L298" s="375">
        <v>2764570</v>
      </c>
      <c r="M298" s="375">
        <v>41907751</v>
      </c>
      <c r="N298" s="375">
        <v>4390370</v>
      </c>
      <c r="O298" s="375">
        <v>46298121</v>
      </c>
      <c r="P298" s="375">
        <v>1489994405</v>
      </c>
      <c r="Q298" s="376"/>
      <c r="R298" s="375">
        <v>1489994405</v>
      </c>
      <c r="S298" s="376"/>
      <c r="T298" s="375">
        <v>1245626320</v>
      </c>
      <c r="U298" s="375">
        <v>1245626320</v>
      </c>
      <c r="V298" s="375">
        <v>1443696284</v>
      </c>
      <c r="W298" s="375">
        <v>1443696284</v>
      </c>
      <c r="X298" s="375">
        <v>1489994405</v>
      </c>
      <c r="Y298" s="375">
        <v>1489994405</v>
      </c>
      <c r="Z298" s="375">
        <v>1502049</v>
      </c>
      <c r="AA298" s="375">
        <v>267676</v>
      </c>
      <c r="AB298" s="375">
        <v>1769725</v>
      </c>
      <c r="AC298" s="375">
        <v>88742121.920000002</v>
      </c>
      <c r="AD298" s="375">
        <v>0</v>
      </c>
      <c r="AE298" s="375">
        <v>1580506251.9200001</v>
      </c>
      <c r="AF298" s="377">
        <v>0</v>
      </c>
    </row>
    <row r="299" spans="1:32">
      <c r="A299" s="367">
        <v>2031</v>
      </c>
      <c r="B299" s="367" t="s">
        <v>11</v>
      </c>
      <c r="C299" s="375">
        <v>851534816</v>
      </c>
      <c r="D299" s="375">
        <v>44763100</v>
      </c>
      <c r="E299" s="375">
        <v>896297916</v>
      </c>
      <c r="F299" s="375">
        <v>527937682</v>
      </c>
      <c r="G299" s="375">
        <v>27123773</v>
      </c>
      <c r="H299" s="375">
        <v>555061455</v>
      </c>
      <c r="I299" s="375">
        <v>171337599</v>
      </c>
      <c r="J299" s="375">
        <v>2357658</v>
      </c>
      <c r="K299" s="375">
        <v>173695257</v>
      </c>
      <c r="L299" s="375">
        <v>2767976</v>
      </c>
      <c r="M299" s="375">
        <v>44788249</v>
      </c>
      <c r="N299" s="375">
        <v>4771693</v>
      </c>
      <c r="O299" s="375">
        <v>49559942</v>
      </c>
      <c r="P299" s="375">
        <v>1677382546</v>
      </c>
      <c r="Q299" s="376"/>
      <c r="R299" s="375">
        <v>1677382546</v>
      </c>
      <c r="S299" s="376"/>
      <c r="T299" s="375">
        <v>1553578073</v>
      </c>
      <c r="U299" s="375">
        <v>1553578073</v>
      </c>
      <c r="V299" s="375">
        <v>1627822604</v>
      </c>
      <c r="W299" s="375">
        <v>1627822604</v>
      </c>
      <c r="X299" s="375">
        <v>1677382546</v>
      </c>
      <c r="Y299" s="375">
        <v>1677382546</v>
      </c>
      <c r="Z299" s="375">
        <v>1870463</v>
      </c>
      <c r="AA299" s="375">
        <v>97464</v>
      </c>
      <c r="AB299" s="375">
        <v>1967927</v>
      </c>
      <c r="AC299" s="375">
        <v>114817237.64</v>
      </c>
      <c r="AD299" s="375">
        <v>0</v>
      </c>
      <c r="AE299" s="375">
        <v>1794167710.6399999</v>
      </c>
      <c r="AF299" s="377">
        <v>0</v>
      </c>
    </row>
    <row r="300" spans="1:32">
      <c r="A300" s="367">
        <v>2031</v>
      </c>
      <c r="B300" s="367" t="s">
        <v>12</v>
      </c>
      <c r="C300" s="375">
        <v>996448178</v>
      </c>
      <c r="D300" s="375">
        <v>16341109</v>
      </c>
      <c r="E300" s="375">
        <v>1012789287</v>
      </c>
      <c r="F300" s="375">
        <v>564855154</v>
      </c>
      <c r="G300" s="375">
        <v>9089839</v>
      </c>
      <c r="H300" s="375">
        <v>573944993</v>
      </c>
      <c r="I300" s="375">
        <v>172051045</v>
      </c>
      <c r="J300" s="375">
        <v>747107</v>
      </c>
      <c r="K300" s="375">
        <v>172798152</v>
      </c>
      <c r="L300" s="375">
        <v>2771381</v>
      </c>
      <c r="M300" s="375">
        <v>47728948</v>
      </c>
      <c r="N300" s="375">
        <v>5106590</v>
      </c>
      <c r="O300" s="375">
        <v>52835538</v>
      </c>
      <c r="P300" s="375">
        <v>1815139351</v>
      </c>
      <c r="Q300" s="376"/>
      <c r="R300" s="375">
        <v>1815139351</v>
      </c>
      <c r="S300" s="376"/>
      <c r="T300" s="375">
        <v>1736125758</v>
      </c>
      <c r="U300" s="375">
        <v>1736125758</v>
      </c>
      <c r="V300" s="375">
        <v>1762303813</v>
      </c>
      <c r="W300" s="375">
        <v>1762303813</v>
      </c>
      <c r="X300" s="375">
        <v>1815139351</v>
      </c>
      <c r="Y300" s="375">
        <v>1815139351</v>
      </c>
      <c r="Z300" s="375">
        <v>2012075</v>
      </c>
      <c r="AA300" s="375">
        <v>32708</v>
      </c>
      <c r="AB300" s="375">
        <v>2044783</v>
      </c>
      <c r="AC300" s="375">
        <v>136317842.25</v>
      </c>
      <c r="AD300" s="375">
        <v>0</v>
      </c>
      <c r="AE300" s="375">
        <v>1953501976.25</v>
      </c>
      <c r="AF300" s="377">
        <v>0</v>
      </c>
    </row>
    <row r="301" spans="1:32">
      <c r="A301" s="367">
        <v>2031</v>
      </c>
      <c r="B301" s="367" t="s">
        <v>13</v>
      </c>
      <c r="C301" s="375">
        <v>1021327239</v>
      </c>
      <c r="D301" s="375">
        <v>-11852254</v>
      </c>
      <c r="E301" s="375">
        <v>1009474985</v>
      </c>
      <c r="F301" s="375">
        <v>575063220</v>
      </c>
      <c r="G301" s="375">
        <v>-6548195</v>
      </c>
      <c r="H301" s="375">
        <v>568515025</v>
      </c>
      <c r="I301" s="375">
        <v>172118550</v>
      </c>
      <c r="J301" s="375">
        <v>-529735</v>
      </c>
      <c r="K301" s="375">
        <v>171588815</v>
      </c>
      <c r="L301" s="375">
        <v>2774786</v>
      </c>
      <c r="M301" s="375">
        <v>47377335</v>
      </c>
      <c r="N301" s="375">
        <v>5058094</v>
      </c>
      <c r="O301" s="375">
        <v>52435429</v>
      </c>
      <c r="P301" s="375">
        <v>1804789040</v>
      </c>
      <c r="Q301" s="376"/>
      <c r="R301" s="375">
        <v>1804789040</v>
      </c>
      <c r="S301" s="376"/>
      <c r="T301" s="375">
        <v>1771283795</v>
      </c>
      <c r="U301" s="375">
        <v>1771283795</v>
      </c>
      <c r="V301" s="375">
        <v>1752353611</v>
      </c>
      <c r="W301" s="375">
        <v>1752353611</v>
      </c>
      <c r="X301" s="375">
        <v>1804789040</v>
      </c>
      <c r="Y301" s="375">
        <v>1804789040</v>
      </c>
      <c r="Z301" s="375">
        <v>2018975</v>
      </c>
      <c r="AA301" s="375">
        <v>-23237</v>
      </c>
      <c r="AB301" s="375">
        <v>1995738</v>
      </c>
      <c r="AC301" s="375">
        <v>134534706.53999999</v>
      </c>
      <c r="AD301" s="375">
        <v>0</v>
      </c>
      <c r="AE301" s="375">
        <v>1941319484.54</v>
      </c>
      <c r="AF301" s="377">
        <v>0</v>
      </c>
    </row>
    <row r="302" spans="1:32">
      <c r="A302" s="367">
        <v>2031</v>
      </c>
      <c r="B302" s="367" t="s">
        <v>14</v>
      </c>
      <c r="C302" s="375">
        <v>947532552</v>
      </c>
      <c r="D302" s="375">
        <v>-90050956</v>
      </c>
      <c r="E302" s="375">
        <v>857481596</v>
      </c>
      <c r="F302" s="375">
        <v>567226590</v>
      </c>
      <c r="G302" s="375">
        <v>-52699379</v>
      </c>
      <c r="H302" s="375">
        <v>514527211</v>
      </c>
      <c r="I302" s="375">
        <v>171908455</v>
      </c>
      <c r="J302" s="375">
        <v>-4325480</v>
      </c>
      <c r="K302" s="375">
        <v>167582975</v>
      </c>
      <c r="L302" s="375">
        <v>2778191</v>
      </c>
      <c r="M302" s="375">
        <v>43247289</v>
      </c>
      <c r="N302" s="375">
        <v>4566201</v>
      </c>
      <c r="O302" s="375">
        <v>47813490</v>
      </c>
      <c r="P302" s="375">
        <v>1590183463</v>
      </c>
      <c r="Q302" s="376"/>
      <c r="R302" s="375">
        <v>1590183463</v>
      </c>
      <c r="S302" s="376"/>
      <c r="T302" s="375">
        <v>1689445788</v>
      </c>
      <c r="U302" s="375">
        <v>1689445788</v>
      </c>
      <c r="V302" s="375">
        <v>1542369973</v>
      </c>
      <c r="W302" s="375">
        <v>1542369973</v>
      </c>
      <c r="X302" s="375">
        <v>1590183463</v>
      </c>
      <c r="Y302" s="375">
        <v>1590183463</v>
      </c>
      <c r="Z302" s="375">
        <v>2113932</v>
      </c>
      <c r="AA302" s="375">
        <v>-199570</v>
      </c>
      <c r="AB302" s="375">
        <v>1914362</v>
      </c>
      <c r="AC302" s="375">
        <v>102119994.47</v>
      </c>
      <c r="AD302" s="375">
        <v>0</v>
      </c>
      <c r="AE302" s="375">
        <v>1694217819.47</v>
      </c>
      <c r="AF302" s="377">
        <v>0</v>
      </c>
    </row>
    <row r="303" spans="1:32">
      <c r="A303" s="367">
        <v>2031</v>
      </c>
      <c r="B303" s="367" t="s">
        <v>15</v>
      </c>
      <c r="C303" s="375">
        <v>769451106</v>
      </c>
      <c r="D303" s="375">
        <v>-59312230</v>
      </c>
      <c r="E303" s="375">
        <v>710138876</v>
      </c>
      <c r="F303" s="375">
        <v>508874063</v>
      </c>
      <c r="G303" s="375">
        <v>-38114018</v>
      </c>
      <c r="H303" s="375">
        <v>470760045</v>
      </c>
      <c r="I303" s="375">
        <v>201061426</v>
      </c>
      <c r="J303" s="375">
        <v>-3446760</v>
      </c>
      <c r="K303" s="375">
        <v>197614666</v>
      </c>
      <c r="L303" s="375">
        <v>2781597</v>
      </c>
      <c r="M303" s="375">
        <v>39667682</v>
      </c>
      <c r="N303" s="375">
        <v>4088008</v>
      </c>
      <c r="O303" s="375">
        <v>43755690</v>
      </c>
      <c r="P303" s="375">
        <v>1425050874</v>
      </c>
      <c r="Q303" s="376"/>
      <c r="R303" s="375">
        <v>1425050874</v>
      </c>
      <c r="S303" s="376"/>
      <c r="T303" s="375">
        <v>1482168192</v>
      </c>
      <c r="U303" s="375">
        <v>1482168192</v>
      </c>
      <c r="V303" s="375">
        <v>1381295184</v>
      </c>
      <c r="W303" s="375">
        <v>1381295184</v>
      </c>
      <c r="X303" s="375">
        <v>1425050874</v>
      </c>
      <c r="Y303" s="375">
        <v>1425050874</v>
      </c>
      <c r="Z303" s="375">
        <v>1537654</v>
      </c>
      <c r="AA303" s="375">
        <v>-117854</v>
      </c>
      <c r="AB303" s="375">
        <v>1419800</v>
      </c>
      <c r="AC303" s="375">
        <v>80529146.260000005</v>
      </c>
      <c r="AD303" s="375">
        <v>0</v>
      </c>
      <c r="AE303" s="375">
        <v>1506999820.26</v>
      </c>
      <c r="AF303" s="377">
        <v>0</v>
      </c>
    </row>
    <row r="304" spans="1:32">
      <c r="A304" s="367">
        <v>2031</v>
      </c>
      <c r="B304" s="367" t="s">
        <v>16</v>
      </c>
      <c r="C304" s="375">
        <v>589852479</v>
      </c>
      <c r="D304" s="375">
        <v>-20104397</v>
      </c>
      <c r="E304" s="375">
        <v>569748082</v>
      </c>
      <c r="F304" s="375">
        <v>433654211</v>
      </c>
      <c r="G304" s="375">
        <v>-14292474</v>
      </c>
      <c r="H304" s="375">
        <v>419361737</v>
      </c>
      <c r="I304" s="375">
        <v>199267686</v>
      </c>
      <c r="J304" s="375">
        <v>-1459142</v>
      </c>
      <c r="K304" s="375">
        <v>197808544</v>
      </c>
      <c r="L304" s="375">
        <v>2785002</v>
      </c>
      <c r="M304" s="375">
        <v>38204802</v>
      </c>
      <c r="N304" s="375">
        <v>3759027</v>
      </c>
      <c r="O304" s="375">
        <v>41963829</v>
      </c>
      <c r="P304" s="375">
        <v>1231667194</v>
      </c>
      <c r="Q304" s="376"/>
      <c r="R304" s="375">
        <v>1231667194</v>
      </c>
      <c r="S304" s="376"/>
      <c r="T304" s="375">
        <v>1225559378</v>
      </c>
      <c r="U304" s="375">
        <v>1225559378</v>
      </c>
      <c r="V304" s="375">
        <v>1189703365</v>
      </c>
      <c r="W304" s="375">
        <v>1189703365</v>
      </c>
      <c r="X304" s="375">
        <v>1231667194</v>
      </c>
      <c r="Y304" s="375">
        <v>1231667194</v>
      </c>
      <c r="Z304" s="375">
        <v>1331691</v>
      </c>
      <c r="AA304" s="375">
        <v>-45004</v>
      </c>
      <c r="AB304" s="375">
        <v>1286687</v>
      </c>
      <c r="AC304" s="375">
        <v>59502232.799999997</v>
      </c>
      <c r="AD304" s="375">
        <v>0</v>
      </c>
      <c r="AE304" s="375">
        <v>1292456113.8</v>
      </c>
      <c r="AF304" s="377">
        <v>0</v>
      </c>
    </row>
    <row r="305" spans="1:32">
      <c r="A305" s="367">
        <v>2031</v>
      </c>
      <c r="B305" s="367" t="s">
        <v>17</v>
      </c>
      <c r="C305" s="375">
        <v>665142033</v>
      </c>
      <c r="D305" s="375">
        <v>35273883</v>
      </c>
      <c r="E305" s="375">
        <v>700415916</v>
      </c>
      <c r="F305" s="375">
        <v>422503638</v>
      </c>
      <c r="G305" s="375">
        <v>21801167</v>
      </c>
      <c r="H305" s="375">
        <v>444304805</v>
      </c>
      <c r="I305" s="375">
        <v>168971696</v>
      </c>
      <c r="J305" s="375">
        <v>2244246</v>
      </c>
      <c r="K305" s="375">
        <v>171215942</v>
      </c>
      <c r="L305" s="375">
        <v>2788407</v>
      </c>
      <c r="M305" s="375">
        <v>41895072</v>
      </c>
      <c r="N305" s="375">
        <v>4045082</v>
      </c>
      <c r="O305" s="375">
        <v>45940154</v>
      </c>
      <c r="P305" s="375">
        <v>1364665224</v>
      </c>
      <c r="Q305" s="376"/>
      <c r="R305" s="375">
        <v>1364665224</v>
      </c>
      <c r="S305" s="376"/>
      <c r="T305" s="375">
        <v>1259405774</v>
      </c>
      <c r="U305" s="375">
        <v>1259405774</v>
      </c>
      <c r="V305" s="375">
        <v>1318725070</v>
      </c>
      <c r="W305" s="375">
        <v>1318725070</v>
      </c>
      <c r="X305" s="375">
        <v>1364665224</v>
      </c>
      <c r="Y305" s="375">
        <v>1364665224</v>
      </c>
      <c r="Z305" s="375">
        <v>1856050</v>
      </c>
      <c r="AA305" s="375">
        <v>97201</v>
      </c>
      <c r="AB305" s="375">
        <v>1953251</v>
      </c>
      <c r="AC305" s="375">
        <v>74617782.760000005</v>
      </c>
      <c r="AD305" s="375">
        <v>0</v>
      </c>
      <c r="AE305" s="375">
        <v>1441236257.76</v>
      </c>
      <c r="AF305" s="377">
        <v>0</v>
      </c>
    </row>
    <row r="306" spans="1:32">
      <c r="A306" s="367">
        <v>2031</v>
      </c>
      <c r="B306" s="372" t="s">
        <v>184</v>
      </c>
      <c r="C306" s="375">
        <v>9031311342</v>
      </c>
      <c r="D306" s="375">
        <v>6231973</v>
      </c>
      <c r="E306" s="375">
        <v>9037543315</v>
      </c>
      <c r="F306" s="375">
        <v>5686643147</v>
      </c>
      <c r="G306" s="375">
        <v>18904935</v>
      </c>
      <c r="H306" s="375">
        <v>5705548082</v>
      </c>
      <c r="I306" s="375">
        <v>2163465907</v>
      </c>
      <c r="J306" s="375">
        <v>2687461</v>
      </c>
      <c r="K306" s="375">
        <v>2166153368</v>
      </c>
      <c r="L306" s="375">
        <v>33236139</v>
      </c>
      <c r="M306" s="375">
        <v>497952553</v>
      </c>
      <c r="N306" s="375">
        <v>50881564</v>
      </c>
      <c r="O306" s="375">
        <v>548834117</v>
      </c>
      <c r="P306" s="375">
        <v>17491315021</v>
      </c>
      <c r="Q306" s="376"/>
      <c r="R306" s="375">
        <v>17491315021</v>
      </c>
      <c r="S306" s="376"/>
      <c r="T306" s="375">
        <v>16914656535</v>
      </c>
      <c r="U306" s="375">
        <v>16914656535</v>
      </c>
      <c r="V306" s="375">
        <v>16942480904</v>
      </c>
      <c r="W306" s="375">
        <v>16942480904</v>
      </c>
      <c r="X306" s="375">
        <v>17491315021</v>
      </c>
      <c r="Y306" s="375">
        <v>17491315021</v>
      </c>
      <c r="Z306" s="375">
        <v>21799688</v>
      </c>
      <c r="AA306" s="375">
        <v>55807</v>
      </c>
      <c r="AB306" s="375">
        <v>21855495</v>
      </c>
      <c r="AC306" s="375">
        <v>1048760990.8399999</v>
      </c>
      <c r="AD306" s="375">
        <v>0</v>
      </c>
      <c r="AE306" s="375">
        <v>18561931506.839996</v>
      </c>
      <c r="AF306" s="377">
        <v>0</v>
      </c>
    </row>
    <row r="307" spans="1:32">
      <c r="A307" s="367">
        <v>2032</v>
      </c>
      <c r="B307" s="367" t="s">
        <v>6</v>
      </c>
      <c r="C307" s="375">
        <v>771951313</v>
      </c>
      <c r="D307" s="375">
        <v>-5647381</v>
      </c>
      <c r="E307" s="375">
        <v>766303932</v>
      </c>
      <c r="F307" s="375">
        <v>426527382</v>
      </c>
      <c r="G307" s="375">
        <v>-3057420</v>
      </c>
      <c r="H307" s="375">
        <v>423469962</v>
      </c>
      <c r="I307" s="375">
        <v>170288705</v>
      </c>
      <c r="J307" s="375">
        <v>-314502</v>
      </c>
      <c r="K307" s="375">
        <v>169974203</v>
      </c>
      <c r="L307" s="375">
        <v>2791874</v>
      </c>
      <c r="M307" s="375">
        <v>42286830</v>
      </c>
      <c r="N307" s="375">
        <v>4071173</v>
      </c>
      <c r="O307" s="375">
        <v>46358003</v>
      </c>
      <c r="P307" s="375">
        <v>1408897974</v>
      </c>
      <c r="Q307" s="376"/>
      <c r="R307" s="375">
        <v>1408897974</v>
      </c>
      <c r="S307" s="376"/>
      <c r="T307" s="375">
        <v>1371559274</v>
      </c>
      <c r="U307" s="375">
        <v>1371559274</v>
      </c>
      <c r="V307" s="375">
        <v>1362539971</v>
      </c>
      <c r="W307" s="375">
        <v>1362539971</v>
      </c>
      <c r="X307" s="375">
        <v>1408897974</v>
      </c>
      <c r="Y307" s="375">
        <v>1408897974</v>
      </c>
      <c r="Z307" s="375">
        <v>2058193</v>
      </c>
      <c r="AA307" s="375">
        <v>-14843</v>
      </c>
      <c r="AB307" s="375">
        <v>2043350</v>
      </c>
      <c r="AC307" s="375">
        <v>79001301.409999996</v>
      </c>
      <c r="AD307" s="375">
        <v>0</v>
      </c>
      <c r="AE307" s="375">
        <v>1489942625.4099998</v>
      </c>
      <c r="AF307" s="377">
        <v>0</v>
      </c>
    </row>
    <row r="308" spans="1:32">
      <c r="A308" s="367">
        <v>2032</v>
      </c>
      <c r="B308" s="367" t="s">
        <v>7</v>
      </c>
      <c r="C308" s="375">
        <v>683057494</v>
      </c>
      <c r="D308" s="375">
        <v>-65664198</v>
      </c>
      <c r="E308" s="375">
        <v>617393296</v>
      </c>
      <c r="F308" s="375">
        <v>404736895</v>
      </c>
      <c r="G308" s="375">
        <v>-37712447</v>
      </c>
      <c r="H308" s="375">
        <v>367024448</v>
      </c>
      <c r="I308" s="375">
        <v>170385369</v>
      </c>
      <c r="J308" s="375">
        <v>-4160318</v>
      </c>
      <c r="K308" s="375">
        <v>166225051</v>
      </c>
      <c r="L308" s="375">
        <v>2795341</v>
      </c>
      <c r="M308" s="375">
        <v>38495737</v>
      </c>
      <c r="N308" s="375">
        <v>3737869</v>
      </c>
      <c r="O308" s="375">
        <v>42233606</v>
      </c>
      <c r="P308" s="375">
        <v>1195671742</v>
      </c>
      <c r="Q308" s="376"/>
      <c r="R308" s="375">
        <v>1195671742</v>
      </c>
      <c r="S308" s="376"/>
      <c r="T308" s="375">
        <v>1260975099</v>
      </c>
      <c r="U308" s="375">
        <v>1260975099</v>
      </c>
      <c r="V308" s="375">
        <v>1153438136</v>
      </c>
      <c r="W308" s="375">
        <v>1153438136</v>
      </c>
      <c r="X308" s="375">
        <v>1195671742</v>
      </c>
      <c r="Y308" s="375">
        <v>1195671742</v>
      </c>
      <c r="Z308" s="375">
        <v>1990683</v>
      </c>
      <c r="AA308" s="375">
        <v>-189489</v>
      </c>
      <c r="AB308" s="375">
        <v>1801194</v>
      </c>
      <c r="AC308" s="375">
        <v>55300375.289999999</v>
      </c>
      <c r="AD308" s="375">
        <v>0</v>
      </c>
      <c r="AE308" s="375">
        <v>1252773311.29</v>
      </c>
      <c r="AF308" s="377">
        <v>0</v>
      </c>
    </row>
    <row r="309" spans="1:32">
      <c r="A309" s="367">
        <v>2032</v>
      </c>
      <c r="B309" s="367" t="s">
        <v>8</v>
      </c>
      <c r="C309" s="375">
        <v>594202224</v>
      </c>
      <c r="D309" s="375">
        <v>26118017</v>
      </c>
      <c r="E309" s="375">
        <v>620320241</v>
      </c>
      <c r="F309" s="375">
        <v>395134084</v>
      </c>
      <c r="G309" s="375">
        <v>16762403</v>
      </c>
      <c r="H309" s="375">
        <v>411896487</v>
      </c>
      <c r="I309" s="375">
        <v>200213539</v>
      </c>
      <c r="J309" s="375">
        <v>1895921</v>
      </c>
      <c r="K309" s="375">
        <v>202109460</v>
      </c>
      <c r="L309" s="375">
        <v>2798808</v>
      </c>
      <c r="M309" s="375">
        <v>39427761</v>
      </c>
      <c r="N309" s="375">
        <v>3881122</v>
      </c>
      <c r="O309" s="375">
        <v>43308883</v>
      </c>
      <c r="P309" s="375">
        <v>1280433879</v>
      </c>
      <c r="Q309" s="376"/>
      <c r="R309" s="375">
        <v>1280433879</v>
      </c>
      <c r="S309" s="376"/>
      <c r="T309" s="375">
        <v>1192348655</v>
      </c>
      <c r="U309" s="375">
        <v>1192348655</v>
      </c>
      <c r="V309" s="375">
        <v>1237124996</v>
      </c>
      <c r="W309" s="375">
        <v>1237124996</v>
      </c>
      <c r="X309" s="375">
        <v>1280433879</v>
      </c>
      <c r="Y309" s="375">
        <v>1280433879</v>
      </c>
      <c r="Z309" s="375">
        <v>1781699</v>
      </c>
      <c r="AA309" s="375">
        <v>77593</v>
      </c>
      <c r="AB309" s="375">
        <v>1859292</v>
      </c>
      <c r="AC309" s="375">
        <v>63461491.100000001</v>
      </c>
      <c r="AD309" s="375">
        <v>0</v>
      </c>
      <c r="AE309" s="375">
        <v>1345754662.0999999</v>
      </c>
      <c r="AF309" s="377">
        <v>0</v>
      </c>
    </row>
    <row r="310" spans="1:32">
      <c r="A310" s="367">
        <v>2032</v>
      </c>
      <c r="B310" s="367" t="s">
        <v>9</v>
      </c>
      <c r="C310" s="375">
        <v>573124490</v>
      </c>
      <c r="D310" s="375">
        <v>24473642</v>
      </c>
      <c r="E310" s="375">
        <v>597598132</v>
      </c>
      <c r="F310" s="375">
        <v>429991387</v>
      </c>
      <c r="G310" s="375">
        <v>17703115</v>
      </c>
      <c r="H310" s="375">
        <v>447694502</v>
      </c>
      <c r="I310" s="375">
        <v>200471676</v>
      </c>
      <c r="J310" s="375">
        <v>1858372</v>
      </c>
      <c r="K310" s="375">
        <v>202330048</v>
      </c>
      <c r="L310" s="375">
        <v>2802275</v>
      </c>
      <c r="M310" s="375">
        <v>36708222</v>
      </c>
      <c r="N310" s="375">
        <v>3659693</v>
      </c>
      <c r="O310" s="375">
        <v>40367915</v>
      </c>
      <c r="P310" s="375">
        <v>1290792872</v>
      </c>
      <c r="Q310" s="376"/>
      <c r="R310" s="375">
        <v>1290792872</v>
      </c>
      <c r="S310" s="376"/>
      <c r="T310" s="375">
        <v>1206389828</v>
      </c>
      <c r="U310" s="375">
        <v>1206389828</v>
      </c>
      <c r="V310" s="375">
        <v>1250424957</v>
      </c>
      <c r="W310" s="375">
        <v>1250424957</v>
      </c>
      <c r="X310" s="375">
        <v>1290792872</v>
      </c>
      <c r="Y310" s="375">
        <v>1290792872</v>
      </c>
      <c r="Z310" s="375">
        <v>1726224</v>
      </c>
      <c r="AA310" s="375">
        <v>73253</v>
      </c>
      <c r="AB310" s="375">
        <v>1799477</v>
      </c>
      <c r="AC310" s="375">
        <v>64066233.560000002</v>
      </c>
      <c r="AD310" s="375">
        <v>0</v>
      </c>
      <c r="AE310" s="375">
        <v>1356658582.5599999</v>
      </c>
      <c r="AF310" s="377">
        <v>0</v>
      </c>
    </row>
    <row r="311" spans="1:32">
      <c r="A311" s="367">
        <v>2032</v>
      </c>
      <c r="B311" s="367" t="s">
        <v>10</v>
      </c>
      <c r="C311" s="375">
        <v>633262779</v>
      </c>
      <c r="D311" s="375">
        <v>113703350</v>
      </c>
      <c r="E311" s="375">
        <v>746966129</v>
      </c>
      <c r="F311" s="375">
        <v>458802597</v>
      </c>
      <c r="G311" s="375">
        <v>79835388</v>
      </c>
      <c r="H311" s="375">
        <v>538637985</v>
      </c>
      <c r="I311" s="375">
        <v>170720170</v>
      </c>
      <c r="J311" s="375">
        <v>7840299</v>
      </c>
      <c r="K311" s="375">
        <v>178560469</v>
      </c>
      <c r="L311" s="375">
        <v>2805742</v>
      </c>
      <c r="M311" s="375">
        <v>42887397</v>
      </c>
      <c r="N311" s="375">
        <v>4455977</v>
      </c>
      <c r="O311" s="375">
        <v>47343374</v>
      </c>
      <c r="P311" s="375">
        <v>1514313699</v>
      </c>
      <c r="Q311" s="376"/>
      <c r="R311" s="375">
        <v>1514313699</v>
      </c>
      <c r="S311" s="376"/>
      <c r="T311" s="375">
        <v>1265591288</v>
      </c>
      <c r="U311" s="375">
        <v>1265591288</v>
      </c>
      <c r="V311" s="375">
        <v>1466970325</v>
      </c>
      <c r="W311" s="375">
        <v>1466970325</v>
      </c>
      <c r="X311" s="375">
        <v>1514313699</v>
      </c>
      <c r="Y311" s="375">
        <v>1514313699</v>
      </c>
      <c r="Z311" s="375">
        <v>1502049</v>
      </c>
      <c r="AA311" s="375">
        <v>267398</v>
      </c>
      <c r="AB311" s="375">
        <v>1769447</v>
      </c>
      <c r="AC311" s="375">
        <v>90177041.730000004</v>
      </c>
      <c r="AD311" s="375">
        <v>0</v>
      </c>
      <c r="AE311" s="375">
        <v>1606260187.73</v>
      </c>
      <c r="AF311" s="377">
        <v>0</v>
      </c>
    </row>
    <row r="312" spans="1:32">
      <c r="A312" s="367">
        <v>2032</v>
      </c>
      <c r="B312" s="367" t="s">
        <v>11</v>
      </c>
      <c r="C312" s="375">
        <v>869067608</v>
      </c>
      <c r="D312" s="375">
        <v>45642111</v>
      </c>
      <c r="E312" s="375">
        <v>914709719</v>
      </c>
      <c r="F312" s="375">
        <v>535135786</v>
      </c>
      <c r="G312" s="375">
        <v>27483489</v>
      </c>
      <c r="H312" s="375">
        <v>562619275</v>
      </c>
      <c r="I312" s="375">
        <v>172235617</v>
      </c>
      <c r="J312" s="375">
        <v>2371096</v>
      </c>
      <c r="K312" s="375">
        <v>174606713</v>
      </c>
      <c r="L312" s="375">
        <v>2809209</v>
      </c>
      <c r="M312" s="375">
        <v>45741518</v>
      </c>
      <c r="N312" s="375">
        <v>4835534</v>
      </c>
      <c r="O312" s="375">
        <v>50577052</v>
      </c>
      <c r="P312" s="375">
        <v>1705321968</v>
      </c>
      <c r="Q312" s="376"/>
      <c r="R312" s="375">
        <v>1705321968</v>
      </c>
      <c r="S312" s="376"/>
      <c r="T312" s="375">
        <v>1579248220</v>
      </c>
      <c r="U312" s="375">
        <v>1579248220</v>
      </c>
      <c r="V312" s="375">
        <v>1654744916</v>
      </c>
      <c r="W312" s="375">
        <v>1654744916</v>
      </c>
      <c r="X312" s="375">
        <v>1705321968</v>
      </c>
      <c r="Y312" s="375">
        <v>1705321968</v>
      </c>
      <c r="Z312" s="375">
        <v>1870463</v>
      </c>
      <c r="AA312" s="375">
        <v>97353</v>
      </c>
      <c r="AB312" s="375">
        <v>1967816</v>
      </c>
      <c r="AC312" s="375">
        <v>116770717.88</v>
      </c>
      <c r="AD312" s="375">
        <v>0</v>
      </c>
      <c r="AE312" s="375">
        <v>1824060501.8800001</v>
      </c>
      <c r="AF312" s="377">
        <v>0</v>
      </c>
    </row>
    <row r="313" spans="1:32">
      <c r="A313" s="367">
        <v>2032</v>
      </c>
      <c r="B313" s="367" t="s">
        <v>12</v>
      </c>
      <c r="C313" s="375">
        <v>1016969060</v>
      </c>
      <c r="D313" s="375">
        <v>16639780</v>
      </c>
      <c r="E313" s="375">
        <v>1033608840</v>
      </c>
      <c r="F313" s="375">
        <v>572508412</v>
      </c>
      <c r="G313" s="375">
        <v>9197622</v>
      </c>
      <c r="H313" s="375">
        <v>581706034</v>
      </c>
      <c r="I313" s="375">
        <v>172949673</v>
      </c>
      <c r="J313" s="375">
        <v>750293</v>
      </c>
      <c r="K313" s="375">
        <v>173699966</v>
      </c>
      <c r="L313" s="375">
        <v>2812675</v>
      </c>
      <c r="M313" s="375">
        <v>48720065</v>
      </c>
      <c r="N313" s="375">
        <v>5172965</v>
      </c>
      <c r="O313" s="375">
        <v>53893030</v>
      </c>
      <c r="P313" s="375">
        <v>1845720545</v>
      </c>
      <c r="Q313" s="376"/>
      <c r="R313" s="375">
        <v>1845720545</v>
      </c>
      <c r="S313" s="376"/>
      <c r="T313" s="375">
        <v>1765239820</v>
      </c>
      <c r="U313" s="375">
        <v>1765239820</v>
      </c>
      <c r="V313" s="375">
        <v>1791827515</v>
      </c>
      <c r="W313" s="375">
        <v>1791827515</v>
      </c>
      <c r="X313" s="375">
        <v>1845720545</v>
      </c>
      <c r="Y313" s="375">
        <v>1845720545</v>
      </c>
      <c r="Z313" s="375">
        <v>2012075</v>
      </c>
      <c r="AA313" s="375">
        <v>32626</v>
      </c>
      <c r="AB313" s="375">
        <v>2044701</v>
      </c>
      <c r="AC313" s="375">
        <v>138700006.25</v>
      </c>
      <c r="AD313" s="375">
        <v>0</v>
      </c>
      <c r="AE313" s="375">
        <v>1986465252.25</v>
      </c>
      <c r="AF313" s="377">
        <v>0</v>
      </c>
    </row>
    <row r="314" spans="1:32">
      <c r="A314" s="367">
        <v>2032</v>
      </c>
      <c r="B314" s="367" t="s">
        <v>13</v>
      </c>
      <c r="C314" s="375">
        <v>1042373855</v>
      </c>
      <c r="D314" s="375">
        <v>-12115854</v>
      </c>
      <c r="E314" s="375">
        <v>1030258001</v>
      </c>
      <c r="F314" s="375">
        <v>582870141</v>
      </c>
      <c r="G314" s="375">
        <v>-6651561</v>
      </c>
      <c r="H314" s="375">
        <v>576218580</v>
      </c>
      <c r="I314" s="375">
        <v>173015921</v>
      </c>
      <c r="J314" s="375">
        <v>-534044</v>
      </c>
      <c r="K314" s="375">
        <v>172481877</v>
      </c>
      <c r="L314" s="375">
        <v>2816142</v>
      </c>
      <c r="M314" s="375">
        <v>48374186</v>
      </c>
      <c r="N314" s="375">
        <v>5124853</v>
      </c>
      <c r="O314" s="375">
        <v>53499039</v>
      </c>
      <c r="P314" s="375">
        <v>1835273639</v>
      </c>
      <c r="Q314" s="376"/>
      <c r="R314" s="375">
        <v>1835273639</v>
      </c>
      <c r="S314" s="376"/>
      <c r="T314" s="375">
        <v>1801076059</v>
      </c>
      <c r="U314" s="375">
        <v>1801076059</v>
      </c>
      <c r="V314" s="375">
        <v>1781774600</v>
      </c>
      <c r="W314" s="375">
        <v>1781774600</v>
      </c>
      <c r="X314" s="375">
        <v>1835273639</v>
      </c>
      <c r="Y314" s="375">
        <v>1835273639</v>
      </c>
      <c r="Z314" s="375">
        <v>2018975</v>
      </c>
      <c r="AA314" s="375">
        <v>-23269</v>
      </c>
      <c r="AB314" s="375">
        <v>1995706</v>
      </c>
      <c r="AC314" s="375">
        <v>136895561.44</v>
      </c>
      <c r="AD314" s="375">
        <v>0</v>
      </c>
      <c r="AE314" s="375">
        <v>1974164906.4400001</v>
      </c>
      <c r="AF314" s="377">
        <v>0</v>
      </c>
    </row>
    <row r="315" spans="1:32">
      <c r="A315" s="367">
        <v>2032</v>
      </c>
      <c r="B315" s="367" t="s">
        <v>14</v>
      </c>
      <c r="C315" s="375">
        <v>967094641</v>
      </c>
      <c r="D315" s="375">
        <v>-91852844</v>
      </c>
      <c r="E315" s="375">
        <v>875241797</v>
      </c>
      <c r="F315" s="375">
        <v>575013920</v>
      </c>
      <c r="G315" s="375">
        <v>-53415333</v>
      </c>
      <c r="H315" s="375">
        <v>521598587</v>
      </c>
      <c r="I315" s="375">
        <v>172806714</v>
      </c>
      <c r="J315" s="375">
        <v>-4351368</v>
      </c>
      <c r="K315" s="375">
        <v>168455346</v>
      </c>
      <c r="L315" s="375">
        <v>2819609</v>
      </c>
      <c r="M315" s="375">
        <v>44217207</v>
      </c>
      <c r="N315" s="375">
        <v>4631156</v>
      </c>
      <c r="O315" s="375">
        <v>48848363</v>
      </c>
      <c r="P315" s="375">
        <v>1616963702</v>
      </c>
      <c r="Q315" s="376"/>
      <c r="R315" s="375">
        <v>1616963702</v>
      </c>
      <c r="S315" s="376"/>
      <c r="T315" s="375">
        <v>1717734884</v>
      </c>
      <c r="U315" s="375">
        <v>1717734884</v>
      </c>
      <c r="V315" s="375">
        <v>1568115339</v>
      </c>
      <c r="W315" s="375">
        <v>1568115339</v>
      </c>
      <c r="X315" s="375">
        <v>1616963702</v>
      </c>
      <c r="Y315" s="375">
        <v>1616963702</v>
      </c>
      <c r="Z315" s="375">
        <v>2113932</v>
      </c>
      <c r="AA315" s="375">
        <v>-199414</v>
      </c>
      <c r="AB315" s="375">
        <v>1914518</v>
      </c>
      <c r="AC315" s="375">
        <v>103890949.84</v>
      </c>
      <c r="AD315" s="375">
        <v>0</v>
      </c>
      <c r="AE315" s="375">
        <v>1722769169.8400002</v>
      </c>
      <c r="AF315" s="377">
        <v>0</v>
      </c>
    </row>
    <row r="316" spans="1:32">
      <c r="A316" s="367">
        <v>2032</v>
      </c>
      <c r="B316" s="367" t="s">
        <v>15</v>
      </c>
      <c r="C316" s="375">
        <v>785348796</v>
      </c>
      <c r="D316" s="375">
        <v>-60450068</v>
      </c>
      <c r="E316" s="375">
        <v>724898728</v>
      </c>
      <c r="F316" s="375">
        <v>515940671</v>
      </c>
      <c r="G316" s="375">
        <v>-38604089</v>
      </c>
      <c r="H316" s="375">
        <v>477336582</v>
      </c>
      <c r="I316" s="375">
        <v>201959086</v>
      </c>
      <c r="J316" s="375">
        <v>-3464998</v>
      </c>
      <c r="K316" s="375">
        <v>198494088</v>
      </c>
      <c r="L316" s="375">
        <v>2823076</v>
      </c>
      <c r="M316" s="375">
        <v>40673978</v>
      </c>
      <c r="N316" s="375">
        <v>4155399</v>
      </c>
      <c r="O316" s="375">
        <v>44829377</v>
      </c>
      <c r="P316" s="375">
        <v>1448381851</v>
      </c>
      <c r="Q316" s="376"/>
      <c r="R316" s="375">
        <v>1448381851</v>
      </c>
      <c r="S316" s="376"/>
      <c r="T316" s="375">
        <v>1506071629</v>
      </c>
      <c r="U316" s="375">
        <v>1506071629</v>
      </c>
      <c r="V316" s="375">
        <v>1403552474</v>
      </c>
      <c r="W316" s="375">
        <v>1403552474</v>
      </c>
      <c r="X316" s="375">
        <v>1448381851</v>
      </c>
      <c r="Y316" s="375">
        <v>1448381851</v>
      </c>
      <c r="Z316" s="375">
        <v>1537654</v>
      </c>
      <c r="AA316" s="375">
        <v>-117667</v>
      </c>
      <c r="AB316" s="375">
        <v>1419987</v>
      </c>
      <c r="AC316" s="375">
        <v>81836349.980000004</v>
      </c>
      <c r="AD316" s="375">
        <v>0</v>
      </c>
      <c r="AE316" s="375">
        <v>1531638187.98</v>
      </c>
      <c r="AF316" s="377">
        <v>0</v>
      </c>
    </row>
    <row r="317" spans="1:32">
      <c r="A317" s="367">
        <v>2032</v>
      </c>
      <c r="B317" s="367" t="s">
        <v>16</v>
      </c>
      <c r="C317" s="375">
        <v>601993580</v>
      </c>
      <c r="D317" s="375">
        <v>-20465633</v>
      </c>
      <c r="E317" s="375">
        <v>581527947</v>
      </c>
      <c r="F317" s="375">
        <v>439666586</v>
      </c>
      <c r="G317" s="375">
        <v>-14461106</v>
      </c>
      <c r="H317" s="375">
        <v>425205480</v>
      </c>
      <c r="I317" s="375">
        <v>200165280</v>
      </c>
      <c r="J317" s="375">
        <v>-1465541</v>
      </c>
      <c r="K317" s="375">
        <v>198699739</v>
      </c>
      <c r="L317" s="375">
        <v>2826543</v>
      </c>
      <c r="M317" s="375">
        <v>39181902</v>
      </c>
      <c r="N317" s="375">
        <v>3824465</v>
      </c>
      <c r="O317" s="375">
        <v>43006367</v>
      </c>
      <c r="P317" s="375">
        <v>1251266076</v>
      </c>
      <c r="Q317" s="376"/>
      <c r="R317" s="375">
        <v>1251266076</v>
      </c>
      <c r="S317" s="376"/>
      <c r="T317" s="375">
        <v>1244651989</v>
      </c>
      <c r="U317" s="375">
        <v>1244651989</v>
      </c>
      <c r="V317" s="375">
        <v>1208259709</v>
      </c>
      <c r="W317" s="375">
        <v>1208259709</v>
      </c>
      <c r="X317" s="375">
        <v>1251266076</v>
      </c>
      <c r="Y317" s="375">
        <v>1251266076</v>
      </c>
      <c r="Z317" s="375">
        <v>1331691</v>
      </c>
      <c r="AA317" s="375">
        <v>-44880</v>
      </c>
      <c r="AB317" s="375">
        <v>1286811</v>
      </c>
      <c r="AC317" s="375">
        <v>60419450.189999998</v>
      </c>
      <c r="AD317" s="375">
        <v>0</v>
      </c>
      <c r="AE317" s="375">
        <v>1312972337.1900001</v>
      </c>
      <c r="AF317" s="377">
        <v>0</v>
      </c>
    </row>
    <row r="318" spans="1:32">
      <c r="A318" s="367">
        <v>2032</v>
      </c>
      <c r="B318" s="367" t="s">
        <v>17</v>
      </c>
      <c r="C318" s="375">
        <v>678769967</v>
      </c>
      <c r="D318" s="375">
        <v>35969219</v>
      </c>
      <c r="E318" s="375">
        <v>714739186</v>
      </c>
      <c r="F318" s="375">
        <v>428229791</v>
      </c>
      <c r="G318" s="375">
        <v>22096449</v>
      </c>
      <c r="H318" s="375">
        <v>450326240</v>
      </c>
      <c r="I318" s="375">
        <v>169868240</v>
      </c>
      <c r="J318" s="375">
        <v>2258006</v>
      </c>
      <c r="K318" s="375">
        <v>172126246</v>
      </c>
      <c r="L318" s="375">
        <v>2830010</v>
      </c>
      <c r="M318" s="375">
        <v>42907103</v>
      </c>
      <c r="N318" s="375">
        <v>4112858</v>
      </c>
      <c r="O318" s="375">
        <v>47019961</v>
      </c>
      <c r="P318" s="375">
        <v>1387041643</v>
      </c>
      <c r="Q318" s="376"/>
      <c r="R318" s="375">
        <v>1387041643</v>
      </c>
      <c r="S318" s="376"/>
      <c r="T318" s="375">
        <v>1279698008</v>
      </c>
      <c r="U318" s="375">
        <v>1279698008</v>
      </c>
      <c r="V318" s="375">
        <v>1340021682</v>
      </c>
      <c r="W318" s="375">
        <v>1340021682</v>
      </c>
      <c r="X318" s="375">
        <v>1387041643</v>
      </c>
      <c r="Y318" s="375">
        <v>1387041643</v>
      </c>
      <c r="Z318" s="375">
        <v>1856050</v>
      </c>
      <c r="AA318" s="375">
        <v>97098</v>
      </c>
      <c r="AB318" s="375">
        <v>1953148</v>
      </c>
      <c r="AC318" s="375">
        <v>75863409.090000004</v>
      </c>
      <c r="AD318" s="375">
        <v>0</v>
      </c>
      <c r="AE318" s="375">
        <v>1464858200.0900002</v>
      </c>
      <c r="AF318" s="377">
        <v>0</v>
      </c>
    </row>
    <row r="319" spans="1:32">
      <c r="A319" s="367">
        <v>2032</v>
      </c>
      <c r="B319" s="372" t="s">
        <v>184</v>
      </c>
      <c r="C319" s="375">
        <v>9217215807</v>
      </c>
      <c r="D319" s="375">
        <v>6350141</v>
      </c>
      <c r="E319" s="375">
        <v>9223565948</v>
      </c>
      <c r="F319" s="375">
        <v>5764557652</v>
      </c>
      <c r="G319" s="375">
        <v>19176510</v>
      </c>
      <c r="H319" s="375">
        <v>5783734162</v>
      </c>
      <c r="I319" s="375">
        <v>2175079990</v>
      </c>
      <c r="J319" s="375">
        <v>2683216</v>
      </c>
      <c r="K319" s="375">
        <v>2177763206</v>
      </c>
      <c r="L319" s="375">
        <v>33731304</v>
      </c>
      <c r="M319" s="375">
        <v>509621906</v>
      </c>
      <c r="N319" s="375">
        <v>51663064</v>
      </c>
      <c r="O319" s="375">
        <v>561284970</v>
      </c>
      <c r="P319" s="375">
        <v>17780079590</v>
      </c>
      <c r="Q319" s="376"/>
      <c r="R319" s="375">
        <v>17780079590</v>
      </c>
      <c r="S319" s="376"/>
      <c r="T319" s="375">
        <v>17190584753</v>
      </c>
      <c r="U319" s="375">
        <v>17190584753</v>
      </c>
      <c r="V319" s="375">
        <v>17218794620</v>
      </c>
      <c r="W319" s="375">
        <v>17218794620</v>
      </c>
      <c r="X319" s="375">
        <v>17780079590</v>
      </c>
      <c r="Y319" s="375">
        <v>17780079590</v>
      </c>
      <c r="Z319" s="375">
        <v>21799688</v>
      </c>
      <c r="AA319" s="375">
        <v>55759</v>
      </c>
      <c r="AB319" s="375">
        <v>21855447</v>
      </c>
      <c r="AC319" s="375">
        <v>1066382887.7600001</v>
      </c>
      <c r="AD319" s="375">
        <v>0</v>
      </c>
      <c r="AE319" s="375">
        <v>18868317924.760002</v>
      </c>
      <c r="AF319" s="377">
        <v>0</v>
      </c>
    </row>
    <row r="320" spans="1:32">
      <c r="A320" s="367">
        <v>2033</v>
      </c>
      <c r="B320" s="367" t="s">
        <v>6</v>
      </c>
      <c r="C320" s="375">
        <v>787197503</v>
      </c>
      <c r="D320" s="375">
        <v>-5763770</v>
      </c>
      <c r="E320" s="375">
        <v>781433733</v>
      </c>
      <c r="F320" s="375">
        <v>432161627</v>
      </c>
      <c r="G320" s="375">
        <v>-3103202</v>
      </c>
      <c r="H320" s="375">
        <v>429058425</v>
      </c>
      <c r="I320" s="375">
        <v>171194701</v>
      </c>
      <c r="J320" s="375">
        <v>-316929</v>
      </c>
      <c r="K320" s="375">
        <v>170877772</v>
      </c>
      <c r="L320" s="375">
        <v>2833651</v>
      </c>
      <c r="M320" s="375">
        <v>43301223</v>
      </c>
      <c r="N320" s="375">
        <v>4139107</v>
      </c>
      <c r="O320" s="375">
        <v>47440330</v>
      </c>
      <c r="P320" s="375">
        <v>1431643911</v>
      </c>
      <c r="Q320" s="376"/>
      <c r="R320" s="375">
        <v>1431643911</v>
      </c>
      <c r="S320" s="376"/>
      <c r="T320" s="375">
        <v>1393387482</v>
      </c>
      <c r="U320" s="375">
        <v>1393387482</v>
      </c>
      <c r="V320" s="375">
        <v>1384203581</v>
      </c>
      <c r="W320" s="375">
        <v>1384203581</v>
      </c>
      <c r="X320" s="375">
        <v>1431643911</v>
      </c>
      <c r="Y320" s="375">
        <v>1431643911</v>
      </c>
      <c r="Z320" s="375">
        <v>2058193</v>
      </c>
      <c r="AA320" s="375">
        <v>-14851</v>
      </c>
      <c r="AB320" s="375">
        <v>2043342</v>
      </c>
      <c r="AC320" s="375">
        <v>80329435.439999998</v>
      </c>
      <c r="AD320" s="375">
        <v>0</v>
      </c>
      <c r="AE320" s="375">
        <v>1514016688.4400001</v>
      </c>
      <c r="AF320" s="377">
        <v>0</v>
      </c>
    </row>
    <row r="321" spans="1:32">
      <c r="A321" s="367">
        <v>2033</v>
      </c>
      <c r="B321" s="367" t="s">
        <v>7</v>
      </c>
      <c r="C321" s="375">
        <v>696616138</v>
      </c>
      <c r="D321" s="375">
        <v>-66899652</v>
      </c>
      <c r="E321" s="375">
        <v>629716486</v>
      </c>
      <c r="F321" s="375">
        <v>410241765</v>
      </c>
      <c r="G321" s="375">
        <v>-38212484</v>
      </c>
      <c r="H321" s="375">
        <v>372029281</v>
      </c>
      <c r="I321" s="375">
        <v>170867420</v>
      </c>
      <c r="J321" s="375">
        <v>-4144714</v>
      </c>
      <c r="K321" s="375">
        <v>166722706</v>
      </c>
      <c r="L321" s="375">
        <v>2837292</v>
      </c>
      <c r="M321" s="375">
        <v>39446970</v>
      </c>
      <c r="N321" s="375">
        <v>3801574</v>
      </c>
      <c r="O321" s="375">
        <v>43248544</v>
      </c>
      <c r="P321" s="375">
        <v>1214554309</v>
      </c>
      <c r="Q321" s="376"/>
      <c r="R321" s="375">
        <v>1214554309</v>
      </c>
      <c r="S321" s="376"/>
      <c r="T321" s="375">
        <v>1280562615</v>
      </c>
      <c r="U321" s="375">
        <v>1280562615</v>
      </c>
      <c r="V321" s="375">
        <v>1171305765</v>
      </c>
      <c r="W321" s="375">
        <v>1171305765</v>
      </c>
      <c r="X321" s="375">
        <v>1214554309</v>
      </c>
      <c r="Y321" s="375">
        <v>1214554309</v>
      </c>
      <c r="Z321" s="375">
        <v>1990683</v>
      </c>
      <c r="AA321" s="375">
        <v>-189254</v>
      </c>
      <c r="AB321" s="375">
        <v>1801429</v>
      </c>
      <c r="AC321" s="375">
        <v>56174526.340000004</v>
      </c>
      <c r="AD321" s="375">
        <v>0</v>
      </c>
      <c r="AE321" s="375">
        <v>1272530264.3400002</v>
      </c>
      <c r="AF321" s="377">
        <v>0</v>
      </c>
    </row>
    <row r="322" spans="1:32">
      <c r="A322" s="367">
        <v>2033</v>
      </c>
      <c r="B322" s="367" t="s">
        <v>8</v>
      </c>
      <c r="C322" s="375">
        <v>606002412</v>
      </c>
      <c r="D322" s="375">
        <v>26637460</v>
      </c>
      <c r="E322" s="375">
        <v>632639872</v>
      </c>
      <c r="F322" s="375">
        <v>400557573</v>
      </c>
      <c r="G322" s="375">
        <v>17003180</v>
      </c>
      <c r="H322" s="375">
        <v>417560753</v>
      </c>
      <c r="I322" s="375">
        <v>200692114</v>
      </c>
      <c r="J322" s="375">
        <v>1890640</v>
      </c>
      <c r="K322" s="375">
        <v>202582754</v>
      </c>
      <c r="L322" s="375">
        <v>2840933</v>
      </c>
      <c r="M322" s="375">
        <v>40448563</v>
      </c>
      <c r="N322" s="375">
        <v>3949485</v>
      </c>
      <c r="O322" s="375">
        <v>44398048</v>
      </c>
      <c r="P322" s="375">
        <v>1300022360</v>
      </c>
      <c r="Q322" s="376"/>
      <c r="R322" s="375">
        <v>1300022360</v>
      </c>
      <c r="S322" s="376"/>
      <c r="T322" s="375">
        <v>1210093032</v>
      </c>
      <c r="U322" s="375">
        <v>1210093032</v>
      </c>
      <c r="V322" s="375">
        <v>1255624312</v>
      </c>
      <c r="W322" s="375">
        <v>1255624312</v>
      </c>
      <c r="X322" s="375">
        <v>1300022360</v>
      </c>
      <c r="Y322" s="375">
        <v>1300022360</v>
      </c>
      <c r="Z322" s="375">
        <v>1781699</v>
      </c>
      <c r="AA322" s="375">
        <v>77579</v>
      </c>
      <c r="AB322" s="375">
        <v>1859278</v>
      </c>
      <c r="AC322" s="375">
        <v>64387817.600000001</v>
      </c>
      <c r="AD322" s="375">
        <v>0</v>
      </c>
      <c r="AE322" s="375">
        <v>1366269455.5999999</v>
      </c>
      <c r="AF322" s="377">
        <v>0</v>
      </c>
    </row>
    <row r="323" spans="1:32">
      <c r="A323" s="367">
        <v>2033</v>
      </c>
      <c r="B323" s="367" t="s">
        <v>9</v>
      </c>
      <c r="C323" s="375">
        <v>584545049</v>
      </c>
      <c r="D323" s="375">
        <v>24953047</v>
      </c>
      <c r="E323" s="375">
        <v>609498096</v>
      </c>
      <c r="F323" s="375">
        <v>435960411</v>
      </c>
      <c r="G323" s="375">
        <v>17950814</v>
      </c>
      <c r="H323" s="375">
        <v>453911225</v>
      </c>
      <c r="I323" s="375">
        <v>201379372</v>
      </c>
      <c r="J323" s="375">
        <v>1870883</v>
      </c>
      <c r="K323" s="375">
        <v>203250255</v>
      </c>
      <c r="L323" s="375">
        <v>2844574</v>
      </c>
      <c r="M323" s="375">
        <v>37702298</v>
      </c>
      <c r="N323" s="375">
        <v>3726266</v>
      </c>
      <c r="O323" s="375">
        <v>41428564</v>
      </c>
      <c r="P323" s="375">
        <v>1310932714</v>
      </c>
      <c r="Q323" s="376"/>
      <c r="R323" s="375">
        <v>1310932714</v>
      </c>
      <c r="S323" s="376"/>
      <c r="T323" s="375">
        <v>1224729406</v>
      </c>
      <c r="U323" s="375">
        <v>1224729406</v>
      </c>
      <c r="V323" s="375">
        <v>1269504150</v>
      </c>
      <c r="W323" s="375">
        <v>1269504150</v>
      </c>
      <c r="X323" s="375">
        <v>1310932714</v>
      </c>
      <c r="Y323" s="375">
        <v>1310932714</v>
      </c>
      <c r="Z323" s="375">
        <v>1726224</v>
      </c>
      <c r="AA323" s="375">
        <v>73219</v>
      </c>
      <c r="AB323" s="375">
        <v>1799443</v>
      </c>
      <c r="AC323" s="375">
        <v>65029308.75</v>
      </c>
      <c r="AD323" s="375">
        <v>0</v>
      </c>
      <c r="AE323" s="375">
        <v>1377761465.75</v>
      </c>
      <c r="AF323" s="377">
        <v>0</v>
      </c>
    </row>
    <row r="324" spans="1:32">
      <c r="A324" s="367">
        <v>2033</v>
      </c>
      <c r="B324" s="367" t="s">
        <v>10</v>
      </c>
      <c r="C324" s="375">
        <v>645851139</v>
      </c>
      <c r="D324" s="375">
        <v>115872571</v>
      </c>
      <c r="E324" s="375">
        <v>761723710</v>
      </c>
      <c r="F324" s="375">
        <v>465093133</v>
      </c>
      <c r="G324" s="375">
        <v>80906513</v>
      </c>
      <c r="H324" s="375">
        <v>545999646</v>
      </c>
      <c r="I324" s="375">
        <v>171626768</v>
      </c>
      <c r="J324" s="375">
        <v>7888581</v>
      </c>
      <c r="K324" s="375">
        <v>179515349</v>
      </c>
      <c r="L324" s="375">
        <v>2848215</v>
      </c>
      <c r="M324" s="375">
        <v>43920345</v>
      </c>
      <c r="N324" s="375">
        <v>4525155</v>
      </c>
      <c r="O324" s="375">
        <v>48445500</v>
      </c>
      <c r="P324" s="375">
        <v>1538532420</v>
      </c>
      <c r="Q324" s="376"/>
      <c r="R324" s="375">
        <v>1538532420</v>
      </c>
      <c r="S324" s="376"/>
      <c r="T324" s="375">
        <v>1285419255</v>
      </c>
      <c r="U324" s="375">
        <v>1285419255</v>
      </c>
      <c r="V324" s="375">
        <v>1490086920</v>
      </c>
      <c r="W324" s="375">
        <v>1490086920</v>
      </c>
      <c r="X324" s="375">
        <v>1538532420</v>
      </c>
      <c r="Y324" s="375">
        <v>1538532420</v>
      </c>
      <c r="Z324" s="375">
        <v>1502049</v>
      </c>
      <c r="AA324" s="375">
        <v>267136</v>
      </c>
      <c r="AB324" s="375">
        <v>1769185</v>
      </c>
      <c r="AC324" s="375">
        <v>91614533.420000002</v>
      </c>
      <c r="AD324" s="375">
        <v>0</v>
      </c>
      <c r="AE324" s="375">
        <v>1631916138.4200001</v>
      </c>
      <c r="AF324" s="377">
        <v>0</v>
      </c>
    </row>
    <row r="325" spans="1:32">
      <c r="A325" s="367">
        <v>2033</v>
      </c>
      <c r="B325" s="367" t="s">
        <v>11</v>
      </c>
      <c r="C325" s="375">
        <v>886343014</v>
      </c>
      <c r="D325" s="375">
        <v>46506464</v>
      </c>
      <c r="E325" s="375">
        <v>932849478</v>
      </c>
      <c r="F325" s="375">
        <v>542368776</v>
      </c>
      <c r="G325" s="375">
        <v>27844532</v>
      </c>
      <c r="H325" s="375">
        <v>570213308</v>
      </c>
      <c r="I325" s="375">
        <v>173135287</v>
      </c>
      <c r="J325" s="375">
        <v>2384422</v>
      </c>
      <c r="K325" s="375">
        <v>175519709</v>
      </c>
      <c r="L325" s="375">
        <v>2851856</v>
      </c>
      <c r="M325" s="375">
        <v>46744409</v>
      </c>
      <c r="N325" s="375">
        <v>4902698</v>
      </c>
      <c r="O325" s="375">
        <v>51647107</v>
      </c>
      <c r="P325" s="375">
        <v>1733081458</v>
      </c>
      <c r="Q325" s="376"/>
      <c r="R325" s="375">
        <v>1733081458</v>
      </c>
      <c r="S325" s="376"/>
      <c r="T325" s="375">
        <v>1604698933</v>
      </c>
      <c r="U325" s="375">
        <v>1604698933</v>
      </c>
      <c r="V325" s="375">
        <v>1681434351</v>
      </c>
      <c r="W325" s="375">
        <v>1681434351</v>
      </c>
      <c r="X325" s="375">
        <v>1733081458</v>
      </c>
      <c r="Y325" s="375">
        <v>1733081458</v>
      </c>
      <c r="Z325" s="375">
        <v>1870463</v>
      </c>
      <c r="AA325" s="375">
        <v>97243</v>
      </c>
      <c r="AB325" s="375">
        <v>1967706</v>
      </c>
      <c r="AC325" s="375">
        <v>118718211.37</v>
      </c>
      <c r="AD325" s="375">
        <v>0</v>
      </c>
      <c r="AE325" s="375">
        <v>1853767375.3699999</v>
      </c>
      <c r="AF325" s="377">
        <v>0</v>
      </c>
    </row>
    <row r="326" spans="1:32">
      <c r="A326" s="367">
        <v>2033</v>
      </c>
      <c r="B326" s="367" t="s">
        <v>12</v>
      </c>
      <c r="C326" s="375">
        <v>1037189499</v>
      </c>
      <c r="D326" s="375">
        <v>16930738</v>
      </c>
      <c r="E326" s="375">
        <v>1054120237</v>
      </c>
      <c r="F326" s="375">
        <v>580197724</v>
      </c>
      <c r="G326" s="375">
        <v>9304678</v>
      </c>
      <c r="H326" s="375">
        <v>589502402</v>
      </c>
      <c r="I326" s="375">
        <v>173856459</v>
      </c>
      <c r="J326" s="375">
        <v>753469</v>
      </c>
      <c r="K326" s="375">
        <v>174609928</v>
      </c>
      <c r="L326" s="375">
        <v>2855496</v>
      </c>
      <c r="M326" s="375">
        <v>49758747</v>
      </c>
      <c r="N326" s="375">
        <v>5242526</v>
      </c>
      <c r="O326" s="375">
        <v>55001273</v>
      </c>
      <c r="P326" s="375">
        <v>1876089336</v>
      </c>
      <c r="Q326" s="376"/>
      <c r="R326" s="375">
        <v>1876089336</v>
      </c>
      <c r="S326" s="376"/>
      <c r="T326" s="375">
        <v>1794099178</v>
      </c>
      <c r="U326" s="375">
        <v>1794099178</v>
      </c>
      <c r="V326" s="375">
        <v>1821088063</v>
      </c>
      <c r="W326" s="375">
        <v>1821088063</v>
      </c>
      <c r="X326" s="375">
        <v>1876089336</v>
      </c>
      <c r="Y326" s="375">
        <v>1876089336</v>
      </c>
      <c r="Z326" s="375">
        <v>2012075</v>
      </c>
      <c r="AA326" s="375">
        <v>32543</v>
      </c>
      <c r="AB326" s="375">
        <v>2044618</v>
      </c>
      <c r="AC326" s="375">
        <v>141072216.16</v>
      </c>
      <c r="AD326" s="375">
        <v>0</v>
      </c>
      <c r="AE326" s="375">
        <v>2019206170.1599998</v>
      </c>
      <c r="AF326" s="377">
        <v>0</v>
      </c>
    </row>
    <row r="327" spans="1:32">
      <c r="A327" s="367">
        <v>2033</v>
      </c>
      <c r="B327" s="367" t="s">
        <v>13</v>
      </c>
      <c r="C327" s="375">
        <v>1063112651</v>
      </c>
      <c r="D327" s="375">
        <v>-12379621</v>
      </c>
      <c r="E327" s="375">
        <v>1050733030</v>
      </c>
      <c r="F327" s="375">
        <v>590713471</v>
      </c>
      <c r="G327" s="375">
        <v>-6757248</v>
      </c>
      <c r="H327" s="375">
        <v>583956223</v>
      </c>
      <c r="I327" s="375">
        <v>173921417</v>
      </c>
      <c r="J327" s="375">
        <v>-538540</v>
      </c>
      <c r="K327" s="375">
        <v>173382877</v>
      </c>
      <c r="L327" s="375">
        <v>2859137</v>
      </c>
      <c r="M327" s="375">
        <v>49414892</v>
      </c>
      <c r="N327" s="375">
        <v>5194550</v>
      </c>
      <c r="O327" s="375">
        <v>54609442</v>
      </c>
      <c r="P327" s="375">
        <v>1865540709</v>
      </c>
      <c r="Q327" s="376"/>
      <c r="R327" s="375">
        <v>1865540709</v>
      </c>
      <c r="S327" s="376"/>
      <c r="T327" s="375">
        <v>1830606676</v>
      </c>
      <c r="U327" s="375">
        <v>1830606676</v>
      </c>
      <c r="V327" s="375">
        <v>1810931267</v>
      </c>
      <c r="W327" s="375">
        <v>1810931267</v>
      </c>
      <c r="X327" s="375">
        <v>1865540709</v>
      </c>
      <c r="Y327" s="375">
        <v>1865540709</v>
      </c>
      <c r="Z327" s="375">
        <v>2018975</v>
      </c>
      <c r="AA327" s="375">
        <v>-23307</v>
      </c>
      <c r="AB327" s="375">
        <v>1995668</v>
      </c>
      <c r="AC327" s="375">
        <v>139245569.43000001</v>
      </c>
      <c r="AD327" s="375">
        <v>0</v>
      </c>
      <c r="AE327" s="375">
        <v>2006781946.4300001</v>
      </c>
      <c r="AF327" s="377">
        <v>0</v>
      </c>
    </row>
    <row r="328" spans="1:32">
      <c r="A328" s="367">
        <v>2033</v>
      </c>
      <c r="B328" s="367" t="s">
        <v>14</v>
      </c>
      <c r="C328" s="375">
        <v>986370844</v>
      </c>
      <c r="D328" s="375">
        <v>-93634090</v>
      </c>
      <c r="E328" s="375">
        <v>892736754</v>
      </c>
      <c r="F328" s="375">
        <v>582837427</v>
      </c>
      <c r="G328" s="375">
        <v>-54138663</v>
      </c>
      <c r="H328" s="375">
        <v>528698764</v>
      </c>
      <c r="I328" s="375">
        <v>173713068</v>
      </c>
      <c r="J328" s="375">
        <v>-4378031</v>
      </c>
      <c r="K328" s="375">
        <v>169335037</v>
      </c>
      <c r="L328" s="375">
        <v>2862778</v>
      </c>
      <c r="M328" s="375">
        <v>45226627</v>
      </c>
      <c r="N328" s="375">
        <v>4698758</v>
      </c>
      <c r="O328" s="375">
        <v>49925385</v>
      </c>
      <c r="P328" s="375">
        <v>1643558718</v>
      </c>
      <c r="Q328" s="376"/>
      <c r="R328" s="375">
        <v>1643558718</v>
      </c>
      <c r="S328" s="376"/>
      <c r="T328" s="375">
        <v>1745784117</v>
      </c>
      <c r="U328" s="375">
        <v>1745784117</v>
      </c>
      <c r="V328" s="375">
        <v>1593633333</v>
      </c>
      <c r="W328" s="375">
        <v>1593633333</v>
      </c>
      <c r="X328" s="375">
        <v>1643558718</v>
      </c>
      <c r="Y328" s="375">
        <v>1643558718</v>
      </c>
      <c r="Z328" s="375">
        <v>2113932</v>
      </c>
      <c r="AA328" s="375">
        <v>-199277</v>
      </c>
      <c r="AB328" s="375">
        <v>1914655</v>
      </c>
      <c r="AC328" s="375">
        <v>105654524.73</v>
      </c>
      <c r="AD328" s="375">
        <v>0</v>
      </c>
      <c r="AE328" s="375">
        <v>1751127897.73</v>
      </c>
      <c r="AF328" s="377">
        <v>0</v>
      </c>
    </row>
    <row r="329" spans="1:32">
      <c r="A329" s="367">
        <v>2033</v>
      </c>
      <c r="B329" s="367" t="s">
        <v>15</v>
      </c>
      <c r="C329" s="375">
        <v>801015910</v>
      </c>
      <c r="D329" s="375">
        <v>-61575687</v>
      </c>
      <c r="E329" s="375">
        <v>739440223</v>
      </c>
      <c r="F329" s="375">
        <v>523041804</v>
      </c>
      <c r="G329" s="375">
        <v>-39100856</v>
      </c>
      <c r="H329" s="375">
        <v>483940948</v>
      </c>
      <c r="I329" s="375">
        <v>202864808</v>
      </c>
      <c r="J329" s="375">
        <v>-3484001</v>
      </c>
      <c r="K329" s="375">
        <v>199380807</v>
      </c>
      <c r="L329" s="375">
        <v>2866419</v>
      </c>
      <c r="M329" s="375">
        <v>41720081</v>
      </c>
      <c r="N329" s="375">
        <v>4225458</v>
      </c>
      <c r="O329" s="375">
        <v>45945539</v>
      </c>
      <c r="P329" s="375">
        <v>1471573936</v>
      </c>
      <c r="Q329" s="376"/>
      <c r="R329" s="375">
        <v>1471573936</v>
      </c>
      <c r="S329" s="376"/>
      <c r="T329" s="375">
        <v>1529788941</v>
      </c>
      <c r="U329" s="375">
        <v>1529788941</v>
      </c>
      <c r="V329" s="375">
        <v>1425628397</v>
      </c>
      <c r="W329" s="375">
        <v>1425628397</v>
      </c>
      <c r="X329" s="375">
        <v>1471573936</v>
      </c>
      <c r="Y329" s="375">
        <v>1471573936</v>
      </c>
      <c r="Z329" s="375">
        <v>1537654</v>
      </c>
      <c r="AA329" s="375">
        <v>-117498</v>
      </c>
      <c r="AB329" s="375">
        <v>1420156</v>
      </c>
      <c r="AC329" s="375">
        <v>83140742.230000004</v>
      </c>
      <c r="AD329" s="375">
        <v>0</v>
      </c>
      <c r="AE329" s="375">
        <v>1556134834.23</v>
      </c>
      <c r="AF329" s="377">
        <v>0</v>
      </c>
    </row>
    <row r="330" spans="1:32">
      <c r="A330" s="367">
        <v>2033</v>
      </c>
      <c r="B330" s="367" t="s">
        <v>16</v>
      </c>
      <c r="C330" s="375">
        <v>613956103</v>
      </c>
      <c r="D330" s="375">
        <v>-20824498</v>
      </c>
      <c r="E330" s="375">
        <v>593131605</v>
      </c>
      <c r="F330" s="375">
        <v>445711453</v>
      </c>
      <c r="G330" s="375">
        <v>-14633758</v>
      </c>
      <c r="H330" s="375">
        <v>431077695</v>
      </c>
      <c r="I330" s="375">
        <v>201070905</v>
      </c>
      <c r="J330" s="375">
        <v>-1472435</v>
      </c>
      <c r="K330" s="375">
        <v>199598470</v>
      </c>
      <c r="L330" s="375">
        <v>2870060</v>
      </c>
      <c r="M330" s="375">
        <v>40197524</v>
      </c>
      <c r="N330" s="375">
        <v>3892481</v>
      </c>
      <c r="O330" s="375">
        <v>44090005</v>
      </c>
      <c r="P330" s="375">
        <v>1270767835</v>
      </c>
      <c r="Q330" s="376"/>
      <c r="R330" s="375">
        <v>1270767835</v>
      </c>
      <c r="S330" s="376"/>
      <c r="T330" s="375">
        <v>1263608521</v>
      </c>
      <c r="U330" s="375">
        <v>1263608521</v>
      </c>
      <c r="V330" s="375">
        <v>1226677830</v>
      </c>
      <c r="W330" s="375">
        <v>1226677830</v>
      </c>
      <c r="X330" s="375">
        <v>1270767835</v>
      </c>
      <c r="Y330" s="375">
        <v>1270767835</v>
      </c>
      <c r="Z330" s="375">
        <v>1331691</v>
      </c>
      <c r="AA330" s="375">
        <v>-44768</v>
      </c>
      <c r="AB330" s="375">
        <v>1286923</v>
      </c>
      <c r="AC330" s="375">
        <v>61337093.630000003</v>
      </c>
      <c r="AD330" s="375">
        <v>0</v>
      </c>
      <c r="AE330" s="375">
        <v>1333391851.6300001</v>
      </c>
      <c r="AF330" s="377">
        <v>0</v>
      </c>
    </row>
    <row r="331" spans="1:32">
      <c r="A331" s="367">
        <v>2033</v>
      </c>
      <c r="B331" s="367" t="s">
        <v>17</v>
      </c>
      <c r="C331" s="375">
        <v>692196632</v>
      </c>
      <c r="D331" s="375">
        <v>36652994</v>
      </c>
      <c r="E331" s="375">
        <v>728849626</v>
      </c>
      <c r="F331" s="375">
        <v>433988323</v>
      </c>
      <c r="G331" s="375">
        <v>22392959</v>
      </c>
      <c r="H331" s="375">
        <v>456381282</v>
      </c>
      <c r="I331" s="375">
        <v>170772785</v>
      </c>
      <c r="J331" s="375">
        <v>2271973</v>
      </c>
      <c r="K331" s="375">
        <v>173044758</v>
      </c>
      <c r="L331" s="375">
        <v>2873701</v>
      </c>
      <c r="M331" s="375">
        <v>43960965</v>
      </c>
      <c r="N331" s="375">
        <v>4183435</v>
      </c>
      <c r="O331" s="375">
        <v>48144400</v>
      </c>
      <c r="P331" s="375">
        <v>1409293767</v>
      </c>
      <c r="Q331" s="376"/>
      <c r="R331" s="375">
        <v>1409293767</v>
      </c>
      <c r="S331" s="376"/>
      <c r="T331" s="375">
        <v>1299831441</v>
      </c>
      <c r="U331" s="375">
        <v>1299831441</v>
      </c>
      <c r="V331" s="375">
        <v>1361149367</v>
      </c>
      <c r="W331" s="375">
        <v>1361149367</v>
      </c>
      <c r="X331" s="375">
        <v>1409293767</v>
      </c>
      <c r="Y331" s="375">
        <v>1409293767</v>
      </c>
      <c r="Z331" s="375">
        <v>1856050</v>
      </c>
      <c r="AA331" s="375">
        <v>96996</v>
      </c>
      <c r="AB331" s="375">
        <v>1953046</v>
      </c>
      <c r="AC331" s="375">
        <v>77107613.969999999</v>
      </c>
      <c r="AD331" s="375">
        <v>0</v>
      </c>
      <c r="AE331" s="375">
        <v>1488354426.97</v>
      </c>
      <c r="AF331" s="377">
        <v>0</v>
      </c>
    </row>
    <row r="332" spans="1:32">
      <c r="A332" s="367">
        <v>2033</v>
      </c>
      <c r="B332" s="372" t="s">
        <v>184</v>
      </c>
      <c r="C332" s="375">
        <v>9400396894</v>
      </c>
      <c r="D332" s="375">
        <v>6475956</v>
      </c>
      <c r="E332" s="375">
        <v>9406872850</v>
      </c>
      <c r="F332" s="375">
        <v>5842873487</v>
      </c>
      <c r="G332" s="375">
        <v>19456465</v>
      </c>
      <c r="H332" s="375">
        <v>5862329952</v>
      </c>
      <c r="I332" s="375">
        <v>2185095104</v>
      </c>
      <c r="J332" s="375">
        <v>2725318</v>
      </c>
      <c r="K332" s="375">
        <v>2187820422</v>
      </c>
      <c r="L332" s="375">
        <v>34244112</v>
      </c>
      <c r="M332" s="375">
        <v>521842644</v>
      </c>
      <c r="N332" s="375">
        <v>52481493</v>
      </c>
      <c r="O332" s="375">
        <v>574324137</v>
      </c>
      <c r="P332" s="375">
        <v>18065591473</v>
      </c>
      <c r="Q332" s="376"/>
      <c r="R332" s="375">
        <v>18065591473</v>
      </c>
      <c r="S332" s="376"/>
      <c r="T332" s="375">
        <v>17462609597</v>
      </c>
      <c r="U332" s="375">
        <v>17462609597</v>
      </c>
      <c r="V332" s="375">
        <v>17491267336</v>
      </c>
      <c r="W332" s="375">
        <v>17491267336</v>
      </c>
      <c r="X332" s="375">
        <v>18065591473</v>
      </c>
      <c r="Y332" s="375">
        <v>18065591473</v>
      </c>
      <c r="Z332" s="375">
        <v>21799688</v>
      </c>
      <c r="AA332" s="375">
        <v>55761</v>
      </c>
      <c r="AB332" s="375">
        <v>21855449</v>
      </c>
      <c r="AC332" s="375">
        <v>1083811593.0699999</v>
      </c>
      <c r="AD332" s="375">
        <v>0</v>
      </c>
      <c r="AE332" s="375">
        <v>19171258515.07</v>
      </c>
      <c r="AF332" s="377">
        <v>0</v>
      </c>
    </row>
    <row r="333" spans="1:32">
      <c r="A333" s="367">
        <v>2034</v>
      </c>
      <c r="B333" s="367" t="s">
        <v>6</v>
      </c>
      <c r="C333" s="375">
        <v>802677132</v>
      </c>
      <c r="D333" s="375">
        <v>-5880693</v>
      </c>
      <c r="E333" s="375">
        <v>796796439</v>
      </c>
      <c r="F333" s="375">
        <v>437586027</v>
      </c>
      <c r="G333" s="375">
        <v>-3146822</v>
      </c>
      <c r="H333" s="375">
        <v>434439205</v>
      </c>
      <c r="I333" s="375">
        <v>172110728</v>
      </c>
      <c r="J333" s="375">
        <v>-319327</v>
      </c>
      <c r="K333" s="375">
        <v>171791401</v>
      </c>
      <c r="L333" s="375">
        <v>2877393</v>
      </c>
      <c r="M333" s="375">
        <v>44361157</v>
      </c>
      <c r="N333" s="375">
        <v>4210091</v>
      </c>
      <c r="O333" s="375">
        <v>48571248</v>
      </c>
      <c r="P333" s="375">
        <v>1454475686</v>
      </c>
      <c r="Q333" s="376"/>
      <c r="R333" s="375">
        <v>1454475686</v>
      </c>
      <c r="S333" s="376"/>
      <c r="T333" s="375">
        <v>1415251280</v>
      </c>
      <c r="U333" s="375">
        <v>1415251280</v>
      </c>
      <c r="V333" s="375">
        <v>1405904438</v>
      </c>
      <c r="W333" s="375">
        <v>1405904438</v>
      </c>
      <c r="X333" s="375">
        <v>1454475686</v>
      </c>
      <c r="Y333" s="375">
        <v>1454475686</v>
      </c>
      <c r="Z333" s="375">
        <v>2058193</v>
      </c>
      <c r="AA333" s="375">
        <v>-14855</v>
      </c>
      <c r="AB333" s="375">
        <v>2043338</v>
      </c>
      <c r="AC333" s="375">
        <v>81659940.870000005</v>
      </c>
      <c r="AD333" s="375">
        <v>0</v>
      </c>
      <c r="AE333" s="375">
        <v>1538178964.8699999</v>
      </c>
      <c r="AF333" s="377">
        <v>0</v>
      </c>
    </row>
    <row r="334" spans="1:32">
      <c r="A334" s="367">
        <v>2034</v>
      </c>
      <c r="B334" s="367" t="s">
        <v>7</v>
      </c>
      <c r="C334" s="375">
        <v>710378609</v>
      </c>
      <c r="D334" s="375">
        <v>-68163423</v>
      </c>
      <c r="E334" s="375">
        <v>642215186</v>
      </c>
      <c r="F334" s="375">
        <v>415551882</v>
      </c>
      <c r="G334" s="375">
        <v>-38699372</v>
      </c>
      <c r="H334" s="375">
        <v>376852510</v>
      </c>
      <c r="I334" s="375">
        <v>171784738</v>
      </c>
      <c r="J334" s="375">
        <v>-4170730</v>
      </c>
      <c r="K334" s="375">
        <v>167614008</v>
      </c>
      <c r="L334" s="375">
        <v>2881085</v>
      </c>
      <c r="M334" s="375">
        <v>40445780</v>
      </c>
      <c r="N334" s="375">
        <v>3868464</v>
      </c>
      <c r="O334" s="375">
        <v>44314244</v>
      </c>
      <c r="P334" s="375">
        <v>1233877033</v>
      </c>
      <c r="Q334" s="376"/>
      <c r="R334" s="375">
        <v>1233877033</v>
      </c>
      <c r="S334" s="376"/>
      <c r="T334" s="375">
        <v>1300596314</v>
      </c>
      <c r="U334" s="375">
        <v>1300596314</v>
      </c>
      <c r="V334" s="375">
        <v>1189562789</v>
      </c>
      <c r="W334" s="375">
        <v>1189562789</v>
      </c>
      <c r="X334" s="375">
        <v>1233877033</v>
      </c>
      <c r="Y334" s="375">
        <v>1233877033</v>
      </c>
      <c r="Z334" s="375">
        <v>1990683</v>
      </c>
      <c r="AA334" s="375">
        <v>-189053</v>
      </c>
      <c r="AB334" s="375">
        <v>1801630</v>
      </c>
      <c r="AC334" s="375">
        <v>57085709.840000004</v>
      </c>
      <c r="AD334" s="375">
        <v>0</v>
      </c>
      <c r="AE334" s="375">
        <v>1292764372.8400002</v>
      </c>
      <c r="AF334" s="377">
        <v>0</v>
      </c>
    </row>
    <row r="335" spans="1:32">
      <c r="A335" s="367">
        <v>2034</v>
      </c>
      <c r="B335" s="367" t="s">
        <v>8</v>
      </c>
      <c r="C335" s="375">
        <v>617980746</v>
      </c>
      <c r="D335" s="375">
        <v>27152774</v>
      </c>
      <c r="E335" s="375">
        <v>645133520</v>
      </c>
      <c r="F335" s="375">
        <v>405792561</v>
      </c>
      <c r="G335" s="375">
        <v>17228155</v>
      </c>
      <c r="H335" s="375">
        <v>423020716</v>
      </c>
      <c r="I335" s="375">
        <v>201608310</v>
      </c>
      <c r="J335" s="375">
        <v>1903375</v>
      </c>
      <c r="K335" s="375">
        <v>203511685</v>
      </c>
      <c r="L335" s="375">
        <v>2884777</v>
      </c>
      <c r="M335" s="375">
        <v>41527390</v>
      </c>
      <c r="N335" s="375">
        <v>4021734</v>
      </c>
      <c r="O335" s="375">
        <v>45549124</v>
      </c>
      <c r="P335" s="375">
        <v>1320099822</v>
      </c>
      <c r="Q335" s="376"/>
      <c r="R335" s="375">
        <v>1320099822</v>
      </c>
      <c r="S335" s="376"/>
      <c r="T335" s="375">
        <v>1228266394</v>
      </c>
      <c r="U335" s="375">
        <v>1228266394</v>
      </c>
      <c r="V335" s="375">
        <v>1274550698</v>
      </c>
      <c r="W335" s="375">
        <v>1274550698</v>
      </c>
      <c r="X335" s="375">
        <v>1320099822</v>
      </c>
      <c r="Y335" s="375">
        <v>1320099822</v>
      </c>
      <c r="Z335" s="375">
        <v>1781699</v>
      </c>
      <c r="AA335" s="375">
        <v>77531</v>
      </c>
      <c r="AB335" s="375">
        <v>1859230</v>
      </c>
      <c r="AC335" s="375">
        <v>65358674.960000001</v>
      </c>
      <c r="AD335" s="375">
        <v>0</v>
      </c>
      <c r="AE335" s="375">
        <v>1387317726.96</v>
      </c>
      <c r="AF335" s="377">
        <v>0</v>
      </c>
    </row>
    <row r="336" spans="1:32">
      <c r="A336" s="367">
        <v>2034</v>
      </c>
      <c r="B336" s="367" t="s">
        <v>9</v>
      </c>
      <c r="C336" s="375">
        <v>596135932</v>
      </c>
      <c r="D336" s="375">
        <v>25443016</v>
      </c>
      <c r="E336" s="375">
        <v>621578948</v>
      </c>
      <c r="F336" s="375">
        <v>441723631</v>
      </c>
      <c r="G336" s="375">
        <v>18192155</v>
      </c>
      <c r="H336" s="375">
        <v>459915786</v>
      </c>
      <c r="I336" s="375">
        <v>202297194</v>
      </c>
      <c r="J336" s="375">
        <v>1883877</v>
      </c>
      <c r="K336" s="375">
        <v>204181071</v>
      </c>
      <c r="L336" s="375">
        <v>2888469</v>
      </c>
      <c r="M336" s="375">
        <v>38758401</v>
      </c>
      <c r="N336" s="375">
        <v>3796993</v>
      </c>
      <c r="O336" s="375">
        <v>42555394</v>
      </c>
      <c r="P336" s="375">
        <v>1331119668</v>
      </c>
      <c r="Q336" s="376"/>
      <c r="R336" s="375">
        <v>1331119668</v>
      </c>
      <c r="S336" s="376"/>
      <c r="T336" s="375">
        <v>1243045226</v>
      </c>
      <c r="U336" s="375">
        <v>1243045226</v>
      </c>
      <c r="V336" s="375">
        <v>1288564274</v>
      </c>
      <c r="W336" s="375">
        <v>1288564274</v>
      </c>
      <c r="X336" s="375">
        <v>1331119668</v>
      </c>
      <c r="Y336" s="375">
        <v>1331119668</v>
      </c>
      <c r="Z336" s="375">
        <v>1726224</v>
      </c>
      <c r="AA336" s="375">
        <v>73195</v>
      </c>
      <c r="AB336" s="375">
        <v>1799419</v>
      </c>
      <c r="AC336" s="375">
        <v>65991425.950000003</v>
      </c>
      <c r="AD336" s="375">
        <v>0</v>
      </c>
      <c r="AE336" s="375">
        <v>1398910512.95</v>
      </c>
      <c r="AF336" s="377">
        <v>0</v>
      </c>
    </row>
    <row r="337" spans="1:32">
      <c r="A337" s="367">
        <v>2034</v>
      </c>
      <c r="B337" s="367" t="s">
        <v>10</v>
      </c>
      <c r="C337" s="375">
        <v>658628148</v>
      </c>
      <c r="D337" s="375">
        <v>118084743</v>
      </c>
      <c r="E337" s="375">
        <v>776712891</v>
      </c>
      <c r="F337" s="375">
        <v>471161093</v>
      </c>
      <c r="G337" s="375">
        <v>81945008</v>
      </c>
      <c r="H337" s="375">
        <v>553106101</v>
      </c>
      <c r="I337" s="375">
        <v>172543523</v>
      </c>
      <c r="J337" s="375">
        <v>7938592</v>
      </c>
      <c r="K337" s="375">
        <v>180482115</v>
      </c>
      <c r="L337" s="375">
        <v>2892161</v>
      </c>
      <c r="M337" s="375">
        <v>45022447</v>
      </c>
      <c r="N337" s="375">
        <v>4598962</v>
      </c>
      <c r="O337" s="375">
        <v>49621409</v>
      </c>
      <c r="P337" s="375">
        <v>1562814677</v>
      </c>
      <c r="Q337" s="376"/>
      <c r="R337" s="375">
        <v>1562814677</v>
      </c>
      <c r="S337" s="376"/>
      <c r="T337" s="375">
        <v>1305224925</v>
      </c>
      <c r="U337" s="375">
        <v>1305224925</v>
      </c>
      <c r="V337" s="375">
        <v>1513193268</v>
      </c>
      <c r="W337" s="375">
        <v>1513193268</v>
      </c>
      <c r="X337" s="375">
        <v>1562814677</v>
      </c>
      <c r="Y337" s="375">
        <v>1562814677</v>
      </c>
      <c r="Z337" s="375">
        <v>1502049</v>
      </c>
      <c r="AA337" s="375">
        <v>266906</v>
      </c>
      <c r="AB337" s="375">
        <v>1768955</v>
      </c>
      <c r="AC337" s="375">
        <v>93051494.239999995</v>
      </c>
      <c r="AD337" s="375">
        <v>0</v>
      </c>
      <c r="AE337" s="375">
        <v>1657635126.24</v>
      </c>
      <c r="AF337" s="377">
        <v>0</v>
      </c>
    </row>
    <row r="338" spans="1:32">
      <c r="A338" s="367">
        <v>2034</v>
      </c>
      <c r="B338" s="367" t="s">
        <v>11</v>
      </c>
      <c r="C338" s="375">
        <v>903878551</v>
      </c>
      <c r="D338" s="375">
        <v>47388623</v>
      </c>
      <c r="E338" s="375">
        <v>951267174</v>
      </c>
      <c r="F338" s="375">
        <v>549336302</v>
      </c>
      <c r="G338" s="375">
        <v>28194588</v>
      </c>
      <c r="H338" s="375">
        <v>577530890</v>
      </c>
      <c r="I338" s="375">
        <v>174051682</v>
      </c>
      <c r="J338" s="375">
        <v>2398643</v>
      </c>
      <c r="K338" s="375">
        <v>176450325</v>
      </c>
      <c r="L338" s="375">
        <v>2895854</v>
      </c>
      <c r="M338" s="375">
        <v>47818795</v>
      </c>
      <c r="N338" s="375">
        <v>4974650</v>
      </c>
      <c r="O338" s="375">
        <v>52793445</v>
      </c>
      <c r="P338" s="375">
        <v>1760937688</v>
      </c>
      <c r="Q338" s="376"/>
      <c r="R338" s="375">
        <v>1760937688</v>
      </c>
      <c r="S338" s="376"/>
      <c r="T338" s="375">
        <v>1630162389</v>
      </c>
      <c r="U338" s="375">
        <v>1630162389</v>
      </c>
      <c r="V338" s="375">
        <v>1708144243</v>
      </c>
      <c r="W338" s="375">
        <v>1708144243</v>
      </c>
      <c r="X338" s="375">
        <v>1760937688</v>
      </c>
      <c r="Y338" s="375">
        <v>1760937688</v>
      </c>
      <c r="Z338" s="375">
        <v>1870463</v>
      </c>
      <c r="AA338" s="375">
        <v>97146</v>
      </c>
      <c r="AB338" s="375">
        <v>1967609</v>
      </c>
      <c r="AC338" s="375">
        <v>120668366.93000001</v>
      </c>
      <c r="AD338" s="375">
        <v>0</v>
      </c>
      <c r="AE338" s="375">
        <v>1883573663.9300001</v>
      </c>
      <c r="AF338" s="377">
        <v>0</v>
      </c>
    </row>
    <row r="339" spans="1:32">
      <c r="A339" s="367">
        <v>2034</v>
      </c>
      <c r="B339" s="367" t="s">
        <v>12</v>
      </c>
      <c r="C339" s="375">
        <v>1057713216</v>
      </c>
      <c r="D339" s="375">
        <v>17229664</v>
      </c>
      <c r="E339" s="375">
        <v>1074942880</v>
      </c>
      <c r="F339" s="375">
        <v>587600541</v>
      </c>
      <c r="G339" s="375">
        <v>9409015</v>
      </c>
      <c r="H339" s="375">
        <v>597009556</v>
      </c>
      <c r="I339" s="375">
        <v>174766349</v>
      </c>
      <c r="J339" s="375">
        <v>756796</v>
      </c>
      <c r="K339" s="375">
        <v>175523145</v>
      </c>
      <c r="L339" s="375">
        <v>2899546</v>
      </c>
      <c r="M339" s="375">
        <v>50875018</v>
      </c>
      <c r="N339" s="375">
        <v>5317283</v>
      </c>
      <c r="O339" s="375">
        <v>56192301</v>
      </c>
      <c r="P339" s="375">
        <v>1906567428</v>
      </c>
      <c r="Q339" s="376"/>
      <c r="R339" s="375">
        <v>1906567428</v>
      </c>
      <c r="S339" s="376"/>
      <c r="T339" s="375">
        <v>1822979652</v>
      </c>
      <c r="U339" s="375">
        <v>1822979652</v>
      </c>
      <c r="V339" s="375">
        <v>1850375127</v>
      </c>
      <c r="W339" s="375">
        <v>1850375127</v>
      </c>
      <c r="X339" s="375">
        <v>1906567428</v>
      </c>
      <c r="Y339" s="375">
        <v>1906567428</v>
      </c>
      <c r="Z339" s="375">
        <v>2012075</v>
      </c>
      <c r="AA339" s="375">
        <v>32469</v>
      </c>
      <c r="AB339" s="375">
        <v>2044544</v>
      </c>
      <c r="AC339" s="375">
        <v>143448435.81999999</v>
      </c>
      <c r="AD339" s="375">
        <v>0</v>
      </c>
      <c r="AE339" s="375">
        <v>2052060407.8199999</v>
      </c>
      <c r="AF339" s="377">
        <v>0</v>
      </c>
    </row>
    <row r="340" spans="1:32">
      <c r="A340" s="367">
        <v>2034</v>
      </c>
      <c r="B340" s="367" t="s">
        <v>13</v>
      </c>
      <c r="C340" s="375">
        <v>1084162126</v>
      </c>
      <c r="D340" s="375">
        <v>-12645801</v>
      </c>
      <c r="E340" s="375">
        <v>1071516325</v>
      </c>
      <c r="F340" s="375">
        <v>598265092</v>
      </c>
      <c r="G340" s="375">
        <v>-6858767</v>
      </c>
      <c r="H340" s="375">
        <v>591406325</v>
      </c>
      <c r="I340" s="375">
        <v>174837165</v>
      </c>
      <c r="J340" s="375">
        <v>-543028</v>
      </c>
      <c r="K340" s="375">
        <v>174294137</v>
      </c>
      <c r="L340" s="375">
        <v>2903238</v>
      </c>
      <c r="M340" s="375">
        <v>50537235</v>
      </c>
      <c r="N340" s="375">
        <v>5269713</v>
      </c>
      <c r="O340" s="375">
        <v>55806948</v>
      </c>
      <c r="P340" s="375">
        <v>1895926973</v>
      </c>
      <c r="Q340" s="376"/>
      <c r="R340" s="375">
        <v>1895926973</v>
      </c>
      <c r="S340" s="376"/>
      <c r="T340" s="375">
        <v>1860167621</v>
      </c>
      <c r="U340" s="375">
        <v>1860167621</v>
      </c>
      <c r="V340" s="375">
        <v>1840120025</v>
      </c>
      <c r="W340" s="375">
        <v>1840120025</v>
      </c>
      <c r="X340" s="375">
        <v>1895926973</v>
      </c>
      <c r="Y340" s="375">
        <v>1895926973</v>
      </c>
      <c r="Z340" s="375">
        <v>2018975</v>
      </c>
      <c r="AA340" s="375">
        <v>-23342</v>
      </c>
      <c r="AB340" s="375">
        <v>1995633</v>
      </c>
      <c r="AC340" s="375">
        <v>141601228.56</v>
      </c>
      <c r="AD340" s="375">
        <v>0</v>
      </c>
      <c r="AE340" s="375">
        <v>2039523834.5599999</v>
      </c>
      <c r="AF340" s="377">
        <v>0</v>
      </c>
    </row>
    <row r="341" spans="1:32">
      <c r="A341" s="367">
        <v>2034</v>
      </c>
      <c r="B341" s="367" t="s">
        <v>14</v>
      </c>
      <c r="C341" s="375">
        <v>1005935765</v>
      </c>
      <c r="D341" s="375">
        <v>-95445475</v>
      </c>
      <c r="E341" s="375">
        <v>910490290</v>
      </c>
      <c r="F341" s="375">
        <v>590375773</v>
      </c>
      <c r="G341" s="375">
        <v>-54837042</v>
      </c>
      <c r="H341" s="375">
        <v>535538731</v>
      </c>
      <c r="I341" s="375">
        <v>174629704</v>
      </c>
      <c r="J341" s="375">
        <v>-4405401</v>
      </c>
      <c r="K341" s="375">
        <v>170224303</v>
      </c>
      <c r="L341" s="375">
        <v>2906930</v>
      </c>
      <c r="M341" s="375">
        <v>46319294</v>
      </c>
      <c r="N341" s="375">
        <v>4771933</v>
      </c>
      <c r="O341" s="375">
        <v>51091227</v>
      </c>
      <c r="P341" s="375">
        <v>1670251481</v>
      </c>
      <c r="Q341" s="376"/>
      <c r="R341" s="375">
        <v>1670251481</v>
      </c>
      <c r="S341" s="376"/>
      <c r="T341" s="375">
        <v>1773848172</v>
      </c>
      <c r="U341" s="375">
        <v>1773848172</v>
      </c>
      <c r="V341" s="375">
        <v>1619160254</v>
      </c>
      <c r="W341" s="375">
        <v>1619160254</v>
      </c>
      <c r="X341" s="375">
        <v>1670251481</v>
      </c>
      <c r="Y341" s="375">
        <v>1670251481</v>
      </c>
      <c r="Z341" s="375">
        <v>2113932</v>
      </c>
      <c r="AA341" s="375">
        <v>-199153</v>
      </c>
      <c r="AB341" s="375">
        <v>1914779</v>
      </c>
      <c r="AC341" s="375">
        <v>107421339.29000001</v>
      </c>
      <c r="AD341" s="375">
        <v>0</v>
      </c>
      <c r="AE341" s="375">
        <v>1779587599.29</v>
      </c>
      <c r="AF341" s="377">
        <v>0</v>
      </c>
    </row>
    <row r="342" spans="1:32">
      <c r="A342" s="367">
        <v>2034</v>
      </c>
      <c r="B342" s="367" t="s">
        <v>15</v>
      </c>
      <c r="C342" s="375">
        <v>816916350</v>
      </c>
      <c r="D342" s="375">
        <v>-62721574</v>
      </c>
      <c r="E342" s="375">
        <v>754194776</v>
      </c>
      <c r="F342" s="375">
        <v>529891325</v>
      </c>
      <c r="G342" s="375">
        <v>-39580391</v>
      </c>
      <c r="H342" s="375">
        <v>490310934</v>
      </c>
      <c r="I342" s="375">
        <v>203780846</v>
      </c>
      <c r="J342" s="375">
        <v>-3503668</v>
      </c>
      <c r="K342" s="375">
        <v>200277178</v>
      </c>
      <c r="L342" s="375">
        <v>2910622</v>
      </c>
      <c r="M342" s="375">
        <v>42856593</v>
      </c>
      <c r="N342" s="375">
        <v>4301570</v>
      </c>
      <c r="O342" s="375">
        <v>47158163</v>
      </c>
      <c r="P342" s="375">
        <v>1494851673</v>
      </c>
      <c r="Q342" s="376"/>
      <c r="R342" s="375">
        <v>1494851673</v>
      </c>
      <c r="S342" s="376"/>
      <c r="T342" s="375">
        <v>1553499143</v>
      </c>
      <c r="U342" s="375">
        <v>1553499143</v>
      </c>
      <c r="V342" s="375">
        <v>1447693510</v>
      </c>
      <c r="W342" s="375">
        <v>1447693510</v>
      </c>
      <c r="X342" s="375">
        <v>1494851673</v>
      </c>
      <c r="Y342" s="375">
        <v>1494851673</v>
      </c>
      <c r="Z342" s="375">
        <v>1537654</v>
      </c>
      <c r="AA342" s="375">
        <v>-117340</v>
      </c>
      <c r="AB342" s="375">
        <v>1420314</v>
      </c>
      <c r="AC342" s="375">
        <v>84447640.700000003</v>
      </c>
      <c r="AD342" s="375">
        <v>0</v>
      </c>
      <c r="AE342" s="375">
        <v>1580719627.7</v>
      </c>
      <c r="AF342" s="377">
        <v>0</v>
      </c>
    </row>
    <row r="343" spans="1:32">
      <c r="A343" s="367">
        <v>2034</v>
      </c>
      <c r="B343" s="367" t="s">
        <v>16</v>
      </c>
      <c r="C343" s="375">
        <v>626099873</v>
      </c>
      <c r="D343" s="375">
        <v>-21190041</v>
      </c>
      <c r="E343" s="375">
        <v>604909832</v>
      </c>
      <c r="F343" s="375">
        <v>451545615</v>
      </c>
      <c r="G343" s="375">
        <v>-14800110</v>
      </c>
      <c r="H343" s="375">
        <v>436745505</v>
      </c>
      <c r="I343" s="375">
        <v>201986875</v>
      </c>
      <c r="J343" s="375">
        <v>-1479645</v>
      </c>
      <c r="K343" s="375">
        <v>200507230</v>
      </c>
      <c r="L343" s="375">
        <v>2914314</v>
      </c>
      <c r="M343" s="375">
        <v>41304229</v>
      </c>
      <c r="N343" s="375">
        <v>3966597</v>
      </c>
      <c r="O343" s="375">
        <v>45270826</v>
      </c>
      <c r="P343" s="375">
        <v>1290347707</v>
      </c>
      <c r="Q343" s="376"/>
      <c r="R343" s="375">
        <v>1290347707</v>
      </c>
      <c r="S343" s="376"/>
      <c r="T343" s="375">
        <v>1282546677</v>
      </c>
      <c r="U343" s="375">
        <v>1282546677</v>
      </c>
      <c r="V343" s="375">
        <v>1245076881</v>
      </c>
      <c r="W343" s="375">
        <v>1245076881</v>
      </c>
      <c r="X343" s="375">
        <v>1290347707</v>
      </c>
      <c r="Y343" s="375">
        <v>1290347707</v>
      </c>
      <c r="Z343" s="375">
        <v>1331691</v>
      </c>
      <c r="AA343" s="375">
        <v>-44662</v>
      </c>
      <c r="AB343" s="375">
        <v>1287029</v>
      </c>
      <c r="AC343" s="375">
        <v>62256868.920000002</v>
      </c>
      <c r="AD343" s="375">
        <v>0</v>
      </c>
      <c r="AE343" s="375">
        <v>1353891604.9200001</v>
      </c>
      <c r="AF343" s="377">
        <v>0</v>
      </c>
    </row>
    <row r="344" spans="1:32">
      <c r="A344" s="367">
        <v>2034</v>
      </c>
      <c r="B344" s="367" t="s">
        <v>17</v>
      </c>
      <c r="C344" s="375">
        <v>705827288</v>
      </c>
      <c r="D344" s="375">
        <v>37350324</v>
      </c>
      <c r="E344" s="375">
        <v>743177612</v>
      </c>
      <c r="F344" s="375">
        <v>439539933</v>
      </c>
      <c r="G344" s="375">
        <v>22680572</v>
      </c>
      <c r="H344" s="375">
        <v>462220505</v>
      </c>
      <c r="I344" s="375">
        <v>171689708</v>
      </c>
      <c r="J344" s="375">
        <v>2286456</v>
      </c>
      <c r="K344" s="375">
        <v>173976164</v>
      </c>
      <c r="L344" s="375">
        <v>2918006</v>
      </c>
      <c r="M344" s="375">
        <v>45109959</v>
      </c>
      <c r="N344" s="375">
        <v>4260384</v>
      </c>
      <c r="O344" s="375">
        <v>49370343</v>
      </c>
      <c r="P344" s="375">
        <v>1431662630</v>
      </c>
      <c r="Q344" s="376"/>
      <c r="R344" s="375">
        <v>1431662630</v>
      </c>
      <c r="S344" s="376"/>
      <c r="T344" s="375">
        <v>1319974935</v>
      </c>
      <c r="U344" s="375">
        <v>1319974935</v>
      </c>
      <c r="V344" s="375">
        <v>1382292287</v>
      </c>
      <c r="W344" s="375">
        <v>1382292287</v>
      </c>
      <c r="X344" s="375">
        <v>1431662630</v>
      </c>
      <c r="Y344" s="375">
        <v>1431662630</v>
      </c>
      <c r="Z344" s="375">
        <v>1856050</v>
      </c>
      <c r="AA344" s="375">
        <v>96906</v>
      </c>
      <c r="AB344" s="375">
        <v>1952956</v>
      </c>
      <c r="AC344" s="375">
        <v>78357916.390000001</v>
      </c>
      <c r="AD344" s="375">
        <v>0</v>
      </c>
      <c r="AE344" s="375">
        <v>1511973502.3899999</v>
      </c>
      <c r="AF344" s="377">
        <v>0</v>
      </c>
    </row>
    <row r="345" spans="1:32">
      <c r="A345" s="367">
        <v>2034</v>
      </c>
      <c r="B345" s="372" t="s">
        <v>184</v>
      </c>
      <c r="C345" s="375">
        <v>9586333736</v>
      </c>
      <c r="D345" s="375">
        <v>6602137</v>
      </c>
      <c r="E345" s="375">
        <v>9592935873</v>
      </c>
      <c r="F345" s="375">
        <v>5918369775</v>
      </c>
      <c r="G345" s="375">
        <v>19726989</v>
      </c>
      <c r="H345" s="375">
        <v>5938096764</v>
      </c>
      <c r="I345" s="375">
        <v>2196086822</v>
      </c>
      <c r="J345" s="375">
        <v>2745940</v>
      </c>
      <c r="K345" s="375">
        <v>2198832762</v>
      </c>
      <c r="L345" s="375">
        <v>34772395</v>
      </c>
      <c r="M345" s="375">
        <v>534936298</v>
      </c>
      <c r="N345" s="375">
        <v>53358374</v>
      </c>
      <c r="O345" s="375">
        <v>588294672</v>
      </c>
      <c r="P345" s="375">
        <v>18352932466</v>
      </c>
      <c r="Q345" s="376"/>
      <c r="R345" s="375">
        <v>18352932466</v>
      </c>
      <c r="S345" s="376"/>
      <c r="T345" s="375">
        <v>17735562728</v>
      </c>
      <c r="U345" s="375">
        <v>17735562728</v>
      </c>
      <c r="V345" s="375">
        <v>17764637794</v>
      </c>
      <c r="W345" s="375">
        <v>17764637794</v>
      </c>
      <c r="X345" s="375">
        <v>18352932466</v>
      </c>
      <c r="Y345" s="375">
        <v>18352932466</v>
      </c>
      <c r="Z345" s="375">
        <v>21799688</v>
      </c>
      <c r="AA345" s="375">
        <v>55748</v>
      </c>
      <c r="AB345" s="375">
        <v>21855436</v>
      </c>
      <c r="AC345" s="375">
        <v>1101349042.47</v>
      </c>
      <c r="AD345" s="375">
        <v>0</v>
      </c>
      <c r="AE345" s="375">
        <v>19476136944.470001</v>
      </c>
      <c r="AF345" s="377">
        <v>0</v>
      </c>
    </row>
    <row r="346" spans="1:32"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6"/>
      <c r="R346" s="375"/>
      <c r="S346" s="376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7"/>
    </row>
    <row r="347" spans="1:32">
      <c r="A347" s="378">
        <v>2009</v>
      </c>
      <c r="B347" s="372" t="s">
        <v>184</v>
      </c>
      <c r="C347" s="375">
        <v>0</v>
      </c>
      <c r="D347" s="375">
        <v>0</v>
      </c>
      <c r="E347" s="375">
        <v>0</v>
      </c>
      <c r="F347" s="375">
        <v>0</v>
      </c>
      <c r="G347" s="375">
        <v>0</v>
      </c>
      <c r="H347" s="375">
        <v>0</v>
      </c>
      <c r="I347" s="375">
        <v>0</v>
      </c>
      <c r="J347" s="375">
        <v>0</v>
      </c>
      <c r="K347" s="375">
        <v>0</v>
      </c>
      <c r="L347" s="375">
        <v>0</v>
      </c>
      <c r="M347" s="375">
        <v>0</v>
      </c>
      <c r="N347" s="375">
        <v>0</v>
      </c>
      <c r="O347" s="375">
        <v>0</v>
      </c>
      <c r="P347" s="375">
        <v>0</v>
      </c>
      <c r="Q347" s="376"/>
      <c r="R347" s="375">
        <v>0</v>
      </c>
      <c r="S347" s="376"/>
      <c r="T347" s="375">
        <v>0</v>
      </c>
      <c r="U347" s="375">
        <v>0</v>
      </c>
      <c r="V347" s="375">
        <v>0</v>
      </c>
      <c r="W347" s="375">
        <v>0</v>
      </c>
      <c r="X347" s="375">
        <v>0</v>
      </c>
      <c r="Y347" s="375">
        <v>0</v>
      </c>
      <c r="Z347" s="375">
        <v>0</v>
      </c>
      <c r="AA347" s="375">
        <v>0</v>
      </c>
      <c r="AB347" s="375">
        <v>0</v>
      </c>
      <c r="AC347" s="375">
        <v>0</v>
      </c>
      <c r="AD347" s="375">
        <v>0</v>
      </c>
      <c r="AE347" s="375">
        <v>0</v>
      </c>
      <c r="AF347" s="377">
        <v>0</v>
      </c>
    </row>
    <row r="348" spans="1:32">
      <c r="A348" s="378"/>
      <c r="B348" s="378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6"/>
      <c r="R348" s="375"/>
      <c r="S348" s="376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7"/>
    </row>
    <row r="349" spans="1:32">
      <c r="A349" s="378">
        <v>2010</v>
      </c>
      <c r="B349" s="372" t="s">
        <v>184</v>
      </c>
      <c r="C349" s="375">
        <v>5148442525</v>
      </c>
      <c r="D349" s="375">
        <v>2244347</v>
      </c>
      <c r="E349" s="375">
        <v>5150686872</v>
      </c>
      <c r="F349" s="375">
        <v>3843729179</v>
      </c>
      <c r="G349" s="375">
        <v>12957897</v>
      </c>
      <c r="H349" s="375">
        <v>3856687076</v>
      </c>
      <c r="I349" s="375">
        <v>1856941909</v>
      </c>
      <c r="J349" s="375">
        <v>2493655</v>
      </c>
      <c r="K349" s="375">
        <v>1859435564</v>
      </c>
      <c r="L349" s="375">
        <v>25423960</v>
      </c>
      <c r="M349" s="375">
        <v>317787567</v>
      </c>
      <c r="N349" s="375">
        <v>38775884</v>
      </c>
      <c r="O349" s="375">
        <v>356563451</v>
      </c>
      <c r="P349" s="375">
        <v>11248796923</v>
      </c>
      <c r="Q349" s="376"/>
      <c r="R349" s="375">
        <v>11248796923</v>
      </c>
      <c r="S349" s="376"/>
      <c r="T349" s="375">
        <v>10874537573</v>
      </c>
      <c r="U349" s="375">
        <v>10874537573</v>
      </c>
      <c r="V349" s="375">
        <v>10892233472</v>
      </c>
      <c r="W349" s="375">
        <v>10892233472</v>
      </c>
      <c r="X349" s="375">
        <v>11248796923</v>
      </c>
      <c r="Y349" s="375">
        <v>11248796923</v>
      </c>
      <c r="Z349" s="375">
        <v>21799688</v>
      </c>
      <c r="AA349" s="375">
        <v>58802</v>
      </c>
      <c r="AB349" s="375">
        <v>21858490</v>
      </c>
      <c r="AC349" s="375">
        <v>668208206</v>
      </c>
      <c r="AD349" s="375">
        <v>0</v>
      </c>
      <c r="AE349" s="375">
        <v>11938863619</v>
      </c>
      <c r="AF349" s="377">
        <v>0</v>
      </c>
    </row>
    <row r="350" spans="1:32">
      <c r="A350" s="378">
        <v>2011</v>
      </c>
      <c r="B350" s="372" t="s">
        <v>184</v>
      </c>
      <c r="C350" s="375">
        <v>5258661169</v>
      </c>
      <c r="D350" s="375">
        <v>2600692</v>
      </c>
      <c r="E350" s="375">
        <v>5261261861</v>
      </c>
      <c r="F350" s="375">
        <v>3910767825</v>
      </c>
      <c r="G350" s="375">
        <v>13413452</v>
      </c>
      <c r="H350" s="375">
        <v>3924181277</v>
      </c>
      <c r="I350" s="375">
        <v>1974639589</v>
      </c>
      <c r="J350" s="375">
        <v>2512365</v>
      </c>
      <c r="K350" s="375">
        <v>1977151954</v>
      </c>
      <c r="L350" s="375">
        <v>25707934</v>
      </c>
      <c r="M350" s="375">
        <v>325180577</v>
      </c>
      <c r="N350" s="375">
        <v>39270996</v>
      </c>
      <c r="O350" s="375">
        <v>364451573</v>
      </c>
      <c r="P350" s="375">
        <v>11552754599</v>
      </c>
      <c r="Q350" s="376"/>
      <c r="R350" s="375">
        <v>11552754599</v>
      </c>
      <c r="S350" s="376"/>
      <c r="T350" s="375">
        <v>11169776517</v>
      </c>
      <c r="U350" s="375">
        <v>11169776517</v>
      </c>
      <c r="V350" s="375">
        <v>11188303026</v>
      </c>
      <c r="W350" s="375">
        <v>11188303026</v>
      </c>
      <c r="X350" s="375">
        <v>11552754599</v>
      </c>
      <c r="Y350" s="375">
        <v>11552754599</v>
      </c>
      <c r="Z350" s="375">
        <v>21799688</v>
      </c>
      <c r="AA350" s="375">
        <v>62279</v>
      </c>
      <c r="AB350" s="375">
        <v>21861967</v>
      </c>
      <c r="AC350" s="375">
        <v>686708933</v>
      </c>
      <c r="AD350" s="375">
        <v>0</v>
      </c>
      <c r="AE350" s="375">
        <v>12261325499</v>
      </c>
      <c r="AF350" s="377">
        <v>0</v>
      </c>
    </row>
    <row r="351" spans="1:32">
      <c r="A351" s="378">
        <v>2012</v>
      </c>
      <c r="B351" s="372" t="s">
        <v>184</v>
      </c>
      <c r="C351" s="375">
        <v>5557804894</v>
      </c>
      <c r="D351" s="375">
        <v>2100479</v>
      </c>
      <c r="E351" s="375">
        <v>5559905373</v>
      </c>
      <c r="F351" s="375">
        <v>4060682901</v>
      </c>
      <c r="G351" s="375">
        <v>12971847</v>
      </c>
      <c r="H351" s="375">
        <v>4073654748</v>
      </c>
      <c r="I351" s="375">
        <v>1984602655</v>
      </c>
      <c r="J351" s="375">
        <v>2415495</v>
      </c>
      <c r="K351" s="375">
        <v>1987018150</v>
      </c>
      <c r="L351" s="375">
        <v>26001516</v>
      </c>
      <c r="M351" s="375">
        <v>338044297</v>
      </c>
      <c r="N351" s="375">
        <v>40132483</v>
      </c>
      <c r="O351" s="375">
        <v>378176780</v>
      </c>
      <c r="P351" s="375">
        <v>12024756567</v>
      </c>
      <c r="Q351" s="376"/>
      <c r="R351" s="375">
        <v>12024756567</v>
      </c>
      <c r="S351" s="376"/>
      <c r="T351" s="375">
        <v>11629091966</v>
      </c>
      <c r="U351" s="375">
        <v>11629091966</v>
      </c>
      <c r="V351" s="375">
        <v>11646579787</v>
      </c>
      <c r="W351" s="375">
        <v>11646579787</v>
      </c>
      <c r="X351" s="375">
        <v>12024756567</v>
      </c>
      <c r="Y351" s="375">
        <v>12024756567</v>
      </c>
      <c r="Z351" s="375">
        <v>21799688</v>
      </c>
      <c r="AA351" s="375">
        <v>58435</v>
      </c>
      <c r="AB351" s="375">
        <v>21858123</v>
      </c>
      <c r="AC351" s="375">
        <v>715177943</v>
      </c>
      <c r="AD351" s="375">
        <v>0</v>
      </c>
      <c r="AE351" s="375">
        <v>12761792633</v>
      </c>
      <c r="AF351" s="377">
        <v>0</v>
      </c>
    </row>
    <row r="352" spans="1:32">
      <c r="A352" s="378">
        <v>2013</v>
      </c>
      <c r="B352" s="372" t="s">
        <v>184</v>
      </c>
      <c r="C352" s="375">
        <v>5828036112</v>
      </c>
      <c r="D352" s="375">
        <v>4295113</v>
      </c>
      <c r="E352" s="375">
        <v>5832331225</v>
      </c>
      <c r="F352" s="375">
        <v>4184606911</v>
      </c>
      <c r="G352" s="375">
        <v>13882557</v>
      </c>
      <c r="H352" s="375">
        <v>4198489468</v>
      </c>
      <c r="I352" s="375">
        <v>1991583283</v>
      </c>
      <c r="J352" s="375">
        <v>2412256</v>
      </c>
      <c r="K352" s="375">
        <v>1993995539</v>
      </c>
      <c r="L352" s="375">
        <v>26297146</v>
      </c>
      <c r="M352" s="375">
        <v>348764027</v>
      </c>
      <c r="N352" s="375">
        <v>40890375</v>
      </c>
      <c r="O352" s="375">
        <v>389654402</v>
      </c>
      <c r="P352" s="375">
        <v>12440767780</v>
      </c>
      <c r="Q352" s="376"/>
      <c r="R352" s="375">
        <v>12440767780</v>
      </c>
      <c r="S352" s="376"/>
      <c r="T352" s="375">
        <v>12030523452</v>
      </c>
      <c r="U352" s="375">
        <v>12030523452</v>
      </c>
      <c r="V352" s="375">
        <v>12051113378</v>
      </c>
      <c r="W352" s="375">
        <v>12051113378</v>
      </c>
      <c r="X352" s="375">
        <v>12440767780</v>
      </c>
      <c r="Y352" s="375">
        <v>12440767780</v>
      </c>
      <c r="Z352" s="375">
        <v>21799688</v>
      </c>
      <c r="AA352" s="375">
        <v>56948</v>
      </c>
      <c r="AB352" s="375">
        <v>21856636</v>
      </c>
      <c r="AC352" s="375">
        <v>740325158</v>
      </c>
      <c r="AD352" s="375">
        <v>0</v>
      </c>
      <c r="AE352" s="375">
        <v>13202949574</v>
      </c>
      <c r="AF352" s="377">
        <v>0</v>
      </c>
    </row>
    <row r="353" spans="1:32">
      <c r="A353" s="378">
        <v>2014</v>
      </c>
      <c r="B353" s="372" t="s">
        <v>184</v>
      </c>
      <c r="C353" s="375">
        <v>5971678085</v>
      </c>
      <c r="D353" s="375">
        <v>4346298</v>
      </c>
      <c r="E353" s="375">
        <v>5976024383</v>
      </c>
      <c r="F353" s="375">
        <v>4245035029</v>
      </c>
      <c r="G353" s="375">
        <v>14058417</v>
      </c>
      <c r="H353" s="375">
        <v>4259093446</v>
      </c>
      <c r="I353" s="375">
        <v>2000562495</v>
      </c>
      <c r="J353" s="375">
        <v>2426360</v>
      </c>
      <c r="K353" s="375">
        <v>2002988855</v>
      </c>
      <c r="L353" s="375">
        <v>26600514</v>
      </c>
      <c r="M353" s="375">
        <v>356041295</v>
      </c>
      <c r="N353" s="375">
        <v>41377736</v>
      </c>
      <c r="O353" s="375">
        <v>397419031</v>
      </c>
      <c r="P353" s="375">
        <v>12662126229</v>
      </c>
      <c r="Q353" s="376"/>
      <c r="R353" s="375">
        <v>12662126229</v>
      </c>
      <c r="S353" s="376"/>
      <c r="T353" s="375">
        <v>12243876123</v>
      </c>
      <c r="U353" s="375">
        <v>12243876123</v>
      </c>
      <c r="V353" s="375">
        <v>12264707198</v>
      </c>
      <c r="W353" s="375">
        <v>12264707198</v>
      </c>
      <c r="X353" s="375">
        <v>12662126229</v>
      </c>
      <c r="Y353" s="375">
        <v>12662126229</v>
      </c>
      <c r="Z353" s="375">
        <v>21799688</v>
      </c>
      <c r="AA353" s="375">
        <v>57006</v>
      </c>
      <c r="AB353" s="375">
        <v>21856694</v>
      </c>
      <c r="AC353" s="375">
        <v>753926046.05000007</v>
      </c>
      <c r="AD353" s="375">
        <v>0</v>
      </c>
      <c r="AE353" s="375">
        <v>13437908969.049999</v>
      </c>
      <c r="AF353" s="377">
        <v>0</v>
      </c>
    </row>
    <row r="354" spans="1:32">
      <c r="A354" s="378"/>
      <c r="B354" s="378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6"/>
      <c r="R354" s="375"/>
      <c r="S354" s="376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7"/>
    </row>
    <row r="355" spans="1:32">
      <c r="A355" s="378">
        <v>2015</v>
      </c>
      <c r="B355" s="372" t="s">
        <v>184</v>
      </c>
      <c r="C355" s="375">
        <v>6134575295</v>
      </c>
      <c r="D355" s="375">
        <v>4448775</v>
      </c>
      <c r="E355" s="375">
        <v>6139024070</v>
      </c>
      <c r="F355" s="375">
        <v>4313056789</v>
      </c>
      <c r="G355" s="375">
        <v>14285608</v>
      </c>
      <c r="H355" s="375">
        <v>4327342397</v>
      </c>
      <c r="I355" s="375">
        <v>2008528753</v>
      </c>
      <c r="J355" s="375">
        <v>2438215</v>
      </c>
      <c r="K355" s="375">
        <v>2010966968</v>
      </c>
      <c r="L355" s="375">
        <v>26916868</v>
      </c>
      <c r="M355" s="375">
        <v>361675733</v>
      </c>
      <c r="N355" s="375">
        <v>41755078</v>
      </c>
      <c r="O355" s="375">
        <v>403430811</v>
      </c>
      <c r="P355" s="375">
        <v>12907681114</v>
      </c>
      <c r="Q355" s="376"/>
      <c r="R355" s="375">
        <v>12907681114</v>
      </c>
      <c r="S355" s="376"/>
      <c r="T355" s="375">
        <v>12483077705</v>
      </c>
      <c r="U355" s="375">
        <v>12483077705</v>
      </c>
      <c r="V355" s="375">
        <v>12504250303</v>
      </c>
      <c r="W355" s="375">
        <v>12504250303</v>
      </c>
      <c r="X355" s="375">
        <v>12907681114</v>
      </c>
      <c r="Y355" s="375">
        <v>12907681114</v>
      </c>
      <c r="Z355" s="375">
        <v>21799688</v>
      </c>
      <c r="AA355" s="375">
        <v>56924</v>
      </c>
      <c r="AB355" s="375">
        <v>21856612</v>
      </c>
      <c r="AC355" s="375">
        <v>768984476.27999997</v>
      </c>
      <c r="AD355" s="375">
        <v>0</v>
      </c>
      <c r="AE355" s="375">
        <v>13698522202.280001</v>
      </c>
      <c r="AF355" s="377">
        <v>0</v>
      </c>
    </row>
    <row r="356" spans="1:32">
      <c r="A356" s="378">
        <v>2016</v>
      </c>
      <c r="B356" s="372" t="s">
        <v>184</v>
      </c>
      <c r="C356" s="375">
        <v>6291933105</v>
      </c>
      <c r="D356" s="375">
        <v>4535291</v>
      </c>
      <c r="E356" s="375">
        <v>6296468396</v>
      </c>
      <c r="F356" s="375">
        <v>4399930946</v>
      </c>
      <c r="G356" s="375">
        <v>14565259</v>
      </c>
      <c r="H356" s="375">
        <v>4414496205</v>
      </c>
      <c r="I356" s="375">
        <v>2017110208</v>
      </c>
      <c r="J356" s="375">
        <v>2427106</v>
      </c>
      <c r="K356" s="375">
        <v>2019537314</v>
      </c>
      <c r="L356" s="375">
        <v>27240021</v>
      </c>
      <c r="M356" s="375">
        <v>367431933</v>
      </c>
      <c r="N356" s="375">
        <v>42140571</v>
      </c>
      <c r="O356" s="375">
        <v>409572504</v>
      </c>
      <c r="P356" s="375">
        <v>13167314440</v>
      </c>
      <c r="Q356" s="376"/>
      <c r="R356" s="375">
        <v>13167314440</v>
      </c>
      <c r="S356" s="376"/>
      <c r="T356" s="375">
        <v>12736214280</v>
      </c>
      <c r="U356" s="375">
        <v>12736214280</v>
      </c>
      <c r="V356" s="375">
        <v>12757741936</v>
      </c>
      <c r="W356" s="375">
        <v>12757741936</v>
      </c>
      <c r="X356" s="375">
        <v>13167314440</v>
      </c>
      <c r="Y356" s="375">
        <v>13167314440</v>
      </c>
      <c r="Z356" s="375">
        <v>21799688</v>
      </c>
      <c r="AA356" s="375">
        <v>56773</v>
      </c>
      <c r="AB356" s="375">
        <v>21856461</v>
      </c>
      <c r="AC356" s="375">
        <v>784878005.48000002</v>
      </c>
      <c r="AD356" s="375">
        <v>0</v>
      </c>
      <c r="AE356" s="375">
        <v>13974048906.480001</v>
      </c>
      <c r="AF356" s="377">
        <v>0</v>
      </c>
    </row>
    <row r="357" spans="1:32">
      <c r="A357" s="378">
        <v>2017</v>
      </c>
      <c r="B357" s="372" t="s">
        <v>184</v>
      </c>
      <c r="C357" s="375">
        <v>6480806539</v>
      </c>
      <c r="D357" s="375">
        <v>4639714</v>
      </c>
      <c r="E357" s="375">
        <v>6485446253</v>
      </c>
      <c r="F357" s="375">
        <v>4507877665</v>
      </c>
      <c r="G357" s="375">
        <v>14911206</v>
      </c>
      <c r="H357" s="375">
        <v>4522788871</v>
      </c>
      <c r="I357" s="375">
        <v>2024015353</v>
      </c>
      <c r="J357" s="375">
        <v>2460781</v>
      </c>
      <c r="K357" s="375">
        <v>2026476134</v>
      </c>
      <c r="L357" s="375">
        <v>27568722</v>
      </c>
      <c r="M357" s="375">
        <v>374287527</v>
      </c>
      <c r="N357" s="375">
        <v>42599692</v>
      </c>
      <c r="O357" s="375">
        <v>416887219</v>
      </c>
      <c r="P357" s="375">
        <v>13479167199</v>
      </c>
      <c r="Q357" s="376"/>
      <c r="R357" s="375">
        <v>13479167199</v>
      </c>
      <c r="S357" s="376"/>
      <c r="T357" s="375">
        <v>13040268279</v>
      </c>
      <c r="U357" s="375">
        <v>13040268279</v>
      </c>
      <c r="V357" s="375">
        <v>13062279980</v>
      </c>
      <c r="W357" s="375">
        <v>13062279980</v>
      </c>
      <c r="X357" s="375">
        <v>13479167199</v>
      </c>
      <c r="Y357" s="375">
        <v>13479167199</v>
      </c>
      <c r="Z357" s="375">
        <v>21799688</v>
      </c>
      <c r="AA357" s="375">
        <v>56654</v>
      </c>
      <c r="AB357" s="375">
        <v>21856342</v>
      </c>
      <c r="AC357" s="375">
        <v>803869357.60999978</v>
      </c>
      <c r="AD357" s="375">
        <v>0</v>
      </c>
      <c r="AE357" s="375">
        <v>14304892898.610001</v>
      </c>
      <c r="AF357" s="377">
        <v>0</v>
      </c>
    </row>
    <row r="358" spans="1:32">
      <c r="A358" s="378">
        <v>2018</v>
      </c>
      <c r="B358" s="372" t="s">
        <v>184</v>
      </c>
      <c r="C358" s="375">
        <v>6646039140</v>
      </c>
      <c r="D358" s="375">
        <v>4746537</v>
      </c>
      <c r="E358" s="375">
        <v>6650785677</v>
      </c>
      <c r="F358" s="375">
        <v>4582580266</v>
      </c>
      <c r="G358" s="375">
        <v>15165094</v>
      </c>
      <c r="H358" s="375">
        <v>4597745360</v>
      </c>
      <c r="I358" s="375">
        <v>2032592571</v>
      </c>
      <c r="J358" s="375">
        <v>2474786</v>
      </c>
      <c r="K358" s="375">
        <v>2035067357</v>
      </c>
      <c r="L358" s="375">
        <v>27907024</v>
      </c>
      <c r="M358" s="375">
        <v>381841050</v>
      </c>
      <c r="N358" s="375">
        <v>43105553</v>
      </c>
      <c r="O358" s="375">
        <v>424946603</v>
      </c>
      <c r="P358" s="375">
        <v>13736452021</v>
      </c>
      <c r="Q358" s="376"/>
      <c r="R358" s="375">
        <v>13736452021</v>
      </c>
      <c r="S358" s="376"/>
      <c r="T358" s="375">
        <v>13289119001</v>
      </c>
      <c r="U358" s="375">
        <v>13289119001</v>
      </c>
      <c r="V358" s="375">
        <v>13311505418</v>
      </c>
      <c r="W358" s="375">
        <v>13311505418</v>
      </c>
      <c r="X358" s="375">
        <v>13736452021</v>
      </c>
      <c r="Y358" s="375">
        <v>13736452021</v>
      </c>
      <c r="Z358" s="375">
        <v>21799688</v>
      </c>
      <c r="AA358" s="375">
        <v>56596</v>
      </c>
      <c r="AB358" s="375">
        <v>21856284</v>
      </c>
      <c r="AC358" s="375">
        <v>819623632.91999996</v>
      </c>
      <c r="AD358" s="375">
        <v>0</v>
      </c>
      <c r="AE358" s="375">
        <v>14577931937.920002</v>
      </c>
      <c r="AF358" s="377">
        <v>0</v>
      </c>
    </row>
    <row r="359" spans="1:32">
      <c r="A359" s="378">
        <v>2019</v>
      </c>
      <c r="B359" s="372" t="s">
        <v>184</v>
      </c>
      <c r="C359" s="375">
        <v>6830395142</v>
      </c>
      <c r="D359" s="375">
        <v>4849041</v>
      </c>
      <c r="E359" s="375">
        <v>6835244183</v>
      </c>
      <c r="F359" s="375">
        <v>4693286538</v>
      </c>
      <c r="G359" s="375">
        <v>15523448</v>
      </c>
      <c r="H359" s="375">
        <v>4708809986</v>
      </c>
      <c r="I359" s="375">
        <v>2041747777</v>
      </c>
      <c r="J359" s="375">
        <v>2486820</v>
      </c>
      <c r="K359" s="375">
        <v>2044234597</v>
      </c>
      <c r="L359" s="375">
        <v>28255621</v>
      </c>
      <c r="M359" s="375">
        <v>389881204</v>
      </c>
      <c r="N359" s="375">
        <v>43644002</v>
      </c>
      <c r="O359" s="375">
        <v>433525206</v>
      </c>
      <c r="P359" s="375">
        <v>14050069593</v>
      </c>
      <c r="Q359" s="376"/>
      <c r="R359" s="375">
        <v>14050069593</v>
      </c>
      <c r="S359" s="376"/>
      <c r="T359" s="375">
        <v>13593685078</v>
      </c>
      <c r="U359" s="375">
        <v>13593685078</v>
      </c>
      <c r="V359" s="375">
        <v>13616544387</v>
      </c>
      <c r="W359" s="375">
        <v>13616544387</v>
      </c>
      <c r="X359" s="375">
        <v>14050069593</v>
      </c>
      <c r="Y359" s="375">
        <v>14050069593</v>
      </c>
      <c r="Z359" s="375">
        <v>21799688</v>
      </c>
      <c r="AA359" s="375">
        <v>56464</v>
      </c>
      <c r="AB359" s="375">
        <v>21856152</v>
      </c>
      <c r="AC359" s="375">
        <v>838719854.49000001</v>
      </c>
      <c r="AD359" s="375">
        <v>0</v>
      </c>
      <c r="AE359" s="375">
        <v>14910645599.490002</v>
      </c>
      <c r="AF359" s="377">
        <v>0</v>
      </c>
    </row>
    <row r="360" spans="1:32">
      <c r="A360" s="378"/>
      <c r="B360" s="379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6"/>
      <c r="R360" s="375"/>
      <c r="S360" s="376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80"/>
    </row>
    <row r="361" spans="1:32"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6"/>
      <c r="R361" s="375"/>
      <c r="S361" s="376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80"/>
    </row>
    <row r="362" spans="1:32"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6"/>
      <c r="R362" s="375"/>
      <c r="S362" s="376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80"/>
    </row>
    <row r="363" spans="1:32"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6"/>
      <c r="R363" s="375"/>
      <c r="S363" s="376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80"/>
    </row>
    <row r="364" spans="1:32"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6"/>
      <c r="R364" s="375"/>
      <c r="S364" s="376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80"/>
    </row>
    <row r="365" spans="1:32"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6"/>
      <c r="R365" s="375"/>
      <c r="S365" s="376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  <c r="AE365" s="375"/>
      <c r="AF365" s="380"/>
    </row>
    <row r="366" spans="1:32"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6"/>
      <c r="R366" s="375"/>
      <c r="S366" s="376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80"/>
    </row>
    <row r="367" spans="1:32"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6"/>
      <c r="R367" s="375"/>
      <c r="S367" s="376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  <c r="AE367" s="375"/>
      <c r="AF367" s="380"/>
    </row>
    <row r="368" spans="1:32"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6"/>
      <c r="R368" s="375"/>
      <c r="S368" s="376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  <c r="AE368" s="375"/>
      <c r="AF368" s="380"/>
    </row>
    <row r="369" spans="2:32"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6"/>
      <c r="R369" s="375"/>
      <c r="S369" s="376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  <c r="AE369" s="375"/>
      <c r="AF369" s="380"/>
    </row>
    <row r="370" spans="2:32"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6"/>
      <c r="R370" s="375"/>
      <c r="S370" s="376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  <c r="AE370" s="375"/>
      <c r="AF370" s="380"/>
    </row>
    <row r="371" spans="2:32"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6"/>
      <c r="R371" s="375"/>
      <c r="S371" s="376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  <c r="AE371" s="375"/>
      <c r="AF371" s="380"/>
    </row>
    <row r="372" spans="2:32">
      <c r="B372" s="372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6"/>
      <c r="R372" s="375"/>
      <c r="S372" s="376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  <c r="AE372" s="375"/>
      <c r="AF372" s="380"/>
    </row>
    <row r="373" spans="2:32"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6"/>
      <c r="R373" s="375"/>
      <c r="S373" s="376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  <c r="AE373" s="375"/>
      <c r="AF373" s="380"/>
    </row>
    <row r="374" spans="2:32"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6"/>
      <c r="R374" s="375"/>
      <c r="S374" s="376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  <c r="AE374" s="375"/>
      <c r="AF374" s="380"/>
    </row>
    <row r="375" spans="2:32"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6"/>
      <c r="R375" s="375"/>
      <c r="S375" s="376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  <c r="AE375" s="375"/>
      <c r="AF375" s="380"/>
    </row>
    <row r="376" spans="2:32"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6"/>
      <c r="R376" s="375"/>
      <c r="S376" s="376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  <c r="AE376" s="375"/>
      <c r="AF376" s="380"/>
    </row>
    <row r="377" spans="2:32"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6"/>
      <c r="R377" s="375"/>
      <c r="S377" s="376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  <c r="AE377" s="375"/>
      <c r="AF377" s="380"/>
    </row>
    <row r="378" spans="2:32"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6"/>
      <c r="R378" s="375"/>
      <c r="S378" s="376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  <c r="AE378" s="375"/>
      <c r="AF378" s="380"/>
    </row>
    <row r="379" spans="2:32"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6"/>
      <c r="R379" s="375"/>
      <c r="S379" s="376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  <c r="AE379" s="375"/>
      <c r="AF379" s="380"/>
    </row>
    <row r="380" spans="2:32"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6"/>
      <c r="R380" s="375"/>
      <c r="S380" s="376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  <c r="AE380" s="375"/>
      <c r="AF380" s="380"/>
    </row>
    <row r="381" spans="2:32"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6"/>
      <c r="R381" s="375"/>
      <c r="S381" s="376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  <c r="AE381" s="375"/>
      <c r="AF381" s="380"/>
    </row>
    <row r="382" spans="2:32"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6"/>
      <c r="R382" s="375"/>
      <c r="S382" s="376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80"/>
    </row>
    <row r="383" spans="2:32"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6"/>
      <c r="R383" s="375"/>
      <c r="S383" s="376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80"/>
    </row>
    <row r="384" spans="2:32"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6"/>
      <c r="R384" s="375"/>
      <c r="S384" s="376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80"/>
    </row>
    <row r="385" spans="2:32">
      <c r="B385" s="372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6"/>
      <c r="R385" s="375"/>
      <c r="S385" s="376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80"/>
    </row>
    <row r="386" spans="2:32"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6"/>
      <c r="R386" s="375"/>
      <c r="S386" s="376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80"/>
    </row>
    <row r="387" spans="2:32"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6"/>
      <c r="R387" s="375"/>
      <c r="S387" s="376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  <c r="AE387" s="375"/>
      <c r="AF387" s="380"/>
    </row>
    <row r="388" spans="2:32"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6"/>
      <c r="R388" s="375"/>
      <c r="S388" s="376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80"/>
    </row>
    <row r="389" spans="2:32"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6"/>
      <c r="R389" s="375"/>
      <c r="S389" s="376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80"/>
    </row>
    <row r="390" spans="2:32"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6"/>
      <c r="R390" s="375"/>
      <c r="S390" s="376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80"/>
    </row>
    <row r="391" spans="2:32"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6"/>
      <c r="R391" s="375"/>
      <c r="S391" s="376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80"/>
    </row>
    <row r="392" spans="2:32"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6"/>
      <c r="R392" s="375"/>
      <c r="S392" s="376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80"/>
    </row>
    <row r="393" spans="2:32"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6"/>
      <c r="R393" s="375"/>
      <c r="S393" s="376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80"/>
    </row>
    <row r="394" spans="2:32"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6"/>
      <c r="R394" s="375"/>
      <c r="S394" s="376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80"/>
    </row>
    <row r="395" spans="2:32"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6"/>
      <c r="R395" s="375"/>
      <c r="S395" s="376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80"/>
    </row>
    <row r="396" spans="2:32"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6"/>
      <c r="R396" s="375"/>
      <c r="S396" s="376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80"/>
    </row>
    <row r="397" spans="2:32"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6"/>
      <c r="R397" s="375"/>
      <c r="S397" s="376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80"/>
    </row>
    <row r="398" spans="2:32">
      <c r="B398" s="372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6"/>
      <c r="R398" s="375"/>
      <c r="S398" s="376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80"/>
    </row>
    <row r="399" spans="2:32"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6"/>
      <c r="R399" s="375"/>
      <c r="S399" s="376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80"/>
    </row>
    <row r="400" spans="2:32"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6"/>
      <c r="R400" s="375"/>
      <c r="S400" s="376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80"/>
    </row>
    <row r="401" spans="2:32"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6"/>
      <c r="R401" s="375"/>
      <c r="S401" s="376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80"/>
    </row>
    <row r="402" spans="2:32"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6"/>
      <c r="R402" s="375"/>
      <c r="S402" s="376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80"/>
    </row>
    <row r="403" spans="2:32"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6"/>
      <c r="R403" s="375"/>
      <c r="S403" s="376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80"/>
    </row>
    <row r="404" spans="2:32"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6"/>
      <c r="R404" s="375"/>
      <c r="S404" s="376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80"/>
    </row>
    <row r="405" spans="2:32"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6"/>
      <c r="R405" s="375"/>
      <c r="S405" s="376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80"/>
    </row>
    <row r="406" spans="2:32"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6"/>
      <c r="R406" s="375"/>
      <c r="S406" s="376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80"/>
    </row>
    <row r="407" spans="2:32"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6"/>
      <c r="R407" s="375"/>
      <c r="S407" s="376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80"/>
    </row>
    <row r="408" spans="2:32"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6"/>
      <c r="R408" s="375"/>
      <c r="S408" s="376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80"/>
    </row>
    <row r="409" spans="2:32"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6"/>
      <c r="R409" s="375"/>
      <c r="S409" s="376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80"/>
    </row>
    <row r="410" spans="2:32"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6"/>
      <c r="R410" s="375"/>
      <c r="S410" s="376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  <c r="AE410" s="375"/>
      <c r="AF410" s="380"/>
    </row>
    <row r="411" spans="2:32">
      <c r="B411" s="372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6"/>
      <c r="R411" s="375"/>
      <c r="S411" s="376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80"/>
    </row>
    <row r="412" spans="2:32"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6"/>
      <c r="R412" s="375"/>
      <c r="S412" s="376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  <c r="AE412" s="375"/>
      <c r="AF412" s="380"/>
    </row>
    <row r="413" spans="2:32"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6"/>
      <c r="R413" s="375"/>
      <c r="S413" s="376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  <c r="AE413" s="375"/>
      <c r="AF413" s="380"/>
    </row>
    <row r="414" spans="2:32"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6"/>
      <c r="R414" s="375"/>
      <c r="S414" s="376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  <c r="AE414" s="375"/>
      <c r="AF414" s="380"/>
    </row>
    <row r="415" spans="2:32"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6"/>
      <c r="R415" s="375"/>
      <c r="S415" s="376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  <c r="AE415" s="375"/>
      <c r="AF415" s="380"/>
    </row>
    <row r="416" spans="2:32"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6"/>
      <c r="R416" s="375"/>
      <c r="S416" s="376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  <c r="AE416" s="375"/>
      <c r="AF416" s="380"/>
    </row>
    <row r="417" spans="2:32"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6"/>
      <c r="R417" s="375"/>
      <c r="S417" s="376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  <c r="AE417" s="375"/>
      <c r="AF417" s="380"/>
    </row>
    <row r="418" spans="2:32"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6"/>
      <c r="R418" s="375"/>
      <c r="S418" s="376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  <c r="AE418" s="375"/>
      <c r="AF418" s="380"/>
    </row>
    <row r="419" spans="2:32"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6"/>
      <c r="R419" s="375"/>
      <c r="S419" s="376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  <c r="AE419" s="375"/>
      <c r="AF419" s="380"/>
    </row>
    <row r="420" spans="2:32"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6"/>
      <c r="R420" s="375"/>
      <c r="S420" s="376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  <c r="AE420" s="375"/>
      <c r="AF420" s="380"/>
    </row>
    <row r="421" spans="2:32"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6"/>
      <c r="R421" s="375"/>
      <c r="S421" s="376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  <c r="AE421" s="375"/>
      <c r="AF421" s="380"/>
    </row>
    <row r="422" spans="2:32"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6"/>
      <c r="R422" s="375"/>
      <c r="S422" s="376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  <c r="AE422" s="375"/>
      <c r="AF422" s="380"/>
    </row>
    <row r="423" spans="2:32"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6"/>
      <c r="R423" s="375"/>
      <c r="S423" s="376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  <c r="AE423" s="375"/>
      <c r="AF423" s="380"/>
    </row>
    <row r="424" spans="2:32">
      <c r="B424" s="372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6"/>
      <c r="R424" s="375"/>
      <c r="S424" s="376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  <c r="AE424" s="375"/>
      <c r="AF424" s="380"/>
    </row>
    <row r="425" spans="2:32"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6"/>
      <c r="R425" s="375"/>
      <c r="S425" s="376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  <c r="AE425" s="375"/>
      <c r="AF425" s="380"/>
    </row>
    <row r="426" spans="2:32"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6"/>
      <c r="R426" s="375"/>
      <c r="S426" s="376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  <c r="AE426" s="375"/>
      <c r="AF426" s="380"/>
    </row>
    <row r="427" spans="2:32"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6"/>
      <c r="R427" s="375"/>
      <c r="S427" s="376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80"/>
    </row>
    <row r="428" spans="2:32"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6"/>
      <c r="R428" s="375"/>
      <c r="S428" s="376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80"/>
    </row>
    <row r="429" spans="2:32"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6"/>
      <c r="R429" s="375"/>
      <c r="S429" s="376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80"/>
    </row>
    <row r="430" spans="2:32"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6"/>
      <c r="R430" s="375"/>
      <c r="S430" s="376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80"/>
    </row>
    <row r="431" spans="2:32"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6"/>
      <c r="R431" s="375"/>
      <c r="S431" s="376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80"/>
    </row>
    <row r="432" spans="2:32"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6"/>
      <c r="R432" s="375"/>
      <c r="S432" s="376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  <c r="AE432" s="375"/>
      <c r="AF432" s="380"/>
    </row>
    <row r="433" spans="2:32"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6"/>
      <c r="R433" s="375"/>
      <c r="S433" s="376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80"/>
    </row>
    <row r="434" spans="2:32"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6"/>
      <c r="R434" s="375"/>
      <c r="S434" s="376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80"/>
    </row>
    <row r="435" spans="2:32"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6"/>
      <c r="R435" s="375"/>
      <c r="S435" s="376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80"/>
    </row>
    <row r="436" spans="2:32"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6"/>
      <c r="R436" s="375"/>
      <c r="S436" s="376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80"/>
    </row>
    <row r="437" spans="2:32">
      <c r="B437" s="372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6"/>
      <c r="R437" s="375"/>
      <c r="S437" s="376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80"/>
    </row>
    <row r="438" spans="2:32"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6"/>
      <c r="R438" s="375"/>
      <c r="S438" s="376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80"/>
    </row>
    <row r="439" spans="2:32"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6"/>
      <c r="R439" s="375"/>
      <c r="S439" s="376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80"/>
    </row>
    <row r="440" spans="2:32"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6"/>
      <c r="R440" s="375"/>
      <c r="S440" s="376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80"/>
    </row>
    <row r="441" spans="2:32"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6"/>
      <c r="R441" s="375"/>
      <c r="S441" s="376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80"/>
    </row>
    <row r="442" spans="2:32"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6"/>
      <c r="R442" s="375"/>
      <c r="S442" s="376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80"/>
    </row>
    <row r="443" spans="2:32"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6"/>
      <c r="R443" s="375"/>
      <c r="S443" s="376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80"/>
    </row>
    <row r="444" spans="2:32"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6"/>
      <c r="R444" s="375"/>
      <c r="S444" s="376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80"/>
    </row>
    <row r="445" spans="2:32"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6"/>
      <c r="R445" s="375"/>
      <c r="S445" s="376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80"/>
    </row>
    <row r="446" spans="2:32"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6"/>
      <c r="R446" s="375"/>
      <c r="S446" s="376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80"/>
    </row>
    <row r="447" spans="2:32"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6"/>
      <c r="R447" s="375"/>
      <c r="S447" s="376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80"/>
    </row>
    <row r="448" spans="2:32"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6"/>
      <c r="R448" s="375"/>
      <c r="S448" s="376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80"/>
    </row>
    <row r="449" spans="2:32"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6"/>
      <c r="R449" s="375"/>
      <c r="S449" s="376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80"/>
    </row>
    <row r="450" spans="2:32">
      <c r="B450" s="372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6"/>
      <c r="R450" s="375"/>
      <c r="S450" s="376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80"/>
    </row>
    <row r="451" spans="2:32"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6"/>
      <c r="R451" s="375"/>
      <c r="S451" s="376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80"/>
    </row>
    <row r="452" spans="2:32"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6"/>
      <c r="R452" s="375"/>
      <c r="S452" s="376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80"/>
    </row>
    <row r="453" spans="2:32"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6"/>
      <c r="R453" s="375"/>
      <c r="S453" s="376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80"/>
    </row>
    <row r="454" spans="2:32"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6"/>
      <c r="R454" s="375"/>
      <c r="S454" s="376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80"/>
    </row>
    <row r="455" spans="2:32"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6"/>
      <c r="R455" s="375"/>
      <c r="S455" s="376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  <c r="AE455" s="375"/>
      <c r="AF455" s="380"/>
    </row>
    <row r="456" spans="2:32"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6"/>
      <c r="R456" s="375"/>
      <c r="S456" s="376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80"/>
    </row>
    <row r="457" spans="2:32"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6"/>
      <c r="R457" s="375"/>
      <c r="S457" s="376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  <c r="AE457" s="375"/>
      <c r="AF457" s="380"/>
    </row>
    <row r="458" spans="2:32"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6"/>
      <c r="R458" s="375"/>
      <c r="S458" s="376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  <c r="AE458" s="375"/>
      <c r="AF458" s="380"/>
    </row>
    <row r="459" spans="2:32"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6"/>
      <c r="R459" s="375"/>
      <c r="S459" s="376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  <c r="AE459" s="375"/>
      <c r="AF459" s="380"/>
    </row>
    <row r="460" spans="2:32"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6"/>
      <c r="R460" s="375"/>
      <c r="S460" s="376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  <c r="AE460" s="375"/>
      <c r="AF460" s="380"/>
    </row>
    <row r="461" spans="2:32"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6"/>
      <c r="R461" s="375"/>
      <c r="S461" s="376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  <c r="AE461" s="375"/>
      <c r="AF461" s="380"/>
    </row>
    <row r="462" spans="2:32"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6"/>
      <c r="R462" s="375"/>
      <c r="S462" s="376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  <c r="AE462" s="375"/>
      <c r="AF462" s="380"/>
    </row>
    <row r="463" spans="2:32">
      <c r="B463" s="372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6"/>
      <c r="R463" s="375"/>
      <c r="S463" s="376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  <c r="AE463" s="375"/>
      <c r="AF463" s="380"/>
    </row>
    <row r="464" spans="2:32"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6"/>
      <c r="R464" s="375"/>
      <c r="S464" s="376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  <c r="AE464" s="375"/>
      <c r="AF464" s="380"/>
    </row>
    <row r="465" spans="2:32"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6"/>
      <c r="R465" s="375"/>
      <c r="S465" s="376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  <c r="AE465" s="375"/>
      <c r="AF465" s="380"/>
    </row>
    <row r="466" spans="2:32"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6"/>
      <c r="R466" s="375"/>
      <c r="S466" s="376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  <c r="AE466" s="375"/>
      <c r="AF466" s="380"/>
    </row>
    <row r="467" spans="2:32"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6"/>
      <c r="R467" s="375"/>
      <c r="S467" s="376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  <c r="AE467" s="375"/>
      <c r="AF467" s="380"/>
    </row>
    <row r="468" spans="2:32"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6"/>
      <c r="R468" s="375"/>
      <c r="S468" s="376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  <c r="AE468" s="375"/>
      <c r="AF468" s="380"/>
    </row>
    <row r="469" spans="2:32"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6"/>
      <c r="R469" s="375"/>
      <c r="S469" s="376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  <c r="AE469" s="375"/>
      <c r="AF469" s="380"/>
    </row>
    <row r="470" spans="2:32"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6"/>
      <c r="R470" s="375"/>
      <c r="S470" s="376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  <c r="AE470" s="375"/>
      <c r="AF470" s="380"/>
    </row>
    <row r="471" spans="2:32"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6"/>
      <c r="R471" s="375"/>
      <c r="S471" s="376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  <c r="AE471" s="375"/>
      <c r="AF471" s="380"/>
    </row>
    <row r="472" spans="2:32"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6"/>
      <c r="R472" s="375"/>
      <c r="S472" s="376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80"/>
    </row>
    <row r="473" spans="2:32"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6"/>
      <c r="R473" s="375"/>
      <c r="S473" s="376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80"/>
    </row>
    <row r="474" spans="2:32"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6"/>
      <c r="R474" s="375"/>
      <c r="S474" s="376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80"/>
    </row>
    <row r="475" spans="2:32"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6"/>
      <c r="R475" s="375"/>
      <c r="S475" s="376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80"/>
    </row>
    <row r="476" spans="2:32">
      <c r="B476" s="372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6"/>
      <c r="R476" s="375"/>
      <c r="S476" s="376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80"/>
    </row>
    <row r="477" spans="2:32"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6"/>
      <c r="R477" s="375"/>
      <c r="S477" s="376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  <c r="AE477" s="375"/>
      <c r="AF477" s="380"/>
    </row>
    <row r="478" spans="2:32"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6"/>
      <c r="R478" s="375"/>
      <c r="S478" s="376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80"/>
    </row>
    <row r="479" spans="2:32"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6"/>
      <c r="R479" s="375"/>
      <c r="S479" s="376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80"/>
    </row>
    <row r="480" spans="2:32"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6"/>
      <c r="R480" s="375"/>
      <c r="S480" s="376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80"/>
    </row>
    <row r="481" spans="2:32"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6"/>
      <c r="R481" s="375"/>
      <c r="S481" s="376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80"/>
    </row>
    <row r="482" spans="2:32"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6"/>
      <c r="R482" s="375"/>
      <c r="S482" s="376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80"/>
    </row>
    <row r="483" spans="2:32"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6"/>
      <c r="R483" s="375"/>
      <c r="S483" s="376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80"/>
    </row>
    <row r="484" spans="2:32"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6"/>
      <c r="R484" s="375"/>
      <c r="S484" s="376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80"/>
    </row>
    <row r="485" spans="2:32"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6"/>
      <c r="R485" s="375"/>
      <c r="S485" s="376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80"/>
    </row>
    <row r="486" spans="2:32"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6"/>
      <c r="R486" s="375"/>
      <c r="S486" s="376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80"/>
    </row>
    <row r="487" spans="2:32"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6"/>
      <c r="R487" s="375"/>
      <c r="S487" s="376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80"/>
    </row>
    <row r="488" spans="2:32"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6"/>
      <c r="R488" s="375"/>
      <c r="S488" s="376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80"/>
    </row>
    <row r="489" spans="2:32">
      <c r="B489" s="372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6"/>
      <c r="R489" s="375"/>
      <c r="S489" s="376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80"/>
    </row>
  </sheetData>
  <phoneticPr fontId="1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B1:AD44"/>
  <sheetViews>
    <sheetView zoomScale="80" zoomScaleNormal="80" zoomScaleSheetLayoutView="90" workbookViewId="0"/>
  </sheetViews>
  <sheetFormatPr defaultRowHeight="15"/>
  <cols>
    <col min="1" max="2" width="2.140625" style="413" customWidth="1"/>
    <col min="3" max="3" width="5.42578125" style="413" bestFit="1" customWidth="1"/>
    <col min="4" max="4" width="10.85546875" style="413" customWidth="1"/>
    <col min="5" max="7" width="7.7109375" style="413" customWidth="1"/>
    <col min="8" max="16" width="13.28515625" style="413" customWidth="1"/>
    <col min="17" max="17" width="14.85546875" style="413" customWidth="1"/>
    <col min="18" max="20" width="13.28515625" style="413" customWidth="1"/>
    <col min="21" max="21" width="9.140625" style="413"/>
    <col min="22" max="22" width="5.42578125" style="413" bestFit="1" customWidth="1"/>
    <col min="23" max="23" width="10.85546875" style="413" customWidth="1"/>
    <col min="24" max="25" width="17.5703125" style="413" customWidth="1"/>
    <col min="26" max="27" width="18.5703125" style="413" customWidth="1"/>
    <col min="28" max="16384" width="9.140625" style="413"/>
  </cols>
  <sheetData>
    <row r="1" spans="2:30" ht="28.5">
      <c r="B1" s="584"/>
      <c r="C1" s="583" t="s">
        <v>197</v>
      </c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3" t="s">
        <v>197</v>
      </c>
      <c r="Y1" s="584"/>
      <c r="Z1" s="584"/>
      <c r="AB1" s="584"/>
      <c r="AC1" s="584"/>
      <c r="AD1" s="584"/>
    </row>
    <row r="2" spans="2:30" ht="28.5">
      <c r="B2" s="584"/>
      <c r="C2" s="583" t="s">
        <v>198</v>
      </c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3" t="s">
        <v>198</v>
      </c>
      <c r="Y2" s="584"/>
      <c r="Z2" s="584"/>
      <c r="AB2" s="584"/>
      <c r="AC2" s="584"/>
      <c r="AD2" s="584"/>
    </row>
    <row r="3" spans="2:30" s="581" customFormat="1" ht="15" customHeight="1">
      <c r="C3" s="582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  <c r="AC3" s="580"/>
      <c r="AD3" s="580"/>
    </row>
    <row r="4" spans="2:30" s="581" customFormat="1" ht="15" customHeight="1"/>
    <row r="5" spans="2:30" ht="23.25">
      <c r="C5" s="426" t="s">
        <v>367</v>
      </c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  <c r="R5" s="425"/>
      <c r="S5" s="425"/>
      <c r="T5" s="425"/>
      <c r="U5" s="425"/>
      <c r="V5" s="426" t="s">
        <v>367</v>
      </c>
      <c r="X5" s="434"/>
      <c r="Y5" s="434"/>
      <c r="Z5" s="434"/>
      <c r="AA5" s="434"/>
    </row>
    <row r="6" spans="2:30" ht="15" customHeight="1" thickBot="1">
      <c r="C6" s="414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35"/>
      <c r="Y6" s="435"/>
      <c r="Z6" s="435"/>
      <c r="AA6" s="435"/>
    </row>
    <row r="7" spans="2:30" ht="15" customHeight="1" thickBot="1">
      <c r="C7" s="415"/>
      <c r="D7" s="416"/>
      <c r="E7" s="418" t="s">
        <v>192</v>
      </c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8"/>
      <c r="T7" s="603"/>
      <c r="V7" s="415"/>
      <c r="W7" s="416"/>
      <c r="X7" s="766" t="s">
        <v>196</v>
      </c>
      <c r="Y7" s="766"/>
      <c r="Z7" s="766"/>
      <c r="AA7" s="767"/>
    </row>
    <row r="8" spans="2:30" ht="15" customHeight="1">
      <c r="C8" s="419"/>
      <c r="D8" s="420"/>
      <c r="E8" s="421">
        <v>2000</v>
      </c>
      <c r="F8" s="421">
        <v>2001</v>
      </c>
      <c r="G8" s="421">
        <v>2002</v>
      </c>
      <c r="H8" s="421">
        <v>2003</v>
      </c>
      <c r="I8" s="421">
        <v>2004</v>
      </c>
      <c r="J8" s="421">
        <v>2005</v>
      </c>
      <c r="K8" s="421">
        <v>2006</v>
      </c>
      <c r="L8" s="421">
        <v>2007</v>
      </c>
      <c r="M8" s="421">
        <v>2008</v>
      </c>
      <c r="N8" s="421">
        <v>2009</v>
      </c>
      <c r="O8" s="421">
        <v>2010</v>
      </c>
      <c r="P8" s="421">
        <v>2011</v>
      </c>
      <c r="Q8" s="421">
        <v>2012</v>
      </c>
      <c r="R8" s="421">
        <v>2013</v>
      </c>
      <c r="S8" s="421">
        <v>2014</v>
      </c>
      <c r="T8" s="604">
        <v>2015</v>
      </c>
      <c r="V8" s="479"/>
      <c r="W8" s="416"/>
      <c r="X8" s="480" t="s">
        <v>193</v>
      </c>
      <c r="Y8" s="480" t="s">
        <v>194</v>
      </c>
      <c r="Z8" s="481" t="s">
        <v>199</v>
      </c>
      <c r="AA8" s="482" t="s">
        <v>200</v>
      </c>
    </row>
    <row r="9" spans="2:30" ht="15" customHeight="1">
      <c r="C9" s="764" t="s">
        <v>195</v>
      </c>
      <c r="D9" s="422" t="s">
        <v>43</v>
      </c>
      <c r="E9" s="430"/>
      <c r="F9" s="430"/>
      <c r="G9" s="430"/>
      <c r="H9" s="430"/>
      <c r="I9" s="430"/>
      <c r="J9" s="430"/>
      <c r="K9" s="430"/>
      <c r="L9" s="430"/>
      <c r="M9" s="430"/>
      <c r="N9" s="430"/>
      <c r="O9" s="430"/>
      <c r="P9" s="430"/>
      <c r="Q9" s="430"/>
      <c r="R9" s="430"/>
      <c r="S9" s="430"/>
      <c r="T9" s="605"/>
      <c r="V9" s="764" t="s">
        <v>195</v>
      </c>
      <c r="W9" s="422" t="s">
        <v>43</v>
      </c>
      <c r="X9" s="430"/>
      <c r="Y9" s="478"/>
      <c r="Z9" s="478"/>
      <c r="AA9" s="483"/>
    </row>
    <row r="10" spans="2:30" ht="15" customHeight="1">
      <c r="C10" s="764"/>
      <c r="D10" s="422" t="s">
        <v>44</v>
      </c>
      <c r="E10" s="430"/>
      <c r="F10" s="430"/>
      <c r="G10" s="430"/>
      <c r="H10" s="429">
        <f>'B2001 Rev'!$U$59</f>
        <v>352783479</v>
      </c>
      <c r="I10" s="429">
        <f>'B2001 Rev'!U72</f>
        <v>357663161</v>
      </c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605"/>
      <c r="V10" s="764"/>
      <c r="W10" s="422" t="s">
        <v>44</v>
      </c>
      <c r="X10" s="478"/>
      <c r="Y10" s="478"/>
      <c r="Z10" s="478"/>
      <c r="AA10" s="438">
        <f>'Retail kWh'!AA31*(AVERAGE('Retail kWh'!AA32:AA34)/AVERAGE('Retail Rev'!AA11:AA13))</f>
        <v>-4.2580969074389408E-2</v>
      </c>
    </row>
    <row r="11" spans="2:30" ht="15" customHeight="1">
      <c r="C11" s="764"/>
      <c r="D11" s="422" t="s">
        <v>45</v>
      </c>
      <c r="E11" s="430"/>
      <c r="F11" s="430"/>
      <c r="G11" s="430"/>
      <c r="H11" s="429">
        <f>'B2002 Rev new rates'!$T$46</f>
        <v>391100175</v>
      </c>
      <c r="I11" s="429">
        <f>'B2002 Rev new rates'!T59</f>
        <v>395020243</v>
      </c>
      <c r="J11" s="429">
        <f>'B2002 Rev new rates'!T72</f>
        <v>400860294</v>
      </c>
      <c r="K11" s="430"/>
      <c r="L11" s="430"/>
      <c r="M11" s="430"/>
      <c r="N11" s="430"/>
      <c r="O11" s="430"/>
      <c r="P11" s="430"/>
      <c r="Q11" s="430"/>
      <c r="R11" s="430"/>
      <c r="S11" s="430"/>
      <c r="T11" s="605"/>
      <c r="V11" s="764"/>
      <c r="W11" s="422" t="s">
        <v>45</v>
      </c>
      <c r="X11" s="478"/>
      <c r="Y11" s="478"/>
      <c r="Z11" s="432">
        <f>H11/H22-1</f>
        <v>-5.0659202928963643E-2</v>
      </c>
      <c r="AA11" s="438">
        <f>I11/I22-1</f>
        <v>-5.3294256007685559E-2</v>
      </c>
    </row>
    <row r="12" spans="2:30" ht="15" customHeight="1">
      <c r="C12" s="764"/>
      <c r="D12" s="422" t="s">
        <v>42</v>
      </c>
      <c r="E12" s="430"/>
      <c r="F12" s="430"/>
      <c r="G12" s="430"/>
      <c r="H12" s="429">
        <f>'B2003 Rev'!$T$33</f>
        <v>393898261</v>
      </c>
      <c r="I12" s="429">
        <f>'B2003 Rev'!T46</f>
        <v>400775628</v>
      </c>
      <c r="J12" s="429">
        <f>'B2003 Rev'!T59</f>
        <v>410666328</v>
      </c>
      <c r="K12" s="429">
        <f>'B2003 Rev'!T72</f>
        <v>418239734</v>
      </c>
      <c r="L12" s="430"/>
      <c r="M12" s="430"/>
      <c r="N12" s="430"/>
      <c r="O12" s="430"/>
      <c r="P12" s="430"/>
      <c r="Q12" s="430"/>
      <c r="R12" s="430"/>
      <c r="S12" s="430"/>
      <c r="T12" s="605"/>
      <c r="V12" s="764"/>
      <c r="W12" s="422" t="s">
        <v>42</v>
      </c>
      <c r="X12" s="478"/>
      <c r="Y12" s="439">
        <f>H12/H22-1</f>
        <v>-4.3867241781123889E-2</v>
      </c>
      <c r="Z12" s="439">
        <f t="shared" ref="Z12:AA12" si="0">I12/I22-1</f>
        <v>-3.9500896971178645E-2</v>
      </c>
      <c r="AA12" s="431">
        <f t="shared" si="0"/>
        <v>-4.1280226856987068E-2</v>
      </c>
    </row>
    <row r="13" spans="2:30" ht="15" customHeight="1">
      <c r="C13" s="764"/>
      <c r="D13" s="422" t="s">
        <v>46</v>
      </c>
      <c r="E13" s="430"/>
      <c r="F13" s="430"/>
      <c r="G13" s="430"/>
      <c r="H13" s="429">
        <f>'B2004 Rev'!$Q$20</f>
        <v>398841880</v>
      </c>
      <c r="I13" s="429">
        <f>'B2004 Rev'!$Q33</f>
        <v>405622877</v>
      </c>
      <c r="J13" s="429">
        <f>'B2004 Rev'!$Q46</f>
        <v>414374011</v>
      </c>
      <c r="K13" s="429">
        <f>'B2004 Rev'!$Q59</f>
        <v>418845630</v>
      </c>
      <c r="L13" s="429">
        <f>'B2004 Rev'!$Q72</f>
        <v>421946114</v>
      </c>
      <c r="M13" s="430"/>
      <c r="N13" s="430"/>
      <c r="O13" s="430"/>
      <c r="P13" s="430"/>
      <c r="Q13" s="430"/>
      <c r="R13" s="430"/>
      <c r="S13" s="430"/>
      <c r="T13" s="605"/>
      <c r="V13" s="764"/>
      <c r="W13" s="422" t="s">
        <v>46</v>
      </c>
      <c r="X13" s="439">
        <f>H13/H22-1</f>
        <v>-3.1867300329102011E-2</v>
      </c>
      <c r="Y13" s="439">
        <f t="shared" ref="Y13:AA13" si="1">I13/I22-1</f>
        <v>-2.7883977200155674E-2</v>
      </c>
      <c r="Z13" s="439">
        <f t="shared" si="1"/>
        <v>-3.2624467272416968E-2</v>
      </c>
      <c r="AA13" s="431">
        <f t="shared" si="1"/>
        <v>-3.1200805699266976E-2</v>
      </c>
    </row>
    <row r="14" spans="2:30" ht="15" customHeight="1">
      <c r="C14" s="764"/>
      <c r="D14" s="422" t="s">
        <v>47</v>
      </c>
      <c r="E14" s="430"/>
      <c r="F14" s="430"/>
      <c r="G14" s="430"/>
      <c r="H14" s="430"/>
      <c r="I14" s="429">
        <f>'B2005 Rev'!$Q20</f>
        <v>415684015</v>
      </c>
      <c r="J14" s="429">
        <f>'B2005 Rev'!$Q33</f>
        <v>422620391</v>
      </c>
      <c r="K14" s="429">
        <f>'B2005 Rev'!$Q46</f>
        <v>433496950</v>
      </c>
      <c r="L14" s="429">
        <f>'B2005 Rev'!$Q59</f>
        <v>444167391</v>
      </c>
      <c r="M14" s="429">
        <f>'B2005 Rev'!$Q72</f>
        <v>456696961</v>
      </c>
      <c r="N14" s="430"/>
      <c r="O14" s="430"/>
      <c r="P14" s="430"/>
      <c r="Q14" s="430"/>
      <c r="R14" s="430"/>
      <c r="S14" s="430"/>
      <c r="T14" s="605"/>
      <c r="V14" s="764"/>
      <c r="W14" s="422" t="s">
        <v>47</v>
      </c>
      <c r="X14" s="439">
        <f>I14/I22-1</f>
        <v>-3.7714480209881662E-3</v>
      </c>
      <c r="Y14" s="439">
        <f t="shared" ref="Y14:AA14" si="2">J14/J22-1</f>
        <v>-1.3372907006070744E-2</v>
      </c>
      <c r="Z14" s="439">
        <f t="shared" si="2"/>
        <v>2.6880211017723532E-3</v>
      </c>
      <c r="AA14" s="431">
        <f t="shared" si="2"/>
        <v>1.9712764036591057E-2</v>
      </c>
    </row>
    <row r="15" spans="2:30" ht="15" customHeight="1">
      <c r="C15" s="764"/>
      <c r="D15" s="422" t="s">
        <v>32</v>
      </c>
      <c r="E15" s="430"/>
      <c r="F15" s="430"/>
      <c r="G15" s="430"/>
      <c r="H15" s="430"/>
      <c r="I15" s="430"/>
      <c r="J15" s="429">
        <f>'B2006 Rev'!$Q20</f>
        <v>415013168</v>
      </c>
      <c r="K15" s="429">
        <f>'B2006 Rev'!$Q33</f>
        <v>429685965</v>
      </c>
      <c r="L15" s="429">
        <f>'B2006 Rev'!$Q46</f>
        <v>440948259</v>
      </c>
      <c r="M15" s="429">
        <f>'B2006 Rev'!$Q59</f>
        <v>453193709</v>
      </c>
      <c r="N15" s="429">
        <f>'B2006 Rev'!$Q72</f>
        <v>463497954</v>
      </c>
      <c r="O15" s="430"/>
      <c r="P15" s="430"/>
      <c r="Q15" s="430"/>
      <c r="R15" s="430"/>
      <c r="S15" s="430"/>
      <c r="T15" s="605"/>
      <c r="V15" s="764"/>
      <c r="W15" s="422" t="s">
        <v>32</v>
      </c>
      <c r="X15" s="439">
        <f>J15/J22-1</f>
        <v>-3.1132325325871069E-2</v>
      </c>
      <c r="Y15" s="439">
        <f t="shared" ref="Y15:AA15" si="3">K15/K22-1</f>
        <v>-6.126871386164412E-3</v>
      </c>
      <c r="Z15" s="439">
        <f t="shared" si="3"/>
        <v>1.2322329583201341E-2</v>
      </c>
      <c r="AA15" s="431">
        <f t="shared" si="3"/>
        <v>4.5305872171337747E-2</v>
      </c>
    </row>
    <row r="16" spans="2:30" ht="15" customHeight="1">
      <c r="C16" s="764"/>
      <c r="D16" s="422" t="s">
        <v>18</v>
      </c>
      <c r="E16" s="430"/>
      <c r="F16" s="430"/>
      <c r="G16" s="430"/>
      <c r="H16" s="430"/>
      <c r="I16" s="430"/>
      <c r="J16" s="430"/>
      <c r="K16" s="429">
        <f>'B2007 Rev'!$Q20</f>
        <v>426981360</v>
      </c>
      <c r="L16" s="429">
        <f>'B2007 Rev'!$Q33</f>
        <v>440922844</v>
      </c>
      <c r="M16" s="429">
        <f>'B2007 Rev'!$Q46</f>
        <v>449753016</v>
      </c>
      <c r="N16" s="429">
        <f>'B2007 Rev'!$Q59</f>
        <v>456809819</v>
      </c>
      <c r="O16" s="429">
        <f>'B2007 Rev'!$Q72</f>
        <v>464882007</v>
      </c>
      <c r="P16" s="430"/>
      <c r="Q16" s="430"/>
      <c r="R16" s="430"/>
      <c r="S16" s="430"/>
      <c r="T16" s="605"/>
      <c r="V16" s="764"/>
      <c r="W16" s="422" t="s">
        <v>18</v>
      </c>
      <c r="X16" s="439">
        <f>K16/K22-1</f>
        <v>-1.2382682494667008E-2</v>
      </c>
      <c r="Y16" s="439">
        <f t="shared" ref="Y16:AA16" si="4">L16/L22-1</f>
        <v>1.2263982211415003E-2</v>
      </c>
      <c r="Z16" s="439">
        <f t="shared" si="4"/>
        <v>3.7369803056047424E-2</v>
      </c>
      <c r="AA16" s="431">
        <f t="shared" si="4"/>
        <v>6.918199188059404E-2</v>
      </c>
    </row>
    <row r="17" spans="3:28" ht="15" customHeight="1">
      <c r="C17" s="764"/>
      <c r="D17" s="422" t="s">
        <v>19</v>
      </c>
      <c r="E17" s="430"/>
      <c r="F17" s="430"/>
      <c r="G17" s="430"/>
      <c r="H17" s="430"/>
      <c r="I17" s="430"/>
      <c r="J17" s="430"/>
      <c r="K17" s="430"/>
      <c r="L17" s="429">
        <f>'B2008 Rev'!$Q20</f>
        <v>435194691.06999999</v>
      </c>
      <c r="M17" s="429">
        <f>'B2008 Rev'!$Q33</f>
        <v>445897400</v>
      </c>
      <c r="N17" s="429">
        <f>'B2008 Rev'!$Q46</f>
        <v>457225257</v>
      </c>
      <c r="O17" s="429">
        <f>'B2008 Rev'!$Q59</f>
        <v>468135184</v>
      </c>
      <c r="P17" s="429">
        <f>'B2008 Rev'!$Q72</f>
        <v>477434943</v>
      </c>
      <c r="Q17" s="430"/>
      <c r="R17" s="430"/>
      <c r="S17" s="430"/>
      <c r="T17" s="605"/>
      <c r="V17" s="764"/>
      <c r="W17" s="422" t="s">
        <v>19</v>
      </c>
      <c r="X17" s="439">
        <f>L17/L22-1</f>
        <v>-8.8662446397369532E-4</v>
      </c>
      <c r="Y17" s="439">
        <f t="shared" ref="Y17:Z17" si="5">M17/M22-1</f>
        <v>2.8476700690326373E-2</v>
      </c>
      <c r="Z17" s="439">
        <f t="shared" si="5"/>
        <v>7.0154341444610191E-2</v>
      </c>
      <c r="AA17" s="431">
        <f>O17/O22-1</f>
        <v>0.10940383969156375</v>
      </c>
    </row>
    <row r="18" spans="3:28" ht="15" customHeight="1">
      <c r="C18" s="764"/>
      <c r="D18" s="422" t="s">
        <v>20</v>
      </c>
      <c r="E18" s="430"/>
      <c r="F18" s="430"/>
      <c r="G18" s="430"/>
      <c r="H18" s="430"/>
      <c r="I18" s="430"/>
      <c r="J18" s="430"/>
      <c r="K18" s="430"/>
      <c r="L18" s="430"/>
      <c r="M18" s="429">
        <f>'B2009 Rev'!$Q20</f>
        <v>441546371.47000003</v>
      </c>
      <c r="N18" s="429">
        <f>'B2009 Rev'!$Q33</f>
        <v>448607503</v>
      </c>
      <c r="O18" s="429">
        <f>'B2009 Rev'!$Q$46</f>
        <v>459594535</v>
      </c>
      <c r="P18" s="429">
        <f>'B2009 Rev'!$Q$59</f>
        <v>474881328</v>
      </c>
      <c r="Q18" s="429">
        <f>'B2009 Rev'!$Q$72</f>
        <v>487198585</v>
      </c>
      <c r="R18" s="430"/>
      <c r="S18" s="430"/>
      <c r="T18" s="605"/>
      <c r="V18" s="764"/>
      <c r="W18" s="422" t="s">
        <v>20</v>
      </c>
      <c r="X18" s="439">
        <f>M18/M22-1</f>
        <v>1.8440913383327429E-2</v>
      </c>
      <c r="Y18" s="439">
        <f t="shared" ref="Y18" si="6">N18/N22-1</f>
        <v>4.9984137118820549E-2</v>
      </c>
      <c r="Z18" s="439">
        <f>O18/O22-1</f>
        <v>8.9163898072354142E-2</v>
      </c>
      <c r="AA18" s="431">
        <f>P18/P22-1</f>
        <v>9.0944002827590742E-2</v>
      </c>
    </row>
    <row r="19" spans="3:28" ht="15" customHeight="1">
      <c r="C19" s="764"/>
      <c r="D19" s="422" t="s">
        <v>191</v>
      </c>
      <c r="E19" s="430"/>
      <c r="F19" s="430"/>
      <c r="G19" s="430"/>
      <c r="H19" s="430"/>
      <c r="I19" s="430"/>
      <c r="J19" s="430"/>
      <c r="K19" s="430"/>
      <c r="L19" s="430"/>
      <c r="M19" s="430"/>
      <c r="N19" s="429">
        <f>'B2010C Rev'!$Q$21</f>
        <v>0</v>
      </c>
      <c r="O19" s="429">
        <f>'B2010C Rev'!$Q$34</f>
        <v>420025888</v>
      </c>
      <c r="P19" s="429">
        <f>'B2010C Rev'!$Q$47</f>
        <v>423153937</v>
      </c>
      <c r="Q19" s="429">
        <f>'B2010C Rev'!$Q$60</f>
        <v>440132973</v>
      </c>
      <c r="R19" s="429">
        <f>'B2010C Rev'!$Q$73</f>
        <v>456079983</v>
      </c>
      <c r="S19" s="430"/>
      <c r="T19" s="605"/>
      <c r="V19" s="764"/>
      <c r="W19" s="422" t="s">
        <v>191</v>
      </c>
      <c r="X19" s="439" t="s">
        <v>301</v>
      </c>
      <c r="Y19" s="439">
        <f>O19/O22-1</f>
        <v>-4.6073253125561431E-3</v>
      </c>
      <c r="Z19" s="439">
        <f>P19/P22-1</f>
        <v>-2.788923753381567E-2</v>
      </c>
      <c r="AA19" s="431">
        <f>Q19/Q22-1</f>
        <v>-8.2527232247231352E-2</v>
      </c>
    </row>
    <row r="20" spans="3:28" ht="15" customHeight="1">
      <c r="C20" s="764"/>
      <c r="D20" s="422" t="s">
        <v>48</v>
      </c>
      <c r="E20" s="430"/>
      <c r="F20" s="430"/>
      <c r="G20" s="430"/>
      <c r="H20" s="430"/>
      <c r="I20" s="430"/>
      <c r="J20" s="430"/>
      <c r="K20" s="430"/>
      <c r="L20" s="430"/>
      <c r="M20" s="430"/>
      <c r="N20" s="430"/>
      <c r="O20" s="429">
        <f>'B2011 Rev'!$N$21</f>
        <v>434321347.86871612</v>
      </c>
      <c r="P20" s="721">
        <v>449382247.21993601</v>
      </c>
      <c r="Q20" s="721">
        <v>512271207.93269145</v>
      </c>
      <c r="R20" s="721">
        <v>535059241.19292474</v>
      </c>
      <c r="S20" s="721">
        <v>549123575.99423027</v>
      </c>
      <c r="T20" s="605"/>
      <c r="V20" s="764"/>
      <c r="W20" s="422" t="s">
        <v>48</v>
      </c>
      <c r="X20" s="439">
        <f>O$20/O22-1</f>
        <v>2.9270577076661253E-2</v>
      </c>
      <c r="Y20" s="439">
        <f>P20/P22-1</f>
        <v>3.2365011373483465E-2</v>
      </c>
      <c r="Z20" s="439">
        <f>Q20/Q22-1</f>
        <v>6.784747295463478E-2</v>
      </c>
      <c r="AA20" s="483"/>
    </row>
    <row r="21" spans="3:28" ht="15" customHeight="1" thickBot="1">
      <c r="C21" s="764"/>
      <c r="D21" s="422" t="s">
        <v>305</v>
      </c>
      <c r="E21" s="430"/>
      <c r="F21" s="430"/>
      <c r="G21" s="430"/>
      <c r="H21" s="430"/>
      <c r="I21" s="430"/>
      <c r="J21" s="430"/>
      <c r="K21" s="430"/>
      <c r="L21" s="430"/>
      <c r="M21" s="430"/>
      <c r="N21" s="430"/>
      <c r="O21" s="430"/>
      <c r="P21" s="427">
        <f>'B2012A Rev'!$O$20</f>
        <v>434903642</v>
      </c>
      <c r="Q21" s="427">
        <f>'B2012A Rev'!$O$33</f>
        <v>487951615</v>
      </c>
      <c r="R21" s="427">
        <f>'B2012A Rev'!$O$46</f>
        <v>503179751</v>
      </c>
      <c r="S21" s="427">
        <f>'B2012A Rev'!$O$59</f>
        <v>514777202</v>
      </c>
      <c r="T21" s="606">
        <f>'B2012A Rev'!$O$72</f>
        <v>526484326</v>
      </c>
      <c r="V21" s="765"/>
      <c r="W21" s="423" t="s">
        <v>305</v>
      </c>
      <c r="X21" s="644">
        <f>P$20/P22-1</f>
        <v>3.2365011373483465E-2</v>
      </c>
      <c r="Y21" s="644">
        <f>Q21/Q22-1</f>
        <v>1.7152420306131733E-2</v>
      </c>
      <c r="Z21" s="441"/>
      <c r="AA21" s="645"/>
      <c r="AB21" s="420"/>
    </row>
    <row r="22" spans="3:28" ht="15" customHeight="1" thickBot="1">
      <c r="C22" s="719"/>
      <c r="D22" s="424" t="s">
        <v>5</v>
      </c>
      <c r="E22" s="607"/>
      <c r="F22" s="607"/>
      <c r="G22" s="607"/>
      <c r="H22" s="428">
        <f>'WN Calendar Rev'!B287</f>
        <v>411970260.00214666</v>
      </c>
      <c r="I22" s="428">
        <f>'WN Calendar Rev'!C287</f>
        <v>417257680.65394443</v>
      </c>
      <c r="J22" s="428">
        <f>'WN Calendar Rev'!D287</f>
        <v>428348657.76648647</v>
      </c>
      <c r="K22" s="428">
        <f>'WN Calendar Rev'!E287</f>
        <v>432334824.86772448</v>
      </c>
      <c r="L22" s="428">
        <f>'WN Calendar Rev'!F287</f>
        <v>435580887.74111062</v>
      </c>
      <c r="M22" s="428">
        <f>'WN Calendar Rev'!G287</f>
        <v>433551289.68960416</v>
      </c>
      <c r="N22" s="428">
        <f>'WN Calendar Rev'!H287</f>
        <v>427251695.65988761</v>
      </c>
      <c r="O22" s="428">
        <f>'WN Calendar Rev'!I287</f>
        <v>421970041.25220162</v>
      </c>
      <c r="P22" s="428">
        <f>'WN Calendar Rev'!J287</f>
        <v>435293953.4652254</v>
      </c>
      <c r="Q22" s="428">
        <f>'WN Calendar Rev'!K287</f>
        <v>479723201.02540922</v>
      </c>
      <c r="R22" s="607"/>
      <c r="S22" s="607"/>
      <c r="T22" s="608"/>
    </row>
    <row r="23" spans="3:28" ht="15" customHeight="1">
      <c r="Y23" s="643" t="s">
        <v>217</v>
      </c>
      <c r="Z23" s="643"/>
      <c r="AA23" s="643"/>
      <c r="AB23" s="643"/>
    </row>
    <row r="24" spans="3:28" ht="15" customHeight="1">
      <c r="K24" s="629"/>
      <c r="L24" s="629"/>
      <c r="M24" s="629"/>
      <c r="N24" s="629"/>
      <c r="O24" s="629"/>
      <c r="P24" s="629"/>
      <c r="Q24" s="577"/>
      <c r="X24" s="443" t="s">
        <v>201</v>
      </c>
      <c r="Y24" s="720">
        <f>AVERAGE(Y12:Y15)</f>
        <v>-2.281274934337868E-2</v>
      </c>
      <c r="Z24" s="720">
        <f>AVERAGE(Z11:Z14)</f>
        <v>-3.0024136517696726E-2</v>
      </c>
      <c r="AA24" s="578">
        <f>AVERAGE(AA10:AA13)</f>
        <v>-4.2089064409582252E-2</v>
      </c>
      <c r="AB24" s="434"/>
    </row>
    <row r="25" spans="3:28" ht="15" customHeight="1">
      <c r="E25" s="592"/>
      <c r="F25" s="592"/>
      <c r="G25" s="592"/>
      <c r="H25" s="592"/>
      <c r="I25" s="592"/>
      <c r="J25" s="592"/>
      <c r="K25" s="592"/>
      <c r="L25" s="592"/>
      <c r="M25" s="592"/>
      <c r="N25" s="593"/>
      <c r="O25" s="592"/>
      <c r="X25" s="443" t="s">
        <v>202</v>
      </c>
      <c r="Y25" s="578">
        <f>MAX(Y12:Y15, ABS(MIN(Y12:Y15)))</f>
        <v>4.3867241781123889E-2</v>
      </c>
      <c r="Z25" s="578">
        <f>MAX(Z11:Z14, ABS(MIN(Z11:Z14)))</f>
        <v>5.0659202928963643E-2</v>
      </c>
      <c r="AA25" s="578">
        <f>MAX(AA10:AA13, ABS(MIN(AA10:AA13)))</f>
        <v>5.3294256007685559E-2</v>
      </c>
      <c r="AB25" s="434"/>
    </row>
    <row r="26" spans="3:28" ht="15" customHeight="1">
      <c r="E26" s="629"/>
      <c r="F26" s="629"/>
      <c r="G26" s="629"/>
      <c r="H26" s="629"/>
      <c r="I26" s="708"/>
      <c r="J26" s="433"/>
      <c r="K26" s="433"/>
      <c r="L26" s="433"/>
      <c r="M26" s="433"/>
      <c r="N26" s="433"/>
      <c r="O26" s="709"/>
      <c r="P26" s="750" t="s">
        <v>368</v>
      </c>
      <c r="Q26" s="751">
        <f>Q20</f>
        <v>512271207.93269145</v>
      </c>
      <c r="R26" s="375"/>
      <c r="S26" s="375"/>
      <c r="T26" s="375"/>
      <c r="X26" s="443" t="s">
        <v>203</v>
      </c>
      <c r="Y26" s="578">
        <f>AVERAGE(ABS(Y15),ABS(Y12),ABS(Y13),ABS(Y14))</f>
        <v>2.281274934337868E-2</v>
      </c>
      <c r="Z26" s="578">
        <f>AVERAGE(ABS(Z11),ABS(Z12),ABS(Z13),ABS(Z14))</f>
        <v>3.1368147068582902E-2</v>
      </c>
      <c r="AA26" s="578">
        <f>AVERAGE(ABS(AA10),ABS(AA11),ABS(AA12),ABS(AA13))</f>
        <v>4.2089064409582252E-2</v>
      </c>
      <c r="AB26" s="434"/>
    </row>
    <row r="27" spans="3:28">
      <c r="E27" s="708"/>
      <c r="F27" s="708"/>
      <c r="G27" s="708"/>
      <c r="H27" s="708"/>
      <c r="I27" s="708"/>
      <c r="J27" s="708"/>
      <c r="K27" s="433"/>
      <c r="L27" s="433"/>
      <c r="M27" s="433"/>
      <c r="N27" s="433"/>
      <c r="O27" s="433"/>
      <c r="Y27" s="715"/>
      <c r="Z27" s="716"/>
      <c r="AA27" s="715"/>
    </row>
    <row r="28" spans="3:28">
      <c r="E28" s="629"/>
      <c r="F28" s="629"/>
      <c r="G28" s="629"/>
      <c r="H28" s="629"/>
      <c r="I28" s="708"/>
      <c r="J28" s="708"/>
      <c r="K28" s="629"/>
      <c r="L28" s="433"/>
      <c r="M28" s="433"/>
      <c r="N28" s="433"/>
      <c r="O28" s="433"/>
      <c r="P28" s="413" t="s">
        <v>369</v>
      </c>
      <c r="Q28" s="577">
        <f>Q22</f>
        <v>479723201.02540922</v>
      </c>
      <c r="Y28" s="717" t="s">
        <v>353</v>
      </c>
      <c r="Z28" s="717"/>
      <c r="AA28" s="643"/>
      <c r="AB28" s="643"/>
    </row>
    <row r="29" spans="3:28">
      <c r="E29" s="629"/>
      <c r="F29" s="629"/>
      <c r="G29" s="629"/>
      <c r="H29" s="629"/>
      <c r="I29" s="708"/>
      <c r="J29" s="708"/>
      <c r="K29" s="629"/>
      <c r="L29" s="629"/>
      <c r="M29" s="433"/>
      <c r="N29" s="433"/>
      <c r="O29" s="433"/>
      <c r="X29" s="443" t="s">
        <v>201</v>
      </c>
      <c r="Y29" s="720">
        <f>AVERAGE(Y16:Y21)</f>
        <v>2.2605821064603498E-2</v>
      </c>
      <c r="Z29" s="720">
        <f>AVERAGE(Z15:Z20)</f>
        <v>4.149476792950537E-2</v>
      </c>
      <c r="AA29" s="578">
        <f>AVERAGE(AA14:AA19)</f>
        <v>4.2003539726741E-2</v>
      </c>
      <c r="AB29" s="434"/>
    </row>
    <row r="30" spans="3:28">
      <c r="E30" s="433"/>
      <c r="F30" s="433"/>
      <c r="G30" s="433"/>
      <c r="H30" s="433"/>
      <c r="I30" s="629"/>
      <c r="J30" s="708"/>
      <c r="K30" s="629"/>
      <c r="L30" s="629"/>
      <c r="M30" s="629"/>
      <c r="N30" s="433"/>
      <c r="O30" s="433"/>
      <c r="P30" s="413" t="s">
        <v>296</v>
      </c>
      <c r="Q30" s="752">
        <f>Q28-Q26</f>
        <v>-32548006.907282233</v>
      </c>
      <c r="X30" s="443" t="s">
        <v>202</v>
      </c>
      <c r="Y30" s="434">
        <f>MAX(Y16:Y21, ABS(MIN(Y16:Y21)))</f>
        <v>4.9984137118820549E-2</v>
      </c>
      <c r="Z30" s="434">
        <f>MAX(Z15:Z20, ABS(MIN(Z15:Z20)))</f>
        <v>8.9163898072354142E-2</v>
      </c>
      <c r="AA30" s="434">
        <f>MAX(AA14:AA19, ABS(MIN(AA14:AA19)))</f>
        <v>0.10940383969156375</v>
      </c>
      <c r="AB30" s="434"/>
    </row>
    <row r="31" spans="3:28">
      <c r="E31" s="433"/>
      <c r="F31" s="433"/>
      <c r="G31" s="433"/>
      <c r="H31" s="433"/>
      <c r="I31" s="433"/>
      <c r="J31" s="629"/>
      <c r="K31" s="629"/>
      <c r="L31" s="629"/>
      <c r="M31" s="629"/>
      <c r="N31" s="629"/>
      <c r="O31" s="433"/>
      <c r="X31" s="443" t="s">
        <v>203</v>
      </c>
      <c r="Y31" s="434">
        <f>AVERAGE(ABS(Y16),ABS(Y17),ABS(Y18),ABS(Y19),ABS(Y20),ABS(Y21))</f>
        <v>2.4141596168788877E-2</v>
      </c>
      <c r="Z31" s="434">
        <f>AVERAGE(ABS(Z16),ABS(Z17),ABS(Z18),ABS(Z19),ABS(Z20),ABS(Z15))</f>
        <v>5.079118044077726E-2</v>
      </c>
      <c r="AA31" s="434">
        <f>AVERAGE(ABS(AA16),ABS(AA17),ABS(AA18),ABS(AA19),ABS(AA14),ABS(AA15))</f>
        <v>6.9512617142484787E-2</v>
      </c>
      <c r="AB31" s="434"/>
    </row>
    <row r="32" spans="3:28">
      <c r="E32" s="433"/>
      <c r="F32" s="433"/>
      <c r="G32" s="433"/>
      <c r="H32" s="433"/>
      <c r="I32" s="433"/>
      <c r="J32" s="433"/>
      <c r="K32" s="629"/>
      <c r="L32" s="629"/>
      <c r="M32" s="629"/>
      <c r="N32" s="629"/>
      <c r="O32" s="629"/>
    </row>
    <row r="33" spans="5:26">
      <c r="E33" s="433"/>
      <c r="F33" s="433"/>
      <c r="G33" s="433"/>
      <c r="H33" s="433"/>
      <c r="I33" s="433"/>
      <c r="J33" s="433"/>
      <c r="K33" s="433"/>
      <c r="L33" s="629"/>
      <c r="M33" s="629"/>
      <c r="N33" s="629"/>
      <c r="O33" s="629"/>
      <c r="W33"/>
    </row>
    <row r="34" spans="5:26">
      <c r="E34" s="433"/>
      <c r="F34" s="433"/>
      <c r="G34" s="433"/>
      <c r="H34" s="433"/>
      <c r="I34" s="433"/>
      <c r="J34" s="433"/>
      <c r="K34" s="433"/>
      <c r="L34" s="433"/>
      <c r="M34" s="629"/>
      <c r="N34" s="629"/>
      <c r="O34" s="629"/>
      <c r="W34"/>
    </row>
    <row r="35" spans="5:26">
      <c r="E35" s="433"/>
      <c r="F35" s="433"/>
      <c r="G35" s="433"/>
      <c r="H35" s="433"/>
      <c r="I35" s="433"/>
      <c r="J35" s="433"/>
      <c r="K35" s="433"/>
      <c r="L35" s="433"/>
      <c r="M35" s="433"/>
      <c r="N35" s="629"/>
      <c r="O35" s="629"/>
      <c r="P35" s="629"/>
      <c r="Q35" s="629"/>
      <c r="R35" s="629"/>
      <c r="S35" s="433"/>
      <c r="T35" s="433"/>
      <c r="W35"/>
    </row>
    <row r="36" spans="5:26">
      <c r="E36" s="433"/>
      <c r="F36" s="433"/>
      <c r="G36" s="433"/>
      <c r="H36" s="433"/>
      <c r="I36" s="433"/>
      <c r="J36" s="433"/>
      <c r="K36" s="433"/>
      <c r="L36" s="433"/>
      <c r="M36" s="433"/>
      <c r="N36" s="433"/>
      <c r="O36" s="629"/>
      <c r="P36" s="629"/>
      <c r="Q36" s="629"/>
      <c r="R36" s="629"/>
      <c r="S36" s="629"/>
      <c r="T36" s="433"/>
      <c r="W36"/>
    </row>
    <row r="37" spans="5:26">
      <c r="P37" s="629"/>
      <c r="Q37" s="629"/>
      <c r="R37" s="629"/>
      <c r="S37" s="629"/>
      <c r="T37" s="629"/>
      <c r="W37"/>
      <c r="Z37" s="577"/>
    </row>
    <row r="38" spans="5:26">
      <c r="W38"/>
      <c r="Z38" s="577"/>
    </row>
    <row r="39" spans="5:26">
      <c r="W39"/>
    </row>
    <row r="40" spans="5:26">
      <c r="W40"/>
    </row>
    <row r="41" spans="5:26">
      <c r="W41"/>
    </row>
    <row r="42" spans="5:26">
      <c r="W42"/>
    </row>
    <row r="43" spans="5:26">
      <c r="W43"/>
    </row>
    <row r="44" spans="5:26">
      <c r="W44"/>
    </row>
  </sheetData>
  <mergeCells count="3">
    <mergeCell ref="X7:AA7"/>
    <mergeCell ref="V9:V21"/>
    <mergeCell ref="C9:C21"/>
  </mergeCells>
  <printOptions horizontalCentered="1"/>
  <pageMargins left="0.7" right="0.7" top="0.75" bottom="0.75" header="0.3" footer="0.3"/>
  <pageSetup scale="90" orientation="landscape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enableFormatConditionsCalculation="0">
    <tabColor theme="7" tint="0.39997558519241921"/>
  </sheetPr>
  <dimension ref="A1:AJ150"/>
  <sheetViews>
    <sheetView zoomScaleNormal="100" workbookViewId="0">
      <pane xSplit="2" ySplit="7" topLeftCell="C8" activePane="bottomRight" state="frozen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RowHeight="12.75"/>
  <cols>
    <col min="1" max="1" width="23.140625" style="367" bestFit="1" customWidth="1"/>
    <col min="2" max="2" width="17.7109375" style="367" bestFit="1" customWidth="1"/>
    <col min="3" max="3" width="16.5703125" style="367" bestFit="1" customWidth="1"/>
    <col min="4" max="4" width="16.140625" style="367" bestFit="1" customWidth="1"/>
    <col min="5" max="6" width="16.5703125" style="367" bestFit="1" customWidth="1"/>
    <col min="7" max="7" width="14.5703125" style="367" bestFit="1" customWidth="1"/>
    <col min="8" max="9" width="16.5703125" style="367" bestFit="1" customWidth="1"/>
    <col min="10" max="10" width="14" style="367" bestFit="1" customWidth="1"/>
    <col min="11" max="11" width="16.5703125" style="367" bestFit="1" customWidth="1"/>
    <col min="12" max="12" width="22.28515625" style="367" bestFit="1" customWidth="1"/>
    <col min="13" max="15" width="15" style="367" bestFit="1" customWidth="1"/>
    <col min="16" max="16" width="17.7109375" style="367" bestFit="1" customWidth="1"/>
    <col min="17" max="17" width="17.5703125" style="367" bestFit="1" customWidth="1"/>
    <col min="18" max="18" width="20.42578125" style="367" bestFit="1" customWidth="1"/>
    <col min="19" max="19" width="17.5703125" style="367" bestFit="1" customWidth="1"/>
    <col min="20" max="20" width="17.7109375" style="367" bestFit="1" customWidth="1"/>
    <col min="21" max="21" width="19.5703125" style="367" bestFit="1" customWidth="1"/>
    <col min="22" max="22" width="17.7109375" style="367" bestFit="1" customWidth="1"/>
    <col min="23" max="23" width="19.5703125" style="367" bestFit="1" customWidth="1"/>
    <col min="24" max="24" width="17.7109375" style="367" bestFit="1" customWidth="1"/>
    <col min="25" max="25" width="19.5703125" style="367" bestFit="1" customWidth="1"/>
    <col min="26" max="26" width="16.5703125" style="367" bestFit="1" customWidth="1"/>
    <col min="27" max="27" width="14" style="367" bestFit="1" customWidth="1"/>
    <col min="28" max="28" width="16.5703125" style="367" bestFit="1" customWidth="1"/>
    <col min="29" max="30" width="14.42578125" style="367" bestFit="1" customWidth="1"/>
    <col min="31" max="31" width="19.42578125" style="367" customWidth="1"/>
    <col min="32" max="32" width="17.85546875" style="381" bestFit="1" customWidth="1"/>
    <col min="33" max="33" width="9.140625" style="367"/>
    <col min="34" max="35" width="9.140625" style="402"/>
    <col min="36" max="16384" width="9.140625" style="367"/>
  </cols>
  <sheetData>
    <row r="1" spans="1:34">
      <c r="A1" s="367" t="s">
        <v>22</v>
      </c>
      <c r="B1" s="367" t="s">
        <v>165</v>
      </c>
      <c r="AF1" s="368"/>
    </row>
    <row r="2" spans="1:34">
      <c r="A2" s="367" t="s">
        <v>24</v>
      </c>
      <c r="B2" s="367" t="s">
        <v>166</v>
      </c>
      <c r="AF2" s="368"/>
    </row>
    <row r="3" spans="1:34">
      <c r="A3" s="367" t="s">
        <v>23</v>
      </c>
      <c r="B3" s="403" t="s">
        <v>48</v>
      </c>
      <c r="AF3" s="368"/>
    </row>
    <row r="4" spans="1:34">
      <c r="A4" s="367" t="s">
        <v>25</v>
      </c>
      <c r="B4" s="367" t="s">
        <v>167</v>
      </c>
      <c r="Z4" s="369" t="s">
        <v>168</v>
      </c>
      <c r="AA4" s="369"/>
      <c r="AB4" s="369"/>
      <c r="AC4" s="370"/>
      <c r="AD4" s="370"/>
      <c r="AE4" s="370"/>
      <c r="AF4" s="368"/>
    </row>
    <row r="5" spans="1:34">
      <c r="R5" s="367" t="s">
        <v>169</v>
      </c>
      <c r="T5" s="367" t="s">
        <v>169</v>
      </c>
      <c r="U5" s="367" t="s">
        <v>170</v>
      </c>
      <c r="V5" s="367" t="s">
        <v>169</v>
      </c>
      <c r="W5" s="367" t="s">
        <v>170</v>
      </c>
      <c r="X5" s="367" t="s">
        <v>169</v>
      </c>
      <c r="Y5" s="367" t="s">
        <v>170</v>
      </c>
      <c r="Z5" s="371" t="s">
        <v>171</v>
      </c>
      <c r="AA5" s="371" t="s">
        <v>171</v>
      </c>
      <c r="AB5" s="371" t="s">
        <v>171</v>
      </c>
      <c r="AC5" s="371" t="s">
        <v>172</v>
      </c>
      <c r="AD5" s="371" t="s">
        <v>68</v>
      </c>
      <c r="AE5" s="371" t="s">
        <v>173</v>
      </c>
      <c r="AF5" s="368" t="s">
        <v>186</v>
      </c>
    </row>
    <row r="6" spans="1:34">
      <c r="C6" s="372" t="s">
        <v>26</v>
      </c>
      <c r="D6" s="372" t="s">
        <v>26</v>
      </c>
      <c r="E6" s="372" t="s">
        <v>26</v>
      </c>
      <c r="F6" s="367" t="s">
        <v>1</v>
      </c>
      <c r="G6" s="367" t="s">
        <v>1</v>
      </c>
      <c r="H6" s="367" t="s">
        <v>1</v>
      </c>
      <c r="I6" s="367" t="s">
        <v>2</v>
      </c>
      <c r="J6" s="367" t="s">
        <v>2</v>
      </c>
      <c r="K6" s="367" t="s">
        <v>2</v>
      </c>
      <c r="L6" s="367" t="s">
        <v>174</v>
      </c>
      <c r="M6" s="372" t="s">
        <v>76</v>
      </c>
      <c r="N6" s="372" t="s">
        <v>175</v>
      </c>
      <c r="O6" s="372" t="s">
        <v>64</v>
      </c>
      <c r="P6" s="372" t="s">
        <v>176</v>
      </c>
      <c r="Q6" s="373"/>
      <c r="R6" s="372" t="s">
        <v>176</v>
      </c>
      <c r="S6" s="373"/>
      <c r="T6" s="372" t="s">
        <v>34</v>
      </c>
      <c r="U6" s="372" t="s">
        <v>34</v>
      </c>
      <c r="V6" s="372" t="s">
        <v>34</v>
      </c>
      <c r="W6" s="372" t="s">
        <v>34</v>
      </c>
      <c r="X6" s="372" t="s">
        <v>176</v>
      </c>
      <c r="Y6" s="372" t="s">
        <v>176</v>
      </c>
      <c r="Z6" s="367" t="s">
        <v>177</v>
      </c>
      <c r="AA6" s="367" t="s">
        <v>177</v>
      </c>
      <c r="AB6" s="367" t="s">
        <v>177</v>
      </c>
      <c r="AC6" s="367" t="s">
        <v>177</v>
      </c>
      <c r="AD6" s="367" t="s">
        <v>177</v>
      </c>
      <c r="AE6" s="367" t="s">
        <v>178</v>
      </c>
      <c r="AF6" s="374"/>
    </row>
    <row r="7" spans="1:34">
      <c r="C7" s="367" t="s">
        <v>35</v>
      </c>
      <c r="D7" s="372" t="s">
        <v>180</v>
      </c>
      <c r="E7" s="372" t="s">
        <v>82</v>
      </c>
      <c r="F7" s="367" t="s">
        <v>35</v>
      </c>
      <c r="G7" s="372" t="s">
        <v>180</v>
      </c>
      <c r="H7" s="372" t="s">
        <v>82</v>
      </c>
      <c r="I7" s="367" t="s">
        <v>35</v>
      </c>
      <c r="J7" s="372" t="s">
        <v>180</v>
      </c>
      <c r="K7" s="372" t="s">
        <v>82</v>
      </c>
      <c r="L7" s="372" t="s">
        <v>82</v>
      </c>
      <c r="M7" s="372" t="s">
        <v>82</v>
      </c>
      <c r="N7" s="372" t="s">
        <v>82</v>
      </c>
      <c r="O7" s="372" t="s">
        <v>82</v>
      </c>
      <c r="P7" s="372" t="s">
        <v>82</v>
      </c>
      <c r="Q7" s="373" t="s">
        <v>181</v>
      </c>
      <c r="R7" s="372" t="s">
        <v>82</v>
      </c>
      <c r="S7" s="373" t="s">
        <v>181</v>
      </c>
      <c r="T7" s="372" t="s">
        <v>35</v>
      </c>
      <c r="U7" s="372" t="s">
        <v>35</v>
      </c>
      <c r="V7" s="372" t="s">
        <v>182</v>
      </c>
      <c r="W7" s="372" t="s">
        <v>182</v>
      </c>
      <c r="X7" s="372" t="s">
        <v>182</v>
      </c>
      <c r="Y7" s="372" t="s">
        <v>182</v>
      </c>
      <c r="Z7" s="367" t="s">
        <v>35</v>
      </c>
      <c r="AA7" s="372" t="s">
        <v>180</v>
      </c>
      <c r="AB7" s="372" t="s">
        <v>82</v>
      </c>
      <c r="AC7" s="372" t="s">
        <v>82</v>
      </c>
      <c r="AD7" s="372" t="s">
        <v>82</v>
      </c>
      <c r="AE7" s="372" t="s">
        <v>82</v>
      </c>
      <c r="AF7" s="374"/>
    </row>
    <row r="8" spans="1:34">
      <c r="A8" s="403">
        <v>2010</v>
      </c>
      <c r="B8" s="367" t="s">
        <v>6</v>
      </c>
      <c r="C8" s="404">
        <v>556182614</v>
      </c>
      <c r="D8" s="404">
        <v>3904537</v>
      </c>
      <c r="E8" s="404">
        <v>560087151</v>
      </c>
      <c r="F8" s="404">
        <v>315432092</v>
      </c>
      <c r="G8" s="404">
        <v>-34308459</v>
      </c>
      <c r="H8" s="404">
        <v>281123633</v>
      </c>
      <c r="I8" s="404">
        <v>130223536</v>
      </c>
      <c r="J8" s="404">
        <v>-2637977</v>
      </c>
      <c r="K8" s="404">
        <v>127585559</v>
      </c>
      <c r="L8" s="404">
        <v>2135995</v>
      </c>
      <c r="M8" s="404">
        <v>33851597</v>
      </c>
      <c r="N8" s="404">
        <v>3721661</v>
      </c>
      <c r="O8" s="404">
        <v>37573258</v>
      </c>
      <c r="P8" s="404">
        <v>1008505596</v>
      </c>
      <c r="Q8" s="376"/>
      <c r="R8" s="404">
        <v>1008505596</v>
      </c>
      <c r="S8" s="376"/>
      <c r="T8" s="375">
        <v>1003974237</v>
      </c>
      <c r="U8" s="375">
        <v>1003974237</v>
      </c>
      <c r="V8" s="375">
        <v>970932338</v>
      </c>
      <c r="W8" s="375">
        <v>970932338</v>
      </c>
      <c r="X8" s="375">
        <v>1008505596</v>
      </c>
      <c r="Y8" s="375">
        <v>1008505596</v>
      </c>
      <c r="Z8" s="375">
        <v>1104949</v>
      </c>
      <c r="AA8" s="375">
        <v>816357</v>
      </c>
      <c r="AB8" s="375">
        <v>1921306</v>
      </c>
      <c r="AC8" s="375">
        <v>94597165</v>
      </c>
      <c r="AD8" s="375">
        <v>0</v>
      </c>
      <c r="AE8" s="375">
        <v>1105024067</v>
      </c>
      <c r="AF8" s="377">
        <v>0</v>
      </c>
      <c r="AH8" s="405"/>
    </row>
    <row r="9" spans="1:34">
      <c r="A9" s="367">
        <v>2010</v>
      </c>
      <c r="B9" s="367" t="s">
        <v>7</v>
      </c>
      <c r="C9" s="404">
        <v>479287248</v>
      </c>
      <c r="D9" s="404">
        <v>-10439480</v>
      </c>
      <c r="E9" s="404">
        <v>468847768</v>
      </c>
      <c r="F9" s="404">
        <v>295951562</v>
      </c>
      <c r="G9" s="404">
        <v>3712566</v>
      </c>
      <c r="H9" s="404">
        <v>299664128</v>
      </c>
      <c r="I9" s="404">
        <v>123224698</v>
      </c>
      <c r="J9" s="404">
        <v>-9193523</v>
      </c>
      <c r="K9" s="404">
        <v>114031175</v>
      </c>
      <c r="L9" s="404">
        <v>2123964</v>
      </c>
      <c r="M9" s="404">
        <v>28384679</v>
      </c>
      <c r="N9" s="404">
        <v>3199450</v>
      </c>
      <c r="O9" s="404">
        <v>31584129</v>
      </c>
      <c r="P9" s="404">
        <v>916251164</v>
      </c>
      <c r="Q9" s="376"/>
      <c r="R9" s="404">
        <v>916251164</v>
      </c>
      <c r="S9" s="376"/>
      <c r="T9" s="375">
        <v>900587472</v>
      </c>
      <c r="U9" s="375">
        <v>900587472</v>
      </c>
      <c r="V9" s="375">
        <v>884667035</v>
      </c>
      <c r="W9" s="375">
        <v>884667035</v>
      </c>
      <c r="X9" s="375">
        <v>916251164</v>
      </c>
      <c r="Y9" s="375">
        <v>916251164</v>
      </c>
      <c r="Z9" s="375">
        <v>1107502</v>
      </c>
      <c r="AA9" s="375">
        <v>987228</v>
      </c>
      <c r="AB9" s="375">
        <v>2094730</v>
      </c>
      <c r="AC9" s="375">
        <v>29174733</v>
      </c>
      <c r="AD9" s="375">
        <v>0</v>
      </c>
      <c r="AE9" s="375">
        <v>947520627</v>
      </c>
      <c r="AF9" s="377">
        <v>0</v>
      </c>
      <c r="AH9" s="405"/>
    </row>
    <row r="10" spans="1:34">
      <c r="A10" s="367">
        <v>2010</v>
      </c>
      <c r="B10" s="367" t="s">
        <v>8</v>
      </c>
      <c r="C10" s="404">
        <v>434259285</v>
      </c>
      <c r="D10" s="404">
        <v>-55304069</v>
      </c>
      <c r="E10" s="404">
        <v>378955216</v>
      </c>
      <c r="F10" s="404">
        <v>284264670</v>
      </c>
      <c r="G10" s="404">
        <v>-24956611</v>
      </c>
      <c r="H10" s="404">
        <v>259308059</v>
      </c>
      <c r="I10" s="404">
        <v>124211352</v>
      </c>
      <c r="J10" s="404">
        <v>2250764</v>
      </c>
      <c r="K10" s="404">
        <v>126462116</v>
      </c>
      <c r="L10" s="404">
        <v>2127405</v>
      </c>
      <c r="M10" s="404">
        <v>24102788</v>
      </c>
      <c r="N10" s="404">
        <v>2879348</v>
      </c>
      <c r="O10" s="404">
        <v>26982136</v>
      </c>
      <c r="P10" s="404">
        <v>793834932</v>
      </c>
      <c r="Q10" s="376"/>
      <c r="R10" s="404">
        <v>793834932</v>
      </c>
      <c r="S10" s="376"/>
      <c r="T10" s="375">
        <v>844862712</v>
      </c>
      <c r="U10" s="375">
        <v>844862712</v>
      </c>
      <c r="V10" s="375">
        <v>766852796</v>
      </c>
      <c r="W10" s="375">
        <v>766852796</v>
      </c>
      <c r="X10" s="375">
        <v>793834932</v>
      </c>
      <c r="Y10" s="375">
        <v>793834932</v>
      </c>
      <c r="Z10" s="375">
        <v>2071605</v>
      </c>
      <c r="AA10" s="375">
        <v>-285847</v>
      </c>
      <c r="AB10" s="375">
        <v>1785758</v>
      </c>
      <c r="AC10" s="375">
        <v>56280469</v>
      </c>
      <c r="AD10" s="375">
        <v>0</v>
      </c>
      <c r="AE10" s="375">
        <v>851901159</v>
      </c>
      <c r="AF10" s="377">
        <v>0</v>
      </c>
      <c r="AH10" s="405"/>
    </row>
    <row r="11" spans="1:34">
      <c r="A11" s="367">
        <v>2010</v>
      </c>
      <c r="B11" s="367" t="s">
        <v>9</v>
      </c>
      <c r="C11" s="404">
        <v>315882660</v>
      </c>
      <c r="D11" s="404">
        <v>-19958722</v>
      </c>
      <c r="E11" s="404">
        <v>295923938</v>
      </c>
      <c r="F11" s="404">
        <v>280149345</v>
      </c>
      <c r="G11" s="404">
        <v>20554921</v>
      </c>
      <c r="H11" s="404">
        <v>300704266</v>
      </c>
      <c r="I11" s="404">
        <v>131950126</v>
      </c>
      <c r="J11" s="404">
        <v>11179174</v>
      </c>
      <c r="K11" s="404">
        <v>143129300</v>
      </c>
      <c r="L11" s="404">
        <v>2030950</v>
      </c>
      <c r="M11" s="404">
        <v>21713023</v>
      </c>
      <c r="N11" s="404">
        <v>2730091</v>
      </c>
      <c r="O11" s="404">
        <v>24443114</v>
      </c>
      <c r="P11" s="404">
        <v>766231568</v>
      </c>
      <c r="Q11" s="376"/>
      <c r="R11" s="404">
        <v>766231568</v>
      </c>
      <c r="S11" s="376"/>
      <c r="T11" s="375">
        <v>730013081</v>
      </c>
      <c r="U11" s="375">
        <v>730013081</v>
      </c>
      <c r="V11" s="375">
        <v>741788454</v>
      </c>
      <c r="W11" s="375">
        <v>741788454</v>
      </c>
      <c r="X11" s="375">
        <v>766231568</v>
      </c>
      <c r="Y11" s="375">
        <v>766231568</v>
      </c>
      <c r="Z11" s="375">
        <v>1461194</v>
      </c>
      <c r="AA11" s="375">
        <v>-8797</v>
      </c>
      <c r="AB11" s="375">
        <v>1452397</v>
      </c>
      <c r="AC11" s="375">
        <v>40758816</v>
      </c>
      <c r="AD11" s="375">
        <v>0</v>
      </c>
      <c r="AE11" s="375">
        <v>808442781</v>
      </c>
      <c r="AF11" s="377">
        <v>0</v>
      </c>
      <c r="AH11" s="405"/>
    </row>
    <row r="12" spans="1:34" ht="13.5" thickBot="1">
      <c r="A12" s="406">
        <v>2010</v>
      </c>
      <c r="B12" s="406" t="s">
        <v>10</v>
      </c>
      <c r="C12" s="407">
        <v>360519601</v>
      </c>
      <c r="D12" s="407">
        <v>85443789</v>
      </c>
      <c r="E12" s="407">
        <v>445963390</v>
      </c>
      <c r="F12" s="407">
        <v>314815347</v>
      </c>
      <c r="G12" s="407">
        <v>71625062</v>
      </c>
      <c r="H12" s="407">
        <v>386440409</v>
      </c>
      <c r="I12" s="407">
        <v>139767620</v>
      </c>
      <c r="J12" s="407">
        <v>16755230</v>
      </c>
      <c r="K12" s="407">
        <v>156522850</v>
      </c>
      <c r="L12" s="407">
        <v>2230873</v>
      </c>
      <c r="M12" s="407">
        <v>28360497</v>
      </c>
      <c r="N12" s="407">
        <v>3634585</v>
      </c>
      <c r="O12" s="407">
        <v>31995082</v>
      </c>
      <c r="P12" s="407">
        <v>1023152604</v>
      </c>
      <c r="Q12" s="408"/>
      <c r="R12" s="407">
        <v>1023152604</v>
      </c>
      <c r="S12" s="408"/>
      <c r="T12" s="407">
        <v>817333441</v>
      </c>
      <c r="U12" s="407">
        <v>817333441</v>
      </c>
      <c r="V12" s="407">
        <v>991157522</v>
      </c>
      <c r="W12" s="407">
        <v>991157522</v>
      </c>
      <c r="X12" s="407">
        <v>1023152604</v>
      </c>
      <c r="Y12" s="407">
        <v>1023152604</v>
      </c>
      <c r="Z12" s="407">
        <v>1014933</v>
      </c>
      <c r="AA12" s="407">
        <v>535089</v>
      </c>
      <c r="AB12" s="407">
        <v>1550022</v>
      </c>
      <c r="AC12" s="407">
        <v>43611377</v>
      </c>
      <c r="AD12" s="407">
        <v>0</v>
      </c>
      <c r="AE12" s="407">
        <v>1068314003</v>
      </c>
      <c r="AF12" s="409">
        <v>0</v>
      </c>
      <c r="AH12" s="405"/>
    </row>
    <row r="13" spans="1:34">
      <c r="A13" s="367">
        <v>2010</v>
      </c>
      <c r="B13" s="367" t="s">
        <v>11</v>
      </c>
      <c r="C13" s="375">
        <v>510931382</v>
      </c>
      <c r="D13" s="375">
        <v>27744555</v>
      </c>
      <c r="E13" s="375">
        <v>538675937</v>
      </c>
      <c r="F13" s="375">
        <v>367137847.68000001</v>
      </c>
      <c r="G13" s="375">
        <v>19409615</v>
      </c>
      <c r="H13" s="375">
        <v>386547462.68000001</v>
      </c>
      <c r="I13" s="375">
        <v>151276067</v>
      </c>
      <c r="J13" s="375">
        <v>2190457</v>
      </c>
      <c r="K13" s="375">
        <v>153466524</v>
      </c>
      <c r="L13" s="375">
        <v>2236375</v>
      </c>
      <c r="M13" s="410">
        <v>31336960.93</v>
      </c>
      <c r="N13" s="410">
        <v>3874879.55</v>
      </c>
      <c r="O13" s="410">
        <v>35211840.479999997</v>
      </c>
      <c r="P13" s="778">
        <v>1116138139.1599998</v>
      </c>
      <c r="Q13" s="587"/>
      <c r="R13" s="778">
        <v>1116138139.1599998</v>
      </c>
      <c r="S13" s="376"/>
      <c r="T13" s="778">
        <v>1031581671.6800001</v>
      </c>
      <c r="U13" s="778">
        <v>1031581671.6800001</v>
      </c>
      <c r="V13" s="778">
        <v>1080926298.6800001</v>
      </c>
      <c r="W13" s="778">
        <v>1080926298.6800001</v>
      </c>
      <c r="X13" s="778">
        <v>1116138139.1599998</v>
      </c>
      <c r="Y13" s="778">
        <v>1116138139.1599998</v>
      </c>
      <c r="Z13" s="410">
        <v>1587730</v>
      </c>
      <c r="AA13" s="410">
        <v>86217</v>
      </c>
      <c r="AB13" s="410">
        <v>1673947</v>
      </c>
      <c r="AC13" s="410">
        <v>75102823.280000001</v>
      </c>
      <c r="AD13" s="410">
        <v>0</v>
      </c>
      <c r="AE13" s="778">
        <v>1192914909.4399998</v>
      </c>
      <c r="AF13" s="377">
        <v>0</v>
      </c>
      <c r="AH13" s="405"/>
    </row>
    <row r="14" spans="1:34">
      <c r="A14" s="367">
        <v>2010</v>
      </c>
      <c r="B14" s="367" t="s">
        <v>12</v>
      </c>
      <c r="C14" s="375">
        <v>587753714</v>
      </c>
      <c r="D14" s="375">
        <v>10894610</v>
      </c>
      <c r="E14" s="375">
        <v>598648324</v>
      </c>
      <c r="F14" s="375">
        <v>388811762.91999996</v>
      </c>
      <c r="G14" s="375">
        <v>7014152</v>
      </c>
      <c r="H14" s="375">
        <v>395825914.91999996</v>
      </c>
      <c r="I14" s="375">
        <v>157583566</v>
      </c>
      <c r="J14" s="375">
        <v>848031</v>
      </c>
      <c r="K14" s="375">
        <v>158431597</v>
      </c>
      <c r="L14" s="375">
        <v>2241890</v>
      </c>
      <c r="M14" s="410">
        <v>34178078.670000002</v>
      </c>
      <c r="N14" s="410">
        <v>4173689.73</v>
      </c>
      <c r="O14" s="410">
        <v>38351768.399999999</v>
      </c>
      <c r="P14" s="778">
        <v>1193499494.3199999</v>
      </c>
      <c r="Q14" s="587"/>
      <c r="R14" s="778">
        <v>1193499494.3199999</v>
      </c>
      <c r="S14" s="376"/>
      <c r="T14" s="778">
        <v>1136390932.9200001</v>
      </c>
      <c r="U14" s="778">
        <v>1136390932.9200001</v>
      </c>
      <c r="V14" s="778">
        <v>1155147725.9200001</v>
      </c>
      <c r="W14" s="778">
        <v>1155147725.9200001</v>
      </c>
      <c r="X14" s="778">
        <v>1193499494.3199999</v>
      </c>
      <c r="Y14" s="778">
        <v>1193499494.3199999</v>
      </c>
      <c r="Z14" s="410">
        <v>1746459</v>
      </c>
      <c r="AA14" s="410">
        <v>32372</v>
      </c>
      <c r="AB14" s="410">
        <v>1778831</v>
      </c>
      <c r="AC14" s="410">
        <v>86755701.579999998</v>
      </c>
      <c r="AD14" s="410">
        <v>0</v>
      </c>
      <c r="AE14" s="778">
        <v>1282034026.8999999</v>
      </c>
      <c r="AF14" s="377">
        <v>0</v>
      </c>
      <c r="AH14" s="405"/>
    </row>
    <row r="15" spans="1:34">
      <c r="A15" s="367">
        <v>2010</v>
      </c>
      <c r="B15" s="367" t="s">
        <v>13</v>
      </c>
      <c r="C15" s="375">
        <v>598220406</v>
      </c>
      <c r="D15" s="375">
        <v>-5765354</v>
      </c>
      <c r="E15" s="375">
        <v>592455052</v>
      </c>
      <c r="F15" s="375">
        <v>393763393.72000003</v>
      </c>
      <c r="G15" s="375">
        <v>-3698957</v>
      </c>
      <c r="H15" s="375">
        <v>390064436.72000003</v>
      </c>
      <c r="I15" s="375">
        <v>155902986</v>
      </c>
      <c r="J15" s="375">
        <v>-418280</v>
      </c>
      <c r="K15" s="375">
        <v>155484706</v>
      </c>
      <c r="L15" s="375">
        <v>2247420</v>
      </c>
      <c r="M15" s="410">
        <v>34455650.799999997</v>
      </c>
      <c r="N15" s="410">
        <v>4218533.6399999997</v>
      </c>
      <c r="O15" s="410">
        <v>38674184.439999998</v>
      </c>
      <c r="P15" s="778">
        <v>1178925799.1600001</v>
      </c>
      <c r="Q15" s="587"/>
      <c r="R15" s="778">
        <v>1178925799.1600001</v>
      </c>
      <c r="S15" s="376"/>
      <c r="T15" s="778">
        <v>1150134205.72</v>
      </c>
      <c r="U15" s="778">
        <v>1150134205.72</v>
      </c>
      <c r="V15" s="778">
        <v>1140251614.72</v>
      </c>
      <c r="W15" s="778">
        <v>1140251614.72</v>
      </c>
      <c r="X15" s="778">
        <v>1178925799.1600001</v>
      </c>
      <c r="Y15" s="778">
        <v>1178925799.1600001</v>
      </c>
      <c r="Z15" s="410">
        <v>1904100</v>
      </c>
      <c r="AA15" s="410">
        <v>-18351</v>
      </c>
      <c r="AB15" s="410">
        <v>1885749</v>
      </c>
      <c r="AC15" s="410">
        <v>84438529.959999993</v>
      </c>
      <c r="AD15" s="410">
        <v>0</v>
      </c>
      <c r="AE15" s="778">
        <v>1265250078.1200001</v>
      </c>
      <c r="AF15" s="377">
        <v>0</v>
      </c>
      <c r="AH15" s="405"/>
    </row>
    <row r="16" spans="1:34">
      <c r="A16" s="367">
        <v>2010</v>
      </c>
      <c r="B16" s="367" t="s">
        <v>14</v>
      </c>
      <c r="C16" s="375">
        <v>552503191</v>
      </c>
      <c r="D16" s="375">
        <v>-52567519</v>
      </c>
      <c r="E16" s="375">
        <v>499935672</v>
      </c>
      <c r="F16" s="375">
        <v>386313026.72000003</v>
      </c>
      <c r="G16" s="375">
        <v>-35867780</v>
      </c>
      <c r="H16" s="375">
        <v>350445246.72000003</v>
      </c>
      <c r="I16" s="375">
        <v>150041933</v>
      </c>
      <c r="J16" s="375">
        <v>-3956471</v>
      </c>
      <c r="K16" s="375">
        <v>146085462</v>
      </c>
      <c r="L16" s="375">
        <v>2252962</v>
      </c>
      <c r="M16" s="410">
        <v>30468196.760000002</v>
      </c>
      <c r="N16" s="410">
        <v>3723143</v>
      </c>
      <c r="O16" s="410">
        <v>34191339.760000005</v>
      </c>
      <c r="P16" s="778">
        <v>1032910682.48</v>
      </c>
      <c r="Q16" s="587"/>
      <c r="R16" s="778">
        <v>1032910682.48</v>
      </c>
      <c r="S16" s="376"/>
      <c r="T16" s="778">
        <v>1091111112.72</v>
      </c>
      <c r="U16" s="778">
        <v>1091111112.72</v>
      </c>
      <c r="V16" s="778">
        <v>998719342.72000003</v>
      </c>
      <c r="W16" s="778">
        <v>998719342.72000003</v>
      </c>
      <c r="X16" s="778">
        <v>1032910682.48</v>
      </c>
      <c r="Y16" s="778">
        <v>1032910682.48</v>
      </c>
      <c r="Z16" s="410">
        <v>1819678</v>
      </c>
      <c r="AA16" s="410">
        <v>-173132</v>
      </c>
      <c r="AB16" s="410">
        <v>1646546</v>
      </c>
      <c r="AC16" s="410">
        <v>63564956.689999998</v>
      </c>
      <c r="AD16" s="410">
        <v>0</v>
      </c>
      <c r="AE16" s="778">
        <v>1098122185.1700001</v>
      </c>
      <c r="AF16" s="377">
        <v>0</v>
      </c>
      <c r="AH16" s="405"/>
    </row>
    <row r="17" spans="1:36">
      <c r="A17" s="367">
        <v>2010</v>
      </c>
      <c r="B17" s="367" t="s">
        <v>15</v>
      </c>
      <c r="C17" s="375">
        <v>431605223</v>
      </c>
      <c r="D17" s="375">
        <v>-32540003</v>
      </c>
      <c r="E17" s="375">
        <v>399065220</v>
      </c>
      <c r="F17" s="375">
        <v>339155548.73000002</v>
      </c>
      <c r="G17" s="375">
        <v>-24852432</v>
      </c>
      <c r="H17" s="375">
        <v>314303116.73000002</v>
      </c>
      <c r="I17" s="375">
        <v>162178204</v>
      </c>
      <c r="J17" s="375">
        <v>-3255829</v>
      </c>
      <c r="K17" s="375">
        <v>158922375</v>
      </c>
      <c r="L17" s="375">
        <v>2258519</v>
      </c>
      <c r="M17" s="410">
        <v>26356704.329999998</v>
      </c>
      <c r="N17" s="410">
        <v>3167564.81</v>
      </c>
      <c r="O17" s="410">
        <v>29524269.139999997</v>
      </c>
      <c r="P17" s="778">
        <v>904073499.87</v>
      </c>
      <c r="Q17" s="587"/>
      <c r="R17" s="778">
        <v>904073499.87</v>
      </c>
      <c r="S17" s="376"/>
      <c r="T17" s="778">
        <v>935197494.73000002</v>
      </c>
      <c r="U17" s="778">
        <v>935197494.73000002</v>
      </c>
      <c r="V17" s="778">
        <v>874549230.73000002</v>
      </c>
      <c r="W17" s="778">
        <v>874549230.73000002</v>
      </c>
      <c r="X17" s="778">
        <v>904073499.87</v>
      </c>
      <c r="Y17" s="778">
        <v>904073499.87</v>
      </c>
      <c r="Z17" s="410">
        <v>1364395</v>
      </c>
      <c r="AA17" s="410">
        <v>-102866</v>
      </c>
      <c r="AB17" s="410">
        <v>1261529</v>
      </c>
      <c r="AC17" s="410">
        <v>47904525.359999999</v>
      </c>
      <c r="AD17" s="410">
        <v>0</v>
      </c>
      <c r="AE17" s="778">
        <v>953239554.23000002</v>
      </c>
      <c r="AF17" s="377">
        <v>0</v>
      </c>
      <c r="AH17" s="405"/>
    </row>
    <row r="18" spans="1:36">
      <c r="A18" s="367">
        <v>2010</v>
      </c>
      <c r="B18" s="367" t="s">
        <v>16</v>
      </c>
      <c r="C18" s="375">
        <v>329765621</v>
      </c>
      <c r="D18" s="375">
        <v>-8612352</v>
      </c>
      <c r="E18" s="375">
        <v>321153269</v>
      </c>
      <c r="F18" s="375">
        <v>287739586.11000001</v>
      </c>
      <c r="G18" s="375">
        <v>-7320338</v>
      </c>
      <c r="H18" s="375">
        <v>280419248.11000001</v>
      </c>
      <c r="I18" s="375">
        <v>143758161</v>
      </c>
      <c r="J18" s="375">
        <v>-900729</v>
      </c>
      <c r="K18" s="375">
        <v>142857432</v>
      </c>
      <c r="L18" s="375">
        <v>2264089</v>
      </c>
      <c r="M18" s="410">
        <v>24856922.699999999</v>
      </c>
      <c r="N18" s="410">
        <v>2768963.49</v>
      </c>
      <c r="O18" s="410">
        <v>27625886.189999998</v>
      </c>
      <c r="P18" s="778">
        <v>774319924.29999995</v>
      </c>
      <c r="Q18" s="587"/>
      <c r="R18" s="778">
        <v>774319924.29999995</v>
      </c>
      <c r="S18" s="376"/>
      <c r="T18" s="778">
        <v>763527457.11000001</v>
      </c>
      <c r="U18" s="778">
        <v>763527457.11000001</v>
      </c>
      <c r="V18" s="778">
        <v>746694038.11000001</v>
      </c>
      <c r="W18" s="778">
        <v>746694038.11000001</v>
      </c>
      <c r="X18" s="778">
        <v>774319924.29999995</v>
      </c>
      <c r="Y18" s="778">
        <v>774319924.29999995</v>
      </c>
      <c r="Z18" s="410">
        <v>1157972</v>
      </c>
      <c r="AA18" s="410">
        <v>-30242</v>
      </c>
      <c r="AB18" s="410">
        <v>1127730</v>
      </c>
      <c r="AC18" s="410">
        <v>34526622.75</v>
      </c>
      <c r="AD18" s="410">
        <v>0</v>
      </c>
      <c r="AE18" s="778">
        <v>809974277.04999995</v>
      </c>
      <c r="AF18" s="377">
        <v>0</v>
      </c>
      <c r="AH18" s="405"/>
    </row>
    <row r="19" spans="1:36">
      <c r="A19" s="367">
        <v>2010</v>
      </c>
      <c r="B19" s="367" t="s">
        <v>17</v>
      </c>
      <c r="C19" s="375">
        <v>377197029</v>
      </c>
      <c r="D19" s="375">
        <v>21880303</v>
      </c>
      <c r="E19" s="375">
        <v>399077332</v>
      </c>
      <c r="F19" s="375">
        <v>280273602</v>
      </c>
      <c r="G19" s="375">
        <v>15813377</v>
      </c>
      <c r="H19" s="375">
        <v>296086979</v>
      </c>
      <c r="I19" s="375">
        <v>133445530</v>
      </c>
      <c r="J19" s="375">
        <v>2009963</v>
      </c>
      <c r="K19" s="375">
        <v>135455493</v>
      </c>
      <c r="L19" s="375">
        <v>2269673</v>
      </c>
      <c r="M19" s="410">
        <v>28429131.870000001</v>
      </c>
      <c r="N19" s="410">
        <v>3130660.56</v>
      </c>
      <c r="O19" s="410">
        <v>31559792.43</v>
      </c>
      <c r="P19" s="778">
        <v>864449269.43000007</v>
      </c>
      <c r="Q19" s="587"/>
      <c r="R19" s="778">
        <v>864449269.43000007</v>
      </c>
      <c r="S19" s="376"/>
      <c r="T19" s="778">
        <v>793185834</v>
      </c>
      <c r="U19" s="778">
        <v>793185834</v>
      </c>
      <c r="V19" s="778">
        <v>832889477</v>
      </c>
      <c r="W19" s="778">
        <v>832889477</v>
      </c>
      <c r="X19" s="778">
        <v>864449269.43000007</v>
      </c>
      <c r="Y19" s="778">
        <v>864449269.43000007</v>
      </c>
      <c r="Z19" s="410">
        <v>1730019</v>
      </c>
      <c r="AA19" s="410">
        <v>100354</v>
      </c>
      <c r="AB19" s="410">
        <v>1830373</v>
      </c>
      <c r="AC19" s="410">
        <v>43536646.479999997</v>
      </c>
      <c r="AD19" s="410">
        <v>0</v>
      </c>
      <c r="AE19" s="778">
        <v>909816288.91000009</v>
      </c>
      <c r="AF19" s="377">
        <v>0</v>
      </c>
      <c r="AH19" s="405"/>
    </row>
    <row r="20" spans="1:36">
      <c r="A20" s="367">
        <v>2010</v>
      </c>
      <c r="B20" s="372" t="s">
        <v>184</v>
      </c>
      <c r="C20" s="375">
        <v>5534107974</v>
      </c>
      <c r="D20" s="375">
        <v>-35319705</v>
      </c>
      <c r="E20" s="375">
        <v>5498788269</v>
      </c>
      <c r="F20" s="375">
        <v>3933807783.8800001</v>
      </c>
      <c r="G20" s="375">
        <v>7125116</v>
      </c>
      <c r="H20" s="375">
        <v>3940932899.8800001</v>
      </c>
      <c r="I20" s="375">
        <v>1703563779</v>
      </c>
      <c r="J20" s="375">
        <v>14870810</v>
      </c>
      <c r="K20" s="375">
        <v>1718434589</v>
      </c>
      <c r="L20" s="375">
        <v>26420115</v>
      </c>
      <c r="M20" s="410">
        <v>346494230.06</v>
      </c>
      <c r="N20" s="410">
        <v>41222569.780000009</v>
      </c>
      <c r="O20" s="410">
        <v>387716799.83999997</v>
      </c>
      <c r="P20" s="778">
        <v>11572292672.720001</v>
      </c>
      <c r="Q20" s="587"/>
      <c r="R20" s="778">
        <v>11572292672.720001</v>
      </c>
      <c r="S20" s="376"/>
      <c r="T20" s="778">
        <v>11197899651.880001</v>
      </c>
      <c r="U20" s="778">
        <v>11197899651.880001</v>
      </c>
      <c r="V20" s="778">
        <v>11184575872.880001</v>
      </c>
      <c r="W20" s="778">
        <v>11184575872.880001</v>
      </c>
      <c r="X20" s="778">
        <v>11572292672.720001</v>
      </c>
      <c r="Y20" s="778">
        <v>11572292672.720001</v>
      </c>
      <c r="Z20" s="410">
        <v>18070536</v>
      </c>
      <c r="AA20" s="410">
        <v>1938382</v>
      </c>
      <c r="AB20" s="410">
        <v>20008918</v>
      </c>
      <c r="AC20" s="410">
        <v>700252366.10000002</v>
      </c>
      <c r="AD20" s="410">
        <v>0</v>
      </c>
      <c r="AE20" s="778">
        <v>12292553956.820002</v>
      </c>
      <c r="AF20" s="377">
        <v>0</v>
      </c>
      <c r="AH20" s="405"/>
    </row>
    <row r="21" spans="1:36">
      <c r="A21" s="367">
        <v>2011</v>
      </c>
      <c r="B21" s="367" t="s">
        <v>6</v>
      </c>
      <c r="C21" s="375">
        <v>470126870.17000002</v>
      </c>
      <c r="D21" s="375">
        <v>-3422920</v>
      </c>
      <c r="E21" s="375">
        <v>466703950.17000002</v>
      </c>
      <c r="F21" s="375">
        <v>295406124.38999999</v>
      </c>
      <c r="G21" s="375">
        <v>-2083306</v>
      </c>
      <c r="H21" s="375">
        <v>293322818.38999999</v>
      </c>
      <c r="I21" s="375">
        <v>155451995</v>
      </c>
      <c r="J21" s="375">
        <v>-262363</v>
      </c>
      <c r="K21" s="375">
        <v>155189632</v>
      </c>
      <c r="L21" s="375">
        <v>2275270</v>
      </c>
      <c r="M21" s="410">
        <v>29548095.52</v>
      </c>
      <c r="N21" s="410">
        <v>3250592.5</v>
      </c>
      <c r="O21" s="410">
        <v>32798688.02</v>
      </c>
      <c r="P21" s="778">
        <v>950290358.57999992</v>
      </c>
      <c r="Q21" s="587"/>
      <c r="R21" s="778">
        <v>950290358.57999992</v>
      </c>
      <c r="S21" s="376"/>
      <c r="T21" s="778">
        <v>923260259.55999994</v>
      </c>
      <c r="U21" s="778">
        <v>923260259.55999994</v>
      </c>
      <c r="V21" s="778">
        <v>917491670.55999994</v>
      </c>
      <c r="W21" s="778">
        <v>917491670.55999994</v>
      </c>
      <c r="X21" s="778">
        <v>950290358.57999992</v>
      </c>
      <c r="Y21" s="778">
        <v>950290358.57999992</v>
      </c>
      <c r="Z21" s="410">
        <v>2259962</v>
      </c>
      <c r="AA21" s="410">
        <v>-16375</v>
      </c>
      <c r="AB21" s="410">
        <v>2243587</v>
      </c>
      <c r="AC21" s="410">
        <v>52199380.090000004</v>
      </c>
      <c r="AD21" s="410">
        <v>0</v>
      </c>
      <c r="AE21" s="778">
        <v>1004733325.67</v>
      </c>
      <c r="AF21" s="377">
        <v>0</v>
      </c>
      <c r="AH21" s="405"/>
    </row>
    <row r="22" spans="1:36">
      <c r="A22" s="367">
        <v>2011</v>
      </c>
      <c r="B22" s="367" t="s">
        <v>7</v>
      </c>
      <c r="C22" s="375">
        <v>417004460.17000002</v>
      </c>
      <c r="D22" s="375">
        <v>-41227354</v>
      </c>
      <c r="E22" s="375">
        <v>375777106.17000002</v>
      </c>
      <c r="F22" s="375">
        <v>277141649.21000004</v>
      </c>
      <c r="G22" s="375">
        <v>-26596527</v>
      </c>
      <c r="H22" s="375">
        <v>250545122.21000001</v>
      </c>
      <c r="I22" s="375">
        <v>150325883</v>
      </c>
      <c r="J22" s="375">
        <v>-3356994</v>
      </c>
      <c r="K22" s="375">
        <v>146968889</v>
      </c>
      <c r="L22" s="375">
        <v>2280882</v>
      </c>
      <c r="M22" s="410">
        <v>24977330.890000001</v>
      </c>
      <c r="N22" s="410">
        <v>2772212.69</v>
      </c>
      <c r="O22" s="410">
        <v>27749543.580000002</v>
      </c>
      <c r="P22" s="778">
        <v>803321542.96000004</v>
      </c>
      <c r="Q22" s="587"/>
      <c r="R22" s="778">
        <v>803321542.96000004</v>
      </c>
      <c r="S22" s="376"/>
      <c r="T22" s="778">
        <v>846752874.38000011</v>
      </c>
      <c r="U22" s="778">
        <v>846752874.38000011</v>
      </c>
      <c r="V22" s="778">
        <v>775571999.38</v>
      </c>
      <c r="W22" s="778">
        <v>775571999.38</v>
      </c>
      <c r="X22" s="778">
        <v>803321542.96000004</v>
      </c>
      <c r="Y22" s="778">
        <v>803321542.96000004</v>
      </c>
      <c r="Z22" s="410">
        <v>1757199</v>
      </c>
      <c r="AA22" s="410">
        <v>-173069</v>
      </c>
      <c r="AB22" s="410">
        <v>1584130</v>
      </c>
      <c r="AC22" s="410">
        <v>36564024.439999998</v>
      </c>
      <c r="AD22" s="410">
        <v>0</v>
      </c>
      <c r="AE22" s="778">
        <v>841469697.4000001</v>
      </c>
      <c r="AF22" s="377">
        <v>0</v>
      </c>
      <c r="AH22" s="405"/>
    </row>
    <row r="23" spans="1:36">
      <c r="A23" s="367">
        <v>2011</v>
      </c>
      <c r="B23" s="367" t="s">
        <v>8</v>
      </c>
      <c r="C23" s="375">
        <v>349549312.17000002</v>
      </c>
      <c r="D23" s="375">
        <v>16369906</v>
      </c>
      <c r="E23" s="375">
        <v>365919218.17000002</v>
      </c>
      <c r="F23" s="375">
        <v>269134467.15999997</v>
      </c>
      <c r="G23" s="375">
        <v>12214319</v>
      </c>
      <c r="H23" s="375">
        <v>281348786.15999997</v>
      </c>
      <c r="I23" s="375">
        <v>151644595</v>
      </c>
      <c r="J23" s="375">
        <v>1612098</v>
      </c>
      <c r="K23" s="375">
        <v>153256693</v>
      </c>
      <c r="L23" s="375">
        <v>2286507</v>
      </c>
      <c r="M23" s="410">
        <v>24742024.440000001</v>
      </c>
      <c r="N23" s="410">
        <v>2827387.36</v>
      </c>
      <c r="O23" s="410">
        <v>27569411.800000001</v>
      </c>
      <c r="P23" s="778">
        <v>830380616.13</v>
      </c>
      <c r="Q23" s="587"/>
      <c r="R23" s="778">
        <v>830380616.13</v>
      </c>
      <c r="S23" s="376"/>
      <c r="T23" s="778">
        <v>772614881.32999992</v>
      </c>
      <c r="U23" s="778">
        <v>772614881.32999992</v>
      </c>
      <c r="V23" s="778">
        <v>802811204.32999992</v>
      </c>
      <c r="W23" s="778">
        <v>802811204.32999992</v>
      </c>
      <c r="X23" s="778">
        <v>830380616.13</v>
      </c>
      <c r="Y23" s="778">
        <v>830380616.13</v>
      </c>
      <c r="Z23" s="410">
        <v>1716158</v>
      </c>
      <c r="AA23" s="410">
        <v>80146</v>
      </c>
      <c r="AB23" s="410">
        <v>1796304</v>
      </c>
      <c r="AC23" s="410">
        <v>39176904.640000001</v>
      </c>
      <c r="AD23" s="410">
        <v>0</v>
      </c>
      <c r="AE23" s="778">
        <v>871353824.76999998</v>
      </c>
      <c r="AF23" s="377">
        <v>0</v>
      </c>
      <c r="AH23" s="405"/>
    </row>
    <row r="24" spans="1:36">
      <c r="A24" s="367">
        <v>2011</v>
      </c>
      <c r="B24" s="367" t="s">
        <v>9</v>
      </c>
      <c r="C24" s="375">
        <v>322640723.17000002</v>
      </c>
      <c r="D24" s="375">
        <v>15248118</v>
      </c>
      <c r="E24" s="375">
        <v>337888841.17000002</v>
      </c>
      <c r="F24" s="375">
        <v>281803941.23000002</v>
      </c>
      <c r="G24" s="375">
        <v>12920666</v>
      </c>
      <c r="H24" s="375">
        <v>294724607.23000002</v>
      </c>
      <c r="I24" s="375">
        <v>155670677</v>
      </c>
      <c r="J24" s="375">
        <v>1738612</v>
      </c>
      <c r="K24" s="375">
        <v>157409289</v>
      </c>
      <c r="L24" s="375">
        <v>2292146</v>
      </c>
      <c r="M24" s="410">
        <v>24111489.120000001</v>
      </c>
      <c r="N24" s="410">
        <v>2840205.45</v>
      </c>
      <c r="O24" s="410">
        <v>26951694.57</v>
      </c>
      <c r="P24" s="778">
        <v>819266577.97000003</v>
      </c>
      <c r="Q24" s="587"/>
      <c r="R24" s="778">
        <v>819266577.97000003</v>
      </c>
      <c r="S24" s="376"/>
      <c r="T24" s="778">
        <v>762407487.4000001</v>
      </c>
      <c r="U24" s="778">
        <v>762407487.4000001</v>
      </c>
      <c r="V24" s="778">
        <v>792314883.4000001</v>
      </c>
      <c r="W24" s="778">
        <v>792314883.4000001</v>
      </c>
      <c r="X24" s="778">
        <v>819266577.97000003</v>
      </c>
      <c r="Y24" s="778">
        <v>819266577.97000003</v>
      </c>
      <c r="Z24" s="410">
        <v>1631363</v>
      </c>
      <c r="AA24" s="410">
        <v>76986</v>
      </c>
      <c r="AB24" s="410">
        <v>1708349</v>
      </c>
      <c r="AC24" s="410">
        <v>38054094.990000002</v>
      </c>
      <c r="AD24" s="410">
        <v>0</v>
      </c>
      <c r="AE24" s="778">
        <v>859029021.96000004</v>
      </c>
      <c r="AF24" s="377">
        <v>0</v>
      </c>
      <c r="AH24" s="405"/>
    </row>
    <row r="25" spans="1:36">
      <c r="A25" s="367">
        <v>2011</v>
      </c>
      <c r="B25" s="367" t="s">
        <v>10</v>
      </c>
      <c r="C25" s="375">
        <v>375546341.17000002</v>
      </c>
      <c r="D25" s="375">
        <v>69900171</v>
      </c>
      <c r="E25" s="375">
        <v>445446512.17000002</v>
      </c>
      <c r="F25" s="375">
        <v>321476083.36000001</v>
      </c>
      <c r="G25" s="375">
        <v>58024225</v>
      </c>
      <c r="H25" s="375">
        <v>379500308.36000001</v>
      </c>
      <c r="I25" s="375">
        <v>164203412</v>
      </c>
      <c r="J25" s="375">
        <v>7290979</v>
      </c>
      <c r="K25" s="375">
        <v>171494391</v>
      </c>
      <c r="L25" s="375">
        <v>2297799</v>
      </c>
      <c r="M25" s="410">
        <v>29304306.280000001</v>
      </c>
      <c r="N25" s="410">
        <v>3508551.07</v>
      </c>
      <c r="O25" s="410">
        <v>32812857.350000001</v>
      </c>
      <c r="P25" s="778">
        <v>1031551867.8800001</v>
      </c>
      <c r="Q25" s="587"/>
      <c r="R25" s="778">
        <v>1031551867.8800001</v>
      </c>
      <c r="S25" s="376"/>
      <c r="T25" s="778">
        <v>863523635.52999997</v>
      </c>
      <c r="U25" s="778">
        <v>863523635.52999997</v>
      </c>
      <c r="V25" s="778">
        <v>998739010.52999997</v>
      </c>
      <c r="W25" s="778">
        <v>998739010.52999997</v>
      </c>
      <c r="X25" s="778">
        <v>1031551867.8800001</v>
      </c>
      <c r="Y25" s="778">
        <v>1031551867.8800001</v>
      </c>
      <c r="Z25" s="410">
        <v>1632695</v>
      </c>
      <c r="AA25" s="410">
        <v>303141</v>
      </c>
      <c r="AB25" s="410">
        <v>1935836</v>
      </c>
      <c r="AC25" s="410">
        <v>62074213.119999997</v>
      </c>
      <c r="AD25" s="410">
        <v>0</v>
      </c>
      <c r="AE25" s="778">
        <v>1095561917</v>
      </c>
      <c r="AF25" s="377">
        <v>0</v>
      </c>
      <c r="AH25" s="405"/>
    </row>
    <row r="26" spans="1:36">
      <c r="A26" s="367">
        <v>2011</v>
      </c>
      <c r="B26" s="367" t="s">
        <v>11</v>
      </c>
      <c r="C26" s="375">
        <v>515727957.17000002</v>
      </c>
      <c r="D26" s="375">
        <v>28136307</v>
      </c>
      <c r="E26" s="375">
        <v>543864264.16999996</v>
      </c>
      <c r="F26" s="375">
        <v>372654836.85000002</v>
      </c>
      <c r="G26" s="375">
        <v>19739833</v>
      </c>
      <c r="H26" s="375">
        <v>392394669.85000002</v>
      </c>
      <c r="I26" s="375">
        <v>172767091</v>
      </c>
      <c r="J26" s="375">
        <v>2281576</v>
      </c>
      <c r="K26" s="375">
        <v>175048667</v>
      </c>
      <c r="L26" s="375">
        <v>2303466</v>
      </c>
      <c r="M26" s="410">
        <v>32292369.710000001</v>
      </c>
      <c r="N26" s="410">
        <v>3856770.58</v>
      </c>
      <c r="O26" s="410">
        <v>36149140.289999999</v>
      </c>
      <c r="P26" s="778">
        <v>1149760207.3099999</v>
      </c>
      <c r="Q26" s="587"/>
      <c r="R26" s="778">
        <v>1149760207.3099999</v>
      </c>
      <c r="S26" s="376"/>
      <c r="T26" s="778">
        <v>1063453351.02</v>
      </c>
      <c r="U26" s="778">
        <v>1063453351.02</v>
      </c>
      <c r="V26" s="778">
        <v>1113611067.02</v>
      </c>
      <c r="W26" s="778">
        <v>1113611067.02</v>
      </c>
      <c r="X26" s="778">
        <v>1149760207.3099999</v>
      </c>
      <c r="Y26" s="778">
        <v>1149760207.3099999</v>
      </c>
      <c r="Z26" s="410">
        <v>1587730</v>
      </c>
      <c r="AA26" s="410">
        <v>86345</v>
      </c>
      <c r="AB26" s="410">
        <v>1674075</v>
      </c>
      <c r="AC26" s="410">
        <v>78350440.969999999</v>
      </c>
      <c r="AD26" s="410">
        <v>0</v>
      </c>
      <c r="AE26" s="778">
        <v>1229784723.28</v>
      </c>
      <c r="AF26" s="377">
        <v>0</v>
      </c>
      <c r="AH26" s="405"/>
      <c r="AI26" s="411"/>
      <c r="AJ26" s="402"/>
    </row>
    <row r="27" spans="1:36">
      <c r="A27" s="367">
        <v>2011</v>
      </c>
      <c r="B27" s="367" t="s">
        <v>12</v>
      </c>
      <c r="C27" s="375">
        <v>601498698.16999996</v>
      </c>
      <c r="D27" s="375">
        <v>10406465</v>
      </c>
      <c r="E27" s="375">
        <v>611905163.16999996</v>
      </c>
      <c r="F27" s="375">
        <v>397167803.71000004</v>
      </c>
      <c r="G27" s="375">
        <v>6669636</v>
      </c>
      <c r="H27" s="375">
        <v>403837439.71000004</v>
      </c>
      <c r="I27" s="375">
        <v>179486911</v>
      </c>
      <c r="J27" s="375">
        <v>821650</v>
      </c>
      <c r="K27" s="375">
        <v>180308561</v>
      </c>
      <c r="L27" s="375">
        <v>2309147</v>
      </c>
      <c r="M27" s="410">
        <v>35251004.810000002</v>
      </c>
      <c r="N27" s="410">
        <v>4203741.7</v>
      </c>
      <c r="O27" s="410">
        <v>39454746.510000005</v>
      </c>
      <c r="P27" s="778">
        <v>1237815057.3899999</v>
      </c>
      <c r="Q27" s="587"/>
      <c r="R27" s="778">
        <v>1237815057.3899999</v>
      </c>
      <c r="S27" s="376"/>
      <c r="T27" s="778">
        <v>1180462559.8800001</v>
      </c>
      <c r="U27" s="778">
        <v>1180462559.8800001</v>
      </c>
      <c r="V27" s="778">
        <v>1198360310.8800001</v>
      </c>
      <c r="W27" s="778">
        <v>1198360310.8800001</v>
      </c>
      <c r="X27" s="778">
        <v>1237815057.3899999</v>
      </c>
      <c r="Y27" s="778">
        <v>1237815057.3899999</v>
      </c>
      <c r="Z27" s="410">
        <v>1746459</v>
      </c>
      <c r="AA27" s="410">
        <v>30115</v>
      </c>
      <c r="AB27" s="410">
        <v>1776574</v>
      </c>
      <c r="AC27" s="410">
        <v>91885139.640000001</v>
      </c>
      <c r="AD27" s="410">
        <v>0</v>
      </c>
      <c r="AE27" s="778">
        <v>1331476771.03</v>
      </c>
      <c r="AF27" s="377">
        <v>0</v>
      </c>
    </row>
    <row r="28" spans="1:36">
      <c r="A28" s="367">
        <v>2011</v>
      </c>
      <c r="B28" s="367" t="s">
        <v>13</v>
      </c>
      <c r="C28" s="375">
        <v>616122633.16999996</v>
      </c>
      <c r="D28" s="375">
        <v>-7164589</v>
      </c>
      <c r="E28" s="375">
        <v>608958044.16999996</v>
      </c>
      <c r="F28" s="375">
        <v>403448334.74000001</v>
      </c>
      <c r="G28" s="375">
        <v>-4562171</v>
      </c>
      <c r="H28" s="375">
        <v>398886163.74000001</v>
      </c>
      <c r="I28" s="375">
        <v>177613624</v>
      </c>
      <c r="J28" s="375">
        <v>-522180</v>
      </c>
      <c r="K28" s="375">
        <v>177091444</v>
      </c>
      <c r="L28" s="375">
        <v>2314842</v>
      </c>
      <c r="M28" s="410">
        <v>35653460.979999997</v>
      </c>
      <c r="N28" s="410">
        <v>4277013.01</v>
      </c>
      <c r="O28" s="410">
        <v>39930473.989999995</v>
      </c>
      <c r="P28" s="778">
        <v>1227180967.9000001</v>
      </c>
      <c r="Q28" s="587"/>
      <c r="R28" s="778">
        <v>1227180967.9000001</v>
      </c>
      <c r="S28" s="376"/>
      <c r="T28" s="778">
        <v>1199499433.9099998</v>
      </c>
      <c r="U28" s="778">
        <v>1199499433.9099998</v>
      </c>
      <c r="V28" s="778">
        <v>1187250493.9099998</v>
      </c>
      <c r="W28" s="778">
        <v>1187250493.9099998</v>
      </c>
      <c r="X28" s="778">
        <v>1227180967.9000001</v>
      </c>
      <c r="Y28" s="778">
        <v>1227180967.9000001</v>
      </c>
      <c r="Z28" s="410">
        <v>1904100</v>
      </c>
      <c r="AA28" s="410">
        <v>-22074</v>
      </c>
      <c r="AB28" s="410">
        <v>1882026</v>
      </c>
      <c r="AC28" s="410">
        <v>90121788.950000003</v>
      </c>
      <c r="AD28" s="410">
        <v>0</v>
      </c>
      <c r="AE28" s="778">
        <v>1319184782.8500001</v>
      </c>
      <c r="AF28" s="377">
        <v>0</v>
      </c>
    </row>
    <row r="29" spans="1:36">
      <c r="A29" s="367">
        <v>2011</v>
      </c>
      <c r="B29" s="367" t="s">
        <v>14</v>
      </c>
      <c r="C29" s="375">
        <v>568596984.16999996</v>
      </c>
      <c r="D29" s="375">
        <v>-55792147</v>
      </c>
      <c r="E29" s="375">
        <v>512804837.17000002</v>
      </c>
      <c r="F29" s="375">
        <v>393895930.08000004</v>
      </c>
      <c r="G29" s="375">
        <v>-37647519</v>
      </c>
      <c r="H29" s="375">
        <v>356248411.08000004</v>
      </c>
      <c r="I29" s="375">
        <v>170989282</v>
      </c>
      <c r="J29" s="375">
        <v>-4177913</v>
      </c>
      <c r="K29" s="375">
        <v>166811369</v>
      </c>
      <c r="L29" s="375">
        <v>2320551</v>
      </c>
      <c r="M29" s="410">
        <v>31690427.149999999</v>
      </c>
      <c r="N29" s="410">
        <v>3793205.2</v>
      </c>
      <c r="O29" s="410">
        <v>35483632.350000001</v>
      </c>
      <c r="P29" s="778">
        <v>1073668800.6000001</v>
      </c>
      <c r="Q29" s="587"/>
      <c r="R29" s="778">
        <v>1073668800.6000001</v>
      </c>
      <c r="S29" s="376"/>
      <c r="T29" s="778">
        <v>1135802747.25</v>
      </c>
      <c r="U29" s="778">
        <v>1135802747.25</v>
      </c>
      <c r="V29" s="778">
        <v>1038185168.25</v>
      </c>
      <c r="W29" s="778">
        <v>1038185168.25</v>
      </c>
      <c r="X29" s="778">
        <v>1073668800.6000001</v>
      </c>
      <c r="Y29" s="778">
        <v>1073668800.6000001</v>
      </c>
      <c r="Z29" s="410">
        <v>1819678</v>
      </c>
      <c r="AA29" s="410">
        <v>-178134</v>
      </c>
      <c r="AB29" s="410">
        <v>1641544</v>
      </c>
      <c r="AC29" s="410">
        <v>67568196.969999999</v>
      </c>
      <c r="AD29" s="410">
        <v>0</v>
      </c>
      <c r="AE29" s="778">
        <v>1142878541.5700002</v>
      </c>
      <c r="AF29" s="377">
        <v>0</v>
      </c>
    </row>
    <row r="30" spans="1:36">
      <c r="A30" s="367">
        <v>2011</v>
      </c>
      <c r="B30" s="367" t="s">
        <v>15</v>
      </c>
      <c r="C30" s="375">
        <v>448859709.17000002</v>
      </c>
      <c r="D30" s="375">
        <v>-35584565</v>
      </c>
      <c r="E30" s="375">
        <v>413275144.17000002</v>
      </c>
      <c r="F30" s="375">
        <v>347354554.24000001</v>
      </c>
      <c r="G30" s="375">
        <v>-26733880</v>
      </c>
      <c r="H30" s="375">
        <v>320620674.24000001</v>
      </c>
      <c r="I30" s="375">
        <v>188762304</v>
      </c>
      <c r="J30" s="375">
        <v>-3457561</v>
      </c>
      <c r="K30" s="375">
        <v>185304743</v>
      </c>
      <c r="L30" s="375">
        <v>2326274</v>
      </c>
      <c r="M30" s="410">
        <v>27630964.649999999</v>
      </c>
      <c r="N30" s="410">
        <v>3245367.52</v>
      </c>
      <c r="O30" s="410">
        <v>30876332.169999998</v>
      </c>
      <c r="P30" s="778">
        <v>952403167.57999992</v>
      </c>
      <c r="Q30" s="587"/>
      <c r="R30" s="778">
        <v>952403167.57999992</v>
      </c>
      <c r="S30" s="376"/>
      <c r="T30" s="778">
        <v>987302841.41000009</v>
      </c>
      <c r="U30" s="778">
        <v>987302841.41000009</v>
      </c>
      <c r="V30" s="778">
        <v>921526835.41000009</v>
      </c>
      <c r="W30" s="778">
        <v>921526835.41000009</v>
      </c>
      <c r="X30" s="778">
        <v>952403167.57999992</v>
      </c>
      <c r="Y30" s="778">
        <v>952403167.57999992</v>
      </c>
      <c r="Z30" s="410">
        <v>1364395</v>
      </c>
      <c r="AA30" s="410">
        <v>-107987</v>
      </c>
      <c r="AB30" s="410">
        <v>1256408</v>
      </c>
      <c r="AC30" s="410">
        <v>52311994.960000001</v>
      </c>
      <c r="AD30" s="410">
        <v>0</v>
      </c>
      <c r="AE30" s="778">
        <v>1005971570.54</v>
      </c>
      <c r="AF30" s="377">
        <v>0</v>
      </c>
    </row>
    <row r="31" spans="1:36">
      <c r="A31" s="367">
        <v>2011</v>
      </c>
      <c r="B31" s="367" t="s">
        <v>16</v>
      </c>
      <c r="C31" s="375">
        <v>349862500.17000002</v>
      </c>
      <c r="D31" s="375">
        <v>-10387761</v>
      </c>
      <c r="E31" s="375">
        <v>339474739.17000002</v>
      </c>
      <c r="F31" s="375">
        <v>298505738.98000002</v>
      </c>
      <c r="G31" s="375">
        <v>-8612517</v>
      </c>
      <c r="H31" s="375">
        <v>289893221.98000002</v>
      </c>
      <c r="I31" s="375">
        <v>169764157</v>
      </c>
      <c r="J31" s="375">
        <v>-1037617</v>
      </c>
      <c r="K31" s="375">
        <v>168726540</v>
      </c>
      <c r="L31" s="375">
        <v>2332011</v>
      </c>
      <c r="M31" s="410">
        <v>26083156.07</v>
      </c>
      <c r="N31" s="410">
        <v>2846004.97</v>
      </c>
      <c r="O31" s="410">
        <v>28929161.039999999</v>
      </c>
      <c r="P31" s="778">
        <v>829355673.19000006</v>
      </c>
      <c r="Q31" s="587"/>
      <c r="R31" s="778">
        <v>829355673.19000006</v>
      </c>
      <c r="S31" s="376"/>
      <c r="T31" s="778">
        <v>820464407.1500001</v>
      </c>
      <c r="U31" s="778">
        <v>820464407.1500001</v>
      </c>
      <c r="V31" s="778">
        <v>800426512.1500001</v>
      </c>
      <c r="W31" s="778">
        <v>800426512.1500001</v>
      </c>
      <c r="X31" s="778">
        <v>829355673.19000006</v>
      </c>
      <c r="Y31" s="778">
        <v>829355673.19000006</v>
      </c>
      <c r="Z31" s="410">
        <v>1157972</v>
      </c>
      <c r="AA31" s="410">
        <v>-34271</v>
      </c>
      <c r="AB31" s="410">
        <v>1123701</v>
      </c>
      <c r="AC31" s="410">
        <v>39066941.32</v>
      </c>
      <c r="AD31" s="410">
        <v>0</v>
      </c>
      <c r="AE31" s="778">
        <v>869546315.51000011</v>
      </c>
      <c r="AF31" s="377">
        <v>0</v>
      </c>
    </row>
    <row r="32" spans="1:36">
      <c r="A32" s="367">
        <v>2011</v>
      </c>
      <c r="B32" s="367" t="s">
        <v>17</v>
      </c>
      <c r="C32" s="375">
        <v>391964921.17000002</v>
      </c>
      <c r="D32" s="375">
        <v>22481363</v>
      </c>
      <c r="E32" s="375">
        <v>414446284.17000002</v>
      </c>
      <c r="F32" s="375">
        <v>287119363.75999999</v>
      </c>
      <c r="G32" s="375">
        <v>15942628</v>
      </c>
      <c r="H32" s="375">
        <v>303061991.75999999</v>
      </c>
      <c r="I32" s="375">
        <v>152932638</v>
      </c>
      <c r="J32" s="375">
        <v>1995401</v>
      </c>
      <c r="K32" s="375">
        <v>154928039</v>
      </c>
      <c r="L32" s="375">
        <v>2337763</v>
      </c>
      <c r="M32" s="410">
        <v>29697475.18</v>
      </c>
      <c r="N32" s="410">
        <v>3211456.46</v>
      </c>
      <c r="O32" s="410">
        <v>32908931.640000001</v>
      </c>
      <c r="P32" s="778">
        <v>907683009.56999993</v>
      </c>
      <c r="Q32" s="587"/>
      <c r="R32" s="778">
        <v>907683009.56999993</v>
      </c>
      <c r="S32" s="376"/>
      <c r="T32" s="778">
        <v>834354685.93000007</v>
      </c>
      <c r="U32" s="778">
        <v>834354685.93000007</v>
      </c>
      <c r="V32" s="778">
        <v>874774077.93000007</v>
      </c>
      <c r="W32" s="778">
        <v>874774077.93000007</v>
      </c>
      <c r="X32" s="778">
        <v>907683009.56999993</v>
      </c>
      <c r="Y32" s="778">
        <v>907683009.56999993</v>
      </c>
      <c r="Z32" s="410">
        <v>1730019</v>
      </c>
      <c r="AA32" s="410">
        <v>98714</v>
      </c>
      <c r="AB32" s="410">
        <v>1828733</v>
      </c>
      <c r="AC32" s="410">
        <v>47353106.039999999</v>
      </c>
      <c r="AD32" s="410">
        <v>0</v>
      </c>
      <c r="AE32" s="778">
        <v>956864848.6099999</v>
      </c>
      <c r="AF32" s="377">
        <v>0</v>
      </c>
    </row>
    <row r="33" spans="1:32">
      <c r="A33" s="367">
        <v>2011</v>
      </c>
      <c r="B33" s="372" t="s">
        <v>184</v>
      </c>
      <c r="C33" s="375">
        <v>5427501110.04</v>
      </c>
      <c r="D33" s="375">
        <v>8962994</v>
      </c>
      <c r="E33" s="375">
        <v>5436464104.04</v>
      </c>
      <c r="F33" s="375">
        <v>3945108827.7099991</v>
      </c>
      <c r="G33" s="375">
        <v>19275387</v>
      </c>
      <c r="H33" s="375">
        <v>3964384214.7099991</v>
      </c>
      <c r="I33" s="375">
        <v>1989612569</v>
      </c>
      <c r="J33" s="375">
        <v>2925688</v>
      </c>
      <c r="K33" s="375">
        <v>1992538257</v>
      </c>
      <c r="L33" s="375">
        <v>27676658</v>
      </c>
      <c r="M33" s="410">
        <v>350982104.80000001</v>
      </c>
      <c r="N33" s="410">
        <v>40632508.509999998</v>
      </c>
      <c r="O33" s="410">
        <v>391614613.31000006</v>
      </c>
      <c r="P33" s="778">
        <v>11812677847.059998</v>
      </c>
      <c r="Q33" s="587"/>
      <c r="R33" s="778">
        <v>11812677847.059998</v>
      </c>
      <c r="S33" s="376"/>
      <c r="T33" s="778">
        <v>11389899164.75</v>
      </c>
      <c r="U33" s="778">
        <v>11389899164.75</v>
      </c>
      <c r="V33" s="778">
        <v>11421063233.75</v>
      </c>
      <c r="W33" s="778">
        <v>11421063233.75</v>
      </c>
      <c r="X33" s="778">
        <v>11812677847.059998</v>
      </c>
      <c r="Y33" s="778">
        <v>11812677847.059998</v>
      </c>
      <c r="Z33" s="410">
        <v>20307730</v>
      </c>
      <c r="AA33" s="410">
        <v>143537</v>
      </c>
      <c r="AB33" s="410">
        <v>20451267</v>
      </c>
      <c r="AC33" s="410">
        <v>694726226.13</v>
      </c>
      <c r="AD33" s="410">
        <v>0</v>
      </c>
      <c r="AE33" s="778">
        <v>12527855340.189997</v>
      </c>
      <c r="AF33" s="377">
        <v>0</v>
      </c>
    </row>
    <row r="34" spans="1:32">
      <c r="A34" s="367">
        <v>2012</v>
      </c>
      <c r="B34" s="367" t="s">
        <v>6</v>
      </c>
      <c r="C34" s="375">
        <v>488652052.17000002</v>
      </c>
      <c r="D34" s="375">
        <v>-3765012</v>
      </c>
      <c r="E34" s="375">
        <v>484887040.17000002</v>
      </c>
      <c r="F34" s="375">
        <v>305528956.25</v>
      </c>
      <c r="G34" s="375">
        <v>-2268818</v>
      </c>
      <c r="H34" s="375">
        <v>303260138.25</v>
      </c>
      <c r="I34" s="375">
        <v>157538634</v>
      </c>
      <c r="J34" s="375">
        <v>-277520</v>
      </c>
      <c r="K34" s="375">
        <v>157261114</v>
      </c>
      <c r="L34" s="375">
        <v>2343528</v>
      </c>
      <c r="M34" s="410">
        <v>30816957.420000002</v>
      </c>
      <c r="N34" s="410">
        <v>3331964.02</v>
      </c>
      <c r="O34" s="410">
        <v>34148921.440000005</v>
      </c>
      <c r="P34" s="778">
        <v>981900741.86000001</v>
      </c>
      <c r="Q34" s="587"/>
      <c r="R34" s="778">
        <v>981900741.86000001</v>
      </c>
      <c r="S34" s="376"/>
      <c r="T34" s="778">
        <v>954063170.42000008</v>
      </c>
      <c r="U34" s="778">
        <v>954063170.42000008</v>
      </c>
      <c r="V34" s="778">
        <v>947751820.42000008</v>
      </c>
      <c r="W34" s="778">
        <v>947751820.42000008</v>
      </c>
      <c r="X34" s="778">
        <v>981900741.86000001</v>
      </c>
      <c r="Y34" s="778">
        <v>981900741.86000001</v>
      </c>
      <c r="Z34" s="410">
        <v>2259962</v>
      </c>
      <c r="AA34" s="410">
        <v>-17215</v>
      </c>
      <c r="AB34" s="410">
        <v>2242747</v>
      </c>
      <c r="AC34" s="410">
        <v>54474205.299999997</v>
      </c>
      <c r="AD34" s="410">
        <v>0</v>
      </c>
      <c r="AE34" s="778">
        <v>1038617694.16</v>
      </c>
      <c r="AF34" s="377">
        <v>0</v>
      </c>
    </row>
    <row r="35" spans="1:32">
      <c r="A35" s="367">
        <v>2012</v>
      </c>
      <c r="B35" s="367" t="s">
        <v>7</v>
      </c>
      <c r="C35" s="375">
        <v>448698440.17000002</v>
      </c>
      <c r="D35" s="375">
        <v>-45010573</v>
      </c>
      <c r="E35" s="375">
        <v>403687867.17000002</v>
      </c>
      <c r="F35" s="375">
        <v>295829774.06</v>
      </c>
      <c r="G35" s="375">
        <v>-28726036</v>
      </c>
      <c r="H35" s="375">
        <v>267103738.06</v>
      </c>
      <c r="I35" s="375">
        <v>152736449</v>
      </c>
      <c r="J35" s="375">
        <v>-3450243</v>
      </c>
      <c r="K35" s="375">
        <v>149286206</v>
      </c>
      <c r="L35" s="375">
        <v>2349308</v>
      </c>
      <c r="M35" s="410">
        <v>27039015.359999999</v>
      </c>
      <c r="N35" s="410">
        <v>2946470.6</v>
      </c>
      <c r="O35" s="410">
        <v>29985485.960000001</v>
      </c>
      <c r="P35" s="778">
        <v>852412605.19000006</v>
      </c>
      <c r="Q35" s="587"/>
      <c r="R35" s="778">
        <v>852412605.19000006</v>
      </c>
      <c r="S35" s="376"/>
      <c r="T35" s="778">
        <v>899613971.23000002</v>
      </c>
      <c r="U35" s="778">
        <v>899613971.23000002</v>
      </c>
      <c r="V35" s="778">
        <v>822427119.23000002</v>
      </c>
      <c r="W35" s="778">
        <v>822427119.23000002</v>
      </c>
      <c r="X35" s="778">
        <v>852412605.19000006</v>
      </c>
      <c r="Y35" s="778">
        <v>852412605.19000006</v>
      </c>
      <c r="Z35" s="410">
        <v>1757199</v>
      </c>
      <c r="AA35" s="410">
        <v>-174744</v>
      </c>
      <c r="AB35" s="410">
        <v>1582455</v>
      </c>
      <c r="AC35" s="410">
        <v>40282689.299999997</v>
      </c>
      <c r="AD35" s="410">
        <v>0</v>
      </c>
      <c r="AE35" s="778">
        <v>894277749.49000001</v>
      </c>
      <c r="AF35" s="377">
        <v>0</v>
      </c>
    </row>
    <row r="36" spans="1:32">
      <c r="A36" s="367">
        <v>2012</v>
      </c>
      <c r="B36" s="367" t="s">
        <v>8</v>
      </c>
      <c r="C36" s="375">
        <v>365740724.17000002</v>
      </c>
      <c r="D36" s="375">
        <v>16989425</v>
      </c>
      <c r="E36" s="375">
        <v>382730149.17000002</v>
      </c>
      <c r="F36" s="375">
        <v>278065847.05000001</v>
      </c>
      <c r="G36" s="375">
        <v>12487028</v>
      </c>
      <c r="H36" s="375">
        <v>290552875.05000001</v>
      </c>
      <c r="I36" s="375">
        <v>153605522</v>
      </c>
      <c r="J36" s="375">
        <v>1601720</v>
      </c>
      <c r="K36" s="375">
        <v>155207242</v>
      </c>
      <c r="L36" s="375">
        <v>2355102</v>
      </c>
      <c r="M36" s="410">
        <v>25941185.559999999</v>
      </c>
      <c r="N36" s="410">
        <v>2904657.8</v>
      </c>
      <c r="O36" s="410">
        <v>28845843.359999999</v>
      </c>
      <c r="P36" s="778">
        <v>859691211.58000004</v>
      </c>
      <c r="Q36" s="587"/>
      <c r="R36" s="778">
        <v>859691211.58000004</v>
      </c>
      <c r="S36" s="376"/>
      <c r="T36" s="778">
        <v>799767195.22000003</v>
      </c>
      <c r="U36" s="778">
        <v>799767195.22000003</v>
      </c>
      <c r="V36" s="778">
        <v>830845368.22000003</v>
      </c>
      <c r="W36" s="778">
        <v>830845368.22000003</v>
      </c>
      <c r="X36" s="778">
        <v>859691211.58000004</v>
      </c>
      <c r="Y36" s="778">
        <v>859691211.58000004</v>
      </c>
      <c r="Z36" s="410">
        <v>1716158</v>
      </c>
      <c r="AA36" s="410">
        <v>79190</v>
      </c>
      <c r="AB36" s="410">
        <v>1795348</v>
      </c>
      <c r="AC36" s="410">
        <v>40903956.890000001</v>
      </c>
      <c r="AD36" s="410">
        <v>0</v>
      </c>
      <c r="AE36" s="778">
        <v>902390516.47000003</v>
      </c>
      <c r="AF36" s="377">
        <v>0</v>
      </c>
    </row>
    <row r="37" spans="1:32">
      <c r="A37" s="367">
        <v>2012</v>
      </c>
      <c r="B37" s="367" t="s">
        <v>9</v>
      </c>
      <c r="C37" s="375">
        <v>338233552.17000002</v>
      </c>
      <c r="D37" s="375">
        <v>15852218</v>
      </c>
      <c r="E37" s="375">
        <v>354085770.17000002</v>
      </c>
      <c r="F37" s="375">
        <v>290732135.90999997</v>
      </c>
      <c r="G37" s="375">
        <v>13212762</v>
      </c>
      <c r="H37" s="375">
        <v>303944897.90999997</v>
      </c>
      <c r="I37" s="375">
        <v>157703682</v>
      </c>
      <c r="J37" s="375">
        <v>1729977</v>
      </c>
      <c r="K37" s="375">
        <v>159433659</v>
      </c>
      <c r="L37" s="375">
        <v>2360911</v>
      </c>
      <c r="M37" s="410">
        <v>25196453.77</v>
      </c>
      <c r="N37" s="410">
        <v>2910172.02</v>
      </c>
      <c r="O37" s="410">
        <v>28106625.789999999</v>
      </c>
      <c r="P37" s="778">
        <v>847931863.86999989</v>
      </c>
      <c r="Q37" s="587"/>
      <c r="R37" s="778">
        <v>847931863.86999989</v>
      </c>
      <c r="S37" s="376"/>
      <c r="T37" s="778">
        <v>789030281.07999992</v>
      </c>
      <c r="U37" s="778">
        <v>789030281.07999992</v>
      </c>
      <c r="V37" s="778">
        <v>819825238.07999992</v>
      </c>
      <c r="W37" s="778">
        <v>819825238.07999992</v>
      </c>
      <c r="X37" s="778">
        <v>847931863.86999989</v>
      </c>
      <c r="Y37" s="778">
        <v>847931863.86999989</v>
      </c>
      <c r="Z37" s="410">
        <v>1631363</v>
      </c>
      <c r="AA37" s="410">
        <v>76184</v>
      </c>
      <c r="AB37" s="410">
        <v>1707547</v>
      </c>
      <c r="AC37" s="410">
        <v>39646222.670000002</v>
      </c>
      <c r="AD37" s="410">
        <v>0</v>
      </c>
      <c r="AE37" s="778">
        <v>889285633.53999984</v>
      </c>
      <c r="AF37" s="377">
        <v>0</v>
      </c>
    </row>
    <row r="38" spans="1:32">
      <c r="A38" s="367">
        <v>2012</v>
      </c>
      <c r="B38" s="367" t="s">
        <v>10</v>
      </c>
      <c r="C38" s="375">
        <v>390311231.17000002</v>
      </c>
      <c r="D38" s="375">
        <v>72628518</v>
      </c>
      <c r="E38" s="375">
        <v>462939749.17000002</v>
      </c>
      <c r="F38" s="375">
        <v>330754963.10000002</v>
      </c>
      <c r="G38" s="375">
        <v>59604412</v>
      </c>
      <c r="H38" s="375">
        <v>390359375.10000002</v>
      </c>
      <c r="I38" s="375">
        <v>166421685</v>
      </c>
      <c r="J38" s="375">
        <v>7309230</v>
      </c>
      <c r="K38" s="375">
        <v>173730915</v>
      </c>
      <c r="L38" s="375">
        <v>2366733</v>
      </c>
      <c r="M38" s="410">
        <v>30339054.260000002</v>
      </c>
      <c r="N38" s="410">
        <v>3575306.41</v>
      </c>
      <c r="O38" s="410">
        <v>33914360.670000002</v>
      </c>
      <c r="P38" s="778">
        <v>1063311132.9400001</v>
      </c>
      <c r="Q38" s="587"/>
      <c r="R38" s="778">
        <v>1063311132.9400001</v>
      </c>
      <c r="S38" s="376"/>
      <c r="T38" s="778">
        <v>889854612.26999998</v>
      </c>
      <c r="U38" s="778">
        <v>889854612.26999998</v>
      </c>
      <c r="V38" s="778">
        <v>1029396772.27</v>
      </c>
      <c r="W38" s="778">
        <v>1029396772.27</v>
      </c>
      <c r="X38" s="778">
        <v>1063311132.9400001</v>
      </c>
      <c r="Y38" s="778">
        <v>1063311132.9400001</v>
      </c>
      <c r="Z38" s="410">
        <v>1632695</v>
      </c>
      <c r="AA38" s="410">
        <v>302005</v>
      </c>
      <c r="AB38" s="410">
        <v>1934700</v>
      </c>
      <c r="AC38" s="410">
        <v>64200032.68</v>
      </c>
      <c r="AD38" s="410">
        <v>0</v>
      </c>
      <c r="AE38" s="778">
        <v>1129445865.6200001</v>
      </c>
      <c r="AF38" s="377">
        <v>0</v>
      </c>
    </row>
    <row r="39" spans="1:32">
      <c r="A39" s="367">
        <v>2012</v>
      </c>
      <c r="B39" s="367" t="s">
        <v>11</v>
      </c>
      <c r="C39" s="375">
        <v>530148344.17000002</v>
      </c>
      <c r="D39" s="375">
        <v>29140153</v>
      </c>
      <c r="E39" s="375">
        <v>559288497.16999996</v>
      </c>
      <c r="F39" s="375">
        <v>382436711.69</v>
      </c>
      <c r="G39" s="375">
        <v>20365573</v>
      </c>
      <c r="H39" s="375">
        <v>402802284.69</v>
      </c>
      <c r="I39" s="375">
        <v>175059813</v>
      </c>
      <c r="J39" s="375">
        <v>2303209</v>
      </c>
      <c r="K39" s="375">
        <v>177363022</v>
      </c>
      <c r="L39" s="375">
        <v>2372570</v>
      </c>
      <c r="M39" s="410">
        <v>33216303.030000001</v>
      </c>
      <c r="N39" s="410">
        <v>3916389.83</v>
      </c>
      <c r="O39" s="410">
        <v>37132692.859999999</v>
      </c>
      <c r="P39" s="778">
        <v>1178959066.7199998</v>
      </c>
      <c r="Q39" s="587"/>
      <c r="R39" s="778">
        <v>1178959066.7199998</v>
      </c>
      <c r="S39" s="376"/>
      <c r="T39" s="778">
        <v>1090017438.8600001</v>
      </c>
      <c r="U39" s="778">
        <v>1090017438.8600001</v>
      </c>
      <c r="V39" s="778">
        <v>1141826373.8599999</v>
      </c>
      <c r="W39" s="778">
        <v>1141826373.8599999</v>
      </c>
      <c r="X39" s="778">
        <v>1178959066.7199998</v>
      </c>
      <c r="Y39" s="778">
        <v>1178959066.7199998</v>
      </c>
      <c r="Z39" s="410">
        <v>1587730</v>
      </c>
      <c r="AA39" s="410">
        <v>86605</v>
      </c>
      <c r="AB39" s="410">
        <v>1674335</v>
      </c>
      <c r="AC39" s="410">
        <v>80272312.769999996</v>
      </c>
      <c r="AD39" s="410">
        <v>0</v>
      </c>
      <c r="AE39" s="778">
        <v>1260905714.4899998</v>
      </c>
      <c r="AF39" s="377">
        <v>0</v>
      </c>
    </row>
    <row r="40" spans="1:32">
      <c r="A40" s="367">
        <v>2012</v>
      </c>
      <c r="B40" s="367" t="s">
        <v>12</v>
      </c>
      <c r="C40" s="375">
        <v>616527048.16999996</v>
      </c>
      <c r="D40" s="375">
        <v>10954730</v>
      </c>
      <c r="E40" s="375">
        <v>627481778.16999996</v>
      </c>
      <c r="F40" s="375">
        <v>407220342.63</v>
      </c>
      <c r="G40" s="375">
        <v>7007334</v>
      </c>
      <c r="H40" s="375">
        <v>414227676.63</v>
      </c>
      <c r="I40" s="375">
        <v>181856059</v>
      </c>
      <c r="J40" s="375">
        <v>844856</v>
      </c>
      <c r="K40" s="375">
        <v>182700915</v>
      </c>
      <c r="L40" s="375">
        <v>2378422</v>
      </c>
      <c r="M40" s="410">
        <v>36140326.5</v>
      </c>
      <c r="N40" s="410">
        <v>4261134.3099999996</v>
      </c>
      <c r="O40" s="410">
        <v>40401460.810000002</v>
      </c>
      <c r="P40" s="778">
        <v>1267190252.6100001</v>
      </c>
      <c r="Q40" s="587"/>
      <c r="R40" s="778">
        <v>1267190252.6100001</v>
      </c>
      <c r="S40" s="376"/>
      <c r="T40" s="778">
        <v>1207981871.8</v>
      </c>
      <c r="U40" s="778">
        <v>1207981871.8</v>
      </c>
      <c r="V40" s="778">
        <v>1226788791.8</v>
      </c>
      <c r="W40" s="778">
        <v>1226788791.8</v>
      </c>
      <c r="X40" s="778">
        <v>1267190252.6100001</v>
      </c>
      <c r="Y40" s="778">
        <v>1267190252.6100001</v>
      </c>
      <c r="Z40" s="410">
        <v>1746459</v>
      </c>
      <c r="AA40" s="410">
        <v>30786</v>
      </c>
      <c r="AB40" s="410">
        <v>1777245</v>
      </c>
      <c r="AC40" s="410">
        <v>93858440.670000002</v>
      </c>
      <c r="AD40" s="410">
        <v>0</v>
      </c>
      <c r="AE40" s="778">
        <v>1362825938.2800002</v>
      </c>
      <c r="AF40" s="377">
        <v>0</v>
      </c>
    </row>
    <row r="41" spans="1:32">
      <c r="A41" s="367">
        <v>2012</v>
      </c>
      <c r="B41" s="367" t="s">
        <v>13</v>
      </c>
      <c r="C41" s="375">
        <v>631980597.16999996</v>
      </c>
      <c r="D41" s="375">
        <v>-7122877</v>
      </c>
      <c r="E41" s="375">
        <v>624857720.16999996</v>
      </c>
      <c r="F41" s="375">
        <v>413487199.13999999</v>
      </c>
      <c r="G41" s="375">
        <v>-4522601</v>
      </c>
      <c r="H41" s="375">
        <v>408964598.13999999</v>
      </c>
      <c r="I41" s="375">
        <v>180037305</v>
      </c>
      <c r="J41" s="375">
        <v>-506741</v>
      </c>
      <c r="K41" s="375">
        <v>179530564</v>
      </c>
      <c r="L41" s="375">
        <v>2384287</v>
      </c>
      <c r="M41" s="410">
        <v>36497211.369999997</v>
      </c>
      <c r="N41" s="410">
        <v>4331468.1500000004</v>
      </c>
      <c r="O41" s="410">
        <v>40828679.519999996</v>
      </c>
      <c r="P41" s="778">
        <v>1256565848.8299999</v>
      </c>
      <c r="Q41" s="587"/>
      <c r="R41" s="778">
        <v>1256565848.8299999</v>
      </c>
      <c r="S41" s="376"/>
      <c r="T41" s="778">
        <v>1227889388.3099999</v>
      </c>
      <c r="U41" s="778">
        <v>1227889388.3099999</v>
      </c>
      <c r="V41" s="778">
        <v>1215737169.3099999</v>
      </c>
      <c r="W41" s="778">
        <v>1215737169.3099999</v>
      </c>
      <c r="X41" s="778">
        <v>1256565848.8299999</v>
      </c>
      <c r="Y41" s="778">
        <v>1256565848.8299999</v>
      </c>
      <c r="Z41" s="410">
        <v>1904100</v>
      </c>
      <c r="AA41" s="410">
        <v>-21304</v>
      </c>
      <c r="AB41" s="410">
        <v>1882796</v>
      </c>
      <c r="AC41" s="410">
        <v>92076743.640000001</v>
      </c>
      <c r="AD41" s="410">
        <v>0</v>
      </c>
      <c r="AE41" s="778">
        <v>1350525388.47</v>
      </c>
      <c r="AF41" s="377">
        <v>0</v>
      </c>
    </row>
    <row r="42" spans="1:32">
      <c r="A42" s="367">
        <v>2012</v>
      </c>
      <c r="B42" s="367" t="s">
        <v>14</v>
      </c>
      <c r="C42" s="375">
        <v>584514285.16999996</v>
      </c>
      <c r="D42" s="375">
        <v>-57274172</v>
      </c>
      <c r="E42" s="375">
        <v>527240113.17000002</v>
      </c>
      <c r="F42" s="375">
        <v>403290591.63999999</v>
      </c>
      <c r="G42" s="375">
        <v>-38438291</v>
      </c>
      <c r="H42" s="375">
        <v>364852300.63999999</v>
      </c>
      <c r="I42" s="375">
        <v>173234867</v>
      </c>
      <c r="J42" s="375">
        <v>-4180830</v>
      </c>
      <c r="K42" s="375">
        <v>169054037</v>
      </c>
      <c r="L42" s="375">
        <v>2390168</v>
      </c>
      <c r="M42" s="410">
        <v>32484997.489999998</v>
      </c>
      <c r="N42" s="410">
        <v>3844488.05</v>
      </c>
      <c r="O42" s="410">
        <v>36329485.539999999</v>
      </c>
      <c r="P42" s="778">
        <v>1099866104.3499999</v>
      </c>
      <c r="Q42" s="587"/>
      <c r="R42" s="778">
        <v>1099866104.3499999</v>
      </c>
      <c r="S42" s="376"/>
      <c r="T42" s="778">
        <v>1163429911.8099999</v>
      </c>
      <c r="U42" s="778">
        <v>1163429911.8099999</v>
      </c>
      <c r="V42" s="778">
        <v>1063536618.8099999</v>
      </c>
      <c r="W42" s="778">
        <v>1063536618.8099999</v>
      </c>
      <c r="X42" s="778">
        <v>1099866104.3499999</v>
      </c>
      <c r="Y42" s="778">
        <v>1099866104.3499999</v>
      </c>
      <c r="Z42" s="410">
        <v>1819678</v>
      </c>
      <c r="AA42" s="410">
        <v>-177301</v>
      </c>
      <c r="AB42" s="410">
        <v>1642377</v>
      </c>
      <c r="AC42" s="410">
        <v>69043916.799999997</v>
      </c>
      <c r="AD42" s="410">
        <v>0</v>
      </c>
      <c r="AE42" s="778">
        <v>1170552398.1499999</v>
      </c>
      <c r="AF42" s="377">
        <v>0</v>
      </c>
    </row>
    <row r="43" spans="1:32">
      <c r="A43" s="367">
        <v>2012</v>
      </c>
      <c r="B43" s="367" t="s">
        <v>15</v>
      </c>
      <c r="C43" s="375">
        <v>463675444.17000002</v>
      </c>
      <c r="D43" s="375">
        <v>-36811118</v>
      </c>
      <c r="E43" s="375">
        <v>426864326.17000002</v>
      </c>
      <c r="F43" s="375">
        <v>355919834.90999997</v>
      </c>
      <c r="G43" s="375">
        <v>-27408347</v>
      </c>
      <c r="H43" s="375">
        <v>328511487.90999997</v>
      </c>
      <c r="I43" s="375">
        <v>193505564</v>
      </c>
      <c r="J43" s="375">
        <v>-3471931</v>
      </c>
      <c r="K43" s="375">
        <v>190033633</v>
      </c>
      <c r="L43" s="375">
        <v>2396062</v>
      </c>
      <c r="M43" s="410">
        <v>28440293.760000002</v>
      </c>
      <c r="N43" s="410">
        <v>3297603.85</v>
      </c>
      <c r="O43" s="410">
        <v>31737897.610000003</v>
      </c>
      <c r="P43" s="778">
        <v>979543406.69000006</v>
      </c>
      <c r="Q43" s="587"/>
      <c r="R43" s="778">
        <v>979543406.69000006</v>
      </c>
      <c r="S43" s="376"/>
      <c r="T43" s="778">
        <v>1015496905.0799999</v>
      </c>
      <c r="U43" s="778">
        <v>1015496905.0799999</v>
      </c>
      <c r="V43" s="778">
        <v>947805509.07999992</v>
      </c>
      <c r="W43" s="778">
        <v>947805509.07999992</v>
      </c>
      <c r="X43" s="778">
        <v>979543406.69000006</v>
      </c>
      <c r="Y43" s="778">
        <v>979543406.69000006</v>
      </c>
      <c r="Z43" s="410">
        <v>1364395</v>
      </c>
      <c r="AA43" s="410">
        <v>-107882</v>
      </c>
      <c r="AB43" s="410">
        <v>1256513</v>
      </c>
      <c r="AC43" s="410">
        <v>53820811.770000003</v>
      </c>
      <c r="AD43" s="410">
        <v>0</v>
      </c>
      <c r="AE43" s="778">
        <v>1034620731.46</v>
      </c>
      <c r="AF43" s="377">
        <v>0</v>
      </c>
    </row>
    <row r="44" spans="1:32">
      <c r="A44" s="367">
        <v>2012</v>
      </c>
      <c r="B44" s="367" t="s">
        <v>16</v>
      </c>
      <c r="C44" s="375">
        <v>362759368.17000002</v>
      </c>
      <c r="D44" s="375">
        <v>-10847262</v>
      </c>
      <c r="E44" s="375">
        <v>351912106.17000002</v>
      </c>
      <c r="F44" s="375">
        <v>306403876.62</v>
      </c>
      <c r="G44" s="375">
        <v>-8873794</v>
      </c>
      <c r="H44" s="375">
        <v>297530082.62</v>
      </c>
      <c r="I44" s="375">
        <v>174088967</v>
      </c>
      <c r="J44" s="375">
        <v>-1042714</v>
      </c>
      <c r="K44" s="375">
        <v>173046253</v>
      </c>
      <c r="L44" s="375">
        <v>2401972</v>
      </c>
      <c r="M44" s="410">
        <v>26851105.600000001</v>
      </c>
      <c r="N44" s="410">
        <v>2895570.99</v>
      </c>
      <c r="O44" s="410">
        <v>29746676.590000004</v>
      </c>
      <c r="P44" s="778">
        <v>854637090.38000011</v>
      </c>
      <c r="Q44" s="587"/>
      <c r="R44" s="778">
        <v>854637090.38000011</v>
      </c>
      <c r="S44" s="376"/>
      <c r="T44" s="778">
        <v>845654183.78999996</v>
      </c>
      <c r="U44" s="778">
        <v>845654183.78999996</v>
      </c>
      <c r="V44" s="778">
        <v>824890413.78999996</v>
      </c>
      <c r="W44" s="778">
        <v>824890413.78999996</v>
      </c>
      <c r="X44" s="778">
        <v>854637090.38000011</v>
      </c>
      <c r="Y44" s="778">
        <v>854637090.38000011</v>
      </c>
      <c r="Z44" s="410">
        <v>1157972</v>
      </c>
      <c r="AA44" s="410">
        <v>-34360</v>
      </c>
      <c r="AB44" s="410">
        <v>1123612</v>
      </c>
      <c r="AC44" s="410">
        <v>40415733.579999998</v>
      </c>
      <c r="AD44" s="410">
        <v>0</v>
      </c>
      <c r="AE44" s="778">
        <v>896176435.96000016</v>
      </c>
      <c r="AF44" s="377">
        <v>0</v>
      </c>
    </row>
    <row r="45" spans="1:32">
      <c r="A45" s="367">
        <v>2012</v>
      </c>
      <c r="B45" s="367" t="s">
        <v>17</v>
      </c>
      <c r="C45" s="375">
        <v>403918644.17000002</v>
      </c>
      <c r="D45" s="375">
        <v>23320965</v>
      </c>
      <c r="E45" s="375">
        <v>427239609.17000002</v>
      </c>
      <c r="F45" s="375">
        <v>294562499.72000003</v>
      </c>
      <c r="G45" s="375">
        <v>16369082</v>
      </c>
      <c r="H45" s="375">
        <v>310931581.72000003</v>
      </c>
      <c r="I45" s="375">
        <v>154854823</v>
      </c>
      <c r="J45" s="375">
        <v>2000060</v>
      </c>
      <c r="K45" s="375">
        <v>156854883</v>
      </c>
      <c r="L45" s="375">
        <v>2407896</v>
      </c>
      <c r="M45" s="410">
        <v>30461302.899999999</v>
      </c>
      <c r="N45" s="410">
        <v>3260756.66</v>
      </c>
      <c r="O45" s="410">
        <v>33722059.560000002</v>
      </c>
      <c r="P45" s="778">
        <v>931156029.45000005</v>
      </c>
      <c r="Q45" s="587"/>
      <c r="R45" s="778">
        <v>931156029.45000005</v>
      </c>
      <c r="S45" s="376"/>
      <c r="T45" s="778">
        <v>855743862.8900001</v>
      </c>
      <c r="U45" s="778">
        <v>855743862.8900001</v>
      </c>
      <c r="V45" s="778">
        <v>897433969.8900001</v>
      </c>
      <c r="W45" s="778">
        <v>897433969.8900001</v>
      </c>
      <c r="X45" s="778">
        <v>931156029.45000005</v>
      </c>
      <c r="Y45" s="778">
        <v>931156029.45000005</v>
      </c>
      <c r="Z45" s="410">
        <v>1730019</v>
      </c>
      <c r="AA45" s="410">
        <v>98662</v>
      </c>
      <c r="AB45" s="410">
        <v>1828681</v>
      </c>
      <c r="AC45" s="410">
        <v>48651309.270000003</v>
      </c>
      <c r="AD45" s="410">
        <v>0</v>
      </c>
      <c r="AE45" s="778">
        <v>981636019.72000003</v>
      </c>
      <c r="AF45" s="377">
        <v>0</v>
      </c>
    </row>
    <row r="46" spans="1:32">
      <c r="A46" s="367">
        <v>2012</v>
      </c>
      <c r="B46" s="372" t="s">
        <v>184</v>
      </c>
      <c r="C46" s="375">
        <v>5625159731.04</v>
      </c>
      <c r="D46" s="375">
        <v>8054995</v>
      </c>
      <c r="E46" s="375">
        <v>5633214726.04</v>
      </c>
      <c r="F46" s="375">
        <v>4064232732.7199993</v>
      </c>
      <c r="G46" s="375">
        <v>18808304</v>
      </c>
      <c r="H46" s="375">
        <v>4083041036.7199993</v>
      </c>
      <c r="I46" s="375">
        <v>2020643370</v>
      </c>
      <c r="J46" s="375">
        <v>2859073</v>
      </c>
      <c r="K46" s="375">
        <v>2023502443</v>
      </c>
      <c r="L46" s="375">
        <v>28506959</v>
      </c>
      <c r="M46" s="410">
        <v>363424207.01999998</v>
      </c>
      <c r="N46" s="410">
        <v>41475982.689999998</v>
      </c>
      <c r="O46" s="410">
        <v>404900189.7100001</v>
      </c>
      <c r="P46" s="778">
        <v>12173165354.469999</v>
      </c>
      <c r="Q46" s="587"/>
      <c r="R46" s="778">
        <v>12173165354.469999</v>
      </c>
      <c r="S46" s="376"/>
      <c r="T46" s="778">
        <v>11738542792.759998</v>
      </c>
      <c r="U46" s="778">
        <v>11738542792.759998</v>
      </c>
      <c r="V46" s="778">
        <v>11768265164.759998</v>
      </c>
      <c r="W46" s="778">
        <v>11768265164.759998</v>
      </c>
      <c r="X46" s="778">
        <v>12173165354.469999</v>
      </c>
      <c r="Y46" s="778">
        <v>12173165354.469999</v>
      </c>
      <c r="Z46" s="410">
        <v>20307730</v>
      </c>
      <c r="AA46" s="410">
        <v>140626</v>
      </c>
      <c r="AB46" s="410">
        <v>20448356</v>
      </c>
      <c r="AC46" s="410">
        <v>717646375.34000003</v>
      </c>
      <c r="AD46" s="410">
        <v>0</v>
      </c>
      <c r="AE46" s="778">
        <v>12911260085.809999</v>
      </c>
      <c r="AF46" s="377">
        <v>0</v>
      </c>
    </row>
    <row r="47" spans="1:32">
      <c r="A47" s="367">
        <v>2013</v>
      </c>
      <c r="B47" s="367" t="s">
        <v>6</v>
      </c>
      <c r="C47" s="375">
        <v>502251930.67000002</v>
      </c>
      <c r="D47" s="375">
        <v>-3828152</v>
      </c>
      <c r="E47" s="375">
        <v>498423778.67000002</v>
      </c>
      <c r="F47" s="375">
        <v>313614900.89999998</v>
      </c>
      <c r="G47" s="375">
        <v>-2292157</v>
      </c>
      <c r="H47" s="375">
        <v>311322743.89999998</v>
      </c>
      <c r="I47" s="375">
        <v>157542307</v>
      </c>
      <c r="J47" s="375">
        <v>-272686</v>
      </c>
      <c r="K47" s="375">
        <v>157269621</v>
      </c>
      <c r="L47" s="375">
        <v>2413834</v>
      </c>
      <c r="M47" s="410">
        <v>31542433.079999998</v>
      </c>
      <c r="N47" s="410">
        <v>3378788.94</v>
      </c>
      <c r="O47" s="410">
        <v>34921222.019999996</v>
      </c>
      <c r="P47" s="778">
        <v>1004351199.5899999</v>
      </c>
      <c r="Q47" s="587"/>
      <c r="R47" s="778">
        <v>1004351199.5899999</v>
      </c>
      <c r="S47" s="376"/>
      <c r="T47" s="778">
        <v>975822972.56999993</v>
      </c>
      <c r="U47" s="778">
        <v>975822972.56999993</v>
      </c>
      <c r="V47" s="778">
        <v>969429977.56999993</v>
      </c>
      <c r="W47" s="778">
        <v>969429977.56999993</v>
      </c>
      <c r="X47" s="778">
        <v>1004351199.5899999</v>
      </c>
      <c r="Y47" s="778">
        <v>1004351199.5899999</v>
      </c>
      <c r="Z47" s="410">
        <v>2259962</v>
      </c>
      <c r="AA47" s="410">
        <v>-16913</v>
      </c>
      <c r="AB47" s="410">
        <v>2243049</v>
      </c>
      <c r="AC47" s="410">
        <v>55840799.200000003</v>
      </c>
      <c r="AD47" s="410">
        <v>0</v>
      </c>
      <c r="AE47" s="778">
        <v>1062435047.79</v>
      </c>
      <c r="AF47" s="377">
        <v>0</v>
      </c>
    </row>
    <row r="48" spans="1:32">
      <c r="A48" s="367">
        <v>2013</v>
      </c>
      <c r="B48" s="367" t="s">
        <v>7</v>
      </c>
      <c r="C48" s="375">
        <v>447746990.67000002</v>
      </c>
      <c r="D48" s="375">
        <v>-44498965</v>
      </c>
      <c r="E48" s="375">
        <v>403248025.67000002</v>
      </c>
      <c r="F48" s="375">
        <v>294516048.61000001</v>
      </c>
      <c r="G48" s="375">
        <v>-28196339</v>
      </c>
      <c r="H48" s="375">
        <v>266319709.61000001</v>
      </c>
      <c r="I48" s="375">
        <v>152325764</v>
      </c>
      <c r="J48" s="375">
        <v>-3359556</v>
      </c>
      <c r="K48" s="375">
        <v>148966208</v>
      </c>
      <c r="L48" s="375">
        <v>2419787</v>
      </c>
      <c r="M48" s="410">
        <v>26730426.809999999</v>
      </c>
      <c r="N48" s="410">
        <v>2885130.04</v>
      </c>
      <c r="O48" s="410">
        <v>29615556.849999998</v>
      </c>
      <c r="P48" s="778">
        <v>850569287.13000011</v>
      </c>
      <c r="Q48" s="587"/>
      <c r="R48" s="778">
        <v>850569287.13000011</v>
      </c>
      <c r="S48" s="376"/>
      <c r="T48" s="778">
        <v>897008590.27999997</v>
      </c>
      <c r="U48" s="778">
        <v>897008590.27999997</v>
      </c>
      <c r="V48" s="778">
        <v>820953730.27999997</v>
      </c>
      <c r="W48" s="778">
        <v>820953730.27999997</v>
      </c>
      <c r="X48" s="778">
        <v>850569287.13000011</v>
      </c>
      <c r="Y48" s="778">
        <v>850569287.13000011</v>
      </c>
      <c r="Z48" s="410">
        <v>1757199</v>
      </c>
      <c r="AA48" s="410">
        <v>-172161</v>
      </c>
      <c r="AB48" s="410">
        <v>1585038</v>
      </c>
      <c r="AC48" s="410">
        <v>39156381.340000004</v>
      </c>
      <c r="AD48" s="410">
        <v>0</v>
      </c>
      <c r="AE48" s="778">
        <v>891310706.47000015</v>
      </c>
      <c r="AF48" s="377">
        <v>0</v>
      </c>
    </row>
    <row r="49" spans="1:32">
      <c r="A49" s="367">
        <v>2013</v>
      </c>
      <c r="B49" s="367" t="s">
        <v>8</v>
      </c>
      <c r="C49" s="375">
        <v>379895909.67000002</v>
      </c>
      <c r="D49" s="375">
        <v>17576080</v>
      </c>
      <c r="E49" s="375">
        <v>397471989.67000002</v>
      </c>
      <c r="F49" s="375">
        <v>286300770.46000004</v>
      </c>
      <c r="G49" s="375">
        <v>12778178</v>
      </c>
      <c r="H49" s="375">
        <v>299078948.46000004</v>
      </c>
      <c r="I49" s="375">
        <v>153608364</v>
      </c>
      <c r="J49" s="375">
        <v>1589406</v>
      </c>
      <c r="K49" s="375">
        <v>155197770</v>
      </c>
      <c r="L49" s="375">
        <v>2425755</v>
      </c>
      <c r="M49" s="410">
        <v>26606915.719999999</v>
      </c>
      <c r="N49" s="410">
        <v>2947626.6</v>
      </c>
      <c r="O49" s="410">
        <v>29554542.32</v>
      </c>
      <c r="P49" s="778">
        <v>883729005.45000005</v>
      </c>
      <c r="Q49" s="587"/>
      <c r="R49" s="778">
        <v>883729005.45000005</v>
      </c>
      <c r="S49" s="376"/>
      <c r="T49" s="778">
        <v>822230799.13000011</v>
      </c>
      <c r="U49" s="778">
        <v>822230799.13000011</v>
      </c>
      <c r="V49" s="778">
        <v>854174463.13000011</v>
      </c>
      <c r="W49" s="778">
        <v>854174463.13000011</v>
      </c>
      <c r="X49" s="778">
        <v>883729005.45000005</v>
      </c>
      <c r="Y49" s="778">
        <v>883729005.45000005</v>
      </c>
      <c r="Z49" s="410">
        <v>1716158</v>
      </c>
      <c r="AA49" s="410">
        <v>78575</v>
      </c>
      <c r="AB49" s="410">
        <v>1794733</v>
      </c>
      <c r="AC49" s="410">
        <v>42204082.600000001</v>
      </c>
      <c r="AD49" s="410">
        <v>0</v>
      </c>
      <c r="AE49" s="778">
        <v>927727821.05000007</v>
      </c>
      <c r="AF49" s="377">
        <v>0</v>
      </c>
    </row>
    <row r="50" spans="1:32">
      <c r="A50" s="367">
        <v>2013</v>
      </c>
      <c r="B50" s="367" t="s">
        <v>9</v>
      </c>
      <c r="C50" s="375">
        <v>353478917.67000002</v>
      </c>
      <c r="D50" s="375">
        <v>16429251</v>
      </c>
      <c r="E50" s="375">
        <v>369908168.67000002</v>
      </c>
      <c r="F50" s="375">
        <v>299482163.44999999</v>
      </c>
      <c r="G50" s="375">
        <v>13498871</v>
      </c>
      <c r="H50" s="375">
        <v>312981034.44999999</v>
      </c>
      <c r="I50" s="375">
        <v>157707593</v>
      </c>
      <c r="J50" s="375">
        <v>1712549</v>
      </c>
      <c r="K50" s="375">
        <v>159420142</v>
      </c>
      <c r="L50" s="375">
        <v>2431738</v>
      </c>
      <c r="M50" s="410">
        <v>25824507.699999999</v>
      </c>
      <c r="N50" s="410">
        <v>2950709.06</v>
      </c>
      <c r="O50" s="410">
        <v>28775216.759999998</v>
      </c>
      <c r="P50" s="778">
        <v>873516299.88</v>
      </c>
      <c r="Q50" s="587"/>
      <c r="R50" s="778">
        <v>873516299.88</v>
      </c>
      <c r="S50" s="376"/>
      <c r="T50" s="778">
        <v>813100412.12</v>
      </c>
      <c r="U50" s="778">
        <v>813100412.12</v>
      </c>
      <c r="V50" s="778">
        <v>844741083.12</v>
      </c>
      <c r="W50" s="778">
        <v>844741083.12</v>
      </c>
      <c r="X50" s="778">
        <v>873516299.88</v>
      </c>
      <c r="Y50" s="778">
        <v>873516299.88</v>
      </c>
      <c r="Z50" s="410">
        <v>1631363</v>
      </c>
      <c r="AA50" s="410">
        <v>75408</v>
      </c>
      <c r="AB50" s="410">
        <v>1706771</v>
      </c>
      <c r="AC50" s="410">
        <v>41026251.310000002</v>
      </c>
      <c r="AD50" s="410">
        <v>0</v>
      </c>
      <c r="AE50" s="778">
        <v>916249322.19000006</v>
      </c>
      <c r="AF50" s="377">
        <v>0</v>
      </c>
    </row>
    <row r="51" spans="1:32">
      <c r="A51" s="367">
        <v>2013</v>
      </c>
      <c r="B51" s="367" t="s">
        <v>10</v>
      </c>
      <c r="C51" s="375">
        <v>406501444.67000002</v>
      </c>
      <c r="D51" s="375">
        <v>75366931</v>
      </c>
      <c r="E51" s="375">
        <v>481868375.67000002</v>
      </c>
      <c r="F51" s="375">
        <v>340321777.13</v>
      </c>
      <c r="G51" s="375">
        <v>61074018</v>
      </c>
      <c r="H51" s="375">
        <v>401395795.13</v>
      </c>
      <c r="I51" s="375">
        <v>166427517</v>
      </c>
      <c r="J51" s="375">
        <v>7259488</v>
      </c>
      <c r="K51" s="375">
        <v>173687005</v>
      </c>
      <c r="L51" s="375">
        <v>2437735</v>
      </c>
      <c r="M51" s="410">
        <v>30974282.489999998</v>
      </c>
      <c r="N51" s="410">
        <v>3616306.52</v>
      </c>
      <c r="O51" s="410">
        <v>34590589.009999998</v>
      </c>
      <c r="P51" s="778">
        <v>1093979499.8099999</v>
      </c>
      <c r="Q51" s="587"/>
      <c r="R51" s="778">
        <v>1093979499.8099999</v>
      </c>
      <c r="S51" s="376"/>
      <c r="T51" s="778">
        <v>915688473.79999995</v>
      </c>
      <c r="U51" s="778">
        <v>915688473.79999995</v>
      </c>
      <c r="V51" s="778">
        <v>1059388910.8</v>
      </c>
      <c r="W51" s="778">
        <v>1059388910.8</v>
      </c>
      <c r="X51" s="778">
        <v>1093979499.8099999</v>
      </c>
      <c r="Y51" s="778">
        <v>1093979499.8099999</v>
      </c>
      <c r="Z51" s="410">
        <v>1632695</v>
      </c>
      <c r="AA51" s="410">
        <v>299906</v>
      </c>
      <c r="AB51" s="410">
        <v>1932601</v>
      </c>
      <c r="AC51" s="410">
        <v>66354145.159999996</v>
      </c>
      <c r="AD51" s="410">
        <v>0</v>
      </c>
      <c r="AE51" s="778">
        <v>1162266245.97</v>
      </c>
      <c r="AF51" s="377">
        <v>0</v>
      </c>
    </row>
    <row r="52" spans="1:32">
      <c r="A52" s="367">
        <v>2013</v>
      </c>
      <c r="B52" s="367" t="s">
        <v>11</v>
      </c>
      <c r="C52" s="375">
        <v>547993045.66999996</v>
      </c>
      <c r="D52" s="375">
        <v>26497131</v>
      </c>
      <c r="E52" s="375">
        <v>574490176.66999996</v>
      </c>
      <c r="F52" s="375">
        <v>393114348.44</v>
      </c>
      <c r="G52" s="375">
        <v>20881275</v>
      </c>
      <c r="H52" s="375">
        <v>413995623.44</v>
      </c>
      <c r="I52" s="375">
        <v>175067403</v>
      </c>
      <c r="J52" s="375">
        <v>2290762</v>
      </c>
      <c r="K52" s="375">
        <v>177358165</v>
      </c>
      <c r="L52" s="375">
        <v>2443747</v>
      </c>
      <c r="M52" s="410">
        <v>33816068.380000003</v>
      </c>
      <c r="N52" s="410">
        <v>3955101.03</v>
      </c>
      <c r="O52" s="410">
        <v>37771169.410000004</v>
      </c>
      <c r="P52" s="778">
        <v>1206058881.52</v>
      </c>
      <c r="Q52" s="587"/>
      <c r="R52" s="778">
        <v>1206058881.52</v>
      </c>
      <c r="S52" s="376"/>
      <c r="T52" s="778">
        <v>1118618544.1099999</v>
      </c>
      <c r="U52" s="778">
        <v>1118618544.1099999</v>
      </c>
      <c r="V52" s="778">
        <v>1168287712.1099999</v>
      </c>
      <c r="W52" s="778">
        <v>1168287712.1099999</v>
      </c>
      <c r="X52" s="778">
        <v>1206058881.52</v>
      </c>
      <c r="Y52" s="778">
        <v>1206058881.52</v>
      </c>
      <c r="Z52" s="410">
        <v>1587730</v>
      </c>
      <c r="AA52" s="410">
        <v>86121</v>
      </c>
      <c r="AB52" s="410">
        <v>1673851</v>
      </c>
      <c r="AC52" s="410">
        <v>82648990.25</v>
      </c>
      <c r="AD52" s="410">
        <v>0</v>
      </c>
      <c r="AE52" s="778">
        <v>1290381722.77</v>
      </c>
      <c r="AF52" s="377">
        <v>0</v>
      </c>
    </row>
    <row r="53" spans="1:32">
      <c r="A53" s="367">
        <v>2013</v>
      </c>
      <c r="B53" s="367" t="s">
        <v>12</v>
      </c>
      <c r="C53" s="375">
        <v>635365109.66999996</v>
      </c>
      <c r="D53" s="375">
        <v>10093528</v>
      </c>
      <c r="E53" s="375">
        <v>645458637.66999996</v>
      </c>
      <c r="F53" s="375">
        <v>418398022.26999998</v>
      </c>
      <c r="G53" s="375">
        <v>7203593</v>
      </c>
      <c r="H53" s="375">
        <v>425601615.26999998</v>
      </c>
      <c r="I53" s="375">
        <v>182100503</v>
      </c>
      <c r="J53" s="375">
        <v>846148</v>
      </c>
      <c r="K53" s="375">
        <v>182946651</v>
      </c>
      <c r="L53" s="375">
        <v>2449774</v>
      </c>
      <c r="M53" s="410">
        <v>36740222.420000002</v>
      </c>
      <c r="N53" s="410">
        <v>4299853.9400000004</v>
      </c>
      <c r="O53" s="410">
        <v>41040076.359999999</v>
      </c>
      <c r="P53" s="778">
        <v>1297496754.3</v>
      </c>
      <c r="Q53" s="587"/>
      <c r="R53" s="778">
        <v>1297496754.3</v>
      </c>
      <c r="S53" s="376"/>
      <c r="T53" s="778">
        <v>1238313408.9400001</v>
      </c>
      <c r="U53" s="778">
        <v>1238313408.9400001</v>
      </c>
      <c r="V53" s="778">
        <v>1256456677.9400001</v>
      </c>
      <c r="W53" s="778">
        <v>1256456677.9400001</v>
      </c>
      <c r="X53" s="778">
        <v>1297496754.3</v>
      </c>
      <c r="Y53" s="778">
        <v>1297496754.3</v>
      </c>
      <c r="Z53" s="410">
        <v>1746459</v>
      </c>
      <c r="AA53" s="410">
        <v>30705</v>
      </c>
      <c r="AB53" s="410">
        <v>1777164</v>
      </c>
      <c r="AC53" s="410">
        <v>96458662.239999995</v>
      </c>
      <c r="AD53" s="410">
        <v>0</v>
      </c>
      <c r="AE53" s="778">
        <v>1395732580.54</v>
      </c>
      <c r="AF53" s="377">
        <v>0</v>
      </c>
    </row>
    <row r="54" spans="1:32">
      <c r="A54" s="367">
        <v>2013</v>
      </c>
      <c r="B54" s="367" t="s">
        <v>13</v>
      </c>
      <c r="C54" s="375">
        <v>651520265.66999996</v>
      </c>
      <c r="D54" s="375">
        <v>-7343561</v>
      </c>
      <c r="E54" s="375">
        <v>644176704.66999996</v>
      </c>
      <c r="F54" s="375">
        <v>425085824.56</v>
      </c>
      <c r="G54" s="375">
        <v>-4643678</v>
      </c>
      <c r="H54" s="375">
        <v>420442146.56</v>
      </c>
      <c r="I54" s="375">
        <v>180277776</v>
      </c>
      <c r="J54" s="375">
        <v>-507106</v>
      </c>
      <c r="K54" s="375">
        <v>179770670</v>
      </c>
      <c r="L54" s="375">
        <v>2455816</v>
      </c>
      <c r="M54" s="410">
        <v>37070482.289999999</v>
      </c>
      <c r="N54" s="410">
        <v>4368469.3</v>
      </c>
      <c r="O54" s="410">
        <v>41438951.589999996</v>
      </c>
      <c r="P54" s="778">
        <v>1288284288.8199999</v>
      </c>
      <c r="Q54" s="587"/>
      <c r="R54" s="778">
        <v>1288284288.8199999</v>
      </c>
      <c r="S54" s="376"/>
      <c r="T54" s="778">
        <v>1259339682.23</v>
      </c>
      <c r="U54" s="778">
        <v>1259339682.23</v>
      </c>
      <c r="V54" s="778">
        <v>1246845337.23</v>
      </c>
      <c r="W54" s="778">
        <v>1246845337.23</v>
      </c>
      <c r="X54" s="778">
        <v>1288284288.8199999</v>
      </c>
      <c r="Y54" s="778">
        <v>1288284288.8199999</v>
      </c>
      <c r="Z54" s="410">
        <v>1904100</v>
      </c>
      <c r="AA54" s="410">
        <v>-21213</v>
      </c>
      <c r="AB54" s="410">
        <v>1882887</v>
      </c>
      <c r="AC54" s="410">
        <v>94678544.030000001</v>
      </c>
      <c r="AD54" s="410">
        <v>0</v>
      </c>
      <c r="AE54" s="778">
        <v>1384845719.8499999</v>
      </c>
      <c r="AF54" s="377">
        <v>0</v>
      </c>
    </row>
    <row r="55" spans="1:32">
      <c r="A55" s="367">
        <v>2013</v>
      </c>
      <c r="B55" s="367" t="s">
        <v>14</v>
      </c>
      <c r="C55" s="375">
        <v>603989457.66999996</v>
      </c>
      <c r="D55" s="375">
        <v>-59153280</v>
      </c>
      <c r="E55" s="375">
        <v>544836177.66999996</v>
      </c>
      <c r="F55" s="375">
        <v>414969388.93000001</v>
      </c>
      <c r="G55" s="375">
        <v>-39506262</v>
      </c>
      <c r="H55" s="375">
        <v>375463126.93000001</v>
      </c>
      <c r="I55" s="375">
        <v>173473315</v>
      </c>
      <c r="J55" s="375">
        <v>-4184517</v>
      </c>
      <c r="K55" s="375">
        <v>169288798</v>
      </c>
      <c r="L55" s="375">
        <v>2461873</v>
      </c>
      <c r="M55" s="410">
        <v>33009294.350000001</v>
      </c>
      <c r="N55" s="410">
        <v>3878328.22</v>
      </c>
      <c r="O55" s="410">
        <v>36887622.57</v>
      </c>
      <c r="P55" s="778">
        <v>1128937598.1700001</v>
      </c>
      <c r="Q55" s="587"/>
      <c r="R55" s="778">
        <v>1128937598.1700001</v>
      </c>
      <c r="S55" s="376"/>
      <c r="T55" s="778">
        <v>1194894034.5999999</v>
      </c>
      <c r="U55" s="778">
        <v>1194894034.5999999</v>
      </c>
      <c r="V55" s="778">
        <v>1092049975.5999999</v>
      </c>
      <c r="W55" s="778">
        <v>1092049975.5999999</v>
      </c>
      <c r="X55" s="778">
        <v>1128937598.1700001</v>
      </c>
      <c r="Y55" s="778">
        <v>1128937598.1700001</v>
      </c>
      <c r="Z55" s="410">
        <v>1819678</v>
      </c>
      <c r="AA55" s="410">
        <v>-176632</v>
      </c>
      <c r="AB55" s="410">
        <v>1643046</v>
      </c>
      <c r="AC55" s="410">
        <v>71094225.099999994</v>
      </c>
      <c r="AD55" s="410">
        <v>0</v>
      </c>
      <c r="AE55" s="778">
        <v>1201674869.27</v>
      </c>
      <c r="AF55" s="377">
        <v>0</v>
      </c>
    </row>
    <row r="56" spans="1:32">
      <c r="A56" s="367">
        <v>2013</v>
      </c>
      <c r="B56" s="367" t="s">
        <v>15</v>
      </c>
      <c r="C56" s="375">
        <v>481664620.67000002</v>
      </c>
      <c r="D56" s="375">
        <v>-38155679</v>
      </c>
      <c r="E56" s="375">
        <v>443508941.67000002</v>
      </c>
      <c r="F56" s="375">
        <v>367066044.25999999</v>
      </c>
      <c r="G56" s="375">
        <v>-28201450</v>
      </c>
      <c r="H56" s="375">
        <v>338864594.25999999</v>
      </c>
      <c r="I56" s="375">
        <v>193733598</v>
      </c>
      <c r="J56" s="375">
        <v>-3470660</v>
      </c>
      <c r="K56" s="375">
        <v>190262938</v>
      </c>
      <c r="L56" s="375">
        <v>2467944</v>
      </c>
      <c r="M56" s="410">
        <v>28954994.469999999</v>
      </c>
      <c r="N56" s="410">
        <v>3330824.64</v>
      </c>
      <c r="O56" s="410">
        <v>32285819.109999999</v>
      </c>
      <c r="P56" s="778">
        <v>1007390237.04</v>
      </c>
      <c r="Q56" s="587"/>
      <c r="R56" s="778">
        <v>1007390237.04</v>
      </c>
      <c r="S56" s="376"/>
      <c r="T56" s="778">
        <v>1044932206.9300001</v>
      </c>
      <c r="U56" s="778">
        <v>1044932206.9300001</v>
      </c>
      <c r="V56" s="778">
        <v>975104417.93000007</v>
      </c>
      <c r="W56" s="778">
        <v>975104417.93000007</v>
      </c>
      <c r="X56" s="778">
        <v>1007390237.04</v>
      </c>
      <c r="Y56" s="778">
        <v>1007390237.04</v>
      </c>
      <c r="Z56" s="410">
        <v>1364395</v>
      </c>
      <c r="AA56" s="410">
        <v>-107403</v>
      </c>
      <c r="AB56" s="410">
        <v>1256992</v>
      </c>
      <c r="AC56" s="410">
        <v>55536153.939999998</v>
      </c>
      <c r="AD56" s="410">
        <v>0</v>
      </c>
      <c r="AE56" s="778">
        <v>1064183382.98</v>
      </c>
      <c r="AF56" s="377">
        <v>0</v>
      </c>
    </row>
    <row r="57" spans="1:32">
      <c r="A57" s="367">
        <v>2013</v>
      </c>
      <c r="B57" s="367" t="s">
        <v>16</v>
      </c>
      <c r="C57" s="375">
        <v>378740538.67000002</v>
      </c>
      <c r="D57" s="375">
        <v>-11403529</v>
      </c>
      <c r="E57" s="375">
        <v>367337009.67000002</v>
      </c>
      <c r="F57" s="375">
        <v>317076053.64999998</v>
      </c>
      <c r="G57" s="375">
        <v>-9221982</v>
      </c>
      <c r="H57" s="375">
        <v>307854071.64999998</v>
      </c>
      <c r="I57" s="375">
        <v>174273115</v>
      </c>
      <c r="J57" s="375">
        <v>-1050984</v>
      </c>
      <c r="K57" s="375">
        <v>173222131</v>
      </c>
      <c r="L57" s="375">
        <v>2474031</v>
      </c>
      <c r="M57" s="410">
        <v>27339020.870000001</v>
      </c>
      <c r="N57" s="410">
        <v>2927062.94</v>
      </c>
      <c r="O57" s="410">
        <v>30266083.810000002</v>
      </c>
      <c r="P57" s="778">
        <v>881153327.13</v>
      </c>
      <c r="Q57" s="587"/>
      <c r="R57" s="778">
        <v>881153327.13</v>
      </c>
      <c r="S57" s="376"/>
      <c r="T57" s="778">
        <v>872563738.31999993</v>
      </c>
      <c r="U57" s="778">
        <v>872563738.31999993</v>
      </c>
      <c r="V57" s="778">
        <v>850887243.31999993</v>
      </c>
      <c r="W57" s="778">
        <v>850887243.31999993</v>
      </c>
      <c r="X57" s="778">
        <v>881153327.13</v>
      </c>
      <c r="Y57" s="778">
        <v>881153327.13</v>
      </c>
      <c r="Z57" s="410">
        <v>1157972</v>
      </c>
      <c r="AA57" s="410">
        <v>-34449</v>
      </c>
      <c r="AB57" s="410">
        <v>1123523</v>
      </c>
      <c r="AC57" s="410">
        <v>41987356.579999998</v>
      </c>
      <c r="AD57" s="410">
        <v>0</v>
      </c>
      <c r="AE57" s="778">
        <v>924264206.71000004</v>
      </c>
      <c r="AF57" s="377">
        <v>0</v>
      </c>
    </row>
    <row r="58" spans="1:32">
      <c r="A58" s="367">
        <v>2013</v>
      </c>
      <c r="B58" s="367" t="s">
        <v>17</v>
      </c>
      <c r="C58" s="375">
        <v>419926632.67000002</v>
      </c>
      <c r="D58" s="375">
        <v>24081839</v>
      </c>
      <c r="E58" s="375">
        <v>444008471.67000002</v>
      </c>
      <c r="F58" s="375">
        <v>305264402.31</v>
      </c>
      <c r="G58" s="375">
        <v>16763070</v>
      </c>
      <c r="H58" s="375">
        <v>322027472.31</v>
      </c>
      <c r="I58" s="375">
        <v>155031415</v>
      </c>
      <c r="J58" s="375">
        <v>1983123</v>
      </c>
      <c r="K58" s="375">
        <v>157014538</v>
      </c>
      <c r="L58" s="375">
        <v>2480133</v>
      </c>
      <c r="M58" s="410">
        <v>30978455.510000002</v>
      </c>
      <c r="N58" s="410">
        <v>3294135.71</v>
      </c>
      <c r="O58" s="410">
        <v>34272591.219999999</v>
      </c>
      <c r="P58" s="778">
        <v>959803206.20000005</v>
      </c>
      <c r="Q58" s="587"/>
      <c r="R58" s="778">
        <v>959803206.20000005</v>
      </c>
      <c r="S58" s="376"/>
      <c r="T58" s="778">
        <v>882702582.98000002</v>
      </c>
      <c r="U58" s="778">
        <v>882702582.98000002</v>
      </c>
      <c r="V58" s="778">
        <v>925530614.98000002</v>
      </c>
      <c r="W58" s="778">
        <v>925530614.98000002</v>
      </c>
      <c r="X58" s="778">
        <v>959803206.20000005</v>
      </c>
      <c r="Y58" s="778">
        <v>959803206.20000005</v>
      </c>
      <c r="Z58" s="410">
        <v>1730019</v>
      </c>
      <c r="AA58" s="410">
        <v>97301</v>
      </c>
      <c r="AB58" s="410">
        <v>1827320</v>
      </c>
      <c r="AC58" s="410">
        <v>50658840.299999997</v>
      </c>
      <c r="AD58" s="410">
        <v>0</v>
      </c>
      <c r="AE58" s="778">
        <v>1012289366.5</v>
      </c>
      <c r="AF58" s="377">
        <v>0</v>
      </c>
    </row>
    <row r="59" spans="1:32">
      <c r="A59" s="367">
        <v>2013</v>
      </c>
      <c r="B59" s="372" t="s">
        <v>184</v>
      </c>
      <c r="C59" s="375">
        <v>5809074864.04</v>
      </c>
      <c r="D59" s="375">
        <v>5661594</v>
      </c>
      <c r="E59" s="375">
        <v>5814736458.04</v>
      </c>
      <c r="F59" s="375">
        <v>4175209744.9700003</v>
      </c>
      <c r="G59" s="375">
        <v>20137137</v>
      </c>
      <c r="H59" s="375">
        <v>4195346881.9700003</v>
      </c>
      <c r="I59" s="375">
        <v>2021568670</v>
      </c>
      <c r="J59" s="375">
        <v>2835967</v>
      </c>
      <c r="K59" s="375">
        <v>2024404637</v>
      </c>
      <c r="L59" s="375">
        <v>29362167</v>
      </c>
      <c r="M59" s="410">
        <v>369587104.09000003</v>
      </c>
      <c r="N59" s="410">
        <v>41832336.939999998</v>
      </c>
      <c r="O59" s="410">
        <v>411419441.02999997</v>
      </c>
      <c r="P59" s="778">
        <v>12475269585.040001</v>
      </c>
      <c r="Q59" s="587"/>
      <c r="R59" s="778">
        <v>12475269585.040001</v>
      </c>
      <c r="S59" s="376"/>
      <c r="T59" s="778">
        <v>12035215446.01</v>
      </c>
      <c r="U59" s="778">
        <v>12035215446.01</v>
      </c>
      <c r="V59" s="778">
        <v>12063850144.01</v>
      </c>
      <c r="W59" s="778">
        <v>12063850144.01</v>
      </c>
      <c r="X59" s="778">
        <v>12475269585.040001</v>
      </c>
      <c r="Y59" s="778">
        <v>12475269585.040001</v>
      </c>
      <c r="Z59" s="410">
        <v>20307730</v>
      </c>
      <c r="AA59" s="410">
        <v>139245</v>
      </c>
      <c r="AB59" s="410">
        <v>20446975</v>
      </c>
      <c r="AC59" s="410">
        <v>737644432.05000007</v>
      </c>
      <c r="AD59" s="410">
        <v>0</v>
      </c>
      <c r="AE59" s="778">
        <v>13233360992.09</v>
      </c>
      <c r="AF59" s="377">
        <v>0</v>
      </c>
    </row>
    <row r="60" spans="1:32">
      <c r="A60" s="367">
        <v>2014</v>
      </c>
      <c r="B60" s="367" t="s">
        <v>6</v>
      </c>
      <c r="C60" s="375">
        <v>519582763.82999998</v>
      </c>
      <c r="D60" s="375">
        <v>-4171659</v>
      </c>
      <c r="E60" s="375">
        <v>515411104.82999998</v>
      </c>
      <c r="F60" s="375">
        <v>324534373.08000004</v>
      </c>
      <c r="G60" s="375">
        <v>-2485493</v>
      </c>
      <c r="H60" s="375">
        <v>322048880.08000004</v>
      </c>
      <c r="I60" s="375">
        <v>157722694</v>
      </c>
      <c r="J60" s="375">
        <v>-286465</v>
      </c>
      <c r="K60" s="375">
        <v>157436229</v>
      </c>
      <c r="L60" s="375">
        <v>2486249</v>
      </c>
      <c r="M60" s="410">
        <v>32086569.489999998</v>
      </c>
      <c r="N60" s="410">
        <v>3413909.63</v>
      </c>
      <c r="O60" s="410">
        <v>35500479.119999997</v>
      </c>
      <c r="P60" s="778">
        <v>1032882942.03</v>
      </c>
      <c r="Q60" s="587"/>
      <c r="R60" s="778">
        <v>1032882942.03</v>
      </c>
      <c r="S60" s="376"/>
      <c r="T60" s="778">
        <v>1004326079.9100001</v>
      </c>
      <c r="U60" s="778">
        <v>1004326079.9100001</v>
      </c>
      <c r="V60" s="778">
        <v>997382462.91000009</v>
      </c>
      <c r="W60" s="778">
        <v>997382462.91000009</v>
      </c>
      <c r="X60" s="778">
        <v>1032882942.03</v>
      </c>
      <c r="Y60" s="778">
        <v>1032882942.03</v>
      </c>
      <c r="Z60" s="410">
        <v>2259962</v>
      </c>
      <c r="AA60" s="410">
        <v>-17687</v>
      </c>
      <c r="AB60" s="410">
        <v>2242275</v>
      </c>
      <c r="AC60" s="410">
        <v>58022661.780000001</v>
      </c>
      <c r="AD60" s="410">
        <v>0</v>
      </c>
      <c r="AE60" s="778">
        <v>1093147878.8099999</v>
      </c>
      <c r="AF60" s="377">
        <v>0</v>
      </c>
    </row>
    <row r="61" spans="1:32">
      <c r="A61" s="367">
        <v>2014</v>
      </c>
      <c r="B61" s="367" t="s">
        <v>7</v>
      </c>
      <c r="C61" s="375">
        <v>464195789.82999998</v>
      </c>
      <c r="D61" s="375">
        <v>-46268221</v>
      </c>
      <c r="E61" s="375">
        <v>417927568.82999998</v>
      </c>
      <c r="F61" s="375">
        <v>304471375.55000001</v>
      </c>
      <c r="G61" s="375">
        <v>-29120440</v>
      </c>
      <c r="H61" s="375">
        <v>275350935.55000001</v>
      </c>
      <c r="I61" s="375">
        <v>152516568</v>
      </c>
      <c r="J61" s="375">
        <v>-3368244</v>
      </c>
      <c r="K61" s="375">
        <v>149148324</v>
      </c>
      <c r="L61" s="375">
        <v>2492381</v>
      </c>
      <c r="M61" s="410">
        <v>27243939.77</v>
      </c>
      <c r="N61" s="410">
        <v>2918274.18</v>
      </c>
      <c r="O61" s="410">
        <v>30162213.949999999</v>
      </c>
      <c r="P61" s="778">
        <v>875081423.32999992</v>
      </c>
      <c r="Q61" s="587"/>
      <c r="R61" s="778">
        <v>875081423.32999992</v>
      </c>
      <c r="S61" s="376"/>
      <c r="T61" s="778">
        <v>923676114.38</v>
      </c>
      <c r="U61" s="778">
        <v>923676114.38</v>
      </c>
      <c r="V61" s="778">
        <v>844919209.38</v>
      </c>
      <c r="W61" s="778">
        <v>844919209.38</v>
      </c>
      <c r="X61" s="778">
        <v>875081423.32999992</v>
      </c>
      <c r="Y61" s="778">
        <v>875081423.32999992</v>
      </c>
      <c r="Z61" s="410">
        <v>1757199</v>
      </c>
      <c r="AA61" s="410">
        <v>-171700</v>
      </c>
      <c r="AB61" s="410">
        <v>1585499</v>
      </c>
      <c r="AC61" s="410">
        <v>40651564.990000002</v>
      </c>
      <c r="AD61" s="410">
        <v>0</v>
      </c>
      <c r="AE61" s="778">
        <v>917318487.31999993</v>
      </c>
      <c r="AF61" s="377">
        <v>0</v>
      </c>
    </row>
    <row r="62" spans="1:32">
      <c r="A62" s="367">
        <v>2014</v>
      </c>
      <c r="B62" s="367" t="s">
        <v>8</v>
      </c>
      <c r="C62" s="375">
        <v>395834793.82999998</v>
      </c>
      <c r="D62" s="375">
        <v>18128374</v>
      </c>
      <c r="E62" s="375">
        <v>413963167.82999998</v>
      </c>
      <c r="F62" s="375">
        <v>295755955.30000001</v>
      </c>
      <c r="G62" s="375">
        <v>13038919</v>
      </c>
      <c r="H62" s="375">
        <v>308794874.30000001</v>
      </c>
      <c r="I62" s="375">
        <v>153823559</v>
      </c>
      <c r="J62" s="375">
        <v>1575928</v>
      </c>
      <c r="K62" s="375">
        <v>155399487</v>
      </c>
      <c r="L62" s="375">
        <v>2498528</v>
      </c>
      <c r="M62" s="410">
        <v>27187421.449999999</v>
      </c>
      <c r="N62" s="410">
        <v>2985094.71</v>
      </c>
      <c r="O62" s="410">
        <v>30172516.16</v>
      </c>
      <c r="P62" s="778">
        <v>910828573.28999996</v>
      </c>
      <c r="Q62" s="587"/>
      <c r="R62" s="778">
        <v>910828573.28999996</v>
      </c>
      <c r="S62" s="376"/>
      <c r="T62" s="778">
        <v>847912836.13</v>
      </c>
      <c r="U62" s="778">
        <v>847912836.13</v>
      </c>
      <c r="V62" s="778">
        <v>880656057.13</v>
      </c>
      <c r="W62" s="778">
        <v>880656057.13</v>
      </c>
      <c r="X62" s="778">
        <v>910828573.28999996</v>
      </c>
      <c r="Y62" s="778">
        <v>910828573.28999996</v>
      </c>
      <c r="Z62" s="410">
        <v>1716158</v>
      </c>
      <c r="AA62" s="410">
        <v>77476</v>
      </c>
      <c r="AB62" s="410">
        <v>1793634</v>
      </c>
      <c r="AC62" s="410">
        <v>43859801.600000001</v>
      </c>
      <c r="AD62" s="410">
        <v>0</v>
      </c>
      <c r="AE62" s="778">
        <v>956482008.88999999</v>
      </c>
      <c r="AF62" s="377">
        <v>0</v>
      </c>
    </row>
    <row r="63" spans="1:32">
      <c r="A63" s="367">
        <v>2014</v>
      </c>
      <c r="B63" s="367" t="s">
        <v>9</v>
      </c>
      <c r="C63" s="375">
        <v>369514428.82999998</v>
      </c>
      <c r="D63" s="375">
        <v>16979232</v>
      </c>
      <c r="E63" s="375">
        <v>386493660.82999998</v>
      </c>
      <c r="F63" s="375">
        <v>308847499.72000003</v>
      </c>
      <c r="G63" s="375">
        <v>13765444</v>
      </c>
      <c r="H63" s="375">
        <v>322612943.72000003</v>
      </c>
      <c r="I63" s="375">
        <v>157921663</v>
      </c>
      <c r="J63" s="375">
        <v>1698059</v>
      </c>
      <c r="K63" s="375">
        <v>159619722</v>
      </c>
      <c r="L63" s="375">
        <v>2504690</v>
      </c>
      <c r="M63" s="410">
        <v>26384426.100000001</v>
      </c>
      <c r="N63" s="410">
        <v>2986848.38</v>
      </c>
      <c r="O63" s="410">
        <v>29371274.48</v>
      </c>
      <c r="P63" s="778">
        <v>900602291.02999997</v>
      </c>
      <c r="Q63" s="587"/>
      <c r="R63" s="778">
        <v>900602291.02999997</v>
      </c>
      <c r="S63" s="376"/>
      <c r="T63" s="778">
        <v>838788281.54999995</v>
      </c>
      <c r="U63" s="778">
        <v>838788281.54999995</v>
      </c>
      <c r="V63" s="778">
        <v>871231016.54999995</v>
      </c>
      <c r="W63" s="778">
        <v>871231016.54999995</v>
      </c>
      <c r="X63" s="778">
        <v>900602291.02999997</v>
      </c>
      <c r="Y63" s="778">
        <v>900602291.02999997</v>
      </c>
      <c r="Z63" s="410">
        <v>1631363</v>
      </c>
      <c r="AA63" s="410">
        <v>74410</v>
      </c>
      <c r="AB63" s="410">
        <v>1705773</v>
      </c>
      <c r="AC63" s="410">
        <v>42589669.43</v>
      </c>
      <c r="AD63" s="410">
        <v>0</v>
      </c>
      <c r="AE63" s="778">
        <v>944897733.45999992</v>
      </c>
      <c r="AF63" s="377">
        <v>0</v>
      </c>
    </row>
    <row r="64" spans="1:32">
      <c r="A64" s="367">
        <v>2014</v>
      </c>
      <c r="B64" s="367" t="s">
        <v>10</v>
      </c>
      <c r="C64" s="375">
        <v>422380024.82999998</v>
      </c>
      <c r="D64" s="375">
        <v>78040977</v>
      </c>
      <c r="E64" s="375">
        <v>500421001.82999998</v>
      </c>
      <c r="F64" s="375">
        <v>349884756.13999999</v>
      </c>
      <c r="G64" s="375">
        <v>62537257</v>
      </c>
      <c r="H64" s="375">
        <v>412422013.13999999</v>
      </c>
      <c r="I64" s="375">
        <v>166677877</v>
      </c>
      <c r="J64" s="375">
        <v>7247195</v>
      </c>
      <c r="K64" s="375">
        <v>173925072</v>
      </c>
      <c r="L64" s="375">
        <v>2510867</v>
      </c>
      <c r="M64" s="410">
        <v>31537777.579999998</v>
      </c>
      <c r="N64" s="410">
        <v>3652676.69</v>
      </c>
      <c r="O64" s="410">
        <v>35190454.269999996</v>
      </c>
      <c r="P64" s="778">
        <v>1124469408.24</v>
      </c>
      <c r="Q64" s="587"/>
      <c r="R64" s="778">
        <v>1124469408.24</v>
      </c>
      <c r="S64" s="376"/>
      <c r="T64" s="778">
        <v>941453524.97000003</v>
      </c>
      <c r="U64" s="778">
        <v>941453524.97000003</v>
      </c>
      <c r="V64" s="778">
        <v>1089278953.97</v>
      </c>
      <c r="W64" s="778">
        <v>1089278953.97</v>
      </c>
      <c r="X64" s="778">
        <v>1124469408.24</v>
      </c>
      <c r="Y64" s="778">
        <v>1124469408.24</v>
      </c>
      <c r="Z64" s="410">
        <v>1632695</v>
      </c>
      <c r="AA64" s="410">
        <v>297824</v>
      </c>
      <c r="AB64" s="410">
        <v>1930519</v>
      </c>
      <c r="AC64" s="410">
        <v>68561096.150000006</v>
      </c>
      <c r="AD64" s="410">
        <v>0</v>
      </c>
      <c r="AE64" s="778">
        <v>1194961023.3900001</v>
      </c>
      <c r="AF64" s="377">
        <v>0</v>
      </c>
    </row>
    <row r="65" spans="1:32">
      <c r="A65" s="367">
        <v>2014</v>
      </c>
      <c r="B65" s="367" t="s">
        <v>11</v>
      </c>
      <c r="C65" s="375">
        <v>564609668.83000004</v>
      </c>
      <c r="D65" s="375">
        <v>31013387</v>
      </c>
      <c r="E65" s="375">
        <v>595623055.83000004</v>
      </c>
      <c r="F65" s="375">
        <v>403147996.51999998</v>
      </c>
      <c r="G65" s="375">
        <v>21387086</v>
      </c>
      <c r="H65" s="375">
        <v>424535082.51999998</v>
      </c>
      <c r="I65" s="375">
        <v>175316694</v>
      </c>
      <c r="J65" s="375">
        <v>2292374</v>
      </c>
      <c r="K65" s="375">
        <v>177609068</v>
      </c>
      <c r="L65" s="375">
        <v>2517060</v>
      </c>
      <c r="M65" s="410">
        <v>34336949.490000002</v>
      </c>
      <c r="N65" s="410">
        <v>3988720.73</v>
      </c>
      <c r="O65" s="410">
        <v>38325670.219999999</v>
      </c>
      <c r="P65" s="778">
        <v>1238609936.5700002</v>
      </c>
      <c r="Q65" s="587"/>
      <c r="R65" s="778">
        <v>1238609936.5700002</v>
      </c>
      <c r="S65" s="376"/>
      <c r="T65" s="778">
        <v>1145591419.3499999</v>
      </c>
      <c r="U65" s="778">
        <v>1145591419.3499999</v>
      </c>
      <c r="V65" s="778">
        <v>1200284266.3499999</v>
      </c>
      <c r="W65" s="778">
        <v>1200284266.3499999</v>
      </c>
      <c r="X65" s="778">
        <v>1238609936.5700002</v>
      </c>
      <c r="Y65" s="778">
        <v>1238609936.5700002</v>
      </c>
      <c r="Z65" s="410">
        <v>1587730</v>
      </c>
      <c r="AA65" s="410">
        <v>85738</v>
      </c>
      <c r="AB65" s="410">
        <v>1673468</v>
      </c>
      <c r="AC65" s="410">
        <v>84898210.989999995</v>
      </c>
      <c r="AD65" s="410">
        <v>0</v>
      </c>
      <c r="AE65" s="778">
        <v>1325181615.5600002</v>
      </c>
      <c r="AF65" s="377">
        <v>0</v>
      </c>
    </row>
    <row r="66" spans="1:32">
      <c r="A66" s="367">
        <v>2014</v>
      </c>
      <c r="B66" s="367" t="s">
        <v>12</v>
      </c>
      <c r="C66" s="375">
        <v>652313209.83000004</v>
      </c>
      <c r="D66" s="375">
        <v>11730972</v>
      </c>
      <c r="E66" s="375">
        <v>664044181.83000004</v>
      </c>
      <c r="F66" s="375">
        <v>428507835.52999997</v>
      </c>
      <c r="G66" s="375">
        <v>7437375</v>
      </c>
      <c r="H66" s="375">
        <v>435945210.52999997</v>
      </c>
      <c r="I66" s="375">
        <v>182107087</v>
      </c>
      <c r="J66" s="375">
        <v>850313</v>
      </c>
      <c r="K66" s="375">
        <v>182957400</v>
      </c>
      <c r="L66" s="375">
        <v>2523267</v>
      </c>
      <c r="M66" s="410">
        <v>37249477.579999998</v>
      </c>
      <c r="N66" s="410">
        <v>4332723.25</v>
      </c>
      <c r="O66" s="410">
        <v>41582200.829999998</v>
      </c>
      <c r="P66" s="778">
        <v>1327052260.1900001</v>
      </c>
      <c r="Q66" s="587"/>
      <c r="R66" s="778">
        <v>1327052260.1900001</v>
      </c>
      <c r="S66" s="376"/>
      <c r="T66" s="778">
        <v>1265451399.3600001</v>
      </c>
      <c r="U66" s="778">
        <v>1265451399.3600001</v>
      </c>
      <c r="V66" s="778">
        <v>1285470059.3600001</v>
      </c>
      <c r="W66" s="778">
        <v>1285470059.3600001</v>
      </c>
      <c r="X66" s="778">
        <v>1327052260.1900001</v>
      </c>
      <c r="Y66" s="778">
        <v>1327052260.1900001</v>
      </c>
      <c r="Z66" s="410">
        <v>1746459</v>
      </c>
      <c r="AA66" s="410">
        <v>30852</v>
      </c>
      <c r="AB66" s="410">
        <v>1777311</v>
      </c>
      <c r="AC66" s="410">
        <v>98721406.480000004</v>
      </c>
      <c r="AD66" s="410">
        <v>0</v>
      </c>
      <c r="AE66" s="778">
        <v>1427550977.6700001</v>
      </c>
      <c r="AF66" s="377">
        <v>0</v>
      </c>
    </row>
    <row r="67" spans="1:32">
      <c r="A67" s="367">
        <v>2014</v>
      </c>
      <c r="B67" s="367" t="s">
        <v>13</v>
      </c>
      <c r="C67" s="375">
        <v>668494319.83000004</v>
      </c>
      <c r="D67" s="375">
        <v>-7412389</v>
      </c>
      <c r="E67" s="375">
        <v>661081930.83000004</v>
      </c>
      <c r="F67" s="375">
        <v>435129352.54000002</v>
      </c>
      <c r="G67" s="375">
        <v>-4668414</v>
      </c>
      <c r="H67" s="375">
        <v>430460938.54000002</v>
      </c>
      <c r="I67" s="375">
        <v>180282393</v>
      </c>
      <c r="J67" s="375">
        <v>-496538</v>
      </c>
      <c r="K67" s="375">
        <v>179785855</v>
      </c>
      <c r="L67" s="375">
        <v>2529490</v>
      </c>
      <c r="M67" s="410">
        <v>37554310.329999998</v>
      </c>
      <c r="N67" s="410">
        <v>4399697.45</v>
      </c>
      <c r="O67" s="410">
        <v>41954007.780000001</v>
      </c>
      <c r="P67" s="778">
        <v>1315812222.1500001</v>
      </c>
      <c r="Q67" s="587"/>
      <c r="R67" s="778">
        <v>1315812222.1500001</v>
      </c>
      <c r="S67" s="376"/>
      <c r="T67" s="778">
        <v>1286435555.3700001</v>
      </c>
      <c r="U67" s="778">
        <v>1286435555.3700001</v>
      </c>
      <c r="V67" s="778">
        <v>1273858214.3700001</v>
      </c>
      <c r="W67" s="778">
        <v>1273858214.3700001</v>
      </c>
      <c r="X67" s="778">
        <v>1315812222.1500001</v>
      </c>
      <c r="Y67" s="778">
        <v>1315812222.1500001</v>
      </c>
      <c r="Z67" s="410">
        <v>1904100</v>
      </c>
      <c r="AA67" s="410">
        <v>-20769</v>
      </c>
      <c r="AB67" s="410">
        <v>1883331</v>
      </c>
      <c r="AC67" s="410">
        <v>96778454.579999998</v>
      </c>
      <c r="AD67" s="410">
        <v>0</v>
      </c>
      <c r="AE67" s="778">
        <v>1414474007.73</v>
      </c>
      <c r="AF67" s="377">
        <v>0</v>
      </c>
    </row>
    <row r="68" spans="1:32">
      <c r="A68" s="367">
        <v>2014</v>
      </c>
      <c r="B68" s="367" t="s">
        <v>14</v>
      </c>
      <c r="C68" s="375">
        <v>620397018.83000004</v>
      </c>
      <c r="D68" s="375">
        <v>-60658797</v>
      </c>
      <c r="E68" s="375">
        <v>559738221.83000004</v>
      </c>
      <c r="F68" s="375">
        <v>424678379.99000001</v>
      </c>
      <c r="G68" s="375">
        <v>-40326129</v>
      </c>
      <c r="H68" s="375">
        <v>384352250.99000001</v>
      </c>
      <c r="I68" s="375">
        <v>173478878</v>
      </c>
      <c r="J68" s="375">
        <v>-4163097</v>
      </c>
      <c r="K68" s="375">
        <v>169315781</v>
      </c>
      <c r="L68" s="375">
        <v>2535729</v>
      </c>
      <c r="M68" s="410">
        <v>33461536.699999999</v>
      </c>
      <c r="N68" s="410">
        <v>3907517.71</v>
      </c>
      <c r="O68" s="410">
        <v>37369054.409999996</v>
      </c>
      <c r="P68" s="778">
        <v>1153311037.23</v>
      </c>
      <c r="Q68" s="587"/>
      <c r="R68" s="778">
        <v>1153311037.23</v>
      </c>
      <c r="S68" s="376"/>
      <c r="T68" s="778">
        <v>1221090005.8200002</v>
      </c>
      <c r="U68" s="778">
        <v>1221090005.8200002</v>
      </c>
      <c r="V68" s="778">
        <v>1115941982.8200002</v>
      </c>
      <c r="W68" s="778">
        <v>1115941982.8200002</v>
      </c>
      <c r="X68" s="778">
        <v>1153311037.23</v>
      </c>
      <c r="Y68" s="778">
        <v>1153311037.23</v>
      </c>
      <c r="Z68" s="410">
        <v>1819678</v>
      </c>
      <c r="AA68" s="410">
        <v>-175705</v>
      </c>
      <c r="AB68" s="410">
        <v>1643973</v>
      </c>
      <c r="AC68" s="410">
        <v>72623965.530000001</v>
      </c>
      <c r="AD68" s="410">
        <v>0</v>
      </c>
      <c r="AE68" s="778">
        <v>1227578975.76</v>
      </c>
      <c r="AF68" s="377">
        <v>0</v>
      </c>
    </row>
    <row r="69" spans="1:32">
      <c r="A69" s="367">
        <v>2014</v>
      </c>
      <c r="B69" s="367" t="s">
        <v>15</v>
      </c>
      <c r="C69" s="375">
        <v>496038874.82999998</v>
      </c>
      <c r="D69" s="375">
        <v>-39117751</v>
      </c>
      <c r="E69" s="375">
        <v>456921123.82999998</v>
      </c>
      <c r="F69" s="375">
        <v>375865216.02999997</v>
      </c>
      <c r="G69" s="375">
        <v>-28736832</v>
      </c>
      <c r="H69" s="375">
        <v>347128384.02999997</v>
      </c>
      <c r="I69" s="375">
        <v>193738161</v>
      </c>
      <c r="J69" s="375">
        <v>-3447068</v>
      </c>
      <c r="K69" s="375">
        <v>190291093</v>
      </c>
      <c r="L69" s="375">
        <v>2541983</v>
      </c>
      <c r="M69" s="410">
        <v>29409732.359999999</v>
      </c>
      <c r="N69" s="410">
        <v>3360175.2</v>
      </c>
      <c r="O69" s="410">
        <v>32769907.559999999</v>
      </c>
      <c r="P69" s="778">
        <v>1029652491.4199998</v>
      </c>
      <c r="Q69" s="587"/>
      <c r="R69" s="778">
        <v>1029652491.4199998</v>
      </c>
      <c r="S69" s="376"/>
      <c r="T69" s="778">
        <v>1068184234.8599999</v>
      </c>
      <c r="U69" s="778">
        <v>1068184234.8599999</v>
      </c>
      <c r="V69" s="778">
        <v>996882583.8599999</v>
      </c>
      <c r="W69" s="778">
        <v>996882583.8599999</v>
      </c>
      <c r="X69" s="778">
        <v>1029652491.4199998</v>
      </c>
      <c r="Y69" s="778">
        <v>1029652491.4199998</v>
      </c>
      <c r="Z69" s="410">
        <v>1364395</v>
      </c>
      <c r="AA69" s="410">
        <v>-106662</v>
      </c>
      <c r="AB69" s="410">
        <v>1257733</v>
      </c>
      <c r="AC69" s="410">
        <v>56668639.579999998</v>
      </c>
      <c r="AD69" s="410">
        <v>0</v>
      </c>
      <c r="AE69" s="778">
        <v>1087578863.9999998</v>
      </c>
      <c r="AF69" s="377">
        <v>0</v>
      </c>
    </row>
    <row r="70" spans="1:32">
      <c r="A70" s="367">
        <v>2014</v>
      </c>
      <c r="B70" s="367" t="s">
        <v>16</v>
      </c>
      <c r="C70" s="375">
        <v>389970766.82999998</v>
      </c>
      <c r="D70" s="375">
        <v>-11676093</v>
      </c>
      <c r="E70" s="375">
        <v>378294673.82999998</v>
      </c>
      <c r="F70" s="375">
        <v>324870449.65999997</v>
      </c>
      <c r="G70" s="375">
        <v>-9365409</v>
      </c>
      <c r="H70" s="375">
        <v>315505040.65999997</v>
      </c>
      <c r="I70" s="375">
        <v>174276924</v>
      </c>
      <c r="J70" s="375">
        <v>-1040279</v>
      </c>
      <c r="K70" s="375">
        <v>173236645</v>
      </c>
      <c r="L70" s="375">
        <v>2548252</v>
      </c>
      <c r="M70" s="410">
        <v>27763596.530000001</v>
      </c>
      <c r="N70" s="410">
        <v>2954466.72</v>
      </c>
      <c r="O70" s="410">
        <v>30718063.25</v>
      </c>
      <c r="P70" s="778">
        <v>900302674.74000001</v>
      </c>
      <c r="Q70" s="587"/>
      <c r="R70" s="778">
        <v>900302674.74000001</v>
      </c>
      <c r="S70" s="376"/>
      <c r="T70" s="778">
        <v>891666392.49000001</v>
      </c>
      <c r="U70" s="778">
        <v>891666392.49000001</v>
      </c>
      <c r="V70" s="778">
        <v>869584611.49000001</v>
      </c>
      <c r="W70" s="778">
        <v>869584611.49000001</v>
      </c>
      <c r="X70" s="778">
        <v>900302674.74000001</v>
      </c>
      <c r="Y70" s="778">
        <v>900302674.74000001</v>
      </c>
      <c r="Z70" s="410">
        <v>1157972</v>
      </c>
      <c r="AA70" s="410">
        <v>-34094</v>
      </c>
      <c r="AB70" s="410">
        <v>1123878</v>
      </c>
      <c r="AC70" s="410">
        <v>42881043.560000002</v>
      </c>
      <c r="AD70" s="410">
        <v>0</v>
      </c>
      <c r="AE70" s="778">
        <v>944307596.29999995</v>
      </c>
      <c r="AF70" s="377">
        <v>0</v>
      </c>
    </row>
    <row r="71" spans="1:32">
      <c r="A71" s="367">
        <v>2014</v>
      </c>
      <c r="B71" s="367" t="s">
        <v>17</v>
      </c>
      <c r="C71" s="375">
        <v>429777070.82999998</v>
      </c>
      <c r="D71" s="375">
        <v>24841019</v>
      </c>
      <c r="E71" s="375">
        <v>454618089.82999998</v>
      </c>
      <c r="F71" s="375">
        <v>312480305.80000001</v>
      </c>
      <c r="G71" s="375">
        <v>17186639</v>
      </c>
      <c r="H71" s="375">
        <v>329666944.80000001</v>
      </c>
      <c r="I71" s="375">
        <v>155035600</v>
      </c>
      <c r="J71" s="375">
        <v>1983054</v>
      </c>
      <c r="K71" s="375">
        <v>157018654</v>
      </c>
      <c r="L71" s="375">
        <v>2554537</v>
      </c>
      <c r="M71" s="410">
        <v>31393098.649999999</v>
      </c>
      <c r="N71" s="410">
        <v>3320898.4</v>
      </c>
      <c r="O71" s="410">
        <v>34713997.049999997</v>
      </c>
      <c r="P71" s="778">
        <v>978572222.68000007</v>
      </c>
      <c r="Q71" s="587"/>
      <c r="R71" s="778">
        <v>978572222.68000007</v>
      </c>
      <c r="S71" s="376"/>
      <c r="T71" s="778">
        <v>899847513.63</v>
      </c>
      <c r="U71" s="778">
        <v>899847513.63</v>
      </c>
      <c r="V71" s="778">
        <v>943858225.63</v>
      </c>
      <c r="W71" s="778">
        <v>943858225.63</v>
      </c>
      <c r="X71" s="778">
        <v>978572222.68000007</v>
      </c>
      <c r="Y71" s="778">
        <v>978572222.68000007</v>
      </c>
      <c r="Z71" s="410">
        <v>1730019</v>
      </c>
      <c r="AA71" s="410">
        <v>97286</v>
      </c>
      <c r="AB71" s="410">
        <v>1827305</v>
      </c>
      <c r="AC71" s="410">
        <v>51667536.93</v>
      </c>
      <c r="AD71" s="410">
        <v>0</v>
      </c>
      <c r="AE71" s="778">
        <v>1032067064.61</v>
      </c>
      <c r="AF71" s="377">
        <v>0</v>
      </c>
    </row>
    <row r="72" spans="1:32">
      <c r="A72" s="367">
        <v>2014</v>
      </c>
      <c r="B72" s="372" t="s">
        <v>184</v>
      </c>
      <c r="C72" s="375">
        <v>5993108730.96</v>
      </c>
      <c r="D72" s="375">
        <v>11429051</v>
      </c>
      <c r="E72" s="375">
        <v>6004537781.96</v>
      </c>
      <c r="F72" s="375">
        <v>4288173495.8599997</v>
      </c>
      <c r="G72" s="375">
        <v>20650003</v>
      </c>
      <c r="H72" s="375">
        <v>4308823498.8599997</v>
      </c>
      <c r="I72" s="375">
        <v>2022898098</v>
      </c>
      <c r="J72" s="375">
        <v>2845232</v>
      </c>
      <c r="K72" s="375">
        <v>2025743330</v>
      </c>
      <c r="L72" s="375">
        <v>30243033</v>
      </c>
      <c r="M72" s="410">
        <v>375608836.02999997</v>
      </c>
      <c r="N72" s="410">
        <v>42221003.049999997</v>
      </c>
      <c r="O72" s="410">
        <v>417829839.07999992</v>
      </c>
      <c r="P72" s="778">
        <v>12787177482.9</v>
      </c>
      <c r="Q72" s="587"/>
      <c r="R72" s="778">
        <v>12787177482.9</v>
      </c>
      <c r="S72" s="376"/>
      <c r="T72" s="778">
        <v>12334423357.82</v>
      </c>
      <c r="U72" s="778">
        <v>12334423357.82</v>
      </c>
      <c r="V72" s="778">
        <v>12369347643.82</v>
      </c>
      <c r="W72" s="778">
        <v>12369347643.82</v>
      </c>
      <c r="X72" s="778">
        <v>12787177482.9</v>
      </c>
      <c r="Y72" s="778">
        <v>12787177482.9</v>
      </c>
      <c r="Z72" s="410">
        <v>20307730</v>
      </c>
      <c r="AA72" s="410">
        <v>136969</v>
      </c>
      <c r="AB72" s="410">
        <v>20444699</v>
      </c>
      <c r="AC72" s="410">
        <v>757924051.60000002</v>
      </c>
      <c r="AD72" s="410">
        <v>0</v>
      </c>
      <c r="AE72" s="778">
        <v>13565546233.5</v>
      </c>
      <c r="AF72" s="377">
        <v>0</v>
      </c>
    </row>
    <row r="73" spans="1:32">
      <c r="A73" s="367">
        <v>2015</v>
      </c>
      <c r="B73" s="367" t="s">
        <v>6</v>
      </c>
      <c r="C73" s="375">
        <v>526935660</v>
      </c>
      <c r="D73" s="375">
        <v>-4062854</v>
      </c>
      <c r="E73" s="375">
        <v>522872806</v>
      </c>
      <c r="F73" s="375">
        <v>328786255.59000003</v>
      </c>
      <c r="G73" s="375">
        <v>-2422469</v>
      </c>
      <c r="H73" s="375">
        <v>326363786.59000003</v>
      </c>
      <c r="I73" s="375">
        <v>157726368</v>
      </c>
      <c r="J73" s="375">
        <v>-275165</v>
      </c>
      <c r="K73" s="375">
        <v>157451203</v>
      </c>
      <c r="L73" s="375">
        <v>2560837</v>
      </c>
      <c r="M73" s="410">
        <v>32472421.239999998</v>
      </c>
      <c r="N73" s="410">
        <v>3438814.01</v>
      </c>
      <c r="O73" s="410">
        <v>35911235.25</v>
      </c>
      <c r="P73" s="778">
        <v>1045159867.84</v>
      </c>
      <c r="Q73" s="587"/>
      <c r="R73" s="778">
        <v>1045159867.84</v>
      </c>
      <c r="S73" s="376"/>
      <c r="T73" s="778">
        <v>1016009120.59</v>
      </c>
      <c r="U73" s="778">
        <v>1016009120.59</v>
      </c>
      <c r="V73" s="778">
        <v>1009248632.59</v>
      </c>
      <c r="W73" s="778">
        <v>1009248632.59</v>
      </c>
      <c r="X73" s="778">
        <v>1045159867.84</v>
      </c>
      <c r="Y73" s="778">
        <v>1045159867.84</v>
      </c>
      <c r="Z73" s="410">
        <v>2259962</v>
      </c>
      <c r="AA73" s="410">
        <v>-16987</v>
      </c>
      <c r="AB73" s="410">
        <v>2242975</v>
      </c>
      <c r="AC73" s="410">
        <v>58451845.350000001</v>
      </c>
      <c r="AD73" s="410">
        <v>0</v>
      </c>
      <c r="AE73" s="778">
        <v>1105854688.1900001</v>
      </c>
      <c r="AF73" s="377">
        <v>0</v>
      </c>
    </row>
    <row r="74" spans="1:32">
      <c r="A74" s="367">
        <v>2015</v>
      </c>
      <c r="B74" s="367" t="s">
        <v>7</v>
      </c>
      <c r="C74" s="375">
        <v>474388310</v>
      </c>
      <c r="D74" s="375">
        <v>-47058976</v>
      </c>
      <c r="E74" s="375">
        <v>427329334</v>
      </c>
      <c r="F74" s="375">
        <v>311147218.66999996</v>
      </c>
      <c r="G74" s="375">
        <v>-29731034</v>
      </c>
      <c r="H74" s="375">
        <v>281416184.66999996</v>
      </c>
      <c r="I74" s="375">
        <v>152519850</v>
      </c>
      <c r="J74" s="375">
        <v>-3360441</v>
      </c>
      <c r="K74" s="375">
        <v>149159409</v>
      </c>
      <c r="L74" s="375">
        <v>2567152</v>
      </c>
      <c r="M74" s="410">
        <v>27569552.719999999</v>
      </c>
      <c r="N74" s="410">
        <v>2939290.51</v>
      </c>
      <c r="O74" s="410">
        <v>30508843.229999997</v>
      </c>
      <c r="P74" s="778">
        <v>890980922.89999998</v>
      </c>
      <c r="Q74" s="587"/>
      <c r="R74" s="778">
        <v>890980922.89999998</v>
      </c>
      <c r="S74" s="376"/>
      <c r="T74" s="778">
        <v>940622530.66999996</v>
      </c>
      <c r="U74" s="778">
        <v>940622530.66999996</v>
      </c>
      <c r="V74" s="778">
        <v>860472079.66999996</v>
      </c>
      <c r="W74" s="778">
        <v>860472079.66999996</v>
      </c>
      <c r="X74" s="778">
        <v>890980922.89999998</v>
      </c>
      <c r="Y74" s="778">
        <v>890980922.89999998</v>
      </c>
      <c r="Z74" s="410">
        <v>1757199</v>
      </c>
      <c r="AA74" s="410">
        <v>-171286</v>
      </c>
      <c r="AB74" s="410">
        <v>1585913</v>
      </c>
      <c r="AC74" s="410">
        <v>41382304.670000002</v>
      </c>
      <c r="AD74" s="410">
        <v>0</v>
      </c>
      <c r="AE74" s="778">
        <v>933949140.56999993</v>
      </c>
      <c r="AF74" s="377">
        <v>0</v>
      </c>
    </row>
    <row r="75" spans="1:32">
      <c r="A75" s="367">
        <v>2015</v>
      </c>
      <c r="B75" s="367" t="s">
        <v>8</v>
      </c>
      <c r="C75" s="375">
        <v>398461733</v>
      </c>
      <c r="D75" s="375">
        <v>18401814</v>
      </c>
      <c r="E75" s="375">
        <v>416863547</v>
      </c>
      <c r="F75" s="375">
        <v>299745136.05000001</v>
      </c>
      <c r="G75" s="375">
        <v>13397480</v>
      </c>
      <c r="H75" s="375">
        <v>313142616.05000001</v>
      </c>
      <c r="I75" s="375">
        <v>153829243</v>
      </c>
      <c r="J75" s="375">
        <v>1595768</v>
      </c>
      <c r="K75" s="375">
        <v>155425011</v>
      </c>
      <c r="L75" s="375">
        <v>2573484</v>
      </c>
      <c r="M75" s="410">
        <v>27529143.890000001</v>
      </c>
      <c r="N75" s="410">
        <v>3007150.81</v>
      </c>
      <c r="O75" s="410">
        <v>30536294.699999999</v>
      </c>
      <c r="P75" s="778">
        <v>918540952.75</v>
      </c>
      <c r="Q75" s="587"/>
      <c r="R75" s="778">
        <v>918540952.75</v>
      </c>
      <c r="S75" s="376"/>
      <c r="T75" s="778">
        <v>854609596.04999995</v>
      </c>
      <c r="U75" s="778">
        <v>854609596.04999995</v>
      </c>
      <c r="V75" s="778">
        <v>888004658.04999995</v>
      </c>
      <c r="W75" s="778">
        <v>888004658.04999995</v>
      </c>
      <c r="X75" s="778">
        <v>918540952.75</v>
      </c>
      <c r="Y75" s="778">
        <v>918540952.75</v>
      </c>
      <c r="Z75" s="410">
        <v>1716158</v>
      </c>
      <c r="AA75" s="410">
        <v>78439</v>
      </c>
      <c r="AB75" s="410">
        <v>1794597</v>
      </c>
      <c r="AC75" s="410">
        <v>43710101.890000001</v>
      </c>
      <c r="AD75" s="410">
        <v>0</v>
      </c>
      <c r="AE75" s="778">
        <v>964045651.63999999</v>
      </c>
      <c r="AF75" s="377">
        <v>0</v>
      </c>
    </row>
    <row r="76" spans="1:32">
      <c r="A76" s="367">
        <v>2015</v>
      </c>
      <c r="B76" s="367" t="s">
        <v>9</v>
      </c>
      <c r="C76" s="375">
        <v>371324218</v>
      </c>
      <c r="D76" s="375">
        <v>17187876</v>
      </c>
      <c r="E76" s="375">
        <v>388512094</v>
      </c>
      <c r="F76" s="375">
        <v>313232204.13999999</v>
      </c>
      <c r="G76" s="375">
        <v>14181215</v>
      </c>
      <c r="H76" s="375">
        <v>327413419.13999999</v>
      </c>
      <c r="I76" s="375">
        <v>157929484</v>
      </c>
      <c r="J76" s="375">
        <v>1722142</v>
      </c>
      <c r="K76" s="375">
        <v>159651626</v>
      </c>
      <c r="L76" s="375">
        <v>2579831</v>
      </c>
      <c r="M76" s="410">
        <v>26702490.530000001</v>
      </c>
      <c r="N76" s="410">
        <v>3007377.5</v>
      </c>
      <c r="O76" s="410">
        <v>29709868.030000001</v>
      </c>
      <c r="P76" s="778">
        <v>907866838.16999996</v>
      </c>
      <c r="Q76" s="587"/>
      <c r="R76" s="778">
        <v>907866838.16999996</v>
      </c>
      <c r="S76" s="376"/>
      <c r="T76" s="778">
        <v>845065737.13999999</v>
      </c>
      <c r="U76" s="778">
        <v>845065737.13999999</v>
      </c>
      <c r="V76" s="778">
        <v>878156970.13999999</v>
      </c>
      <c r="W76" s="778">
        <v>878156970.13999999</v>
      </c>
      <c r="X76" s="778">
        <v>907866838.16999996</v>
      </c>
      <c r="Y76" s="778">
        <v>907866838.16999996</v>
      </c>
      <c r="Z76" s="410">
        <v>1631363</v>
      </c>
      <c r="AA76" s="410">
        <v>75449</v>
      </c>
      <c r="AB76" s="410">
        <v>1706812</v>
      </c>
      <c r="AC76" s="410">
        <v>42339642.200000003</v>
      </c>
      <c r="AD76" s="410">
        <v>0</v>
      </c>
      <c r="AE76" s="778">
        <v>951913292.37</v>
      </c>
      <c r="AF76" s="377">
        <v>0</v>
      </c>
    </row>
    <row r="77" spans="1:32">
      <c r="A77" s="367">
        <v>2015</v>
      </c>
      <c r="B77" s="367" t="s">
        <v>10</v>
      </c>
      <c r="C77" s="375">
        <v>427136280</v>
      </c>
      <c r="D77" s="375">
        <v>78676437</v>
      </c>
      <c r="E77" s="375">
        <v>505812717</v>
      </c>
      <c r="F77" s="375">
        <v>355433954.81</v>
      </c>
      <c r="G77" s="375">
        <v>63808471</v>
      </c>
      <c r="H77" s="375">
        <v>419242425.81</v>
      </c>
      <c r="I77" s="375">
        <v>166683708</v>
      </c>
      <c r="J77" s="375">
        <v>7259411</v>
      </c>
      <c r="K77" s="375">
        <v>173943119</v>
      </c>
      <c r="L77" s="375">
        <v>2586193</v>
      </c>
      <c r="M77" s="410">
        <v>31857920.890000001</v>
      </c>
      <c r="N77" s="410">
        <v>3673339.99</v>
      </c>
      <c r="O77" s="410">
        <v>35531260.880000003</v>
      </c>
      <c r="P77" s="778">
        <v>1137115715.6900001</v>
      </c>
      <c r="Q77" s="587"/>
      <c r="R77" s="778">
        <v>1137115715.6900001</v>
      </c>
      <c r="S77" s="376"/>
      <c r="T77" s="778">
        <v>951840135.80999994</v>
      </c>
      <c r="U77" s="778">
        <v>951840135.80999994</v>
      </c>
      <c r="V77" s="778">
        <v>1101584454.8099999</v>
      </c>
      <c r="W77" s="778">
        <v>1101584454.8099999</v>
      </c>
      <c r="X77" s="778">
        <v>1137115715.6900001</v>
      </c>
      <c r="Y77" s="778">
        <v>1137115715.6900001</v>
      </c>
      <c r="Z77" s="410">
        <v>1632695</v>
      </c>
      <c r="AA77" s="410">
        <v>298282</v>
      </c>
      <c r="AB77" s="410">
        <v>1930977</v>
      </c>
      <c r="AC77" s="410">
        <v>68771380.609999999</v>
      </c>
      <c r="AD77" s="410">
        <v>0</v>
      </c>
      <c r="AE77" s="778">
        <v>1207818073.3</v>
      </c>
      <c r="AF77" s="377">
        <v>0</v>
      </c>
    </row>
    <row r="78" spans="1:32">
      <c r="A78" s="367">
        <v>2015</v>
      </c>
      <c r="B78" s="367" t="s">
        <v>11</v>
      </c>
      <c r="C78" s="375">
        <v>578611858</v>
      </c>
      <c r="D78" s="375">
        <v>31534375</v>
      </c>
      <c r="E78" s="375">
        <v>610146233</v>
      </c>
      <c r="F78" s="375">
        <v>410550988.23000002</v>
      </c>
      <c r="G78" s="375">
        <v>21753537</v>
      </c>
      <c r="H78" s="375">
        <v>432304525.23000002</v>
      </c>
      <c r="I78" s="375">
        <v>175324284</v>
      </c>
      <c r="J78" s="375">
        <v>2282572</v>
      </c>
      <c r="K78" s="375">
        <v>177606856</v>
      </c>
      <c r="L78" s="375">
        <v>2592571</v>
      </c>
      <c r="M78" s="410">
        <v>34640881.200000003</v>
      </c>
      <c r="N78" s="410">
        <v>4008337.67</v>
      </c>
      <c r="O78" s="410">
        <v>38649218.870000005</v>
      </c>
      <c r="P78" s="778">
        <v>1261299404.0999999</v>
      </c>
      <c r="Q78" s="587"/>
      <c r="R78" s="778">
        <v>1261299404.0999999</v>
      </c>
      <c r="S78" s="376"/>
      <c r="T78" s="778">
        <v>1167079701.23</v>
      </c>
      <c r="U78" s="778">
        <v>1167079701.23</v>
      </c>
      <c r="V78" s="778">
        <v>1222650185.23</v>
      </c>
      <c r="W78" s="778">
        <v>1222650185.23</v>
      </c>
      <c r="X78" s="778">
        <v>1261299404.0999999</v>
      </c>
      <c r="Y78" s="778">
        <v>1261299404.0999999</v>
      </c>
      <c r="Z78" s="410">
        <v>1587730</v>
      </c>
      <c r="AA78" s="410">
        <v>85356</v>
      </c>
      <c r="AB78" s="410">
        <v>1673086</v>
      </c>
      <c r="AC78" s="410">
        <v>86501616.200000003</v>
      </c>
      <c r="AD78" s="410">
        <v>0</v>
      </c>
      <c r="AE78" s="778">
        <v>1349474106.3</v>
      </c>
      <c r="AF78" s="377">
        <v>0</v>
      </c>
    </row>
    <row r="79" spans="1:32">
      <c r="A79" s="367">
        <v>2015</v>
      </c>
      <c r="B79" s="367" t="s">
        <v>12</v>
      </c>
      <c r="C79" s="375">
        <v>672357331</v>
      </c>
      <c r="D79" s="375">
        <v>11735063</v>
      </c>
      <c r="E79" s="375">
        <v>684092394</v>
      </c>
      <c r="F79" s="375">
        <v>436935112.00999999</v>
      </c>
      <c r="G79" s="375">
        <v>7409183</v>
      </c>
      <c r="H79" s="375">
        <v>444344295.00999999</v>
      </c>
      <c r="I79" s="375">
        <v>182113670</v>
      </c>
      <c r="J79" s="375">
        <v>828033</v>
      </c>
      <c r="K79" s="375">
        <v>182941703</v>
      </c>
      <c r="L79" s="375">
        <v>2598965</v>
      </c>
      <c r="M79" s="410">
        <v>37557934.670000002</v>
      </c>
      <c r="N79" s="410">
        <v>4352632.28</v>
      </c>
      <c r="O79" s="410">
        <v>41910566.950000003</v>
      </c>
      <c r="P79" s="778">
        <v>1355887923.96</v>
      </c>
      <c r="Q79" s="587"/>
      <c r="R79" s="778">
        <v>1355887923.96</v>
      </c>
      <c r="S79" s="376"/>
      <c r="T79" s="778">
        <v>1294005078.01</v>
      </c>
      <c r="U79" s="778">
        <v>1294005078.01</v>
      </c>
      <c r="V79" s="778">
        <v>1313977357.01</v>
      </c>
      <c r="W79" s="778">
        <v>1313977357.01</v>
      </c>
      <c r="X79" s="778">
        <v>1355887923.96</v>
      </c>
      <c r="Y79" s="778">
        <v>1355887923.96</v>
      </c>
      <c r="Z79" s="410">
        <v>1746459</v>
      </c>
      <c r="AA79" s="410">
        <v>30040</v>
      </c>
      <c r="AB79" s="410">
        <v>1776499</v>
      </c>
      <c r="AC79" s="410">
        <v>101315737.25</v>
      </c>
      <c r="AD79" s="410">
        <v>0</v>
      </c>
      <c r="AE79" s="778">
        <v>1458980160.21</v>
      </c>
      <c r="AF79" s="377">
        <v>0</v>
      </c>
    </row>
    <row r="80" spans="1:32">
      <c r="A80" s="367">
        <v>2015</v>
      </c>
      <c r="B80" s="367" t="s">
        <v>13</v>
      </c>
      <c r="C80" s="375">
        <v>690001064</v>
      </c>
      <c r="D80" s="375">
        <v>-7914439</v>
      </c>
      <c r="E80" s="375">
        <v>682086625</v>
      </c>
      <c r="F80" s="375">
        <v>443921337.55000001</v>
      </c>
      <c r="G80" s="375">
        <v>-4961373</v>
      </c>
      <c r="H80" s="375">
        <v>438959964.55000001</v>
      </c>
      <c r="I80" s="375">
        <v>180287010</v>
      </c>
      <c r="J80" s="375">
        <v>-515616</v>
      </c>
      <c r="K80" s="375">
        <v>179771394</v>
      </c>
      <c r="L80" s="375">
        <v>2605375</v>
      </c>
      <c r="M80" s="410">
        <v>37860134.340000004</v>
      </c>
      <c r="N80" s="410">
        <v>4419704.84</v>
      </c>
      <c r="O80" s="410">
        <v>42279839.180000007</v>
      </c>
      <c r="P80" s="778">
        <v>1345703197.73</v>
      </c>
      <c r="Q80" s="587"/>
      <c r="R80" s="778">
        <v>1345703197.73</v>
      </c>
      <c r="S80" s="376"/>
      <c r="T80" s="778">
        <v>1316814786.55</v>
      </c>
      <c r="U80" s="778">
        <v>1316814786.55</v>
      </c>
      <c r="V80" s="778">
        <v>1303423358.55</v>
      </c>
      <c r="W80" s="778">
        <v>1303423358.55</v>
      </c>
      <c r="X80" s="778">
        <v>1345703197.73</v>
      </c>
      <c r="Y80" s="778">
        <v>1345703197.73</v>
      </c>
      <c r="Z80" s="410">
        <v>1904100</v>
      </c>
      <c r="AA80" s="410">
        <v>-21565</v>
      </c>
      <c r="AB80" s="410">
        <v>1882535</v>
      </c>
      <c r="AC80" s="410">
        <v>99457323.510000005</v>
      </c>
      <c r="AD80" s="410">
        <v>0</v>
      </c>
      <c r="AE80" s="778">
        <v>1447043056.24</v>
      </c>
      <c r="AF80" s="377">
        <v>0</v>
      </c>
    </row>
    <row r="81" spans="1:32">
      <c r="A81" s="367">
        <v>2015</v>
      </c>
      <c r="B81" s="367" t="s">
        <v>14</v>
      </c>
      <c r="C81" s="375">
        <v>640163134</v>
      </c>
      <c r="D81" s="375">
        <v>-62287280</v>
      </c>
      <c r="E81" s="375">
        <v>577875854</v>
      </c>
      <c r="F81" s="375">
        <v>433657155.75999999</v>
      </c>
      <c r="G81" s="375">
        <v>-41300722</v>
      </c>
      <c r="H81" s="375">
        <v>392356433.75999999</v>
      </c>
      <c r="I81" s="375">
        <v>173484441</v>
      </c>
      <c r="J81" s="375">
        <v>-4164293</v>
      </c>
      <c r="K81" s="375">
        <v>169320148</v>
      </c>
      <c r="L81" s="375">
        <v>2611801</v>
      </c>
      <c r="M81" s="410">
        <v>33744261.450000003</v>
      </c>
      <c r="N81" s="410">
        <v>3925765.87</v>
      </c>
      <c r="O81" s="410">
        <v>37670027.32</v>
      </c>
      <c r="P81" s="778">
        <v>1179834264.0799999</v>
      </c>
      <c r="Q81" s="587"/>
      <c r="R81" s="778">
        <v>1179834264.0799999</v>
      </c>
      <c r="S81" s="376"/>
      <c r="T81" s="778">
        <v>1249916531.76</v>
      </c>
      <c r="U81" s="778">
        <v>1249916531.76</v>
      </c>
      <c r="V81" s="778">
        <v>1142164236.76</v>
      </c>
      <c r="W81" s="778">
        <v>1142164236.76</v>
      </c>
      <c r="X81" s="778">
        <v>1179834264.0799999</v>
      </c>
      <c r="Y81" s="778">
        <v>1179834264.0799999</v>
      </c>
      <c r="Z81" s="410">
        <v>1819678</v>
      </c>
      <c r="AA81" s="410">
        <v>-175733</v>
      </c>
      <c r="AB81" s="410">
        <v>1643945</v>
      </c>
      <c r="AC81" s="410">
        <v>74527998.510000005</v>
      </c>
      <c r="AD81" s="410">
        <v>0</v>
      </c>
      <c r="AE81" s="778">
        <v>1256006207.5899999</v>
      </c>
      <c r="AF81" s="377">
        <v>0</v>
      </c>
    </row>
    <row r="82" spans="1:32">
      <c r="A82" s="367">
        <v>2015</v>
      </c>
      <c r="B82" s="367" t="s">
        <v>15</v>
      </c>
      <c r="C82" s="375">
        <v>509072934</v>
      </c>
      <c r="D82" s="375">
        <v>-39781535</v>
      </c>
      <c r="E82" s="375">
        <v>469291399</v>
      </c>
      <c r="F82" s="375">
        <v>383710334.97000003</v>
      </c>
      <c r="G82" s="375">
        <v>-29313793</v>
      </c>
      <c r="H82" s="375">
        <v>354396541.97000003</v>
      </c>
      <c r="I82" s="375">
        <v>193742724</v>
      </c>
      <c r="J82" s="375">
        <v>-3437599</v>
      </c>
      <c r="K82" s="375">
        <v>190305125</v>
      </c>
      <c r="L82" s="375">
        <v>2618242</v>
      </c>
      <c r="M82" s="410">
        <v>29694353.530000001</v>
      </c>
      <c r="N82" s="410">
        <v>3378545.77</v>
      </c>
      <c r="O82" s="410">
        <v>33072899.300000001</v>
      </c>
      <c r="P82" s="778">
        <v>1049684207.27</v>
      </c>
      <c r="Q82" s="587"/>
      <c r="R82" s="778">
        <v>1049684207.27</v>
      </c>
      <c r="S82" s="376"/>
      <c r="T82" s="778">
        <v>1089144234.97</v>
      </c>
      <c r="U82" s="778">
        <v>1089144234.97</v>
      </c>
      <c r="V82" s="778">
        <v>1016611307.97</v>
      </c>
      <c r="W82" s="778">
        <v>1016611307.97</v>
      </c>
      <c r="X82" s="778">
        <v>1049684207.27</v>
      </c>
      <c r="Y82" s="778">
        <v>1049684207.27</v>
      </c>
      <c r="Z82" s="410">
        <v>1364395</v>
      </c>
      <c r="AA82" s="410">
        <v>-106358</v>
      </c>
      <c r="AB82" s="410">
        <v>1258037</v>
      </c>
      <c r="AC82" s="410">
        <v>57649458.049999997</v>
      </c>
      <c r="AD82" s="410">
        <v>0</v>
      </c>
      <c r="AE82" s="778">
        <v>1108591702.3199999</v>
      </c>
      <c r="AF82" s="377">
        <v>0</v>
      </c>
    </row>
    <row r="83" spans="1:32">
      <c r="A83" s="367">
        <v>2015</v>
      </c>
      <c r="B83" s="367" t="s">
        <v>16</v>
      </c>
      <c r="C83" s="375">
        <v>395137487</v>
      </c>
      <c r="D83" s="375">
        <v>-11654879</v>
      </c>
      <c r="E83" s="375">
        <v>383482608</v>
      </c>
      <c r="F83" s="375">
        <v>331074019.47000003</v>
      </c>
      <c r="G83" s="375">
        <v>-9446620</v>
      </c>
      <c r="H83" s="375">
        <v>321627399.47000003</v>
      </c>
      <c r="I83" s="375">
        <v>174280734</v>
      </c>
      <c r="J83" s="375">
        <v>-1028265</v>
      </c>
      <c r="K83" s="375">
        <v>173252469</v>
      </c>
      <c r="L83" s="375">
        <v>2624699</v>
      </c>
      <c r="M83" s="410">
        <v>28037897.940000001</v>
      </c>
      <c r="N83" s="410">
        <v>2972171.2</v>
      </c>
      <c r="O83" s="410">
        <v>31010069.140000001</v>
      </c>
      <c r="P83" s="778">
        <v>911997244.61000001</v>
      </c>
      <c r="Q83" s="587"/>
      <c r="R83" s="778">
        <v>911997244.61000001</v>
      </c>
      <c r="S83" s="376"/>
      <c r="T83" s="778">
        <v>903116939.47000003</v>
      </c>
      <c r="U83" s="778">
        <v>903116939.47000003</v>
      </c>
      <c r="V83" s="778">
        <v>880987175.47000003</v>
      </c>
      <c r="W83" s="778">
        <v>880987175.47000003</v>
      </c>
      <c r="X83" s="778">
        <v>911997244.61000001</v>
      </c>
      <c r="Y83" s="778">
        <v>911997244.61000001</v>
      </c>
      <c r="Z83" s="410">
        <v>1157972</v>
      </c>
      <c r="AA83" s="410">
        <v>-33697</v>
      </c>
      <c r="AB83" s="410">
        <v>1124275</v>
      </c>
      <c r="AC83" s="410">
        <v>43171396.219999999</v>
      </c>
      <c r="AD83" s="410">
        <v>0</v>
      </c>
      <c r="AE83" s="778">
        <v>956292915.83000004</v>
      </c>
      <c r="AF83" s="377">
        <v>0</v>
      </c>
    </row>
    <row r="84" spans="1:32">
      <c r="A84" s="367">
        <v>2015</v>
      </c>
      <c r="B84" s="367" t="s">
        <v>17</v>
      </c>
      <c r="C84" s="375">
        <v>436128722</v>
      </c>
      <c r="D84" s="375">
        <v>25234209</v>
      </c>
      <c r="E84" s="375">
        <v>461362931</v>
      </c>
      <c r="F84" s="375">
        <v>318268500.93000001</v>
      </c>
      <c r="G84" s="375">
        <v>17544787</v>
      </c>
      <c r="H84" s="375">
        <v>335813287.93000001</v>
      </c>
      <c r="I84" s="375">
        <v>155039786</v>
      </c>
      <c r="J84" s="375">
        <v>1984389</v>
      </c>
      <c r="K84" s="375">
        <v>157024175</v>
      </c>
      <c r="L84" s="375">
        <v>2631173</v>
      </c>
      <c r="M84" s="410">
        <v>31684288.199999999</v>
      </c>
      <c r="N84" s="410">
        <v>3339692.91</v>
      </c>
      <c r="O84" s="410">
        <v>35023981.109999999</v>
      </c>
      <c r="P84" s="778">
        <v>991855548.03999996</v>
      </c>
      <c r="Q84" s="587"/>
      <c r="R84" s="778">
        <v>991855548.03999996</v>
      </c>
      <c r="S84" s="376"/>
      <c r="T84" s="778">
        <v>912068181.93000007</v>
      </c>
      <c r="U84" s="778">
        <v>912068181.93000007</v>
      </c>
      <c r="V84" s="778">
        <v>956831566.93000007</v>
      </c>
      <c r="W84" s="778">
        <v>956831566.93000007</v>
      </c>
      <c r="X84" s="778">
        <v>991855548.03999996</v>
      </c>
      <c r="Y84" s="778">
        <v>991855548.03999996</v>
      </c>
      <c r="Z84" s="410">
        <v>1730019</v>
      </c>
      <c r="AA84" s="410">
        <v>97340</v>
      </c>
      <c r="AB84" s="410">
        <v>1827359</v>
      </c>
      <c r="AC84" s="410">
        <v>52263243.090000004</v>
      </c>
      <c r="AD84" s="410">
        <v>0</v>
      </c>
      <c r="AE84" s="778">
        <v>1045946150.13</v>
      </c>
      <c r="AF84" s="377">
        <v>0</v>
      </c>
    </row>
    <row r="85" spans="1:32">
      <c r="A85" s="367">
        <v>2015</v>
      </c>
      <c r="B85" s="372" t="s">
        <v>184</v>
      </c>
      <c r="C85" s="375">
        <v>6119718731</v>
      </c>
      <c r="D85" s="375">
        <v>10009811</v>
      </c>
      <c r="E85" s="375">
        <v>6129728542</v>
      </c>
      <c r="F85" s="375">
        <v>4366462218.1800013</v>
      </c>
      <c r="G85" s="375">
        <v>20918662</v>
      </c>
      <c r="H85" s="375">
        <v>4387380880.1800013</v>
      </c>
      <c r="I85" s="375">
        <v>2022961302</v>
      </c>
      <c r="J85" s="375">
        <v>2890936</v>
      </c>
      <c r="K85" s="375">
        <v>2025852238</v>
      </c>
      <c r="L85" s="375">
        <v>31150323</v>
      </c>
      <c r="M85" s="410">
        <v>379351280.60000002</v>
      </c>
      <c r="N85" s="410">
        <v>42462823.360000014</v>
      </c>
      <c r="O85" s="410">
        <v>421814103.96000004</v>
      </c>
      <c r="P85" s="778">
        <v>12995926087.140001</v>
      </c>
      <c r="Q85" s="587"/>
      <c r="R85" s="778">
        <v>12995926087.140001</v>
      </c>
      <c r="S85" s="376"/>
      <c r="T85" s="778">
        <v>12540292574.18</v>
      </c>
      <c r="U85" s="778">
        <v>12540292574.18</v>
      </c>
      <c r="V85" s="778">
        <v>12574111983.18</v>
      </c>
      <c r="W85" s="778">
        <v>12574111983.18</v>
      </c>
      <c r="X85" s="778">
        <v>12995926087.140001</v>
      </c>
      <c r="Y85" s="778">
        <v>12995926087.140001</v>
      </c>
      <c r="Z85" s="410">
        <v>20307730</v>
      </c>
      <c r="AA85" s="410">
        <v>139280</v>
      </c>
      <c r="AB85" s="410">
        <v>20447010</v>
      </c>
      <c r="AC85" s="410">
        <v>769542047.55000007</v>
      </c>
      <c r="AD85" s="410">
        <v>0</v>
      </c>
      <c r="AE85" s="778">
        <v>13785915144.690001</v>
      </c>
      <c r="AF85" s="377">
        <v>0</v>
      </c>
    </row>
    <row r="86" spans="1:32">
      <c r="A86" s="367">
        <v>2016</v>
      </c>
      <c r="B86" s="367" t="s">
        <v>6</v>
      </c>
      <c r="C86" s="375">
        <v>532360048.32999998</v>
      </c>
      <c r="D86" s="375">
        <v>-4130286</v>
      </c>
      <c r="E86" s="375">
        <v>528229762.32999998</v>
      </c>
      <c r="F86" s="375">
        <v>333416730.69</v>
      </c>
      <c r="G86" s="375">
        <v>-2454505</v>
      </c>
      <c r="H86" s="375">
        <v>330962225.69</v>
      </c>
      <c r="I86" s="375">
        <v>157733714</v>
      </c>
      <c r="J86" s="375">
        <v>-274547</v>
      </c>
      <c r="K86" s="375">
        <v>157459167</v>
      </c>
      <c r="L86" s="375">
        <v>2637662</v>
      </c>
      <c r="M86" s="410">
        <v>32775900.91</v>
      </c>
      <c r="N86" s="410">
        <v>3458401.77</v>
      </c>
      <c r="O86" s="410">
        <v>36234302.68</v>
      </c>
      <c r="P86" s="778">
        <v>1055523119.7</v>
      </c>
      <c r="Q86" s="587"/>
      <c r="R86" s="778">
        <v>1055523119.7</v>
      </c>
      <c r="S86" s="376"/>
      <c r="T86" s="778">
        <v>1026148155.02</v>
      </c>
      <c r="U86" s="778">
        <v>1026148155.02</v>
      </c>
      <c r="V86" s="778">
        <v>1019288817.02</v>
      </c>
      <c r="W86" s="778">
        <v>1019288817.02</v>
      </c>
      <c r="X86" s="778">
        <v>1055523119.7</v>
      </c>
      <c r="Y86" s="778">
        <v>1055523119.7</v>
      </c>
      <c r="Z86" s="410">
        <v>2259962</v>
      </c>
      <c r="AA86" s="410">
        <v>-16946</v>
      </c>
      <c r="AB86" s="410">
        <v>2243016</v>
      </c>
      <c r="AC86" s="410">
        <v>59315871.409999996</v>
      </c>
      <c r="AD86" s="410">
        <v>0</v>
      </c>
      <c r="AE86" s="778">
        <v>1117082007.1100001</v>
      </c>
      <c r="AF86" s="377">
        <v>0</v>
      </c>
    </row>
    <row r="87" spans="1:32">
      <c r="A87" s="367">
        <v>2016</v>
      </c>
      <c r="B87" s="367" t="s">
        <v>7</v>
      </c>
      <c r="C87" s="375">
        <v>480216599.32999998</v>
      </c>
      <c r="D87" s="375">
        <v>-47931297</v>
      </c>
      <c r="E87" s="375">
        <v>432285302.32999998</v>
      </c>
      <c r="F87" s="375">
        <v>315633383.83000004</v>
      </c>
      <c r="G87" s="375">
        <v>-30181685</v>
      </c>
      <c r="H87" s="375">
        <v>285451698.83000004</v>
      </c>
      <c r="I87" s="375">
        <v>152947221</v>
      </c>
      <c r="J87" s="375">
        <v>-3399677</v>
      </c>
      <c r="K87" s="375">
        <v>149547544</v>
      </c>
      <c r="L87" s="375">
        <v>2644167</v>
      </c>
      <c r="M87" s="410">
        <v>28847432.649999999</v>
      </c>
      <c r="N87" s="410">
        <v>3063192.87</v>
      </c>
      <c r="O87" s="410">
        <v>31910625.52</v>
      </c>
      <c r="P87" s="778">
        <v>901839337.68000007</v>
      </c>
      <c r="Q87" s="587"/>
      <c r="R87" s="778">
        <v>901839337.68000007</v>
      </c>
      <c r="S87" s="376"/>
      <c r="T87" s="778">
        <v>951441371.16000009</v>
      </c>
      <c r="U87" s="778">
        <v>951441371.16000009</v>
      </c>
      <c r="V87" s="778">
        <v>869928712.16000009</v>
      </c>
      <c r="W87" s="778">
        <v>869928712.16000009</v>
      </c>
      <c r="X87" s="778">
        <v>901839337.68000007</v>
      </c>
      <c r="Y87" s="778">
        <v>901839337.68000007</v>
      </c>
      <c r="Z87" s="410">
        <v>1757199</v>
      </c>
      <c r="AA87" s="410">
        <v>-171193</v>
      </c>
      <c r="AB87" s="410">
        <v>1586006</v>
      </c>
      <c r="AC87" s="410">
        <v>42112211.030000001</v>
      </c>
      <c r="AD87" s="410">
        <v>0</v>
      </c>
      <c r="AE87" s="778">
        <v>945537554.71000004</v>
      </c>
      <c r="AF87" s="377">
        <v>0</v>
      </c>
    </row>
    <row r="88" spans="1:32">
      <c r="A88" s="367">
        <v>2016</v>
      </c>
      <c r="B88" s="367" t="s">
        <v>8</v>
      </c>
      <c r="C88" s="375">
        <v>404072746.32999998</v>
      </c>
      <c r="D88" s="375">
        <v>18719722</v>
      </c>
      <c r="E88" s="375">
        <v>422792468.32999998</v>
      </c>
      <c r="F88" s="375">
        <v>304056528.43000001</v>
      </c>
      <c r="G88" s="375">
        <v>13584523</v>
      </c>
      <c r="H88" s="375">
        <v>317641051.43000001</v>
      </c>
      <c r="I88" s="375">
        <v>153832086</v>
      </c>
      <c r="J88" s="375">
        <v>1593076</v>
      </c>
      <c r="K88" s="375">
        <v>155425162</v>
      </c>
      <c r="L88" s="375">
        <v>2650688</v>
      </c>
      <c r="M88" s="410">
        <v>27845800.43</v>
      </c>
      <c r="N88" s="410">
        <v>3027589.06</v>
      </c>
      <c r="O88" s="410">
        <v>30873389.489999998</v>
      </c>
      <c r="P88" s="778">
        <v>929382759.25</v>
      </c>
      <c r="Q88" s="587"/>
      <c r="R88" s="778">
        <v>929382759.25</v>
      </c>
      <c r="S88" s="376"/>
      <c r="T88" s="778">
        <v>864612048.75999999</v>
      </c>
      <c r="U88" s="778">
        <v>864612048.75999999</v>
      </c>
      <c r="V88" s="778">
        <v>898509369.75999999</v>
      </c>
      <c r="W88" s="778">
        <v>898509369.75999999</v>
      </c>
      <c r="X88" s="778">
        <v>929382759.25</v>
      </c>
      <c r="Y88" s="778">
        <v>929382759.25</v>
      </c>
      <c r="Z88" s="410">
        <v>1716158</v>
      </c>
      <c r="AA88" s="410">
        <v>78300</v>
      </c>
      <c r="AB88" s="410">
        <v>1794458</v>
      </c>
      <c r="AC88" s="410">
        <v>44311199.280000001</v>
      </c>
      <c r="AD88" s="410">
        <v>0</v>
      </c>
      <c r="AE88" s="778">
        <v>975488416.52999997</v>
      </c>
      <c r="AF88" s="377">
        <v>0</v>
      </c>
    </row>
    <row r="89" spans="1:32">
      <c r="A89" s="367">
        <v>2016</v>
      </c>
      <c r="B89" s="367" t="s">
        <v>9</v>
      </c>
      <c r="C89" s="375">
        <v>377424869.32999998</v>
      </c>
      <c r="D89" s="375">
        <v>17488520</v>
      </c>
      <c r="E89" s="375">
        <v>394913389.32999998</v>
      </c>
      <c r="F89" s="375">
        <v>317620720.30000001</v>
      </c>
      <c r="G89" s="375">
        <v>14382245</v>
      </c>
      <c r="H89" s="375">
        <v>332002965.30000001</v>
      </c>
      <c r="I89" s="375">
        <v>157933394</v>
      </c>
      <c r="J89" s="375">
        <v>1719651</v>
      </c>
      <c r="K89" s="375">
        <v>159653045</v>
      </c>
      <c r="L89" s="375">
        <v>2657226</v>
      </c>
      <c r="M89" s="410">
        <v>27006630.559999999</v>
      </c>
      <c r="N89" s="410">
        <v>3027007.89</v>
      </c>
      <c r="O89" s="410">
        <v>30033638.449999999</v>
      </c>
      <c r="P89" s="778">
        <v>919260264.07999992</v>
      </c>
      <c r="Q89" s="587"/>
      <c r="R89" s="778">
        <v>919260264.07999992</v>
      </c>
      <c r="S89" s="376"/>
      <c r="T89" s="778">
        <v>855636209.63</v>
      </c>
      <c r="U89" s="778">
        <v>855636209.63</v>
      </c>
      <c r="V89" s="778">
        <v>889226625.63</v>
      </c>
      <c r="W89" s="778">
        <v>889226625.63</v>
      </c>
      <c r="X89" s="778">
        <v>919260264.07999992</v>
      </c>
      <c r="Y89" s="778">
        <v>919260264.07999992</v>
      </c>
      <c r="Z89" s="410">
        <v>1631363</v>
      </c>
      <c r="AA89" s="410">
        <v>75332</v>
      </c>
      <c r="AB89" s="410">
        <v>1706695</v>
      </c>
      <c r="AC89" s="410">
        <v>42902627.530000001</v>
      </c>
      <c r="AD89" s="410">
        <v>0</v>
      </c>
      <c r="AE89" s="778">
        <v>963869586.6099999</v>
      </c>
      <c r="AF89" s="377">
        <v>0</v>
      </c>
    </row>
    <row r="90" spans="1:32">
      <c r="A90" s="367">
        <v>2016</v>
      </c>
      <c r="B90" s="367" t="s">
        <v>10</v>
      </c>
      <c r="C90" s="375">
        <v>433375069.32999998</v>
      </c>
      <c r="D90" s="375">
        <v>80003985</v>
      </c>
      <c r="E90" s="375">
        <v>513379054.32999998</v>
      </c>
      <c r="F90" s="375">
        <v>360053256.27999997</v>
      </c>
      <c r="G90" s="375">
        <v>64671120</v>
      </c>
      <c r="H90" s="375">
        <v>424724376.27999997</v>
      </c>
      <c r="I90" s="375">
        <v>166689540</v>
      </c>
      <c r="J90" s="375">
        <v>7244740</v>
      </c>
      <c r="K90" s="375">
        <v>173934280</v>
      </c>
      <c r="L90" s="375">
        <v>2663779</v>
      </c>
      <c r="M90" s="410">
        <v>32168345.48</v>
      </c>
      <c r="N90" s="410">
        <v>3693376.01</v>
      </c>
      <c r="O90" s="410">
        <v>35861721.490000002</v>
      </c>
      <c r="P90" s="778">
        <v>1150563211.0999999</v>
      </c>
      <c r="Q90" s="587"/>
      <c r="R90" s="778">
        <v>1150563211.0999999</v>
      </c>
      <c r="S90" s="376"/>
      <c r="T90" s="778">
        <v>962781644.6099999</v>
      </c>
      <c r="U90" s="778">
        <v>962781644.6099999</v>
      </c>
      <c r="V90" s="778">
        <v>1114701489.6099999</v>
      </c>
      <c r="W90" s="778">
        <v>1114701489.6099999</v>
      </c>
      <c r="X90" s="778">
        <v>1150563211.0999999</v>
      </c>
      <c r="Y90" s="778">
        <v>1150563211.0999999</v>
      </c>
      <c r="Z90" s="410">
        <v>1632695</v>
      </c>
      <c r="AA90" s="410">
        <v>297636</v>
      </c>
      <c r="AB90" s="410">
        <v>1930331</v>
      </c>
      <c r="AC90" s="410">
        <v>69705324.620000005</v>
      </c>
      <c r="AD90" s="410">
        <v>0</v>
      </c>
      <c r="AE90" s="778">
        <v>1222198866.7199998</v>
      </c>
      <c r="AF90" s="377">
        <v>0</v>
      </c>
    </row>
    <row r="91" spans="1:32">
      <c r="A91" s="367">
        <v>2016</v>
      </c>
      <c r="B91" s="367" t="s">
        <v>11</v>
      </c>
      <c r="C91" s="375">
        <v>586258262.33000004</v>
      </c>
      <c r="D91" s="375">
        <v>32071496</v>
      </c>
      <c r="E91" s="375">
        <v>618329758.33000004</v>
      </c>
      <c r="F91" s="375">
        <v>415720537.16000003</v>
      </c>
      <c r="G91" s="375">
        <v>22049612</v>
      </c>
      <c r="H91" s="375">
        <v>437770149.16000003</v>
      </c>
      <c r="I91" s="375">
        <v>175331874</v>
      </c>
      <c r="J91" s="375">
        <v>2278353</v>
      </c>
      <c r="K91" s="375">
        <v>177610227</v>
      </c>
      <c r="L91" s="375">
        <v>2670349</v>
      </c>
      <c r="M91" s="410">
        <v>34939171.18</v>
      </c>
      <c r="N91" s="410">
        <v>4027590.48</v>
      </c>
      <c r="O91" s="410">
        <v>38966761.659999996</v>
      </c>
      <c r="P91" s="778">
        <v>1275347245.1500001</v>
      </c>
      <c r="Q91" s="587"/>
      <c r="R91" s="778">
        <v>1275347245.1500001</v>
      </c>
      <c r="S91" s="376"/>
      <c r="T91" s="778">
        <v>1179981022.49</v>
      </c>
      <c r="U91" s="778">
        <v>1179981022.49</v>
      </c>
      <c r="V91" s="778">
        <v>1236380483.49</v>
      </c>
      <c r="W91" s="778">
        <v>1236380483.49</v>
      </c>
      <c r="X91" s="778">
        <v>1275347245.1500001</v>
      </c>
      <c r="Y91" s="778">
        <v>1275347245.1500001</v>
      </c>
      <c r="Z91" s="410">
        <v>1587730</v>
      </c>
      <c r="AA91" s="410">
        <v>85183</v>
      </c>
      <c r="AB91" s="410">
        <v>1672913</v>
      </c>
      <c r="AC91" s="410">
        <v>87767250.640000001</v>
      </c>
      <c r="AD91" s="410">
        <v>0</v>
      </c>
      <c r="AE91" s="778">
        <v>1364787408.7900002</v>
      </c>
      <c r="AF91" s="377">
        <v>0</v>
      </c>
    </row>
    <row r="92" spans="1:32">
      <c r="A92" s="367">
        <v>2016</v>
      </c>
      <c r="B92" s="367" t="s">
        <v>12</v>
      </c>
      <c r="C92" s="375">
        <v>681075301.33000004</v>
      </c>
      <c r="D92" s="375">
        <v>11917303</v>
      </c>
      <c r="E92" s="375">
        <v>692992604.33000004</v>
      </c>
      <c r="F92" s="375">
        <v>442376047.86000001</v>
      </c>
      <c r="G92" s="375">
        <v>7498830</v>
      </c>
      <c r="H92" s="375">
        <v>449874877.86000001</v>
      </c>
      <c r="I92" s="375">
        <v>182358115</v>
      </c>
      <c r="J92" s="375">
        <v>829318</v>
      </c>
      <c r="K92" s="375">
        <v>183187433</v>
      </c>
      <c r="L92" s="375">
        <v>2676934</v>
      </c>
      <c r="M92" s="410">
        <v>37866633.350000001</v>
      </c>
      <c r="N92" s="410">
        <v>4372556.9000000004</v>
      </c>
      <c r="O92" s="410">
        <v>42239190.25</v>
      </c>
      <c r="P92" s="778">
        <v>1370971039.4400001</v>
      </c>
      <c r="Q92" s="587"/>
      <c r="R92" s="778">
        <v>1370971039.4400001</v>
      </c>
      <c r="S92" s="376"/>
      <c r="T92" s="778">
        <v>1308486398.1900001</v>
      </c>
      <c r="U92" s="778">
        <v>1308486398.1900001</v>
      </c>
      <c r="V92" s="778">
        <v>1328731849.1900001</v>
      </c>
      <c r="W92" s="778">
        <v>1328731849.1900001</v>
      </c>
      <c r="X92" s="778">
        <v>1370971039.4400001</v>
      </c>
      <c r="Y92" s="778">
        <v>1370971039.4400001</v>
      </c>
      <c r="Z92" s="410">
        <v>1746459</v>
      </c>
      <c r="AA92" s="410">
        <v>29934</v>
      </c>
      <c r="AB92" s="410">
        <v>1776393</v>
      </c>
      <c r="AC92" s="410">
        <v>102877742.15000001</v>
      </c>
      <c r="AD92" s="410">
        <v>0</v>
      </c>
      <c r="AE92" s="778">
        <v>1475625174.5900002</v>
      </c>
      <c r="AF92" s="377">
        <v>0</v>
      </c>
    </row>
    <row r="93" spans="1:32">
      <c r="A93" s="367">
        <v>2016</v>
      </c>
      <c r="B93" s="367" t="s">
        <v>13</v>
      </c>
      <c r="C93" s="375">
        <v>699274609.33000004</v>
      </c>
      <c r="D93" s="375">
        <v>-8070324</v>
      </c>
      <c r="E93" s="375">
        <v>691204285.33000004</v>
      </c>
      <c r="F93" s="375">
        <v>449506062.43000001</v>
      </c>
      <c r="G93" s="375">
        <v>-5041880</v>
      </c>
      <c r="H93" s="375">
        <v>444464182.43000001</v>
      </c>
      <c r="I93" s="375">
        <v>180527482</v>
      </c>
      <c r="J93" s="375">
        <v>-518638</v>
      </c>
      <c r="K93" s="375">
        <v>180008844</v>
      </c>
      <c r="L93" s="375">
        <v>2683536</v>
      </c>
      <c r="M93" s="410">
        <v>38172265.939999998</v>
      </c>
      <c r="N93" s="410">
        <v>4439851.03</v>
      </c>
      <c r="O93" s="410">
        <v>42612116.969999999</v>
      </c>
      <c r="P93" s="778">
        <v>1360972964.73</v>
      </c>
      <c r="Q93" s="587"/>
      <c r="R93" s="778">
        <v>1360972964.73</v>
      </c>
      <c r="S93" s="376"/>
      <c r="T93" s="778">
        <v>1331991689.76</v>
      </c>
      <c r="U93" s="778">
        <v>1331991689.76</v>
      </c>
      <c r="V93" s="778">
        <v>1318360847.76</v>
      </c>
      <c r="W93" s="778">
        <v>1318360847.76</v>
      </c>
      <c r="X93" s="778">
        <v>1360972964.73</v>
      </c>
      <c r="Y93" s="778">
        <v>1360972964.73</v>
      </c>
      <c r="Z93" s="410">
        <v>1904100</v>
      </c>
      <c r="AA93" s="410">
        <v>-21577</v>
      </c>
      <c r="AB93" s="410">
        <v>1882523</v>
      </c>
      <c r="AC93" s="410">
        <v>101004059.87</v>
      </c>
      <c r="AD93" s="410">
        <v>0</v>
      </c>
      <c r="AE93" s="778">
        <v>1463859547.5999999</v>
      </c>
      <c r="AF93" s="377">
        <v>0</v>
      </c>
    </row>
    <row r="94" spans="1:32">
      <c r="A94" s="367">
        <v>2016</v>
      </c>
      <c r="B94" s="367" t="s">
        <v>14</v>
      </c>
      <c r="C94" s="375">
        <v>649592934.33000004</v>
      </c>
      <c r="D94" s="375">
        <v>-63362820</v>
      </c>
      <c r="E94" s="375">
        <v>586230114.33000004</v>
      </c>
      <c r="F94" s="375">
        <v>439306675.75</v>
      </c>
      <c r="G94" s="375">
        <v>-41870663</v>
      </c>
      <c r="H94" s="375">
        <v>397436012.75</v>
      </c>
      <c r="I94" s="375">
        <v>173722889</v>
      </c>
      <c r="J94" s="375">
        <v>-4179782</v>
      </c>
      <c r="K94" s="375">
        <v>169543107</v>
      </c>
      <c r="L94" s="375">
        <v>2690155</v>
      </c>
      <c r="M94" s="410">
        <v>34052104.310000002</v>
      </c>
      <c r="N94" s="410">
        <v>3945635.25</v>
      </c>
      <c r="O94" s="410">
        <v>37997739.560000002</v>
      </c>
      <c r="P94" s="778">
        <v>1193897128.6399999</v>
      </c>
      <c r="Q94" s="587"/>
      <c r="R94" s="778">
        <v>1193897128.6399999</v>
      </c>
      <c r="S94" s="376"/>
      <c r="T94" s="778">
        <v>1265312654.0799999</v>
      </c>
      <c r="U94" s="778">
        <v>1265312654.0799999</v>
      </c>
      <c r="V94" s="778">
        <v>1155899389.0799999</v>
      </c>
      <c r="W94" s="778">
        <v>1155899389.0799999</v>
      </c>
      <c r="X94" s="778">
        <v>1193897128.6399999</v>
      </c>
      <c r="Y94" s="778">
        <v>1193897128.6399999</v>
      </c>
      <c r="Z94" s="410">
        <v>1819678</v>
      </c>
      <c r="AA94" s="410">
        <v>-175416</v>
      </c>
      <c r="AB94" s="410">
        <v>1644262</v>
      </c>
      <c r="AC94" s="410">
        <v>75682261.209999993</v>
      </c>
      <c r="AD94" s="410">
        <v>0</v>
      </c>
      <c r="AE94" s="778">
        <v>1271223651.8499999</v>
      </c>
      <c r="AF94" s="377">
        <v>0</v>
      </c>
    </row>
    <row r="95" spans="1:32">
      <c r="A95" s="367">
        <v>2016</v>
      </c>
      <c r="B95" s="367" t="s">
        <v>15</v>
      </c>
      <c r="C95" s="375">
        <v>517210669.32999998</v>
      </c>
      <c r="D95" s="375">
        <v>-40428146</v>
      </c>
      <c r="E95" s="375">
        <v>476782523.32999998</v>
      </c>
      <c r="F95" s="375">
        <v>389016635.81</v>
      </c>
      <c r="G95" s="375">
        <v>-29691261</v>
      </c>
      <c r="H95" s="375">
        <v>359325374.81</v>
      </c>
      <c r="I95" s="375">
        <v>193970759</v>
      </c>
      <c r="J95" s="375">
        <v>-3445754</v>
      </c>
      <c r="K95" s="375">
        <v>190525005</v>
      </c>
      <c r="L95" s="375">
        <v>2696789</v>
      </c>
      <c r="M95" s="410">
        <v>30019059.16</v>
      </c>
      <c r="N95" s="410">
        <v>3399503.54</v>
      </c>
      <c r="O95" s="410">
        <v>33418562.699999999</v>
      </c>
      <c r="P95" s="778">
        <v>1062748254.8399999</v>
      </c>
      <c r="Q95" s="587"/>
      <c r="R95" s="778">
        <v>1062748254.8399999</v>
      </c>
      <c r="S95" s="376"/>
      <c r="T95" s="778">
        <v>1102894853.1399999</v>
      </c>
      <c r="U95" s="778">
        <v>1102894853.1399999</v>
      </c>
      <c r="V95" s="778">
        <v>1029329692.14</v>
      </c>
      <c r="W95" s="778">
        <v>1029329692.14</v>
      </c>
      <c r="X95" s="778">
        <v>1062748254.8399999</v>
      </c>
      <c r="Y95" s="778">
        <v>1062748254.8399999</v>
      </c>
      <c r="Z95" s="410">
        <v>1364395</v>
      </c>
      <c r="AA95" s="410">
        <v>-106062</v>
      </c>
      <c r="AB95" s="410">
        <v>1258333</v>
      </c>
      <c r="AC95" s="410">
        <v>58464275.289999999</v>
      </c>
      <c r="AD95" s="410">
        <v>0</v>
      </c>
      <c r="AE95" s="778">
        <v>1122470863.1299999</v>
      </c>
      <c r="AF95" s="377">
        <v>0</v>
      </c>
    </row>
    <row r="96" spans="1:32">
      <c r="A96" s="367">
        <v>2016</v>
      </c>
      <c r="B96" s="367" t="s">
        <v>16</v>
      </c>
      <c r="C96" s="375">
        <v>400394346.32999998</v>
      </c>
      <c r="D96" s="375">
        <v>-11830298</v>
      </c>
      <c r="E96" s="375">
        <v>388564048.32999998</v>
      </c>
      <c r="F96" s="375">
        <v>335835833.00999999</v>
      </c>
      <c r="G96" s="375">
        <v>-9557003</v>
      </c>
      <c r="H96" s="375">
        <v>326278830.00999999</v>
      </c>
      <c r="I96" s="375">
        <v>174468690</v>
      </c>
      <c r="J96" s="375">
        <v>-1029650</v>
      </c>
      <c r="K96" s="375">
        <v>173439040</v>
      </c>
      <c r="L96" s="375">
        <v>2703440</v>
      </c>
      <c r="M96" s="410">
        <v>28356768.59</v>
      </c>
      <c r="N96" s="410">
        <v>2992752.36</v>
      </c>
      <c r="O96" s="410">
        <v>31349520.949999999</v>
      </c>
      <c r="P96" s="778">
        <v>922334879.28999996</v>
      </c>
      <c r="Q96" s="587"/>
      <c r="R96" s="778">
        <v>922334879.28999996</v>
      </c>
      <c r="S96" s="376"/>
      <c r="T96" s="778">
        <v>913402309.33999991</v>
      </c>
      <c r="U96" s="778">
        <v>913402309.33999991</v>
      </c>
      <c r="V96" s="778">
        <v>890985358.33999991</v>
      </c>
      <c r="W96" s="778">
        <v>890985358.33999991</v>
      </c>
      <c r="X96" s="778">
        <v>922334879.28999996</v>
      </c>
      <c r="Y96" s="778">
        <v>922334879.28999996</v>
      </c>
      <c r="Z96" s="410">
        <v>1157972</v>
      </c>
      <c r="AA96" s="410">
        <v>-33564</v>
      </c>
      <c r="AB96" s="410">
        <v>1124408</v>
      </c>
      <c r="AC96" s="410">
        <v>43756675.82</v>
      </c>
      <c r="AD96" s="410">
        <v>0</v>
      </c>
      <c r="AE96" s="778">
        <v>967215963.11000001</v>
      </c>
      <c r="AF96" s="377">
        <v>0</v>
      </c>
    </row>
    <row r="97" spans="1:32">
      <c r="A97" s="367">
        <v>2016</v>
      </c>
      <c r="B97" s="367" t="s">
        <v>17</v>
      </c>
      <c r="C97" s="375">
        <v>440356950.32999998</v>
      </c>
      <c r="D97" s="375">
        <v>25658878</v>
      </c>
      <c r="E97" s="375">
        <v>466015828.32999998</v>
      </c>
      <c r="F97" s="375">
        <v>322771474.01999998</v>
      </c>
      <c r="G97" s="375">
        <v>17781380</v>
      </c>
      <c r="H97" s="375">
        <v>340552854.01999998</v>
      </c>
      <c r="I97" s="375">
        <v>155220563</v>
      </c>
      <c r="J97" s="375">
        <v>1990147</v>
      </c>
      <c r="K97" s="375">
        <v>157210710</v>
      </c>
      <c r="L97" s="375">
        <v>2710108</v>
      </c>
      <c r="M97" s="410">
        <v>32015118.879999999</v>
      </c>
      <c r="N97" s="410">
        <v>3361046.02</v>
      </c>
      <c r="O97" s="410">
        <v>35376164.899999999</v>
      </c>
      <c r="P97" s="778">
        <v>1001865665.25</v>
      </c>
      <c r="Q97" s="587"/>
      <c r="R97" s="778">
        <v>1001865665.25</v>
      </c>
      <c r="S97" s="376"/>
      <c r="T97" s="778">
        <v>921059095.3499999</v>
      </c>
      <c r="U97" s="778">
        <v>921059095.3499999</v>
      </c>
      <c r="V97" s="778">
        <v>966489500.3499999</v>
      </c>
      <c r="W97" s="778">
        <v>966489500.3499999</v>
      </c>
      <c r="X97" s="778">
        <v>1001865665.25</v>
      </c>
      <c r="Y97" s="778">
        <v>1001865665.25</v>
      </c>
      <c r="Z97" s="410">
        <v>1730019</v>
      </c>
      <c r="AA97" s="410">
        <v>97125</v>
      </c>
      <c r="AB97" s="410">
        <v>1827144</v>
      </c>
      <c r="AC97" s="410">
        <v>53020390.340000004</v>
      </c>
      <c r="AD97" s="410">
        <v>0</v>
      </c>
      <c r="AE97" s="778">
        <v>1056713199.59</v>
      </c>
      <c r="AF97" s="377">
        <v>0</v>
      </c>
    </row>
    <row r="98" spans="1:32">
      <c r="A98" s="367">
        <v>2016</v>
      </c>
      <c r="B98" s="372" t="s">
        <v>184</v>
      </c>
      <c r="C98" s="375">
        <v>6201612405.96</v>
      </c>
      <c r="D98" s="375">
        <v>10106733</v>
      </c>
      <c r="E98" s="375">
        <v>6211719138.96</v>
      </c>
      <c r="F98" s="375">
        <v>4425313885.5699997</v>
      </c>
      <c r="G98" s="375">
        <v>21170713</v>
      </c>
      <c r="H98" s="375">
        <v>4446484598.5699997</v>
      </c>
      <c r="I98" s="375">
        <v>2024736327</v>
      </c>
      <c r="J98" s="375">
        <v>2807237</v>
      </c>
      <c r="K98" s="375">
        <v>2027543564</v>
      </c>
      <c r="L98" s="375">
        <v>32084833</v>
      </c>
      <c r="M98" s="410">
        <v>384065231.44</v>
      </c>
      <c r="N98" s="410">
        <v>42808503.180000007</v>
      </c>
      <c r="O98" s="410">
        <v>426873734.61999995</v>
      </c>
      <c r="P98" s="778">
        <v>13144705869.15</v>
      </c>
      <c r="Q98" s="587"/>
      <c r="R98" s="778">
        <v>13144705869.15</v>
      </c>
      <c r="S98" s="376"/>
      <c r="T98" s="778">
        <v>12683747451.529999</v>
      </c>
      <c r="U98" s="778">
        <v>12683747451.529999</v>
      </c>
      <c r="V98" s="778">
        <v>12717832134.529999</v>
      </c>
      <c r="W98" s="778">
        <v>12717832134.529999</v>
      </c>
      <c r="X98" s="778">
        <v>13144705869.15</v>
      </c>
      <c r="Y98" s="778">
        <v>13144705869.15</v>
      </c>
      <c r="Z98" s="410">
        <v>20307730</v>
      </c>
      <c r="AA98" s="410">
        <v>138752</v>
      </c>
      <c r="AB98" s="410">
        <v>20446482</v>
      </c>
      <c r="AC98" s="410">
        <v>780919889.19000006</v>
      </c>
      <c r="AD98" s="410">
        <v>0</v>
      </c>
      <c r="AE98" s="778">
        <v>13946072240.34</v>
      </c>
      <c r="AF98" s="377">
        <v>0</v>
      </c>
    </row>
    <row r="99" spans="1:32">
      <c r="A99" s="367">
        <v>2017</v>
      </c>
      <c r="B99" s="367" t="s">
        <v>6</v>
      </c>
      <c r="C99" s="375">
        <v>539682447.16999996</v>
      </c>
      <c r="D99" s="375">
        <v>-4217369</v>
      </c>
      <c r="E99" s="375">
        <v>535465078.17000002</v>
      </c>
      <c r="F99" s="375">
        <v>339344165.51999998</v>
      </c>
      <c r="G99" s="375">
        <v>-2500657</v>
      </c>
      <c r="H99" s="375">
        <v>336843508.51999998</v>
      </c>
      <c r="I99" s="375">
        <v>157914100</v>
      </c>
      <c r="J99" s="375">
        <v>-275761</v>
      </c>
      <c r="K99" s="375">
        <v>157638339</v>
      </c>
      <c r="L99" s="375">
        <v>2716792</v>
      </c>
      <c r="M99" s="410">
        <v>33105387.829999998</v>
      </c>
      <c r="N99" s="410">
        <v>3479668.15</v>
      </c>
      <c r="O99" s="410">
        <v>36585055.979999997</v>
      </c>
      <c r="P99" s="778">
        <v>1069248773.6700001</v>
      </c>
      <c r="Q99" s="587"/>
      <c r="R99" s="778">
        <v>1069248773.6700001</v>
      </c>
      <c r="S99" s="376"/>
      <c r="T99" s="778">
        <v>1039657504.6899999</v>
      </c>
      <c r="U99" s="778">
        <v>1039657504.6899999</v>
      </c>
      <c r="V99" s="778">
        <v>1032663717.6900001</v>
      </c>
      <c r="W99" s="778">
        <v>1032663717.6900001</v>
      </c>
      <c r="X99" s="778">
        <v>1069248773.6700001</v>
      </c>
      <c r="Y99" s="778">
        <v>1069248773.6700001</v>
      </c>
      <c r="Z99" s="410">
        <v>2259962</v>
      </c>
      <c r="AA99" s="410">
        <v>-16937</v>
      </c>
      <c r="AB99" s="410">
        <v>2243025</v>
      </c>
      <c r="AC99" s="410">
        <v>60362583.979999997</v>
      </c>
      <c r="AD99" s="410">
        <v>0</v>
      </c>
      <c r="AE99" s="778">
        <v>1131854382.6500001</v>
      </c>
      <c r="AF99" s="377">
        <v>0</v>
      </c>
    </row>
    <row r="100" spans="1:32">
      <c r="A100" s="367">
        <v>2017</v>
      </c>
      <c r="B100" s="367" t="s">
        <v>7</v>
      </c>
      <c r="C100" s="375">
        <v>487685839.17000002</v>
      </c>
      <c r="D100" s="375">
        <v>-48748948</v>
      </c>
      <c r="E100" s="375">
        <v>438936891.17000002</v>
      </c>
      <c r="F100" s="375">
        <v>321334224.05000001</v>
      </c>
      <c r="G100" s="375">
        <v>-30627704</v>
      </c>
      <c r="H100" s="375">
        <v>290706520.05000001</v>
      </c>
      <c r="I100" s="375">
        <v>152717219</v>
      </c>
      <c r="J100" s="375">
        <v>-3362872</v>
      </c>
      <c r="K100" s="375">
        <v>149354347</v>
      </c>
      <c r="L100" s="375">
        <v>2723492</v>
      </c>
      <c r="M100" s="410">
        <v>28147745.890000001</v>
      </c>
      <c r="N100" s="410">
        <v>2976609.36</v>
      </c>
      <c r="O100" s="410">
        <v>31124355.25</v>
      </c>
      <c r="P100" s="778">
        <v>912845605.47000003</v>
      </c>
      <c r="Q100" s="587"/>
      <c r="R100" s="778">
        <v>912845605.47000003</v>
      </c>
      <c r="S100" s="376"/>
      <c r="T100" s="778">
        <v>964460774.22000003</v>
      </c>
      <c r="U100" s="778">
        <v>964460774.22000003</v>
      </c>
      <c r="V100" s="778">
        <v>881721250.22000003</v>
      </c>
      <c r="W100" s="778">
        <v>881721250.22000003</v>
      </c>
      <c r="X100" s="778">
        <v>912845605.47000003</v>
      </c>
      <c r="Y100" s="778">
        <v>912845605.47000003</v>
      </c>
      <c r="Z100" s="410">
        <v>1757199</v>
      </c>
      <c r="AA100" s="410">
        <v>-170434</v>
      </c>
      <c r="AB100" s="410">
        <v>1586765</v>
      </c>
      <c r="AC100" s="410">
        <v>42715600.920000002</v>
      </c>
      <c r="AD100" s="410">
        <v>0</v>
      </c>
      <c r="AE100" s="778">
        <v>957147971.38999999</v>
      </c>
      <c r="AF100" s="377">
        <v>0</v>
      </c>
    </row>
    <row r="101" spans="1:32">
      <c r="A101" s="367">
        <v>2017</v>
      </c>
      <c r="B101" s="367" t="s">
        <v>8</v>
      </c>
      <c r="C101" s="375">
        <v>411014837.17000002</v>
      </c>
      <c r="D101" s="375">
        <v>19073128</v>
      </c>
      <c r="E101" s="375">
        <v>430087965.17000002</v>
      </c>
      <c r="F101" s="375">
        <v>309538307.12</v>
      </c>
      <c r="G101" s="375">
        <v>13810831</v>
      </c>
      <c r="H101" s="375">
        <v>323349138.12</v>
      </c>
      <c r="I101" s="375">
        <v>154047281</v>
      </c>
      <c r="J101" s="375">
        <v>1598662</v>
      </c>
      <c r="K101" s="375">
        <v>155645943</v>
      </c>
      <c r="L101" s="375">
        <v>2730209</v>
      </c>
      <c r="M101" s="410">
        <v>28170132.699999999</v>
      </c>
      <c r="N101" s="410">
        <v>3048522.73</v>
      </c>
      <c r="O101" s="410">
        <v>31218655.43</v>
      </c>
      <c r="P101" s="778">
        <v>943031910.72000003</v>
      </c>
      <c r="Q101" s="587"/>
      <c r="R101" s="778">
        <v>943031910.72000003</v>
      </c>
      <c r="S101" s="376"/>
      <c r="T101" s="778">
        <v>877330634.28999996</v>
      </c>
      <c r="U101" s="778">
        <v>877330634.28999996</v>
      </c>
      <c r="V101" s="778">
        <v>911813255.28999996</v>
      </c>
      <c r="W101" s="778">
        <v>911813255.28999996</v>
      </c>
      <c r="X101" s="778">
        <v>943031910.72000003</v>
      </c>
      <c r="Y101" s="778">
        <v>943031910.72000003</v>
      </c>
      <c r="Z101" s="410">
        <v>1716158</v>
      </c>
      <c r="AA101" s="410">
        <v>78094</v>
      </c>
      <c r="AB101" s="410">
        <v>1794252</v>
      </c>
      <c r="AC101" s="410">
        <v>45049364.600000001</v>
      </c>
      <c r="AD101" s="410">
        <v>0</v>
      </c>
      <c r="AE101" s="778">
        <v>989875527.32000005</v>
      </c>
      <c r="AF101" s="377">
        <v>0</v>
      </c>
    </row>
    <row r="102" spans="1:32">
      <c r="A102" s="367">
        <v>2017</v>
      </c>
      <c r="B102" s="367" t="s">
        <v>9</v>
      </c>
      <c r="C102" s="375">
        <v>384702238.17000002</v>
      </c>
      <c r="D102" s="375">
        <v>17822085</v>
      </c>
      <c r="E102" s="375">
        <v>402524323.17000002</v>
      </c>
      <c r="F102" s="375">
        <v>323246113.11000001</v>
      </c>
      <c r="G102" s="375">
        <v>14624731</v>
      </c>
      <c r="H102" s="375">
        <v>337870844.11000001</v>
      </c>
      <c r="I102" s="375">
        <v>158147464</v>
      </c>
      <c r="J102" s="375">
        <v>1725309</v>
      </c>
      <c r="K102" s="375">
        <v>159872773</v>
      </c>
      <c r="L102" s="375">
        <v>2736942</v>
      </c>
      <c r="M102" s="410">
        <v>27319790.780000001</v>
      </c>
      <c r="N102" s="410">
        <v>3047220.47</v>
      </c>
      <c r="O102" s="410">
        <v>30367011.25</v>
      </c>
      <c r="P102" s="778">
        <v>933371893.52999997</v>
      </c>
      <c r="Q102" s="587"/>
      <c r="R102" s="778">
        <v>933371893.52999997</v>
      </c>
      <c r="S102" s="376"/>
      <c r="T102" s="778">
        <v>868832757.27999997</v>
      </c>
      <c r="U102" s="778">
        <v>868832757.27999997</v>
      </c>
      <c r="V102" s="778">
        <v>903004882.27999997</v>
      </c>
      <c r="W102" s="778">
        <v>903004882.27999997</v>
      </c>
      <c r="X102" s="778">
        <v>933371893.52999997</v>
      </c>
      <c r="Y102" s="778">
        <v>933371893.52999997</v>
      </c>
      <c r="Z102" s="410">
        <v>1631363</v>
      </c>
      <c r="AA102" s="410">
        <v>75148</v>
      </c>
      <c r="AB102" s="410">
        <v>1706511</v>
      </c>
      <c r="AC102" s="410">
        <v>43598575.770000003</v>
      </c>
      <c r="AD102" s="410">
        <v>0</v>
      </c>
      <c r="AE102" s="778">
        <v>978676980.29999995</v>
      </c>
      <c r="AF102" s="377">
        <v>0</v>
      </c>
    </row>
    <row r="103" spans="1:32">
      <c r="A103" s="367">
        <v>2017</v>
      </c>
      <c r="B103" s="367" t="s">
        <v>10</v>
      </c>
      <c r="C103" s="375">
        <v>441020010.17000002</v>
      </c>
      <c r="D103" s="375">
        <v>81501609</v>
      </c>
      <c r="E103" s="375">
        <v>522521619.17000002</v>
      </c>
      <c r="F103" s="375">
        <v>366118710.14999998</v>
      </c>
      <c r="G103" s="375">
        <v>65736689</v>
      </c>
      <c r="H103" s="375">
        <v>431855399.14999998</v>
      </c>
      <c r="I103" s="375">
        <v>166934068</v>
      </c>
      <c r="J103" s="375">
        <v>7268902</v>
      </c>
      <c r="K103" s="375">
        <v>174202970</v>
      </c>
      <c r="L103" s="375">
        <v>2743692</v>
      </c>
      <c r="M103" s="410">
        <v>32493000.34</v>
      </c>
      <c r="N103" s="410">
        <v>3714330.5</v>
      </c>
      <c r="O103" s="410">
        <v>36207330.840000004</v>
      </c>
      <c r="P103" s="778">
        <v>1167531011.1600001</v>
      </c>
      <c r="Q103" s="587"/>
      <c r="R103" s="778">
        <v>1167531011.1600001</v>
      </c>
      <c r="S103" s="376"/>
      <c r="T103" s="778">
        <v>976816480.31999993</v>
      </c>
      <c r="U103" s="778">
        <v>976816480.31999993</v>
      </c>
      <c r="V103" s="778">
        <v>1131323680.3199999</v>
      </c>
      <c r="W103" s="778">
        <v>1131323680.3199999</v>
      </c>
      <c r="X103" s="778">
        <v>1167531011.1600001</v>
      </c>
      <c r="Y103" s="778">
        <v>1167531011.1600001</v>
      </c>
      <c r="Z103" s="410">
        <v>1632695</v>
      </c>
      <c r="AA103" s="410">
        <v>296802</v>
      </c>
      <c r="AB103" s="410">
        <v>1929497</v>
      </c>
      <c r="AC103" s="410">
        <v>70860821.060000002</v>
      </c>
      <c r="AD103" s="410">
        <v>0</v>
      </c>
      <c r="AE103" s="778">
        <v>1240321329.22</v>
      </c>
      <c r="AF103" s="377">
        <v>0</v>
      </c>
    </row>
    <row r="104" spans="1:32">
      <c r="A104" s="367">
        <v>2017</v>
      </c>
      <c r="B104" s="367" t="s">
        <v>11</v>
      </c>
      <c r="C104" s="375">
        <v>595854133.16999996</v>
      </c>
      <c r="D104" s="375">
        <v>32667123</v>
      </c>
      <c r="E104" s="375">
        <v>628521256.16999996</v>
      </c>
      <c r="F104" s="375">
        <v>422582354.82999998</v>
      </c>
      <c r="G104" s="375">
        <v>22408286</v>
      </c>
      <c r="H104" s="375">
        <v>444990640.82999998</v>
      </c>
      <c r="I104" s="375">
        <v>175581166</v>
      </c>
      <c r="J104" s="375">
        <v>2284936</v>
      </c>
      <c r="K104" s="375">
        <v>177866102</v>
      </c>
      <c r="L104" s="375">
        <v>2750459</v>
      </c>
      <c r="M104" s="410">
        <v>35256795.109999999</v>
      </c>
      <c r="N104" s="410">
        <v>4048091.16</v>
      </c>
      <c r="O104" s="410">
        <v>39304886.269999996</v>
      </c>
      <c r="P104" s="778">
        <v>1293433344.27</v>
      </c>
      <c r="Q104" s="587"/>
      <c r="R104" s="778">
        <v>1293433344.27</v>
      </c>
      <c r="S104" s="376"/>
      <c r="T104" s="778">
        <v>1196768113</v>
      </c>
      <c r="U104" s="778">
        <v>1196768113</v>
      </c>
      <c r="V104" s="778">
        <v>1254128458</v>
      </c>
      <c r="W104" s="778">
        <v>1254128458</v>
      </c>
      <c r="X104" s="778">
        <v>1293433344.27</v>
      </c>
      <c r="Y104" s="778">
        <v>1293433344.27</v>
      </c>
      <c r="Z104" s="410">
        <v>1587730</v>
      </c>
      <c r="AA104" s="410">
        <v>84931</v>
      </c>
      <c r="AB104" s="410">
        <v>1672661</v>
      </c>
      <c r="AC104" s="410">
        <v>89316485.099999994</v>
      </c>
      <c r="AD104" s="410">
        <v>0</v>
      </c>
      <c r="AE104" s="778">
        <v>1384422490.3699999</v>
      </c>
      <c r="AF104" s="377">
        <v>0</v>
      </c>
    </row>
    <row r="105" spans="1:32">
      <c r="A105" s="367">
        <v>2017</v>
      </c>
      <c r="B105" s="367" t="s">
        <v>12</v>
      </c>
      <c r="C105" s="375">
        <v>692063580.16999996</v>
      </c>
      <c r="D105" s="375">
        <v>12128750</v>
      </c>
      <c r="E105" s="375">
        <v>704192330.16999996</v>
      </c>
      <c r="F105" s="375">
        <v>449626176.04000002</v>
      </c>
      <c r="G105" s="375">
        <v>7614549</v>
      </c>
      <c r="H105" s="375">
        <v>457240725.04000002</v>
      </c>
      <c r="I105" s="375">
        <v>182364698</v>
      </c>
      <c r="J105" s="375">
        <v>826293</v>
      </c>
      <c r="K105" s="375">
        <v>183190991</v>
      </c>
      <c r="L105" s="375">
        <v>2757242</v>
      </c>
      <c r="M105" s="410">
        <v>38201953.25</v>
      </c>
      <c r="N105" s="410">
        <v>4394199.76</v>
      </c>
      <c r="O105" s="410">
        <v>42596153.009999998</v>
      </c>
      <c r="P105" s="778">
        <v>1389977441.2199998</v>
      </c>
      <c r="Q105" s="587"/>
      <c r="R105" s="778">
        <v>1389977441.2199998</v>
      </c>
      <c r="S105" s="376"/>
      <c r="T105" s="778">
        <v>1326811696.21</v>
      </c>
      <c r="U105" s="778">
        <v>1326811696.21</v>
      </c>
      <c r="V105" s="778">
        <v>1347381288.21</v>
      </c>
      <c r="W105" s="778">
        <v>1347381288.21</v>
      </c>
      <c r="X105" s="778">
        <v>1389977441.2199998</v>
      </c>
      <c r="Y105" s="778">
        <v>1389977441.2199998</v>
      </c>
      <c r="Z105" s="410">
        <v>1746459</v>
      </c>
      <c r="AA105" s="410">
        <v>29821</v>
      </c>
      <c r="AB105" s="410">
        <v>1776280</v>
      </c>
      <c r="AC105" s="410">
        <v>104700624.06</v>
      </c>
      <c r="AD105" s="410">
        <v>0</v>
      </c>
      <c r="AE105" s="778">
        <v>1496454345.2799997</v>
      </c>
      <c r="AF105" s="377">
        <v>0</v>
      </c>
    </row>
    <row r="106" spans="1:32">
      <c r="A106" s="367">
        <v>2017</v>
      </c>
      <c r="B106" s="367" t="s">
        <v>13</v>
      </c>
      <c r="C106" s="375">
        <v>710851647.16999996</v>
      </c>
      <c r="D106" s="375">
        <v>-8248055</v>
      </c>
      <c r="E106" s="375">
        <v>702603592.16999996</v>
      </c>
      <c r="F106" s="375">
        <v>456923043.14999998</v>
      </c>
      <c r="G106" s="375">
        <v>-5141067</v>
      </c>
      <c r="H106" s="375">
        <v>451781976.14999998</v>
      </c>
      <c r="I106" s="375">
        <v>180536716</v>
      </c>
      <c r="J106" s="375">
        <v>-518956</v>
      </c>
      <c r="K106" s="375">
        <v>180017760</v>
      </c>
      <c r="L106" s="375">
        <v>2764043</v>
      </c>
      <c r="M106" s="410">
        <v>38519528.920000002</v>
      </c>
      <c r="N106" s="410">
        <v>4462264.75</v>
      </c>
      <c r="O106" s="410">
        <v>42981793.670000002</v>
      </c>
      <c r="P106" s="778">
        <v>1380149164.9899998</v>
      </c>
      <c r="Q106" s="587"/>
      <c r="R106" s="778">
        <v>1380149164.9899998</v>
      </c>
      <c r="S106" s="376"/>
      <c r="T106" s="778">
        <v>1351075449.3199999</v>
      </c>
      <c r="U106" s="778">
        <v>1351075449.3199999</v>
      </c>
      <c r="V106" s="778">
        <v>1337167371.3199999</v>
      </c>
      <c r="W106" s="778">
        <v>1337167371.3199999</v>
      </c>
      <c r="X106" s="778">
        <v>1380149164.9899998</v>
      </c>
      <c r="Y106" s="778">
        <v>1380149164.9899998</v>
      </c>
      <c r="Z106" s="410">
        <v>1904100</v>
      </c>
      <c r="AA106" s="410">
        <v>-21586</v>
      </c>
      <c r="AB106" s="410">
        <v>1882514</v>
      </c>
      <c r="AC106" s="410">
        <v>102811964.98</v>
      </c>
      <c r="AD106" s="410">
        <v>0</v>
      </c>
      <c r="AE106" s="778">
        <v>1484843643.9699998</v>
      </c>
      <c r="AF106" s="377">
        <v>0</v>
      </c>
    </row>
    <row r="107" spans="1:32">
      <c r="A107" s="367">
        <v>2017</v>
      </c>
      <c r="B107" s="367" t="s">
        <v>14</v>
      </c>
      <c r="C107" s="375">
        <v>661099854.16999996</v>
      </c>
      <c r="D107" s="375">
        <v>-64597821</v>
      </c>
      <c r="E107" s="375">
        <v>596502033.16999996</v>
      </c>
      <c r="F107" s="375">
        <v>446724286.38999999</v>
      </c>
      <c r="G107" s="375">
        <v>-42588130</v>
      </c>
      <c r="H107" s="375">
        <v>404136156.38999999</v>
      </c>
      <c r="I107" s="375">
        <v>173734015</v>
      </c>
      <c r="J107" s="375">
        <v>-4172209</v>
      </c>
      <c r="K107" s="375">
        <v>169561806</v>
      </c>
      <c r="L107" s="375">
        <v>2770859</v>
      </c>
      <c r="M107" s="410">
        <v>34403002.659999996</v>
      </c>
      <c r="N107" s="410">
        <v>3968283.6</v>
      </c>
      <c r="O107" s="410">
        <v>38371286.259999998</v>
      </c>
      <c r="P107" s="778">
        <v>1211342140.8199999</v>
      </c>
      <c r="Q107" s="587"/>
      <c r="R107" s="778">
        <v>1211342140.8199999</v>
      </c>
      <c r="S107" s="376"/>
      <c r="T107" s="778">
        <v>1284329014.5599999</v>
      </c>
      <c r="U107" s="778">
        <v>1284329014.5599999</v>
      </c>
      <c r="V107" s="778">
        <v>1172970854.5599999</v>
      </c>
      <c r="W107" s="778">
        <v>1172970854.5599999</v>
      </c>
      <c r="X107" s="778">
        <v>1211342140.8199999</v>
      </c>
      <c r="Y107" s="778">
        <v>1211342140.8199999</v>
      </c>
      <c r="Z107" s="410">
        <v>1819678</v>
      </c>
      <c r="AA107" s="410">
        <v>-175054</v>
      </c>
      <c r="AB107" s="410">
        <v>1644624</v>
      </c>
      <c r="AC107" s="410">
        <v>77033431.079999998</v>
      </c>
      <c r="AD107" s="410">
        <v>0</v>
      </c>
      <c r="AE107" s="778">
        <v>1290020195.8999999</v>
      </c>
      <c r="AF107" s="377">
        <v>0</v>
      </c>
    </row>
    <row r="108" spans="1:32">
      <c r="A108" s="367">
        <v>2017</v>
      </c>
      <c r="B108" s="367" t="s">
        <v>15</v>
      </c>
      <c r="C108" s="375">
        <v>526960997.17000002</v>
      </c>
      <c r="D108" s="375">
        <v>-41169315</v>
      </c>
      <c r="E108" s="375">
        <v>485791682.17000002</v>
      </c>
      <c r="F108" s="375">
        <v>395850933.97000003</v>
      </c>
      <c r="G108" s="375">
        <v>-30168385</v>
      </c>
      <c r="H108" s="375">
        <v>365682548.97000003</v>
      </c>
      <c r="I108" s="375">
        <v>193979885</v>
      </c>
      <c r="J108" s="375">
        <v>-3435471</v>
      </c>
      <c r="K108" s="375">
        <v>190544414</v>
      </c>
      <c r="L108" s="375">
        <v>2777693</v>
      </c>
      <c r="M108" s="410">
        <v>30393154.629999999</v>
      </c>
      <c r="N108" s="410">
        <v>3423649.12</v>
      </c>
      <c r="O108" s="410">
        <v>33816803.75</v>
      </c>
      <c r="P108" s="778">
        <v>1078613141.8900001</v>
      </c>
      <c r="Q108" s="587"/>
      <c r="R108" s="778">
        <v>1078613141.8900001</v>
      </c>
      <c r="S108" s="376"/>
      <c r="T108" s="778">
        <v>1119569509.1400001</v>
      </c>
      <c r="U108" s="778">
        <v>1119569509.1400001</v>
      </c>
      <c r="V108" s="778">
        <v>1044796338.1400001</v>
      </c>
      <c r="W108" s="778">
        <v>1044796338.1400001</v>
      </c>
      <c r="X108" s="778">
        <v>1078613141.8900001</v>
      </c>
      <c r="Y108" s="778">
        <v>1078613141.8900001</v>
      </c>
      <c r="Z108" s="410">
        <v>1364395</v>
      </c>
      <c r="AA108" s="410">
        <v>-105723</v>
      </c>
      <c r="AB108" s="410">
        <v>1258672</v>
      </c>
      <c r="AC108" s="410">
        <v>59417591.130000003</v>
      </c>
      <c r="AD108" s="410">
        <v>0</v>
      </c>
      <c r="AE108" s="778">
        <v>1139289405.0200002</v>
      </c>
      <c r="AF108" s="377">
        <v>0</v>
      </c>
    </row>
    <row r="109" spans="1:32">
      <c r="A109" s="367">
        <v>2017</v>
      </c>
      <c r="B109" s="367" t="s">
        <v>16</v>
      </c>
      <c r="C109" s="375">
        <v>406995183.17000002</v>
      </c>
      <c r="D109" s="375">
        <v>-12030601</v>
      </c>
      <c r="E109" s="375">
        <v>394964582.17000002</v>
      </c>
      <c r="F109" s="375">
        <v>341892618.98000002</v>
      </c>
      <c r="G109" s="375">
        <v>-9697085</v>
      </c>
      <c r="H109" s="375">
        <v>332195533.98000002</v>
      </c>
      <c r="I109" s="375">
        <v>174472499</v>
      </c>
      <c r="J109" s="375">
        <v>-1025081</v>
      </c>
      <c r="K109" s="375">
        <v>173447418</v>
      </c>
      <c r="L109" s="375">
        <v>2784544</v>
      </c>
      <c r="M109" s="410">
        <v>28717364.050000001</v>
      </c>
      <c r="N109" s="410">
        <v>3016026.6</v>
      </c>
      <c r="O109" s="410">
        <v>31733390.650000002</v>
      </c>
      <c r="P109" s="778">
        <v>935125468.79999995</v>
      </c>
      <c r="Q109" s="587"/>
      <c r="R109" s="778">
        <v>935125468.79999995</v>
      </c>
      <c r="S109" s="376"/>
      <c r="T109" s="778">
        <v>926144845.1500001</v>
      </c>
      <c r="U109" s="778">
        <v>926144845.1500001</v>
      </c>
      <c r="V109" s="778">
        <v>903392078.1500001</v>
      </c>
      <c r="W109" s="778">
        <v>903392078.1500001</v>
      </c>
      <c r="X109" s="778">
        <v>935125468.79999995</v>
      </c>
      <c r="Y109" s="778">
        <v>935125468.79999995</v>
      </c>
      <c r="Z109" s="410">
        <v>1157972</v>
      </c>
      <c r="AA109" s="410">
        <v>-33411</v>
      </c>
      <c r="AB109" s="410">
        <v>1124561</v>
      </c>
      <c r="AC109" s="410">
        <v>44441802.490000002</v>
      </c>
      <c r="AD109" s="410">
        <v>0</v>
      </c>
      <c r="AE109" s="778">
        <v>980691832.28999996</v>
      </c>
      <c r="AF109" s="377">
        <v>0</v>
      </c>
    </row>
    <row r="110" spans="1:32">
      <c r="A110" s="367">
        <v>2017</v>
      </c>
      <c r="B110" s="367" t="s">
        <v>17</v>
      </c>
      <c r="C110" s="375">
        <v>446184525.17000002</v>
      </c>
      <c r="D110" s="375">
        <v>26147700</v>
      </c>
      <c r="E110" s="375">
        <v>472332225.17000002</v>
      </c>
      <c r="F110" s="375">
        <v>328526529.41999996</v>
      </c>
      <c r="G110" s="375">
        <v>18080120</v>
      </c>
      <c r="H110" s="375">
        <v>346606649.41999996</v>
      </c>
      <c r="I110" s="375">
        <v>155224748</v>
      </c>
      <c r="J110" s="375">
        <v>1985447</v>
      </c>
      <c r="K110" s="375">
        <v>157210195</v>
      </c>
      <c r="L110" s="375">
        <v>2791411</v>
      </c>
      <c r="M110" s="410">
        <v>32369042.379999999</v>
      </c>
      <c r="N110" s="410">
        <v>3383889.62</v>
      </c>
      <c r="O110" s="410">
        <v>35752932</v>
      </c>
      <c r="P110" s="778">
        <v>1014693412.5899999</v>
      </c>
      <c r="Q110" s="587"/>
      <c r="R110" s="778">
        <v>1014693412.5899999</v>
      </c>
      <c r="S110" s="376"/>
      <c r="T110" s="778">
        <v>932727213.58999991</v>
      </c>
      <c r="U110" s="778">
        <v>932727213.58999991</v>
      </c>
      <c r="V110" s="778">
        <v>978940480.58999991</v>
      </c>
      <c r="W110" s="778">
        <v>978940480.58999991</v>
      </c>
      <c r="X110" s="778">
        <v>1014693412.5899999</v>
      </c>
      <c r="Y110" s="778">
        <v>1014693412.5899999</v>
      </c>
      <c r="Z110" s="410">
        <v>1730019</v>
      </c>
      <c r="AA110" s="410">
        <v>96884</v>
      </c>
      <c r="AB110" s="410">
        <v>1826903</v>
      </c>
      <c r="AC110" s="410">
        <v>53901563.520000003</v>
      </c>
      <c r="AD110" s="410">
        <v>0</v>
      </c>
      <c r="AE110" s="778">
        <v>1070421879.1099999</v>
      </c>
      <c r="AF110" s="377">
        <v>0</v>
      </c>
    </row>
    <row r="111" spans="1:32">
      <c r="A111" s="367">
        <v>2017</v>
      </c>
      <c r="B111" s="372" t="s">
        <v>184</v>
      </c>
      <c r="C111" s="375">
        <v>6304115292.04</v>
      </c>
      <c r="D111" s="375">
        <v>10328286</v>
      </c>
      <c r="E111" s="375">
        <v>6314443578.04</v>
      </c>
      <c r="F111" s="375">
        <v>4501707462.7299995</v>
      </c>
      <c r="G111" s="375">
        <v>21552178</v>
      </c>
      <c r="H111" s="375">
        <v>4523259640.7299995</v>
      </c>
      <c r="I111" s="375">
        <v>2025653859</v>
      </c>
      <c r="J111" s="375">
        <v>2899199</v>
      </c>
      <c r="K111" s="375">
        <v>2028553058</v>
      </c>
      <c r="L111" s="375">
        <v>33047378</v>
      </c>
      <c r="M111" s="410">
        <v>387096898.54000002</v>
      </c>
      <c r="N111" s="410">
        <v>42962755.82</v>
      </c>
      <c r="O111" s="410">
        <v>430059654.35999995</v>
      </c>
      <c r="P111" s="778">
        <v>13329363309.130001</v>
      </c>
      <c r="Q111" s="587"/>
      <c r="R111" s="778">
        <v>13329363309.130001</v>
      </c>
      <c r="S111" s="376"/>
      <c r="T111" s="778">
        <v>12864523991.77</v>
      </c>
      <c r="U111" s="778">
        <v>12864523991.77</v>
      </c>
      <c r="V111" s="778">
        <v>12899303654.77</v>
      </c>
      <c r="W111" s="778">
        <v>12899303654.77</v>
      </c>
      <c r="X111" s="778">
        <v>13329363309.130001</v>
      </c>
      <c r="Y111" s="778">
        <v>13329363309.130001</v>
      </c>
      <c r="Z111" s="410">
        <v>20307730</v>
      </c>
      <c r="AA111" s="410">
        <v>138535</v>
      </c>
      <c r="AB111" s="410">
        <v>20446265</v>
      </c>
      <c r="AC111" s="410">
        <v>794210408.69000006</v>
      </c>
      <c r="AD111" s="410">
        <v>0</v>
      </c>
      <c r="AE111" s="778">
        <v>14144019982.820002</v>
      </c>
      <c r="AF111" s="377">
        <v>0</v>
      </c>
    </row>
    <row r="112" spans="1:32">
      <c r="A112" s="367">
        <v>2018</v>
      </c>
      <c r="B112" s="367" t="s">
        <v>6</v>
      </c>
      <c r="C112" s="375">
        <v>547378458.5</v>
      </c>
      <c r="D112" s="375">
        <v>-4301191</v>
      </c>
      <c r="E112" s="375">
        <v>543077267.5</v>
      </c>
      <c r="F112" s="375">
        <v>345085050.41999996</v>
      </c>
      <c r="G112" s="375">
        <v>-2542599</v>
      </c>
      <c r="H112" s="375">
        <v>342542451.41999996</v>
      </c>
      <c r="I112" s="375">
        <v>157917774</v>
      </c>
      <c r="J112" s="375">
        <v>-275354</v>
      </c>
      <c r="K112" s="375">
        <v>157642420</v>
      </c>
      <c r="L112" s="375">
        <v>2798295</v>
      </c>
      <c r="M112" s="410">
        <v>33434645.870000001</v>
      </c>
      <c r="N112" s="410">
        <v>3500919.75</v>
      </c>
      <c r="O112" s="410">
        <v>36935565.620000005</v>
      </c>
      <c r="P112" s="778">
        <v>1082995999.54</v>
      </c>
      <c r="Q112" s="587"/>
      <c r="R112" s="778">
        <v>1082995999.54</v>
      </c>
      <c r="S112" s="376"/>
      <c r="T112" s="778">
        <v>1053179577.92</v>
      </c>
      <c r="U112" s="778">
        <v>1053179577.92</v>
      </c>
      <c r="V112" s="778">
        <v>1046060433.92</v>
      </c>
      <c r="W112" s="778">
        <v>1046060433.92</v>
      </c>
      <c r="X112" s="778">
        <v>1082995999.54</v>
      </c>
      <c r="Y112" s="778">
        <v>1082995999.54</v>
      </c>
      <c r="Z112" s="410">
        <v>2259962</v>
      </c>
      <c r="AA112" s="410">
        <v>-16910</v>
      </c>
      <c r="AB112" s="410">
        <v>2243052</v>
      </c>
      <c r="AC112" s="410">
        <v>61391982.409999996</v>
      </c>
      <c r="AD112" s="410">
        <v>0</v>
      </c>
      <c r="AE112" s="778">
        <v>1146631033.95</v>
      </c>
      <c r="AF112" s="377">
        <v>0</v>
      </c>
    </row>
    <row r="113" spans="1:32">
      <c r="A113" s="367">
        <v>2018</v>
      </c>
      <c r="B113" s="367" t="s">
        <v>7</v>
      </c>
      <c r="C113" s="375">
        <v>495454192.5</v>
      </c>
      <c r="D113" s="375">
        <v>-49666754</v>
      </c>
      <c r="E113" s="375">
        <v>445787438.5</v>
      </c>
      <c r="F113" s="375">
        <v>326858509.89999998</v>
      </c>
      <c r="G113" s="375">
        <v>-31109191</v>
      </c>
      <c r="H113" s="375">
        <v>295749318.89999998</v>
      </c>
      <c r="I113" s="375">
        <v>152720500</v>
      </c>
      <c r="J113" s="375">
        <v>-3354459</v>
      </c>
      <c r="K113" s="375">
        <v>149366041</v>
      </c>
      <c r="L113" s="375">
        <v>2805197</v>
      </c>
      <c r="M113" s="410">
        <v>28433081.66</v>
      </c>
      <c r="N113" s="410">
        <v>2995026.04</v>
      </c>
      <c r="O113" s="410">
        <v>31428107.699999999</v>
      </c>
      <c r="P113" s="778">
        <v>925136103.0999999</v>
      </c>
      <c r="Q113" s="587"/>
      <c r="R113" s="778">
        <v>925136103.0999999</v>
      </c>
      <c r="S113" s="376"/>
      <c r="T113" s="778">
        <v>977838399.39999998</v>
      </c>
      <c r="U113" s="778">
        <v>977838399.39999998</v>
      </c>
      <c r="V113" s="778">
        <v>893707995.39999998</v>
      </c>
      <c r="W113" s="778">
        <v>893707995.39999998</v>
      </c>
      <c r="X113" s="778">
        <v>925136103.0999999</v>
      </c>
      <c r="Y113" s="778">
        <v>925136103.0999999</v>
      </c>
      <c r="Z113" s="410">
        <v>1757199</v>
      </c>
      <c r="AA113" s="410">
        <v>-169992</v>
      </c>
      <c r="AB113" s="410">
        <v>1587207</v>
      </c>
      <c r="AC113" s="410">
        <v>43431047.380000003</v>
      </c>
      <c r="AD113" s="410">
        <v>0</v>
      </c>
      <c r="AE113" s="778">
        <v>970154357.4799999</v>
      </c>
      <c r="AF113" s="377">
        <v>0</v>
      </c>
    </row>
    <row r="114" spans="1:32">
      <c r="A114" s="367">
        <v>2018</v>
      </c>
      <c r="B114" s="367" t="s">
        <v>8</v>
      </c>
      <c r="C114" s="375">
        <v>418184038.5</v>
      </c>
      <c r="D114" s="375">
        <v>19439964</v>
      </c>
      <c r="E114" s="375">
        <v>437624002.5</v>
      </c>
      <c r="F114" s="375">
        <v>314850540.87</v>
      </c>
      <c r="G114" s="375">
        <v>14034411</v>
      </c>
      <c r="H114" s="375">
        <v>328884951.87</v>
      </c>
      <c r="I114" s="375">
        <v>154050123</v>
      </c>
      <c r="J114" s="375">
        <v>1595295</v>
      </c>
      <c r="K114" s="375">
        <v>155645418</v>
      </c>
      <c r="L114" s="375">
        <v>2812115</v>
      </c>
      <c r="M114" s="410">
        <v>28492875.300000001</v>
      </c>
      <c r="N114" s="410">
        <v>3069353.8</v>
      </c>
      <c r="O114" s="410">
        <v>31562229.100000001</v>
      </c>
      <c r="P114" s="778">
        <v>956528716.47000003</v>
      </c>
      <c r="Q114" s="587"/>
      <c r="R114" s="778">
        <v>956528716.47000003</v>
      </c>
      <c r="S114" s="376"/>
      <c r="T114" s="778">
        <v>889896817.37</v>
      </c>
      <c r="U114" s="778">
        <v>889896817.37</v>
      </c>
      <c r="V114" s="778">
        <v>924966487.37</v>
      </c>
      <c r="W114" s="778">
        <v>924966487.37</v>
      </c>
      <c r="X114" s="778">
        <v>956528716.47000003</v>
      </c>
      <c r="Y114" s="778">
        <v>956528716.47000003</v>
      </c>
      <c r="Z114" s="410">
        <v>1716158</v>
      </c>
      <c r="AA114" s="410">
        <v>77923</v>
      </c>
      <c r="AB114" s="410">
        <v>1794081</v>
      </c>
      <c r="AC114" s="410">
        <v>45765070.670000002</v>
      </c>
      <c r="AD114" s="410">
        <v>0</v>
      </c>
      <c r="AE114" s="778">
        <v>1004087868.14</v>
      </c>
      <c r="AF114" s="377">
        <v>0</v>
      </c>
    </row>
    <row r="115" spans="1:32">
      <c r="A115" s="367">
        <v>2018</v>
      </c>
      <c r="B115" s="367" t="s">
        <v>9</v>
      </c>
      <c r="C115" s="375">
        <v>392155735.5</v>
      </c>
      <c r="D115" s="375">
        <v>18168598</v>
      </c>
      <c r="E115" s="375">
        <v>410324333.5</v>
      </c>
      <c r="F115" s="375">
        <v>328694579.31999999</v>
      </c>
      <c r="G115" s="375">
        <v>14864614</v>
      </c>
      <c r="H115" s="375">
        <v>343559193.31999999</v>
      </c>
      <c r="I115" s="375">
        <v>158151374</v>
      </c>
      <c r="J115" s="375">
        <v>1722081</v>
      </c>
      <c r="K115" s="375">
        <v>159873455</v>
      </c>
      <c r="L115" s="375">
        <v>2819051</v>
      </c>
      <c r="M115" s="410">
        <v>27652286.870000001</v>
      </c>
      <c r="N115" s="410">
        <v>3068681.07</v>
      </c>
      <c r="O115" s="410">
        <v>30720967.940000001</v>
      </c>
      <c r="P115" s="778">
        <v>947297000.75999999</v>
      </c>
      <c r="Q115" s="587"/>
      <c r="R115" s="778">
        <v>947297000.75999999</v>
      </c>
      <c r="S115" s="376"/>
      <c r="T115" s="778">
        <v>881820739.81999993</v>
      </c>
      <c r="U115" s="778">
        <v>881820739.81999993</v>
      </c>
      <c r="V115" s="778">
        <v>916576032.81999993</v>
      </c>
      <c r="W115" s="778">
        <v>916576032.81999993</v>
      </c>
      <c r="X115" s="778">
        <v>947297000.75999999</v>
      </c>
      <c r="Y115" s="778">
        <v>947297000.75999999</v>
      </c>
      <c r="Z115" s="410">
        <v>1631363</v>
      </c>
      <c r="AA115" s="410">
        <v>75000</v>
      </c>
      <c r="AB115" s="410">
        <v>1706363</v>
      </c>
      <c r="AC115" s="410">
        <v>44272901.450000003</v>
      </c>
      <c r="AD115" s="410">
        <v>0</v>
      </c>
      <c r="AE115" s="778">
        <v>993276265.21000004</v>
      </c>
      <c r="AF115" s="377">
        <v>0</v>
      </c>
    </row>
    <row r="116" spans="1:32">
      <c r="A116" s="367">
        <v>2018</v>
      </c>
      <c r="B116" s="367" t="s">
        <v>10</v>
      </c>
      <c r="C116" s="375">
        <v>448894966.5</v>
      </c>
      <c r="D116" s="375">
        <v>83042843</v>
      </c>
      <c r="E116" s="375">
        <v>531937809.5</v>
      </c>
      <c r="F116" s="375">
        <v>371984153.65999997</v>
      </c>
      <c r="G116" s="375">
        <v>66777850</v>
      </c>
      <c r="H116" s="375">
        <v>438762003.65999997</v>
      </c>
      <c r="I116" s="375">
        <v>166945731</v>
      </c>
      <c r="J116" s="375">
        <v>7252792</v>
      </c>
      <c r="K116" s="375">
        <v>174198523</v>
      </c>
      <c r="L116" s="375">
        <v>2826003</v>
      </c>
      <c r="M116" s="410">
        <v>32858888.18</v>
      </c>
      <c r="N116" s="410">
        <v>3737946.34</v>
      </c>
      <c r="O116" s="410">
        <v>36596834.519999996</v>
      </c>
      <c r="P116" s="778">
        <v>1184321173.6799998</v>
      </c>
      <c r="Q116" s="587"/>
      <c r="R116" s="778">
        <v>1184321173.6799998</v>
      </c>
      <c r="S116" s="376"/>
      <c r="T116" s="778">
        <v>990650854.15999997</v>
      </c>
      <c r="U116" s="778">
        <v>990650854.15999997</v>
      </c>
      <c r="V116" s="778">
        <v>1147724339.1599998</v>
      </c>
      <c r="W116" s="778">
        <v>1147724339.1599998</v>
      </c>
      <c r="X116" s="778">
        <v>1184321173.6799998</v>
      </c>
      <c r="Y116" s="778">
        <v>1184321173.6799998</v>
      </c>
      <c r="Z116" s="410">
        <v>1632695</v>
      </c>
      <c r="AA116" s="410">
        <v>296058</v>
      </c>
      <c r="AB116" s="410">
        <v>1928753</v>
      </c>
      <c r="AC116" s="410">
        <v>71984864.079999998</v>
      </c>
      <c r="AD116" s="410">
        <v>0</v>
      </c>
      <c r="AE116" s="778">
        <v>1258234790.7599998</v>
      </c>
      <c r="AF116" s="377">
        <v>0</v>
      </c>
    </row>
    <row r="117" spans="1:32">
      <c r="A117" s="367">
        <v>2018</v>
      </c>
      <c r="B117" s="367" t="s">
        <v>11</v>
      </c>
      <c r="C117" s="375">
        <v>605780323.5</v>
      </c>
      <c r="D117" s="375">
        <v>33283741</v>
      </c>
      <c r="E117" s="375">
        <v>639064064.5</v>
      </c>
      <c r="F117" s="375">
        <v>429212368.04000002</v>
      </c>
      <c r="G117" s="375">
        <v>22760984</v>
      </c>
      <c r="H117" s="375">
        <v>451973352.04000002</v>
      </c>
      <c r="I117" s="375">
        <v>175596346</v>
      </c>
      <c r="J117" s="375">
        <v>2279900</v>
      </c>
      <c r="K117" s="375">
        <v>177876246</v>
      </c>
      <c r="L117" s="375">
        <v>2832973</v>
      </c>
      <c r="M117" s="410">
        <v>35624233.670000002</v>
      </c>
      <c r="N117" s="410">
        <v>4071807.09</v>
      </c>
      <c r="O117" s="410">
        <v>39696040.760000005</v>
      </c>
      <c r="P117" s="778">
        <v>1311442676.3</v>
      </c>
      <c r="Q117" s="587"/>
      <c r="R117" s="778">
        <v>1311442676.3</v>
      </c>
      <c r="S117" s="376"/>
      <c r="T117" s="778">
        <v>1213422010.54</v>
      </c>
      <c r="U117" s="778">
        <v>1213422010.54</v>
      </c>
      <c r="V117" s="778">
        <v>1271746635.54</v>
      </c>
      <c r="W117" s="778">
        <v>1271746635.54</v>
      </c>
      <c r="X117" s="778">
        <v>1311442676.3</v>
      </c>
      <c r="Y117" s="778">
        <v>1311442676.3</v>
      </c>
      <c r="Z117" s="410">
        <v>1587730</v>
      </c>
      <c r="AA117" s="410">
        <v>84714</v>
      </c>
      <c r="AB117" s="410">
        <v>1672444</v>
      </c>
      <c r="AC117" s="410">
        <v>90838011</v>
      </c>
      <c r="AD117" s="410">
        <v>0</v>
      </c>
      <c r="AE117" s="778">
        <v>1403953131.3</v>
      </c>
      <c r="AF117" s="377">
        <v>0</v>
      </c>
    </row>
    <row r="118" spans="1:32">
      <c r="A118" s="367">
        <v>2018</v>
      </c>
      <c r="B118" s="367" t="s">
        <v>12</v>
      </c>
      <c r="C118" s="375">
        <v>703435334.5</v>
      </c>
      <c r="D118" s="375">
        <v>12341247</v>
      </c>
      <c r="E118" s="375">
        <v>715776581.5</v>
      </c>
      <c r="F118" s="375">
        <v>456629239.44</v>
      </c>
      <c r="G118" s="375">
        <v>7724032</v>
      </c>
      <c r="H118" s="375">
        <v>464353271.44</v>
      </c>
      <c r="I118" s="375">
        <v>182377865</v>
      </c>
      <c r="J118" s="375">
        <v>823301</v>
      </c>
      <c r="K118" s="375">
        <v>183201166</v>
      </c>
      <c r="L118" s="375">
        <v>2839960</v>
      </c>
      <c r="M118" s="410">
        <v>38585632.219999999</v>
      </c>
      <c r="N118" s="410">
        <v>4418963.9000000004</v>
      </c>
      <c r="O118" s="410">
        <v>43004596.119999997</v>
      </c>
      <c r="P118" s="778">
        <v>1409175575.0599999</v>
      </c>
      <c r="Q118" s="587"/>
      <c r="R118" s="778">
        <v>1409175575.0599999</v>
      </c>
      <c r="S118" s="376"/>
      <c r="T118" s="778">
        <v>1345282398.9400001</v>
      </c>
      <c r="U118" s="778">
        <v>1345282398.9400001</v>
      </c>
      <c r="V118" s="778">
        <v>1366170978.9400001</v>
      </c>
      <c r="W118" s="778">
        <v>1366170978.9400001</v>
      </c>
      <c r="X118" s="778">
        <v>1409175575.0599999</v>
      </c>
      <c r="Y118" s="778">
        <v>1409175575.0599999</v>
      </c>
      <c r="Z118" s="410">
        <v>1746459</v>
      </c>
      <c r="AA118" s="410">
        <v>29705</v>
      </c>
      <c r="AB118" s="410">
        <v>1776164</v>
      </c>
      <c r="AC118" s="410">
        <v>106533100.42</v>
      </c>
      <c r="AD118" s="410">
        <v>0</v>
      </c>
      <c r="AE118" s="778">
        <v>1517484839.48</v>
      </c>
      <c r="AF118" s="377">
        <v>0</v>
      </c>
    </row>
    <row r="119" spans="1:32">
      <c r="A119" s="367">
        <v>2018</v>
      </c>
      <c r="B119" s="367" t="s">
        <v>13</v>
      </c>
      <c r="C119" s="375">
        <v>722806412.5</v>
      </c>
      <c r="D119" s="375">
        <v>-8431151</v>
      </c>
      <c r="E119" s="375">
        <v>714375261.5</v>
      </c>
      <c r="F119" s="375">
        <v>464088464.88999999</v>
      </c>
      <c r="G119" s="375">
        <v>-5238824</v>
      </c>
      <c r="H119" s="375">
        <v>458849640.88999999</v>
      </c>
      <c r="I119" s="375">
        <v>180541333</v>
      </c>
      <c r="J119" s="375">
        <v>-519363</v>
      </c>
      <c r="K119" s="375">
        <v>180021970</v>
      </c>
      <c r="L119" s="375">
        <v>2846964</v>
      </c>
      <c r="M119" s="410">
        <v>38899060.43</v>
      </c>
      <c r="N119" s="410">
        <v>4486761.1900000004</v>
      </c>
      <c r="O119" s="410">
        <v>43385821.619999997</v>
      </c>
      <c r="P119" s="778">
        <v>1399479658.01</v>
      </c>
      <c r="Q119" s="587"/>
      <c r="R119" s="778">
        <v>1399479658.01</v>
      </c>
      <c r="S119" s="376"/>
      <c r="T119" s="778">
        <v>1370283174.3899999</v>
      </c>
      <c r="U119" s="778">
        <v>1370283174.3899999</v>
      </c>
      <c r="V119" s="778">
        <v>1356093836.3899999</v>
      </c>
      <c r="W119" s="778">
        <v>1356093836.3899999</v>
      </c>
      <c r="X119" s="778">
        <v>1399479658.01</v>
      </c>
      <c r="Y119" s="778">
        <v>1399479658.01</v>
      </c>
      <c r="Z119" s="410">
        <v>1904100</v>
      </c>
      <c r="AA119" s="410">
        <v>-21601</v>
      </c>
      <c r="AB119" s="410">
        <v>1882499</v>
      </c>
      <c r="AC119" s="410">
        <v>104625344.5</v>
      </c>
      <c r="AD119" s="410">
        <v>0</v>
      </c>
      <c r="AE119" s="778">
        <v>1505987501.51</v>
      </c>
      <c r="AF119" s="377">
        <v>0</v>
      </c>
    </row>
    <row r="120" spans="1:32">
      <c r="A120" s="367">
        <v>2018</v>
      </c>
      <c r="B120" s="367" t="s">
        <v>14</v>
      </c>
      <c r="C120" s="375">
        <v>672923939.5</v>
      </c>
      <c r="D120" s="375">
        <v>-65855864</v>
      </c>
      <c r="E120" s="375">
        <v>607068075.5</v>
      </c>
      <c r="F120" s="375">
        <v>453895188.16000003</v>
      </c>
      <c r="G120" s="375">
        <v>-43281896</v>
      </c>
      <c r="H120" s="375">
        <v>410613292.16000003</v>
      </c>
      <c r="I120" s="375">
        <v>173739579</v>
      </c>
      <c r="J120" s="375">
        <v>-4164496</v>
      </c>
      <c r="K120" s="375">
        <v>169575083</v>
      </c>
      <c r="L120" s="375">
        <v>2853985</v>
      </c>
      <c r="M120" s="410">
        <v>34761590.579999998</v>
      </c>
      <c r="N120" s="410">
        <v>3991428.27</v>
      </c>
      <c r="O120" s="410">
        <v>38753018.850000001</v>
      </c>
      <c r="P120" s="778">
        <v>1228863454.51</v>
      </c>
      <c r="Q120" s="587"/>
      <c r="R120" s="778">
        <v>1228863454.51</v>
      </c>
      <c r="S120" s="376"/>
      <c r="T120" s="778">
        <v>1303412691.6600001</v>
      </c>
      <c r="U120" s="778">
        <v>1303412691.6600001</v>
      </c>
      <c r="V120" s="778">
        <v>1190110435.6600001</v>
      </c>
      <c r="W120" s="778">
        <v>1190110435.6600001</v>
      </c>
      <c r="X120" s="778">
        <v>1228863454.51</v>
      </c>
      <c r="Y120" s="778">
        <v>1228863454.51</v>
      </c>
      <c r="Z120" s="410">
        <v>1819678</v>
      </c>
      <c r="AA120" s="410">
        <v>-174708</v>
      </c>
      <c r="AB120" s="410">
        <v>1644970</v>
      </c>
      <c r="AC120" s="410">
        <v>78384258.980000004</v>
      </c>
      <c r="AD120" s="410">
        <v>0</v>
      </c>
      <c r="AE120" s="778">
        <v>1308892683.49</v>
      </c>
      <c r="AF120" s="377">
        <v>0</v>
      </c>
    </row>
    <row r="121" spans="1:32">
      <c r="A121" s="367">
        <v>2018</v>
      </c>
      <c r="B121" s="367" t="s">
        <v>15</v>
      </c>
      <c r="C121" s="375">
        <v>536944976.5</v>
      </c>
      <c r="D121" s="375">
        <v>-41923476</v>
      </c>
      <c r="E121" s="375">
        <v>495021500.5</v>
      </c>
      <c r="F121" s="375">
        <v>402466358.98000002</v>
      </c>
      <c r="G121" s="375">
        <v>-30627711</v>
      </c>
      <c r="H121" s="375">
        <v>371838647.98000002</v>
      </c>
      <c r="I121" s="375">
        <v>193984448</v>
      </c>
      <c r="J121" s="375">
        <v>-3425183</v>
      </c>
      <c r="K121" s="375">
        <v>190559265</v>
      </c>
      <c r="L121" s="375">
        <v>2861024</v>
      </c>
      <c r="M121" s="410">
        <v>30757161.100000001</v>
      </c>
      <c r="N121" s="410">
        <v>3447143.52</v>
      </c>
      <c r="O121" s="410">
        <v>34204304.620000005</v>
      </c>
      <c r="P121" s="778">
        <v>1094484742.0999999</v>
      </c>
      <c r="Q121" s="587"/>
      <c r="R121" s="778">
        <v>1094484742.0999999</v>
      </c>
      <c r="S121" s="376"/>
      <c r="T121" s="778">
        <v>1136256807.48</v>
      </c>
      <c r="U121" s="778">
        <v>1136256807.48</v>
      </c>
      <c r="V121" s="778">
        <v>1060280437.48</v>
      </c>
      <c r="W121" s="778">
        <v>1060280437.48</v>
      </c>
      <c r="X121" s="778">
        <v>1094484742.0999999</v>
      </c>
      <c r="Y121" s="778">
        <v>1094484742.0999999</v>
      </c>
      <c r="Z121" s="410">
        <v>1364395</v>
      </c>
      <c r="AA121" s="410">
        <v>-105396</v>
      </c>
      <c r="AB121" s="410">
        <v>1258999</v>
      </c>
      <c r="AC121" s="410">
        <v>60366804.560000002</v>
      </c>
      <c r="AD121" s="410">
        <v>0</v>
      </c>
      <c r="AE121" s="778">
        <v>1156110545.6599998</v>
      </c>
      <c r="AF121" s="377">
        <v>0</v>
      </c>
    </row>
    <row r="122" spans="1:32">
      <c r="A122" s="367">
        <v>2018</v>
      </c>
      <c r="B122" s="367" t="s">
        <v>16</v>
      </c>
      <c r="C122" s="375">
        <v>413835307.5</v>
      </c>
      <c r="D122" s="375">
        <v>-12234293</v>
      </c>
      <c r="E122" s="375">
        <v>401601014.5</v>
      </c>
      <c r="F122" s="375">
        <v>347761070.38</v>
      </c>
      <c r="G122" s="375">
        <v>-9831253</v>
      </c>
      <c r="H122" s="375">
        <v>337929817.38</v>
      </c>
      <c r="I122" s="375">
        <v>174476309</v>
      </c>
      <c r="J122" s="375">
        <v>-1020638</v>
      </c>
      <c r="K122" s="375">
        <v>173455671</v>
      </c>
      <c r="L122" s="375">
        <v>2868080</v>
      </c>
      <c r="M122" s="410">
        <v>29073851.190000001</v>
      </c>
      <c r="N122" s="410">
        <v>3039035.67</v>
      </c>
      <c r="O122" s="410">
        <v>32112886.859999999</v>
      </c>
      <c r="P122" s="778">
        <v>947967469.74000001</v>
      </c>
      <c r="Q122" s="587"/>
      <c r="R122" s="778">
        <v>947967469.74000001</v>
      </c>
      <c r="S122" s="376"/>
      <c r="T122" s="778">
        <v>938940766.88</v>
      </c>
      <c r="U122" s="778">
        <v>938940766.88</v>
      </c>
      <c r="V122" s="778">
        <v>915854582.88</v>
      </c>
      <c r="W122" s="778">
        <v>915854582.88</v>
      </c>
      <c r="X122" s="778">
        <v>947967469.74000001</v>
      </c>
      <c r="Y122" s="778">
        <v>947967469.74000001</v>
      </c>
      <c r="Z122" s="410">
        <v>1157972</v>
      </c>
      <c r="AA122" s="410">
        <v>-33263</v>
      </c>
      <c r="AB122" s="410">
        <v>1124709</v>
      </c>
      <c r="AC122" s="410">
        <v>45123452.890000001</v>
      </c>
      <c r="AD122" s="410">
        <v>0</v>
      </c>
      <c r="AE122" s="778">
        <v>994215631.63</v>
      </c>
      <c r="AF122" s="377">
        <v>0</v>
      </c>
    </row>
    <row r="123" spans="1:32">
      <c r="A123" s="367">
        <v>2018</v>
      </c>
      <c r="B123" s="367" t="s">
        <v>17</v>
      </c>
      <c r="C123" s="375">
        <v>452341254.5</v>
      </c>
      <c r="D123" s="375">
        <v>26645320</v>
      </c>
      <c r="E123" s="375">
        <v>478986574.5</v>
      </c>
      <c r="F123" s="375">
        <v>334101522.43000001</v>
      </c>
      <c r="G123" s="375">
        <v>18368628</v>
      </c>
      <c r="H123" s="375">
        <v>352470150.43000001</v>
      </c>
      <c r="I123" s="375">
        <v>155228934</v>
      </c>
      <c r="J123" s="375">
        <v>1980932</v>
      </c>
      <c r="K123" s="375">
        <v>157209866</v>
      </c>
      <c r="L123" s="375">
        <v>2875153</v>
      </c>
      <c r="M123" s="410">
        <v>32756947.640000001</v>
      </c>
      <c r="N123" s="410">
        <v>3408926.54</v>
      </c>
      <c r="O123" s="410">
        <v>36165874.18</v>
      </c>
      <c r="P123" s="778">
        <v>1027707618.11</v>
      </c>
      <c r="Q123" s="587"/>
      <c r="R123" s="778">
        <v>1027707618.11</v>
      </c>
      <c r="S123" s="376"/>
      <c r="T123" s="778">
        <v>944546863.93000007</v>
      </c>
      <c r="U123" s="778">
        <v>944546863.93000007</v>
      </c>
      <c r="V123" s="778">
        <v>991541743.93000007</v>
      </c>
      <c r="W123" s="778">
        <v>991541743.93000007</v>
      </c>
      <c r="X123" s="778">
        <v>1027707618.11</v>
      </c>
      <c r="Y123" s="778">
        <v>1027707618.11</v>
      </c>
      <c r="Z123" s="410">
        <v>1730019</v>
      </c>
      <c r="AA123" s="410">
        <v>96652</v>
      </c>
      <c r="AB123" s="410">
        <v>1826671</v>
      </c>
      <c r="AC123" s="410">
        <v>54785732.109999999</v>
      </c>
      <c r="AD123" s="410">
        <v>0</v>
      </c>
      <c r="AE123" s="778">
        <v>1084320021.22</v>
      </c>
      <c r="AF123" s="377">
        <v>0</v>
      </c>
    </row>
    <row r="124" spans="1:32">
      <c r="A124" s="367">
        <v>2018</v>
      </c>
      <c r="B124" s="372" t="s">
        <v>184</v>
      </c>
      <c r="C124" s="375">
        <v>6410134940</v>
      </c>
      <c r="D124" s="375">
        <v>10508984</v>
      </c>
      <c r="E124" s="375">
        <v>6420643924</v>
      </c>
      <c r="F124" s="375">
        <v>4575627046.4899998</v>
      </c>
      <c r="G124" s="375">
        <v>21899045</v>
      </c>
      <c r="H124" s="375">
        <v>4597526091.4899998</v>
      </c>
      <c r="I124" s="375">
        <v>2025730316</v>
      </c>
      <c r="J124" s="375">
        <v>2894808</v>
      </c>
      <c r="K124" s="375">
        <v>2028625124</v>
      </c>
      <c r="L124" s="375">
        <v>34038800</v>
      </c>
      <c r="M124" s="410">
        <v>391330254.71000004</v>
      </c>
      <c r="N124" s="410">
        <v>43235993.180000007</v>
      </c>
      <c r="O124" s="410">
        <v>434566247.89000005</v>
      </c>
      <c r="P124" s="778">
        <v>13515400187.379999</v>
      </c>
      <c r="Q124" s="587"/>
      <c r="R124" s="778">
        <v>13515400187.379999</v>
      </c>
      <c r="S124" s="376"/>
      <c r="T124" s="778">
        <v>13045531102.49</v>
      </c>
      <c r="U124" s="778">
        <v>13045531102.49</v>
      </c>
      <c r="V124" s="778">
        <v>13080833939.49</v>
      </c>
      <c r="W124" s="778">
        <v>13080833939.49</v>
      </c>
      <c r="X124" s="778">
        <v>13515400187.379999</v>
      </c>
      <c r="Y124" s="778">
        <v>13515400187.379999</v>
      </c>
      <c r="Z124" s="410">
        <v>20307730</v>
      </c>
      <c r="AA124" s="410">
        <v>138182</v>
      </c>
      <c r="AB124" s="410">
        <v>20445912</v>
      </c>
      <c r="AC124" s="410">
        <v>807502570.45000005</v>
      </c>
      <c r="AD124" s="410">
        <v>0</v>
      </c>
      <c r="AE124" s="778">
        <v>14343348669.83</v>
      </c>
      <c r="AF124" s="377">
        <v>0</v>
      </c>
    </row>
    <row r="125" spans="1:32">
      <c r="A125" s="367">
        <v>2019</v>
      </c>
      <c r="B125" s="367" t="s">
        <v>6</v>
      </c>
      <c r="C125" s="375">
        <v>556876630.83000004</v>
      </c>
      <c r="D125" s="375">
        <v>-4391001</v>
      </c>
      <c r="E125" s="375">
        <v>552485629.83000004</v>
      </c>
      <c r="F125" s="375">
        <v>352364042.01999998</v>
      </c>
      <c r="G125" s="375">
        <v>-2592200</v>
      </c>
      <c r="H125" s="375">
        <v>349771842.01999998</v>
      </c>
      <c r="I125" s="375">
        <v>157921447</v>
      </c>
      <c r="J125" s="375">
        <v>-274585</v>
      </c>
      <c r="K125" s="375">
        <v>157646862</v>
      </c>
      <c r="L125" s="375">
        <v>2882244</v>
      </c>
      <c r="M125" s="410">
        <v>33848544.009999998</v>
      </c>
      <c r="N125" s="410">
        <v>3527634.35</v>
      </c>
      <c r="O125" s="410">
        <v>37376178.359999999</v>
      </c>
      <c r="P125" s="778">
        <v>1100162756.21</v>
      </c>
      <c r="Q125" s="587"/>
      <c r="R125" s="778">
        <v>1100162756.21</v>
      </c>
      <c r="S125" s="376"/>
      <c r="T125" s="778">
        <v>1070044363.85</v>
      </c>
      <c r="U125" s="778">
        <v>1070044363.85</v>
      </c>
      <c r="V125" s="778">
        <v>1062786577.85</v>
      </c>
      <c r="W125" s="778">
        <v>1062786577.85</v>
      </c>
      <c r="X125" s="778">
        <v>1100162756.21</v>
      </c>
      <c r="Y125" s="778">
        <v>1100162756.21</v>
      </c>
      <c r="Z125" s="410">
        <v>2259962</v>
      </c>
      <c r="AA125" s="410">
        <v>-16861</v>
      </c>
      <c r="AB125" s="410">
        <v>2243101</v>
      </c>
      <c r="AC125" s="410">
        <v>62590085.469999999</v>
      </c>
      <c r="AD125" s="410">
        <v>0</v>
      </c>
      <c r="AE125" s="778">
        <v>1164995942.6800001</v>
      </c>
      <c r="AF125" s="377">
        <v>0</v>
      </c>
    </row>
    <row r="126" spans="1:32">
      <c r="A126" s="367">
        <v>2019</v>
      </c>
      <c r="B126" s="367" t="s">
        <v>7</v>
      </c>
      <c r="C126" s="375">
        <v>504796601.82999998</v>
      </c>
      <c r="D126" s="375">
        <v>-50701837</v>
      </c>
      <c r="E126" s="375">
        <v>454094764.82999998</v>
      </c>
      <c r="F126" s="375">
        <v>333825714.05000001</v>
      </c>
      <c r="G126" s="375">
        <v>-31714305</v>
      </c>
      <c r="H126" s="375">
        <v>302111409.05000001</v>
      </c>
      <c r="I126" s="375">
        <v>152727064</v>
      </c>
      <c r="J126" s="375">
        <v>-3345286</v>
      </c>
      <c r="K126" s="375">
        <v>149381778</v>
      </c>
      <c r="L126" s="375">
        <v>2889353</v>
      </c>
      <c r="M126" s="410">
        <v>28823251.68</v>
      </c>
      <c r="N126" s="410">
        <v>3020209.14</v>
      </c>
      <c r="O126" s="410">
        <v>31843460.82</v>
      </c>
      <c r="P126" s="778">
        <v>940320765.70000005</v>
      </c>
      <c r="Q126" s="587"/>
      <c r="R126" s="778">
        <v>940320765.70000005</v>
      </c>
      <c r="S126" s="376"/>
      <c r="T126" s="778">
        <v>994238732.88</v>
      </c>
      <c r="U126" s="778">
        <v>994238732.88</v>
      </c>
      <c r="V126" s="778">
        <v>908477304.88</v>
      </c>
      <c r="W126" s="778">
        <v>908477304.88</v>
      </c>
      <c r="X126" s="778">
        <v>940320765.70000005</v>
      </c>
      <c r="Y126" s="778">
        <v>940320765.70000005</v>
      </c>
      <c r="Z126" s="410">
        <v>1757199</v>
      </c>
      <c r="AA126" s="410">
        <v>-169495</v>
      </c>
      <c r="AB126" s="410">
        <v>1587704</v>
      </c>
      <c r="AC126" s="410">
        <v>44268324.909999996</v>
      </c>
      <c r="AD126" s="410">
        <v>0</v>
      </c>
      <c r="AE126" s="778">
        <v>986176794.61000001</v>
      </c>
      <c r="AF126" s="377">
        <v>0</v>
      </c>
    </row>
    <row r="127" spans="1:32">
      <c r="A127" s="367">
        <v>2019</v>
      </c>
      <c r="B127" s="367" t="s">
        <v>8</v>
      </c>
      <c r="C127" s="375">
        <v>426642387.82999998</v>
      </c>
      <c r="D127" s="375">
        <v>19855202</v>
      </c>
      <c r="E127" s="375">
        <v>446497589.82999998</v>
      </c>
      <c r="F127" s="375">
        <v>321552720.36000001</v>
      </c>
      <c r="G127" s="375">
        <v>14315646</v>
      </c>
      <c r="H127" s="375">
        <v>335868366.36000001</v>
      </c>
      <c r="I127" s="375">
        <v>154055808</v>
      </c>
      <c r="J127" s="375">
        <v>1591720</v>
      </c>
      <c r="K127" s="375">
        <v>155647528</v>
      </c>
      <c r="L127" s="375">
        <v>2896479</v>
      </c>
      <c r="M127" s="410">
        <v>28927970.059999999</v>
      </c>
      <c r="N127" s="410">
        <v>3097436.52</v>
      </c>
      <c r="O127" s="410">
        <v>32025406.579999998</v>
      </c>
      <c r="P127" s="778">
        <v>972935369.76999998</v>
      </c>
      <c r="Q127" s="587"/>
      <c r="R127" s="778">
        <v>972935369.76999998</v>
      </c>
      <c r="S127" s="376"/>
      <c r="T127" s="778">
        <v>905147395.19000006</v>
      </c>
      <c r="U127" s="778">
        <v>905147395.19000006</v>
      </c>
      <c r="V127" s="778">
        <v>940909963.19000006</v>
      </c>
      <c r="W127" s="778">
        <v>940909963.19000006</v>
      </c>
      <c r="X127" s="778">
        <v>972935369.76999998</v>
      </c>
      <c r="Y127" s="778">
        <v>972935369.76999998</v>
      </c>
      <c r="Z127" s="410">
        <v>1716158</v>
      </c>
      <c r="AA127" s="410">
        <v>77736</v>
      </c>
      <c r="AB127" s="410">
        <v>1793894</v>
      </c>
      <c r="AC127" s="410">
        <v>46608280.439999998</v>
      </c>
      <c r="AD127" s="410">
        <v>0</v>
      </c>
      <c r="AE127" s="778">
        <v>1021337544.21</v>
      </c>
      <c r="AF127" s="377">
        <v>0</v>
      </c>
    </row>
    <row r="128" spans="1:32">
      <c r="A128" s="367">
        <v>2019</v>
      </c>
      <c r="B128" s="367" t="s">
        <v>9</v>
      </c>
      <c r="C128" s="375">
        <v>400764893.82999998</v>
      </c>
      <c r="D128" s="375">
        <v>18559688</v>
      </c>
      <c r="E128" s="375">
        <v>419324581.82999998</v>
      </c>
      <c r="F128" s="375">
        <v>335609186.59000003</v>
      </c>
      <c r="G128" s="375">
        <v>15165120</v>
      </c>
      <c r="H128" s="375">
        <v>350774306.59000003</v>
      </c>
      <c r="I128" s="375">
        <v>158159195</v>
      </c>
      <c r="J128" s="375">
        <v>1718592</v>
      </c>
      <c r="K128" s="375">
        <v>159877787</v>
      </c>
      <c r="L128" s="375">
        <v>2903622</v>
      </c>
      <c r="M128" s="410">
        <v>28066182.940000001</v>
      </c>
      <c r="N128" s="410">
        <v>3095395.54</v>
      </c>
      <c r="O128" s="410">
        <v>31161578.48</v>
      </c>
      <c r="P128" s="778">
        <v>964041875.9000001</v>
      </c>
      <c r="Q128" s="587"/>
      <c r="R128" s="778">
        <v>964041875.9000001</v>
      </c>
      <c r="S128" s="376"/>
      <c r="T128" s="778">
        <v>897436897.42000008</v>
      </c>
      <c r="U128" s="778">
        <v>897436897.42000008</v>
      </c>
      <c r="V128" s="778">
        <v>932880297.42000008</v>
      </c>
      <c r="W128" s="778">
        <v>932880297.42000008</v>
      </c>
      <c r="X128" s="778">
        <v>964041875.9000001</v>
      </c>
      <c r="Y128" s="778">
        <v>964041875.9000001</v>
      </c>
      <c r="Z128" s="410">
        <v>1631363</v>
      </c>
      <c r="AA128" s="410">
        <v>74832</v>
      </c>
      <c r="AB128" s="410">
        <v>1706195</v>
      </c>
      <c r="AC128" s="410">
        <v>45068963.780000001</v>
      </c>
      <c r="AD128" s="410">
        <v>0</v>
      </c>
      <c r="AE128" s="778">
        <v>1010817034.6800001</v>
      </c>
      <c r="AF128" s="377">
        <v>0</v>
      </c>
    </row>
    <row r="129" spans="1:32">
      <c r="A129" s="367">
        <v>2019</v>
      </c>
      <c r="B129" s="367" t="s">
        <v>10</v>
      </c>
      <c r="C129" s="375">
        <v>458136212.82999998</v>
      </c>
      <c r="D129" s="375">
        <v>84779266</v>
      </c>
      <c r="E129" s="375">
        <v>542915478.83000004</v>
      </c>
      <c r="F129" s="375">
        <v>379555372.69</v>
      </c>
      <c r="G129" s="375">
        <v>68085406</v>
      </c>
      <c r="H129" s="375">
        <v>447640778.69</v>
      </c>
      <c r="I129" s="375">
        <v>166951562</v>
      </c>
      <c r="J129" s="375">
        <v>7233189</v>
      </c>
      <c r="K129" s="375">
        <v>174184751</v>
      </c>
      <c r="L129" s="375">
        <v>2910783</v>
      </c>
      <c r="M129" s="410">
        <v>33277352.84</v>
      </c>
      <c r="N129" s="410">
        <v>3764955.68</v>
      </c>
      <c r="O129" s="410">
        <v>37042308.520000003</v>
      </c>
      <c r="P129" s="778">
        <v>1204694100.04</v>
      </c>
      <c r="Q129" s="587"/>
      <c r="R129" s="778">
        <v>1204694100.04</v>
      </c>
      <c r="S129" s="376"/>
      <c r="T129" s="778">
        <v>1007553930.52</v>
      </c>
      <c r="U129" s="778">
        <v>1007553930.52</v>
      </c>
      <c r="V129" s="778">
        <v>1167651791.52</v>
      </c>
      <c r="W129" s="778">
        <v>1167651791.52</v>
      </c>
      <c r="X129" s="778">
        <v>1204694100.04</v>
      </c>
      <c r="Y129" s="778">
        <v>1204694100.04</v>
      </c>
      <c r="Z129" s="410">
        <v>1632695</v>
      </c>
      <c r="AA129" s="410">
        <v>295215</v>
      </c>
      <c r="AB129" s="410">
        <v>1927910</v>
      </c>
      <c r="AC129" s="410">
        <v>73304658.5</v>
      </c>
      <c r="AD129" s="410">
        <v>0</v>
      </c>
      <c r="AE129" s="778">
        <v>1279926668.54</v>
      </c>
      <c r="AF129" s="377">
        <v>0</v>
      </c>
    </row>
    <row r="130" spans="1:32">
      <c r="A130" s="367">
        <v>2019</v>
      </c>
      <c r="B130" s="367" t="s">
        <v>11</v>
      </c>
      <c r="C130" s="375">
        <v>617586832.83000004</v>
      </c>
      <c r="D130" s="375">
        <v>33984129</v>
      </c>
      <c r="E130" s="375">
        <v>651570961.83000004</v>
      </c>
      <c r="F130" s="375">
        <v>437834956.56999999</v>
      </c>
      <c r="G130" s="375">
        <v>23208367</v>
      </c>
      <c r="H130" s="375">
        <v>461043323.56999999</v>
      </c>
      <c r="I130" s="375">
        <v>175603936</v>
      </c>
      <c r="J130" s="375">
        <v>2274061</v>
      </c>
      <c r="K130" s="375">
        <v>177877997</v>
      </c>
      <c r="L130" s="375">
        <v>2917962</v>
      </c>
      <c r="M130" s="410">
        <v>36025458.149999999</v>
      </c>
      <c r="N130" s="410">
        <v>4097703.68</v>
      </c>
      <c r="O130" s="410">
        <v>40123161.829999998</v>
      </c>
      <c r="P130" s="778">
        <v>1333533406.23</v>
      </c>
      <c r="Q130" s="587"/>
      <c r="R130" s="778">
        <v>1333533406.23</v>
      </c>
      <c r="S130" s="376"/>
      <c r="T130" s="778">
        <v>1233943687.4000001</v>
      </c>
      <c r="U130" s="778">
        <v>1233943687.4000001</v>
      </c>
      <c r="V130" s="778">
        <v>1293410244.4000001</v>
      </c>
      <c r="W130" s="778">
        <v>1293410244.4000001</v>
      </c>
      <c r="X130" s="778">
        <v>1333533406.23</v>
      </c>
      <c r="Y130" s="778">
        <v>1333533406.23</v>
      </c>
      <c r="Z130" s="410">
        <v>1587730</v>
      </c>
      <c r="AA130" s="410">
        <v>84482</v>
      </c>
      <c r="AB130" s="410">
        <v>1672212</v>
      </c>
      <c r="AC130" s="410">
        <v>92611009.150000006</v>
      </c>
      <c r="AD130" s="410">
        <v>0</v>
      </c>
      <c r="AE130" s="778">
        <v>1427816627.3800001</v>
      </c>
      <c r="AF130" s="377">
        <v>0</v>
      </c>
    </row>
    <row r="131" spans="1:32">
      <c r="A131" s="367">
        <v>2019</v>
      </c>
      <c r="B131" s="367" t="s">
        <v>12</v>
      </c>
      <c r="C131" s="375">
        <v>716994343.83000004</v>
      </c>
      <c r="D131" s="375">
        <v>12578604</v>
      </c>
      <c r="E131" s="375">
        <v>729572947.83000004</v>
      </c>
      <c r="F131" s="375">
        <v>465761303.06</v>
      </c>
      <c r="G131" s="375">
        <v>7861858</v>
      </c>
      <c r="H131" s="375">
        <v>473623161.06</v>
      </c>
      <c r="I131" s="375">
        <v>182622309</v>
      </c>
      <c r="J131" s="375">
        <v>823724</v>
      </c>
      <c r="K131" s="375">
        <v>183446033</v>
      </c>
      <c r="L131" s="375">
        <v>2925159</v>
      </c>
      <c r="M131" s="410">
        <v>39002691.689999998</v>
      </c>
      <c r="N131" s="410">
        <v>4445882.55</v>
      </c>
      <c r="O131" s="410">
        <v>43448574.239999995</v>
      </c>
      <c r="P131" s="778">
        <v>1433015875.1300001</v>
      </c>
      <c r="Q131" s="587"/>
      <c r="R131" s="778">
        <v>1433015875.1300001</v>
      </c>
      <c r="S131" s="376"/>
      <c r="T131" s="778">
        <v>1368303114.8900001</v>
      </c>
      <c r="U131" s="778">
        <v>1368303114.8900001</v>
      </c>
      <c r="V131" s="778">
        <v>1389567300.8900001</v>
      </c>
      <c r="W131" s="778">
        <v>1389567300.8900001</v>
      </c>
      <c r="X131" s="778">
        <v>1433015875.1300001</v>
      </c>
      <c r="Y131" s="778">
        <v>1433015875.1300001</v>
      </c>
      <c r="Z131" s="410">
        <v>1746459</v>
      </c>
      <c r="AA131" s="410">
        <v>29571</v>
      </c>
      <c r="AB131" s="410">
        <v>1776030</v>
      </c>
      <c r="AC131" s="410">
        <v>108697594.94</v>
      </c>
      <c r="AD131" s="410">
        <v>0</v>
      </c>
      <c r="AE131" s="778">
        <v>1543489500.0700002</v>
      </c>
      <c r="AF131" s="377">
        <v>0</v>
      </c>
    </row>
    <row r="132" spans="1:32">
      <c r="A132" s="367">
        <v>2019</v>
      </c>
      <c r="B132" s="367" t="s">
        <v>13</v>
      </c>
      <c r="C132" s="375">
        <v>736986452.83000004</v>
      </c>
      <c r="D132" s="375">
        <v>-8639788</v>
      </c>
      <c r="E132" s="375">
        <v>728346664.83000004</v>
      </c>
      <c r="F132" s="375">
        <v>473411409.62</v>
      </c>
      <c r="G132" s="375">
        <v>-5360981</v>
      </c>
      <c r="H132" s="375">
        <v>468050428.62</v>
      </c>
      <c r="I132" s="375">
        <v>180781805</v>
      </c>
      <c r="J132" s="375">
        <v>-522546</v>
      </c>
      <c r="K132" s="375">
        <v>180259259</v>
      </c>
      <c r="L132" s="375">
        <v>2932373</v>
      </c>
      <c r="M132" s="410">
        <v>39323847.630000003</v>
      </c>
      <c r="N132" s="410">
        <v>4514178.62</v>
      </c>
      <c r="O132" s="410">
        <v>43838026.25</v>
      </c>
      <c r="P132" s="778">
        <v>1423426751.7</v>
      </c>
      <c r="Q132" s="587"/>
      <c r="R132" s="778">
        <v>1423426751.7</v>
      </c>
      <c r="S132" s="376"/>
      <c r="T132" s="778">
        <v>1394112040.45</v>
      </c>
      <c r="U132" s="778">
        <v>1394112040.45</v>
      </c>
      <c r="V132" s="778">
        <v>1379588725.45</v>
      </c>
      <c r="W132" s="778">
        <v>1379588725.45</v>
      </c>
      <c r="X132" s="778">
        <v>1423426751.7</v>
      </c>
      <c r="Y132" s="778">
        <v>1423426751.7</v>
      </c>
      <c r="Z132" s="410">
        <v>1904100</v>
      </c>
      <c r="AA132" s="410">
        <v>-21620</v>
      </c>
      <c r="AB132" s="410">
        <v>1882480</v>
      </c>
      <c r="AC132" s="410">
        <v>106768898.52</v>
      </c>
      <c r="AD132" s="410">
        <v>0</v>
      </c>
      <c r="AE132" s="778">
        <v>1532078130.22</v>
      </c>
      <c r="AF132" s="377">
        <v>0</v>
      </c>
    </row>
    <row r="133" spans="1:32">
      <c r="A133" s="367">
        <v>2019</v>
      </c>
      <c r="B133" s="367" t="s">
        <v>14</v>
      </c>
      <c r="C133" s="375">
        <v>686769611.83000004</v>
      </c>
      <c r="D133" s="375">
        <v>-67276894</v>
      </c>
      <c r="E133" s="375">
        <v>619492717.83000004</v>
      </c>
      <c r="F133" s="375">
        <v>463152541.01999998</v>
      </c>
      <c r="G133" s="375">
        <v>-44153571</v>
      </c>
      <c r="H133" s="375">
        <v>418998970.01999998</v>
      </c>
      <c r="I133" s="375">
        <v>173978027</v>
      </c>
      <c r="J133" s="375">
        <v>-4178094</v>
      </c>
      <c r="K133" s="375">
        <v>169799933</v>
      </c>
      <c r="L133" s="375">
        <v>2939605</v>
      </c>
      <c r="M133" s="410">
        <v>35183425.229999997</v>
      </c>
      <c r="N133" s="410">
        <v>4018655.12</v>
      </c>
      <c r="O133" s="410">
        <v>39202080.349999994</v>
      </c>
      <c r="P133" s="778">
        <v>1250433306.2</v>
      </c>
      <c r="Q133" s="587"/>
      <c r="R133" s="778">
        <v>1250433306.2</v>
      </c>
      <c r="S133" s="376"/>
      <c r="T133" s="778">
        <v>1326839784.8499999</v>
      </c>
      <c r="U133" s="778">
        <v>1326839784.8499999</v>
      </c>
      <c r="V133" s="778">
        <v>1211231225.8499999</v>
      </c>
      <c r="W133" s="778">
        <v>1211231225.8499999</v>
      </c>
      <c r="X133" s="778">
        <v>1250433306.2</v>
      </c>
      <c r="Y133" s="778">
        <v>1250433306.2</v>
      </c>
      <c r="Z133" s="410">
        <v>1819678</v>
      </c>
      <c r="AA133" s="410">
        <v>-174320</v>
      </c>
      <c r="AB133" s="410">
        <v>1645358</v>
      </c>
      <c r="AC133" s="410">
        <v>79988256.349999994</v>
      </c>
      <c r="AD133" s="410">
        <v>0</v>
      </c>
      <c r="AE133" s="778">
        <v>1332066920.55</v>
      </c>
      <c r="AF133" s="377">
        <v>0</v>
      </c>
    </row>
    <row r="134" spans="1:32">
      <c r="A134" s="367">
        <v>2019</v>
      </c>
      <c r="B134" s="367" t="s">
        <v>15</v>
      </c>
      <c r="C134" s="375">
        <v>548509806.83000004</v>
      </c>
      <c r="D134" s="375">
        <v>-42775774</v>
      </c>
      <c r="E134" s="375">
        <v>505734032.82999998</v>
      </c>
      <c r="F134" s="375">
        <v>410891894.51999998</v>
      </c>
      <c r="G134" s="375">
        <v>-31209111</v>
      </c>
      <c r="H134" s="375">
        <v>379682783.51999998</v>
      </c>
      <c r="I134" s="375">
        <v>194217045</v>
      </c>
      <c r="J134" s="375">
        <v>-3431354</v>
      </c>
      <c r="K134" s="375">
        <v>190785691</v>
      </c>
      <c r="L134" s="375">
        <v>2946855</v>
      </c>
      <c r="M134" s="410">
        <v>31204726.77</v>
      </c>
      <c r="N134" s="410">
        <v>3476031.16</v>
      </c>
      <c r="O134" s="410">
        <v>34680757.93</v>
      </c>
      <c r="P134" s="778">
        <v>1113830120.28</v>
      </c>
      <c r="Q134" s="587"/>
      <c r="R134" s="778">
        <v>1113830120.28</v>
      </c>
      <c r="S134" s="376"/>
      <c r="T134" s="778">
        <v>1156565601.3499999</v>
      </c>
      <c r="U134" s="778">
        <v>1156565601.3499999</v>
      </c>
      <c r="V134" s="778">
        <v>1079149362.3499999</v>
      </c>
      <c r="W134" s="778">
        <v>1079149362.3499999</v>
      </c>
      <c r="X134" s="778">
        <v>1113830120.28</v>
      </c>
      <c r="Y134" s="778">
        <v>1113830120.28</v>
      </c>
      <c r="Z134" s="410">
        <v>1364395</v>
      </c>
      <c r="AA134" s="410">
        <v>-105035</v>
      </c>
      <c r="AB134" s="410">
        <v>1259360</v>
      </c>
      <c r="AC134" s="410">
        <v>61504667.939999998</v>
      </c>
      <c r="AD134" s="410">
        <v>0</v>
      </c>
      <c r="AE134" s="778">
        <v>1176594148.22</v>
      </c>
      <c r="AF134" s="377">
        <v>0</v>
      </c>
    </row>
    <row r="135" spans="1:32">
      <c r="A135" s="367">
        <v>2019</v>
      </c>
      <c r="B135" s="367" t="s">
        <v>16</v>
      </c>
      <c r="C135" s="375">
        <v>421971316.82999998</v>
      </c>
      <c r="D135" s="375">
        <v>-12466382</v>
      </c>
      <c r="E135" s="375">
        <v>409504934.82999998</v>
      </c>
      <c r="F135" s="375">
        <v>355167647.66999996</v>
      </c>
      <c r="G135" s="375">
        <v>-10004237</v>
      </c>
      <c r="H135" s="375">
        <v>345163410.66999996</v>
      </c>
      <c r="I135" s="375">
        <v>174664266</v>
      </c>
      <c r="J135" s="375">
        <v>-1021177</v>
      </c>
      <c r="K135" s="375">
        <v>173643089</v>
      </c>
      <c r="L135" s="375">
        <v>2954122</v>
      </c>
      <c r="M135" s="410">
        <v>29515640.140000001</v>
      </c>
      <c r="N135" s="410">
        <v>3067550.46</v>
      </c>
      <c r="O135" s="410">
        <v>32583190.600000001</v>
      </c>
      <c r="P135" s="778">
        <v>963848747.0999999</v>
      </c>
      <c r="Q135" s="587"/>
      <c r="R135" s="778">
        <v>963848747.0999999</v>
      </c>
      <c r="S135" s="376"/>
      <c r="T135" s="778">
        <v>954757352.5</v>
      </c>
      <c r="U135" s="778">
        <v>954757352.5</v>
      </c>
      <c r="V135" s="778">
        <v>931265556.5</v>
      </c>
      <c r="W135" s="778">
        <v>931265556.5</v>
      </c>
      <c r="X135" s="778">
        <v>963848747.0999999</v>
      </c>
      <c r="Y135" s="778">
        <v>963848747.0999999</v>
      </c>
      <c r="Z135" s="410">
        <v>1157972</v>
      </c>
      <c r="AA135" s="410">
        <v>-33105</v>
      </c>
      <c r="AB135" s="410">
        <v>1124867</v>
      </c>
      <c r="AC135" s="410">
        <v>45943937.079999998</v>
      </c>
      <c r="AD135" s="410">
        <v>0</v>
      </c>
      <c r="AE135" s="778">
        <v>1010917551.1799999</v>
      </c>
      <c r="AF135" s="377">
        <v>0</v>
      </c>
    </row>
    <row r="136" spans="1:32">
      <c r="A136" s="367">
        <v>2019</v>
      </c>
      <c r="B136" s="367" t="s">
        <v>17</v>
      </c>
      <c r="C136" s="375">
        <v>460011621.82999998</v>
      </c>
      <c r="D136" s="375">
        <v>27202972</v>
      </c>
      <c r="E136" s="375">
        <v>487214593.82999998</v>
      </c>
      <c r="F136" s="375">
        <v>341161740.83000004</v>
      </c>
      <c r="G136" s="375">
        <v>18728261</v>
      </c>
      <c r="H136" s="375">
        <v>359890001.83000004</v>
      </c>
      <c r="I136" s="375">
        <v>155409710</v>
      </c>
      <c r="J136" s="375">
        <v>1985393</v>
      </c>
      <c r="K136" s="375">
        <v>157395103</v>
      </c>
      <c r="L136" s="375">
        <v>2961408</v>
      </c>
      <c r="M136" s="410">
        <v>33217529.649999999</v>
      </c>
      <c r="N136" s="410">
        <v>3438654.31</v>
      </c>
      <c r="O136" s="410">
        <v>36656183.960000001</v>
      </c>
      <c r="P136" s="778">
        <v>1044117290.6200001</v>
      </c>
      <c r="Q136" s="587"/>
      <c r="R136" s="778">
        <v>1044117290.6200001</v>
      </c>
      <c r="S136" s="376"/>
      <c r="T136" s="778">
        <v>959544480.66000009</v>
      </c>
      <c r="U136" s="778">
        <v>959544480.66000009</v>
      </c>
      <c r="V136" s="778">
        <v>1007461106.6600001</v>
      </c>
      <c r="W136" s="778">
        <v>1007461106.6600001</v>
      </c>
      <c r="X136" s="778">
        <v>1044117290.6200001</v>
      </c>
      <c r="Y136" s="778">
        <v>1044117290.6200001</v>
      </c>
      <c r="Z136" s="410">
        <v>1730019</v>
      </c>
      <c r="AA136" s="410">
        <v>96378</v>
      </c>
      <c r="AB136" s="410">
        <v>1826397</v>
      </c>
      <c r="AC136" s="410">
        <v>55837910.950000003</v>
      </c>
      <c r="AD136" s="410">
        <v>0</v>
      </c>
      <c r="AE136" s="778">
        <v>1101781598.5700002</v>
      </c>
      <c r="AF136" s="377">
        <v>0</v>
      </c>
    </row>
    <row r="137" spans="1:32">
      <c r="A137" s="367">
        <v>2019</v>
      </c>
      <c r="B137" s="372" t="s">
        <v>184</v>
      </c>
      <c r="C137" s="375">
        <v>6536046713.96</v>
      </c>
      <c r="D137" s="375">
        <v>10708185</v>
      </c>
      <c r="E137" s="375">
        <v>6546754898.96</v>
      </c>
      <c r="F137" s="375">
        <v>4670288529</v>
      </c>
      <c r="G137" s="375">
        <v>22330253</v>
      </c>
      <c r="H137" s="375">
        <v>4692618782</v>
      </c>
      <c r="I137" s="375">
        <v>2027092174</v>
      </c>
      <c r="J137" s="375">
        <v>2853637</v>
      </c>
      <c r="K137" s="375">
        <v>2029945811</v>
      </c>
      <c r="L137" s="375">
        <v>35059965</v>
      </c>
      <c r="M137" s="410">
        <v>396416620.78999996</v>
      </c>
      <c r="N137" s="410">
        <v>43564287.130000003</v>
      </c>
      <c r="O137" s="410">
        <v>439980907.92000008</v>
      </c>
      <c r="P137" s="778">
        <v>13744360364.880001</v>
      </c>
      <c r="Q137" s="587"/>
      <c r="R137" s="778">
        <v>13744360364.880001</v>
      </c>
      <c r="S137" s="376"/>
      <c r="T137" s="778">
        <v>13268487381.959999</v>
      </c>
      <c r="U137" s="778">
        <v>13268487381.959999</v>
      </c>
      <c r="V137" s="778">
        <v>13304379456.959999</v>
      </c>
      <c r="W137" s="778">
        <v>13304379456.959999</v>
      </c>
      <c r="X137" s="778">
        <v>13744360364.880001</v>
      </c>
      <c r="Y137" s="778">
        <v>13744360364.880001</v>
      </c>
      <c r="Z137" s="410">
        <v>20307730</v>
      </c>
      <c r="AA137" s="410">
        <v>137778</v>
      </c>
      <c r="AB137" s="410">
        <v>20445508</v>
      </c>
      <c r="AC137" s="410">
        <v>823192588.03000009</v>
      </c>
      <c r="AD137" s="410">
        <v>0</v>
      </c>
      <c r="AE137" s="778">
        <v>14587998460.910002</v>
      </c>
      <c r="AF137" s="377">
        <v>0</v>
      </c>
    </row>
    <row r="138" spans="1:32">
      <c r="A138" s="367">
        <v>2020</v>
      </c>
      <c r="B138" s="367" t="s">
        <v>6</v>
      </c>
      <c r="C138" s="375">
        <v>569531519.83000004</v>
      </c>
      <c r="D138" s="375">
        <v>-4478075</v>
      </c>
      <c r="E138" s="375">
        <v>565053444.83000004</v>
      </c>
      <c r="F138" s="375">
        <v>358588333.40999997</v>
      </c>
      <c r="G138" s="375">
        <v>-2636158</v>
      </c>
      <c r="H138" s="375">
        <v>355952175.40999997</v>
      </c>
      <c r="I138" s="375">
        <v>158105507</v>
      </c>
      <c r="J138" s="375">
        <v>-275699</v>
      </c>
      <c r="K138" s="375">
        <v>157829808</v>
      </c>
      <c r="L138" s="375">
        <v>2968712</v>
      </c>
      <c r="M138" s="410">
        <v>34309730.009999998</v>
      </c>
      <c r="N138" s="410">
        <v>3557401.1</v>
      </c>
      <c r="O138" s="410">
        <v>37867131.109999999</v>
      </c>
      <c r="P138" s="778">
        <v>1119671271.3499999</v>
      </c>
      <c r="Q138" s="587"/>
      <c r="R138" s="778">
        <v>1119671271.3499999</v>
      </c>
      <c r="S138" s="376"/>
      <c r="T138" s="778">
        <v>1089194072.24</v>
      </c>
      <c r="U138" s="778">
        <v>1089194072.24</v>
      </c>
      <c r="V138" s="778">
        <v>1081804140.24</v>
      </c>
      <c r="W138" s="778">
        <v>1081804140.24</v>
      </c>
      <c r="X138" s="778">
        <v>1119671271.3499999</v>
      </c>
      <c r="Y138" s="778">
        <v>1119671271.3499999</v>
      </c>
      <c r="Z138" s="410">
        <v>2259962</v>
      </c>
      <c r="AA138" s="410">
        <v>-16846</v>
      </c>
      <c r="AB138" s="410">
        <v>2243116</v>
      </c>
      <c r="AC138" s="410">
        <v>63653546.439999998</v>
      </c>
      <c r="AD138" s="410">
        <v>0</v>
      </c>
      <c r="AE138" s="778">
        <v>1185567933.79</v>
      </c>
      <c r="AF138" s="377">
        <v>0</v>
      </c>
    </row>
    <row r="139" spans="1:32">
      <c r="A139" s="367">
        <v>2020</v>
      </c>
      <c r="B139" s="367" t="s">
        <v>7</v>
      </c>
      <c r="C139" s="375">
        <v>516176675.82999998</v>
      </c>
      <c r="D139" s="375">
        <v>-51728605</v>
      </c>
      <c r="E139" s="375">
        <v>464448070.82999998</v>
      </c>
      <c r="F139" s="375">
        <v>339712680.49000001</v>
      </c>
      <c r="G139" s="375">
        <v>-32265318</v>
      </c>
      <c r="H139" s="375">
        <v>307447362.49000001</v>
      </c>
      <c r="I139" s="375">
        <v>153351808</v>
      </c>
      <c r="J139" s="375">
        <v>-3403197</v>
      </c>
      <c r="K139" s="375">
        <v>149948611</v>
      </c>
      <c r="L139" s="375">
        <v>2976033</v>
      </c>
      <c r="M139" s="410">
        <v>30284344.359999999</v>
      </c>
      <c r="N139" s="410">
        <v>3155936.77</v>
      </c>
      <c r="O139" s="410">
        <v>33440281.129999999</v>
      </c>
      <c r="P139" s="778">
        <v>958260358.45000005</v>
      </c>
      <c r="Q139" s="587"/>
      <c r="R139" s="778">
        <v>958260358.45000005</v>
      </c>
      <c r="S139" s="376"/>
      <c r="T139" s="778">
        <v>1012217197.3199999</v>
      </c>
      <c r="U139" s="778">
        <v>1012217197.3199999</v>
      </c>
      <c r="V139" s="778">
        <v>924820077.31999993</v>
      </c>
      <c r="W139" s="778">
        <v>924820077.31999993</v>
      </c>
      <c r="X139" s="778">
        <v>958260358.45000005</v>
      </c>
      <c r="Y139" s="778">
        <v>958260358.45000005</v>
      </c>
      <c r="Z139" s="410">
        <v>1757199</v>
      </c>
      <c r="AA139" s="410">
        <v>-169407</v>
      </c>
      <c r="AB139" s="410">
        <v>1587792</v>
      </c>
      <c r="AC139" s="410">
        <v>45144267.079999998</v>
      </c>
      <c r="AD139" s="410">
        <v>0</v>
      </c>
      <c r="AE139" s="778">
        <v>1004992417.5300001</v>
      </c>
      <c r="AF139" s="377">
        <v>0</v>
      </c>
    </row>
    <row r="140" spans="1:32">
      <c r="A140" s="367">
        <v>2020</v>
      </c>
      <c r="B140" s="367" t="s">
        <v>8</v>
      </c>
      <c r="C140" s="375">
        <v>436252919.82999998</v>
      </c>
      <c r="D140" s="375">
        <v>20224279</v>
      </c>
      <c r="E140" s="375">
        <v>456477198.82999998</v>
      </c>
      <c r="F140" s="375">
        <v>327227127.96000004</v>
      </c>
      <c r="G140" s="375">
        <v>14541503</v>
      </c>
      <c r="H140" s="375">
        <v>341768630.96000004</v>
      </c>
      <c r="I140" s="375">
        <v>154271002</v>
      </c>
      <c r="J140" s="375">
        <v>1598040</v>
      </c>
      <c r="K140" s="375">
        <v>155869042</v>
      </c>
      <c r="L140" s="375">
        <v>2983373</v>
      </c>
      <c r="M140" s="410">
        <v>29390696</v>
      </c>
      <c r="N140" s="410">
        <v>3127302.66</v>
      </c>
      <c r="O140" s="410">
        <v>32517998.66</v>
      </c>
      <c r="P140" s="778">
        <v>989616243.45000005</v>
      </c>
      <c r="Q140" s="587"/>
      <c r="R140" s="778">
        <v>989616243.45000005</v>
      </c>
      <c r="S140" s="376"/>
      <c r="T140" s="778">
        <v>920734422.78999996</v>
      </c>
      <c r="U140" s="778">
        <v>920734422.78999996</v>
      </c>
      <c r="V140" s="778">
        <v>957098244.78999996</v>
      </c>
      <c r="W140" s="778">
        <v>957098244.78999996</v>
      </c>
      <c r="X140" s="778">
        <v>989616243.45000005</v>
      </c>
      <c r="Y140" s="778">
        <v>989616243.45000005</v>
      </c>
      <c r="Z140" s="410">
        <v>1716158</v>
      </c>
      <c r="AA140" s="410">
        <v>77569</v>
      </c>
      <c r="AB140" s="410">
        <v>1793727</v>
      </c>
      <c r="AC140" s="410">
        <v>47358264.460000001</v>
      </c>
      <c r="AD140" s="410">
        <v>0</v>
      </c>
      <c r="AE140" s="778">
        <v>1038768234.9100001</v>
      </c>
      <c r="AF140" s="377">
        <v>0</v>
      </c>
    </row>
    <row r="141" spans="1:32">
      <c r="A141" s="367">
        <v>2020</v>
      </c>
      <c r="B141" s="367" t="s">
        <v>9</v>
      </c>
      <c r="C141" s="375">
        <v>409691631.82999998</v>
      </c>
      <c r="D141" s="375">
        <v>18908445</v>
      </c>
      <c r="E141" s="375">
        <v>428600076.82999998</v>
      </c>
      <c r="F141" s="375">
        <v>341544099.87</v>
      </c>
      <c r="G141" s="375">
        <v>15407484</v>
      </c>
      <c r="H141" s="375">
        <v>356951583.87</v>
      </c>
      <c r="I141" s="375">
        <v>158373265</v>
      </c>
      <c r="J141" s="375">
        <v>1725067</v>
      </c>
      <c r="K141" s="375">
        <v>160098332</v>
      </c>
      <c r="L141" s="375">
        <v>2990731</v>
      </c>
      <c r="M141" s="410">
        <v>28515717.579999998</v>
      </c>
      <c r="N141" s="410">
        <v>3124410.26</v>
      </c>
      <c r="O141" s="410">
        <v>31640127.839999996</v>
      </c>
      <c r="P141" s="778">
        <v>980280851.53999996</v>
      </c>
      <c r="Q141" s="587"/>
      <c r="R141" s="778">
        <v>980280851.53999996</v>
      </c>
      <c r="S141" s="376"/>
      <c r="T141" s="778">
        <v>912599727.70000005</v>
      </c>
      <c r="U141" s="778">
        <v>912599727.70000005</v>
      </c>
      <c r="V141" s="778">
        <v>948640723.70000005</v>
      </c>
      <c r="W141" s="778">
        <v>948640723.70000005</v>
      </c>
      <c r="X141" s="778">
        <v>980280851.53999996</v>
      </c>
      <c r="Y141" s="778">
        <v>980280851.53999996</v>
      </c>
      <c r="Z141" s="410">
        <v>1631363</v>
      </c>
      <c r="AA141" s="410">
        <v>74687</v>
      </c>
      <c r="AB141" s="410">
        <v>1706050</v>
      </c>
      <c r="AC141" s="410">
        <v>45774318.25</v>
      </c>
      <c r="AD141" s="410">
        <v>0</v>
      </c>
      <c r="AE141" s="778">
        <v>1027761219.79</v>
      </c>
      <c r="AF141" s="377">
        <v>0</v>
      </c>
    </row>
    <row r="142" spans="1:32">
      <c r="A142" s="367">
        <v>2020</v>
      </c>
      <c r="B142" s="367" t="s">
        <v>10</v>
      </c>
      <c r="C142" s="375">
        <v>468365631.82999998</v>
      </c>
      <c r="D142" s="375">
        <v>86338174</v>
      </c>
      <c r="E142" s="375">
        <v>554703805.83000004</v>
      </c>
      <c r="F142" s="375">
        <v>386305674.09000003</v>
      </c>
      <c r="G142" s="375">
        <v>69143784</v>
      </c>
      <c r="H142" s="375">
        <v>455449458.09000003</v>
      </c>
      <c r="I142" s="375">
        <v>167196090</v>
      </c>
      <c r="J142" s="375">
        <v>7260375</v>
      </c>
      <c r="K142" s="375">
        <v>174456465</v>
      </c>
      <c r="L142" s="375">
        <v>2998107</v>
      </c>
      <c r="M142" s="410">
        <v>33744388.289999999</v>
      </c>
      <c r="N142" s="410">
        <v>3795099.97</v>
      </c>
      <c r="O142" s="410">
        <v>37539488.259999998</v>
      </c>
      <c r="P142" s="778">
        <v>1225147324.1800001</v>
      </c>
      <c r="Q142" s="587"/>
      <c r="R142" s="778">
        <v>1225147324.1800001</v>
      </c>
      <c r="S142" s="376"/>
      <c r="T142" s="778">
        <v>1024865502.9200001</v>
      </c>
      <c r="U142" s="778">
        <v>1024865502.9200001</v>
      </c>
      <c r="V142" s="778">
        <v>1187607835.9200001</v>
      </c>
      <c r="W142" s="778">
        <v>1187607835.9200001</v>
      </c>
      <c r="X142" s="778">
        <v>1225147324.1800001</v>
      </c>
      <c r="Y142" s="778">
        <v>1225147324.1800001</v>
      </c>
      <c r="Z142" s="410">
        <v>1632695</v>
      </c>
      <c r="AA142" s="410">
        <v>294524</v>
      </c>
      <c r="AB142" s="410">
        <v>1927219</v>
      </c>
      <c r="AC142" s="410">
        <v>74473748.659999996</v>
      </c>
      <c r="AD142" s="410">
        <v>0</v>
      </c>
      <c r="AE142" s="778">
        <v>1301548291.8400002</v>
      </c>
      <c r="AF142" s="377">
        <v>0</v>
      </c>
    </row>
    <row r="143" spans="1:32">
      <c r="A143" s="367">
        <v>2020</v>
      </c>
      <c r="B143" s="367" t="s">
        <v>11</v>
      </c>
      <c r="C143" s="375">
        <v>631258363.83000004</v>
      </c>
      <c r="D143" s="375">
        <v>34607432</v>
      </c>
      <c r="E143" s="375">
        <v>665865795.83000004</v>
      </c>
      <c r="F143" s="375">
        <v>445633575.25</v>
      </c>
      <c r="G143" s="375">
        <v>23566577</v>
      </c>
      <c r="H143" s="375">
        <v>469200152.25</v>
      </c>
      <c r="I143" s="375">
        <v>175860816</v>
      </c>
      <c r="J143" s="375">
        <v>2282234</v>
      </c>
      <c r="K143" s="375">
        <v>178143050</v>
      </c>
      <c r="L143" s="375">
        <v>3005501</v>
      </c>
      <c r="M143" s="410">
        <v>36480041.329999998</v>
      </c>
      <c r="N143" s="410">
        <v>4127044.26</v>
      </c>
      <c r="O143" s="410">
        <v>40607085.589999996</v>
      </c>
      <c r="P143" s="778">
        <v>1356821584.6700001</v>
      </c>
      <c r="Q143" s="587"/>
      <c r="R143" s="778">
        <v>1356821584.6700001</v>
      </c>
      <c r="S143" s="376"/>
      <c r="T143" s="778">
        <v>1255758256.0799999</v>
      </c>
      <c r="U143" s="778">
        <v>1255758256.0799999</v>
      </c>
      <c r="V143" s="778">
        <v>1316214499.0799999</v>
      </c>
      <c r="W143" s="778">
        <v>1316214499.0799999</v>
      </c>
      <c r="X143" s="778">
        <v>1356821584.6700001</v>
      </c>
      <c r="Y143" s="778">
        <v>1356821584.6700001</v>
      </c>
      <c r="Z143" s="410">
        <v>1587730</v>
      </c>
      <c r="AA143" s="410">
        <v>84279</v>
      </c>
      <c r="AB143" s="410">
        <v>1672009</v>
      </c>
      <c r="AC143" s="410">
        <v>94178286.260000005</v>
      </c>
      <c r="AD143" s="410">
        <v>0</v>
      </c>
      <c r="AE143" s="778">
        <v>1452671879.9300001</v>
      </c>
      <c r="AF143" s="377">
        <v>0</v>
      </c>
    </row>
    <row r="144" spans="1:32">
      <c r="A144" s="367">
        <v>2020</v>
      </c>
      <c r="B144" s="367" t="s">
        <v>12</v>
      </c>
      <c r="C144" s="375">
        <v>732777999.83000004</v>
      </c>
      <c r="D144" s="375">
        <v>12804833</v>
      </c>
      <c r="E144" s="375">
        <v>745582832.83000004</v>
      </c>
      <c r="F144" s="375">
        <v>474061325.44</v>
      </c>
      <c r="G144" s="375">
        <v>7980333</v>
      </c>
      <c r="H144" s="375">
        <v>482041658.44</v>
      </c>
      <c r="I144" s="375">
        <v>182635476</v>
      </c>
      <c r="J144" s="375">
        <v>821675</v>
      </c>
      <c r="K144" s="375">
        <v>183457151</v>
      </c>
      <c r="L144" s="375">
        <v>3012913</v>
      </c>
      <c r="M144" s="410">
        <v>39474507.420000002</v>
      </c>
      <c r="N144" s="410">
        <v>4476335.38</v>
      </c>
      <c r="O144" s="410">
        <v>43950842.800000004</v>
      </c>
      <c r="P144" s="778">
        <v>1458045398.0700002</v>
      </c>
      <c r="Q144" s="587"/>
      <c r="R144" s="778">
        <v>1458045398.0700002</v>
      </c>
      <c r="S144" s="376"/>
      <c r="T144" s="778">
        <v>1392487714.27</v>
      </c>
      <c r="U144" s="778">
        <v>1392487714.27</v>
      </c>
      <c r="V144" s="778">
        <v>1414094555.27</v>
      </c>
      <c r="W144" s="778">
        <v>1414094555.27</v>
      </c>
      <c r="X144" s="778">
        <v>1458045398.0700002</v>
      </c>
      <c r="Y144" s="778">
        <v>1458045398.0700002</v>
      </c>
      <c r="Z144" s="410">
        <v>1746459</v>
      </c>
      <c r="AA144" s="410">
        <v>29489</v>
      </c>
      <c r="AB144" s="410">
        <v>1775948</v>
      </c>
      <c r="AC144" s="410">
        <v>110542438.65000001</v>
      </c>
      <c r="AD144" s="410">
        <v>0</v>
      </c>
      <c r="AE144" s="778">
        <v>1570363784.7200003</v>
      </c>
      <c r="AF144" s="377">
        <v>0</v>
      </c>
    </row>
    <row r="145" spans="1:32">
      <c r="A145" s="367">
        <v>2020</v>
      </c>
      <c r="B145" s="367" t="s">
        <v>13</v>
      </c>
      <c r="C145" s="375">
        <v>753135600.83000004</v>
      </c>
      <c r="D145" s="375">
        <v>-8815396</v>
      </c>
      <c r="E145" s="375">
        <v>744320204.83000004</v>
      </c>
      <c r="F145" s="375">
        <v>481839574.32999998</v>
      </c>
      <c r="G145" s="375">
        <v>-5454140</v>
      </c>
      <c r="H145" s="375">
        <v>476385434.32999998</v>
      </c>
      <c r="I145" s="375">
        <v>180791039</v>
      </c>
      <c r="J145" s="375">
        <v>-522408</v>
      </c>
      <c r="K145" s="375">
        <v>180268631</v>
      </c>
      <c r="L145" s="375">
        <v>3020344</v>
      </c>
      <c r="M145" s="410">
        <v>39796244.689999998</v>
      </c>
      <c r="N145" s="410">
        <v>4544668.97</v>
      </c>
      <c r="O145" s="410">
        <v>44340913.659999996</v>
      </c>
      <c r="P145" s="778">
        <v>1448335527.8200002</v>
      </c>
      <c r="Q145" s="587"/>
      <c r="R145" s="778">
        <v>1448335527.8200002</v>
      </c>
      <c r="S145" s="376"/>
      <c r="T145" s="778">
        <v>1418786558.1600001</v>
      </c>
      <c r="U145" s="778">
        <v>1418786558.1600001</v>
      </c>
      <c r="V145" s="778">
        <v>1403994614.1600001</v>
      </c>
      <c r="W145" s="778">
        <v>1403994614.1600001</v>
      </c>
      <c r="X145" s="778">
        <v>1448335527.8200002</v>
      </c>
      <c r="Y145" s="778">
        <v>1448335527.8200002</v>
      </c>
      <c r="Z145" s="410">
        <v>1904100</v>
      </c>
      <c r="AA145" s="410">
        <v>-21610</v>
      </c>
      <c r="AB145" s="410">
        <v>1882490</v>
      </c>
      <c r="AC145" s="410">
        <v>108595789.12</v>
      </c>
      <c r="AD145" s="410">
        <v>0</v>
      </c>
      <c r="AE145" s="778">
        <v>1558813806.9400001</v>
      </c>
      <c r="AF145" s="377">
        <v>0</v>
      </c>
    </row>
    <row r="146" spans="1:32">
      <c r="A146" s="367">
        <v>2020</v>
      </c>
      <c r="B146" s="367" t="s">
        <v>14</v>
      </c>
      <c r="C146" s="375">
        <v>701730194.83000004</v>
      </c>
      <c r="D146" s="375">
        <v>-68546713</v>
      </c>
      <c r="E146" s="375">
        <v>633183481.83000004</v>
      </c>
      <c r="F146" s="375">
        <v>471374622.02999997</v>
      </c>
      <c r="G146" s="375">
        <v>-44856575</v>
      </c>
      <c r="H146" s="375">
        <v>426518047.02999997</v>
      </c>
      <c r="I146" s="375">
        <v>173989153</v>
      </c>
      <c r="J146" s="375">
        <v>-4171288</v>
      </c>
      <c r="K146" s="375">
        <v>169817865</v>
      </c>
      <c r="L146" s="375">
        <v>3027793</v>
      </c>
      <c r="M146" s="410">
        <v>35639306.43</v>
      </c>
      <c r="N146" s="410">
        <v>4048079.48</v>
      </c>
      <c r="O146" s="410">
        <v>39687385.909999996</v>
      </c>
      <c r="P146" s="778">
        <v>1272234572.77</v>
      </c>
      <c r="Q146" s="587"/>
      <c r="R146" s="778">
        <v>1272234572.77</v>
      </c>
      <c r="S146" s="376"/>
      <c r="T146" s="778">
        <v>1350121762.8600001</v>
      </c>
      <c r="U146" s="778">
        <v>1350121762.8600001</v>
      </c>
      <c r="V146" s="778">
        <v>1232547186.8600001</v>
      </c>
      <c r="W146" s="778">
        <v>1232547186.8600001</v>
      </c>
      <c r="X146" s="778">
        <v>1272234572.77</v>
      </c>
      <c r="Y146" s="778">
        <v>1272234572.77</v>
      </c>
      <c r="Z146" s="410">
        <v>1819678</v>
      </c>
      <c r="AA146" s="410">
        <v>-173991</v>
      </c>
      <c r="AB146" s="410">
        <v>1645687</v>
      </c>
      <c r="AC146" s="410">
        <v>81350559.239999995</v>
      </c>
      <c r="AD146" s="410">
        <v>0</v>
      </c>
      <c r="AE146" s="778">
        <v>1355230819.01</v>
      </c>
      <c r="AF146" s="377">
        <v>0</v>
      </c>
    </row>
    <row r="147" spans="1:32">
      <c r="A147" s="367">
        <v>2020</v>
      </c>
      <c r="B147" s="367" t="s">
        <v>15</v>
      </c>
      <c r="C147" s="375">
        <v>560498173.83000004</v>
      </c>
      <c r="D147" s="375">
        <v>-43537067</v>
      </c>
      <c r="E147" s="375">
        <v>516961106.82999998</v>
      </c>
      <c r="F147" s="375">
        <v>418154072.01999998</v>
      </c>
      <c r="G147" s="375">
        <v>-31675158</v>
      </c>
      <c r="H147" s="375">
        <v>386478914.01999998</v>
      </c>
      <c r="I147" s="375">
        <v>194221608</v>
      </c>
      <c r="J147" s="375">
        <v>-3421657</v>
      </c>
      <c r="K147" s="375">
        <v>190799951</v>
      </c>
      <c r="L147" s="375">
        <v>3035260</v>
      </c>
      <c r="M147" s="410">
        <v>31673656.449999999</v>
      </c>
      <c r="N147" s="410">
        <v>3506297.71</v>
      </c>
      <c r="O147" s="410">
        <v>35179954.159999996</v>
      </c>
      <c r="P147" s="778">
        <v>1132455186.01</v>
      </c>
      <c r="Q147" s="587"/>
      <c r="R147" s="778">
        <v>1132455186.01</v>
      </c>
      <c r="S147" s="376"/>
      <c r="T147" s="778">
        <v>1175909113.8499999</v>
      </c>
      <c r="U147" s="778">
        <v>1175909113.8499999</v>
      </c>
      <c r="V147" s="778">
        <v>1097275231.8499999</v>
      </c>
      <c r="W147" s="778">
        <v>1097275231.8499999</v>
      </c>
      <c r="X147" s="778">
        <v>1132455186.01</v>
      </c>
      <c r="Y147" s="778">
        <v>1132455186.01</v>
      </c>
      <c r="Z147" s="410">
        <v>1364395</v>
      </c>
      <c r="AA147" s="410">
        <v>-104727</v>
      </c>
      <c r="AB147" s="410">
        <v>1259668</v>
      </c>
      <c r="AC147" s="410">
        <v>62463555.420000002</v>
      </c>
      <c r="AD147" s="410">
        <v>0</v>
      </c>
      <c r="AE147" s="778">
        <v>1196178409.4300001</v>
      </c>
      <c r="AF147" s="377">
        <v>0</v>
      </c>
    </row>
    <row r="148" spans="1:32">
      <c r="A148" s="367">
        <v>2020</v>
      </c>
      <c r="B148" s="367" t="s">
        <v>16</v>
      </c>
      <c r="C148" s="375">
        <v>431535447.82999998</v>
      </c>
      <c r="D148" s="375">
        <v>-12670236</v>
      </c>
      <c r="E148" s="375">
        <v>418865211.82999998</v>
      </c>
      <c r="F148" s="375">
        <v>361430369.75999999</v>
      </c>
      <c r="G148" s="375">
        <v>-10139196</v>
      </c>
      <c r="H148" s="375">
        <v>351291173.75999999</v>
      </c>
      <c r="I148" s="375">
        <v>174668076</v>
      </c>
      <c r="J148" s="375">
        <v>-1016864</v>
      </c>
      <c r="K148" s="375">
        <v>173651212</v>
      </c>
      <c r="L148" s="375">
        <v>3042746</v>
      </c>
      <c r="M148" s="410">
        <v>29968013.100000001</v>
      </c>
      <c r="N148" s="410">
        <v>3096748.38</v>
      </c>
      <c r="O148" s="410">
        <v>33064761.48</v>
      </c>
      <c r="P148" s="778">
        <v>979915105.06999993</v>
      </c>
      <c r="Q148" s="587"/>
      <c r="R148" s="778">
        <v>979915105.06999993</v>
      </c>
      <c r="S148" s="376"/>
      <c r="T148" s="778">
        <v>970676639.58999991</v>
      </c>
      <c r="U148" s="778">
        <v>970676639.58999991</v>
      </c>
      <c r="V148" s="778">
        <v>946850343.58999991</v>
      </c>
      <c r="W148" s="778">
        <v>946850343.58999991</v>
      </c>
      <c r="X148" s="778">
        <v>979915105.06999993</v>
      </c>
      <c r="Y148" s="778">
        <v>979915105.06999993</v>
      </c>
      <c r="Z148" s="410">
        <v>1157972</v>
      </c>
      <c r="AA148" s="410">
        <v>-32962</v>
      </c>
      <c r="AB148" s="410">
        <v>1125010</v>
      </c>
      <c r="AC148" s="410">
        <v>46633542.840000004</v>
      </c>
      <c r="AD148" s="410">
        <v>0</v>
      </c>
      <c r="AE148" s="778">
        <v>1027673657.91</v>
      </c>
      <c r="AF148" s="377">
        <v>0</v>
      </c>
    </row>
    <row r="149" spans="1:32">
      <c r="A149" s="367">
        <v>2020</v>
      </c>
      <c r="B149" s="367" t="s">
        <v>17</v>
      </c>
      <c r="C149" s="375">
        <v>470634740.82999998</v>
      </c>
      <c r="D149" s="375">
        <v>27712827</v>
      </c>
      <c r="E149" s="375">
        <v>498347567.82999998</v>
      </c>
      <c r="F149" s="375">
        <v>347189878.69</v>
      </c>
      <c r="G149" s="375">
        <v>19026063</v>
      </c>
      <c r="H149" s="375">
        <v>366215941.69</v>
      </c>
      <c r="I149" s="375">
        <v>155413895</v>
      </c>
      <c r="J149" s="375">
        <v>1981666</v>
      </c>
      <c r="K149" s="375">
        <v>157395561</v>
      </c>
      <c r="L149" s="375">
        <v>3050250</v>
      </c>
      <c r="M149" s="410">
        <v>33685098.030000001</v>
      </c>
      <c r="N149" s="410">
        <v>3468833</v>
      </c>
      <c r="O149" s="410">
        <v>37153931.030000001</v>
      </c>
      <c r="P149" s="778">
        <v>1062163251.55</v>
      </c>
      <c r="Q149" s="587"/>
      <c r="R149" s="778">
        <v>1062163251.55</v>
      </c>
      <c r="S149" s="376"/>
      <c r="T149" s="778">
        <v>976288764.51999998</v>
      </c>
      <c r="U149" s="778">
        <v>976288764.51999998</v>
      </c>
      <c r="V149" s="778">
        <v>1025009320.52</v>
      </c>
      <c r="W149" s="778">
        <v>1025009320.52</v>
      </c>
      <c r="X149" s="778">
        <v>1062163251.55</v>
      </c>
      <c r="Y149" s="778">
        <v>1062163251.55</v>
      </c>
      <c r="Z149" s="410">
        <v>1730019</v>
      </c>
      <c r="AA149" s="410">
        <v>96186</v>
      </c>
      <c r="AB149" s="410">
        <v>1826205</v>
      </c>
      <c r="AC149" s="410">
        <v>56730035.280000001</v>
      </c>
      <c r="AD149" s="410">
        <v>0</v>
      </c>
      <c r="AE149" s="778">
        <v>1120719491.8299999</v>
      </c>
      <c r="AF149" s="377">
        <v>0</v>
      </c>
    </row>
    <row r="150" spans="1:32">
      <c r="A150" s="367">
        <v>2020</v>
      </c>
      <c r="B150" s="372" t="s">
        <v>184</v>
      </c>
      <c r="C150" s="375">
        <v>6681588900.96</v>
      </c>
      <c r="D150" s="375">
        <v>10819898</v>
      </c>
      <c r="E150" s="375">
        <v>6692408798.96</v>
      </c>
      <c r="F150" s="375">
        <v>4753061333.3399992</v>
      </c>
      <c r="G150" s="375">
        <v>22639199</v>
      </c>
      <c r="H150" s="375">
        <v>4775700532.3399992</v>
      </c>
      <c r="I150" s="375">
        <v>2028877735</v>
      </c>
      <c r="J150" s="375">
        <v>2857944</v>
      </c>
      <c r="K150" s="375">
        <v>2031735679</v>
      </c>
      <c r="L150" s="375">
        <v>36111763</v>
      </c>
      <c r="M150" s="410">
        <v>402961743.69000006</v>
      </c>
      <c r="N150" s="410">
        <v>44028157.940000005</v>
      </c>
      <c r="O150" s="410">
        <v>446989901.62999988</v>
      </c>
      <c r="P150" s="778">
        <v>13982946674.93</v>
      </c>
      <c r="Q150" s="587"/>
      <c r="R150" s="778">
        <v>13982946674.93</v>
      </c>
      <c r="S150" s="376"/>
      <c r="T150" s="778">
        <v>13499639732.299999</v>
      </c>
      <c r="U150" s="778">
        <v>13499639732.299999</v>
      </c>
      <c r="V150" s="778">
        <v>13535956773.299999</v>
      </c>
      <c r="W150" s="778">
        <v>13535956773.299999</v>
      </c>
      <c r="X150" s="778">
        <v>13982946674.93</v>
      </c>
      <c r="Y150" s="778">
        <v>13982946674.93</v>
      </c>
      <c r="Z150" s="410">
        <v>20307730</v>
      </c>
      <c r="AA150" s="410">
        <v>137191</v>
      </c>
      <c r="AB150" s="410">
        <v>20444921</v>
      </c>
      <c r="AC150" s="410">
        <v>836898351.69999993</v>
      </c>
      <c r="AD150" s="410">
        <v>0</v>
      </c>
      <c r="AE150" s="778">
        <v>14840289947.630001</v>
      </c>
      <c r="AF150" s="377">
        <v>0</v>
      </c>
    </row>
  </sheetData>
  <phoneticPr fontId="12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Z345"/>
  <sheetViews>
    <sheetView zoomScaleNormal="100" workbookViewId="0">
      <pane xSplit="2" ySplit="7" topLeftCell="C8" activePane="bottomRight" state="frozen"/>
      <selection pane="topRight" activeCell="C1" sqref="C1"/>
      <selection pane="bottomLeft" activeCell="A9" sqref="A9"/>
      <selection pane="bottomRight" activeCell="C8" sqref="C8"/>
    </sheetView>
  </sheetViews>
  <sheetFormatPr defaultRowHeight="15"/>
  <cols>
    <col min="1" max="2" width="8.42578125" style="631" customWidth="1"/>
    <col min="3" max="15" width="13.140625" style="631" customWidth="1"/>
    <col min="16" max="16" width="14.28515625" style="631" customWidth="1"/>
    <col min="17" max="19" width="13.5703125" style="631" customWidth="1"/>
    <col min="20" max="22" width="10.28515625" style="631" customWidth="1"/>
    <col min="23" max="23" width="11" style="631" customWidth="1"/>
    <col min="24" max="24" width="10.28515625" style="631" customWidth="1"/>
    <col min="25" max="25" width="19.7109375" style="631" customWidth="1"/>
    <col min="26" max="16384" width="9.140625" style="631"/>
  </cols>
  <sheetData>
    <row r="1" spans="1:26">
      <c r="A1" s="585" t="s">
        <v>22</v>
      </c>
      <c r="B1" s="631" t="s">
        <v>329</v>
      </c>
    </row>
    <row r="2" spans="1:26">
      <c r="A2" s="585" t="s">
        <v>204</v>
      </c>
      <c r="B2" s="631" t="s">
        <v>206</v>
      </c>
    </row>
    <row r="3" spans="1:26">
      <c r="A3" s="585" t="s">
        <v>218</v>
      </c>
      <c r="B3" s="632" t="s">
        <v>304</v>
      </c>
    </row>
    <row r="4" spans="1:26">
      <c r="A4" s="585" t="s">
        <v>205</v>
      </c>
      <c r="B4" s="631" t="s">
        <v>167</v>
      </c>
      <c r="T4" s="637" t="s">
        <v>168</v>
      </c>
      <c r="U4" s="637"/>
      <c r="V4" s="637"/>
      <c r="W4" s="638"/>
      <c r="X4" s="638"/>
      <c r="Y4" s="638"/>
      <c r="Z4" s="639">
        <v>0</v>
      </c>
    </row>
    <row r="5" spans="1:26">
      <c r="M5" s="635"/>
      <c r="N5" s="635"/>
      <c r="O5" s="635"/>
      <c r="P5" s="635"/>
      <c r="Q5" s="635" t="s">
        <v>169</v>
      </c>
      <c r="R5" s="635" t="s">
        <v>169</v>
      </c>
      <c r="S5" s="635" t="s">
        <v>169</v>
      </c>
      <c r="T5" s="640" t="s">
        <v>171</v>
      </c>
      <c r="U5" s="640" t="s">
        <v>171</v>
      </c>
      <c r="V5" s="640" t="s">
        <v>171</v>
      </c>
      <c r="W5" s="640" t="s">
        <v>172</v>
      </c>
      <c r="X5" s="640" t="s">
        <v>68</v>
      </c>
      <c r="Y5" s="640" t="s">
        <v>173</v>
      </c>
      <c r="Z5" s="641" t="s">
        <v>186</v>
      </c>
    </row>
    <row r="6" spans="1:26">
      <c r="C6" s="585" t="s">
        <v>26</v>
      </c>
      <c r="D6" s="585" t="s">
        <v>26</v>
      </c>
      <c r="E6" s="585" t="s">
        <v>26</v>
      </c>
      <c r="F6" s="585" t="s">
        <v>1</v>
      </c>
      <c r="G6" s="585" t="s">
        <v>1</v>
      </c>
      <c r="H6" s="585" t="s">
        <v>1</v>
      </c>
      <c r="I6" s="585" t="s">
        <v>2</v>
      </c>
      <c r="J6" s="585" t="s">
        <v>2</v>
      </c>
      <c r="K6" s="585" t="s">
        <v>2</v>
      </c>
      <c r="L6" s="585" t="s">
        <v>174</v>
      </c>
      <c r="M6" s="636" t="s">
        <v>76</v>
      </c>
      <c r="N6" s="636" t="s">
        <v>175</v>
      </c>
      <c r="O6" s="636" t="s">
        <v>64</v>
      </c>
      <c r="P6" s="636" t="s">
        <v>176</v>
      </c>
      <c r="Q6" s="636" t="s">
        <v>34</v>
      </c>
      <c r="R6" s="636" t="s">
        <v>34</v>
      </c>
      <c r="S6" s="636" t="s">
        <v>176</v>
      </c>
      <c r="T6" s="635" t="s">
        <v>177</v>
      </c>
      <c r="U6" s="635" t="s">
        <v>177</v>
      </c>
      <c r="V6" s="635" t="s">
        <v>177</v>
      </c>
      <c r="W6" s="635" t="s">
        <v>177</v>
      </c>
      <c r="X6" s="635" t="s">
        <v>177</v>
      </c>
      <c r="Y6" s="635" t="s">
        <v>178</v>
      </c>
      <c r="Z6" s="642"/>
    </row>
    <row r="7" spans="1:26">
      <c r="C7" s="585" t="s">
        <v>35</v>
      </c>
      <c r="D7" s="585" t="s">
        <v>180</v>
      </c>
      <c r="E7" s="585" t="s">
        <v>82</v>
      </c>
      <c r="F7" s="585" t="s">
        <v>35</v>
      </c>
      <c r="G7" s="585" t="s">
        <v>180</v>
      </c>
      <c r="H7" s="585" t="s">
        <v>82</v>
      </c>
      <c r="I7" s="585" t="s">
        <v>35</v>
      </c>
      <c r="J7" s="585" t="s">
        <v>180</v>
      </c>
      <c r="K7" s="585" t="s">
        <v>82</v>
      </c>
      <c r="L7" s="585" t="s">
        <v>82</v>
      </c>
      <c r="M7" s="636" t="s">
        <v>82</v>
      </c>
      <c r="N7" s="636" t="s">
        <v>82</v>
      </c>
      <c r="O7" s="636" t="s">
        <v>82</v>
      </c>
      <c r="P7" s="636" t="s">
        <v>82</v>
      </c>
      <c r="Q7" s="636" t="s">
        <v>35</v>
      </c>
      <c r="R7" s="636" t="s">
        <v>182</v>
      </c>
      <c r="S7" s="636" t="s">
        <v>182</v>
      </c>
      <c r="T7" s="635" t="s">
        <v>35</v>
      </c>
      <c r="U7" s="636" t="s">
        <v>180</v>
      </c>
      <c r="V7" s="636" t="s">
        <v>82</v>
      </c>
      <c r="W7" s="636" t="s">
        <v>82</v>
      </c>
      <c r="X7" s="636" t="s">
        <v>82</v>
      </c>
      <c r="Y7" s="636" t="s">
        <v>82</v>
      </c>
      <c r="Z7" s="642"/>
    </row>
    <row r="8" spans="1:26">
      <c r="A8" s="633" t="s">
        <v>49</v>
      </c>
      <c r="B8" s="633" t="s">
        <v>6</v>
      </c>
      <c r="C8" s="634">
        <v>531203427</v>
      </c>
      <c r="D8" s="634">
        <v>-22603400</v>
      </c>
      <c r="E8" s="634">
        <v>508600027</v>
      </c>
      <c r="F8" s="634">
        <v>316856055</v>
      </c>
      <c r="G8" s="634">
        <v>-37750489</v>
      </c>
      <c r="H8" s="634">
        <v>279105566</v>
      </c>
      <c r="I8" s="634">
        <v>123058668</v>
      </c>
      <c r="J8" s="634">
        <v>-8104397</v>
      </c>
      <c r="K8" s="634">
        <v>114954271</v>
      </c>
      <c r="L8" s="634">
        <v>2141592</v>
      </c>
      <c r="M8" s="634">
        <v>31851354</v>
      </c>
      <c r="N8" s="634">
        <v>3572160</v>
      </c>
      <c r="O8" s="634">
        <v>35423514</v>
      </c>
      <c r="P8" s="634">
        <v>940224970</v>
      </c>
      <c r="Q8" s="634">
        <v>973259742</v>
      </c>
      <c r="R8" s="634">
        <v>904801456</v>
      </c>
      <c r="S8" s="634">
        <v>940224970</v>
      </c>
      <c r="T8" s="634">
        <v>2422048</v>
      </c>
      <c r="U8" s="634">
        <v>-257365</v>
      </c>
      <c r="V8" s="634">
        <v>2164683</v>
      </c>
      <c r="W8" s="634">
        <v>88571231</v>
      </c>
      <c r="X8" s="634">
        <v>907016</v>
      </c>
      <c r="Y8" s="634">
        <v>940224970</v>
      </c>
      <c r="Z8" s="634">
        <v>0</v>
      </c>
    </row>
    <row r="9" spans="1:26">
      <c r="A9" s="633" t="s">
        <v>49</v>
      </c>
      <c r="B9" s="633" t="s">
        <v>7</v>
      </c>
      <c r="C9" s="634">
        <v>478790264</v>
      </c>
      <c r="D9" s="634">
        <v>-74713740</v>
      </c>
      <c r="E9" s="634">
        <v>404076524</v>
      </c>
      <c r="F9" s="634">
        <v>302434928</v>
      </c>
      <c r="G9" s="634">
        <v>-37947912</v>
      </c>
      <c r="H9" s="634">
        <v>264487016</v>
      </c>
      <c r="I9" s="634">
        <v>131991834</v>
      </c>
      <c r="J9" s="634">
        <v>-2228597</v>
      </c>
      <c r="K9" s="634">
        <v>129763237</v>
      </c>
      <c r="L9" s="634">
        <v>2142046</v>
      </c>
      <c r="M9" s="634">
        <v>24032652</v>
      </c>
      <c r="N9" s="634">
        <v>2772754</v>
      </c>
      <c r="O9" s="634">
        <v>26805406</v>
      </c>
      <c r="P9" s="634">
        <v>827274229</v>
      </c>
      <c r="Q9" s="634">
        <v>915359072</v>
      </c>
      <c r="R9" s="634">
        <v>800468823</v>
      </c>
      <c r="S9" s="634">
        <v>827274229</v>
      </c>
      <c r="T9" s="634">
        <v>1258267</v>
      </c>
      <c r="U9" s="634">
        <v>678463</v>
      </c>
      <c r="V9" s="634">
        <v>1936730</v>
      </c>
      <c r="W9" s="634">
        <v>21766941</v>
      </c>
      <c r="X9" s="634">
        <v>840000</v>
      </c>
      <c r="Y9" s="634">
        <v>827274229</v>
      </c>
      <c r="Z9" s="634">
        <v>0</v>
      </c>
    </row>
    <row r="10" spans="1:26">
      <c r="A10" s="633" t="s">
        <v>49</v>
      </c>
      <c r="B10" s="633" t="s">
        <v>8</v>
      </c>
      <c r="C10" s="634">
        <v>323635995</v>
      </c>
      <c r="D10" s="634">
        <v>-20805694</v>
      </c>
      <c r="E10" s="634">
        <v>302830301</v>
      </c>
      <c r="F10" s="634">
        <v>268457791</v>
      </c>
      <c r="G10" s="634">
        <v>16654612</v>
      </c>
      <c r="H10" s="634">
        <v>285112403</v>
      </c>
      <c r="I10" s="634">
        <v>121890495</v>
      </c>
      <c r="J10" s="634">
        <v>30312868</v>
      </c>
      <c r="K10" s="634">
        <v>152203363</v>
      </c>
      <c r="L10" s="634">
        <v>2142459</v>
      </c>
      <c r="M10" s="634">
        <v>22130833</v>
      </c>
      <c r="N10" s="634">
        <v>2702020</v>
      </c>
      <c r="O10" s="634">
        <v>24832853</v>
      </c>
      <c r="P10" s="634">
        <v>767121379</v>
      </c>
      <c r="Q10" s="634">
        <v>716126740</v>
      </c>
      <c r="R10" s="634">
        <v>742288526</v>
      </c>
      <c r="S10" s="634">
        <v>767121379</v>
      </c>
      <c r="T10" s="634">
        <v>1537175</v>
      </c>
      <c r="U10" s="634">
        <v>35476</v>
      </c>
      <c r="V10" s="634">
        <v>1572651</v>
      </c>
      <c r="W10" s="634">
        <v>72700726</v>
      </c>
      <c r="X10" s="634">
        <v>1198384</v>
      </c>
      <c r="Y10" s="634">
        <v>767121379</v>
      </c>
      <c r="Z10" s="634">
        <v>0</v>
      </c>
    </row>
    <row r="11" spans="1:26">
      <c r="A11" s="633" t="s">
        <v>49</v>
      </c>
      <c r="B11" s="633" t="s">
        <v>9</v>
      </c>
      <c r="C11" s="634">
        <v>323858049</v>
      </c>
      <c r="D11" s="634">
        <v>34740619</v>
      </c>
      <c r="E11" s="634">
        <v>358598668</v>
      </c>
      <c r="F11" s="634">
        <v>294423588</v>
      </c>
      <c r="G11" s="634">
        <v>41380579</v>
      </c>
      <c r="H11" s="634">
        <v>335804167</v>
      </c>
      <c r="I11" s="634">
        <v>151886799</v>
      </c>
      <c r="J11" s="634">
        <v>4457671</v>
      </c>
      <c r="K11" s="634">
        <v>156344470</v>
      </c>
      <c r="L11" s="634">
        <v>2142849</v>
      </c>
      <c r="M11" s="634">
        <v>23129569</v>
      </c>
      <c r="N11" s="634">
        <v>2896710</v>
      </c>
      <c r="O11" s="634">
        <v>26026279</v>
      </c>
      <c r="P11" s="634">
        <v>878916433</v>
      </c>
      <c r="Q11" s="634">
        <v>772311285</v>
      </c>
      <c r="R11" s="634">
        <v>852890154</v>
      </c>
      <c r="S11" s="634">
        <v>878916433</v>
      </c>
      <c r="T11" s="634">
        <v>1420409</v>
      </c>
      <c r="U11" s="634">
        <v>188500</v>
      </c>
      <c r="V11" s="634">
        <v>1608909</v>
      </c>
      <c r="W11" s="634">
        <v>23338658</v>
      </c>
      <c r="X11" s="634">
        <v>2386120</v>
      </c>
      <c r="Y11" s="634">
        <v>878916433</v>
      </c>
      <c r="Z11" s="634">
        <v>0</v>
      </c>
    </row>
    <row r="12" spans="1:26">
      <c r="A12" s="633" t="s">
        <v>49</v>
      </c>
      <c r="B12" s="633" t="s">
        <v>10</v>
      </c>
      <c r="C12" s="634">
        <v>389415996</v>
      </c>
      <c r="D12" s="634">
        <v>34922735</v>
      </c>
      <c r="E12" s="634">
        <v>424338731</v>
      </c>
      <c r="F12" s="634">
        <v>326912507</v>
      </c>
      <c r="G12" s="634">
        <v>16740555</v>
      </c>
      <c r="H12" s="634">
        <v>343653062</v>
      </c>
      <c r="I12" s="634">
        <v>155617751</v>
      </c>
      <c r="J12" s="634">
        <v>2778522</v>
      </c>
      <c r="K12" s="634">
        <v>158396273</v>
      </c>
      <c r="L12" s="634">
        <v>1937317</v>
      </c>
      <c r="M12" s="634">
        <v>27409563</v>
      </c>
      <c r="N12" s="634">
        <v>3362697</v>
      </c>
      <c r="O12" s="634">
        <v>30772260</v>
      </c>
      <c r="P12" s="634">
        <v>959097643</v>
      </c>
      <c r="Q12" s="634">
        <v>873883571</v>
      </c>
      <c r="R12" s="634">
        <v>928325383</v>
      </c>
      <c r="S12" s="634">
        <v>959097643</v>
      </c>
      <c r="T12" s="634">
        <v>1502147</v>
      </c>
      <c r="U12" s="634">
        <v>43080</v>
      </c>
      <c r="V12" s="634">
        <v>1545227</v>
      </c>
      <c r="W12" s="634">
        <v>69762090</v>
      </c>
      <c r="X12" s="634">
        <v>953480</v>
      </c>
      <c r="Y12" s="634">
        <v>959097643</v>
      </c>
      <c r="Z12" s="634">
        <v>0</v>
      </c>
    </row>
    <row r="13" spans="1:26">
      <c r="A13" s="633" t="s">
        <v>49</v>
      </c>
      <c r="B13" s="633" t="s">
        <v>11</v>
      </c>
      <c r="C13" s="634">
        <v>513228777</v>
      </c>
      <c r="D13" s="634">
        <v>37729516</v>
      </c>
      <c r="E13" s="634">
        <v>550958293</v>
      </c>
      <c r="F13" s="634">
        <v>370719683</v>
      </c>
      <c r="G13" s="634">
        <v>10515571</v>
      </c>
      <c r="H13" s="634">
        <v>381235254</v>
      </c>
      <c r="I13" s="634">
        <v>171308404</v>
      </c>
      <c r="J13" s="634">
        <v>-117432</v>
      </c>
      <c r="K13" s="634">
        <v>171190972</v>
      </c>
      <c r="L13" s="634">
        <v>2140635</v>
      </c>
      <c r="M13" s="634">
        <v>32084968</v>
      </c>
      <c r="N13" s="634">
        <v>3821449</v>
      </c>
      <c r="O13" s="634">
        <v>35906417</v>
      </c>
      <c r="P13" s="634">
        <v>1141431571</v>
      </c>
      <c r="Q13" s="634">
        <v>1057397499</v>
      </c>
      <c r="R13" s="634">
        <v>1105525154</v>
      </c>
      <c r="S13" s="634">
        <v>1141431571</v>
      </c>
      <c r="T13" s="634">
        <v>1771811</v>
      </c>
      <c r="U13" s="634">
        <v>0</v>
      </c>
      <c r="V13" s="634">
        <v>1771811</v>
      </c>
      <c r="W13" s="634">
        <v>79601068</v>
      </c>
      <c r="X13" s="634">
        <v>0</v>
      </c>
      <c r="Y13" s="634">
        <v>1141431571</v>
      </c>
      <c r="Z13" s="634">
        <v>0</v>
      </c>
    </row>
    <row r="14" spans="1:26">
      <c r="A14" s="633" t="s">
        <v>49</v>
      </c>
      <c r="B14" s="633" t="s">
        <v>12</v>
      </c>
      <c r="C14" s="634">
        <v>597838126</v>
      </c>
      <c r="D14" s="634">
        <v>19067529</v>
      </c>
      <c r="E14" s="634">
        <v>616905655</v>
      </c>
      <c r="F14" s="634">
        <v>395531361</v>
      </c>
      <c r="G14" s="634">
        <v>-7286991</v>
      </c>
      <c r="H14" s="634">
        <v>388244370</v>
      </c>
      <c r="I14" s="634">
        <v>181836354</v>
      </c>
      <c r="J14" s="634">
        <v>-862038</v>
      </c>
      <c r="K14" s="634">
        <v>180974316</v>
      </c>
      <c r="L14" s="634">
        <v>2140635</v>
      </c>
      <c r="M14" s="634">
        <v>35176520</v>
      </c>
      <c r="N14" s="634">
        <v>4188995</v>
      </c>
      <c r="O14" s="634">
        <v>39365515</v>
      </c>
      <c r="P14" s="634">
        <v>1227630491</v>
      </c>
      <c r="Q14" s="634">
        <v>1177346476</v>
      </c>
      <c r="R14" s="634">
        <v>1188264976</v>
      </c>
      <c r="S14" s="634">
        <v>1227630491</v>
      </c>
      <c r="T14" s="634">
        <v>1905722</v>
      </c>
      <c r="U14" s="634">
        <v>0</v>
      </c>
      <c r="V14" s="634">
        <v>1905722</v>
      </c>
      <c r="W14" s="634">
        <v>91951027</v>
      </c>
      <c r="X14" s="634">
        <v>0</v>
      </c>
      <c r="Y14" s="634">
        <v>1227630491</v>
      </c>
      <c r="Z14" s="634">
        <v>0</v>
      </c>
    </row>
    <row r="15" spans="1:26">
      <c r="A15" s="633" t="s">
        <v>49</v>
      </c>
      <c r="B15" s="633" t="s">
        <v>13</v>
      </c>
      <c r="C15" s="634">
        <v>613678280</v>
      </c>
      <c r="D15" s="634">
        <v>-14979270</v>
      </c>
      <c r="E15" s="634">
        <v>598699010</v>
      </c>
      <c r="F15" s="634">
        <v>402371460</v>
      </c>
      <c r="G15" s="634">
        <v>-6619959</v>
      </c>
      <c r="H15" s="634">
        <v>395751501</v>
      </c>
      <c r="I15" s="634">
        <v>176885155</v>
      </c>
      <c r="J15" s="634">
        <v>-49176</v>
      </c>
      <c r="K15" s="634">
        <v>176835979</v>
      </c>
      <c r="L15" s="634">
        <v>2140635</v>
      </c>
      <c r="M15" s="634">
        <v>35559718</v>
      </c>
      <c r="N15" s="634">
        <v>4315527</v>
      </c>
      <c r="O15" s="634">
        <v>39875245</v>
      </c>
      <c r="P15" s="634">
        <v>1213302370</v>
      </c>
      <c r="Q15" s="634">
        <v>1195075530</v>
      </c>
      <c r="R15" s="634">
        <v>1173427125</v>
      </c>
      <c r="S15" s="634">
        <v>1213302370</v>
      </c>
      <c r="T15" s="634">
        <v>2098615</v>
      </c>
      <c r="U15" s="634">
        <v>0</v>
      </c>
      <c r="V15" s="634">
        <v>2098615</v>
      </c>
      <c r="W15" s="634">
        <v>86664916</v>
      </c>
      <c r="X15" s="634">
        <v>0</v>
      </c>
      <c r="Y15" s="634">
        <v>1213302370</v>
      </c>
      <c r="Z15" s="634">
        <v>0</v>
      </c>
    </row>
    <row r="16" spans="1:26">
      <c r="A16" s="633" t="s">
        <v>49</v>
      </c>
      <c r="B16" s="633" t="s">
        <v>14</v>
      </c>
      <c r="C16" s="634">
        <v>564430207</v>
      </c>
      <c r="D16" s="634">
        <v>-50860913</v>
      </c>
      <c r="E16" s="634">
        <v>513569294</v>
      </c>
      <c r="F16" s="634">
        <v>392386021</v>
      </c>
      <c r="G16" s="634">
        <v>-22089712</v>
      </c>
      <c r="H16" s="634">
        <v>370296309</v>
      </c>
      <c r="I16" s="634">
        <v>163872074</v>
      </c>
      <c r="J16" s="634">
        <v>-3077167</v>
      </c>
      <c r="K16" s="634">
        <v>160794907</v>
      </c>
      <c r="L16" s="634">
        <v>2130635</v>
      </c>
      <c r="M16" s="634">
        <v>31599585</v>
      </c>
      <c r="N16" s="634">
        <v>3887227</v>
      </c>
      <c r="O16" s="634">
        <v>35486812</v>
      </c>
      <c r="P16" s="634">
        <v>1082277957</v>
      </c>
      <c r="Q16" s="634">
        <v>1122818937</v>
      </c>
      <c r="R16" s="634">
        <v>1046791145</v>
      </c>
      <c r="S16" s="634">
        <v>1082277957</v>
      </c>
      <c r="T16" s="634">
        <v>1846887</v>
      </c>
      <c r="U16" s="634">
        <v>0</v>
      </c>
      <c r="V16" s="634">
        <v>1846887</v>
      </c>
      <c r="W16" s="634">
        <v>69266678</v>
      </c>
      <c r="X16" s="634">
        <v>0</v>
      </c>
      <c r="Y16" s="634">
        <v>1082277957</v>
      </c>
      <c r="Z16" s="634">
        <v>0</v>
      </c>
    </row>
    <row r="17" spans="1:26">
      <c r="A17" s="633" t="s">
        <v>49</v>
      </c>
      <c r="B17" s="633" t="s">
        <v>15</v>
      </c>
      <c r="C17" s="634">
        <v>443474179</v>
      </c>
      <c r="D17" s="634">
        <v>-46453887</v>
      </c>
      <c r="E17" s="634">
        <v>397020292</v>
      </c>
      <c r="F17" s="634">
        <v>345000239</v>
      </c>
      <c r="G17" s="634">
        <v>-17375138</v>
      </c>
      <c r="H17" s="634">
        <v>327625101</v>
      </c>
      <c r="I17" s="634">
        <v>166138996</v>
      </c>
      <c r="J17" s="634">
        <v>-1607243</v>
      </c>
      <c r="K17" s="634">
        <v>164531753</v>
      </c>
      <c r="L17" s="634">
        <v>2130635</v>
      </c>
      <c r="M17" s="634">
        <v>27471393</v>
      </c>
      <c r="N17" s="634">
        <v>3335191</v>
      </c>
      <c r="O17" s="634">
        <v>30806584</v>
      </c>
      <c r="P17" s="634">
        <v>922114365</v>
      </c>
      <c r="Q17" s="634">
        <v>956744049</v>
      </c>
      <c r="R17" s="634">
        <v>891307781</v>
      </c>
      <c r="S17" s="634">
        <v>922114365</v>
      </c>
      <c r="T17" s="634">
        <v>1666834</v>
      </c>
      <c r="U17" s="634">
        <v>0</v>
      </c>
      <c r="V17" s="634">
        <v>1666834</v>
      </c>
      <c r="W17" s="634">
        <v>48527808</v>
      </c>
      <c r="X17" s="634">
        <v>0</v>
      </c>
      <c r="Y17" s="634">
        <v>922114365</v>
      </c>
      <c r="Z17" s="634">
        <v>0</v>
      </c>
    </row>
    <row r="18" spans="1:26">
      <c r="A18" s="633" t="s">
        <v>49</v>
      </c>
      <c r="B18" s="633" t="s">
        <v>16</v>
      </c>
      <c r="C18" s="634">
        <v>346642549</v>
      </c>
      <c r="D18" s="634">
        <v>-17166172</v>
      </c>
      <c r="E18" s="634">
        <v>329476377</v>
      </c>
      <c r="F18" s="634">
        <v>297672969</v>
      </c>
      <c r="G18" s="634">
        <v>6308343</v>
      </c>
      <c r="H18" s="634">
        <v>303981312</v>
      </c>
      <c r="I18" s="634">
        <v>157388693</v>
      </c>
      <c r="J18" s="634">
        <v>1580091</v>
      </c>
      <c r="K18" s="634">
        <v>158968784</v>
      </c>
      <c r="L18" s="634">
        <v>2130635</v>
      </c>
      <c r="M18" s="634">
        <v>26066701</v>
      </c>
      <c r="N18" s="634">
        <v>3013376</v>
      </c>
      <c r="O18" s="634">
        <v>29080077</v>
      </c>
      <c r="P18" s="634">
        <v>823637185</v>
      </c>
      <c r="Q18" s="634">
        <v>803834846</v>
      </c>
      <c r="R18" s="634">
        <v>794557108</v>
      </c>
      <c r="S18" s="634">
        <v>823637185</v>
      </c>
      <c r="T18" s="634">
        <v>1509075</v>
      </c>
      <c r="U18" s="634">
        <v>0</v>
      </c>
      <c r="V18" s="634">
        <v>1509075</v>
      </c>
      <c r="W18" s="634">
        <v>36963306</v>
      </c>
      <c r="X18" s="634">
        <v>0</v>
      </c>
      <c r="Y18" s="634">
        <v>823637185</v>
      </c>
      <c r="Z18" s="634">
        <v>0</v>
      </c>
    </row>
    <row r="19" spans="1:26">
      <c r="A19" s="633" t="s">
        <v>49</v>
      </c>
      <c r="B19" s="633" t="s">
        <v>17</v>
      </c>
      <c r="C19" s="634">
        <v>391123423</v>
      </c>
      <c r="D19" s="634">
        <v>49345215</v>
      </c>
      <c r="E19" s="634">
        <v>440468638</v>
      </c>
      <c r="F19" s="634">
        <v>285944583</v>
      </c>
      <c r="G19" s="634">
        <v>6881585</v>
      </c>
      <c r="H19" s="634">
        <v>292826168</v>
      </c>
      <c r="I19" s="634">
        <v>145669981</v>
      </c>
      <c r="J19" s="634">
        <v>411667</v>
      </c>
      <c r="K19" s="634">
        <v>146081648</v>
      </c>
      <c r="L19" s="634">
        <v>2130635</v>
      </c>
      <c r="M19" s="634">
        <v>30102395</v>
      </c>
      <c r="N19" s="634">
        <v>3386172</v>
      </c>
      <c r="O19" s="634">
        <v>33488567</v>
      </c>
      <c r="P19" s="634">
        <v>914995656</v>
      </c>
      <c r="Q19" s="634">
        <v>824868622</v>
      </c>
      <c r="R19" s="634">
        <v>881507089</v>
      </c>
      <c r="S19" s="634">
        <v>914995656</v>
      </c>
      <c r="T19" s="634">
        <v>1851782</v>
      </c>
      <c r="U19" s="634">
        <v>0</v>
      </c>
      <c r="V19" s="634">
        <v>1851782</v>
      </c>
      <c r="W19" s="634">
        <v>48040649</v>
      </c>
      <c r="X19" s="634">
        <v>0</v>
      </c>
      <c r="Y19" s="634">
        <v>914995656</v>
      </c>
      <c r="Z19" s="634">
        <v>0</v>
      </c>
    </row>
    <row r="20" spans="1:26">
      <c r="A20" s="633" t="s">
        <v>49</v>
      </c>
      <c r="B20" s="586" t="s">
        <v>184</v>
      </c>
      <c r="C20" s="634">
        <v>5517319272</v>
      </c>
      <c r="D20" s="634">
        <v>-71777462</v>
      </c>
      <c r="E20" s="634">
        <v>5445541810</v>
      </c>
      <c r="F20" s="634">
        <v>3998711185</v>
      </c>
      <c r="G20" s="634">
        <v>-30588956</v>
      </c>
      <c r="H20" s="634">
        <v>3968122229</v>
      </c>
      <c r="I20" s="634">
        <v>1847545204</v>
      </c>
      <c r="J20" s="634">
        <v>23494769</v>
      </c>
      <c r="K20" s="634">
        <v>1871039973</v>
      </c>
      <c r="L20" s="634">
        <v>25450708</v>
      </c>
      <c r="M20" s="634">
        <v>346615251</v>
      </c>
      <c r="N20" s="634">
        <v>41254278</v>
      </c>
      <c r="O20" s="634">
        <v>387869529</v>
      </c>
      <c r="P20" s="634">
        <v>11698024249</v>
      </c>
      <c r="Q20" s="634">
        <v>11389026369</v>
      </c>
      <c r="R20" s="634">
        <v>11310154720</v>
      </c>
      <c r="S20" s="634">
        <v>11698024249</v>
      </c>
      <c r="T20" s="634">
        <v>20790772</v>
      </c>
      <c r="U20" s="634">
        <v>688154</v>
      </c>
      <c r="V20" s="634">
        <v>21478926</v>
      </c>
      <c r="W20" s="634">
        <v>737155098</v>
      </c>
      <c r="X20" s="634">
        <v>6285000</v>
      </c>
      <c r="Y20" s="634">
        <v>11698024249</v>
      </c>
      <c r="Z20" s="634">
        <v>0</v>
      </c>
    </row>
    <row r="21" spans="1:26">
      <c r="A21" s="633" t="s">
        <v>50</v>
      </c>
      <c r="B21" s="633" t="s">
        <v>6</v>
      </c>
      <c r="C21" s="634">
        <v>471478882</v>
      </c>
      <c r="D21" s="634">
        <v>3517167</v>
      </c>
      <c r="E21" s="634">
        <v>474996049</v>
      </c>
      <c r="F21" s="634">
        <v>301400450</v>
      </c>
      <c r="G21" s="634">
        <v>-12758425</v>
      </c>
      <c r="H21" s="634">
        <v>288642025</v>
      </c>
      <c r="I21" s="634">
        <v>135530195</v>
      </c>
      <c r="J21" s="634">
        <v>-1796901</v>
      </c>
      <c r="K21" s="634">
        <v>133733294</v>
      </c>
      <c r="L21" s="634">
        <v>2130635</v>
      </c>
      <c r="M21" s="634">
        <v>31022018</v>
      </c>
      <c r="N21" s="634">
        <v>3490119</v>
      </c>
      <c r="O21" s="634">
        <v>34512137</v>
      </c>
      <c r="P21" s="634">
        <v>934014140</v>
      </c>
      <c r="Q21" s="634">
        <v>910540162</v>
      </c>
      <c r="R21" s="634">
        <v>899502003</v>
      </c>
      <c r="S21" s="634">
        <v>934014140</v>
      </c>
      <c r="T21" s="634">
        <v>1951433</v>
      </c>
      <c r="U21" s="634">
        <v>0</v>
      </c>
      <c r="V21" s="634">
        <v>1951433</v>
      </c>
      <c r="W21" s="634">
        <v>53075383</v>
      </c>
      <c r="X21" s="634">
        <v>0</v>
      </c>
      <c r="Y21" s="634">
        <v>934014140</v>
      </c>
      <c r="Z21" s="634">
        <v>0</v>
      </c>
    </row>
    <row r="22" spans="1:26">
      <c r="A22" s="633" t="s">
        <v>50</v>
      </c>
      <c r="B22" s="633" t="s">
        <v>7</v>
      </c>
      <c r="C22" s="634">
        <v>416387080</v>
      </c>
      <c r="D22" s="634">
        <v>-33683756</v>
      </c>
      <c r="E22" s="634">
        <v>382703324</v>
      </c>
      <c r="F22" s="634">
        <v>281694301</v>
      </c>
      <c r="G22" s="634">
        <v>-14873200</v>
      </c>
      <c r="H22" s="634">
        <v>266821101</v>
      </c>
      <c r="I22" s="634">
        <v>129139224</v>
      </c>
      <c r="J22" s="634">
        <v>-1383600</v>
      </c>
      <c r="K22" s="634">
        <v>127755624</v>
      </c>
      <c r="L22" s="634">
        <v>2130635</v>
      </c>
      <c r="M22" s="634">
        <v>27156568</v>
      </c>
      <c r="N22" s="634">
        <v>3090255</v>
      </c>
      <c r="O22" s="634">
        <v>30246823</v>
      </c>
      <c r="P22" s="634">
        <v>809657507</v>
      </c>
      <c r="Q22" s="634">
        <v>829351240</v>
      </c>
      <c r="R22" s="634">
        <v>779410684</v>
      </c>
      <c r="S22" s="634">
        <v>809657507</v>
      </c>
      <c r="T22" s="634">
        <v>1940634</v>
      </c>
      <c r="U22" s="634">
        <v>0</v>
      </c>
      <c r="V22" s="634">
        <v>1940634</v>
      </c>
      <c r="W22" s="634">
        <v>39070399</v>
      </c>
      <c r="X22" s="634">
        <v>0</v>
      </c>
      <c r="Y22" s="634">
        <v>809657507</v>
      </c>
      <c r="Z22" s="634">
        <v>0</v>
      </c>
    </row>
    <row r="23" spans="1:26">
      <c r="A23" s="633" t="s">
        <v>50</v>
      </c>
      <c r="B23" s="633" t="s">
        <v>8</v>
      </c>
      <c r="C23" s="634">
        <v>343744066</v>
      </c>
      <c r="D23" s="634">
        <v>1807478</v>
      </c>
      <c r="E23" s="634">
        <v>345551544</v>
      </c>
      <c r="F23" s="634">
        <v>271718192</v>
      </c>
      <c r="G23" s="634">
        <v>88269</v>
      </c>
      <c r="H23" s="634">
        <v>271806461</v>
      </c>
      <c r="I23" s="634">
        <v>139037380</v>
      </c>
      <c r="J23" s="634">
        <v>137861</v>
      </c>
      <c r="K23" s="634">
        <v>139175241</v>
      </c>
      <c r="L23" s="634">
        <v>2130635</v>
      </c>
      <c r="M23" s="634">
        <v>25979454</v>
      </c>
      <c r="N23" s="634">
        <v>3043403</v>
      </c>
      <c r="O23" s="634">
        <v>29022857</v>
      </c>
      <c r="P23" s="634">
        <v>787686738</v>
      </c>
      <c r="Q23" s="634">
        <v>756630273</v>
      </c>
      <c r="R23" s="634">
        <v>758663881</v>
      </c>
      <c r="S23" s="634">
        <v>787686738</v>
      </c>
      <c r="T23" s="634">
        <v>1791439</v>
      </c>
      <c r="U23" s="634">
        <v>0</v>
      </c>
      <c r="V23" s="634">
        <v>1791439</v>
      </c>
      <c r="W23" s="634">
        <v>36741156</v>
      </c>
      <c r="X23" s="634">
        <v>0</v>
      </c>
      <c r="Y23" s="634">
        <v>787686738</v>
      </c>
      <c r="Z23" s="634">
        <v>0</v>
      </c>
    </row>
    <row r="24" spans="1:26">
      <c r="A24" s="633" t="s">
        <v>50</v>
      </c>
      <c r="B24" s="633" t="s">
        <v>9</v>
      </c>
      <c r="C24" s="634">
        <v>324303051</v>
      </c>
      <c r="D24" s="634">
        <v>850586</v>
      </c>
      <c r="E24" s="634">
        <v>325153637</v>
      </c>
      <c r="F24" s="634">
        <v>291643743</v>
      </c>
      <c r="G24" s="634">
        <v>15207927</v>
      </c>
      <c r="H24" s="634">
        <v>306851670</v>
      </c>
      <c r="I24" s="634">
        <v>137276506</v>
      </c>
      <c r="J24" s="634">
        <v>2258123</v>
      </c>
      <c r="K24" s="634">
        <v>139534629</v>
      </c>
      <c r="L24" s="634">
        <v>2130635</v>
      </c>
      <c r="M24" s="634">
        <v>25222444</v>
      </c>
      <c r="N24" s="634">
        <v>3034596</v>
      </c>
      <c r="O24" s="634">
        <v>28257040</v>
      </c>
      <c r="P24" s="634">
        <v>801927611</v>
      </c>
      <c r="Q24" s="634">
        <v>755353935</v>
      </c>
      <c r="R24" s="634">
        <v>773670571</v>
      </c>
      <c r="S24" s="634">
        <v>801927611</v>
      </c>
      <c r="T24" s="634">
        <v>1677184</v>
      </c>
      <c r="U24" s="634">
        <v>0</v>
      </c>
      <c r="V24" s="634">
        <v>1677184</v>
      </c>
      <c r="W24" s="634">
        <v>38290386</v>
      </c>
      <c r="X24" s="634">
        <v>0</v>
      </c>
      <c r="Y24" s="634">
        <v>801927611</v>
      </c>
      <c r="Z24" s="634">
        <v>0</v>
      </c>
    </row>
    <row r="25" spans="1:26">
      <c r="A25" s="633" t="s">
        <v>50</v>
      </c>
      <c r="B25" s="633" t="s">
        <v>10</v>
      </c>
      <c r="C25" s="634">
        <v>358028533</v>
      </c>
      <c r="D25" s="634">
        <v>70335795</v>
      </c>
      <c r="E25" s="634">
        <v>428364328</v>
      </c>
      <c r="F25" s="634">
        <v>314471254</v>
      </c>
      <c r="G25" s="634">
        <v>49711711</v>
      </c>
      <c r="H25" s="634">
        <v>364182965</v>
      </c>
      <c r="I25" s="634">
        <v>148349057</v>
      </c>
      <c r="J25" s="634">
        <v>5157161</v>
      </c>
      <c r="K25" s="634">
        <v>153506218</v>
      </c>
      <c r="L25" s="634">
        <v>2130635</v>
      </c>
      <c r="M25" s="634">
        <v>30418812</v>
      </c>
      <c r="N25" s="634">
        <v>0</v>
      </c>
      <c r="O25" s="634">
        <v>30418812</v>
      </c>
      <c r="P25" s="634">
        <v>978602958</v>
      </c>
      <c r="Q25" s="634">
        <v>822979479</v>
      </c>
      <c r="R25" s="634">
        <v>948184146</v>
      </c>
      <c r="S25" s="634">
        <v>978602958</v>
      </c>
      <c r="T25" s="634">
        <v>1667292</v>
      </c>
      <c r="U25" s="634">
        <v>0</v>
      </c>
      <c r="V25" s="634">
        <v>1667292</v>
      </c>
      <c r="W25" s="634">
        <v>57572372</v>
      </c>
      <c r="X25" s="634">
        <v>0</v>
      </c>
      <c r="Y25" s="634">
        <v>978602958</v>
      </c>
      <c r="Z25" s="634">
        <v>0</v>
      </c>
    </row>
    <row r="26" spans="1:26">
      <c r="A26" s="633" t="s">
        <v>50</v>
      </c>
      <c r="B26" s="633" t="s">
        <v>11</v>
      </c>
      <c r="C26" s="634">
        <v>523585194</v>
      </c>
      <c r="D26" s="634">
        <v>39388567</v>
      </c>
      <c r="E26" s="634">
        <v>562973761</v>
      </c>
      <c r="F26" s="634">
        <v>386016018</v>
      </c>
      <c r="G26" s="634">
        <v>11309622</v>
      </c>
      <c r="H26" s="634">
        <v>397325640</v>
      </c>
      <c r="I26" s="634">
        <v>153415030</v>
      </c>
      <c r="J26" s="634">
        <v>-117324</v>
      </c>
      <c r="K26" s="634">
        <v>153297706</v>
      </c>
      <c r="L26" s="634">
        <v>2130635</v>
      </c>
      <c r="M26" s="634">
        <v>33552790</v>
      </c>
      <c r="N26" s="634">
        <v>0</v>
      </c>
      <c r="O26" s="634">
        <v>33552790</v>
      </c>
      <c r="P26" s="634">
        <v>1149280532</v>
      </c>
      <c r="Q26" s="634">
        <v>1065146877</v>
      </c>
      <c r="R26" s="634">
        <v>1115727742</v>
      </c>
      <c r="S26" s="634">
        <v>1149280532</v>
      </c>
      <c r="T26" s="634">
        <v>1771811</v>
      </c>
      <c r="U26" s="634">
        <v>0</v>
      </c>
      <c r="V26" s="634">
        <v>1771811</v>
      </c>
      <c r="W26" s="634">
        <v>82253514</v>
      </c>
      <c r="X26" s="634">
        <v>0</v>
      </c>
      <c r="Y26" s="634">
        <v>1149280532</v>
      </c>
      <c r="Z26" s="634">
        <v>0</v>
      </c>
    </row>
    <row r="27" spans="1:26">
      <c r="A27" s="633" t="s">
        <v>50</v>
      </c>
      <c r="B27" s="633" t="s">
        <v>12</v>
      </c>
      <c r="C27" s="634">
        <v>602769093</v>
      </c>
      <c r="D27" s="634">
        <v>19834455</v>
      </c>
      <c r="E27" s="634">
        <v>622603548</v>
      </c>
      <c r="F27" s="634">
        <v>405004135</v>
      </c>
      <c r="G27" s="634">
        <v>-7569221</v>
      </c>
      <c r="H27" s="634">
        <v>397434914</v>
      </c>
      <c r="I27" s="634">
        <v>169197510</v>
      </c>
      <c r="J27" s="634">
        <v>-856191</v>
      </c>
      <c r="K27" s="634">
        <v>168341319</v>
      </c>
      <c r="L27" s="634">
        <v>2130635</v>
      </c>
      <c r="M27" s="634">
        <v>36383021</v>
      </c>
      <c r="N27" s="634">
        <v>0</v>
      </c>
      <c r="O27" s="634">
        <v>36383021</v>
      </c>
      <c r="P27" s="634">
        <v>1226893437</v>
      </c>
      <c r="Q27" s="634">
        <v>1179101373</v>
      </c>
      <c r="R27" s="634">
        <v>1190510416</v>
      </c>
      <c r="S27" s="634">
        <v>1226893437</v>
      </c>
      <c r="T27" s="634">
        <v>1905722</v>
      </c>
      <c r="U27" s="634">
        <v>0</v>
      </c>
      <c r="V27" s="634">
        <v>1905722</v>
      </c>
      <c r="W27" s="634">
        <v>94035587</v>
      </c>
      <c r="X27" s="634">
        <v>0</v>
      </c>
      <c r="Y27" s="634">
        <v>1226893437</v>
      </c>
      <c r="Z27" s="634">
        <v>0</v>
      </c>
    </row>
    <row r="28" spans="1:26">
      <c r="A28" s="633" t="s">
        <v>50</v>
      </c>
      <c r="B28" s="633" t="s">
        <v>13</v>
      </c>
      <c r="C28" s="634">
        <v>598944175</v>
      </c>
      <c r="D28" s="634">
        <v>-15107575</v>
      </c>
      <c r="E28" s="634">
        <v>583836600</v>
      </c>
      <c r="F28" s="634">
        <v>399078411</v>
      </c>
      <c r="G28" s="634">
        <v>-6679819</v>
      </c>
      <c r="H28" s="634">
        <v>392398592</v>
      </c>
      <c r="I28" s="634">
        <v>168003574</v>
      </c>
      <c r="J28" s="634">
        <v>-50998</v>
      </c>
      <c r="K28" s="634">
        <v>167952576</v>
      </c>
      <c r="L28" s="634">
        <v>2130635</v>
      </c>
      <c r="M28" s="634">
        <v>36659407</v>
      </c>
      <c r="N28" s="634">
        <v>0</v>
      </c>
      <c r="O28" s="634">
        <v>36659407</v>
      </c>
      <c r="P28" s="634">
        <v>1182977810</v>
      </c>
      <c r="Q28" s="634">
        <v>1168156795</v>
      </c>
      <c r="R28" s="634">
        <v>1146318403</v>
      </c>
      <c r="S28" s="634">
        <v>1182977810</v>
      </c>
      <c r="T28" s="634">
        <v>2098615</v>
      </c>
      <c r="U28" s="634">
        <v>0</v>
      </c>
      <c r="V28" s="634">
        <v>2098615</v>
      </c>
      <c r="W28" s="634">
        <v>86110660</v>
      </c>
      <c r="X28" s="634">
        <v>0</v>
      </c>
      <c r="Y28" s="634">
        <v>1182977810</v>
      </c>
      <c r="Z28" s="634">
        <v>0</v>
      </c>
    </row>
    <row r="29" spans="1:26">
      <c r="A29" s="633" t="s">
        <v>50</v>
      </c>
      <c r="B29" s="633" t="s">
        <v>14</v>
      </c>
      <c r="C29" s="634">
        <v>565448147</v>
      </c>
      <c r="D29" s="634">
        <v>-52359894</v>
      </c>
      <c r="E29" s="634">
        <v>513088253</v>
      </c>
      <c r="F29" s="634">
        <v>399521586</v>
      </c>
      <c r="G29" s="634">
        <v>-22950677</v>
      </c>
      <c r="H29" s="634">
        <v>376570909</v>
      </c>
      <c r="I29" s="634">
        <v>156540991</v>
      </c>
      <c r="J29" s="634">
        <v>-3060285</v>
      </c>
      <c r="K29" s="634">
        <v>153480706</v>
      </c>
      <c r="L29" s="634">
        <v>2130635</v>
      </c>
      <c r="M29" s="634">
        <v>32616822</v>
      </c>
      <c r="N29" s="634">
        <v>0</v>
      </c>
      <c r="O29" s="634">
        <v>32616822</v>
      </c>
      <c r="P29" s="634">
        <v>1077887325</v>
      </c>
      <c r="Q29" s="634">
        <v>1123641359</v>
      </c>
      <c r="R29" s="634">
        <v>1045270503</v>
      </c>
      <c r="S29" s="634">
        <v>1077887325</v>
      </c>
      <c r="T29" s="634">
        <v>1846887</v>
      </c>
      <c r="U29" s="634">
        <v>0</v>
      </c>
      <c r="V29" s="634">
        <v>1846887</v>
      </c>
      <c r="W29" s="634">
        <v>70191680</v>
      </c>
      <c r="X29" s="634">
        <v>0</v>
      </c>
      <c r="Y29" s="634">
        <v>1077887325</v>
      </c>
      <c r="Z29" s="634">
        <v>0</v>
      </c>
    </row>
    <row r="30" spans="1:26">
      <c r="A30" s="633" t="s">
        <v>50</v>
      </c>
      <c r="B30" s="633" t="s">
        <v>15</v>
      </c>
      <c r="C30" s="634">
        <v>435910155</v>
      </c>
      <c r="D30" s="634">
        <v>-47362413</v>
      </c>
      <c r="E30" s="634">
        <v>388547742</v>
      </c>
      <c r="F30" s="634">
        <v>345190268</v>
      </c>
      <c r="G30" s="634">
        <v>-17786840</v>
      </c>
      <c r="H30" s="634">
        <v>327403428</v>
      </c>
      <c r="I30" s="634">
        <v>158546527</v>
      </c>
      <c r="J30" s="634">
        <v>-1595888</v>
      </c>
      <c r="K30" s="634">
        <v>156950639</v>
      </c>
      <c r="L30" s="634">
        <v>2130635</v>
      </c>
      <c r="M30" s="634">
        <v>28491886</v>
      </c>
      <c r="N30" s="634">
        <v>0</v>
      </c>
      <c r="O30" s="634">
        <v>28491886</v>
      </c>
      <c r="P30" s="634">
        <v>903524330</v>
      </c>
      <c r="Q30" s="634">
        <v>941777585</v>
      </c>
      <c r="R30" s="634">
        <v>875032444</v>
      </c>
      <c r="S30" s="634">
        <v>903524330</v>
      </c>
      <c r="T30" s="634">
        <v>1666834</v>
      </c>
      <c r="U30" s="634">
        <v>0</v>
      </c>
      <c r="V30" s="634">
        <v>1666834</v>
      </c>
      <c r="W30" s="634">
        <v>48563500</v>
      </c>
      <c r="X30" s="634">
        <v>0</v>
      </c>
      <c r="Y30" s="634">
        <v>903524330</v>
      </c>
      <c r="Z30" s="634">
        <v>0</v>
      </c>
    </row>
    <row r="31" spans="1:26">
      <c r="A31" s="633" t="s">
        <v>50</v>
      </c>
      <c r="B31" s="633" t="s">
        <v>16</v>
      </c>
      <c r="C31" s="634">
        <v>323655244</v>
      </c>
      <c r="D31" s="634">
        <v>-16941375</v>
      </c>
      <c r="E31" s="634">
        <v>306713869</v>
      </c>
      <c r="F31" s="634">
        <v>286623852</v>
      </c>
      <c r="G31" s="634">
        <v>6190623</v>
      </c>
      <c r="H31" s="634">
        <v>292814475</v>
      </c>
      <c r="I31" s="634">
        <v>145884813</v>
      </c>
      <c r="J31" s="634">
        <v>1541880</v>
      </c>
      <c r="K31" s="634">
        <v>147426693</v>
      </c>
      <c r="L31" s="634">
        <v>2130635</v>
      </c>
      <c r="M31" s="634">
        <v>27030575</v>
      </c>
      <c r="N31" s="634">
        <v>0</v>
      </c>
      <c r="O31" s="634">
        <v>27030575</v>
      </c>
      <c r="P31" s="634">
        <v>776116247</v>
      </c>
      <c r="Q31" s="634">
        <v>758294544</v>
      </c>
      <c r="R31" s="634">
        <v>749085672</v>
      </c>
      <c r="S31" s="634">
        <v>776116247</v>
      </c>
      <c r="T31" s="634">
        <v>1509075</v>
      </c>
      <c r="U31" s="634">
        <v>0</v>
      </c>
      <c r="V31" s="634">
        <v>1509075</v>
      </c>
      <c r="W31" s="634">
        <v>35807389</v>
      </c>
      <c r="X31" s="634">
        <v>0</v>
      </c>
      <c r="Y31" s="634">
        <v>776116247</v>
      </c>
      <c r="Z31" s="634">
        <v>0</v>
      </c>
    </row>
    <row r="32" spans="1:26">
      <c r="A32" s="633" t="s">
        <v>50</v>
      </c>
      <c r="B32" s="633" t="s">
        <v>17</v>
      </c>
      <c r="C32" s="634">
        <v>380028778</v>
      </c>
      <c r="D32" s="634">
        <v>50695099</v>
      </c>
      <c r="E32" s="634">
        <v>430723877</v>
      </c>
      <c r="F32" s="634">
        <v>286650004</v>
      </c>
      <c r="G32" s="634">
        <v>7049245</v>
      </c>
      <c r="H32" s="634">
        <v>293699249</v>
      </c>
      <c r="I32" s="634">
        <v>137483938</v>
      </c>
      <c r="J32" s="634">
        <v>408452</v>
      </c>
      <c r="K32" s="634">
        <v>137892390</v>
      </c>
      <c r="L32" s="634">
        <v>2130635</v>
      </c>
      <c r="M32" s="634">
        <v>31074797</v>
      </c>
      <c r="N32" s="634">
        <v>0</v>
      </c>
      <c r="O32" s="634">
        <v>31074797</v>
      </c>
      <c r="P32" s="634">
        <v>895520948</v>
      </c>
      <c r="Q32" s="634">
        <v>806293355</v>
      </c>
      <c r="R32" s="634">
        <v>864446151</v>
      </c>
      <c r="S32" s="634">
        <v>895520948</v>
      </c>
      <c r="T32" s="634">
        <v>1851782</v>
      </c>
      <c r="U32" s="634">
        <v>0</v>
      </c>
      <c r="V32" s="634">
        <v>1851782</v>
      </c>
      <c r="W32" s="634">
        <v>48224898</v>
      </c>
      <c r="X32" s="634">
        <v>0</v>
      </c>
      <c r="Y32" s="634">
        <v>895520948</v>
      </c>
      <c r="Z32" s="634">
        <v>0</v>
      </c>
    </row>
    <row r="33" spans="1:26">
      <c r="A33" s="633" t="s">
        <v>50</v>
      </c>
      <c r="B33" s="586" t="s">
        <v>184</v>
      </c>
      <c r="C33" s="634">
        <v>5344282398</v>
      </c>
      <c r="D33" s="634">
        <v>20974134</v>
      </c>
      <c r="E33" s="634">
        <v>5365256532</v>
      </c>
      <c r="F33" s="634">
        <v>3969012214</v>
      </c>
      <c r="G33" s="634">
        <v>6939215</v>
      </c>
      <c r="H33" s="634">
        <v>3975951429</v>
      </c>
      <c r="I33" s="634">
        <v>1778404745</v>
      </c>
      <c r="J33" s="634">
        <v>642290</v>
      </c>
      <c r="K33" s="634">
        <v>1779047035</v>
      </c>
      <c r="L33" s="634">
        <v>25567620</v>
      </c>
      <c r="M33" s="634">
        <v>365608594</v>
      </c>
      <c r="N33" s="634">
        <v>12658373</v>
      </c>
      <c r="O33" s="634">
        <v>378266967</v>
      </c>
      <c r="P33" s="634">
        <v>11524089583</v>
      </c>
      <c r="Q33" s="634">
        <v>11117266977</v>
      </c>
      <c r="R33" s="634">
        <v>11145822616</v>
      </c>
      <c r="S33" s="634">
        <v>11524089583</v>
      </c>
      <c r="T33" s="634">
        <v>21678708</v>
      </c>
      <c r="U33" s="634">
        <v>0</v>
      </c>
      <c r="V33" s="634">
        <v>21678708</v>
      </c>
      <c r="W33" s="634">
        <v>689936924</v>
      </c>
      <c r="X33" s="634">
        <v>0</v>
      </c>
      <c r="Y33" s="634">
        <v>11524089583</v>
      </c>
      <c r="Z33" s="634">
        <v>0</v>
      </c>
    </row>
    <row r="34" spans="1:26">
      <c r="A34" s="633" t="s">
        <v>51</v>
      </c>
      <c r="B34" s="633" t="s">
        <v>6</v>
      </c>
      <c r="C34" s="634">
        <v>483043558</v>
      </c>
      <c r="D34" s="634">
        <v>3383859</v>
      </c>
      <c r="E34" s="634">
        <v>486427417</v>
      </c>
      <c r="F34" s="634">
        <v>306508595</v>
      </c>
      <c r="G34" s="634">
        <v>-13067317</v>
      </c>
      <c r="H34" s="634">
        <v>293441278</v>
      </c>
      <c r="I34" s="634">
        <v>136698722</v>
      </c>
      <c r="J34" s="634">
        <v>-1801849</v>
      </c>
      <c r="K34" s="634">
        <v>134896873</v>
      </c>
      <c r="L34" s="634">
        <v>2130635</v>
      </c>
      <c r="M34" s="634">
        <v>31963653</v>
      </c>
      <c r="N34" s="634">
        <v>0</v>
      </c>
      <c r="O34" s="634">
        <v>31963653</v>
      </c>
      <c r="P34" s="634">
        <v>948859856</v>
      </c>
      <c r="Q34" s="634">
        <v>928381510</v>
      </c>
      <c r="R34" s="634">
        <v>916896203</v>
      </c>
      <c r="S34" s="634">
        <v>948859856</v>
      </c>
      <c r="T34" s="634">
        <v>1951433</v>
      </c>
      <c r="U34" s="634">
        <v>0</v>
      </c>
      <c r="V34" s="634">
        <v>1951433</v>
      </c>
      <c r="W34" s="634">
        <v>53405317</v>
      </c>
      <c r="X34" s="634">
        <v>0</v>
      </c>
      <c r="Y34" s="634">
        <v>948859856</v>
      </c>
      <c r="Z34" s="634">
        <v>0</v>
      </c>
    </row>
    <row r="35" spans="1:26">
      <c r="A35" s="633" t="s">
        <v>51</v>
      </c>
      <c r="B35" s="633" t="s">
        <v>7</v>
      </c>
      <c r="C35" s="634">
        <v>417826854</v>
      </c>
      <c r="D35" s="634">
        <v>-33193144</v>
      </c>
      <c r="E35" s="634">
        <v>384633710</v>
      </c>
      <c r="F35" s="634">
        <v>281827525</v>
      </c>
      <c r="G35" s="634">
        <v>-14987297</v>
      </c>
      <c r="H35" s="634">
        <v>266840228</v>
      </c>
      <c r="I35" s="634">
        <v>127338848</v>
      </c>
      <c r="J35" s="634">
        <v>-1373657</v>
      </c>
      <c r="K35" s="634">
        <v>125965191</v>
      </c>
      <c r="L35" s="634">
        <v>2130635</v>
      </c>
      <c r="M35" s="634">
        <v>27030325</v>
      </c>
      <c r="N35" s="634">
        <v>0</v>
      </c>
      <c r="O35" s="634">
        <v>27030325</v>
      </c>
      <c r="P35" s="634">
        <v>806600089</v>
      </c>
      <c r="Q35" s="634">
        <v>829123862</v>
      </c>
      <c r="R35" s="634">
        <v>779569764</v>
      </c>
      <c r="S35" s="634">
        <v>806600089</v>
      </c>
      <c r="T35" s="634">
        <v>1940634</v>
      </c>
      <c r="U35" s="634">
        <v>0</v>
      </c>
      <c r="V35" s="634">
        <v>1940634</v>
      </c>
      <c r="W35" s="634">
        <v>37715335</v>
      </c>
      <c r="X35" s="634">
        <v>0</v>
      </c>
      <c r="Y35" s="634">
        <v>806600089</v>
      </c>
      <c r="Z35" s="634">
        <v>0</v>
      </c>
    </row>
    <row r="36" spans="1:26">
      <c r="A36" s="633" t="s">
        <v>51</v>
      </c>
      <c r="B36" s="633" t="s">
        <v>8</v>
      </c>
      <c r="C36" s="634">
        <v>345440928</v>
      </c>
      <c r="D36" s="634">
        <v>2266367</v>
      </c>
      <c r="E36" s="634">
        <v>347707295</v>
      </c>
      <c r="F36" s="634">
        <v>271496786</v>
      </c>
      <c r="G36" s="634">
        <v>87337</v>
      </c>
      <c r="H36" s="634">
        <v>271584123</v>
      </c>
      <c r="I36" s="634">
        <v>139958507</v>
      </c>
      <c r="J36" s="634">
        <v>136978</v>
      </c>
      <c r="K36" s="634">
        <v>140095485</v>
      </c>
      <c r="L36" s="634">
        <v>2130635</v>
      </c>
      <c r="M36" s="634">
        <v>26814059</v>
      </c>
      <c r="N36" s="634">
        <v>0</v>
      </c>
      <c r="O36" s="634">
        <v>26814059</v>
      </c>
      <c r="P36" s="634">
        <v>788331597</v>
      </c>
      <c r="Q36" s="634">
        <v>759026856</v>
      </c>
      <c r="R36" s="634">
        <v>761517538</v>
      </c>
      <c r="S36" s="634">
        <v>788331597</v>
      </c>
      <c r="T36" s="634">
        <v>1791439</v>
      </c>
      <c r="U36" s="634">
        <v>0</v>
      </c>
      <c r="V36" s="634">
        <v>1791439</v>
      </c>
      <c r="W36" s="634">
        <v>35926948</v>
      </c>
      <c r="X36" s="634">
        <v>0</v>
      </c>
      <c r="Y36" s="634">
        <v>788331597</v>
      </c>
      <c r="Z36" s="634">
        <v>0</v>
      </c>
    </row>
    <row r="37" spans="1:26">
      <c r="A37" s="633" t="s">
        <v>51</v>
      </c>
      <c r="B37" s="633" t="s">
        <v>9</v>
      </c>
      <c r="C37" s="634">
        <v>333010627</v>
      </c>
      <c r="D37" s="634">
        <v>850801</v>
      </c>
      <c r="E37" s="634">
        <v>333861428</v>
      </c>
      <c r="F37" s="634">
        <v>296111382</v>
      </c>
      <c r="G37" s="634">
        <v>15554609</v>
      </c>
      <c r="H37" s="634">
        <v>311665991</v>
      </c>
      <c r="I37" s="634">
        <v>138380230</v>
      </c>
      <c r="J37" s="634">
        <v>2258615</v>
      </c>
      <c r="K37" s="634">
        <v>140638845</v>
      </c>
      <c r="L37" s="634">
        <v>2130635</v>
      </c>
      <c r="M37" s="634">
        <v>25963829</v>
      </c>
      <c r="N37" s="634">
        <v>0</v>
      </c>
      <c r="O37" s="634">
        <v>25963829</v>
      </c>
      <c r="P37" s="634">
        <v>814260728</v>
      </c>
      <c r="Q37" s="634">
        <v>769632874</v>
      </c>
      <c r="R37" s="634">
        <v>788296899</v>
      </c>
      <c r="S37" s="634">
        <v>814260728</v>
      </c>
      <c r="T37" s="634">
        <v>1677184</v>
      </c>
      <c r="U37" s="634">
        <v>0</v>
      </c>
      <c r="V37" s="634">
        <v>1677184</v>
      </c>
      <c r="W37" s="634">
        <v>38618593</v>
      </c>
      <c r="X37" s="634">
        <v>0</v>
      </c>
      <c r="Y37" s="634">
        <v>814260728</v>
      </c>
      <c r="Z37" s="634">
        <v>0</v>
      </c>
    </row>
    <row r="38" spans="1:26">
      <c r="A38" s="633" t="s">
        <v>51</v>
      </c>
      <c r="B38" s="633" t="s">
        <v>10</v>
      </c>
      <c r="C38" s="634">
        <v>366726859</v>
      </c>
      <c r="D38" s="634">
        <v>71992263</v>
      </c>
      <c r="E38" s="634">
        <v>438719122</v>
      </c>
      <c r="F38" s="634">
        <v>318877416</v>
      </c>
      <c r="G38" s="634">
        <v>50778133</v>
      </c>
      <c r="H38" s="634">
        <v>369655549</v>
      </c>
      <c r="I38" s="634">
        <v>149458310</v>
      </c>
      <c r="J38" s="634">
        <v>5162559</v>
      </c>
      <c r="K38" s="634">
        <v>154620869</v>
      </c>
      <c r="L38" s="634">
        <v>2130635</v>
      </c>
      <c r="M38" s="634">
        <v>31128333</v>
      </c>
      <c r="N38" s="634">
        <v>0</v>
      </c>
      <c r="O38" s="634">
        <v>31128333</v>
      </c>
      <c r="P38" s="634">
        <v>996254508</v>
      </c>
      <c r="Q38" s="634">
        <v>837193220</v>
      </c>
      <c r="R38" s="634">
        <v>965126175</v>
      </c>
      <c r="S38" s="634">
        <v>996254508</v>
      </c>
      <c r="T38" s="634">
        <v>1667292</v>
      </c>
      <c r="U38" s="634">
        <v>0</v>
      </c>
      <c r="V38" s="634">
        <v>1667292</v>
      </c>
      <c r="W38" s="634">
        <v>58509577</v>
      </c>
      <c r="X38" s="634">
        <v>0</v>
      </c>
      <c r="Y38" s="634">
        <v>996254508</v>
      </c>
      <c r="Z38" s="634">
        <v>0</v>
      </c>
    </row>
    <row r="39" spans="1:26">
      <c r="A39" s="633" t="s">
        <v>51</v>
      </c>
      <c r="B39" s="633" t="s">
        <v>11</v>
      </c>
      <c r="C39" s="634">
        <v>533444915</v>
      </c>
      <c r="D39" s="634">
        <v>40138059</v>
      </c>
      <c r="E39" s="634">
        <v>573582974</v>
      </c>
      <c r="F39" s="634">
        <v>391238398</v>
      </c>
      <c r="G39" s="634">
        <v>11540580</v>
      </c>
      <c r="H39" s="634">
        <v>402778978</v>
      </c>
      <c r="I39" s="634">
        <v>154469459</v>
      </c>
      <c r="J39" s="634">
        <v>-116905</v>
      </c>
      <c r="K39" s="634">
        <v>154352554</v>
      </c>
      <c r="L39" s="634">
        <v>2130635</v>
      </c>
      <c r="M39" s="634">
        <v>34206706</v>
      </c>
      <c r="N39" s="634">
        <v>0</v>
      </c>
      <c r="O39" s="634">
        <v>34206706</v>
      </c>
      <c r="P39" s="634">
        <v>1167051847</v>
      </c>
      <c r="Q39" s="634">
        <v>1081283407</v>
      </c>
      <c r="R39" s="634">
        <v>1132845141</v>
      </c>
      <c r="S39" s="634">
        <v>1167051847</v>
      </c>
      <c r="T39" s="634">
        <v>1771811</v>
      </c>
      <c r="U39" s="634">
        <v>0</v>
      </c>
      <c r="V39" s="634">
        <v>1771811</v>
      </c>
      <c r="W39" s="634">
        <v>83183239</v>
      </c>
      <c r="X39" s="634">
        <v>0</v>
      </c>
      <c r="Y39" s="634">
        <v>1167051847</v>
      </c>
      <c r="Z39" s="634">
        <v>0</v>
      </c>
    </row>
    <row r="40" spans="1:26">
      <c r="A40" s="633" t="s">
        <v>51</v>
      </c>
      <c r="B40" s="633" t="s">
        <v>12</v>
      </c>
      <c r="C40" s="634">
        <v>612728247</v>
      </c>
      <c r="D40" s="634">
        <v>20263404</v>
      </c>
      <c r="E40" s="634">
        <v>632991651</v>
      </c>
      <c r="F40" s="634">
        <v>410459859</v>
      </c>
      <c r="G40" s="634">
        <v>-7710041</v>
      </c>
      <c r="H40" s="634">
        <v>402749818</v>
      </c>
      <c r="I40" s="634">
        <v>170262712</v>
      </c>
      <c r="J40" s="634">
        <v>-856248</v>
      </c>
      <c r="K40" s="634">
        <v>169406464</v>
      </c>
      <c r="L40" s="634">
        <v>2130635</v>
      </c>
      <c r="M40" s="634">
        <v>37038442</v>
      </c>
      <c r="N40" s="634">
        <v>0</v>
      </c>
      <c r="O40" s="634">
        <v>37038442</v>
      </c>
      <c r="P40" s="634">
        <v>1244317010</v>
      </c>
      <c r="Q40" s="634">
        <v>1195581453</v>
      </c>
      <c r="R40" s="634">
        <v>1207278568</v>
      </c>
      <c r="S40" s="634">
        <v>1244317010</v>
      </c>
      <c r="T40" s="634">
        <v>1905722</v>
      </c>
      <c r="U40" s="634">
        <v>0</v>
      </c>
      <c r="V40" s="634">
        <v>1905722</v>
      </c>
      <c r="W40" s="634">
        <v>94924592</v>
      </c>
      <c r="X40" s="634">
        <v>0</v>
      </c>
      <c r="Y40" s="634">
        <v>1244317010</v>
      </c>
      <c r="Z40" s="634">
        <v>0</v>
      </c>
    </row>
    <row r="41" spans="1:26">
      <c r="A41" s="633" t="s">
        <v>51</v>
      </c>
      <c r="B41" s="633" t="s">
        <v>13</v>
      </c>
      <c r="C41" s="634">
        <v>609127764</v>
      </c>
      <c r="D41" s="634">
        <v>-15324837</v>
      </c>
      <c r="E41" s="634">
        <v>593802927</v>
      </c>
      <c r="F41" s="634">
        <v>404561334</v>
      </c>
      <c r="G41" s="634">
        <v>-6803737</v>
      </c>
      <c r="H41" s="634">
        <v>397757597</v>
      </c>
      <c r="I41" s="634">
        <v>169132588</v>
      </c>
      <c r="J41" s="634">
        <v>-52257</v>
      </c>
      <c r="K41" s="634">
        <v>169080331</v>
      </c>
      <c r="L41" s="634">
        <v>2130635</v>
      </c>
      <c r="M41" s="634">
        <v>37291554</v>
      </c>
      <c r="N41" s="634">
        <v>0</v>
      </c>
      <c r="O41" s="634">
        <v>37291554</v>
      </c>
      <c r="P41" s="634">
        <v>1200063044</v>
      </c>
      <c r="Q41" s="634">
        <v>1184952321</v>
      </c>
      <c r="R41" s="634">
        <v>1162771490</v>
      </c>
      <c r="S41" s="634">
        <v>1200063044</v>
      </c>
      <c r="T41" s="634">
        <v>2098615</v>
      </c>
      <c r="U41" s="634">
        <v>0</v>
      </c>
      <c r="V41" s="634">
        <v>2098615</v>
      </c>
      <c r="W41" s="634">
        <v>86968668</v>
      </c>
      <c r="X41" s="634">
        <v>0</v>
      </c>
      <c r="Y41" s="634">
        <v>1200063044</v>
      </c>
      <c r="Z41" s="634">
        <v>0</v>
      </c>
    </row>
    <row r="42" spans="1:26">
      <c r="A42" s="633" t="s">
        <v>51</v>
      </c>
      <c r="B42" s="633" t="s">
        <v>14</v>
      </c>
      <c r="C42" s="634">
        <v>576411486</v>
      </c>
      <c r="D42" s="634">
        <v>-53418549</v>
      </c>
      <c r="E42" s="634">
        <v>522992937</v>
      </c>
      <c r="F42" s="634">
        <v>405050738</v>
      </c>
      <c r="G42" s="634">
        <v>-23361727</v>
      </c>
      <c r="H42" s="634">
        <v>381689011</v>
      </c>
      <c r="I42" s="634">
        <v>157587273</v>
      </c>
      <c r="J42" s="634">
        <v>-3060406</v>
      </c>
      <c r="K42" s="634">
        <v>154526867</v>
      </c>
      <c r="L42" s="634">
        <v>2130635</v>
      </c>
      <c r="M42" s="634">
        <v>33195149</v>
      </c>
      <c r="N42" s="634">
        <v>0</v>
      </c>
      <c r="O42" s="634">
        <v>33195149</v>
      </c>
      <c r="P42" s="634">
        <v>1094534599</v>
      </c>
      <c r="Q42" s="634">
        <v>1141180132</v>
      </c>
      <c r="R42" s="634">
        <v>1061339450</v>
      </c>
      <c r="S42" s="634">
        <v>1094534599</v>
      </c>
      <c r="T42" s="634">
        <v>1846887</v>
      </c>
      <c r="U42" s="634">
        <v>0</v>
      </c>
      <c r="V42" s="634">
        <v>1846887</v>
      </c>
      <c r="W42" s="634">
        <v>70976694</v>
      </c>
      <c r="X42" s="634">
        <v>0</v>
      </c>
      <c r="Y42" s="634">
        <v>1094534599</v>
      </c>
      <c r="Z42" s="634">
        <v>0</v>
      </c>
    </row>
    <row r="43" spans="1:26">
      <c r="A43" s="633" t="s">
        <v>51</v>
      </c>
      <c r="B43" s="633" t="s">
        <v>15</v>
      </c>
      <c r="C43" s="634">
        <v>446068757</v>
      </c>
      <c r="D43" s="634">
        <v>-48377685</v>
      </c>
      <c r="E43" s="634">
        <v>397691072</v>
      </c>
      <c r="F43" s="634">
        <v>350541629</v>
      </c>
      <c r="G43" s="634">
        <v>-18131370</v>
      </c>
      <c r="H43" s="634">
        <v>332410259</v>
      </c>
      <c r="I43" s="634">
        <v>159644122</v>
      </c>
      <c r="J43" s="634">
        <v>-1596991</v>
      </c>
      <c r="K43" s="634">
        <v>158047131</v>
      </c>
      <c r="L43" s="634">
        <v>2130635</v>
      </c>
      <c r="M43" s="634">
        <v>29055180</v>
      </c>
      <c r="N43" s="634">
        <v>0</v>
      </c>
      <c r="O43" s="634">
        <v>29055180</v>
      </c>
      <c r="P43" s="634">
        <v>919334277</v>
      </c>
      <c r="Q43" s="634">
        <v>958385143</v>
      </c>
      <c r="R43" s="634">
        <v>890279097</v>
      </c>
      <c r="S43" s="634">
        <v>919334277</v>
      </c>
      <c r="T43" s="634">
        <v>1666834</v>
      </c>
      <c r="U43" s="634">
        <v>0</v>
      </c>
      <c r="V43" s="634">
        <v>1666834</v>
      </c>
      <c r="W43" s="634">
        <v>49264175</v>
      </c>
      <c r="X43" s="634">
        <v>0</v>
      </c>
      <c r="Y43" s="634">
        <v>919334277</v>
      </c>
      <c r="Z43" s="634">
        <v>0</v>
      </c>
    </row>
    <row r="44" spans="1:26">
      <c r="A44" s="633" t="s">
        <v>51</v>
      </c>
      <c r="B44" s="633" t="s">
        <v>16</v>
      </c>
      <c r="C44" s="634">
        <v>331889159</v>
      </c>
      <c r="D44" s="634">
        <v>-17328005</v>
      </c>
      <c r="E44" s="634">
        <v>314561154</v>
      </c>
      <c r="F44" s="634">
        <v>291679850</v>
      </c>
      <c r="G44" s="634">
        <v>6307371</v>
      </c>
      <c r="H44" s="634">
        <v>297987221</v>
      </c>
      <c r="I44" s="634">
        <v>146935677</v>
      </c>
      <c r="J44" s="634">
        <v>1542624</v>
      </c>
      <c r="K44" s="634">
        <v>148478301</v>
      </c>
      <c r="L44" s="634">
        <v>2130635</v>
      </c>
      <c r="M44" s="634">
        <v>27560521</v>
      </c>
      <c r="N44" s="634">
        <v>0</v>
      </c>
      <c r="O44" s="634">
        <v>27560521</v>
      </c>
      <c r="P44" s="634">
        <v>790717832</v>
      </c>
      <c r="Q44" s="634">
        <v>772635321</v>
      </c>
      <c r="R44" s="634">
        <v>763157311</v>
      </c>
      <c r="S44" s="634">
        <v>790717832</v>
      </c>
      <c r="T44" s="634">
        <v>1509075</v>
      </c>
      <c r="U44" s="634">
        <v>0</v>
      </c>
      <c r="V44" s="634">
        <v>1509075</v>
      </c>
      <c r="W44" s="634">
        <v>36411696</v>
      </c>
      <c r="X44" s="634">
        <v>0</v>
      </c>
      <c r="Y44" s="634">
        <v>790717832</v>
      </c>
      <c r="Z44" s="634">
        <v>0</v>
      </c>
    </row>
    <row r="45" spans="1:26">
      <c r="A45" s="633" t="s">
        <v>51</v>
      </c>
      <c r="B45" s="633" t="s">
        <v>17</v>
      </c>
      <c r="C45" s="634">
        <v>387983122</v>
      </c>
      <c r="D45" s="634">
        <v>51742732</v>
      </c>
      <c r="E45" s="634">
        <v>439725854</v>
      </c>
      <c r="F45" s="634">
        <v>292011048</v>
      </c>
      <c r="G45" s="634">
        <v>7193805</v>
      </c>
      <c r="H45" s="634">
        <v>299204853</v>
      </c>
      <c r="I45" s="634">
        <v>138609044</v>
      </c>
      <c r="J45" s="634">
        <v>407857</v>
      </c>
      <c r="K45" s="634">
        <v>139016901</v>
      </c>
      <c r="L45" s="634">
        <v>2130635</v>
      </c>
      <c r="M45" s="634">
        <v>31637666</v>
      </c>
      <c r="N45" s="634">
        <v>0</v>
      </c>
      <c r="O45" s="634">
        <v>31637666</v>
      </c>
      <c r="P45" s="634">
        <v>911715909</v>
      </c>
      <c r="Q45" s="634">
        <v>820733849</v>
      </c>
      <c r="R45" s="634">
        <v>880078243</v>
      </c>
      <c r="S45" s="634">
        <v>911715909</v>
      </c>
      <c r="T45" s="634">
        <v>1851782</v>
      </c>
      <c r="U45" s="634">
        <v>0</v>
      </c>
      <c r="V45" s="634">
        <v>1851782</v>
      </c>
      <c r="W45" s="634">
        <v>49069753</v>
      </c>
      <c r="X45" s="634">
        <v>0</v>
      </c>
      <c r="Y45" s="634">
        <v>911715909</v>
      </c>
      <c r="Z45" s="634">
        <v>0</v>
      </c>
    </row>
    <row r="46" spans="1:26">
      <c r="A46" s="633" t="s">
        <v>51</v>
      </c>
      <c r="B46" s="586" t="s">
        <v>184</v>
      </c>
      <c r="C46" s="634">
        <v>5443702276</v>
      </c>
      <c r="D46" s="634">
        <v>22995265</v>
      </c>
      <c r="E46" s="634">
        <v>5466697541</v>
      </c>
      <c r="F46" s="634">
        <v>4020364560</v>
      </c>
      <c r="G46" s="634">
        <v>7400346</v>
      </c>
      <c r="H46" s="634">
        <v>4027764906</v>
      </c>
      <c r="I46" s="634">
        <v>1788475492</v>
      </c>
      <c r="J46" s="634">
        <v>650320</v>
      </c>
      <c r="K46" s="634">
        <v>1789125812</v>
      </c>
      <c r="L46" s="634">
        <v>25567620</v>
      </c>
      <c r="M46" s="634">
        <v>372885417</v>
      </c>
      <c r="N46" s="634">
        <v>0</v>
      </c>
      <c r="O46" s="634">
        <v>372885417</v>
      </c>
      <c r="P46" s="634">
        <v>11682041296</v>
      </c>
      <c r="Q46" s="634">
        <v>11278109948</v>
      </c>
      <c r="R46" s="634">
        <v>11309155879</v>
      </c>
      <c r="S46" s="634">
        <v>11682041296</v>
      </c>
      <c r="T46" s="634">
        <v>21678708</v>
      </c>
      <c r="U46" s="634">
        <v>0</v>
      </c>
      <c r="V46" s="634">
        <v>21678708</v>
      </c>
      <c r="W46" s="634">
        <v>694974587</v>
      </c>
      <c r="X46" s="634">
        <v>0</v>
      </c>
      <c r="Y46" s="634">
        <v>11682041296</v>
      </c>
      <c r="Z46" s="634">
        <v>0</v>
      </c>
    </row>
    <row r="47" spans="1:26">
      <c r="A47" s="633" t="s">
        <v>52</v>
      </c>
      <c r="B47" s="633" t="s">
        <v>6</v>
      </c>
      <c r="C47" s="634">
        <v>492134519</v>
      </c>
      <c r="D47" s="634">
        <v>3731146</v>
      </c>
      <c r="E47" s="634">
        <v>495865665</v>
      </c>
      <c r="F47" s="634">
        <v>312620728</v>
      </c>
      <c r="G47" s="634">
        <v>-13358932</v>
      </c>
      <c r="H47" s="634">
        <v>299261796</v>
      </c>
      <c r="I47" s="634">
        <v>136734512</v>
      </c>
      <c r="J47" s="634">
        <v>-1803644</v>
      </c>
      <c r="K47" s="634">
        <v>134930868</v>
      </c>
      <c r="L47" s="634">
        <v>2130635</v>
      </c>
      <c r="M47" s="634">
        <v>32566679</v>
      </c>
      <c r="N47" s="634">
        <v>0</v>
      </c>
      <c r="O47" s="634">
        <v>32566679</v>
      </c>
      <c r="P47" s="634">
        <v>964755643</v>
      </c>
      <c r="Q47" s="634">
        <v>943620394</v>
      </c>
      <c r="R47" s="634">
        <v>932188964</v>
      </c>
      <c r="S47" s="634">
        <v>964755643</v>
      </c>
      <c r="T47" s="634">
        <v>1951433</v>
      </c>
      <c r="U47" s="634">
        <v>0</v>
      </c>
      <c r="V47" s="634">
        <v>1951433</v>
      </c>
      <c r="W47" s="634">
        <v>53816690</v>
      </c>
      <c r="X47" s="634">
        <v>0</v>
      </c>
      <c r="Y47" s="634">
        <v>964755643</v>
      </c>
      <c r="Z47" s="634">
        <v>0</v>
      </c>
    </row>
    <row r="48" spans="1:26">
      <c r="A48" s="633" t="s">
        <v>52</v>
      </c>
      <c r="B48" s="633" t="s">
        <v>7</v>
      </c>
      <c r="C48" s="634">
        <v>427767428</v>
      </c>
      <c r="D48" s="634">
        <v>-33789423</v>
      </c>
      <c r="E48" s="634">
        <v>393978005</v>
      </c>
      <c r="F48" s="634">
        <v>287973132</v>
      </c>
      <c r="G48" s="634">
        <v>-15351868</v>
      </c>
      <c r="H48" s="634">
        <v>272621264</v>
      </c>
      <c r="I48" s="634">
        <v>127366310</v>
      </c>
      <c r="J48" s="634">
        <v>-1374422</v>
      </c>
      <c r="K48" s="634">
        <v>125991888</v>
      </c>
      <c r="L48" s="634">
        <v>2130635</v>
      </c>
      <c r="M48" s="634">
        <v>27619206</v>
      </c>
      <c r="N48" s="634">
        <v>0</v>
      </c>
      <c r="O48" s="634">
        <v>27619206</v>
      </c>
      <c r="P48" s="634">
        <v>822340998</v>
      </c>
      <c r="Q48" s="634">
        <v>845237505</v>
      </c>
      <c r="R48" s="634">
        <v>794721792</v>
      </c>
      <c r="S48" s="634">
        <v>822340998</v>
      </c>
      <c r="T48" s="634">
        <v>1940634</v>
      </c>
      <c r="U48" s="634">
        <v>0</v>
      </c>
      <c r="V48" s="634">
        <v>1940634</v>
      </c>
      <c r="W48" s="634">
        <v>38115484</v>
      </c>
      <c r="X48" s="634">
        <v>0</v>
      </c>
      <c r="Y48" s="634">
        <v>822340998</v>
      </c>
      <c r="Z48" s="634">
        <v>0</v>
      </c>
    </row>
    <row r="49" spans="1:26">
      <c r="A49" s="633" t="s">
        <v>52</v>
      </c>
      <c r="B49" s="633" t="s">
        <v>8</v>
      </c>
      <c r="C49" s="634">
        <v>356336578</v>
      </c>
      <c r="D49" s="634">
        <v>2402360</v>
      </c>
      <c r="E49" s="634">
        <v>358738938</v>
      </c>
      <c r="F49" s="634">
        <v>277971727</v>
      </c>
      <c r="G49" s="634">
        <v>90310</v>
      </c>
      <c r="H49" s="634">
        <v>278062037</v>
      </c>
      <c r="I49" s="634">
        <v>139991636</v>
      </c>
      <c r="J49" s="634">
        <v>137488</v>
      </c>
      <c r="K49" s="634">
        <v>140129124</v>
      </c>
      <c r="L49" s="634">
        <v>2130635</v>
      </c>
      <c r="M49" s="634">
        <v>27515214</v>
      </c>
      <c r="N49" s="634">
        <v>0</v>
      </c>
      <c r="O49" s="634">
        <v>27515214</v>
      </c>
      <c r="P49" s="634">
        <v>806575948</v>
      </c>
      <c r="Q49" s="634">
        <v>776430576</v>
      </c>
      <c r="R49" s="634">
        <v>779060734</v>
      </c>
      <c r="S49" s="634">
        <v>806575948</v>
      </c>
      <c r="T49" s="634">
        <v>1791439</v>
      </c>
      <c r="U49" s="634">
        <v>0</v>
      </c>
      <c r="V49" s="634">
        <v>1791439</v>
      </c>
      <c r="W49" s="634">
        <v>36549801</v>
      </c>
      <c r="X49" s="634">
        <v>0</v>
      </c>
      <c r="Y49" s="634">
        <v>806575948</v>
      </c>
      <c r="Z49" s="634">
        <v>0</v>
      </c>
    </row>
    <row r="50" spans="1:26">
      <c r="A50" s="633" t="s">
        <v>52</v>
      </c>
      <c r="B50" s="633" t="s">
        <v>9</v>
      </c>
      <c r="C50" s="634">
        <v>345799742</v>
      </c>
      <c r="D50" s="634">
        <v>916623</v>
      </c>
      <c r="E50" s="634">
        <v>346716365</v>
      </c>
      <c r="F50" s="634">
        <v>303602337</v>
      </c>
      <c r="G50" s="634">
        <v>15978975</v>
      </c>
      <c r="H50" s="634">
        <v>319581312</v>
      </c>
      <c r="I50" s="634">
        <v>138412960</v>
      </c>
      <c r="J50" s="634">
        <v>2259741</v>
      </c>
      <c r="K50" s="634">
        <v>140672701</v>
      </c>
      <c r="L50" s="634">
        <v>2130635</v>
      </c>
      <c r="M50" s="634">
        <v>26686550</v>
      </c>
      <c r="N50" s="634">
        <v>0</v>
      </c>
      <c r="O50" s="634">
        <v>26686550</v>
      </c>
      <c r="P50" s="634">
        <v>835787563</v>
      </c>
      <c r="Q50" s="634">
        <v>789945674</v>
      </c>
      <c r="R50" s="634">
        <v>809101013</v>
      </c>
      <c r="S50" s="634">
        <v>835787563</v>
      </c>
      <c r="T50" s="634">
        <v>1677184</v>
      </c>
      <c r="U50" s="634">
        <v>0</v>
      </c>
      <c r="V50" s="634">
        <v>1677184</v>
      </c>
      <c r="W50" s="634">
        <v>39549750</v>
      </c>
      <c r="X50" s="634">
        <v>0</v>
      </c>
      <c r="Y50" s="634">
        <v>835787563</v>
      </c>
      <c r="Z50" s="634">
        <v>0</v>
      </c>
    </row>
    <row r="51" spans="1:26">
      <c r="A51" s="633" t="s">
        <v>52</v>
      </c>
      <c r="B51" s="633" t="s">
        <v>10</v>
      </c>
      <c r="C51" s="634">
        <v>379037210</v>
      </c>
      <c r="D51" s="634">
        <v>73927485</v>
      </c>
      <c r="E51" s="634">
        <v>452964695</v>
      </c>
      <c r="F51" s="634">
        <v>326771711</v>
      </c>
      <c r="G51" s="634">
        <v>52169294</v>
      </c>
      <c r="H51" s="634">
        <v>378941005</v>
      </c>
      <c r="I51" s="634">
        <v>149493720</v>
      </c>
      <c r="J51" s="634">
        <v>5167215</v>
      </c>
      <c r="K51" s="634">
        <v>154660935</v>
      </c>
      <c r="L51" s="634">
        <v>2130635</v>
      </c>
      <c r="M51" s="634">
        <v>31911895</v>
      </c>
      <c r="N51" s="634">
        <v>0</v>
      </c>
      <c r="O51" s="634">
        <v>31911895</v>
      </c>
      <c r="P51" s="634">
        <v>1020609165</v>
      </c>
      <c r="Q51" s="634">
        <v>857433276</v>
      </c>
      <c r="R51" s="634">
        <v>988697270</v>
      </c>
      <c r="S51" s="634">
        <v>1020609165</v>
      </c>
      <c r="T51" s="634">
        <v>1667292</v>
      </c>
      <c r="U51" s="634">
        <v>0</v>
      </c>
      <c r="V51" s="634">
        <v>1667292</v>
      </c>
      <c r="W51" s="634">
        <v>59802089</v>
      </c>
      <c r="X51" s="634">
        <v>0</v>
      </c>
      <c r="Y51" s="634">
        <v>1020609165</v>
      </c>
      <c r="Z51" s="634">
        <v>0</v>
      </c>
    </row>
    <row r="52" spans="1:26">
      <c r="A52" s="633" t="s">
        <v>52</v>
      </c>
      <c r="B52" s="633" t="s">
        <v>11</v>
      </c>
      <c r="C52" s="634">
        <v>548158279</v>
      </c>
      <c r="D52" s="634">
        <v>41157678</v>
      </c>
      <c r="E52" s="634">
        <v>589315957</v>
      </c>
      <c r="F52" s="634">
        <v>400914366</v>
      </c>
      <c r="G52" s="634">
        <v>11887299</v>
      </c>
      <c r="H52" s="634">
        <v>412801665</v>
      </c>
      <c r="I52" s="634">
        <v>154507258</v>
      </c>
      <c r="J52" s="634">
        <v>-117094</v>
      </c>
      <c r="K52" s="634">
        <v>154390164</v>
      </c>
      <c r="L52" s="634">
        <v>2130635</v>
      </c>
      <c r="M52" s="634">
        <v>34989988</v>
      </c>
      <c r="N52" s="634">
        <v>0</v>
      </c>
      <c r="O52" s="634">
        <v>34989988</v>
      </c>
      <c r="P52" s="634">
        <v>1193628409</v>
      </c>
      <c r="Q52" s="634">
        <v>1105710538</v>
      </c>
      <c r="R52" s="634">
        <v>1158638421</v>
      </c>
      <c r="S52" s="634">
        <v>1193628409</v>
      </c>
      <c r="T52" s="634">
        <v>1771811</v>
      </c>
      <c r="U52" s="634">
        <v>0</v>
      </c>
      <c r="V52" s="634">
        <v>1771811</v>
      </c>
      <c r="W52" s="634">
        <v>84856528</v>
      </c>
      <c r="X52" s="634">
        <v>0</v>
      </c>
      <c r="Y52" s="634">
        <v>1193628409</v>
      </c>
      <c r="Z52" s="634">
        <v>0</v>
      </c>
    </row>
    <row r="53" spans="1:26">
      <c r="A53" s="633" t="s">
        <v>52</v>
      </c>
      <c r="B53" s="633" t="s">
        <v>12</v>
      </c>
      <c r="C53" s="634">
        <v>628415058</v>
      </c>
      <c r="D53" s="634">
        <v>20862734</v>
      </c>
      <c r="E53" s="634">
        <v>649277792</v>
      </c>
      <c r="F53" s="634">
        <v>420740788</v>
      </c>
      <c r="G53" s="634">
        <v>-7907184</v>
      </c>
      <c r="H53" s="634">
        <v>412833604</v>
      </c>
      <c r="I53" s="634">
        <v>170306195</v>
      </c>
      <c r="J53" s="634">
        <v>-856704</v>
      </c>
      <c r="K53" s="634">
        <v>169449491</v>
      </c>
      <c r="L53" s="634">
        <v>2130635</v>
      </c>
      <c r="M53" s="634">
        <v>37865453</v>
      </c>
      <c r="N53" s="634">
        <v>0</v>
      </c>
      <c r="O53" s="634">
        <v>37865453</v>
      </c>
      <c r="P53" s="634">
        <v>1271556975</v>
      </c>
      <c r="Q53" s="634">
        <v>1221592676</v>
      </c>
      <c r="R53" s="634">
        <v>1233691522</v>
      </c>
      <c r="S53" s="634">
        <v>1271556975</v>
      </c>
      <c r="T53" s="634">
        <v>1905722</v>
      </c>
      <c r="U53" s="634">
        <v>0</v>
      </c>
      <c r="V53" s="634">
        <v>1905722</v>
      </c>
      <c r="W53" s="634">
        <v>96752204</v>
      </c>
      <c r="X53" s="634">
        <v>0</v>
      </c>
      <c r="Y53" s="634">
        <v>1271556975</v>
      </c>
      <c r="Z53" s="634">
        <v>0</v>
      </c>
    </row>
    <row r="54" spans="1:26">
      <c r="A54" s="633" t="s">
        <v>52</v>
      </c>
      <c r="B54" s="633" t="s">
        <v>13</v>
      </c>
      <c r="C54" s="634">
        <v>625012461</v>
      </c>
      <c r="D54" s="634">
        <v>-15627305</v>
      </c>
      <c r="E54" s="634">
        <v>609385156</v>
      </c>
      <c r="F54" s="634">
        <v>415051395</v>
      </c>
      <c r="G54" s="634">
        <v>-6993217</v>
      </c>
      <c r="H54" s="634">
        <v>408058178</v>
      </c>
      <c r="I54" s="634">
        <v>169135870</v>
      </c>
      <c r="J54" s="634">
        <v>-52248</v>
      </c>
      <c r="K54" s="634">
        <v>169083622</v>
      </c>
      <c r="L54" s="634">
        <v>2130635</v>
      </c>
      <c r="M54" s="634">
        <v>38132468</v>
      </c>
      <c r="N54" s="634">
        <v>0</v>
      </c>
      <c r="O54" s="634">
        <v>38132468</v>
      </c>
      <c r="P54" s="634">
        <v>1226790059</v>
      </c>
      <c r="Q54" s="634">
        <v>1211330361</v>
      </c>
      <c r="R54" s="634">
        <v>1188657591</v>
      </c>
      <c r="S54" s="634">
        <v>1226790059</v>
      </c>
      <c r="T54" s="634">
        <v>2098615</v>
      </c>
      <c r="U54" s="634">
        <v>0</v>
      </c>
      <c r="V54" s="634">
        <v>2098615</v>
      </c>
      <c r="W54" s="634">
        <v>88716125</v>
      </c>
      <c r="X54" s="634">
        <v>0</v>
      </c>
      <c r="Y54" s="634">
        <v>1226790059</v>
      </c>
      <c r="Z54" s="634">
        <v>0</v>
      </c>
    </row>
    <row r="55" spans="1:26">
      <c r="A55" s="633" t="s">
        <v>52</v>
      </c>
      <c r="B55" s="633" t="s">
        <v>14</v>
      </c>
      <c r="C55" s="634">
        <v>592678317</v>
      </c>
      <c r="D55" s="634">
        <v>-54849296</v>
      </c>
      <c r="E55" s="634">
        <v>537829021</v>
      </c>
      <c r="F55" s="634">
        <v>415835477</v>
      </c>
      <c r="G55" s="634">
        <v>-24036103</v>
      </c>
      <c r="H55" s="634">
        <v>391799374</v>
      </c>
      <c r="I55" s="634">
        <v>157588641</v>
      </c>
      <c r="J55" s="634">
        <v>-3060411</v>
      </c>
      <c r="K55" s="634">
        <v>154528230</v>
      </c>
      <c r="L55" s="634">
        <v>2130635</v>
      </c>
      <c r="M55" s="634">
        <v>34021416</v>
      </c>
      <c r="N55" s="634">
        <v>0</v>
      </c>
      <c r="O55" s="634">
        <v>34021416</v>
      </c>
      <c r="P55" s="634">
        <v>1120308676</v>
      </c>
      <c r="Q55" s="634">
        <v>1168233070</v>
      </c>
      <c r="R55" s="634">
        <v>1086287260</v>
      </c>
      <c r="S55" s="634">
        <v>1120308676</v>
      </c>
      <c r="T55" s="634">
        <v>1846887</v>
      </c>
      <c r="U55" s="634">
        <v>0</v>
      </c>
      <c r="V55" s="634">
        <v>1846887</v>
      </c>
      <c r="W55" s="634">
        <v>72567024</v>
      </c>
      <c r="X55" s="634">
        <v>0</v>
      </c>
      <c r="Y55" s="634">
        <v>1120308676</v>
      </c>
      <c r="Z55" s="634">
        <v>0</v>
      </c>
    </row>
    <row r="56" spans="1:26">
      <c r="A56" s="633" t="s">
        <v>52</v>
      </c>
      <c r="B56" s="633" t="s">
        <v>15</v>
      </c>
      <c r="C56" s="634">
        <v>460457440</v>
      </c>
      <c r="D56" s="634">
        <v>-49715939</v>
      </c>
      <c r="E56" s="634">
        <v>410741501</v>
      </c>
      <c r="F56" s="634">
        <v>360475478</v>
      </c>
      <c r="G56" s="634">
        <v>-18695288</v>
      </c>
      <c r="H56" s="634">
        <v>341780190</v>
      </c>
      <c r="I56" s="634">
        <v>159682998</v>
      </c>
      <c r="J56" s="634">
        <v>-1598444</v>
      </c>
      <c r="K56" s="634">
        <v>158084554</v>
      </c>
      <c r="L56" s="634">
        <v>2130635</v>
      </c>
      <c r="M56" s="634">
        <v>29920490</v>
      </c>
      <c r="N56" s="634">
        <v>0</v>
      </c>
      <c r="O56" s="634">
        <v>29920490</v>
      </c>
      <c r="P56" s="634">
        <v>942657370</v>
      </c>
      <c r="Q56" s="634">
        <v>982746551</v>
      </c>
      <c r="R56" s="634">
        <v>912736880</v>
      </c>
      <c r="S56" s="634">
        <v>942657370</v>
      </c>
      <c r="T56" s="634">
        <v>1666834</v>
      </c>
      <c r="U56" s="634">
        <v>0</v>
      </c>
      <c r="V56" s="634">
        <v>1666834</v>
      </c>
      <c r="W56" s="634">
        <v>50494670</v>
      </c>
      <c r="X56" s="634">
        <v>0</v>
      </c>
      <c r="Y56" s="634">
        <v>942657370</v>
      </c>
      <c r="Z56" s="634">
        <v>0</v>
      </c>
    </row>
    <row r="57" spans="1:26">
      <c r="A57" s="633" t="s">
        <v>52</v>
      </c>
      <c r="B57" s="633" t="s">
        <v>16</v>
      </c>
      <c r="C57" s="634">
        <v>342902497</v>
      </c>
      <c r="D57" s="634">
        <v>-17849416</v>
      </c>
      <c r="E57" s="634">
        <v>325053081</v>
      </c>
      <c r="F57" s="634">
        <v>300691013</v>
      </c>
      <c r="G57" s="634">
        <v>6470142</v>
      </c>
      <c r="H57" s="634">
        <v>307161155</v>
      </c>
      <c r="I57" s="634">
        <v>146966912</v>
      </c>
      <c r="J57" s="634">
        <v>1544106</v>
      </c>
      <c r="K57" s="634">
        <v>148511018</v>
      </c>
      <c r="L57" s="634">
        <v>2130635</v>
      </c>
      <c r="M57" s="634">
        <v>28405863</v>
      </c>
      <c r="N57" s="634">
        <v>0</v>
      </c>
      <c r="O57" s="634">
        <v>28405863</v>
      </c>
      <c r="P57" s="634">
        <v>811261752</v>
      </c>
      <c r="Q57" s="634">
        <v>792691057</v>
      </c>
      <c r="R57" s="634">
        <v>782855889</v>
      </c>
      <c r="S57" s="634">
        <v>811261752</v>
      </c>
      <c r="T57" s="634">
        <v>1509075</v>
      </c>
      <c r="U57" s="634">
        <v>0</v>
      </c>
      <c r="V57" s="634">
        <v>1509075</v>
      </c>
      <c r="W57" s="634">
        <v>37337227</v>
      </c>
      <c r="X57" s="634">
        <v>0</v>
      </c>
      <c r="Y57" s="634">
        <v>811261752</v>
      </c>
      <c r="Z57" s="634">
        <v>0</v>
      </c>
    </row>
    <row r="58" spans="1:26">
      <c r="A58" s="633" t="s">
        <v>52</v>
      </c>
      <c r="B58" s="633" t="s">
        <v>17</v>
      </c>
      <c r="C58" s="634">
        <v>398769365</v>
      </c>
      <c r="D58" s="634">
        <v>53116217</v>
      </c>
      <c r="E58" s="634">
        <v>451885582</v>
      </c>
      <c r="F58" s="634">
        <v>301440521</v>
      </c>
      <c r="G58" s="634">
        <v>7410791</v>
      </c>
      <c r="H58" s="634">
        <v>308851312</v>
      </c>
      <c r="I58" s="634">
        <v>138617432</v>
      </c>
      <c r="J58" s="634">
        <v>407885</v>
      </c>
      <c r="K58" s="634">
        <v>139025317</v>
      </c>
      <c r="L58" s="634">
        <v>2130635</v>
      </c>
      <c r="M58" s="634">
        <v>32514632</v>
      </c>
      <c r="N58" s="634">
        <v>0</v>
      </c>
      <c r="O58" s="634">
        <v>32514632</v>
      </c>
      <c r="P58" s="634">
        <v>934407478</v>
      </c>
      <c r="Q58" s="634">
        <v>840957953</v>
      </c>
      <c r="R58" s="634">
        <v>901892846</v>
      </c>
      <c r="S58" s="634">
        <v>934407478</v>
      </c>
      <c r="T58" s="634">
        <v>1851782</v>
      </c>
      <c r="U58" s="634">
        <v>0</v>
      </c>
      <c r="V58" s="634">
        <v>1851782</v>
      </c>
      <c r="W58" s="634">
        <v>50262472</v>
      </c>
      <c r="X58" s="634">
        <v>0</v>
      </c>
      <c r="Y58" s="634">
        <v>934407478</v>
      </c>
      <c r="Z58" s="634">
        <v>0</v>
      </c>
    </row>
    <row r="59" spans="1:26">
      <c r="A59" s="633" t="s">
        <v>52</v>
      </c>
      <c r="B59" s="586" t="s">
        <v>184</v>
      </c>
      <c r="C59" s="634">
        <v>5597468894</v>
      </c>
      <c r="D59" s="634">
        <v>24282864</v>
      </c>
      <c r="E59" s="634">
        <v>5621751758</v>
      </c>
      <c r="F59" s="634">
        <v>4124088673</v>
      </c>
      <c r="G59" s="634">
        <v>7664219</v>
      </c>
      <c r="H59" s="634">
        <v>4131752892</v>
      </c>
      <c r="I59" s="634">
        <v>1788804444</v>
      </c>
      <c r="J59" s="634">
        <v>653468</v>
      </c>
      <c r="K59" s="634">
        <v>1789457912</v>
      </c>
      <c r="L59" s="634">
        <v>25567620</v>
      </c>
      <c r="M59" s="634">
        <v>382149854</v>
      </c>
      <c r="N59" s="634">
        <v>0</v>
      </c>
      <c r="O59" s="634">
        <v>382149854</v>
      </c>
      <c r="P59" s="634">
        <v>11950680036</v>
      </c>
      <c r="Q59" s="634">
        <v>11535929631</v>
      </c>
      <c r="R59" s="634">
        <v>11568530182</v>
      </c>
      <c r="S59" s="634">
        <v>11950680036</v>
      </c>
      <c r="T59" s="634">
        <v>21678708</v>
      </c>
      <c r="U59" s="634">
        <v>0</v>
      </c>
      <c r="V59" s="634">
        <v>21678708</v>
      </c>
      <c r="W59" s="634">
        <v>708820064</v>
      </c>
      <c r="X59" s="634">
        <v>0</v>
      </c>
      <c r="Y59" s="634">
        <v>11950680036</v>
      </c>
      <c r="Z59" s="634">
        <v>0</v>
      </c>
    </row>
    <row r="60" spans="1:26">
      <c r="A60" s="633" t="s">
        <v>328</v>
      </c>
      <c r="B60" s="633" t="s">
        <v>6</v>
      </c>
      <c r="C60" s="634">
        <v>504125700</v>
      </c>
      <c r="D60" s="634">
        <v>3598126</v>
      </c>
      <c r="E60" s="634">
        <v>507723826</v>
      </c>
      <c r="F60" s="634">
        <v>322711985</v>
      </c>
      <c r="G60" s="634">
        <v>-13779358</v>
      </c>
      <c r="H60" s="634">
        <v>308932627</v>
      </c>
      <c r="I60" s="634">
        <v>136767021</v>
      </c>
      <c r="J60" s="634">
        <v>-1805410</v>
      </c>
      <c r="K60" s="634">
        <v>134961611</v>
      </c>
      <c r="L60" s="634">
        <v>2130635</v>
      </c>
      <c r="M60" s="634">
        <v>33441826</v>
      </c>
      <c r="N60" s="634">
        <v>0</v>
      </c>
      <c r="O60" s="634">
        <v>33441826</v>
      </c>
      <c r="P60" s="634">
        <v>987190525</v>
      </c>
      <c r="Q60" s="634">
        <v>965735341</v>
      </c>
      <c r="R60" s="634">
        <v>953748699</v>
      </c>
      <c r="S60" s="634">
        <v>987190525</v>
      </c>
      <c r="T60" s="634">
        <v>1951433</v>
      </c>
      <c r="U60" s="634">
        <v>0</v>
      </c>
      <c r="V60" s="634">
        <v>1951433</v>
      </c>
      <c r="W60" s="634">
        <v>55080084</v>
      </c>
      <c r="X60" s="634">
        <v>0</v>
      </c>
      <c r="Y60" s="634">
        <v>987190525</v>
      </c>
      <c r="Z60" s="634">
        <v>0</v>
      </c>
    </row>
    <row r="61" spans="1:26">
      <c r="A61" s="633" t="s">
        <v>328</v>
      </c>
      <c r="B61" s="633" t="s">
        <v>7</v>
      </c>
      <c r="C61" s="634">
        <v>439084813</v>
      </c>
      <c r="D61" s="634">
        <v>-34831407</v>
      </c>
      <c r="E61" s="634">
        <v>404253406</v>
      </c>
      <c r="F61" s="634">
        <v>297224189</v>
      </c>
      <c r="G61" s="634">
        <v>-15830223</v>
      </c>
      <c r="H61" s="634">
        <v>281393966</v>
      </c>
      <c r="I61" s="634">
        <v>127397226</v>
      </c>
      <c r="J61" s="634">
        <v>-1375224</v>
      </c>
      <c r="K61" s="634">
        <v>126022002</v>
      </c>
      <c r="L61" s="634">
        <v>2130635</v>
      </c>
      <c r="M61" s="634">
        <v>28403680</v>
      </c>
      <c r="N61" s="634">
        <v>0</v>
      </c>
      <c r="O61" s="634">
        <v>28403680</v>
      </c>
      <c r="P61" s="634">
        <v>842203689</v>
      </c>
      <c r="Q61" s="634">
        <v>865836863</v>
      </c>
      <c r="R61" s="634">
        <v>813800009</v>
      </c>
      <c r="S61" s="634">
        <v>842203689</v>
      </c>
      <c r="T61" s="634">
        <v>1940634</v>
      </c>
      <c r="U61" s="634">
        <v>0</v>
      </c>
      <c r="V61" s="634">
        <v>1940634</v>
      </c>
      <c r="W61" s="634">
        <v>38947227</v>
      </c>
      <c r="X61" s="634">
        <v>0</v>
      </c>
      <c r="Y61" s="634">
        <v>842203689</v>
      </c>
      <c r="Z61" s="634">
        <v>0</v>
      </c>
    </row>
    <row r="62" spans="1:26">
      <c r="A62" s="633" t="s">
        <v>328</v>
      </c>
      <c r="B62" s="633" t="s">
        <v>8</v>
      </c>
      <c r="C62" s="634">
        <v>367713077</v>
      </c>
      <c r="D62" s="634">
        <v>2344389</v>
      </c>
      <c r="E62" s="634">
        <v>370057466</v>
      </c>
      <c r="F62" s="634">
        <v>286926355</v>
      </c>
      <c r="G62" s="634">
        <v>101050</v>
      </c>
      <c r="H62" s="634">
        <v>287027405</v>
      </c>
      <c r="I62" s="634">
        <v>140021483</v>
      </c>
      <c r="J62" s="634">
        <v>137996</v>
      </c>
      <c r="K62" s="634">
        <v>140159479</v>
      </c>
      <c r="L62" s="634">
        <v>2130635</v>
      </c>
      <c r="M62" s="634">
        <v>28372199</v>
      </c>
      <c r="N62" s="634">
        <v>0</v>
      </c>
      <c r="O62" s="634">
        <v>28372199</v>
      </c>
      <c r="P62" s="634">
        <v>827747184</v>
      </c>
      <c r="Q62" s="634">
        <v>796791550</v>
      </c>
      <c r="R62" s="634">
        <v>799374985</v>
      </c>
      <c r="S62" s="634">
        <v>827747184</v>
      </c>
      <c r="T62" s="634">
        <v>1791439</v>
      </c>
      <c r="U62" s="634">
        <v>0</v>
      </c>
      <c r="V62" s="634">
        <v>1791439</v>
      </c>
      <c r="W62" s="634">
        <v>37449973</v>
      </c>
      <c r="X62" s="634">
        <v>0</v>
      </c>
      <c r="Y62" s="634">
        <v>827747184</v>
      </c>
      <c r="Z62" s="634">
        <v>0</v>
      </c>
    </row>
    <row r="63" spans="1:26">
      <c r="A63" s="633" t="s">
        <v>328</v>
      </c>
      <c r="B63" s="633" t="s">
        <v>9</v>
      </c>
      <c r="C63" s="634">
        <v>358203636</v>
      </c>
      <c r="D63" s="634">
        <v>828485</v>
      </c>
      <c r="E63" s="634">
        <v>359032121</v>
      </c>
      <c r="F63" s="634">
        <v>312990538</v>
      </c>
      <c r="G63" s="634">
        <v>16461487</v>
      </c>
      <c r="H63" s="634">
        <v>329452025</v>
      </c>
      <c r="I63" s="634">
        <v>138444322</v>
      </c>
      <c r="J63" s="634">
        <v>2260859</v>
      </c>
      <c r="K63" s="634">
        <v>140705181</v>
      </c>
      <c r="L63" s="634">
        <v>2130635</v>
      </c>
      <c r="M63" s="634">
        <v>27500038</v>
      </c>
      <c r="N63" s="634">
        <v>0</v>
      </c>
      <c r="O63" s="634">
        <v>27500038</v>
      </c>
      <c r="P63" s="634">
        <v>858820000</v>
      </c>
      <c r="Q63" s="634">
        <v>811769131</v>
      </c>
      <c r="R63" s="634">
        <v>831319962</v>
      </c>
      <c r="S63" s="634">
        <v>858820000</v>
      </c>
      <c r="T63" s="634">
        <v>1677184</v>
      </c>
      <c r="U63" s="634">
        <v>0</v>
      </c>
      <c r="V63" s="634">
        <v>1677184</v>
      </c>
      <c r="W63" s="634">
        <v>40601263</v>
      </c>
      <c r="X63" s="634">
        <v>0</v>
      </c>
      <c r="Y63" s="634">
        <v>858820000</v>
      </c>
      <c r="Z63" s="634">
        <v>0</v>
      </c>
    </row>
    <row r="64" spans="1:26">
      <c r="A64" s="633" t="s">
        <v>328</v>
      </c>
      <c r="B64" s="633" t="s">
        <v>10</v>
      </c>
      <c r="C64" s="634">
        <v>390622713</v>
      </c>
      <c r="D64" s="634">
        <v>75629896</v>
      </c>
      <c r="E64" s="634">
        <v>466252609</v>
      </c>
      <c r="F64" s="634">
        <v>335959834</v>
      </c>
      <c r="G64" s="634">
        <v>53658028</v>
      </c>
      <c r="H64" s="634">
        <v>389617862</v>
      </c>
      <c r="I64" s="634">
        <v>149525846</v>
      </c>
      <c r="J64" s="634">
        <v>5171847</v>
      </c>
      <c r="K64" s="634">
        <v>154697693</v>
      </c>
      <c r="L64" s="634">
        <v>2130635</v>
      </c>
      <c r="M64" s="634">
        <v>32731974</v>
      </c>
      <c r="N64" s="634">
        <v>0</v>
      </c>
      <c r="O64" s="634">
        <v>32731974</v>
      </c>
      <c r="P64" s="634">
        <v>1045430773</v>
      </c>
      <c r="Q64" s="634">
        <v>878239028</v>
      </c>
      <c r="R64" s="634">
        <v>1012698799</v>
      </c>
      <c r="S64" s="634">
        <v>1045430773</v>
      </c>
      <c r="T64" s="634">
        <v>1667292</v>
      </c>
      <c r="U64" s="634">
        <v>0</v>
      </c>
      <c r="V64" s="634">
        <v>1667292</v>
      </c>
      <c r="W64" s="634">
        <v>61118537</v>
      </c>
      <c r="X64" s="634">
        <v>0</v>
      </c>
      <c r="Y64" s="634">
        <v>1045430773</v>
      </c>
      <c r="Z64" s="634">
        <v>0</v>
      </c>
    </row>
    <row r="65" spans="1:26">
      <c r="A65" s="633" t="s">
        <v>328</v>
      </c>
      <c r="B65" s="633" t="s">
        <v>11</v>
      </c>
      <c r="C65" s="634">
        <v>561290001</v>
      </c>
      <c r="D65" s="634">
        <v>42067334</v>
      </c>
      <c r="E65" s="634">
        <v>603357335</v>
      </c>
      <c r="F65" s="634">
        <v>411295738</v>
      </c>
      <c r="G65" s="634">
        <v>12234271</v>
      </c>
      <c r="H65" s="634">
        <v>423530009</v>
      </c>
      <c r="I65" s="634">
        <v>154543687</v>
      </c>
      <c r="J65" s="634">
        <v>-117270</v>
      </c>
      <c r="K65" s="634">
        <v>154426417</v>
      </c>
      <c r="L65" s="634">
        <v>2130635</v>
      </c>
      <c r="M65" s="634">
        <v>35760866</v>
      </c>
      <c r="N65" s="634">
        <v>0</v>
      </c>
      <c r="O65" s="634">
        <v>35760866</v>
      </c>
      <c r="P65" s="634">
        <v>1219205262</v>
      </c>
      <c r="Q65" s="634">
        <v>1129260061</v>
      </c>
      <c r="R65" s="634">
        <v>1183444396</v>
      </c>
      <c r="S65" s="634">
        <v>1219205262</v>
      </c>
      <c r="T65" s="634">
        <v>1771811</v>
      </c>
      <c r="U65" s="634">
        <v>0</v>
      </c>
      <c r="V65" s="634">
        <v>1771811</v>
      </c>
      <c r="W65" s="634">
        <v>86341407</v>
      </c>
      <c r="X65" s="634">
        <v>0</v>
      </c>
      <c r="Y65" s="634">
        <v>1219205262</v>
      </c>
      <c r="Z65" s="634">
        <v>0</v>
      </c>
    </row>
    <row r="66" spans="1:26">
      <c r="A66" s="633" t="s">
        <v>328</v>
      </c>
      <c r="B66" s="633" t="s">
        <v>12</v>
      </c>
      <c r="C66" s="634">
        <v>641766693</v>
      </c>
      <c r="D66" s="634">
        <v>21490707</v>
      </c>
      <c r="E66" s="634">
        <v>663257400</v>
      </c>
      <c r="F66" s="634">
        <v>431168703</v>
      </c>
      <c r="G66" s="634">
        <v>-8097155</v>
      </c>
      <c r="H66" s="634">
        <v>423071548</v>
      </c>
      <c r="I66" s="634">
        <v>170346396</v>
      </c>
      <c r="J66" s="634">
        <v>-857147</v>
      </c>
      <c r="K66" s="634">
        <v>169489249</v>
      </c>
      <c r="L66" s="634">
        <v>2130635</v>
      </c>
      <c r="M66" s="634">
        <v>38637940</v>
      </c>
      <c r="N66" s="634">
        <v>0</v>
      </c>
      <c r="O66" s="634">
        <v>38637940</v>
      </c>
      <c r="P66" s="634">
        <v>1296586772</v>
      </c>
      <c r="Q66" s="634">
        <v>1245412427</v>
      </c>
      <c r="R66" s="634">
        <v>1257948832</v>
      </c>
      <c r="S66" s="634">
        <v>1296586772</v>
      </c>
      <c r="T66" s="634">
        <v>1905722</v>
      </c>
      <c r="U66" s="634">
        <v>0</v>
      </c>
      <c r="V66" s="634">
        <v>1905722</v>
      </c>
      <c r="W66" s="634">
        <v>98165275</v>
      </c>
      <c r="X66" s="634">
        <v>0</v>
      </c>
      <c r="Y66" s="634">
        <v>1296586772</v>
      </c>
      <c r="Z66" s="634">
        <v>0</v>
      </c>
    </row>
    <row r="67" spans="1:26">
      <c r="A67" s="633" t="s">
        <v>328</v>
      </c>
      <c r="B67" s="633" t="s">
        <v>13</v>
      </c>
      <c r="C67" s="634">
        <v>638231784</v>
      </c>
      <c r="D67" s="634">
        <v>-15705004</v>
      </c>
      <c r="E67" s="634">
        <v>622526780</v>
      </c>
      <c r="F67" s="634">
        <v>425168644</v>
      </c>
      <c r="G67" s="634">
        <v>-7165438</v>
      </c>
      <c r="H67" s="634">
        <v>418003206</v>
      </c>
      <c r="I67" s="634">
        <v>169174878</v>
      </c>
      <c r="J67" s="634">
        <v>-52950</v>
      </c>
      <c r="K67" s="634">
        <v>169121928</v>
      </c>
      <c r="L67" s="634">
        <v>2130635</v>
      </c>
      <c r="M67" s="634">
        <v>38882998</v>
      </c>
      <c r="N67" s="634">
        <v>0</v>
      </c>
      <c r="O67" s="634">
        <v>38882998</v>
      </c>
      <c r="P67" s="634">
        <v>1250665547</v>
      </c>
      <c r="Q67" s="634">
        <v>1234705941</v>
      </c>
      <c r="R67" s="634">
        <v>1211782549</v>
      </c>
      <c r="S67" s="634">
        <v>1250665547</v>
      </c>
      <c r="T67" s="634">
        <v>2098615</v>
      </c>
      <c r="U67" s="634">
        <v>0</v>
      </c>
      <c r="V67" s="634">
        <v>2098615</v>
      </c>
      <c r="W67" s="634">
        <v>89881472</v>
      </c>
      <c r="X67" s="634">
        <v>0</v>
      </c>
      <c r="Y67" s="634">
        <v>1250665547</v>
      </c>
      <c r="Z67" s="634">
        <v>0</v>
      </c>
    </row>
    <row r="68" spans="1:26">
      <c r="A68" s="633" t="s">
        <v>328</v>
      </c>
      <c r="B68" s="633" t="s">
        <v>14</v>
      </c>
      <c r="C68" s="634">
        <v>606540768</v>
      </c>
      <c r="D68" s="634">
        <v>-55796333</v>
      </c>
      <c r="E68" s="634">
        <v>550744435</v>
      </c>
      <c r="F68" s="634">
        <v>426193300</v>
      </c>
      <c r="G68" s="634">
        <v>-24631188</v>
      </c>
      <c r="H68" s="634">
        <v>401562112</v>
      </c>
      <c r="I68" s="634">
        <v>157626923</v>
      </c>
      <c r="J68" s="634">
        <v>-3062843</v>
      </c>
      <c r="K68" s="634">
        <v>154564080</v>
      </c>
      <c r="L68" s="634">
        <v>2130635</v>
      </c>
      <c r="M68" s="634">
        <v>34731471</v>
      </c>
      <c r="N68" s="634">
        <v>0</v>
      </c>
      <c r="O68" s="634">
        <v>34731471</v>
      </c>
      <c r="P68" s="634">
        <v>1143732733</v>
      </c>
      <c r="Q68" s="634">
        <v>1192491626</v>
      </c>
      <c r="R68" s="634">
        <v>1109001262</v>
      </c>
      <c r="S68" s="634">
        <v>1143732733</v>
      </c>
      <c r="T68" s="634">
        <v>1846887</v>
      </c>
      <c r="U68" s="634">
        <v>0</v>
      </c>
      <c r="V68" s="634">
        <v>1846887</v>
      </c>
      <c r="W68" s="634">
        <v>73560600</v>
      </c>
      <c r="X68" s="634">
        <v>0</v>
      </c>
      <c r="Y68" s="634">
        <v>1143732733</v>
      </c>
      <c r="Z68" s="634">
        <v>0</v>
      </c>
    </row>
    <row r="69" spans="1:26">
      <c r="A69" s="633" t="s">
        <v>328</v>
      </c>
      <c r="B69" s="633" t="s">
        <v>15</v>
      </c>
      <c r="C69" s="634">
        <v>472876510</v>
      </c>
      <c r="D69" s="634">
        <v>-50545874</v>
      </c>
      <c r="E69" s="634">
        <v>422330636</v>
      </c>
      <c r="F69" s="634">
        <v>369878862</v>
      </c>
      <c r="G69" s="634">
        <v>-19173273</v>
      </c>
      <c r="H69" s="634">
        <v>350705589</v>
      </c>
      <c r="I69" s="634">
        <v>159682998</v>
      </c>
      <c r="J69" s="634">
        <v>-1598444</v>
      </c>
      <c r="K69" s="634">
        <v>158084554</v>
      </c>
      <c r="L69" s="634">
        <v>2130635</v>
      </c>
      <c r="M69" s="634">
        <v>30642867</v>
      </c>
      <c r="N69" s="634">
        <v>0</v>
      </c>
      <c r="O69" s="634">
        <v>30642867</v>
      </c>
      <c r="P69" s="634">
        <v>963894281</v>
      </c>
      <c r="Q69" s="634">
        <v>1004569005</v>
      </c>
      <c r="R69" s="634">
        <v>933251414</v>
      </c>
      <c r="S69" s="634">
        <v>963894281</v>
      </c>
      <c r="T69" s="634">
        <v>1666834</v>
      </c>
      <c r="U69" s="634">
        <v>0</v>
      </c>
      <c r="V69" s="634">
        <v>1666834</v>
      </c>
      <c r="W69" s="634">
        <v>51189808</v>
      </c>
      <c r="X69" s="634">
        <v>0</v>
      </c>
      <c r="Y69" s="634">
        <v>963894281</v>
      </c>
      <c r="Z69" s="634">
        <v>0</v>
      </c>
    </row>
    <row r="70" spans="1:26">
      <c r="A70" s="633" t="s">
        <v>328</v>
      </c>
      <c r="B70" s="633" t="s">
        <v>16</v>
      </c>
      <c r="C70" s="634">
        <v>352130826</v>
      </c>
      <c r="D70" s="634">
        <v>-18077295</v>
      </c>
      <c r="E70" s="634">
        <v>334053531</v>
      </c>
      <c r="F70" s="634">
        <v>308998840</v>
      </c>
      <c r="G70" s="634">
        <v>6596726</v>
      </c>
      <c r="H70" s="634">
        <v>315595566</v>
      </c>
      <c r="I70" s="634">
        <v>146966912</v>
      </c>
      <c r="J70" s="634">
        <v>1544106</v>
      </c>
      <c r="K70" s="634">
        <v>148511018</v>
      </c>
      <c r="L70" s="634">
        <v>2130635</v>
      </c>
      <c r="M70" s="634">
        <v>29099316</v>
      </c>
      <c r="N70" s="634">
        <v>0</v>
      </c>
      <c r="O70" s="634">
        <v>29099316</v>
      </c>
      <c r="P70" s="634">
        <v>829390066</v>
      </c>
      <c r="Q70" s="634">
        <v>810227213</v>
      </c>
      <c r="R70" s="634">
        <v>800290750</v>
      </c>
      <c r="S70" s="634">
        <v>829390066</v>
      </c>
      <c r="T70" s="634">
        <v>1509075</v>
      </c>
      <c r="U70" s="634">
        <v>0</v>
      </c>
      <c r="V70" s="634">
        <v>1509075</v>
      </c>
      <c r="W70" s="634">
        <v>37752886</v>
      </c>
      <c r="X70" s="634">
        <v>0</v>
      </c>
      <c r="Y70" s="634">
        <v>829390066</v>
      </c>
      <c r="Z70" s="634">
        <v>0</v>
      </c>
    </row>
    <row r="71" spans="1:26">
      <c r="A71" s="633" t="s">
        <v>328</v>
      </c>
      <c r="B71" s="633" t="s">
        <v>17</v>
      </c>
      <c r="C71" s="634">
        <v>407013510</v>
      </c>
      <c r="D71" s="634">
        <v>54373248</v>
      </c>
      <c r="E71" s="634">
        <v>461386758</v>
      </c>
      <c r="F71" s="634">
        <v>309720717</v>
      </c>
      <c r="G71" s="634">
        <v>7576737</v>
      </c>
      <c r="H71" s="634">
        <v>317297454</v>
      </c>
      <c r="I71" s="634">
        <v>138617432</v>
      </c>
      <c r="J71" s="634">
        <v>407885</v>
      </c>
      <c r="K71" s="634">
        <v>139025317</v>
      </c>
      <c r="L71" s="634">
        <v>2130635</v>
      </c>
      <c r="M71" s="634">
        <v>33230348</v>
      </c>
      <c r="N71" s="634">
        <v>0</v>
      </c>
      <c r="O71" s="634">
        <v>33230348</v>
      </c>
      <c r="P71" s="634">
        <v>953070512</v>
      </c>
      <c r="Q71" s="634">
        <v>857482294</v>
      </c>
      <c r="R71" s="634">
        <v>919840164</v>
      </c>
      <c r="S71" s="634">
        <v>953070512</v>
      </c>
      <c r="T71" s="634">
        <v>1851782</v>
      </c>
      <c r="U71" s="634">
        <v>0</v>
      </c>
      <c r="V71" s="634">
        <v>1851782</v>
      </c>
      <c r="W71" s="634">
        <v>50715704</v>
      </c>
      <c r="X71" s="634">
        <v>0</v>
      </c>
      <c r="Y71" s="634">
        <v>953070512</v>
      </c>
      <c r="Z71" s="634">
        <v>0</v>
      </c>
    </row>
    <row r="72" spans="1:26">
      <c r="A72" s="633" t="s">
        <v>328</v>
      </c>
      <c r="B72" s="586" t="s">
        <v>184</v>
      </c>
      <c r="C72" s="634">
        <v>5739600031</v>
      </c>
      <c r="D72" s="634">
        <v>25376272</v>
      </c>
      <c r="E72" s="634">
        <v>5764976303</v>
      </c>
      <c r="F72" s="634">
        <v>4238237705</v>
      </c>
      <c r="G72" s="634">
        <v>7951664</v>
      </c>
      <c r="H72" s="634">
        <v>4246189369</v>
      </c>
      <c r="I72" s="634">
        <v>1789115124</v>
      </c>
      <c r="J72" s="634">
        <v>653405</v>
      </c>
      <c r="K72" s="634">
        <v>1789768529</v>
      </c>
      <c r="L72" s="634">
        <v>25567620</v>
      </c>
      <c r="M72" s="634">
        <v>391435523</v>
      </c>
      <c r="N72" s="634">
        <v>0</v>
      </c>
      <c r="O72" s="634">
        <v>391435523</v>
      </c>
      <c r="P72" s="634">
        <v>12217937344</v>
      </c>
      <c r="Q72" s="634">
        <v>11792520480</v>
      </c>
      <c r="R72" s="634">
        <v>11826501821</v>
      </c>
      <c r="S72" s="634">
        <v>12217937344</v>
      </c>
      <c r="T72" s="634">
        <v>21678708</v>
      </c>
      <c r="U72" s="634">
        <v>0</v>
      </c>
      <c r="V72" s="634">
        <v>21678708</v>
      </c>
      <c r="W72" s="634">
        <v>720804236</v>
      </c>
      <c r="X72" s="634">
        <v>0</v>
      </c>
      <c r="Y72" s="634">
        <v>12217937344</v>
      </c>
      <c r="Z72" s="634">
        <v>0</v>
      </c>
    </row>
    <row r="73" spans="1:26">
      <c r="A73" s="633" t="s">
        <v>327</v>
      </c>
      <c r="B73" s="633" t="s">
        <v>6</v>
      </c>
      <c r="C73" s="634">
        <v>512228696</v>
      </c>
      <c r="D73" s="634">
        <v>4173995</v>
      </c>
      <c r="E73" s="634">
        <v>516402691</v>
      </c>
      <c r="F73" s="634">
        <v>329332057</v>
      </c>
      <c r="G73" s="634">
        <v>-14110964</v>
      </c>
      <c r="H73" s="634">
        <v>315221093</v>
      </c>
      <c r="I73" s="634">
        <v>136571187</v>
      </c>
      <c r="J73" s="634">
        <v>-1806151</v>
      </c>
      <c r="K73" s="634">
        <v>134765036</v>
      </c>
      <c r="L73" s="634">
        <v>2130635</v>
      </c>
      <c r="M73" s="634">
        <v>34158703</v>
      </c>
      <c r="N73" s="634">
        <v>0</v>
      </c>
      <c r="O73" s="634">
        <v>34158703</v>
      </c>
      <c r="P73" s="634">
        <v>1002678158</v>
      </c>
      <c r="Q73" s="634">
        <v>980262575</v>
      </c>
      <c r="R73" s="634">
        <v>968519455</v>
      </c>
      <c r="S73" s="634">
        <v>1002678158</v>
      </c>
      <c r="T73" s="634">
        <v>1951433</v>
      </c>
      <c r="U73" s="634">
        <v>0</v>
      </c>
      <c r="V73" s="634">
        <v>1951433</v>
      </c>
      <c r="W73" s="634">
        <v>54964234</v>
      </c>
      <c r="X73" s="634">
        <v>0</v>
      </c>
      <c r="Y73" s="634">
        <v>1002678158</v>
      </c>
      <c r="Z73" s="634">
        <v>0</v>
      </c>
    </row>
    <row r="74" spans="1:26">
      <c r="A74" s="633" t="s">
        <v>327</v>
      </c>
      <c r="B74" s="633" t="s">
        <v>7</v>
      </c>
      <c r="C74" s="634">
        <v>446756293</v>
      </c>
      <c r="D74" s="634">
        <v>-35278564</v>
      </c>
      <c r="E74" s="634">
        <v>411477729</v>
      </c>
      <c r="F74" s="634">
        <v>303389221</v>
      </c>
      <c r="G74" s="634">
        <v>-16222397</v>
      </c>
      <c r="H74" s="634">
        <v>287166824</v>
      </c>
      <c r="I74" s="634">
        <v>130112737</v>
      </c>
      <c r="J74" s="634">
        <v>-1386906</v>
      </c>
      <c r="K74" s="634">
        <v>128725831</v>
      </c>
      <c r="L74" s="634">
        <v>2130635</v>
      </c>
      <c r="M74" s="634">
        <v>30089268</v>
      </c>
      <c r="N74" s="634">
        <v>0</v>
      </c>
      <c r="O74" s="634">
        <v>30089268</v>
      </c>
      <c r="P74" s="634">
        <v>859590287</v>
      </c>
      <c r="Q74" s="634">
        <v>882388886</v>
      </c>
      <c r="R74" s="634">
        <v>829501019</v>
      </c>
      <c r="S74" s="634">
        <v>859590287</v>
      </c>
      <c r="T74" s="634">
        <v>1940634</v>
      </c>
      <c r="U74" s="634">
        <v>0</v>
      </c>
      <c r="V74" s="634">
        <v>1940634</v>
      </c>
      <c r="W74" s="634">
        <v>39231614</v>
      </c>
      <c r="X74" s="634">
        <v>0</v>
      </c>
      <c r="Y74" s="634">
        <v>859590287</v>
      </c>
      <c r="Z74" s="634">
        <v>0</v>
      </c>
    </row>
    <row r="75" spans="1:26">
      <c r="A75" s="633" t="s">
        <v>327</v>
      </c>
      <c r="B75" s="633" t="s">
        <v>8</v>
      </c>
      <c r="C75" s="634">
        <v>374925212</v>
      </c>
      <c r="D75" s="634">
        <v>2484575</v>
      </c>
      <c r="E75" s="634">
        <v>377409787</v>
      </c>
      <c r="F75" s="634">
        <v>292883114</v>
      </c>
      <c r="G75" s="634">
        <v>97742</v>
      </c>
      <c r="H75" s="634">
        <v>292980856</v>
      </c>
      <c r="I75" s="634">
        <v>140033138</v>
      </c>
      <c r="J75" s="634">
        <v>140460</v>
      </c>
      <c r="K75" s="634">
        <v>140173598</v>
      </c>
      <c r="L75" s="634">
        <v>2130635</v>
      </c>
      <c r="M75" s="634">
        <v>29086443</v>
      </c>
      <c r="N75" s="634">
        <v>0</v>
      </c>
      <c r="O75" s="634">
        <v>29086443</v>
      </c>
      <c r="P75" s="634">
        <v>841781319</v>
      </c>
      <c r="Q75" s="634">
        <v>809972099</v>
      </c>
      <c r="R75" s="634">
        <v>812694876</v>
      </c>
      <c r="S75" s="634">
        <v>841781319</v>
      </c>
      <c r="T75" s="634">
        <v>1791439</v>
      </c>
      <c r="U75" s="634">
        <v>0</v>
      </c>
      <c r="V75" s="634">
        <v>1791439</v>
      </c>
      <c r="W75" s="634">
        <v>37871200</v>
      </c>
      <c r="X75" s="634">
        <v>0</v>
      </c>
      <c r="Y75" s="634">
        <v>841781319</v>
      </c>
      <c r="Z75" s="634">
        <v>0</v>
      </c>
    </row>
    <row r="76" spans="1:26">
      <c r="A76" s="633" t="s">
        <v>327</v>
      </c>
      <c r="B76" s="633" t="s">
        <v>9</v>
      </c>
      <c r="C76" s="634">
        <v>366119864</v>
      </c>
      <c r="D76" s="634">
        <v>762051</v>
      </c>
      <c r="E76" s="634">
        <v>366881915</v>
      </c>
      <c r="F76" s="634">
        <v>319403449</v>
      </c>
      <c r="G76" s="634">
        <v>16890889</v>
      </c>
      <c r="H76" s="634">
        <v>336294338</v>
      </c>
      <c r="I76" s="634">
        <v>138254708</v>
      </c>
      <c r="J76" s="634">
        <v>2261284</v>
      </c>
      <c r="K76" s="634">
        <v>140515992</v>
      </c>
      <c r="L76" s="634">
        <v>2130635</v>
      </c>
      <c r="M76" s="634">
        <v>28184759</v>
      </c>
      <c r="N76" s="634">
        <v>0</v>
      </c>
      <c r="O76" s="634">
        <v>28184759</v>
      </c>
      <c r="P76" s="634">
        <v>874007639</v>
      </c>
      <c r="Q76" s="634">
        <v>825908656</v>
      </c>
      <c r="R76" s="634">
        <v>845822880</v>
      </c>
      <c r="S76" s="634">
        <v>874007639</v>
      </c>
      <c r="T76" s="634">
        <v>1677184</v>
      </c>
      <c r="U76" s="634">
        <v>0</v>
      </c>
      <c r="V76" s="634">
        <v>1677184</v>
      </c>
      <c r="W76" s="634">
        <v>41549340</v>
      </c>
      <c r="X76" s="634">
        <v>0</v>
      </c>
      <c r="Y76" s="634">
        <v>874007639</v>
      </c>
      <c r="Z76" s="634">
        <v>0</v>
      </c>
    </row>
    <row r="77" spans="1:26">
      <c r="A77" s="633" t="s">
        <v>327</v>
      </c>
      <c r="B77" s="633" t="s">
        <v>10</v>
      </c>
      <c r="C77" s="634">
        <v>398521929</v>
      </c>
      <c r="D77" s="634">
        <v>77442464</v>
      </c>
      <c r="E77" s="634">
        <v>475964393</v>
      </c>
      <c r="F77" s="634">
        <v>342490461</v>
      </c>
      <c r="G77" s="634">
        <v>54927661</v>
      </c>
      <c r="H77" s="634">
        <v>397418122</v>
      </c>
      <c r="I77" s="634">
        <v>149329631</v>
      </c>
      <c r="J77" s="634">
        <v>5174546</v>
      </c>
      <c r="K77" s="634">
        <v>154504177</v>
      </c>
      <c r="L77" s="634">
        <v>2130635</v>
      </c>
      <c r="M77" s="634">
        <v>33433285</v>
      </c>
      <c r="N77" s="634">
        <v>0</v>
      </c>
      <c r="O77" s="634">
        <v>33433285</v>
      </c>
      <c r="P77" s="634">
        <v>1063450612</v>
      </c>
      <c r="Q77" s="634">
        <v>892472656</v>
      </c>
      <c r="R77" s="634">
        <v>1030017327</v>
      </c>
      <c r="S77" s="634">
        <v>1063450612</v>
      </c>
      <c r="T77" s="634">
        <v>1667292</v>
      </c>
      <c r="U77" s="634">
        <v>0</v>
      </c>
      <c r="V77" s="634">
        <v>1667292</v>
      </c>
      <c r="W77" s="634">
        <v>62592441</v>
      </c>
      <c r="X77" s="634">
        <v>0</v>
      </c>
      <c r="Y77" s="634">
        <v>1063450612</v>
      </c>
      <c r="Z77" s="634">
        <v>0</v>
      </c>
    </row>
    <row r="78" spans="1:26">
      <c r="A78" s="633" t="s">
        <v>327</v>
      </c>
      <c r="B78" s="633" t="s">
        <v>11</v>
      </c>
      <c r="C78" s="634">
        <v>572190243</v>
      </c>
      <c r="D78" s="634">
        <v>42890943</v>
      </c>
      <c r="E78" s="634">
        <v>615081186</v>
      </c>
      <c r="F78" s="634">
        <v>419206057</v>
      </c>
      <c r="G78" s="634">
        <v>12506083</v>
      </c>
      <c r="H78" s="634">
        <v>431712140</v>
      </c>
      <c r="I78" s="634">
        <v>154359139</v>
      </c>
      <c r="J78" s="634">
        <v>-117665</v>
      </c>
      <c r="K78" s="634">
        <v>154241474</v>
      </c>
      <c r="L78" s="634">
        <v>2130635</v>
      </c>
      <c r="M78" s="634">
        <v>36436106</v>
      </c>
      <c r="N78" s="634">
        <v>0</v>
      </c>
      <c r="O78" s="634">
        <v>36436106</v>
      </c>
      <c r="P78" s="634">
        <v>1239601541</v>
      </c>
      <c r="Q78" s="634">
        <v>1147886074</v>
      </c>
      <c r="R78" s="634">
        <v>1203165435</v>
      </c>
      <c r="S78" s="634">
        <v>1239601541</v>
      </c>
      <c r="T78" s="634">
        <v>1771811</v>
      </c>
      <c r="U78" s="634">
        <v>0</v>
      </c>
      <c r="V78" s="634">
        <v>1771811</v>
      </c>
      <c r="W78" s="634">
        <v>87965819</v>
      </c>
      <c r="X78" s="634">
        <v>0</v>
      </c>
      <c r="Y78" s="634">
        <v>1239601541</v>
      </c>
      <c r="Z78" s="634">
        <v>0</v>
      </c>
    </row>
    <row r="79" spans="1:26">
      <c r="A79" s="633" t="s">
        <v>327</v>
      </c>
      <c r="B79" s="633" t="s">
        <v>12</v>
      </c>
      <c r="C79" s="634">
        <v>654064602</v>
      </c>
      <c r="D79" s="634">
        <v>21982544</v>
      </c>
      <c r="E79" s="634">
        <v>676047146</v>
      </c>
      <c r="F79" s="634">
        <v>439389969</v>
      </c>
      <c r="G79" s="634">
        <v>-8247901</v>
      </c>
      <c r="H79" s="634">
        <v>431142068</v>
      </c>
      <c r="I79" s="634">
        <v>170158255</v>
      </c>
      <c r="J79" s="634">
        <v>-857199</v>
      </c>
      <c r="K79" s="634">
        <v>169301056</v>
      </c>
      <c r="L79" s="634">
        <v>2130635</v>
      </c>
      <c r="M79" s="634">
        <v>39335107</v>
      </c>
      <c r="N79" s="634">
        <v>0</v>
      </c>
      <c r="O79" s="634">
        <v>39335107</v>
      </c>
      <c r="P79" s="634">
        <v>1317956012</v>
      </c>
      <c r="Q79" s="634">
        <v>1265743461</v>
      </c>
      <c r="R79" s="634">
        <v>1278620905</v>
      </c>
      <c r="S79" s="634">
        <v>1317956012</v>
      </c>
      <c r="T79" s="634">
        <v>1905722</v>
      </c>
      <c r="U79" s="634">
        <v>0</v>
      </c>
      <c r="V79" s="634">
        <v>1905722</v>
      </c>
      <c r="W79" s="634">
        <v>99573249</v>
      </c>
      <c r="X79" s="634">
        <v>0</v>
      </c>
      <c r="Y79" s="634">
        <v>1317956012</v>
      </c>
      <c r="Z79" s="634">
        <v>0</v>
      </c>
    </row>
    <row r="80" spans="1:26">
      <c r="A80" s="633" t="s">
        <v>327</v>
      </c>
      <c r="B80" s="633" t="s">
        <v>13</v>
      </c>
      <c r="C80" s="634">
        <v>650688223</v>
      </c>
      <c r="D80" s="634">
        <v>-15939093</v>
      </c>
      <c r="E80" s="634">
        <v>634749130</v>
      </c>
      <c r="F80" s="634">
        <v>433299248</v>
      </c>
      <c r="G80" s="634">
        <v>-7304919</v>
      </c>
      <c r="H80" s="634">
        <v>425994329</v>
      </c>
      <c r="I80" s="634">
        <v>168985542</v>
      </c>
      <c r="J80" s="634">
        <v>-53764</v>
      </c>
      <c r="K80" s="634">
        <v>168931778</v>
      </c>
      <c r="L80" s="634">
        <v>2130635</v>
      </c>
      <c r="M80" s="634">
        <v>39582139</v>
      </c>
      <c r="N80" s="634">
        <v>0</v>
      </c>
      <c r="O80" s="634">
        <v>39582139</v>
      </c>
      <c r="P80" s="634">
        <v>1271388011</v>
      </c>
      <c r="Q80" s="634">
        <v>1255103648</v>
      </c>
      <c r="R80" s="634">
        <v>1231805872</v>
      </c>
      <c r="S80" s="634">
        <v>1271388011</v>
      </c>
      <c r="T80" s="634">
        <v>2098615</v>
      </c>
      <c r="U80" s="634">
        <v>0</v>
      </c>
      <c r="V80" s="634">
        <v>2098615</v>
      </c>
      <c r="W80" s="634">
        <v>91160365</v>
      </c>
      <c r="X80" s="634">
        <v>0</v>
      </c>
      <c r="Y80" s="634">
        <v>1271388011</v>
      </c>
      <c r="Z80" s="634">
        <v>0</v>
      </c>
    </row>
    <row r="81" spans="1:26">
      <c r="A81" s="633" t="s">
        <v>327</v>
      </c>
      <c r="B81" s="633" t="s">
        <v>14</v>
      </c>
      <c r="C81" s="634">
        <v>619223436</v>
      </c>
      <c r="D81" s="634">
        <v>-57015397</v>
      </c>
      <c r="E81" s="634">
        <v>562208039</v>
      </c>
      <c r="F81" s="634">
        <v>434557517</v>
      </c>
      <c r="G81" s="634">
        <v>-25131408</v>
      </c>
      <c r="H81" s="634">
        <v>409426109</v>
      </c>
      <c r="I81" s="634">
        <v>157444229</v>
      </c>
      <c r="J81" s="634">
        <v>-3064269</v>
      </c>
      <c r="K81" s="634">
        <v>154379960</v>
      </c>
      <c r="L81" s="634">
        <v>2130635</v>
      </c>
      <c r="M81" s="634">
        <v>35411657</v>
      </c>
      <c r="N81" s="634">
        <v>0</v>
      </c>
      <c r="O81" s="634">
        <v>35411657</v>
      </c>
      <c r="P81" s="634">
        <v>1163556400</v>
      </c>
      <c r="Q81" s="634">
        <v>1213355817</v>
      </c>
      <c r="R81" s="634">
        <v>1128144743</v>
      </c>
      <c r="S81" s="634">
        <v>1163556400</v>
      </c>
      <c r="T81" s="634">
        <v>1846887</v>
      </c>
      <c r="U81" s="634">
        <v>0</v>
      </c>
      <c r="V81" s="634">
        <v>1846887</v>
      </c>
      <c r="W81" s="634">
        <v>74746574</v>
      </c>
      <c r="X81" s="634">
        <v>0</v>
      </c>
      <c r="Y81" s="634">
        <v>1163556400</v>
      </c>
      <c r="Z81" s="634">
        <v>0</v>
      </c>
    </row>
    <row r="82" spans="1:26">
      <c r="A82" s="633" t="s">
        <v>327</v>
      </c>
      <c r="B82" s="633" t="s">
        <v>15</v>
      </c>
      <c r="C82" s="634">
        <v>483276480</v>
      </c>
      <c r="D82" s="634">
        <v>-51873527</v>
      </c>
      <c r="E82" s="634">
        <v>431402953</v>
      </c>
      <c r="F82" s="634">
        <v>377404465</v>
      </c>
      <c r="G82" s="634">
        <v>-19607357</v>
      </c>
      <c r="H82" s="634">
        <v>357797108</v>
      </c>
      <c r="I82" s="634">
        <v>159490250</v>
      </c>
      <c r="J82" s="634">
        <v>-1598984</v>
      </c>
      <c r="K82" s="634">
        <v>157891266</v>
      </c>
      <c r="L82" s="634">
        <v>2130635</v>
      </c>
      <c r="M82" s="634">
        <v>31349173</v>
      </c>
      <c r="N82" s="634">
        <v>0</v>
      </c>
      <c r="O82" s="634">
        <v>31349173</v>
      </c>
      <c r="P82" s="634">
        <v>980571135</v>
      </c>
      <c r="Q82" s="634">
        <v>1022301830</v>
      </c>
      <c r="R82" s="634">
        <v>949221962</v>
      </c>
      <c r="S82" s="634">
        <v>980571135</v>
      </c>
      <c r="T82" s="634">
        <v>1666834</v>
      </c>
      <c r="U82" s="634">
        <v>0</v>
      </c>
      <c r="V82" s="634">
        <v>1666834</v>
      </c>
      <c r="W82" s="634">
        <v>52299804</v>
      </c>
      <c r="X82" s="634">
        <v>0</v>
      </c>
      <c r="Y82" s="634">
        <v>980571135</v>
      </c>
      <c r="Z82" s="634">
        <v>0</v>
      </c>
    </row>
    <row r="83" spans="1:26">
      <c r="A83" s="633" t="s">
        <v>327</v>
      </c>
      <c r="B83" s="633" t="s">
        <v>16</v>
      </c>
      <c r="C83" s="634">
        <v>358664504</v>
      </c>
      <c r="D83" s="634">
        <v>-18466434</v>
      </c>
      <c r="E83" s="634">
        <v>340198070</v>
      </c>
      <c r="F83" s="634">
        <v>315421011</v>
      </c>
      <c r="G83" s="634">
        <v>6732164</v>
      </c>
      <c r="H83" s="634">
        <v>322153175</v>
      </c>
      <c r="I83" s="634">
        <v>146775799</v>
      </c>
      <c r="J83" s="634">
        <v>1544832</v>
      </c>
      <c r="K83" s="634">
        <v>148320631</v>
      </c>
      <c r="L83" s="634">
        <v>2130635</v>
      </c>
      <c r="M83" s="634">
        <v>29783774</v>
      </c>
      <c r="N83" s="634">
        <v>0</v>
      </c>
      <c r="O83" s="634">
        <v>29783774</v>
      </c>
      <c r="P83" s="634">
        <v>842586285</v>
      </c>
      <c r="Q83" s="634">
        <v>822991949</v>
      </c>
      <c r="R83" s="634">
        <v>812802511</v>
      </c>
      <c r="S83" s="634">
        <v>842586285</v>
      </c>
      <c r="T83" s="634">
        <v>1509075</v>
      </c>
      <c r="U83" s="634">
        <v>0</v>
      </c>
      <c r="V83" s="634">
        <v>1509075</v>
      </c>
      <c r="W83" s="634">
        <v>38385615</v>
      </c>
      <c r="X83" s="634">
        <v>0</v>
      </c>
      <c r="Y83" s="634">
        <v>842586285</v>
      </c>
      <c r="Z83" s="634">
        <v>0</v>
      </c>
    </row>
    <row r="84" spans="1:26">
      <c r="A84" s="633" t="s">
        <v>327</v>
      </c>
      <c r="B84" s="633" t="s">
        <v>17</v>
      </c>
      <c r="C84" s="634">
        <v>413048335</v>
      </c>
      <c r="D84" s="634">
        <v>55484640</v>
      </c>
      <c r="E84" s="634">
        <v>468532975</v>
      </c>
      <c r="F84" s="634">
        <v>316086625</v>
      </c>
      <c r="G84" s="634">
        <v>7753346</v>
      </c>
      <c r="H84" s="634">
        <v>323839971</v>
      </c>
      <c r="I84" s="634">
        <v>138419196</v>
      </c>
      <c r="J84" s="634">
        <v>407821</v>
      </c>
      <c r="K84" s="634">
        <v>138827017</v>
      </c>
      <c r="L84" s="634">
        <v>2130635</v>
      </c>
      <c r="M84" s="634">
        <v>33934911</v>
      </c>
      <c r="N84" s="634">
        <v>0</v>
      </c>
      <c r="O84" s="634">
        <v>33934911</v>
      </c>
      <c r="P84" s="634">
        <v>967265509</v>
      </c>
      <c r="Q84" s="634">
        <v>869684791</v>
      </c>
      <c r="R84" s="634">
        <v>933330598</v>
      </c>
      <c r="S84" s="634">
        <v>967265509</v>
      </c>
      <c r="T84" s="634">
        <v>1851782</v>
      </c>
      <c r="U84" s="634">
        <v>0</v>
      </c>
      <c r="V84" s="634">
        <v>1851782</v>
      </c>
      <c r="W84" s="634">
        <v>50978041</v>
      </c>
      <c r="X84" s="634">
        <v>0</v>
      </c>
      <c r="Y84" s="634">
        <v>967265509</v>
      </c>
      <c r="Z84" s="634">
        <v>0</v>
      </c>
    </row>
    <row r="85" spans="1:26">
      <c r="A85" s="633" t="s">
        <v>327</v>
      </c>
      <c r="B85" s="586" t="s">
        <v>184</v>
      </c>
      <c r="C85" s="634">
        <v>5849707817</v>
      </c>
      <c r="D85" s="634">
        <v>26648197</v>
      </c>
      <c r="E85" s="634">
        <v>5876356014</v>
      </c>
      <c r="F85" s="634">
        <v>4322863194</v>
      </c>
      <c r="G85" s="634">
        <v>8282939</v>
      </c>
      <c r="H85" s="634">
        <v>4331146133</v>
      </c>
      <c r="I85" s="634">
        <v>1789933811</v>
      </c>
      <c r="J85" s="634">
        <v>644005</v>
      </c>
      <c r="K85" s="634">
        <v>1790577816</v>
      </c>
      <c r="L85" s="634">
        <v>25567620</v>
      </c>
      <c r="M85" s="634">
        <v>400785325</v>
      </c>
      <c r="N85" s="634">
        <v>0</v>
      </c>
      <c r="O85" s="634">
        <v>400785325</v>
      </c>
      <c r="P85" s="634">
        <v>12424432908</v>
      </c>
      <c r="Q85" s="634">
        <v>11988072442</v>
      </c>
      <c r="R85" s="634">
        <v>12023647583</v>
      </c>
      <c r="S85" s="634">
        <v>12424432908</v>
      </c>
      <c r="T85" s="634">
        <v>21678708</v>
      </c>
      <c r="U85" s="634">
        <v>0</v>
      </c>
      <c r="V85" s="634">
        <v>21678708</v>
      </c>
      <c r="W85" s="634">
        <v>731318296</v>
      </c>
      <c r="X85" s="634">
        <v>0</v>
      </c>
      <c r="Y85" s="634">
        <v>12424432908</v>
      </c>
      <c r="Z85" s="634">
        <v>0</v>
      </c>
    </row>
    <row r="86" spans="1:26">
      <c r="A86" s="633" t="s">
        <v>326</v>
      </c>
      <c r="B86" s="633" t="s">
        <v>6</v>
      </c>
      <c r="C86" s="634">
        <v>519318446</v>
      </c>
      <c r="D86" s="634">
        <v>4219377</v>
      </c>
      <c r="E86" s="634">
        <v>523537823</v>
      </c>
      <c r="F86" s="634">
        <v>334641895</v>
      </c>
      <c r="G86" s="634">
        <v>-14361025</v>
      </c>
      <c r="H86" s="634">
        <v>320280870</v>
      </c>
      <c r="I86" s="634">
        <v>136799530</v>
      </c>
      <c r="J86" s="634">
        <v>-1807177</v>
      </c>
      <c r="K86" s="634">
        <v>134992353</v>
      </c>
      <c r="L86" s="634">
        <v>2130635</v>
      </c>
      <c r="M86" s="634">
        <v>34859200</v>
      </c>
      <c r="N86" s="634">
        <v>0</v>
      </c>
      <c r="O86" s="634">
        <v>34859200</v>
      </c>
      <c r="P86" s="634">
        <v>1015800881</v>
      </c>
      <c r="Q86" s="634">
        <v>992890506</v>
      </c>
      <c r="R86" s="634">
        <v>980941681</v>
      </c>
      <c r="S86" s="634">
        <v>1015800881</v>
      </c>
      <c r="T86" s="634">
        <v>1951433</v>
      </c>
      <c r="U86" s="634">
        <v>0</v>
      </c>
      <c r="V86" s="634">
        <v>1951433</v>
      </c>
      <c r="W86" s="634">
        <v>55489504</v>
      </c>
      <c r="X86" s="634">
        <v>0</v>
      </c>
      <c r="Y86" s="634">
        <v>1015800881</v>
      </c>
      <c r="Z86" s="634">
        <v>0</v>
      </c>
    </row>
    <row r="87" spans="1:26">
      <c r="A87" s="633" t="s">
        <v>326</v>
      </c>
      <c r="B87" s="633" t="s">
        <v>7</v>
      </c>
      <c r="C87" s="634">
        <v>453599960</v>
      </c>
      <c r="D87" s="634">
        <v>-35552861</v>
      </c>
      <c r="E87" s="634">
        <v>418047099</v>
      </c>
      <c r="F87" s="634">
        <v>308355382</v>
      </c>
      <c r="G87" s="634">
        <v>-16518759</v>
      </c>
      <c r="H87" s="634">
        <v>291836623</v>
      </c>
      <c r="I87" s="634">
        <v>127428143</v>
      </c>
      <c r="J87" s="634">
        <v>-1376027</v>
      </c>
      <c r="K87" s="634">
        <v>126052116</v>
      </c>
      <c r="L87" s="634">
        <v>2130635</v>
      </c>
      <c r="M87" s="634">
        <v>29681895</v>
      </c>
      <c r="N87" s="634">
        <v>0</v>
      </c>
      <c r="O87" s="634">
        <v>29681895</v>
      </c>
      <c r="P87" s="634">
        <v>867748368</v>
      </c>
      <c r="Q87" s="634">
        <v>891514120</v>
      </c>
      <c r="R87" s="634">
        <v>838066473</v>
      </c>
      <c r="S87" s="634">
        <v>867748368</v>
      </c>
      <c r="T87" s="634">
        <v>1940634</v>
      </c>
      <c r="U87" s="634">
        <v>0</v>
      </c>
      <c r="V87" s="634">
        <v>1940634</v>
      </c>
      <c r="W87" s="634">
        <v>39218261</v>
      </c>
      <c r="X87" s="634">
        <v>0</v>
      </c>
      <c r="Y87" s="634">
        <v>867748368</v>
      </c>
      <c r="Z87" s="634">
        <v>0</v>
      </c>
    </row>
    <row r="88" spans="1:26">
      <c r="A88" s="633" t="s">
        <v>326</v>
      </c>
      <c r="B88" s="633" t="s">
        <v>8</v>
      </c>
      <c r="C88" s="634">
        <v>381505730</v>
      </c>
      <c r="D88" s="634">
        <v>2574581</v>
      </c>
      <c r="E88" s="634">
        <v>384080311</v>
      </c>
      <c r="F88" s="634">
        <v>297680085</v>
      </c>
      <c r="G88" s="634">
        <v>111630</v>
      </c>
      <c r="H88" s="634">
        <v>297791715</v>
      </c>
      <c r="I88" s="634">
        <v>140081177</v>
      </c>
      <c r="J88" s="634">
        <v>139012</v>
      </c>
      <c r="K88" s="634">
        <v>140220189</v>
      </c>
      <c r="L88" s="634">
        <v>2130635</v>
      </c>
      <c r="M88" s="634">
        <v>29785778</v>
      </c>
      <c r="N88" s="634">
        <v>0</v>
      </c>
      <c r="O88" s="634">
        <v>29785778</v>
      </c>
      <c r="P88" s="634">
        <v>854008628</v>
      </c>
      <c r="Q88" s="634">
        <v>821397627</v>
      </c>
      <c r="R88" s="634">
        <v>824222850</v>
      </c>
      <c r="S88" s="634">
        <v>854008628</v>
      </c>
      <c r="T88" s="634">
        <v>1791439</v>
      </c>
      <c r="U88" s="634">
        <v>0</v>
      </c>
      <c r="V88" s="634">
        <v>1791439</v>
      </c>
      <c r="W88" s="634">
        <v>38258556</v>
      </c>
      <c r="X88" s="634">
        <v>0</v>
      </c>
      <c r="Y88" s="634">
        <v>854008628</v>
      </c>
      <c r="Z88" s="634">
        <v>0</v>
      </c>
    </row>
    <row r="89" spans="1:26">
      <c r="A89" s="633" t="s">
        <v>326</v>
      </c>
      <c r="B89" s="633" t="s">
        <v>9</v>
      </c>
      <c r="C89" s="634">
        <v>373489559</v>
      </c>
      <c r="D89" s="634">
        <v>859234</v>
      </c>
      <c r="E89" s="634">
        <v>374348793</v>
      </c>
      <c r="F89" s="634">
        <v>324539923</v>
      </c>
      <c r="G89" s="634">
        <v>17193137</v>
      </c>
      <c r="H89" s="634">
        <v>341733060</v>
      </c>
      <c r="I89" s="634">
        <v>138507046</v>
      </c>
      <c r="J89" s="634">
        <v>2263095</v>
      </c>
      <c r="K89" s="634">
        <v>140770141</v>
      </c>
      <c r="L89" s="634">
        <v>2130635</v>
      </c>
      <c r="M89" s="634">
        <v>28867643</v>
      </c>
      <c r="N89" s="634">
        <v>0</v>
      </c>
      <c r="O89" s="634">
        <v>28867643</v>
      </c>
      <c r="P89" s="634">
        <v>887850272</v>
      </c>
      <c r="Q89" s="634">
        <v>838667163</v>
      </c>
      <c r="R89" s="634">
        <v>858982629</v>
      </c>
      <c r="S89" s="634">
        <v>887850272</v>
      </c>
      <c r="T89" s="634">
        <v>1677184</v>
      </c>
      <c r="U89" s="634">
        <v>0</v>
      </c>
      <c r="V89" s="634">
        <v>1677184</v>
      </c>
      <c r="W89" s="634">
        <v>42099933</v>
      </c>
      <c r="X89" s="634">
        <v>0</v>
      </c>
      <c r="Y89" s="634">
        <v>887850272</v>
      </c>
      <c r="Z89" s="634">
        <v>0</v>
      </c>
    </row>
    <row r="90" spans="1:26">
      <c r="A90" s="633" t="s">
        <v>326</v>
      </c>
      <c r="B90" s="633" t="s">
        <v>10</v>
      </c>
      <c r="C90" s="634">
        <v>405759906</v>
      </c>
      <c r="D90" s="634">
        <v>78949297</v>
      </c>
      <c r="E90" s="634">
        <v>484709203</v>
      </c>
      <c r="F90" s="634">
        <v>347649277</v>
      </c>
      <c r="G90" s="634">
        <v>55918750</v>
      </c>
      <c r="H90" s="634">
        <v>403568027</v>
      </c>
      <c r="I90" s="634">
        <v>149590099</v>
      </c>
      <c r="J90" s="634">
        <v>5181111</v>
      </c>
      <c r="K90" s="634">
        <v>154771210</v>
      </c>
      <c r="L90" s="634">
        <v>2130635</v>
      </c>
      <c r="M90" s="634">
        <v>34146909</v>
      </c>
      <c r="N90" s="634">
        <v>0</v>
      </c>
      <c r="O90" s="634">
        <v>34146909</v>
      </c>
      <c r="P90" s="634">
        <v>1079325984</v>
      </c>
      <c r="Q90" s="634">
        <v>905129917</v>
      </c>
      <c r="R90" s="634">
        <v>1045179075</v>
      </c>
      <c r="S90" s="634">
        <v>1079325984</v>
      </c>
      <c r="T90" s="634">
        <v>1667292</v>
      </c>
      <c r="U90" s="634">
        <v>0</v>
      </c>
      <c r="V90" s="634">
        <v>1667292</v>
      </c>
      <c r="W90" s="634">
        <v>63390318</v>
      </c>
      <c r="X90" s="634">
        <v>0</v>
      </c>
      <c r="Y90" s="634">
        <v>1079325984</v>
      </c>
      <c r="Z90" s="634">
        <v>0</v>
      </c>
    </row>
    <row r="91" spans="1:26">
      <c r="A91" s="633" t="s">
        <v>326</v>
      </c>
      <c r="B91" s="633" t="s">
        <v>11</v>
      </c>
      <c r="C91" s="634">
        <v>582108384</v>
      </c>
      <c r="D91" s="634">
        <v>43686676</v>
      </c>
      <c r="E91" s="634">
        <v>625795060</v>
      </c>
      <c r="F91" s="634">
        <v>425432674</v>
      </c>
      <c r="G91" s="634">
        <v>12739326</v>
      </c>
      <c r="H91" s="634">
        <v>438172000</v>
      </c>
      <c r="I91" s="634">
        <v>154616545</v>
      </c>
      <c r="J91" s="634">
        <v>-117622</v>
      </c>
      <c r="K91" s="634">
        <v>154498923</v>
      </c>
      <c r="L91" s="634">
        <v>2130635</v>
      </c>
      <c r="M91" s="634">
        <v>37134918</v>
      </c>
      <c r="N91" s="634">
        <v>0</v>
      </c>
      <c r="O91" s="634">
        <v>37134918</v>
      </c>
      <c r="P91" s="634">
        <v>1257731536</v>
      </c>
      <c r="Q91" s="634">
        <v>1164288238</v>
      </c>
      <c r="R91" s="634">
        <v>1220596618</v>
      </c>
      <c r="S91" s="634">
        <v>1257731536</v>
      </c>
      <c r="T91" s="634">
        <v>1771811</v>
      </c>
      <c r="U91" s="634">
        <v>0</v>
      </c>
      <c r="V91" s="634">
        <v>1771811</v>
      </c>
      <c r="W91" s="634">
        <v>89158214</v>
      </c>
      <c r="X91" s="634">
        <v>0</v>
      </c>
      <c r="Y91" s="634">
        <v>1257731536</v>
      </c>
      <c r="Z91" s="634">
        <v>0</v>
      </c>
    </row>
    <row r="92" spans="1:26">
      <c r="A92" s="633" t="s">
        <v>326</v>
      </c>
      <c r="B92" s="633" t="s">
        <v>12</v>
      </c>
      <c r="C92" s="634">
        <v>665232524</v>
      </c>
      <c r="D92" s="634">
        <v>22360614</v>
      </c>
      <c r="E92" s="634">
        <v>687593138</v>
      </c>
      <c r="F92" s="634">
        <v>445845943</v>
      </c>
      <c r="G92" s="634">
        <v>-8391450</v>
      </c>
      <c r="H92" s="634">
        <v>437454493</v>
      </c>
      <c r="I92" s="634">
        <v>170426799</v>
      </c>
      <c r="J92" s="634">
        <v>-858033</v>
      </c>
      <c r="K92" s="634">
        <v>169568766</v>
      </c>
      <c r="L92" s="634">
        <v>2130635</v>
      </c>
      <c r="M92" s="634">
        <v>40067590</v>
      </c>
      <c r="N92" s="634">
        <v>0</v>
      </c>
      <c r="O92" s="634">
        <v>40067590</v>
      </c>
      <c r="P92" s="634">
        <v>1336814622</v>
      </c>
      <c r="Q92" s="634">
        <v>1283635901</v>
      </c>
      <c r="R92" s="634">
        <v>1296747032</v>
      </c>
      <c r="S92" s="634">
        <v>1336814622</v>
      </c>
      <c r="T92" s="634">
        <v>1905722</v>
      </c>
      <c r="U92" s="634">
        <v>0</v>
      </c>
      <c r="V92" s="634">
        <v>1905722</v>
      </c>
      <c r="W92" s="634">
        <v>100935866</v>
      </c>
      <c r="X92" s="634">
        <v>0</v>
      </c>
      <c r="Y92" s="634">
        <v>1336814622</v>
      </c>
      <c r="Z92" s="634">
        <v>0</v>
      </c>
    </row>
    <row r="93" spans="1:26">
      <c r="A93" s="633" t="s">
        <v>326</v>
      </c>
      <c r="B93" s="633" t="s">
        <v>13</v>
      </c>
      <c r="C93" s="634">
        <v>662042757</v>
      </c>
      <c r="D93" s="634">
        <v>-16246837</v>
      </c>
      <c r="E93" s="634">
        <v>645795920</v>
      </c>
      <c r="F93" s="634">
        <v>439689928</v>
      </c>
      <c r="G93" s="634">
        <v>-7435141</v>
      </c>
      <c r="H93" s="634">
        <v>432254787</v>
      </c>
      <c r="I93" s="634">
        <v>169252892</v>
      </c>
      <c r="J93" s="634">
        <v>-54354</v>
      </c>
      <c r="K93" s="634">
        <v>169198538</v>
      </c>
      <c r="L93" s="634">
        <v>2130635</v>
      </c>
      <c r="M93" s="634">
        <v>40329494</v>
      </c>
      <c r="N93" s="634">
        <v>0</v>
      </c>
      <c r="O93" s="634">
        <v>40329494</v>
      </c>
      <c r="P93" s="634">
        <v>1289709374</v>
      </c>
      <c r="Q93" s="634">
        <v>1273116212</v>
      </c>
      <c r="R93" s="634">
        <v>1249379880</v>
      </c>
      <c r="S93" s="634">
        <v>1289709374</v>
      </c>
      <c r="T93" s="634">
        <v>2098615</v>
      </c>
      <c r="U93" s="634">
        <v>0</v>
      </c>
      <c r="V93" s="634">
        <v>2098615</v>
      </c>
      <c r="W93" s="634">
        <v>92402294</v>
      </c>
      <c r="X93" s="634">
        <v>0</v>
      </c>
      <c r="Y93" s="634">
        <v>1289709374</v>
      </c>
      <c r="Z93" s="634">
        <v>0</v>
      </c>
    </row>
    <row r="94" spans="1:26">
      <c r="A94" s="633" t="s">
        <v>326</v>
      </c>
      <c r="B94" s="633" t="s">
        <v>14</v>
      </c>
      <c r="C94" s="634">
        <v>630933512</v>
      </c>
      <c r="D94" s="634">
        <v>-58168727</v>
      </c>
      <c r="E94" s="634">
        <v>572764785</v>
      </c>
      <c r="F94" s="634">
        <v>441177881</v>
      </c>
      <c r="G94" s="634">
        <v>-25582683</v>
      </c>
      <c r="H94" s="634">
        <v>415595198</v>
      </c>
      <c r="I94" s="634">
        <v>157703487</v>
      </c>
      <c r="J94" s="634">
        <v>-3067709</v>
      </c>
      <c r="K94" s="634">
        <v>154635778</v>
      </c>
      <c r="L94" s="634">
        <v>2130635</v>
      </c>
      <c r="M94" s="634">
        <v>36153378</v>
      </c>
      <c r="N94" s="634">
        <v>0</v>
      </c>
      <c r="O94" s="634">
        <v>36153378</v>
      </c>
      <c r="P94" s="634">
        <v>1181279774</v>
      </c>
      <c r="Q94" s="634">
        <v>1231945515</v>
      </c>
      <c r="R94" s="634">
        <v>1145126396</v>
      </c>
      <c r="S94" s="634">
        <v>1181279774</v>
      </c>
      <c r="T94" s="634">
        <v>1846887</v>
      </c>
      <c r="U94" s="634">
        <v>0</v>
      </c>
      <c r="V94" s="634">
        <v>1846887</v>
      </c>
      <c r="W94" s="634">
        <v>75813697</v>
      </c>
      <c r="X94" s="634">
        <v>0</v>
      </c>
      <c r="Y94" s="634">
        <v>1181279774</v>
      </c>
      <c r="Z94" s="634">
        <v>0</v>
      </c>
    </row>
    <row r="95" spans="1:26">
      <c r="A95" s="633" t="s">
        <v>326</v>
      </c>
      <c r="B95" s="633" t="s">
        <v>15</v>
      </c>
      <c r="C95" s="634">
        <v>492961809</v>
      </c>
      <c r="D95" s="634">
        <v>-52806736</v>
      </c>
      <c r="E95" s="634">
        <v>440155073</v>
      </c>
      <c r="F95" s="634">
        <v>383420662</v>
      </c>
      <c r="G95" s="634">
        <v>-19968896</v>
      </c>
      <c r="H95" s="634">
        <v>363451766</v>
      </c>
      <c r="I95" s="634">
        <v>159754187</v>
      </c>
      <c r="J95" s="634">
        <v>-1601294</v>
      </c>
      <c r="K95" s="634">
        <v>158152893</v>
      </c>
      <c r="L95" s="634">
        <v>2130635</v>
      </c>
      <c r="M95" s="634">
        <v>32133161</v>
      </c>
      <c r="N95" s="634">
        <v>0</v>
      </c>
      <c r="O95" s="634">
        <v>32133161</v>
      </c>
      <c r="P95" s="634">
        <v>996023528</v>
      </c>
      <c r="Q95" s="634">
        <v>1038267293</v>
      </c>
      <c r="R95" s="634">
        <v>963890367</v>
      </c>
      <c r="S95" s="634">
        <v>996023528</v>
      </c>
      <c r="T95" s="634">
        <v>1666834</v>
      </c>
      <c r="U95" s="634">
        <v>0</v>
      </c>
      <c r="V95" s="634">
        <v>1666834</v>
      </c>
      <c r="W95" s="634">
        <v>53018496</v>
      </c>
      <c r="X95" s="634">
        <v>0</v>
      </c>
      <c r="Y95" s="634">
        <v>996023528</v>
      </c>
      <c r="Z95" s="634">
        <v>0</v>
      </c>
    </row>
    <row r="96" spans="1:26">
      <c r="A96" s="633" t="s">
        <v>326</v>
      </c>
      <c r="B96" s="633" t="s">
        <v>16</v>
      </c>
      <c r="C96" s="634">
        <v>364570112</v>
      </c>
      <c r="D96" s="634">
        <v>-18718517</v>
      </c>
      <c r="E96" s="634">
        <v>345851595</v>
      </c>
      <c r="F96" s="634">
        <v>320585804</v>
      </c>
      <c r="G96" s="634">
        <v>6850035</v>
      </c>
      <c r="H96" s="634">
        <v>327435839</v>
      </c>
      <c r="I96" s="634">
        <v>147026641</v>
      </c>
      <c r="J96" s="634">
        <v>1547074</v>
      </c>
      <c r="K96" s="634">
        <v>148573715</v>
      </c>
      <c r="L96" s="634">
        <v>2130635</v>
      </c>
      <c r="M96" s="634">
        <v>30550230</v>
      </c>
      <c r="N96" s="634">
        <v>0</v>
      </c>
      <c r="O96" s="634">
        <v>30550230</v>
      </c>
      <c r="P96" s="634">
        <v>854542014</v>
      </c>
      <c r="Q96" s="634">
        <v>834313192</v>
      </c>
      <c r="R96" s="634">
        <v>823991784</v>
      </c>
      <c r="S96" s="634">
        <v>854542014</v>
      </c>
      <c r="T96" s="634">
        <v>1509075</v>
      </c>
      <c r="U96" s="634">
        <v>0</v>
      </c>
      <c r="V96" s="634">
        <v>1509075</v>
      </c>
      <c r="W96" s="634">
        <v>38758567</v>
      </c>
      <c r="X96" s="634">
        <v>0</v>
      </c>
      <c r="Y96" s="634">
        <v>854542014</v>
      </c>
      <c r="Z96" s="634">
        <v>0</v>
      </c>
    </row>
    <row r="97" spans="1:26">
      <c r="A97" s="633" t="s">
        <v>326</v>
      </c>
      <c r="B97" s="633" t="s">
        <v>17</v>
      </c>
      <c r="C97" s="634">
        <v>418237367</v>
      </c>
      <c r="D97" s="634">
        <v>56548420</v>
      </c>
      <c r="E97" s="634">
        <v>474785787</v>
      </c>
      <c r="F97" s="634">
        <v>321194648</v>
      </c>
      <c r="G97" s="634">
        <v>7880810</v>
      </c>
      <c r="H97" s="634">
        <v>329075458</v>
      </c>
      <c r="I97" s="634">
        <v>138677644</v>
      </c>
      <c r="J97" s="634">
        <v>407884</v>
      </c>
      <c r="K97" s="634">
        <v>139085528</v>
      </c>
      <c r="L97" s="634">
        <v>2130635</v>
      </c>
      <c r="M97" s="634">
        <v>34721417</v>
      </c>
      <c r="N97" s="634">
        <v>0</v>
      </c>
      <c r="O97" s="634">
        <v>34721417</v>
      </c>
      <c r="P97" s="634">
        <v>979798825</v>
      </c>
      <c r="Q97" s="634">
        <v>880240294</v>
      </c>
      <c r="R97" s="634">
        <v>945077408</v>
      </c>
      <c r="S97" s="634">
        <v>979798825</v>
      </c>
      <c r="T97" s="634">
        <v>1851782</v>
      </c>
      <c r="U97" s="634">
        <v>0</v>
      </c>
      <c r="V97" s="634">
        <v>1851782</v>
      </c>
      <c r="W97" s="634">
        <v>51426843</v>
      </c>
      <c r="X97" s="634">
        <v>0</v>
      </c>
      <c r="Y97" s="634">
        <v>979798825</v>
      </c>
      <c r="Z97" s="634">
        <v>0</v>
      </c>
    </row>
    <row r="98" spans="1:26">
      <c r="A98" s="633" t="s">
        <v>326</v>
      </c>
      <c r="B98" s="586" t="s">
        <v>184</v>
      </c>
      <c r="C98" s="634">
        <v>5949760066</v>
      </c>
      <c r="D98" s="634">
        <v>27704521</v>
      </c>
      <c r="E98" s="634">
        <v>5977464587</v>
      </c>
      <c r="F98" s="634">
        <v>4390214102</v>
      </c>
      <c r="G98" s="634">
        <v>8435734</v>
      </c>
      <c r="H98" s="634">
        <v>4398649836</v>
      </c>
      <c r="I98" s="634">
        <v>1789864190</v>
      </c>
      <c r="J98" s="634">
        <v>655960</v>
      </c>
      <c r="K98" s="634">
        <v>1790520150</v>
      </c>
      <c r="L98" s="634">
        <v>25567620</v>
      </c>
      <c r="M98" s="634">
        <v>408431613</v>
      </c>
      <c r="N98" s="634">
        <v>0</v>
      </c>
      <c r="O98" s="634">
        <v>408431613</v>
      </c>
      <c r="P98" s="634">
        <v>12600633806</v>
      </c>
      <c r="Q98" s="634">
        <v>12155405978</v>
      </c>
      <c r="R98" s="634">
        <v>12192202193</v>
      </c>
      <c r="S98" s="634">
        <v>12600633806</v>
      </c>
      <c r="T98" s="634">
        <v>21678708</v>
      </c>
      <c r="U98" s="634">
        <v>0</v>
      </c>
      <c r="V98" s="634">
        <v>21678708</v>
      </c>
      <c r="W98" s="634">
        <v>739970549</v>
      </c>
      <c r="X98" s="634">
        <v>0</v>
      </c>
      <c r="Y98" s="634">
        <v>12600633806</v>
      </c>
      <c r="Z98" s="634">
        <v>0</v>
      </c>
    </row>
    <row r="99" spans="1:26">
      <c r="A99" s="633" t="s">
        <v>325</v>
      </c>
      <c r="B99" s="633" t="s">
        <v>6</v>
      </c>
      <c r="C99" s="634">
        <v>526648473</v>
      </c>
      <c r="D99" s="634">
        <v>4282725</v>
      </c>
      <c r="E99" s="634">
        <v>530931198</v>
      </c>
      <c r="F99" s="634">
        <v>339860517</v>
      </c>
      <c r="G99" s="634">
        <v>-14606953</v>
      </c>
      <c r="H99" s="634">
        <v>325253564</v>
      </c>
      <c r="I99" s="634">
        <v>136832038</v>
      </c>
      <c r="J99" s="634">
        <v>-1808943</v>
      </c>
      <c r="K99" s="634">
        <v>135023095</v>
      </c>
      <c r="L99" s="634">
        <v>2130635</v>
      </c>
      <c r="M99" s="634">
        <v>35634785</v>
      </c>
      <c r="N99" s="634">
        <v>0</v>
      </c>
      <c r="O99" s="634">
        <v>35634785</v>
      </c>
      <c r="P99" s="634">
        <v>1028973277</v>
      </c>
      <c r="Q99" s="634">
        <v>1005471663</v>
      </c>
      <c r="R99" s="634">
        <v>993338492</v>
      </c>
      <c r="S99" s="634">
        <v>1028973277</v>
      </c>
      <c r="T99" s="634">
        <v>1951433</v>
      </c>
      <c r="U99" s="634">
        <v>0</v>
      </c>
      <c r="V99" s="634">
        <v>1951433</v>
      </c>
      <c r="W99" s="634">
        <v>56037927</v>
      </c>
      <c r="X99" s="634">
        <v>0</v>
      </c>
      <c r="Y99" s="634">
        <v>1028973277</v>
      </c>
      <c r="Z99" s="634">
        <v>0</v>
      </c>
    </row>
    <row r="100" spans="1:26">
      <c r="A100" s="633" t="s">
        <v>325</v>
      </c>
      <c r="B100" s="633" t="s">
        <v>7</v>
      </c>
      <c r="C100" s="634">
        <v>460549791</v>
      </c>
      <c r="D100" s="634">
        <v>-36153052</v>
      </c>
      <c r="E100" s="634">
        <v>424396739</v>
      </c>
      <c r="F100" s="634">
        <v>313236789</v>
      </c>
      <c r="G100" s="634">
        <v>-16803762</v>
      </c>
      <c r="H100" s="634">
        <v>296433027</v>
      </c>
      <c r="I100" s="634">
        <v>127459060</v>
      </c>
      <c r="J100" s="634">
        <v>-1376830</v>
      </c>
      <c r="K100" s="634">
        <v>126082230</v>
      </c>
      <c r="L100" s="634">
        <v>2130635</v>
      </c>
      <c r="M100" s="634">
        <v>30378751</v>
      </c>
      <c r="N100" s="634">
        <v>0</v>
      </c>
      <c r="O100" s="634">
        <v>30378751</v>
      </c>
      <c r="P100" s="634">
        <v>879421382</v>
      </c>
      <c r="Q100" s="634">
        <v>903376275</v>
      </c>
      <c r="R100" s="634">
        <v>849042631</v>
      </c>
      <c r="S100" s="634">
        <v>879421382</v>
      </c>
      <c r="T100" s="634">
        <v>1940634</v>
      </c>
      <c r="U100" s="634">
        <v>0</v>
      </c>
      <c r="V100" s="634">
        <v>1940634</v>
      </c>
      <c r="W100" s="634">
        <v>39577342</v>
      </c>
      <c r="X100" s="634">
        <v>0</v>
      </c>
      <c r="Y100" s="634">
        <v>879421382</v>
      </c>
      <c r="Z100" s="634">
        <v>0</v>
      </c>
    </row>
    <row r="101" spans="1:26">
      <c r="A101" s="633" t="s">
        <v>325</v>
      </c>
      <c r="B101" s="633" t="s">
        <v>8</v>
      </c>
      <c r="C101" s="634">
        <v>388043855</v>
      </c>
      <c r="D101" s="634">
        <v>2671376</v>
      </c>
      <c r="E101" s="634">
        <v>390715231</v>
      </c>
      <c r="F101" s="634">
        <v>302388210</v>
      </c>
      <c r="G101" s="634">
        <v>113024</v>
      </c>
      <c r="H101" s="634">
        <v>302501234</v>
      </c>
      <c r="I101" s="634">
        <v>140081177</v>
      </c>
      <c r="J101" s="634">
        <v>139012</v>
      </c>
      <c r="K101" s="634">
        <v>140220189</v>
      </c>
      <c r="L101" s="634">
        <v>2130635</v>
      </c>
      <c r="M101" s="634">
        <v>30567172</v>
      </c>
      <c r="N101" s="634">
        <v>0</v>
      </c>
      <c r="O101" s="634">
        <v>30567172</v>
      </c>
      <c r="P101" s="634">
        <v>866134461</v>
      </c>
      <c r="Q101" s="634">
        <v>832643877</v>
      </c>
      <c r="R101" s="634">
        <v>835567289</v>
      </c>
      <c r="S101" s="634">
        <v>866134461</v>
      </c>
      <c r="T101" s="634">
        <v>1791439</v>
      </c>
      <c r="U101" s="634">
        <v>0</v>
      </c>
      <c r="V101" s="634">
        <v>1791439</v>
      </c>
      <c r="W101" s="634">
        <v>38666187</v>
      </c>
      <c r="X101" s="634">
        <v>0</v>
      </c>
      <c r="Y101" s="634">
        <v>866134461</v>
      </c>
      <c r="Z101" s="634">
        <v>0</v>
      </c>
    </row>
    <row r="102" spans="1:26">
      <c r="A102" s="633" t="s">
        <v>325</v>
      </c>
      <c r="B102" s="633" t="s">
        <v>9</v>
      </c>
      <c r="C102" s="634">
        <v>380656147</v>
      </c>
      <c r="D102" s="634">
        <v>947468</v>
      </c>
      <c r="E102" s="634">
        <v>381603615</v>
      </c>
      <c r="F102" s="634">
        <v>329574273</v>
      </c>
      <c r="G102" s="634">
        <v>17493918</v>
      </c>
      <c r="H102" s="634">
        <v>347068191</v>
      </c>
      <c r="I102" s="634">
        <v>138507046</v>
      </c>
      <c r="J102" s="634">
        <v>2263095</v>
      </c>
      <c r="K102" s="634">
        <v>140770141</v>
      </c>
      <c r="L102" s="634">
        <v>2130635</v>
      </c>
      <c r="M102" s="634">
        <v>29643318</v>
      </c>
      <c r="N102" s="634">
        <v>0</v>
      </c>
      <c r="O102" s="634">
        <v>29643318</v>
      </c>
      <c r="P102" s="634">
        <v>901215900</v>
      </c>
      <c r="Q102" s="634">
        <v>850868101</v>
      </c>
      <c r="R102" s="634">
        <v>871572582</v>
      </c>
      <c r="S102" s="634">
        <v>901215900</v>
      </c>
      <c r="T102" s="634">
        <v>1677184</v>
      </c>
      <c r="U102" s="634">
        <v>0</v>
      </c>
      <c r="V102" s="634">
        <v>1677184</v>
      </c>
      <c r="W102" s="634">
        <v>42631611</v>
      </c>
      <c r="X102" s="634">
        <v>0</v>
      </c>
      <c r="Y102" s="634">
        <v>901215900</v>
      </c>
      <c r="Z102" s="634">
        <v>0</v>
      </c>
    </row>
    <row r="103" spans="1:26">
      <c r="A103" s="633" t="s">
        <v>325</v>
      </c>
      <c r="B103" s="633" t="s">
        <v>10</v>
      </c>
      <c r="C103" s="634">
        <v>412908828</v>
      </c>
      <c r="D103" s="634">
        <v>80344837</v>
      </c>
      <c r="E103" s="634">
        <v>493253665</v>
      </c>
      <c r="F103" s="634">
        <v>352685979</v>
      </c>
      <c r="G103" s="634">
        <v>56910991</v>
      </c>
      <c r="H103" s="634">
        <v>409596970</v>
      </c>
      <c r="I103" s="634">
        <v>149622226</v>
      </c>
      <c r="J103" s="634">
        <v>5185743</v>
      </c>
      <c r="K103" s="634">
        <v>154807969</v>
      </c>
      <c r="L103" s="634">
        <v>2130635</v>
      </c>
      <c r="M103" s="634">
        <v>34970242</v>
      </c>
      <c r="N103" s="634">
        <v>0</v>
      </c>
      <c r="O103" s="634">
        <v>34970242</v>
      </c>
      <c r="P103" s="634">
        <v>1094759481</v>
      </c>
      <c r="Q103" s="634">
        <v>917347668</v>
      </c>
      <c r="R103" s="634">
        <v>1059789239</v>
      </c>
      <c r="S103" s="634">
        <v>1094759481</v>
      </c>
      <c r="T103" s="634">
        <v>1667292</v>
      </c>
      <c r="U103" s="634">
        <v>0</v>
      </c>
      <c r="V103" s="634">
        <v>1667292</v>
      </c>
      <c r="W103" s="634">
        <v>64166727</v>
      </c>
      <c r="X103" s="634">
        <v>0</v>
      </c>
      <c r="Y103" s="634">
        <v>1094759481</v>
      </c>
      <c r="Z103" s="634">
        <v>0</v>
      </c>
    </row>
    <row r="104" spans="1:26">
      <c r="A104" s="633" t="s">
        <v>325</v>
      </c>
      <c r="B104" s="633" t="s">
        <v>11</v>
      </c>
      <c r="C104" s="634">
        <v>591944646</v>
      </c>
      <c r="D104" s="634">
        <v>44452176</v>
      </c>
      <c r="E104" s="634">
        <v>636396822</v>
      </c>
      <c r="F104" s="634">
        <v>431509765</v>
      </c>
      <c r="G104" s="634">
        <v>12966096</v>
      </c>
      <c r="H104" s="634">
        <v>444475861</v>
      </c>
      <c r="I104" s="634">
        <v>154652974</v>
      </c>
      <c r="J104" s="634">
        <v>-117798</v>
      </c>
      <c r="K104" s="634">
        <v>154535176</v>
      </c>
      <c r="L104" s="634">
        <v>2130635</v>
      </c>
      <c r="M104" s="634">
        <v>37947543</v>
      </c>
      <c r="N104" s="634">
        <v>0</v>
      </c>
      <c r="O104" s="634">
        <v>37947543</v>
      </c>
      <c r="P104" s="634">
        <v>1275486037</v>
      </c>
      <c r="Q104" s="634">
        <v>1180238020</v>
      </c>
      <c r="R104" s="634">
        <v>1237538494</v>
      </c>
      <c r="S104" s="634">
        <v>1275486037</v>
      </c>
      <c r="T104" s="634">
        <v>1771811</v>
      </c>
      <c r="U104" s="634">
        <v>0</v>
      </c>
      <c r="V104" s="634">
        <v>1771811</v>
      </c>
      <c r="W104" s="634">
        <v>90322420</v>
      </c>
      <c r="X104" s="634">
        <v>0</v>
      </c>
      <c r="Y104" s="634">
        <v>1275486037</v>
      </c>
      <c r="Z104" s="634">
        <v>0</v>
      </c>
    </row>
    <row r="105" spans="1:26">
      <c r="A105" s="633" t="s">
        <v>325</v>
      </c>
      <c r="B105" s="633" t="s">
        <v>12</v>
      </c>
      <c r="C105" s="634">
        <v>676325486</v>
      </c>
      <c r="D105" s="634">
        <v>22738559</v>
      </c>
      <c r="E105" s="634">
        <v>699064045</v>
      </c>
      <c r="F105" s="634">
        <v>452146932</v>
      </c>
      <c r="G105" s="634">
        <v>-8530908</v>
      </c>
      <c r="H105" s="634">
        <v>443616024</v>
      </c>
      <c r="I105" s="634">
        <v>170467000</v>
      </c>
      <c r="J105" s="634">
        <v>-858475</v>
      </c>
      <c r="K105" s="634">
        <v>169608525</v>
      </c>
      <c r="L105" s="634">
        <v>2130635</v>
      </c>
      <c r="M105" s="634">
        <v>40915823</v>
      </c>
      <c r="N105" s="634">
        <v>0</v>
      </c>
      <c r="O105" s="634">
        <v>40915823</v>
      </c>
      <c r="P105" s="634">
        <v>1355335052</v>
      </c>
      <c r="Q105" s="634">
        <v>1301070053</v>
      </c>
      <c r="R105" s="634">
        <v>1314419229</v>
      </c>
      <c r="S105" s="634">
        <v>1355335052</v>
      </c>
      <c r="T105" s="634">
        <v>1905722</v>
      </c>
      <c r="U105" s="634">
        <v>0</v>
      </c>
      <c r="V105" s="634">
        <v>1905722</v>
      </c>
      <c r="W105" s="634">
        <v>102264172</v>
      </c>
      <c r="X105" s="634">
        <v>0</v>
      </c>
      <c r="Y105" s="634">
        <v>1355335052</v>
      </c>
      <c r="Z105" s="634">
        <v>0</v>
      </c>
    </row>
    <row r="106" spans="1:26">
      <c r="A106" s="633" t="s">
        <v>325</v>
      </c>
      <c r="B106" s="633" t="s">
        <v>13</v>
      </c>
      <c r="C106" s="634">
        <v>673282387</v>
      </c>
      <c r="D106" s="634">
        <v>-16517808</v>
      </c>
      <c r="E106" s="634">
        <v>656764579</v>
      </c>
      <c r="F106" s="634">
        <v>445927700</v>
      </c>
      <c r="G106" s="634">
        <v>-7564529</v>
      </c>
      <c r="H106" s="634">
        <v>438363171</v>
      </c>
      <c r="I106" s="634">
        <v>169291899</v>
      </c>
      <c r="J106" s="634">
        <v>-55056</v>
      </c>
      <c r="K106" s="634">
        <v>169236843</v>
      </c>
      <c r="L106" s="634">
        <v>2130635</v>
      </c>
      <c r="M106" s="634">
        <v>41177455</v>
      </c>
      <c r="N106" s="634">
        <v>0</v>
      </c>
      <c r="O106" s="634">
        <v>41177455</v>
      </c>
      <c r="P106" s="634">
        <v>1307672683</v>
      </c>
      <c r="Q106" s="634">
        <v>1290632621</v>
      </c>
      <c r="R106" s="634">
        <v>1266495228</v>
      </c>
      <c r="S106" s="634">
        <v>1307672683</v>
      </c>
      <c r="T106" s="634">
        <v>2098615</v>
      </c>
      <c r="U106" s="634">
        <v>0</v>
      </c>
      <c r="V106" s="634">
        <v>2098615</v>
      </c>
      <c r="W106" s="634">
        <v>93613296</v>
      </c>
      <c r="X106" s="634">
        <v>0</v>
      </c>
      <c r="Y106" s="634">
        <v>1307672683</v>
      </c>
      <c r="Z106" s="634">
        <v>0</v>
      </c>
    </row>
    <row r="107" spans="1:26">
      <c r="A107" s="633" t="s">
        <v>325</v>
      </c>
      <c r="B107" s="633" t="s">
        <v>14</v>
      </c>
      <c r="C107" s="634">
        <v>642382069</v>
      </c>
      <c r="D107" s="634">
        <v>-59232338</v>
      </c>
      <c r="E107" s="634">
        <v>583149731</v>
      </c>
      <c r="F107" s="634">
        <v>447651082</v>
      </c>
      <c r="G107" s="634">
        <v>-26030305</v>
      </c>
      <c r="H107" s="634">
        <v>421620777</v>
      </c>
      <c r="I107" s="634">
        <v>157741769</v>
      </c>
      <c r="J107" s="634">
        <v>-3070141</v>
      </c>
      <c r="K107" s="634">
        <v>154671628</v>
      </c>
      <c r="L107" s="634">
        <v>2130635</v>
      </c>
      <c r="M107" s="634">
        <v>36966604</v>
      </c>
      <c r="N107" s="634">
        <v>0</v>
      </c>
      <c r="O107" s="634">
        <v>36966604</v>
      </c>
      <c r="P107" s="634">
        <v>1198539375</v>
      </c>
      <c r="Q107" s="634">
        <v>1249905555</v>
      </c>
      <c r="R107" s="634">
        <v>1161572771</v>
      </c>
      <c r="S107" s="634">
        <v>1198539375</v>
      </c>
      <c r="T107" s="634">
        <v>1846887</v>
      </c>
      <c r="U107" s="634">
        <v>0</v>
      </c>
      <c r="V107" s="634">
        <v>1846887</v>
      </c>
      <c r="W107" s="634">
        <v>76848977</v>
      </c>
      <c r="X107" s="634">
        <v>0</v>
      </c>
      <c r="Y107" s="634">
        <v>1198539375</v>
      </c>
      <c r="Z107" s="634">
        <v>0</v>
      </c>
    </row>
    <row r="108" spans="1:26">
      <c r="A108" s="633" t="s">
        <v>325</v>
      </c>
      <c r="B108" s="633" t="s">
        <v>15</v>
      </c>
      <c r="C108" s="634">
        <v>502370864</v>
      </c>
      <c r="D108" s="634">
        <v>-53666139</v>
      </c>
      <c r="E108" s="634">
        <v>448704725</v>
      </c>
      <c r="F108" s="634">
        <v>389317077</v>
      </c>
      <c r="G108" s="634">
        <v>-20327534</v>
      </c>
      <c r="H108" s="634">
        <v>368989543</v>
      </c>
      <c r="I108" s="634">
        <v>159789781</v>
      </c>
      <c r="J108" s="634">
        <v>-1602718</v>
      </c>
      <c r="K108" s="634">
        <v>158187063</v>
      </c>
      <c r="L108" s="634">
        <v>2130635</v>
      </c>
      <c r="M108" s="634">
        <v>32966562</v>
      </c>
      <c r="N108" s="634">
        <v>0</v>
      </c>
      <c r="O108" s="634">
        <v>32966562</v>
      </c>
      <c r="P108" s="634">
        <v>1010978528</v>
      </c>
      <c r="Q108" s="634">
        <v>1053608357</v>
      </c>
      <c r="R108" s="634">
        <v>978011966</v>
      </c>
      <c r="S108" s="634">
        <v>1010978528</v>
      </c>
      <c r="T108" s="634">
        <v>1666834</v>
      </c>
      <c r="U108" s="634">
        <v>0</v>
      </c>
      <c r="V108" s="634">
        <v>1666834</v>
      </c>
      <c r="W108" s="634">
        <v>53712790</v>
      </c>
      <c r="X108" s="634">
        <v>0</v>
      </c>
      <c r="Y108" s="634">
        <v>1010978528</v>
      </c>
      <c r="Z108" s="634">
        <v>0</v>
      </c>
    </row>
    <row r="109" spans="1:26">
      <c r="A109" s="633" t="s">
        <v>325</v>
      </c>
      <c r="B109" s="633" t="s">
        <v>16</v>
      </c>
      <c r="C109" s="634">
        <v>370524115</v>
      </c>
      <c r="D109" s="634">
        <v>-18939008</v>
      </c>
      <c r="E109" s="634">
        <v>351585107</v>
      </c>
      <c r="F109" s="634">
        <v>325654216</v>
      </c>
      <c r="G109" s="634">
        <v>6952500</v>
      </c>
      <c r="H109" s="634">
        <v>332606716</v>
      </c>
      <c r="I109" s="634">
        <v>147056506</v>
      </c>
      <c r="J109" s="634">
        <v>1548557</v>
      </c>
      <c r="K109" s="634">
        <v>148605063</v>
      </c>
      <c r="L109" s="634">
        <v>2130635</v>
      </c>
      <c r="M109" s="634">
        <v>31360420</v>
      </c>
      <c r="N109" s="634">
        <v>0</v>
      </c>
      <c r="O109" s="634">
        <v>31360420</v>
      </c>
      <c r="P109" s="634">
        <v>866287941</v>
      </c>
      <c r="Q109" s="634">
        <v>845365472</v>
      </c>
      <c r="R109" s="634">
        <v>834927521</v>
      </c>
      <c r="S109" s="634">
        <v>866287941</v>
      </c>
      <c r="T109" s="634">
        <v>1509075</v>
      </c>
      <c r="U109" s="634">
        <v>0</v>
      </c>
      <c r="V109" s="634">
        <v>1509075</v>
      </c>
      <c r="W109" s="634">
        <v>39136944</v>
      </c>
      <c r="X109" s="634">
        <v>0</v>
      </c>
      <c r="Y109" s="634">
        <v>866287941</v>
      </c>
      <c r="Z109" s="634">
        <v>0</v>
      </c>
    </row>
    <row r="110" spans="1:26">
      <c r="A110" s="633" t="s">
        <v>325</v>
      </c>
      <c r="B110" s="633" t="s">
        <v>17</v>
      </c>
      <c r="C110" s="634">
        <v>423751869</v>
      </c>
      <c r="D110" s="634">
        <v>57561507</v>
      </c>
      <c r="E110" s="634">
        <v>481313376</v>
      </c>
      <c r="F110" s="634">
        <v>326206862</v>
      </c>
      <c r="G110" s="634">
        <v>8008387</v>
      </c>
      <c r="H110" s="634">
        <v>334215249</v>
      </c>
      <c r="I110" s="634">
        <v>138707750</v>
      </c>
      <c r="J110" s="634">
        <v>407883</v>
      </c>
      <c r="K110" s="634">
        <v>139115633</v>
      </c>
      <c r="L110" s="634">
        <v>2130635</v>
      </c>
      <c r="M110" s="634">
        <v>35578634</v>
      </c>
      <c r="N110" s="634">
        <v>0</v>
      </c>
      <c r="O110" s="634">
        <v>35578634</v>
      </c>
      <c r="P110" s="634">
        <v>992353527</v>
      </c>
      <c r="Q110" s="634">
        <v>890797116</v>
      </c>
      <c r="R110" s="634">
        <v>956774893</v>
      </c>
      <c r="S110" s="634">
        <v>992353527</v>
      </c>
      <c r="T110" s="634">
        <v>1851782</v>
      </c>
      <c r="U110" s="634">
        <v>0</v>
      </c>
      <c r="V110" s="634">
        <v>1851782</v>
      </c>
      <c r="W110" s="634">
        <v>51898457</v>
      </c>
      <c r="X110" s="634">
        <v>0</v>
      </c>
      <c r="Y110" s="634">
        <v>992353527</v>
      </c>
      <c r="Z110" s="634">
        <v>0</v>
      </c>
    </row>
    <row r="111" spans="1:26">
      <c r="A111" s="633" t="s">
        <v>325</v>
      </c>
      <c r="B111" s="586" t="s">
        <v>184</v>
      </c>
      <c r="C111" s="634">
        <v>6049388530</v>
      </c>
      <c r="D111" s="634">
        <v>28490303</v>
      </c>
      <c r="E111" s="634">
        <v>6077878833</v>
      </c>
      <c r="F111" s="634">
        <v>4456159402</v>
      </c>
      <c r="G111" s="634">
        <v>8580925</v>
      </c>
      <c r="H111" s="634">
        <v>4464740327</v>
      </c>
      <c r="I111" s="634">
        <v>1790209226</v>
      </c>
      <c r="J111" s="634">
        <v>654329</v>
      </c>
      <c r="K111" s="634">
        <v>1790863555</v>
      </c>
      <c r="L111" s="634">
        <v>25567620</v>
      </c>
      <c r="M111" s="634">
        <v>418107309</v>
      </c>
      <c r="N111" s="634">
        <v>0</v>
      </c>
      <c r="O111" s="634">
        <v>418107309</v>
      </c>
      <c r="P111" s="634">
        <v>12777157644</v>
      </c>
      <c r="Q111" s="634">
        <v>12321324778</v>
      </c>
      <c r="R111" s="634">
        <v>12359050335</v>
      </c>
      <c r="S111" s="634">
        <v>12777157644</v>
      </c>
      <c r="T111" s="634">
        <v>21678708</v>
      </c>
      <c r="U111" s="634">
        <v>0</v>
      </c>
      <c r="V111" s="634">
        <v>21678708</v>
      </c>
      <c r="W111" s="634">
        <v>748876850</v>
      </c>
      <c r="X111" s="634">
        <v>0</v>
      </c>
      <c r="Y111" s="634">
        <v>12777157644</v>
      </c>
      <c r="Z111" s="634">
        <v>0</v>
      </c>
    </row>
    <row r="112" spans="1:26">
      <c r="A112" s="633" t="s">
        <v>324</v>
      </c>
      <c r="B112" s="633" t="s">
        <v>6</v>
      </c>
      <c r="C112" s="634">
        <v>533879557</v>
      </c>
      <c r="D112" s="634">
        <v>4369511</v>
      </c>
      <c r="E112" s="634">
        <v>538249068</v>
      </c>
      <c r="F112" s="634">
        <v>345777497</v>
      </c>
      <c r="G112" s="634">
        <v>-14878261</v>
      </c>
      <c r="H112" s="634">
        <v>330899236</v>
      </c>
      <c r="I112" s="634">
        <v>136864547</v>
      </c>
      <c r="J112" s="634">
        <v>-1810709</v>
      </c>
      <c r="K112" s="634">
        <v>135053838</v>
      </c>
      <c r="L112" s="634">
        <v>2130635</v>
      </c>
      <c r="M112" s="634">
        <v>36519536</v>
      </c>
      <c r="N112" s="634">
        <v>0</v>
      </c>
      <c r="O112" s="634">
        <v>36519536</v>
      </c>
      <c r="P112" s="634">
        <v>1042852313</v>
      </c>
      <c r="Q112" s="634">
        <v>1018652236</v>
      </c>
      <c r="R112" s="634">
        <v>1006332777</v>
      </c>
      <c r="S112" s="634">
        <v>1042852313</v>
      </c>
      <c r="T112" s="634">
        <v>1951433</v>
      </c>
      <c r="U112" s="634">
        <v>0</v>
      </c>
      <c r="V112" s="634">
        <v>1951433</v>
      </c>
      <c r="W112" s="634">
        <v>56632871</v>
      </c>
      <c r="X112" s="634">
        <v>0</v>
      </c>
      <c r="Y112" s="634">
        <v>1042852313</v>
      </c>
      <c r="Z112" s="634">
        <v>0</v>
      </c>
    </row>
    <row r="113" spans="1:26">
      <c r="A113" s="633" t="s">
        <v>324</v>
      </c>
      <c r="B113" s="633" t="s">
        <v>7</v>
      </c>
      <c r="C113" s="634">
        <v>467394386</v>
      </c>
      <c r="D113" s="634">
        <v>-36740045</v>
      </c>
      <c r="E113" s="634">
        <v>430654341</v>
      </c>
      <c r="F113" s="634">
        <v>318751967</v>
      </c>
      <c r="G113" s="634">
        <v>-17123775</v>
      </c>
      <c r="H113" s="634">
        <v>301628192</v>
      </c>
      <c r="I113" s="634">
        <v>127489977</v>
      </c>
      <c r="J113" s="634">
        <v>-1377633</v>
      </c>
      <c r="K113" s="634">
        <v>126112344</v>
      </c>
      <c r="L113" s="634">
        <v>2130635</v>
      </c>
      <c r="M113" s="634">
        <v>31196034</v>
      </c>
      <c r="N113" s="634">
        <v>0</v>
      </c>
      <c r="O113" s="634">
        <v>31196034</v>
      </c>
      <c r="P113" s="634">
        <v>891721546</v>
      </c>
      <c r="Q113" s="634">
        <v>915766965</v>
      </c>
      <c r="R113" s="634">
        <v>860525512</v>
      </c>
      <c r="S113" s="634">
        <v>891721546</v>
      </c>
      <c r="T113" s="634">
        <v>1940634</v>
      </c>
      <c r="U113" s="634">
        <v>0</v>
      </c>
      <c r="V113" s="634">
        <v>1940634</v>
      </c>
      <c r="W113" s="634">
        <v>39976474</v>
      </c>
      <c r="X113" s="634">
        <v>0</v>
      </c>
      <c r="Y113" s="634">
        <v>891721546</v>
      </c>
      <c r="Z113" s="634">
        <v>0</v>
      </c>
    </row>
    <row r="114" spans="1:26">
      <c r="A114" s="633" t="s">
        <v>324</v>
      </c>
      <c r="B114" s="633" t="s">
        <v>8</v>
      </c>
      <c r="C114" s="634">
        <v>394469674</v>
      </c>
      <c r="D114" s="634">
        <v>2761520</v>
      </c>
      <c r="E114" s="634">
        <v>397231194</v>
      </c>
      <c r="F114" s="634">
        <v>307707603</v>
      </c>
      <c r="G114" s="634">
        <v>117178</v>
      </c>
      <c r="H114" s="634">
        <v>307824781</v>
      </c>
      <c r="I114" s="634">
        <v>140111024</v>
      </c>
      <c r="J114" s="634">
        <v>139520</v>
      </c>
      <c r="K114" s="634">
        <v>140250544</v>
      </c>
      <c r="L114" s="634">
        <v>2130635</v>
      </c>
      <c r="M114" s="634">
        <v>31477326</v>
      </c>
      <c r="N114" s="634">
        <v>0</v>
      </c>
      <c r="O114" s="634">
        <v>31477326</v>
      </c>
      <c r="P114" s="634">
        <v>878914480</v>
      </c>
      <c r="Q114" s="634">
        <v>844418936</v>
      </c>
      <c r="R114" s="634">
        <v>847437154</v>
      </c>
      <c r="S114" s="634">
        <v>878914480</v>
      </c>
      <c r="T114" s="634">
        <v>1791439</v>
      </c>
      <c r="U114" s="634">
        <v>0</v>
      </c>
      <c r="V114" s="634">
        <v>1791439</v>
      </c>
      <c r="W114" s="634">
        <v>39117403</v>
      </c>
      <c r="X114" s="634">
        <v>0</v>
      </c>
      <c r="Y114" s="634">
        <v>878914480</v>
      </c>
      <c r="Z114" s="634">
        <v>0</v>
      </c>
    </row>
    <row r="115" spans="1:26">
      <c r="A115" s="633" t="s">
        <v>324</v>
      </c>
      <c r="B115" s="633" t="s">
        <v>9</v>
      </c>
      <c r="C115" s="634">
        <v>387675760</v>
      </c>
      <c r="D115" s="634">
        <v>1005953</v>
      </c>
      <c r="E115" s="634">
        <v>388681713</v>
      </c>
      <c r="F115" s="634">
        <v>335287435</v>
      </c>
      <c r="G115" s="634">
        <v>17827780</v>
      </c>
      <c r="H115" s="634">
        <v>353115215</v>
      </c>
      <c r="I115" s="634">
        <v>138538408</v>
      </c>
      <c r="J115" s="634">
        <v>2264213</v>
      </c>
      <c r="K115" s="634">
        <v>140802621</v>
      </c>
      <c r="L115" s="634">
        <v>2130635</v>
      </c>
      <c r="M115" s="634">
        <v>30518903</v>
      </c>
      <c r="N115" s="634">
        <v>0</v>
      </c>
      <c r="O115" s="634">
        <v>30518903</v>
      </c>
      <c r="P115" s="634">
        <v>915249087</v>
      </c>
      <c r="Q115" s="634">
        <v>863632238</v>
      </c>
      <c r="R115" s="634">
        <v>884730184</v>
      </c>
      <c r="S115" s="634">
        <v>915249087</v>
      </c>
      <c r="T115" s="634">
        <v>1677184</v>
      </c>
      <c r="U115" s="634">
        <v>0</v>
      </c>
      <c r="V115" s="634">
        <v>1677184</v>
      </c>
      <c r="W115" s="634">
        <v>43208956</v>
      </c>
      <c r="X115" s="634">
        <v>0</v>
      </c>
      <c r="Y115" s="634">
        <v>915249087</v>
      </c>
      <c r="Z115" s="634">
        <v>0</v>
      </c>
    </row>
    <row r="116" spans="1:26">
      <c r="A116" s="633" t="s">
        <v>324</v>
      </c>
      <c r="B116" s="633" t="s">
        <v>10</v>
      </c>
      <c r="C116" s="634">
        <v>419922389</v>
      </c>
      <c r="D116" s="634">
        <v>81707884</v>
      </c>
      <c r="E116" s="634">
        <v>501630273</v>
      </c>
      <c r="F116" s="634">
        <v>358486544</v>
      </c>
      <c r="G116" s="634">
        <v>57997757</v>
      </c>
      <c r="H116" s="634">
        <v>416484301</v>
      </c>
      <c r="I116" s="634">
        <v>149622226</v>
      </c>
      <c r="J116" s="634">
        <v>5185743</v>
      </c>
      <c r="K116" s="634">
        <v>154807969</v>
      </c>
      <c r="L116" s="634">
        <v>2130635</v>
      </c>
      <c r="M116" s="634">
        <v>35867462</v>
      </c>
      <c r="N116" s="634">
        <v>0</v>
      </c>
      <c r="O116" s="634">
        <v>35867462</v>
      </c>
      <c r="P116" s="634">
        <v>1110920640</v>
      </c>
      <c r="Q116" s="634">
        <v>930161794</v>
      </c>
      <c r="R116" s="634">
        <v>1075053178</v>
      </c>
      <c r="S116" s="634">
        <v>1110920640</v>
      </c>
      <c r="T116" s="634">
        <v>1667292</v>
      </c>
      <c r="U116" s="634">
        <v>0</v>
      </c>
      <c r="V116" s="634">
        <v>1667292</v>
      </c>
      <c r="W116" s="634">
        <v>64997209</v>
      </c>
      <c r="X116" s="634">
        <v>0</v>
      </c>
      <c r="Y116" s="634">
        <v>1110920640</v>
      </c>
      <c r="Z116" s="634">
        <v>0</v>
      </c>
    </row>
    <row r="117" spans="1:26">
      <c r="A117" s="633" t="s">
        <v>324</v>
      </c>
      <c r="B117" s="633" t="s">
        <v>11</v>
      </c>
      <c r="C117" s="634">
        <v>601577186</v>
      </c>
      <c r="D117" s="634">
        <v>45221257</v>
      </c>
      <c r="E117" s="634">
        <v>646798443</v>
      </c>
      <c r="F117" s="634">
        <v>438537214</v>
      </c>
      <c r="G117" s="634">
        <v>13212268</v>
      </c>
      <c r="H117" s="634">
        <v>451749482</v>
      </c>
      <c r="I117" s="634">
        <v>154652974</v>
      </c>
      <c r="J117" s="634">
        <v>-117798</v>
      </c>
      <c r="K117" s="634">
        <v>154535176</v>
      </c>
      <c r="L117" s="634">
        <v>2130635</v>
      </c>
      <c r="M117" s="634">
        <v>38813160</v>
      </c>
      <c r="N117" s="634">
        <v>0</v>
      </c>
      <c r="O117" s="634">
        <v>38813160</v>
      </c>
      <c r="P117" s="634">
        <v>1294026896</v>
      </c>
      <c r="Q117" s="634">
        <v>1196898009</v>
      </c>
      <c r="R117" s="634">
        <v>1255213736</v>
      </c>
      <c r="S117" s="634">
        <v>1294026896</v>
      </c>
      <c r="T117" s="634">
        <v>1771811</v>
      </c>
      <c r="U117" s="634">
        <v>0</v>
      </c>
      <c r="V117" s="634">
        <v>1771811</v>
      </c>
      <c r="W117" s="634">
        <v>91542432</v>
      </c>
      <c r="X117" s="634">
        <v>0</v>
      </c>
      <c r="Y117" s="634">
        <v>1294026896</v>
      </c>
      <c r="Z117" s="634">
        <v>0</v>
      </c>
    </row>
    <row r="118" spans="1:26">
      <c r="A118" s="633" t="s">
        <v>324</v>
      </c>
      <c r="B118" s="633" t="s">
        <v>12</v>
      </c>
      <c r="C118" s="634">
        <v>687182470</v>
      </c>
      <c r="D118" s="634">
        <v>23148466</v>
      </c>
      <c r="E118" s="634">
        <v>710330936</v>
      </c>
      <c r="F118" s="634">
        <v>459450862</v>
      </c>
      <c r="G118" s="634">
        <v>-8689356</v>
      </c>
      <c r="H118" s="634">
        <v>450761506</v>
      </c>
      <c r="I118" s="634">
        <v>170467000</v>
      </c>
      <c r="J118" s="634">
        <v>-858475</v>
      </c>
      <c r="K118" s="634">
        <v>169608525</v>
      </c>
      <c r="L118" s="634">
        <v>2130635</v>
      </c>
      <c r="M118" s="634">
        <v>41813469</v>
      </c>
      <c r="N118" s="634">
        <v>0</v>
      </c>
      <c r="O118" s="634">
        <v>41813469</v>
      </c>
      <c r="P118" s="634">
        <v>1374645071</v>
      </c>
      <c r="Q118" s="634">
        <v>1319230967</v>
      </c>
      <c r="R118" s="634">
        <v>1332831602</v>
      </c>
      <c r="S118" s="634">
        <v>1374645071</v>
      </c>
      <c r="T118" s="634">
        <v>1905722</v>
      </c>
      <c r="U118" s="634">
        <v>0</v>
      </c>
      <c r="V118" s="634">
        <v>1905722</v>
      </c>
      <c r="W118" s="634">
        <v>103646473</v>
      </c>
      <c r="X118" s="634">
        <v>0</v>
      </c>
      <c r="Y118" s="634">
        <v>1374645071</v>
      </c>
      <c r="Z118" s="634">
        <v>0</v>
      </c>
    </row>
    <row r="119" spans="1:26">
      <c r="A119" s="633" t="s">
        <v>324</v>
      </c>
      <c r="B119" s="633" t="s">
        <v>13</v>
      </c>
      <c r="C119" s="634">
        <v>684276711</v>
      </c>
      <c r="D119" s="634">
        <v>-16776490</v>
      </c>
      <c r="E119" s="634">
        <v>667500221</v>
      </c>
      <c r="F119" s="634">
        <v>453152935</v>
      </c>
      <c r="G119" s="634">
        <v>-7707962</v>
      </c>
      <c r="H119" s="634">
        <v>445444973</v>
      </c>
      <c r="I119" s="634">
        <v>169330907</v>
      </c>
      <c r="J119" s="634">
        <v>-55758</v>
      </c>
      <c r="K119" s="634">
        <v>169275149</v>
      </c>
      <c r="L119" s="634">
        <v>2130635</v>
      </c>
      <c r="M119" s="634">
        <v>42083350</v>
      </c>
      <c r="N119" s="634">
        <v>0</v>
      </c>
      <c r="O119" s="634">
        <v>42083350</v>
      </c>
      <c r="P119" s="634">
        <v>1326434328</v>
      </c>
      <c r="Q119" s="634">
        <v>1308891188</v>
      </c>
      <c r="R119" s="634">
        <v>1284350978</v>
      </c>
      <c r="S119" s="634">
        <v>1326434328</v>
      </c>
      <c r="T119" s="634">
        <v>2098615</v>
      </c>
      <c r="U119" s="634">
        <v>0</v>
      </c>
      <c r="V119" s="634">
        <v>2098615</v>
      </c>
      <c r="W119" s="634">
        <v>94880089</v>
      </c>
      <c r="X119" s="634">
        <v>0</v>
      </c>
      <c r="Y119" s="634">
        <v>1326434328</v>
      </c>
      <c r="Z119" s="634">
        <v>0</v>
      </c>
    </row>
    <row r="120" spans="1:26">
      <c r="A120" s="633" t="s">
        <v>324</v>
      </c>
      <c r="B120" s="633" t="s">
        <v>14</v>
      </c>
      <c r="C120" s="634">
        <v>653562783</v>
      </c>
      <c r="D120" s="634">
        <v>-60281709</v>
      </c>
      <c r="E120" s="634">
        <v>593281074</v>
      </c>
      <c r="F120" s="634">
        <v>455093155</v>
      </c>
      <c r="G120" s="634">
        <v>-26522855</v>
      </c>
      <c r="H120" s="634">
        <v>428570300</v>
      </c>
      <c r="I120" s="634">
        <v>157780051</v>
      </c>
      <c r="J120" s="634">
        <v>-3072574</v>
      </c>
      <c r="K120" s="634">
        <v>154707477</v>
      </c>
      <c r="L120" s="634">
        <v>2130635</v>
      </c>
      <c r="M120" s="634">
        <v>37854406</v>
      </c>
      <c r="N120" s="634">
        <v>0</v>
      </c>
      <c r="O120" s="634">
        <v>37854406</v>
      </c>
      <c r="P120" s="634">
        <v>1216543892</v>
      </c>
      <c r="Q120" s="634">
        <v>1268566624</v>
      </c>
      <c r="R120" s="634">
        <v>1178689486</v>
      </c>
      <c r="S120" s="634">
        <v>1216543892</v>
      </c>
      <c r="T120" s="634">
        <v>1846887</v>
      </c>
      <c r="U120" s="634">
        <v>0</v>
      </c>
      <c r="V120" s="634">
        <v>1846887</v>
      </c>
      <c r="W120" s="634">
        <v>77937191</v>
      </c>
      <c r="X120" s="634">
        <v>0</v>
      </c>
      <c r="Y120" s="634">
        <v>1216543892</v>
      </c>
      <c r="Z120" s="634">
        <v>0</v>
      </c>
    </row>
    <row r="121" spans="1:26">
      <c r="A121" s="633" t="s">
        <v>324</v>
      </c>
      <c r="B121" s="633" t="s">
        <v>15</v>
      </c>
      <c r="C121" s="634">
        <v>511560717</v>
      </c>
      <c r="D121" s="634">
        <v>-54527106</v>
      </c>
      <c r="E121" s="634">
        <v>457033611</v>
      </c>
      <c r="F121" s="634">
        <v>396025543</v>
      </c>
      <c r="G121" s="634">
        <v>-20720213</v>
      </c>
      <c r="H121" s="634">
        <v>375305330</v>
      </c>
      <c r="I121" s="634">
        <v>159825375</v>
      </c>
      <c r="J121" s="634">
        <v>-1604143</v>
      </c>
      <c r="K121" s="634">
        <v>158221232</v>
      </c>
      <c r="L121" s="634">
        <v>2130635</v>
      </c>
      <c r="M121" s="634">
        <v>33895769</v>
      </c>
      <c r="N121" s="634">
        <v>0</v>
      </c>
      <c r="O121" s="634">
        <v>33895769</v>
      </c>
      <c r="P121" s="634">
        <v>1026586577</v>
      </c>
      <c r="Q121" s="634">
        <v>1069542270</v>
      </c>
      <c r="R121" s="634">
        <v>992690808</v>
      </c>
      <c r="S121" s="634">
        <v>1026586577</v>
      </c>
      <c r="T121" s="634">
        <v>1666834</v>
      </c>
      <c r="U121" s="634">
        <v>0</v>
      </c>
      <c r="V121" s="634">
        <v>1666834</v>
      </c>
      <c r="W121" s="634">
        <v>54451118</v>
      </c>
      <c r="X121" s="634">
        <v>0</v>
      </c>
      <c r="Y121" s="634">
        <v>1026586577</v>
      </c>
      <c r="Z121" s="634">
        <v>0</v>
      </c>
    </row>
    <row r="122" spans="1:26">
      <c r="A122" s="633" t="s">
        <v>324</v>
      </c>
      <c r="B122" s="633" t="s">
        <v>16</v>
      </c>
      <c r="C122" s="634">
        <v>376380331</v>
      </c>
      <c r="D122" s="634">
        <v>-19195941</v>
      </c>
      <c r="E122" s="634">
        <v>357184390</v>
      </c>
      <c r="F122" s="634">
        <v>331383213</v>
      </c>
      <c r="G122" s="634">
        <v>7081995</v>
      </c>
      <c r="H122" s="634">
        <v>338465208</v>
      </c>
      <c r="I122" s="634">
        <v>147086370</v>
      </c>
      <c r="J122" s="634">
        <v>1550041</v>
      </c>
      <c r="K122" s="634">
        <v>148636411</v>
      </c>
      <c r="L122" s="634">
        <v>2130635</v>
      </c>
      <c r="M122" s="634">
        <v>32268009</v>
      </c>
      <c r="N122" s="634">
        <v>0</v>
      </c>
      <c r="O122" s="634">
        <v>32268009</v>
      </c>
      <c r="P122" s="634">
        <v>878684653</v>
      </c>
      <c r="Q122" s="634">
        <v>856980549</v>
      </c>
      <c r="R122" s="634">
        <v>846416644</v>
      </c>
      <c r="S122" s="634">
        <v>878684653</v>
      </c>
      <c r="T122" s="634">
        <v>1509075</v>
      </c>
      <c r="U122" s="634">
        <v>0</v>
      </c>
      <c r="V122" s="634">
        <v>1509075</v>
      </c>
      <c r="W122" s="634">
        <v>39558774</v>
      </c>
      <c r="X122" s="634">
        <v>0</v>
      </c>
      <c r="Y122" s="634">
        <v>878684653</v>
      </c>
      <c r="Z122" s="634">
        <v>0</v>
      </c>
    </row>
    <row r="123" spans="1:26">
      <c r="A123" s="633" t="s">
        <v>324</v>
      </c>
      <c r="B123" s="633" t="s">
        <v>17</v>
      </c>
      <c r="C123" s="634">
        <v>429208635</v>
      </c>
      <c r="D123" s="634">
        <v>58588332</v>
      </c>
      <c r="E123" s="634">
        <v>487796967</v>
      </c>
      <c r="F123" s="634">
        <v>331886618</v>
      </c>
      <c r="G123" s="634">
        <v>8147596</v>
      </c>
      <c r="H123" s="634">
        <v>340034214</v>
      </c>
      <c r="I123" s="634">
        <v>138737856</v>
      </c>
      <c r="J123" s="634">
        <v>407883</v>
      </c>
      <c r="K123" s="634">
        <v>139145739</v>
      </c>
      <c r="L123" s="634">
        <v>2130635</v>
      </c>
      <c r="M123" s="634">
        <v>36519729</v>
      </c>
      <c r="N123" s="634">
        <v>0</v>
      </c>
      <c r="O123" s="634">
        <v>36519729</v>
      </c>
      <c r="P123" s="634">
        <v>1005627284</v>
      </c>
      <c r="Q123" s="634">
        <v>901963744</v>
      </c>
      <c r="R123" s="634">
        <v>969107555</v>
      </c>
      <c r="S123" s="634">
        <v>1005627284</v>
      </c>
      <c r="T123" s="634">
        <v>1851782</v>
      </c>
      <c r="U123" s="634">
        <v>0</v>
      </c>
      <c r="V123" s="634">
        <v>1851782</v>
      </c>
      <c r="W123" s="634">
        <v>52421322</v>
      </c>
      <c r="X123" s="634">
        <v>0</v>
      </c>
      <c r="Y123" s="634">
        <v>1005627284</v>
      </c>
      <c r="Z123" s="634">
        <v>0</v>
      </c>
    </row>
    <row r="124" spans="1:26">
      <c r="A124" s="633" t="s">
        <v>324</v>
      </c>
      <c r="B124" s="586" t="s">
        <v>184</v>
      </c>
      <c r="C124" s="634">
        <v>6147090599</v>
      </c>
      <c r="D124" s="634">
        <v>29281632</v>
      </c>
      <c r="E124" s="634">
        <v>6176372231</v>
      </c>
      <c r="F124" s="634">
        <v>4531540586</v>
      </c>
      <c r="G124" s="634">
        <v>8742152</v>
      </c>
      <c r="H124" s="634">
        <v>4540282738</v>
      </c>
      <c r="I124" s="634">
        <v>1790506715</v>
      </c>
      <c r="J124" s="634">
        <v>650310</v>
      </c>
      <c r="K124" s="634">
        <v>1791157025</v>
      </c>
      <c r="L124" s="634">
        <v>25567620</v>
      </c>
      <c r="M124" s="634">
        <v>428827153</v>
      </c>
      <c r="N124" s="634">
        <v>0</v>
      </c>
      <c r="O124" s="634">
        <v>428827153</v>
      </c>
      <c r="P124" s="634">
        <v>12962206767</v>
      </c>
      <c r="Q124" s="634">
        <v>12494705520</v>
      </c>
      <c r="R124" s="634">
        <v>12533379614</v>
      </c>
      <c r="S124" s="634">
        <v>12962206767</v>
      </c>
      <c r="T124" s="634">
        <v>21678708</v>
      </c>
      <c r="U124" s="634">
        <v>0</v>
      </c>
      <c r="V124" s="634">
        <v>21678708</v>
      </c>
      <c r="W124" s="634">
        <v>758370312</v>
      </c>
      <c r="X124" s="634">
        <v>0</v>
      </c>
      <c r="Y124" s="634">
        <v>12962206767</v>
      </c>
      <c r="Z124" s="634">
        <v>0</v>
      </c>
    </row>
    <row r="125" spans="1:26">
      <c r="A125" s="633" t="s">
        <v>323</v>
      </c>
      <c r="B125" s="633" t="s">
        <v>6</v>
      </c>
      <c r="C125" s="634">
        <v>545501830</v>
      </c>
      <c r="D125" s="634">
        <v>4459174</v>
      </c>
      <c r="E125" s="634">
        <v>549961004</v>
      </c>
      <c r="F125" s="634">
        <v>351529101</v>
      </c>
      <c r="G125" s="634">
        <v>-15131761</v>
      </c>
      <c r="H125" s="634">
        <v>336397340</v>
      </c>
      <c r="I125" s="634">
        <v>136668713</v>
      </c>
      <c r="J125" s="634">
        <v>-1811450</v>
      </c>
      <c r="K125" s="634">
        <v>134857263</v>
      </c>
      <c r="L125" s="634">
        <v>2130635</v>
      </c>
      <c r="M125" s="634">
        <v>37460554</v>
      </c>
      <c r="N125" s="634">
        <v>0</v>
      </c>
      <c r="O125" s="634">
        <v>37460554</v>
      </c>
      <c r="P125" s="634">
        <v>1060806796</v>
      </c>
      <c r="Q125" s="634">
        <v>1035830279</v>
      </c>
      <c r="R125" s="634">
        <v>1023346242</v>
      </c>
      <c r="S125" s="634">
        <v>1060806796</v>
      </c>
      <c r="T125" s="634">
        <v>1951433</v>
      </c>
      <c r="U125" s="634">
        <v>0</v>
      </c>
      <c r="V125" s="634">
        <v>1951433</v>
      </c>
      <c r="W125" s="634">
        <v>57626629</v>
      </c>
      <c r="X125" s="634">
        <v>0</v>
      </c>
      <c r="Y125" s="634">
        <v>1060806796</v>
      </c>
      <c r="Z125" s="634">
        <v>0</v>
      </c>
    </row>
    <row r="126" spans="1:26">
      <c r="A126" s="633" t="s">
        <v>323</v>
      </c>
      <c r="B126" s="633" t="s">
        <v>7</v>
      </c>
      <c r="C126" s="634">
        <v>477516794</v>
      </c>
      <c r="D126" s="634">
        <v>-37681525</v>
      </c>
      <c r="E126" s="634">
        <v>439835269</v>
      </c>
      <c r="F126" s="634">
        <v>324032144</v>
      </c>
      <c r="G126" s="634">
        <v>-17400977</v>
      </c>
      <c r="H126" s="634">
        <v>306631167</v>
      </c>
      <c r="I126" s="634">
        <v>130207069</v>
      </c>
      <c r="J126" s="634">
        <v>-1389355</v>
      </c>
      <c r="K126" s="634">
        <v>128817714</v>
      </c>
      <c r="L126" s="634">
        <v>2130635</v>
      </c>
      <c r="M126" s="634">
        <v>33191753</v>
      </c>
      <c r="N126" s="634">
        <v>0</v>
      </c>
      <c r="O126" s="634">
        <v>33191753</v>
      </c>
      <c r="P126" s="634">
        <v>910606538</v>
      </c>
      <c r="Q126" s="634">
        <v>933886642</v>
      </c>
      <c r="R126" s="634">
        <v>877414785</v>
      </c>
      <c r="S126" s="634">
        <v>910606538</v>
      </c>
      <c r="T126" s="634">
        <v>1940634</v>
      </c>
      <c r="U126" s="634">
        <v>0</v>
      </c>
      <c r="V126" s="634">
        <v>1940634</v>
      </c>
      <c r="W126" s="634">
        <v>41037514</v>
      </c>
      <c r="X126" s="634">
        <v>0</v>
      </c>
      <c r="Y126" s="634">
        <v>910606538</v>
      </c>
      <c r="Z126" s="634">
        <v>0</v>
      </c>
    </row>
    <row r="127" spans="1:26">
      <c r="A127" s="633" t="s">
        <v>323</v>
      </c>
      <c r="B127" s="633" t="s">
        <v>8</v>
      </c>
      <c r="C127" s="634">
        <v>402945103</v>
      </c>
      <c r="D127" s="634">
        <v>2863577</v>
      </c>
      <c r="E127" s="634">
        <v>405808680</v>
      </c>
      <c r="F127" s="634">
        <v>312788285</v>
      </c>
      <c r="G127" s="634">
        <v>102197</v>
      </c>
      <c r="H127" s="634">
        <v>312890482</v>
      </c>
      <c r="I127" s="634">
        <v>140124230</v>
      </c>
      <c r="J127" s="634">
        <v>142010</v>
      </c>
      <c r="K127" s="634">
        <v>140266240</v>
      </c>
      <c r="L127" s="634">
        <v>2130635</v>
      </c>
      <c r="M127" s="634">
        <v>32423611</v>
      </c>
      <c r="N127" s="634">
        <v>0</v>
      </c>
      <c r="O127" s="634">
        <v>32423611</v>
      </c>
      <c r="P127" s="634">
        <v>893519648</v>
      </c>
      <c r="Q127" s="634">
        <v>857988253</v>
      </c>
      <c r="R127" s="634">
        <v>861096037</v>
      </c>
      <c r="S127" s="634">
        <v>893519648</v>
      </c>
      <c r="T127" s="634">
        <v>1791439</v>
      </c>
      <c r="U127" s="634">
        <v>0</v>
      </c>
      <c r="V127" s="634">
        <v>1791439</v>
      </c>
      <c r="W127" s="634">
        <v>39771480</v>
      </c>
      <c r="X127" s="634">
        <v>0</v>
      </c>
      <c r="Y127" s="634">
        <v>893519648</v>
      </c>
      <c r="Z127" s="634">
        <v>0</v>
      </c>
    </row>
    <row r="128" spans="1:26">
      <c r="A128" s="633" t="s">
        <v>323</v>
      </c>
      <c r="B128" s="633" t="s">
        <v>9</v>
      </c>
      <c r="C128" s="634">
        <v>395867496</v>
      </c>
      <c r="D128" s="634">
        <v>1078057</v>
      </c>
      <c r="E128" s="634">
        <v>396945553</v>
      </c>
      <c r="F128" s="634">
        <v>340835844</v>
      </c>
      <c r="G128" s="634">
        <v>18131978</v>
      </c>
      <c r="H128" s="634">
        <v>358967822</v>
      </c>
      <c r="I128" s="634">
        <v>138348794</v>
      </c>
      <c r="J128" s="634">
        <v>2264637</v>
      </c>
      <c r="K128" s="634">
        <v>140613431</v>
      </c>
      <c r="L128" s="634">
        <v>2130635</v>
      </c>
      <c r="M128" s="634">
        <v>31439010</v>
      </c>
      <c r="N128" s="634">
        <v>0</v>
      </c>
      <c r="O128" s="634">
        <v>31439010</v>
      </c>
      <c r="P128" s="634">
        <v>930096451</v>
      </c>
      <c r="Q128" s="634">
        <v>877182769</v>
      </c>
      <c r="R128" s="634">
        <v>898657441</v>
      </c>
      <c r="S128" s="634">
        <v>930096451</v>
      </c>
      <c r="T128" s="634">
        <v>1677184</v>
      </c>
      <c r="U128" s="634">
        <v>0</v>
      </c>
      <c r="V128" s="634">
        <v>1677184</v>
      </c>
      <c r="W128" s="634">
        <v>43893171</v>
      </c>
      <c r="X128" s="634">
        <v>0</v>
      </c>
      <c r="Y128" s="634">
        <v>930096451</v>
      </c>
      <c r="Z128" s="634">
        <v>0</v>
      </c>
    </row>
    <row r="129" spans="1:26">
      <c r="A129" s="633" t="s">
        <v>323</v>
      </c>
      <c r="B129" s="633" t="s">
        <v>10</v>
      </c>
      <c r="C129" s="634">
        <v>428890696</v>
      </c>
      <c r="D129" s="634">
        <v>82997136</v>
      </c>
      <c r="E129" s="634">
        <v>511887832</v>
      </c>
      <c r="F129" s="634">
        <v>364473975</v>
      </c>
      <c r="G129" s="634">
        <v>59002897</v>
      </c>
      <c r="H129" s="634">
        <v>423476872</v>
      </c>
      <c r="I129" s="634">
        <v>149426010</v>
      </c>
      <c r="J129" s="634">
        <v>5188442</v>
      </c>
      <c r="K129" s="634">
        <v>154614452</v>
      </c>
      <c r="L129" s="634">
        <v>2130635</v>
      </c>
      <c r="M129" s="634">
        <v>36822925</v>
      </c>
      <c r="N129" s="634">
        <v>0</v>
      </c>
      <c r="O129" s="634">
        <v>36822925</v>
      </c>
      <c r="P129" s="634">
        <v>1128932716</v>
      </c>
      <c r="Q129" s="634">
        <v>944921316</v>
      </c>
      <c r="R129" s="634">
        <v>1092109791</v>
      </c>
      <c r="S129" s="634">
        <v>1128932716</v>
      </c>
      <c r="T129" s="634">
        <v>1667292</v>
      </c>
      <c r="U129" s="634">
        <v>0</v>
      </c>
      <c r="V129" s="634">
        <v>1667292</v>
      </c>
      <c r="W129" s="634">
        <v>66016828</v>
      </c>
      <c r="X129" s="634">
        <v>0</v>
      </c>
      <c r="Y129" s="634">
        <v>1128932716</v>
      </c>
      <c r="Z129" s="634">
        <v>0</v>
      </c>
    </row>
    <row r="130" spans="1:26">
      <c r="A130" s="633" t="s">
        <v>323</v>
      </c>
      <c r="B130" s="633" t="s">
        <v>11</v>
      </c>
      <c r="C130" s="634">
        <v>614331009</v>
      </c>
      <c r="D130" s="634">
        <v>45945051</v>
      </c>
      <c r="E130" s="634">
        <v>660276060</v>
      </c>
      <c r="F130" s="634">
        <v>445902880</v>
      </c>
      <c r="G130" s="634">
        <v>13451691</v>
      </c>
      <c r="H130" s="634">
        <v>459354571</v>
      </c>
      <c r="I130" s="634">
        <v>154468426</v>
      </c>
      <c r="J130" s="634">
        <v>-118193</v>
      </c>
      <c r="K130" s="634">
        <v>154350233</v>
      </c>
      <c r="L130" s="634">
        <v>2130635</v>
      </c>
      <c r="M130" s="634">
        <v>39741286</v>
      </c>
      <c r="N130" s="634">
        <v>0</v>
      </c>
      <c r="O130" s="634">
        <v>39741286</v>
      </c>
      <c r="P130" s="634">
        <v>1315852785</v>
      </c>
      <c r="Q130" s="634">
        <v>1216832950</v>
      </c>
      <c r="R130" s="634">
        <v>1276111499</v>
      </c>
      <c r="S130" s="634">
        <v>1315852785</v>
      </c>
      <c r="T130" s="634">
        <v>1771811</v>
      </c>
      <c r="U130" s="634">
        <v>0</v>
      </c>
      <c r="V130" s="634">
        <v>1771811</v>
      </c>
      <c r="W130" s="634">
        <v>93066518</v>
      </c>
      <c r="X130" s="634">
        <v>0</v>
      </c>
      <c r="Y130" s="634">
        <v>1315852785</v>
      </c>
      <c r="Z130" s="634">
        <v>0</v>
      </c>
    </row>
    <row r="131" spans="1:26">
      <c r="A131" s="633" t="s">
        <v>323</v>
      </c>
      <c r="B131" s="633" t="s">
        <v>12</v>
      </c>
      <c r="C131" s="634">
        <v>701725362</v>
      </c>
      <c r="D131" s="634">
        <v>23537988</v>
      </c>
      <c r="E131" s="634">
        <v>725263350</v>
      </c>
      <c r="F131" s="634">
        <v>467187699</v>
      </c>
      <c r="G131" s="634">
        <v>-8830959</v>
      </c>
      <c r="H131" s="634">
        <v>458356740</v>
      </c>
      <c r="I131" s="634">
        <v>170278859</v>
      </c>
      <c r="J131" s="634">
        <v>-858528</v>
      </c>
      <c r="K131" s="634">
        <v>169420331</v>
      </c>
      <c r="L131" s="634">
        <v>2130635</v>
      </c>
      <c r="M131" s="634">
        <v>42774547</v>
      </c>
      <c r="N131" s="634">
        <v>0</v>
      </c>
      <c r="O131" s="634">
        <v>42774547</v>
      </c>
      <c r="P131" s="634">
        <v>1397945603</v>
      </c>
      <c r="Q131" s="634">
        <v>1341322555</v>
      </c>
      <c r="R131" s="634">
        <v>1355171056</v>
      </c>
      <c r="S131" s="634">
        <v>1397945603</v>
      </c>
      <c r="T131" s="634">
        <v>1905722</v>
      </c>
      <c r="U131" s="634">
        <v>0</v>
      </c>
      <c r="V131" s="634">
        <v>1905722</v>
      </c>
      <c r="W131" s="634">
        <v>105389026</v>
      </c>
      <c r="X131" s="634">
        <v>0</v>
      </c>
      <c r="Y131" s="634">
        <v>1397945603</v>
      </c>
      <c r="Z131" s="634">
        <v>0</v>
      </c>
    </row>
    <row r="132" spans="1:26">
      <c r="A132" s="633" t="s">
        <v>323</v>
      </c>
      <c r="B132" s="633" t="s">
        <v>13</v>
      </c>
      <c r="C132" s="634">
        <v>698726408</v>
      </c>
      <c r="D132" s="634">
        <v>-17004034</v>
      </c>
      <c r="E132" s="634">
        <v>681722374</v>
      </c>
      <c r="F132" s="634">
        <v>460779901</v>
      </c>
      <c r="G132" s="634">
        <v>-7839369</v>
      </c>
      <c r="H132" s="634">
        <v>452940532</v>
      </c>
      <c r="I132" s="634">
        <v>169102563</v>
      </c>
      <c r="J132" s="634">
        <v>-55870</v>
      </c>
      <c r="K132" s="634">
        <v>169046693</v>
      </c>
      <c r="L132" s="634">
        <v>2130635</v>
      </c>
      <c r="M132" s="634">
        <v>43044970</v>
      </c>
      <c r="N132" s="634">
        <v>0</v>
      </c>
      <c r="O132" s="634">
        <v>43044970</v>
      </c>
      <c r="P132" s="634">
        <v>1348885204</v>
      </c>
      <c r="Q132" s="634">
        <v>1330739507</v>
      </c>
      <c r="R132" s="634">
        <v>1305840234</v>
      </c>
      <c r="S132" s="634">
        <v>1348885204</v>
      </c>
      <c r="T132" s="634">
        <v>2098615</v>
      </c>
      <c r="U132" s="634">
        <v>0</v>
      </c>
      <c r="V132" s="634">
        <v>2098615</v>
      </c>
      <c r="W132" s="634">
        <v>96480165</v>
      </c>
      <c r="X132" s="634">
        <v>0</v>
      </c>
      <c r="Y132" s="634">
        <v>1348885204</v>
      </c>
      <c r="Z132" s="634">
        <v>0</v>
      </c>
    </row>
    <row r="133" spans="1:26">
      <c r="A133" s="633" t="s">
        <v>323</v>
      </c>
      <c r="B133" s="633" t="s">
        <v>14</v>
      </c>
      <c r="C133" s="634">
        <v>667244543</v>
      </c>
      <c r="D133" s="634">
        <v>-61250185</v>
      </c>
      <c r="E133" s="634">
        <v>605994358</v>
      </c>
      <c r="F133" s="634">
        <v>462722460</v>
      </c>
      <c r="G133" s="634">
        <v>-26979896</v>
      </c>
      <c r="H133" s="634">
        <v>435742564</v>
      </c>
      <c r="I133" s="634">
        <v>157559075</v>
      </c>
      <c r="J133" s="634">
        <v>-3071567</v>
      </c>
      <c r="K133" s="634">
        <v>154487508</v>
      </c>
      <c r="L133" s="634">
        <v>2130635</v>
      </c>
      <c r="M133" s="634">
        <v>38784182</v>
      </c>
      <c r="N133" s="634">
        <v>0</v>
      </c>
      <c r="O133" s="634">
        <v>38784182</v>
      </c>
      <c r="P133" s="634">
        <v>1237139247</v>
      </c>
      <c r="Q133" s="634">
        <v>1289656713</v>
      </c>
      <c r="R133" s="634">
        <v>1198355065</v>
      </c>
      <c r="S133" s="634">
        <v>1237139247</v>
      </c>
      <c r="T133" s="634">
        <v>1846887</v>
      </c>
      <c r="U133" s="634">
        <v>0</v>
      </c>
      <c r="V133" s="634">
        <v>1846887</v>
      </c>
      <c r="W133" s="634">
        <v>79267894</v>
      </c>
      <c r="X133" s="634">
        <v>0</v>
      </c>
      <c r="Y133" s="634">
        <v>1237139247</v>
      </c>
      <c r="Z133" s="634">
        <v>0</v>
      </c>
    </row>
    <row r="134" spans="1:26">
      <c r="A134" s="633" t="s">
        <v>323</v>
      </c>
      <c r="B134" s="633" t="s">
        <v>15</v>
      </c>
      <c r="C134" s="634">
        <v>522280135</v>
      </c>
      <c r="D134" s="634">
        <v>-55322766</v>
      </c>
      <c r="E134" s="634">
        <v>466957369</v>
      </c>
      <c r="F134" s="634">
        <v>402611127</v>
      </c>
      <c r="G134" s="634">
        <v>-21080075</v>
      </c>
      <c r="H134" s="634">
        <v>381531052</v>
      </c>
      <c r="I134" s="634">
        <v>159632628</v>
      </c>
      <c r="J134" s="634">
        <v>-1604683</v>
      </c>
      <c r="K134" s="634">
        <v>158027945</v>
      </c>
      <c r="L134" s="634">
        <v>2130635</v>
      </c>
      <c r="M134" s="634">
        <v>34854872</v>
      </c>
      <c r="N134" s="634">
        <v>0</v>
      </c>
      <c r="O134" s="634">
        <v>34854872</v>
      </c>
      <c r="P134" s="634">
        <v>1043501873</v>
      </c>
      <c r="Q134" s="634">
        <v>1086654525</v>
      </c>
      <c r="R134" s="634">
        <v>1008647001</v>
      </c>
      <c r="S134" s="634">
        <v>1043501873</v>
      </c>
      <c r="T134" s="634">
        <v>1666834</v>
      </c>
      <c r="U134" s="634">
        <v>0</v>
      </c>
      <c r="V134" s="634">
        <v>1666834</v>
      </c>
      <c r="W134" s="634">
        <v>55332511</v>
      </c>
      <c r="X134" s="634">
        <v>0</v>
      </c>
      <c r="Y134" s="634">
        <v>1043501873</v>
      </c>
      <c r="Z134" s="634">
        <v>0</v>
      </c>
    </row>
    <row r="135" spans="1:26">
      <c r="A135" s="633" t="s">
        <v>323</v>
      </c>
      <c r="B135" s="633" t="s">
        <v>16</v>
      </c>
      <c r="C135" s="634">
        <v>384586378</v>
      </c>
      <c r="D135" s="634">
        <v>-19410240</v>
      </c>
      <c r="E135" s="634">
        <v>365176138</v>
      </c>
      <c r="F135" s="634">
        <v>336856285</v>
      </c>
      <c r="G135" s="634">
        <v>7190142</v>
      </c>
      <c r="H135" s="634">
        <v>344046427</v>
      </c>
      <c r="I135" s="634">
        <v>146895258</v>
      </c>
      <c r="J135" s="634">
        <v>1550767</v>
      </c>
      <c r="K135" s="634">
        <v>148446025</v>
      </c>
      <c r="L135" s="634">
        <v>2130635</v>
      </c>
      <c r="M135" s="634">
        <v>33194337</v>
      </c>
      <c r="N135" s="634">
        <v>0</v>
      </c>
      <c r="O135" s="634">
        <v>33194337</v>
      </c>
      <c r="P135" s="634">
        <v>892993562</v>
      </c>
      <c r="Q135" s="634">
        <v>870468556</v>
      </c>
      <c r="R135" s="634">
        <v>859799225</v>
      </c>
      <c r="S135" s="634">
        <v>892993562</v>
      </c>
      <c r="T135" s="634">
        <v>1509075</v>
      </c>
      <c r="U135" s="634">
        <v>0</v>
      </c>
      <c r="V135" s="634">
        <v>1509075</v>
      </c>
      <c r="W135" s="634">
        <v>40183414</v>
      </c>
      <c r="X135" s="634">
        <v>0</v>
      </c>
      <c r="Y135" s="634">
        <v>892993562</v>
      </c>
      <c r="Z135" s="634">
        <v>0</v>
      </c>
    </row>
    <row r="136" spans="1:26">
      <c r="A136" s="633" t="s">
        <v>323</v>
      </c>
      <c r="B136" s="633" t="s">
        <v>17</v>
      </c>
      <c r="C136" s="634">
        <v>438767150</v>
      </c>
      <c r="D136" s="634">
        <v>59558673</v>
      </c>
      <c r="E136" s="634">
        <v>498325823</v>
      </c>
      <c r="F136" s="634">
        <v>337386480</v>
      </c>
      <c r="G136" s="634">
        <v>8274922</v>
      </c>
      <c r="H136" s="634">
        <v>345661402</v>
      </c>
      <c r="I136" s="634">
        <v>138539620</v>
      </c>
      <c r="J136" s="634">
        <v>407818</v>
      </c>
      <c r="K136" s="634">
        <v>138947438</v>
      </c>
      <c r="L136" s="634">
        <v>2130635</v>
      </c>
      <c r="M136" s="634">
        <v>37475230</v>
      </c>
      <c r="N136" s="634">
        <v>0</v>
      </c>
      <c r="O136" s="634">
        <v>37475230</v>
      </c>
      <c r="P136" s="634">
        <v>1022540528</v>
      </c>
      <c r="Q136" s="634">
        <v>916823885</v>
      </c>
      <c r="R136" s="634">
        <v>985065298</v>
      </c>
      <c r="S136" s="634">
        <v>1022540528</v>
      </c>
      <c r="T136" s="634">
        <v>1851782</v>
      </c>
      <c r="U136" s="634">
        <v>0</v>
      </c>
      <c r="V136" s="634">
        <v>1851782</v>
      </c>
      <c r="W136" s="634">
        <v>53294650</v>
      </c>
      <c r="X136" s="634">
        <v>0</v>
      </c>
      <c r="Y136" s="634">
        <v>1022540528</v>
      </c>
      <c r="Z136" s="634">
        <v>0</v>
      </c>
    </row>
    <row r="137" spans="1:26">
      <c r="A137" s="633" t="s">
        <v>323</v>
      </c>
      <c r="B137" s="586" t="s">
        <v>184</v>
      </c>
      <c r="C137" s="634">
        <v>6278382904</v>
      </c>
      <c r="D137" s="634">
        <v>29770906</v>
      </c>
      <c r="E137" s="634">
        <v>6308153810</v>
      </c>
      <c r="F137" s="634">
        <v>4607106181</v>
      </c>
      <c r="G137" s="634">
        <v>8890790</v>
      </c>
      <c r="H137" s="634">
        <v>4615996971</v>
      </c>
      <c r="I137" s="634">
        <v>1791251245</v>
      </c>
      <c r="J137" s="634">
        <v>644028</v>
      </c>
      <c r="K137" s="634">
        <v>1791895273</v>
      </c>
      <c r="L137" s="634">
        <v>25567620</v>
      </c>
      <c r="M137" s="634">
        <v>441207277</v>
      </c>
      <c r="N137" s="634">
        <v>0</v>
      </c>
      <c r="O137" s="634">
        <v>441207277</v>
      </c>
      <c r="P137" s="634">
        <v>13182820951</v>
      </c>
      <c r="Q137" s="634">
        <v>12702307950</v>
      </c>
      <c r="R137" s="634">
        <v>12741613674</v>
      </c>
      <c r="S137" s="634">
        <v>13182820951</v>
      </c>
      <c r="T137" s="634">
        <v>21678708</v>
      </c>
      <c r="U137" s="634">
        <v>0</v>
      </c>
      <c r="V137" s="634">
        <v>21678708</v>
      </c>
      <c r="W137" s="634">
        <v>771359800</v>
      </c>
      <c r="X137" s="634">
        <v>0</v>
      </c>
      <c r="Y137" s="634">
        <v>13182820951</v>
      </c>
      <c r="Z137" s="634">
        <v>0</v>
      </c>
    </row>
    <row r="138" spans="1:26">
      <c r="A138" s="633" t="s">
        <v>322</v>
      </c>
      <c r="B138" s="633" t="s">
        <v>6</v>
      </c>
      <c r="C138" s="634">
        <v>555283332</v>
      </c>
      <c r="D138" s="634">
        <v>4508302</v>
      </c>
      <c r="E138" s="634">
        <v>559791634</v>
      </c>
      <c r="F138" s="634">
        <v>356424184</v>
      </c>
      <c r="G138" s="634">
        <v>-15344376</v>
      </c>
      <c r="H138" s="634">
        <v>341079808</v>
      </c>
      <c r="I138" s="634">
        <v>136929564</v>
      </c>
      <c r="J138" s="634">
        <v>-1814242</v>
      </c>
      <c r="K138" s="634">
        <v>135115322</v>
      </c>
      <c r="L138" s="634">
        <v>2130635</v>
      </c>
      <c r="M138" s="634">
        <v>38414622</v>
      </c>
      <c r="N138" s="634">
        <v>0</v>
      </c>
      <c r="O138" s="634">
        <v>38414622</v>
      </c>
      <c r="P138" s="634">
        <v>1076532021</v>
      </c>
      <c r="Q138" s="634">
        <v>1050767715</v>
      </c>
      <c r="R138" s="634">
        <v>1038117399</v>
      </c>
      <c r="S138" s="634">
        <v>1076532021</v>
      </c>
      <c r="T138" s="634">
        <v>1951433</v>
      </c>
      <c r="U138" s="634">
        <v>0</v>
      </c>
      <c r="V138" s="634">
        <v>1951433</v>
      </c>
      <c r="W138" s="634">
        <v>58515200</v>
      </c>
      <c r="X138" s="634">
        <v>0</v>
      </c>
      <c r="Y138" s="634">
        <v>1076532021</v>
      </c>
      <c r="Z138" s="634">
        <v>0</v>
      </c>
    </row>
    <row r="139" spans="1:26">
      <c r="A139" s="633" t="s">
        <v>322</v>
      </c>
      <c r="B139" s="633" t="s">
        <v>7</v>
      </c>
      <c r="C139" s="634">
        <v>486046449</v>
      </c>
      <c r="D139" s="634">
        <v>-37794174</v>
      </c>
      <c r="E139" s="634">
        <v>448252275</v>
      </c>
      <c r="F139" s="634">
        <v>328533586</v>
      </c>
      <c r="G139" s="634">
        <v>-17654888</v>
      </c>
      <c r="H139" s="634">
        <v>310878698</v>
      </c>
      <c r="I139" s="634">
        <v>127551810</v>
      </c>
      <c r="J139" s="634">
        <v>-1379238</v>
      </c>
      <c r="K139" s="634">
        <v>126172572</v>
      </c>
      <c r="L139" s="634">
        <v>2130635</v>
      </c>
      <c r="M139" s="634">
        <v>32906535</v>
      </c>
      <c r="N139" s="634">
        <v>0</v>
      </c>
      <c r="O139" s="634">
        <v>32906535</v>
      </c>
      <c r="P139" s="634">
        <v>920340715</v>
      </c>
      <c r="Q139" s="634">
        <v>944262480</v>
      </c>
      <c r="R139" s="634">
        <v>887434180</v>
      </c>
      <c r="S139" s="634">
        <v>920340715</v>
      </c>
      <c r="T139" s="634">
        <v>1940634</v>
      </c>
      <c r="U139" s="634">
        <v>0</v>
      </c>
      <c r="V139" s="634">
        <v>1940634</v>
      </c>
      <c r="W139" s="634">
        <v>41307826</v>
      </c>
      <c r="X139" s="634">
        <v>0</v>
      </c>
      <c r="Y139" s="634">
        <v>920340715</v>
      </c>
      <c r="Z139" s="634">
        <v>0</v>
      </c>
    </row>
    <row r="140" spans="1:26">
      <c r="A140" s="633" t="s">
        <v>322</v>
      </c>
      <c r="B140" s="633" t="s">
        <v>8</v>
      </c>
      <c r="C140" s="634">
        <v>410100855</v>
      </c>
      <c r="D140" s="634">
        <v>2924767</v>
      </c>
      <c r="E140" s="634">
        <v>413025622</v>
      </c>
      <c r="F140" s="634">
        <v>317129034</v>
      </c>
      <c r="G140" s="634">
        <v>115707</v>
      </c>
      <c r="H140" s="634">
        <v>317244741</v>
      </c>
      <c r="I140" s="634">
        <v>140170718</v>
      </c>
      <c r="J140" s="634">
        <v>140536</v>
      </c>
      <c r="K140" s="634">
        <v>140311254</v>
      </c>
      <c r="L140" s="634">
        <v>2130635</v>
      </c>
      <c r="M140" s="634">
        <v>33372064</v>
      </c>
      <c r="N140" s="634">
        <v>0</v>
      </c>
      <c r="O140" s="634">
        <v>33372064</v>
      </c>
      <c r="P140" s="634">
        <v>906084316</v>
      </c>
      <c r="Q140" s="634">
        <v>869531242</v>
      </c>
      <c r="R140" s="634">
        <v>872712252</v>
      </c>
      <c r="S140" s="634">
        <v>906084316</v>
      </c>
      <c r="T140" s="634">
        <v>1791439</v>
      </c>
      <c r="U140" s="634">
        <v>0</v>
      </c>
      <c r="V140" s="634">
        <v>1791439</v>
      </c>
      <c r="W140" s="634">
        <v>40330738</v>
      </c>
      <c r="X140" s="634">
        <v>0</v>
      </c>
      <c r="Y140" s="634">
        <v>906084316</v>
      </c>
      <c r="Z140" s="634">
        <v>0</v>
      </c>
    </row>
    <row r="141" spans="1:26">
      <c r="A141" s="633" t="s">
        <v>322</v>
      </c>
      <c r="B141" s="633" t="s">
        <v>9</v>
      </c>
      <c r="C141" s="634">
        <v>402782249</v>
      </c>
      <c r="D141" s="634">
        <v>1125737</v>
      </c>
      <c r="E141" s="634">
        <v>403907986</v>
      </c>
      <c r="F141" s="634">
        <v>345575926</v>
      </c>
      <c r="G141" s="634">
        <v>18391055</v>
      </c>
      <c r="H141" s="634">
        <v>363966981</v>
      </c>
      <c r="I141" s="634">
        <v>138601132</v>
      </c>
      <c r="J141" s="634">
        <v>2266449</v>
      </c>
      <c r="K141" s="634">
        <v>140867581</v>
      </c>
      <c r="L141" s="634">
        <v>2130635</v>
      </c>
      <c r="M141" s="634">
        <v>32355181</v>
      </c>
      <c r="N141" s="634">
        <v>0</v>
      </c>
      <c r="O141" s="634">
        <v>32355181</v>
      </c>
      <c r="P141" s="634">
        <v>943228364</v>
      </c>
      <c r="Q141" s="634">
        <v>889089942</v>
      </c>
      <c r="R141" s="634">
        <v>910873183</v>
      </c>
      <c r="S141" s="634">
        <v>943228364</v>
      </c>
      <c r="T141" s="634">
        <v>1677184</v>
      </c>
      <c r="U141" s="634">
        <v>0</v>
      </c>
      <c r="V141" s="634">
        <v>1677184</v>
      </c>
      <c r="W141" s="634">
        <v>44518953</v>
      </c>
      <c r="X141" s="634">
        <v>0</v>
      </c>
      <c r="Y141" s="634">
        <v>943228364</v>
      </c>
      <c r="Z141" s="634">
        <v>0</v>
      </c>
    </row>
    <row r="142" spans="1:26">
      <c r="A142" s="633" t="s">
        <v>322</v>
      </c>
      <c r="B142" s="633" t="s">
        <v>10</v>
      </c>
      <c r="C142" s="634">
        <v>436445361</v>
      </c>
      <c r="D142" s="634">
        <v>84118448</v>
      </c>
      <c r="E142" s="634">
        <v>520563809</v>
      </c>
      <c r="F142" s="634">
        <v>369584550</v>
      </c>
      <c r="G142" s="634">
        <v>59855007</v>
      </c>
      <c r="H142" s="634">
        <v>429439557</v>
      </c>
      <c r="I142" s="634">
        <v>149686479</v>
      </c>
      <c r="J142" s="634">
        <v>5195007</v>
      </c>
      <c r="K142" s="634">
        <v>154881486</v>
      </c>
      <c r="L142" s="634">
        <v>2130635</v>
      </c>
      <c r="M142" s="634">
        <v>37767854</v>
      </c>
      <c r="N142" s="634">
        <v>0</v>
      </c>
      <c r="O142" s="634">
        <v>37767854</v>
      </c>
      <c r="P142" s="634">
        <v>1144783341</v>
      </c>
      <c r="Q142" s="634">
        <v>957847025</v>
      </c>
      <c r="R142" s="634">
        <v>1107015487</v>
      </c>
      <c r="S142" s="634">
        <v>1144783341</v>
      </c>
      <c r="T142" s="634">
        <v>1667292</v>
      </c>
      <c r="U142" s="634">
        <v>0</v>
      </c>
      <c r="V142" s="634">
        <v>1667292</v>
      </c>
      <c r="W142" s="634">
        <v>66944176</v>
      </c>
      <c r="X142" s="634">
        <v>0</v>
      </c>
      <c r="Y142" s="634">
        <v>1144783341</v>
      </c>
      <c r="Z142" s="634">
        <v>0</v>
      </c>
    </row>
    <row r="143" spans="1:26">
      <c r="A143" s="633" t="s">
        <v>322</v>
      </c>
      <c r="B143" s="633" t="s">
        <v>11</v>
      </c>
      <c r="C143" s="634">
        <v>625025366</v>
      </c>
      <c r="D143" s="634">
        <v>46569328</v>
      </c>
      <c r="E143" s="634">
        <v>671594694</v>
      </c>
      <c r="F143" s="634">
        <v>452178688</v>
      </c>
      <c r="G143" s="634">
        <v>13633445</v>
      </c>
      <c r="H143" s="634">
        <v>465812133</v>
      </c>
      <c r="I143" s="634">
        <v>154725832</v>
      </c>
      <c r="J143" s="634">
        <v>-118149</v>
      </c>
      <c r="K143" s="634">
        <v>154607683</v>
      </c>
      <c r="L143" s="634">
        <v>2130635</v>
      </c>
      <c r="M143" s="634">
        <v>40653898</v>
      </c>
      <c r="N143" s="634">
        <v>0</v>
      </c>
      <c r="O143" s="634">
        <v>40653898</v>
      </c>
      <c r="P143" s="634">
        <v>1334799043</v>
      </c>
      <c r="Q143" s="634">
        <v>1234060521</v>
      </c>
      <c r="R143" s="634">
        <v>1294145145</v>
      </c>
      <c r="S143" s="634">
        <v>1334799043</v>
      </c>
      <c r="T143" s="634">
        <v>1771811</v>
      </c>
      <c r="U143" s="634">
        <v>0</v>
      </c>
      <c r="V143" s="634">
        <v>1771811</v>
      </c>
      <c r="W143" s="634">
        <v>94414333</v>
      </c>
      <c r="X143" s="634">
        <v>0</v>
      </c>
      <c r="Y143" s="634">
        <v>1334799043</v>
      </c>
      <c r="Z143" s="634">
        <v>0</v>
      </c>
    </row>
    <row r="144" spans="1:26">
      <c r="A144" s="633" t="s">
        <v>322</v>
      </c>
      <c r="B144" s="633" t="s">
        <v>12</v>
      </c>
      <c r="C144" s="634">
        <v>713900488</v>
      </c>
      <c r="D144" s="634">
        <v>23848631</v>
      </c>
      <c r="E144" s="634">
        <v>737749119</v>
      </c>
      <c r="F144" s="634">
        <v>473775467</v>
      </c>
      <c r="G144" s="634">
        <v>-8952969</v>
      </c>
      <c r="H144" s="634">
        <v>464822498</v>
      </c>
      <c r="I144" s="634">
        <v>170547403</v>
      </c>
      <c r="J144" s="634">
        <v>-859361</v>
      </c>
      <c r="K144" s="634">
        <v>169688042</v>
      </c>
      <c r="L144" s="634">
        <v>2130635</v>
      </c>
      <c r="M144" s="634">
        <v>43715565</v>
      </c>
      <c r="N144" s="634">
        <v>0</v>
      </c>
      <c r="O144" s="634">
        <v>43715565</v>
      </c>
      <c r="P144" s="634">
        <v>1418105859</v>
      </c>
      <c r="Q144" s="634">
        <v>1360353993</v>
      </c>
      <c r="R144" s="634">
        <v>1374390294</v>
      </c>
      <c r="S144" s="634">
        <v>1418105859</v>
      </c>
      <c r="T144" s="634">
        <v>1905722</v>
      </c>
      <c r="U144" s="634">
        <v>0</v>
      </c>
      <c r="V144" s="634">
        <v>1905722</v>
      </c>
      <c r="W144" s="634">
        <v>106920540</v>
      </c>
      <c r="X144" s="634">
        <v>0</v>
      </c>
      <c r="Y144" s="634">
        <v>1418105859</v>
      </c>
      <c r="Z144" s="634">
        <v>0</v>
      </c>
    </row>
    <row r="145" spans="1:26">
      <c r="A145" s="633" t="s">
        <v>322</v>
      </c>
      <c r="B145" s="633" t="s">
        <v>13</v>
      </c>
      <c r="C145" s="634">
        <v>710818526</v>
      </c>
      <c r="D145" s="634">
        <v>-17228468</v>
      </c>
      <c r="E145" s="634">
        <v>693590058</v>
      </c>
      <c r="F145" s="634">
        <v>467273580</v>
      </c>
      <c r="G145" s="634">
        <v>-7950888</v>
      </c>
      <c r="H145" s="634">
        <v>459322692</v>
      </c>
      <c r="I145" s="634">
        <v>169369914</v>
      </c>
      <c r="J145" s="634">
        <v>-56460</v>
      </c>
      <c r="K145" s="634">
        <v>169313454</v>
      </c>
      <c r="L145" s="634">
        <v>2130635</v>
      </c>
      <c r="M145" s="634">
        <v>43983432</v>
      </c>
      <c r="N145" s="634">
        <v>0</v>
      </c>
      <c r="O145" s="634">
        <v>43983432</v>
      </c>
      <c r="P145" s="634">
        <v>1368340271</v>
      </c>
      <c r="Q145" s="634">
        <v>1349592655</v>
      </c>
      <c r="R145" s="634">
        <v>1324356839</v>
      </c>
      <c r="S145" s="634">
        <v>1368340271</v>
      </c>
      <c r="T145" s="634">
        <v>2098615</v>
      </c>
      <c r="U145" s="634">
        <v>0</v>
      </c>
      <c r="V145" s="634">
        <v>2098615</v>
      </c>
      <c r="W145" s="634">
        <v>97892764</v>
      </c>
      <c r="X145" s="634">
        <v>0</v>
      </c>
      <c r="Y145" s="634">
        <v>1368340271</v>
      </c>
      <c r="Z145" s="634">
        <v>0</v>
      </c>
    </row>
    <row r="146" spans="1:26">
      <c r="A146" s="633" t="s">
        <v>322</v>
      </c>
      <c r="B146" s="633" t="s">
        <v>14</v>
      </c>
      <c r="C146" s="634">
        <v>678693191</v>
      </c>
      <c r="D146" s="634">
        <v>-62125829</v>
      </c>
      <c r="E146" s="634">
        <v>616567362</v>
      </c>
      <c r="F146" s="634">
        <v>469219356</v>
      </c>
      <c r="G146" s="634">
        <v>-27353682</v>
      </c>
      <c r="H146" s="634">
        <v>441865674</v>
      </c>
      <c r="I146" s="634">
        <v>157818333</v>
      </c>
      <c r="J146" s="634">
        <v>-3075007</v>
      </c>
      <c r="K146" s="634">
        <v>154743326</v>
      </c>
      <c r="L146" s="634">
        <v>2130635</v>
      </c>
      <c r="M146" s="634">
        <v>39689373</v>
      </c>
      <c r="N146" s="634">
        <v>0</v>
      </c>
      <c r="O146" s="634">
        <v>39689373</v>
      </c>
      <c r="P146" s="634">
        <v>1254996370</v>
      </c>
      <c r="Q146" s="634">
        <v>1307861515</v>
      </c>
      <c r="R146" s="634">
        <v>1215306997</v>
      </c>
      <c r="S146" s="634">
        <v>1254996370</v>
      </c>
      <c r="T146" s="634">
        <v>1846887</v>
      </c>
      <c r="U146" s="634">
        <v>0</v>
      </c>
      <c r="V146" s="634">
        <v>1846887</v>
      </c>
      <c r="W146" s="634">
        <v>80445142</v>
      </c>
      <c r="X146" s="634">
        <v>0</v>
      </c>
      <c r="Y146" s="634">
        <v>1254996370</v>
      </c>
      <c r="Z146" s="634">
        <v>0</v>
      </c>
    </row>
    <row r="147" spans="1:26">
      <c r="A147" s="633" t="s">
        <v>322</v>
      </c>
      <c r="B147" s="633" t="s">
        <v>15</v>
      </c>
      <c r="C147" s="634">
        <v>531262630</v>
      </c>
      <c r="D147" s="634">
        <v>-56052665</v>
      </c>
      <c r="E147" s="634">
        <v>475209965</v>
      </c>
      <c r="F147" s="634">
        <v>408226650</v>
      </c>
      <c r="G147" s="634">
        <v>-21370444</v>
      </c>
      <c r="H147" s="634">
        <v>386856206</v>
      </c>
      <c r="I147" s="634">
        <v>159860970</v>
      </c>
      <c r="J147" s="634">
        <v>-1605568</v>
      </c>
      <c r="K147" s="634">
        <v>158255402</v>
      </c>
      <c r="L147" s="634">
        <v>2130635</v>
      </c>
      <c r="M147" s="634">
        <v>35786751</v>
      </c>
      <c r="N147" s="634">
        <v>0</v>
      </c>
      <c r="O147" s="634">
        <v>35786751</v>
      </c>
      <c r="P147" s="634">
        <v>1058238959</v>
      </c>
      <c r="Q147" s="634">
        <v>1101480885</v>
      </c>
      <c r="R147" s="634">
        <v>1022452208</v>
      </c>
      <c r="S147" s="634">
        <v>1058238959</v>
      </c>
      <c r="T147" s="634">
        <v>1666834</v>
      </c>
      <c r="U147" s="634">
        <v>0</v>
      </c>
      <c r="V147" s="634">
        <v>1666834</v>
      </c>
      <c r="W147" s="634">
        <v>56120528</v>
      </c>
      <c r="X147" s="634">
        <v>0</v>
      </c>
      <c r="Y147" s="634">
        <v>1058238959</v>
      </c>
      <c r="Z147" s="634">
        <v>0</v>
      </c>
    </row>
    <row r="148" spans="1:26">
      <c r="A148" s="633" t="s">
        <v>322</v>
      </c>
      <c r="B148" s="633" t="s">
        <v>16</v>
      </c>
      <c r="C148" s="634">
        <v>391475885</v>
      </c>
      <c r="D148" s="634">
        <v>-19638874</v>
      </c>
      <c r="E148" s="634">
        <v>371837011</v>
      </c>
      <c r="F148" s="634">
        <v>341529446</v>
      </c>
      <c r="G148" s="634">
        <v>7307477</v>
      </c>
      <c r="H148" s="634">
        <v>348836923</v>
      </c>
      <c r="I148" s="634">
        <v>147116235</v>
      </c>
      <c r="J148" s="634">
        <v>1551525</v>
      </c>
      <c r="K148" s="634">
        <v>148667760</v>
      </c>
      <c r="L148" s="634">
        <v>2130635</v>
      </c>
      <c r="M148" s="634">
        <v>34092820</v>
      </c>
      <c r="N148" s="634">
        <v>0</v>
      </c>
      <c r="O148" s="634">
        <v>34092820</v>
      </c>
      <c r="P148" s="634">
        <v>905565149</v>
      </c>
      <c r="Q148" s="634">
        <v>882252201</v>
      </c>
      <c r="R148" s="634">
        <v>871472329</v>
      </c>
      <c r="S148" s="634">
        <v>905565149</v>
      </c>
      <c r="T148" s="634">
        <v>1509075</v>
      </c>
      <c r="U148" s="634">
        <v>0</v>
      </c>
      <c r="V148" s="634">
        <v>1509075</v>
      </c>
      <c r="W148" s="634">
        <v>40753692</v>
      </c>
      <c r="X148" s="634">
        <v>0</v>
      </c>
      <c r="Y148" s="634">
        <v>905565149</v>
      </c>
      <c r="Z148" s="634">
        <v>0</v>
      </c>
    </row>
    <row r="149" spans="1:26">
      <c r="A149" s="633" t="s">
        <v>322</v>
      </c>
      <c r="B149" s="633" t="s">
        <v>17</v>
      </c>
      <c r="C149" s="634">
        <v>446774648</v>
      </c>
      <c r="D149" s="634">
        <v>60388096</v>
      </c>
      <c r="E149" s="634">
        <v>507162744</v>
      </c>
      <c r="F149" s="634">
        <v>342076974</v>
      </c>
      <c r="G149" s="634">
        <v>8380280</v>
      </c>
      <c r="H149" s="634">
        <v>350457254</v>
      </c>
      <c r="I149" s="634">
        <v>138798068</v>
      </c>
      <c r="J149" s="634">
        <v>407881</v>
      </c>
      <c r="K149" s="634">
        <v>139205949</v>
      </c>
      <c r="L149" s="634">
        <v>2130635</v>
      </c>
      <c r="M149" s="634">
        <v>38400526</v>
      </c>
      <c r="N149" s="634">
        <v>0</v>
      </c>
      <c r="O149" s="634">
        <v>38400526</v>
      </c>
      <c r="P149" s="634">
        <v>1037357108</v>
      </c>
      <c r="Q149" s="634">
        <v>929780325</v>
      </c>
      <c r="R149" s="634">
        <v>998956582</v>
      </c>
      <c r="S149" s="634">
        <v>1037357108</v>
      </c>
      <c r="T149" s="634">
        <v>1851782</v>
      </c>
      <c r="U149" s="634">
        <v>0</v>
      </c>
      <c r="V149" s="634">
        <v>1851782</v>
      </c>
      <c r="W149" s="634">
        <v>54087034</v>
      </c>
      <c r="X149" s="634">
        <v>0</v>
      </c>
      <c r="Y149" s="634">
        <v>1037357108</v>
      </c>
      <c r="Z149" s="634">
        <v>0</v>
      </c>
    </row>
    <row r="150" spans="1:26">
      <c r="A150" s="633" t="s">
        <v>322</v>
      </c>
      <c r="B150" s="586" t="s">
        <v>184</v>
      </c>
      <c r="C150" s="634">
        <v>6388608980</v>
      </c>
      <c r="D150" s="634">
        <v>30643299</v>
      </c>
      <c r="E150" s="634">
        <v>6419252279</v>
      </c>
      <c r="F150" s="634">
        <v>4671527441</v>
      </c>
      <c r="G150" s="634">
        <v>9055724</v>
      </c>
      <c r="H150" s="634">
        <v>4680583165</v>
      </c>
      <c r="I150" s="634">
        <v>1791176458</v>
      </c>
      <c r="J150" s="634">
        <v>653373</v>
      </c>
      <c r="K150" s="634">
        <v>1791829831</v>
      </c>
      <c r="L150" s="634">
        <v>25567620</v>
      </c>
      <c r="M150" s="634">
        <v>451138621</v>
      </c>
      <c r="N150" s="634">
        <v>0</v>
      </c>
      <c r="O150" s="634">
        <v>451138621</v>
      </c>
      <c r="P150" s="634">
        <v>13368371516</v>
      </c>
      <c r="Q150" s="634">
        <v>12876880499</v>
      </c>
      <c r="R150" s="634">
        <v>12917232895</v>
      </c>
      <c r="S150" s="634">
        <v>13368371516</v>
      </c>
      <c r="T150" s="634">
        <v>21678708</v>
      </c>
      <c r="U150" s="634">
        <v>0</v>
      </c>
      <c r="V150" s="634">
        <v>21678708</v>
      </c>
      <c r="W150" s="634">
        <v>782250926</v>
      </c>
      <c r="X150" s="634">
        <v>0</v>
      </c>
      <c r="Y150" s="634">
        <v>13368371516</v>
      </c>
      <c r="Z150" s="634">
        <v>0</v>
      </c>
    </row>
    <row r="151" spans="1:26">
      <c r="A151" s="633" t="s">
        <v>321</v>
      </c>
      <c r="B151" s="633" t="s">
        <v>6</v>
      </c>
      <c r="C151" s="634">
        <v>564825897</v>
      </c>
      <c r="D151" s="634">
        <v>4578250</v>
      </c>
      <c r="E151" s="634">
        <v>569404147</v>
      </c>
      <c r="F151" s="634">
        <v>361315130</v>
      </c>
      <c r="G151" s="634">
        <v>-15561514</v>
      </c>
      <c r="H151" s="634">
        <v>345753616</v>
      </c>
      <c r="I151" s="634">
        <v>136962073</v>
      </c>
      <c r="J151" s="634">
        <v>-1816008</v>
      </c>
      <c r="K151" s="634">
        <v>135146065</v>
      </c>
      <c r="L151" s="634">
        <v>2130635</v>
      </c>
      <c r="M151" s="634">
        <v>39337130</v>
      </c>
      <c r="N151" s="634">
        <v>0</v>
      </c>
      <c r="O151" s="634">
        <v>39337130</v>
      </c>
      <c r="P151" s="634">
        <v>1091771593</v>
      </c>
      <c r="Q151" s="634">
        <v>1065233735</v>
      </c>
      <c r="R151" s="634">
        <v>1052434463</v>
      </c>
      <c r="S151" s="634">
        <v>1091771593</v>
      </c>
      <c r="T151" s="634">
        <v>1951433</v>
      </c>
      <c r="U151" s="634">
        <v>0</v>
      </c>
      <c r="V151" s="634">
        <v>1951433</v>
      </c>
      <c r="W151" s="634">
        <v>59364741</v>
      </c>
      <c r="X151" s="634">
        <v>0</v>
      </c>
      <c r="Y151" s="634">
        <v>1091771593</v>
      </c>
      <c r="Z151" s="634">
        <v>0</v>
      </c>
    </row>
    <row r="152" spans="1:26">
      <c r="A152" s="633" t="s">
        <v>321</v>
      </c>
      <c r="B152" s="633" t="s">
        <v>7</v>
      </c>
      <c r="C152" s="634">
        <v>494370009</v>
      </c>
      <c r="D152" s="634">
        <v>-38267529</v>
      </c>
      <c r="E152" s="634">
        <v>456102480</v>
      </c>
      <c r="F152" s="634">
        <v>333029651</v>
      </c>
      <c r="G152" s="634">
        <v>-17896390</v>
      </c>
      <c r="H152" s="634">
        <v>315133261</v>
      </c>
      <c r="I152" s="634">
        <v>127582727</v>
      </c>
      <c r="J152" s="634">
        <v>-1380041</v>
      </c>
      <c r="K152" s="634">
        <v>126202686</v>
      </c>
      <c r="L152" s="634">
        <v>2130635</v>
      </c>
      <c r="M152" s="634">
        <v>33737844</v>
      </c>
      <c r="N152" s="634">
        <v>0</v>
      </c>
      <c r="O152" s="634">
        <v>33737844</v>
      </c>
      <c r="P152" s="634">
        <v>933306906</v>
      </c>
      <c r="Q152" s="634">
        <v>957113022</v>
      </c>
      <c r="R152" s="634">
        <v>899569062</v>
      </c>
      <c r="S152" s="634">
        <v>933306906</v>
      </c>
      <c r="T152" s="634">
        <v>1940634</v>
      </c>
      <c r="U152" s="634">
        <v>0</v>
      </c>
      <c r="V152" s="634">
        <v>1940634</v>
      </c>
      <c r="W152" s="634">
        <v>41909205</v>
      </c>
      <c r="X152" s="634">
        <v>0</v>
      </c>
      <c r="Y152" s="634">
        <v>933306906</v>
      </c>
      <c r="Z152" s="634">
        <v>0</v>
      </c>
    </row>
    <row r="153" spans="1:26">
      <c r="A153" s="633" t="s">
        <v>321</v>
      </c>
      <c r="B153" s="633" t="s">
        <v>8</v>
      </c>
      <c r="C153" s="634">
        <v>417086359</v>
      </c>
      <c r="D153" s="634">
        <v>2994655</v>
      </c>
      <c r="E153" s="634">
        <v>420081014</v>
      </c>
      <c r="F153" s="634">
        <v>321461101</v>
      </c>
      <c r="G153" s="634">
        <v>117454</v>
      </c>
      <c r="H153" s="634">
        <v>321578555</v>
      </c>
      <c r="I153" s="634">
        <v>140200566</v>
      </c>
      <c r="J153" s="634">
        <v>141043</v>
      </c>
      <c r="K153" s="634">
        <v>140341609</v>
      </c>
      <c r="L153" s="634">
        <v>2130635</v>
      </c>
      <c r="M153" s="634">
        <v>34290815</v>
      </c>
      <c r="N153" s="634">
        <v>0</v>
      </c>
      <c r="O153" s="634">
        <v>34290815</v>
      </c>
      <c r="P153" s="634">
        <v>918422628</v>
      </c>
      <c r="Q153" s="634">
        <v>880878661</v>
      </c>
      <c r="R153" s="634">
        <v>884131813</v>
      </c>
      <c r="S153" s="634">
        <v>918422628</v>
      </c>
      <c r="T153" s="634">
        <v>1791439</v>
      </c>
      <c r="U153" s="634">
        <v>0</v>
      </c>
      <c r="V153" s="634">
        <v>1791439</v>
      </c>
      <c r="W153" s="634">
        <v>40882943</v>
      </c>
      <c r="X153" s="634">
        <v>0</v>
      </c>
      <c r="Y153" s="634">
        <v>918422628</v>
      </c>
      <c r="Z153" s="634">
        <v>0</v>
      </c>
    </row>
    <row r="154" spans="1:26">
      <c r="A154" s="633" t="s">
        <v>321</v>
      </c>
      <c r="B154" s="633" t="s">
        <v>9</v>
      </c>
      <c r="C154" s="634">
        <v>409534683</v>
      </c>
      <c r="D154" s="634">
        <v>1177518</v>
      </c>
      <c r="E154" s="634">
        <v>410712201</v>
      </c>
      <c r="F154" s="634">
        <v>350307333</v>
      </c>
      <c r="G154" s="634">
        <v>18646138</v>
      </c>
      <c r="H154" s="634">
        <v>368953471</v>
      </c>
      <c r="I154" s="634">
        <v>138632494</v>
      </c>
      <c r="J154" s="634">
        <v>2267567</v>
      </c>
      <c r="K154" s="634">
        <v>140900061</v>
      </c>
      <c r="L154" s="634">
        <v>2130635</v>
      </c>
      <c r="M154" s="634">
        <v>33242684</v>
      </c>
      <c r="N154" s="634">
        <v>0</v>
      </c>
      <c r="O154" s="634">
        <v>33242684</v>
      </c>
      <c r="P154" s="634">
        <v>955939052</v>
      </c>
      <c r="Q154" s="634">
        <v>900605145</v>
      </c>
      <c r="R154" s="634">
        <v>922696368</v>
      </c>
      <c r="S154" s="634">
        <v>955939052</v>
      </c>
      <c r="T154" s="634">
        <v>1677184</v>
      </c>
      <c r="U154" s="634">
        <v>0</v>
      </c>
      <c r="V154" s="634">
        <v>1677184</v>
      </c>
      <c r="W154" s="634">
        <v>45115601</v>
      </c>
      <c r="X154" s="634">
        <v>0</v>
      </c>
      <c r="Y154" s="634">
        <v>955939052</v>
      </c>
      <c r="Z154" s="634">
        <v>0</v>
      </c>
    </row>
    <row r="155" spans="1:26">
      <c r="A155" s="633" t="s">
        <v>321</v>
      </c>
      <c r="B155" s="633" t="s">
        <v>10</v>
      </c>
      <c r="C155" s="634">
        <v>443823931</v>
      </c>
      <c r="D155" s="634">
        <v>85208245</v>
      </c>
      <c r="E155" s="634">
        <v>529032176</v>
      </c>
      <c r="F155" s="634">
        <v>374686739</v>
      </c>
      <c r="G155" s="634">
        <v>60690287</v>
      </c>
      <c r="H155" s="634">
        <v>435377026</v>
      </c>
      <c r="I155" s="634">
        <v>149718606</v>
      </c>
      <c r="J155" s="634">
        <v>5199639</v>
      </c>
      <c r="K155" s="634">
        <v>154918245</v>
      </c>
      <c r="L155" s="634">
        <v>2130635</v>
      </c>
      <c r="M155" s="634">
        <v>38682733</v>
      </c>
      <c r="N155" s="634">
        <v>0</v>
      </c>
      <c r="O155" s="634">
        <v>38682733</v>
      </c>
      <c r="P155" s="634">
        <v>1160140815</v>
      </c>
      <c r="Q155" s="634">
        <v>970359911</v>
      </c>
      <c r="R155" s="634">
        <v>1121458082</v>
      </c>
      <c r="S155" s="634">
        <v>1160140815</v>
      </c>
      <c r="T155" s="634">
        <v>1667292</v>
      </c>
      <c r="U155" s="634">
        <v>0</v>
      </c>
      <c r="V155" s="634">
        <v>1667292</v>
      </c>
      <c r="W155" s="634">
        <v>67828556</v>
      </c>
      <c r="X155" s="634">
        <v>0</v>
      </c>
      <c r="Y155" s="634">
        <v>1160140815</v>
      </c>
      <c r="Z155" s="634">
        <v>0</v>
      </c>
    </row>
    <row r="156" spans="1:26">
      <c r="A156" s="633" t="s">
        <v>321</v>
      </c>
      <c r="B156" s="633" t="s">
        <v>11</v>
      </c>
      <c r="C156" s="634">
        <v>635468265</v>
      </c>
      <c r="D156" s="634">
        <v>47180423</v>
      </c>
      <c r="E156" s="634">
        <v>682648688</v>
      </c>
      <c r="F156" s="634">
        <v>458446568</v>
      </c>
      <c r="G156" s="634">
        <v>13820106</v>
      </c>
      <c r="H156" s="634">
        <v>472266674</v>
      </c>
      <c r="I156" s="634">
        <v>154762261</v>
      </c>
      <c r="J156" s="634">
        <v>-118325</v>
      </c>
      <c r="K156" s="634">
        <v>154643936</v>
      </c>
      <c r="L156" s="634">
        <v>2130635</v>
      </c>
      <c r="M156" s="634">
        <v>41536454</v>
      </c>
      <c r="N156" s="634">
        <v>0</v>
      </c>
      <c r="O156" s="634">
        <v>41536454</v>
      </c>
      <c r="P156" s="634">
        <v>1353226387</v>
      </c>
      <c r="Q156" s="634">
        <v>1250807729</v>
      </c>
      <c r="R156" s="634">
        <v>1311689933</v>
      </c>
      <c r="S156" s="634">
        <v>1353226387</v>
      </c>
      <c r="T156" s="634">
        <v>1771811</v>
      </c>
      <c r="U156" s="634">
        <v>0</v>
      </c>
      <c r="V156" s="634">
        <v>1771811</v>
      </c>
      <c r="W156" s="634">
        <v>95709149</v>
      </c>
      <c r="X156" s="634">
        <v>0</v>
      </c>
      <c r="Y156" s="634">
        <v>1353226387</v>
      </c>
      <c r="Z156" s="634">
        <v>0</v>
      </c>
    </row>
    <row r="157" spans="1:26">
      <c r="A157" s="633" t="s">
        <v>321</v>
      </c>
      <c r="B157" s="633" t="s">
        <v>12</v>
      </c>
      <c r="C157" s="634">
        <v>725789669</v>
      </c>
      <c r="D157" s="634">
        <v>24170783</v>
      </c>
      <c r="E157" s="634">
        <v>749960452</v>
      </c>
      <c r="F157" s="634">
        <v>480354947</v>
      </c>
      <c r="G157" s="634">
        <v>-9076093</v>
      </c>
      <c r="H157" s="634">
        <v>471278854</v>
      </c>
      <c r="I157" s="634">
        <v>170587604</v>
      </c>
      <c r="J157" s="634">
        <v>-859804</v>
      </c>
      <c r="K157" s="634">
        <v>169727800</v>
      </c>
      <c r="L157" s="634">
        <v>2130635</v>
      </c>
      <c r="M157" s="634">
        <v>44624596</v>
      </c>
      <c r="N157" s="634">
        <v>0</v>
      </c>
      <c r="O157" s="634">
        <v>44624596</v>
      </c>
      <c r="P157" s="634">
        <v>1437722337</v>
      </c>
      <c r="Q157" s="634">
        <v>1378862855</v>
      </c>
      <c r="R157" s="634">
        <v>1393097741</v>
      </c>
      <c r="S157" s="634">
        <v>1437722337</v>
      </c>
      <c r="T157" s="634">
        <v>1905722</v>
      </c>
      <c r="U157" s="634">
        <v>0</v>
      </c>
      <c r="V157" s="634">
        <v>1905722</v>
      </c>
      <c r="W157" s="634">
        <v>108394058</v>
      </c>
      <c r="X157" s="634">
        <v>0</v>
      </c>
      <c r="Y157" s="634">
        <v>1437722337</v>
      </c>
      <c r="Z157" s="634">
        <v>0</v>
      </c>
    </row>
    <row r="158" spans="1:26">
      <c r="A158" s="633" t="s">
        <v>321</v>
      </c>
      <c r="B158" s="633" t="s">
        <v>13</v>
      </c>
      <c r="C158" s="634">
        <v>722628740</v>
      </c>
      <c r="D158" s="634">
        <v>-17426622</v>
      </c>
      <c r="E158" s="634">
        <v>705202118</v>
      </c>
      <c r="F158" s="634">
        <v>473760406</v>
      </c>
      <c r="G158" s="634">
        <v>-8063998</v>
      </c>
      <c r="H158" s="634">
        <v>465696408</v>
      </c>
      <c r="I158" s="634">
        <v>169408921</v>
      </c>
      <c r="J158" s="634">
        <v>-57162</v>
      </c>
      <c r="K158" s="634">
        <v>169351759</v>
      </c>
      <c r="L158" s="634">
        <v>2130635</v>
      </c>
      <c r="M158" s="634">
        <v>44890604</v>
      </c>
      <c r="N158" s="634">
        <v>0</v>
      </c>
      <c r="O158" s="634">
        <v>44890604</v>
      </c>
      <c r="P158" s="634">
        <v>1387271524</v>
      </c>
      <c r="Q158" s="634">
        <v>1367928702</v>
      </c>
      <c r="R158" s="634">
        <v>1342380920</v>
      </c>
      <c r="S158" s="634">
        <v>1387271524</v>
      </c>
      <c r="T158" s="634">
        <v>2098615</v>
      </c>
      <c r="U158" s="634">
        <v>0</v>
      </c>
      <c r="V158" s="634">
        <v>2098615</v>
      </c>
      <c r="W158" s="634">
        <v>99250566</v>
      </c>
      <c r="X158" s="634">
        <v>0</v>
      </c>
      <c r="Y158" s="634">
        <v>1387271524</v>
      </c>
      <c r="Z158" s="634">
        <v>0</v>
      </c>
    </row>
    <row r="159" spans="1:26">
      <c r="A159" s="633" t="s">
        <v>321</v>
      </c>
      <c r="B159" s="633" t="s">
        <v>14</v>
      </c>
      <c r="C159" s="634">
        <v>689877777</v>
      </c>
      <c r="D159" s="634">
        <v>-62947015</v>
      </c>
      <c r="E159" s="634">
        <v>626930762</v>
      </c>
      <c r="F159" s="634">
        <v>475709295</v>
      </c>
      <c r="G159" s="634">
        <v>-27735850</v>
      </c>
      <c r="H159" s="634">
        <v>447973445</v>
      </c>
      <c r="I159" s="634">
        <v>157856615</v>
      </c>
      <c r="J159" s="634">
        <v>-3077439</v>
      </c>
      <c r="K159" s="634">
        <v>154779176</v>
      </c>
      <c r="L159" s="634">
        <v>2130635</v>
      </c>
      <c r="M159" s="634">
        <v>40567132</v>
      </c>
      <c r="N159" s="634">
        <v>0</v>
      </c>
      <c r="O159" s="634">
        <v>40567132</v>
      </c>
      <c r="P159" s="634">
        <v>1272381150</v>
      </c>
      <c r="Q159" s="634">
        <v>1325574322</v>
      </c>
      <c r="R159" s="634">
        <v>1231814018</v>
      </c>
      <c r="S159" s="634">
        <v>1272381150</v>
      </c>
      <c r="T159" s="634">
        <v>1846887</v>
      </c>
      <c r="U159" s="634">
        <v>0</v>
      </c>
      <c r="V159" s="634">
        <v>1846887</v>
      </c>
      <c r="W159" s="634">
        <v>81577506</v>
      </c>
      <c r="X159" s="634">
        <v>0</v>
      </c>
      <c r="Y159" s="634">
        <v>1272381150</v>
      </c>
      <c r="Z159" s="634">
        <v>0</v>
      </c>
    </row>
    <row r="160" spans="1:26">
      <c r="A160" s="633" t="s">
        <v>321</v>
      </c>
      <c r="B160" s="633" t="s">
        <v>15</v>
      </c>
      <c r="C160" s="634">
        <v>540043818</v>
      </c>
      <c r="D160" s="634">
        <v>-56731654</v>
      </c>
      <c r="E160" s="634">
        <v>483312164</v>
      </c>
      <c r="F160" s="634">
        <v>413835572</v>
      </c>
      <c r="G160" s="634">
        <v>-21674178</v>
      </c>
      <c r="H160" s="634">
        <v>392161394</v>
      </c>
      <c r="I160" s="634">
        <v>159896564</v>
      </c>
      <c r="J160" s="634">
        <v>-1606992</v>
      </c>
      <c r="K160" s="634">
        <v>158289572</v>
      </c>
      <c r="L160" s="634">
        <v>2130635</v>
      </c>
      <c r="M160" s="634">
        <v>36694581</v>
      </c>
      <c r="N160" s="634">
        <v>0</v>
      </c>
      <c r="O160" s="634">
        <v>36694581</v>
      </c>
      <c r="P160" s="634">
        <v>1072588346</v>
      </c>
      <c r="Q160" s="634">
        <v>1115906589</v>
      </c>
      <c r="R160" s="634">
        <v>1035893765</v>
      </c>
      <c r="S160" s="634">
        <v>1072588346</v>
      </c>
      <c r="T160" s="634">
        <v>1666834</v>
      </c>
      <c r="U160" s="634">
        <v>0</v>
      </c>
      <c r="V160" s="634">
        <v>1666834</v>
      </c>
      <c r="W160" s="634">
        <v>56877888</v>
      </c>
      <c r="X160" s="634">
        <v>0</v>
      </c>
      <c r="Y160" s="634">
        <v>1072588346</v>
      </c>
      <c r="Z160" s="634">
        <v>0</v>
      </c>
    </row>
    <row r="161" spans="1:26">
      <c r="A161" s="633" t="s">
        <v>321</v>
      </c>
      <c r="B161" s="633" t="s">
        <v>16</v>
      </c>
      <c r="C161" s="634">
        <v>398217640</v>
      </c>
      <c r="D161" s="634">
        <v>-19834009</v>
      </c>
      <c r="E161" s="634">
        <v>378383631</v>
      </c>
      <c r="F161" s="634">
        <v>346197085</v>
      </c>
      <c r="G161" s="634">
        <v>7401321</v>
      </c>
      <c r="H161" s="634">
        <v>353598406</v>
      </c>
      <c r="I161" s="634">
        <v>147146100</v>
      </c>
      <c r="J161" s="634">
        <v>1553009</v>
      </c>
      <c r="K161" s="634">
        <v>148699109</v>
      </c>
      <c r="L161" s="634">
        <v>2130635</v>
      </c>
      <c r="M161" s="634">
        <v>34971815</v>
      </c>
      <c r="N161" s="634">
        <v>0</v>
      </c>
      <c r="O161" s="634">
        <v>34971815</v>
      </c>
      <c r="P161" s="634">
        <v>917783596</v>
      </c>
      <c r="Q161" s="634">
        <v>893691460</v>
      </c>
      <c r="R161" s="634">
        <v>882811781</v>
      </c>
      <c r="S161" s="634">
        <v>917783596</v>
      </c>
      <c r="T161" s="634">
        <v>1509075</v>
      </c>
      <c r="U161" s="634">
        <v>0</v>
      </c>
      <c r="V161" s="634">
        <v>1509075</v>
      </c>
      <c r="W161" s="634">
        <v>41298560</v>
      </c>
      <c r="X161" s="634">
        <v>0</v>
      </c>
      <c r="Y161" s="634">
        <v>917783596</v>
      </c>
      <c r="Z161" s="634">
        <v>0</v>
      </c>
    </row>
    <row r="162" spans="1:26">
      <c r="A162" s="633" t="s">
        <v>321</v>
      </c>
      <c r="B162" s="633" t="s">
        <v>17</v>
      </c>
      <c r="C162" s="634">
        <v>454608840</v>
      </c>
      <c r="D162" s="634">
        <v>61199386</v>
      </c>
      <c r="E162" s="634">
        <v>515808226</v>
      </c>
      <c r="F162" s="634">
        <v>346762677</v>
      </c>
      <c r="G162" s="634">
        <v>8484814</v>
      </c>
      <c r="H162" s="634">
        <v>355247491</v>
      </c>
      <c r="I162" s="634">
        <v>138798068</v>
      </c>
      <c r="J162" s="634">
        <v>407881</v>
      </c>
      <c r="K162" s="634">
        <v>139205949</v>
      </c>
      <c r="L162" s="634">
        <v>2130635</v>
      </c>
      <c r="M162" s="634">
        <v>39308086</v>
      </c>
      <c r="N162" s="634">
        <v>0</v>
      </c>
      <c r="O162" s="634">
        <v>39308086</v>
      </c>
      <c r="P162" s="634">
        <v>1051700387</v>
      </c>
      <c r="Q162" s="634">
        <v>942300220</v>
      </c>
      <c r="R162" s="634">
        <v>1012392301</v>
      </c>
      <c r="S162" s="634">
        <v>1051700387</v>
      </c>
      <c r="T162" s="634">
        <v>1851782</v>
      </c>
      <c r="U162" s="634">
        <v>0</v>
      </c>
      <c r="V162" s="634">
        <v>1851782</v>
      </c>
      <c r="W162" s="634">
        <v>54839253</v>
      </c>
      <c r="X162" s="634">
        <v>0</v>
      </c>
      <c r="Y162" s="634">
        <v>1051700387</v>
      </c>
      <c r="Z162" s="634">
        <v>0</v>
      </c>
    </row>
    <row r="163" spans="1:26">
      <c r="A163" s="633" t="s">
        <v>321</v>
      </c>
      <c r="B163" s="586" t="s">
        <v>184</v>
      </c>
      <c r="C163" s="634">
        <v>6496275628</v>
      </c>
      <c r="D163" s="634">
        <v>31302431</v>
      </c>
      <c r="E163" s="634">
        <v>6527578059</v>
      </c>
      <c r="F163" s="634">
        <v>4735866504</v>
      </c>
      <c r="G163" s="634">
        <v>9152097</v>
      </c>
      <c r="H163" s="634">
        <v>4745018601</v>
      </c>
      <c r="I163" s="634">
        <v>1791552599</v>
      </c>
      <c r="J163" s="634">
        <v>653368</v>
      </c>
      <c r="K163" s="634">
        <v>1792205967</v>
      </c>
      <c r="L163" s="634">
        <v>25567620</v>
      </c>
      <c r="M163" s="634">
        <v>461884474</v>
      </c>
      <c r="N163" s="634">
        <v>0</v>
      </c>
      <c r="O163" s="634">
        <v>461884474</v>
      </c>
      <c r="P163" s="634">
        <v>13552254721</v>
      </c>
      <c r="Q163" s="634">
        <v>13049262351</v>
      </c>
      <c r="R163" s="634">
        <v>13090370247</v>
      </c>
      <c r="S163" s="634">
        <v>13552254721</v>
      </c>
      <c r="T163" s="634">
        <v>21678708</v>
      </c>
      <c r="U163" s="634">
        <v>0</v>
      </c>
      <c r="V163" s="634">
        <v>21678708</v>
      </c>
      <c r="W163" s="634">
        <v>793048026</v>
      </c>
      <c r="X163" s="634">
        <v>0</v>
      </c>
      <c r="Y163" s="634">
        <v>13552254721</v>
      </c>
      <c r="Z163" s="634">
        <v>0</v>
      </c>
    </row>
    <row r="164" spans="1:26">
      <c r="A164" s="633" t="s">
        <v>320</v>
      </c>
      <c r="B164" s="633" t="s">
        <v>6</v>
      </c>
      <c r="C164" s="634">
        <v>573934375</v>
      </c>
      <c r="D164" s="634">
        <v>4650520</v>
      </c>
      <c r="E164" s="634">
        <v>578584895</v>
      </c>
      <c r="F164" s="634">
        <v>366001164</v>
      </c>
      <c r="G164" s="634">
        <v>-15773884</v>
      </c>
      <c r="H164" s="634">
        <v>350227280</v>
      </c>
      <c r="I164" s="634">
        <v>136962073</v>
      </c>
      <c r="J164" s="634">
        <v>-1816008</v>
      </c>
      <c r="K164" s="634">
        <v>135146065</v>
      </c>
      <c r="L164" s="634">
        <v>2130635</v>
      </c>
      <c r="M164" s="634">
        <v>40243102</v>
      </c>
      <c r="N164" s="634">
        <v>0</v>
      </c>
      <c r="O164" s="634">
        <v>40243102</v>
      </c>
      <c r="P164" s="634">
        <v>1106331977</v>
      </c>
      <c r="Q164" s="634">
        <v>1079028247</v>
      </c>
      <c r="R164" s="634">
        <v>1066088875</v>
      </c>
      <c r="S164" s="634">
        <v>1106331977</v>
      </c>
      <c r="T164" s="634">
        <v>1951433</v>
      </c>
      <c r="U164" s="634">
        <v>0</v>
      </c>
      <c r="V164" s="634">
        <v>1951433</v>
      </c>
      <c r="W164" s="634">
        <v>60174614</v>
      </c>
      <c r="X164" s="634">
        <v>0</v>
      </c>
      <c r="Y164" s="634">
        <v>1106331977</v>
      </c>
      <c r="Z164" s="634">
        <v>0</v>
      </c>
    </row>
    <row r="165" spans="1:26">
      <c r="A165" s="633" t="s">
        <v>320</v>
      </c>
      <c r="B165" s="633" t="s">
        <v>7</v>
      </c>
      <c r="C165" s="634">
        <v>502309297</v>
      </c>
      <c r="D165" s="634">
        <v>-38716624</v>
      </c>
      <c r="E165" s="634">
        <v>463592673</v>
      </c>
      <c r="F165" s="634">
        <v>337336891</v>
      </c>
      <c r="G165" s="634">
        <v>-18130604</v>
      </c>
      <c r="H165" s="634">
        <v>319206287</v>
      </c>
      <c r="I165" s="634">
        <v>127613644</v>
      </c>
      <c r="J165" s="634">
        <v>-1380844</v>
      </c>
      <c r="K165" s="634">
        <v>126232800</v>
      </c>
      <c r="L165" s="634">
        <v>2130635</v>
      </c>
      <c r="M165" s="634">
        <v>34554532</v>
      </c>
      <c r="N165" s="634">
        <v>0</v>
      </c>
      <c r="O165" s="634">
        <v>34554532</v>
      </c>
      <c r="P165" s="634">
        <v>945716927</v>
      </c>
      <c r="Q165" s="634">
        <v>969390467</v>
      </c>
      <c r="R165" s="634">
        <v>911162395</v>
      </c>
      <c r="S165" s="634">
        <v>945716927</v>
      </c>
      <c r="T165" s="634">
        <v>1940634</v>
      </c>
      <c r="U165" s="634">
        <v>0</v>
      </c>
      <c r="V165" s="634">
        <v>1940634</v>
      </c>
      <c r="W165" s="634">
        <v>42486061</v>
      </c>
      <c r="X165" s="634">
        <v>0</v>
      </c>
      <c r="Y165" s="634">
        <v>945716927</v>
      </c>
      <c r="Z165" s="634">
        <v>0</v>
      </c>
    </row>
    <row r="166" spans="1:26">
      <c r="A166" s="633" t="s">
        <v>320</v>
      </c>
      <c r="B166" s="633" t="s">
        <v>8</v>
      </c>
      <c r="C166" s="634">
        <v>423743143</v>
      </c>
      <c r="D166" s="634">
        <v>3056261</v>
      </c>
      <c r="E166" s="634">
        <v>426799404</v>
      </c>
      <c r="F166" s="634">
        <v>325611276</v>
      </c>
      <c r="G166" s="634">
        <v>124031</v>
      </c>
      <c r="H166" s="634">
        <v>325735307</v>
      </c>
      <c r="I166" s="634">
        <v>140230413</v>
      </c>
      <c r="J166" s="634">
        <v>141551</v>
      </c>
      <c r="K166" s="634">
        <v>140371964</v>
      </c>
      <c r="L166" s="634">
        <v>2130635</v>
      </c>
      <c r="M166" s="634">
        <v>35193340</v>
      </c>
      <c r="N166" s="634">
        <v>0</v>
      </c>
      <c r="O166" s="634">
        <v>35193340</v>
      </c>
      <c r="P166" s="634">
        <v>930230650</v>
      </c>
      <c r="Q166" s="634">
        <v>891715467</v>
      </c>
      <c r="R166" s="634">
        <v>895037310</v>
      </c>
      <c r="S166" s="634">
        <v>930230650</v>
      </c>
      <c r="T166" s="634">
        <v>1791439</v>
      </c>
      <c r="U166" s="634">
        <v>0</v>
      </c>
      <c r="V166" s="634">
        <v>1791439</v>
      </c>
      <c r="W166" s="634">
        <v>41412937</v>
      </c>
      <c r="X166" s="634">
        <v>0</v>
      </c>
      <c r="Y166" s="634">
        <v>930230650</v>
      </c>
      <c r="Z166" s="634">
        <v>0</v>
      </c>
    </row>
    <row r="167" spans="1:26">
      <c r="A167" s="633" t="s">
        <v>320</v>
      </c>
      <c r="B167" s="633" t="s">
        <v>9</v>
      </c>
      <c r="C167" s="634">
        <v>415960683</v>
      </c>
      <c r="D167" s="634">
        <v>1219969</v>
      </c>
      <c r="E167" s="634">
        <v>417180652</v>
      </c>
      <c r="F167" s="634">
        <v>354839568</v>
      </c>
      <c r="G167" s="634">
        <v>18896826</v>
      </c>
      <c r="H167" s="634">
        <v>373736394</v>
      </c>
      <c r="I167" s="634">
        <v>138663856</v>
      </c>
      <c r="J167" s="634">
        <v>2268685</v>
      </c>
      <c r="K167" s="634">
        <v>140932541</v>
      </c>
      <c r="L167" s="634">
        <v>2130635</v>
      </c>
      <c r="M167" s="634">
        <v>34114334</v>
      </c>
      <c r="N167" s="634">
        <v>0</v>
      </c>
      <c r="O167" s="634">
        <v>34114334</v>
      </c>
      <c r="P167" s="634">
        <v>968094556</v>
      </c>
      <c r="Q167" s="634">
        <v>911594742</v>
      </c>
      <c r="R167" s="634">
        <v>933980222</v>
      </c>
      <c r="S167" s="634">
        <v>968094556</v>
      </c>
      <c r="T167" s="634">
        <v>1677184</v>
      </c>
      <c r="U167" s="634">
        <v>0</v>
      </c>
      <c r="V167" s="634">
        <v>1677184</v>
      </c>
      <c r="W167" s="634">
        <v>45687619</v>
      </c>
      <c r="X167" s="634">
        <v>0</v>
      </c>
      <c r="Y167" s="634">
        <v>968094556</v>
      </c>
      <c r="Z167" s="634">
        <v>0</v>
      </c>
    </row>
    <row r="168" spans="1:26">
      <c r="A168" s="633" t="s">
        <v>320</v>
      </c>
      <c r="B168" s="633" t="s">
        <v>10</v>
      </c>
      <c r="C168" s="634">
        <v>450836936</v>
      </c>
      <c r="D168" s="634">
        <v>86236377</v>
      </c>
      <c r="E168" s="634">
        <v>537073313</v>
      </c>
      <c r="F168" s="634">
        <v>379574415</v>
      </c>
      <c r="G168" s="634">
        <v>61502692</v>
      </c>
      <c r="H168" s="634">
        <v>441077107</v>
      </c>
      <c r="I168" s="634">
        <v>149750732</v>
      </c>
      <c r="J168" s="634">
        <v>5204271</v>
      </c>
      <c r="K168" s="634">
        <v>154955003</v>
      </c>
      <c r="L168" s="634">
        <v>2130635</v>
      </c>
      <c r="M168" s="634">
        <v>39581076</v>
      </c>
      <c r="N168" s="634">
        <v>0</v>
      </c>
      <c r="O168" s="634">
        <v>39581076</v>
      </c>
      <c r="P168" s="634">
        <v>1174817134</v>
      </c>
      <c r="Q168" s="634">
        <v>982292718</v>
      </c>
      <c r="R168" s="634">
        <v>1135236058</v>
      </c>
      <c r="S168" s="634">
        <v>1174817134</v>
      </c>
      <c r="T168" s="634">
        <v>1667292</v>
      </c>
      <c r="U168" s="634">
        <v>0</v>
      </c>
      <c r="V168" s="634">
        <v>1667292</v>
      </c>
      <c r="W168" s="634">
        <v>68674543</v>
      </c>
      <c r="X168" s="634">
        <v>0</v>
      </c>
      <c r="Y168" s="634">
        <v>1174817134</v>
      </c>
      <c r="Z168" s="634">
        <v>0</v>
      </c>
    </row>
    <row r="169" spans="1:26">
      <c r="A169" s="633" t="s">
        <v>320</v>
      </c>
      <c r="B169" s="633" t="s">
        <v>11</v>
      </c>
      <c r="C169" s="634">
        <v>645388940</v>
      </c>
      <c r="D169" s="634">
        <v>47775926</v>
      </c>
      <c r="E169" s="634">
        <v>693164866</v>
      </c>
      <c r="F169" s="634">
        <v>464449550</v>
      </c>
      <c r="G169" s="634">
        <v>13987472</v>
      </c>
      <c r="H169" s="634">
        <v>478437022</v>
      </c>
      <c r="I169" s="634">
        <v>154798690</v>
      </c>
      <c r="J169" s="634">
        <v>-118501</v>
      </c>
      <c r="K169" s="634">
        <v>154680189</v>
      </c>
      <c r="L169" s="634">
        <v>2130635</v>
      </c>
      <c r="M169" s="634">
        <v>42402895</v>
      </c>
      <c r="N169" s="634">
        <v>0</v>
      </c>
      <c r="O169" s="634">
        <v>42402895</v>
      </c>
      <c r="P169" s="634">
        <v>1370815607</v>
      </c>
      <c r="Q169" s="634">
        <v>1266767815</v>
      </c>
      <c r="R169" s="634">
        <v>1328412712</v>
      </c>
      <c r="S169" s="634">
        <v>1370815607</v>
      </c>
      <c r="T169" s="634">
        <v>1771811</v>
      </c>
      <c r="U169" s="634">
        <v>0</v>
      </c>
      <c r="V169" s="634">
        <v>1771811</v>
      </c>
      <c r="W169" s="634">
        <v>96945502</v>
      </c>
      <c r="X169" s="634">
        <v>0</v>
      </c>
      <c r="Y169" s="634">
        <v>1370815607</v>
      </c>
      <c r="Z169" s="634">
        <v>0</v>
      </c>
    </row>
    <row r="170" spans="1:26">
      <c r="A170" s="633" t="s">
        <v>320</v>
      </c>
      <c r="B170" s="633" t="s">
        <v>12</v>
      </c>
      <c r="C170" s="634">
        <v>737077964</v>
      </c>
      <c r="D170" s="634">
        <v>24479458</v>
      </c>
      <c r="E170" s="634">
        <v>761557422</v>
      </c>
      <c r="F170" s="634">
        <v>486657291</v>
      </c>
      <c r="G170" s="634">
        <v>-9193713</v>
      </c>
      <c r="H170" s="634">
        <v>477463578</v>
      </c>
      <c r="I170" s="634">
        <v>170627805</v>
      </c>
      <c r="J170" s="634">
        <v>-860247</v>
      </c>
      <c r="K170" s="634">
        <v>169767558</v>
      </c>
      <c r="L170" s="634">
        <v>2130635</v>
      </c>
      <c r="M170" s="634">
        <v>45517595</v>
      </c>
      <c r="N170" s="634">
        <v>0</v>
      </c>
      <c r="O170" s="634">
        <v>45517595</v>
      </c>
      <c r="P170" s="634">
        <v>1456436788</v>
      </c>
      <c r="Q170" s="634">
        <v>1396493695</v>
      </c>
      <c r="R170" s="634">
        <v>1410919193</v>
      </c>
      <c r="S170" s="634">
        <v>1456436788</v>
      </c>
      <c r="T170" s="634">
        <v>1905722</v>
      </c>
      <c r="U170" s="634">
        <v>0</v>
      </c>
      <c r="V170" s="634">
        <v>1905722</v>
      </c>
      <c r="W170" s="634">
        <v>109798950</v>
      </c>
      <c r="X170" s="634">
        <v>0</v>
      </c>
      <c r="Y170" s="634">
        <v>1456436788</v>
      </c>
      <c r="Z170" s="634">
        <v>0</v>
      </c>
    </row>
    <row r="171" spans="1:26">
      <c r="A171" s="633" t="s">
        <v>320</v>
      </c>
      <c r="B171" s="633" t="s">
        <v>13</v>
      </c>
      <c r="C171" s="634">
        <v>733832924</v>
      </c>
      <c r="D171" s="634">
        <v>-17614477</v>
      </c>
      <c r="E171" s="634">
        <v>716218447</v>
      </c>
      <c r="F171" s="634">
        <v>479971846</v>
      </c>
      <c r="G171" s="634">
        <v>-8172858</v>
      </c>
      <c r="H171" s="634">
        <v>471798988</v>
      </c>
      <c r="I171" s="634">
        <v>169447929</v>
      </c>
      <c r="J171" s="634">
        <v>-57864</v>
      </c>
      <c r="K171" s="634">
        <v>169390065</v>
      </c>
      <c r="L171" s="634">
        <v>2130635</v>
      </c>
      <c r="M171" s="634">
        <v>45783758</v>
      </c>
      <c r="N171" s="634">
        <v>0</v>
      </c>
      <c r="O171" s="634">
        <v>45783758</v>
      </c>
      <c r="P171" s="634">
        <v>1405321893</v>
      </c>
      <c r="Q171" s="634">
        <v>1385383334</v>
      </c>
      <c r="R171" s="634">
        <v>1359538135</v>
      </c>
      <c r="S171" s="634">
        <v>1405321893</v>
      </c>
      <c r="T171" s="634">
        <v>2098615</v>
      </c>
      <c r="U171" s="634">
        <v>0</v>
      </c>
      <c r="V171" s="634">
        <v>2098615</v>
      </c>
      <c r="W171" s="634">
        <v>100546992</v>
      </c>
      <c r="X171" s="634">
        <v>0</v>
      </c>
      <c r="Y171" s="634">
        <v>1405321893</v>
      </c>
      <c r="Z171" s="634">
        <v>0</v>
      </c>
    </row>
    <row r="172" spans="1:26">
      <c r="A172" s="633" t="s">
        <v>320</v>
      </c>
      <c r="B172" s="633" t="s">
        <v>14</v>
      </c>
      <c r="C172" s="634">
        <v>700477540</v>
      </c>
      <c r="D172" s="634">
        <v>-63744747</v>
      </c>
      <c r="E172" s="634">
        <v>636732793</v>
      </c>
      <c r="F172" s="634">
        <v>481923742</v>
      </c>
      <c r="G172" s="634">
        <v>-28087902</v>
      </c>
      <c r="H172" s="634">
        <v>453835840</v>
      </c>
      <c r="I172" s="634">
        <v>157894897</v>
      </c>
      <c r="J172" s="634">
        <v>-3079872</v>
      </c>
      <c r="K172" s="634">
        <v>154815025</v>
      </c>
      <c r="L172" s="634">
        <v>2130635</v>
      </c>
      <c r="M172" s="634">
        <v>41435034</v>
      </c>
      <c r="N172" s="634">
        <v>0</v>
      </c>
      <c r="O172" s="634">
        <v>41435034</v>
      </c>
      <c r="P172" s="634">
        <v>1288949327</v>
      </c>
      <c r="Q172" s="634">
        <v>1342426814</v>
      </c>
      <c r="R172" s="634">
        <v>1247514293</v>
      </c>
      <c r="S172" s="634">
        <v>1288949327</v>
      </c>
      <c r="T172" s="634">
        <v>1846887</v>
      </c>
      <c r="U172" s="634">
        <v>0</v>
      </c>
      <c r="V172" s="634">
        <v>1846887</v>
      </c>
      <c r="W172" s="634">
        <v>82658683</v>
      </c>
      <c r="X172" s="634">
        <v>0</v>
      </c>
      <c r="Y172" s="634">
        <v>1288949327</v>
      </c>
      <c r="Z172" s="634">
        <v>0</v>
      </c>
    </row>
    <row r="173" spans="1:26">
      <c r="A173" s="633" t="s">
        <v>320</v>
      </c>
      <c r="B173" s="633" t="s">
        <v>15</v>
      </c>
      <c r="C173" s="634">
        <v>548347076</v>
      </c>
      <c r="D173" s="634">
        <v>-57401194</v>
      </c>
      <c r="E173" s="634">
        <v>490945882</v>
      </c>
      <c r="F173" s="634">
        <v>419206535</v>
      </c>
      <c r="G173" s="634">
        <v>-21945280</v>
      </c>
      <c r="H173" s="634">
        <v>397261255</v>
      </c>
      <c r="I173" s="634">
        <v>159932159</v>
      </c>
      <c r="J173" s="634">
        <v>-1608417</v>
      </c>
      <c r="K173" s="634">
        <v>158323742</v>
      </c>
      <c r="L173" s="634">
        <v>2130635</v>
      </c>
      <c r="M173" s="634">
        <v>37596874</v>
      </c>
      <c r="N173" s="634">
        <v>0</v>
      </c>
      <c r="O173" s="634">
        <v>37596874</v>
      </c>
      <c r="P173" s="634">
        <v>1086258388</v>
      </c>
      <c r="Q173" s="634">
        <v>1129616405</v>
      </c>
      <c r="R173" s="634">
        <v>1048661514</v>
      </c>
      <c r="S173" s="634">
        <v>1086258388</v>
      </c>
      <c r="T173" s="634">
        <v>1666834</v>
      </c>
      <c r="U173" s="634">
        <v>0</v>
      </c>
      <c r="V173" s="634">
        <v>1666834</v>
      </c>
      <c r="W173" s="634">
        <v>57601905</v>
      </c>
      <c r="X173" s="634">
        <v>0</v>
      </c>
      <c r="Y173" s="634">
        <v>1086258388</v>
      </c>
      <c r="Z173" s="634">
        <v>0</v>
      </c>
    </row>
    <row r="174" spans="1:26">
      <c r="A174" s="633" t="s">
        <v>320</v>
      </c>
      <c r="B174" s="633" t="s">
        <v>16</v>
      </c>
      <c r="C174" s="634">
        <v>404570822</v>
      </c>
      <c r="D174" s="634">
        <v>-20049138</v>
      </c>
      <c r="E174" s="634">
        <v>384521684</v>
      </c>
      <c r="F174" s="634">
        <v>350667070</v>
      </c>
      <c r="G174" s="634">
        <v>7518362</v>
      </c>
      <c r="H174" s="634">
        <v>358185432</v>
      </c>
      <c r="I174" s="634">
        <v>147175965</v>
      </c>
      <c r="J174" s="634">
        <v>1554492</v>
      </c>
      <c r="K174" s="634">
        <v>148730457</v>
      </c>
      <c r="L174" s="634">
        <v>2130635</v>
      </c>
      <c r="M174" s="634">
        <v>35849874</v>
      </c>
      <c r="N174" s="634">
        <v>0</v>
      </c>
      <c r="O174" s="634">
        <v>35849874</v>
      </c>
      <c r="P174" s="634">
        <v>929418082</v>
      </c>
      <c r="Q174" s="634">
        <v>904544492</v>
      </c>
      <c r="R174" s="634">
        <v>893568208</v>
      </c>
      <c r="S174" s="634">
        <v>929418082</v>
      </c>
      <c r="T174" s="634">
        <v>1509075</v>
      </c>
      <c r="U174" s="634">
        <v>0</v>
      </c>
      <c r="V174" s="634">
        <v>1509075</v>
      </c>
      <c r="W174" s="634">
        <v>41819958</v>
      </c>
      <c r="X174" s="634">
        <v>0</v>
      </c>
      <c r="Y174" s="634">
        <v>929418082</v>
      </c>
      <c r="Z174" s="634">
        <v>0</v>
      </c>
    </row>
    <row r="175" spans="1:26">
      <c r="A175" s="633" t="s">
        <v>320</v>
      </c>
      <c r="B175" s="633" t="s">
        <v>17</v>
      </c>
      <c r="C175" s="634">
        <v>461992849</v>
      </c>
      <c r="D175" s="634">
        <v>61979670</v>
      </c>
      <c r="E175" s="634">
        <v>523972519</v>
      </c>
      <c r="F175" s="634">
        <v>351250053</v>
      </c>
      <c r="G175" s="634">
        <v>8580620</v>
      </c>
      <c r="H175" s="634">
        <v>359830673</v>
      </c>
      <c r="I175" s="634">
        <v>138828174</v>
      </c>
      <c r="J175" s="634">
        <v>407880</v>
      </c>
      <c r="K175" s="634">
        <v>139236054</v>
      </c>
      <c r="L175" s="634">
        <v>2130635</v>
      </c>
      <c r="M175" s="634">
        <v>40218395</v>
      </c>
      <c r="N175" s="634">
        <v>0</v>
      </c>
      <c r="O175" s="634">
        <v>40218395</v>
      </c>
      <c r="P175" s="634">
        <v>1065388276</v>
      </c>
      <c r="Q175" s="634">
        <v>954201711</v>
      </c>
      <c r="R175" s="634">
        <v>1025169881</v>
      </c>
      <c r="S175" s="634">
        <v>1065388276</v>
      </c>
      <c r="T175" s="634">
        <v>1851782</v>
      </c>
      <c r="U175" s="634">
        <v>0</v>
      </c>
      <c r="V175" s="634">
        <v>1851782</v>
      </c>
      <c r="W175" s="634">
        <v>55562178</v>
      </c>
      <c r="X175" s="634">
        <v>0</v>
      </c>
      <c r="Y175" s="634">
        <v>1065388276</v>
      </c>
      <c r="Z175" s="634">
        <v>0</v>
      </c>
    </row>
    <row r="176" spans="1:26">
      <c r="A176" s="633" t="s">
        <v>320</v>
      </c>
      <c r="B176" s="586" t="s">
        <v>184</v>
      </c>
      <c r="C176" s="634">
        <v>6598472549</v>
      </c>
      <c r="D176" s="634">
        <v>31872001</v>
      </c>
      <c r="E176" s="634">
        <v>6630344550</v>
      </c>
      <c r="F176" s="634">
        <v>4797489401</v>
      </c>
      <c r="G176" s="634">
        <v>9305762</v>
      </c>
      <c r="H176" s="634">
        <v>4806795163</v>
      </c>
      <c r="I176" s="634">
        <v>1791926337</v>
      </c>
      <c r="J176" s="634">
        <v>655126</v>
      </c>
      <c r="K176" s="634">
        <v>1792581463</v>
      </c>
      <c r="L176" s="634">
        <v>25567620</v>
      </c>
      <c r="M176" s="634">
        <v>472490809</v>
      </c>
      <c r="N176" s="634">
        <v>0</v>
      </c>
      <c r="O176" s="634">
        <v>472490809</v>
      </c>
      <c r="P176" s="634">
        <v>13727779605</v>
      </c>
      <c r="Q176" s="634">
        <v>13213455907</v>
      </c>
      <c r="R176" s="634">
        <v>13255288796</v>
      </c>
      <c r="S176" s="634">
        <v>13727779605</v>
      </c>
      <c r="T176" s="634">
        <v>21678708</v>
      </c>
      <c r="U176" s="634">
        <v>0</v>
      </c>
      <c r="V176" s="634">
        <v>21678708</v>
      </c>
      <c r="W176" s="634">
        <v>803369942</v>
      </c>
      <c r="X176" s="634">
        <v>0</v>
      </c>
      <c r="Y176" s="634">
        <v>13727779605</v>
      </c>
      <c r="Z176" s="634">
        <v>0</v>
      </c>
    </row>
    <row r="177" spans="1:26">
      <c r="A177" s="633" t="s">
        <v>319</v>
      </c>
      <c r="B177" s="633" t="s">
        <v>6</v>
      </c>
      <c r="C177" s="634">
        <v>583121124</v>
      </c>
      <c r="D177" s="634">
        <v>4734575</v>
      </c>
      <c r="E177" s="634">
        <v>587855699</v>
      </c>
      <c r="F177" s="634">
        <v>370778731</v>
      </c>
      <c r="G177" s="634">
        <v>-15987053</v>
      </c>
      <c r="H177" s="634">
        <v>354791678</v>
      </c>
      <c r="I177" s="634">
        <v>136766239</v>
      </c>
      <c r="J177" s="634">
        <v>-1816749</v>
      </c>
      <c r="K177" s="634">
        <v>134949490</v>
      </c>
      <c r="L177" s="634">
        <v>2130635</v>
      </c>
      <c r="M177" s="634">
        <v>41154572</v>
      </c>
      <c r="N177" s="634">
        <v>0</v>
      </c>
      <c r="O177" s="634">
        <v>41154572</v>
      </c>
      <c r="P177" s="634">
        <v>1120882074</v>
      </c>
      <c r="Q177" s="634">
        <v>1092796729</v>
      </c>
      <c r="R177" s="634">
        <v>1079727502</v>
      </c>
      <c r="S177" s="634">
        <v>1120882074</v>
      </c>
      <c r="T177" s="634">
        <v>1951433</v>
      </c>
      <c r="U177" s="634">
        <v>0</v>
      </c>
      <c r="V177" s="634">
        <v>1951433</v>
      </c>
      <c r="W177" s="634">
        <v>60971853</v>
      </c>
      <c r="X177" s="634">
        <v>0</v>
      </c>
      <c r="Y177" s="634">
        <v>1120882074</v>
      </c>
      <c r="Z177" s="634">
        <v>0</v>
      </c>
    </row>
    <row r="178" spans="1:26">
      <c r="A178" s="633" t="s">
        <v>319</v>
      </c>
      <c r="B178" s="633" t="s">
        <v>7</v>
      </c>
      <c r="C178" s="634">
        <v>510313853</v>
      </c>
      <c r="D178" s="634">
        <v>-39556852</v>
      </c>
      <c r="E178" s="634">
        <v>470757001</v>
      </c>
      <c r="F178" s="634">
        <v>341724077</v>
      </c>
      <c r="G178" s="634">
        <v>-18356305</v>
      </c>
      <c r="H178" s="634">
        <v>323367772</v>
      </c>
      <c r="I178" s="634">
        <v>130301402</v>
      </c>
      <c r="J178" s="634">
        <v>-1391805</v>
      </c>
      <c r="K178" s="634">
        <v>128909597</v>
      </c>
      <c r="L178" s="634">
        <v>2130635</v>
      </c>
      <c r="M178" s="634">
        <v>36642992</v>
      </c>
      <c r="N178" s="634">
        <v>0</v>
      </c>
      <c r="O178" s="634">
        <v>36642992</v>
      </c>
      <c r="P178" s="634">
        <v>961807997</v>
      </c>
      <c r="Q178" s="634">
        <v>984469967</v>
      </c>
      <c r="R178" s="634">
        <v>925165005</v>
      </c>
      <c r="S178" s="634">
        <v>961807997</v>
      </c>
      <c r="T178" s="634">
        <v>1940634</v>
      </c>
      <c r="U178" s="634">
        <v>0</v>
      </c>
      <c r="V178" s="634">
        <v>1940634</v>
      </c>
      <c r="W178" s="634">
        <v>43418426</v>
      </c>
      <c r="X178" s="634">
        <v>0</v>
      </c>
      <c r="Y178" s="634">
        <v>961807997</v>
      </c>
      <c r="Z178" s="634">
        <v>0</v>
      </c>
    </row>
    <row r="179" spans="1:26">
      <c r="A179" s="633" t="s">
        <v>319</v>
      </c>
      <c r="B179" s="633" t="s">
        <v>8</v>
      </c>
      <c r="C179" s="634">
        <v>430450033</v>
      </c>
      <c r="D179" s="634">
        <v>3135917</v>
      </c>
      <c r="E179" s="634">
        <v>433585950</v>
      </c>
      <c r="F179" s="634">
        <v>329833718</v>
      </c>
      <c r="G179" s="634">
        <v>114047</v>
      </c>
      <c r="H179" s="634">
        <v>329947765</v>
      </c>
      <c r="I179" s="634">
        <v>140215321</v>
      </c>
      <c r="J179" s="634">
        <v>143560</v>
      </c>
      <c r="K179" s="634">
        <v>140358881</v>
      </c>
      <c r="L179" s="634">
        <v>2130635</v>
      </c>
      <c r="M179" s="634">
        <v>36108877</v>
      </c>
      <c r="N179" s="634">
        <v>0</v>
      </c>
      <c r="O179" s="634">
        <v>36108877</v>
      </c>
      <c r="P179" s="634">
        <v>942132108</v>
      </c>
      <c r="Q179" s="634">
        <v>902629707</v>
      </c>
      <c r="R179" s="634">
        <v>906023231</v>
      </c>
      <c r="S179" s="634">
        <v>942132108</v>
      </c>
      <c r="T179" s="634">
        <v>1791439</v>
      </c>
      <c r="U179" s="634">
        <v>0</v>
      </c>
      <c r="V179" s="634">
        <v>1791439</v>
      </c>
      <c r="W179" s="634">
        <v>41946720</v>
      </c>
      <c r="X179" s="634">
        <v>0</v>
      </c>
      <c r="Y179" s="634">
        <v>942132108</v>
      </c>
      <c r="Z179" s="634">
        <v>0</v>
      </c>
    </row>
    <row r="180" spans="1:26">
      <c r="A180" s="633" t="s">
        <v>319</v>
      </c>
      <c r="B180" s="633" t="s">
        <v>9</v>
      </c>
      <c r="C180" s="634">
        <v>422441660</v>
      </c>
      <c r="D180" s="634">
        <v>1274516</v>
      </c>
      <c r="E180" s="634">
        <v>423716176</v>
      </c>
      <c r="F180" s="634">
        <v>359450706</v>
      </c>
      <c r="G180" s="634">
        <v>19146739</v>
      </c>
      <c r="H180" s="634">
        <v>378597445</v>
      </c>
      <c r="I180" s="634">
        <v>138474242</v>
      </c>
      <c r="J180" s="634">
        <v>2269109</v>
      </c>
      <c r="K180" s="634">
        <v>140743351</v>
      </c>
      <c r="L180" s="634">
        <v>2130635</v>
      </c>
      <c r="M180" s="634">
        <v>35001987</v>
      </c>
      <c r="N180" s="634">
        <v>0</v>
      </c>
      <c r="O180" s="634">
        <v>35001987</v>
      </c>
      <c r="P180" s="634">
        <v>980189594</v>
      </c>
      <c r="Q180" s="634">
        <v>922497243</v>
      </c>
      <c r="R180" s="634">
        <v>945187607</v>
      </c>
      <c r="S180" s="634">
        <v>980189594</v>
      </c>
      <c r="T180" s="634">
        <v>1677184</v>
      </c>
      <c r="U180" s="634">
        <v>0</v>
      </c>
      <c r="V180" s="634">
        <v>1677184</v>
      </c>
      <c r="W180" s="634">
        <v>46244812</v>
      </c>
      <c r="X180" s="634">
        <v>0</v>
      </c>
      <c r="Y180" s="634">
        <v>980189594</v>
      </c>
      <c r="Z180" s="634">
        <v>0</v>
      </c>
    </row>
    <row r="181" spans="1:26">
      <c r="A181" s="633" t="s">
        <v>319</v>
      </c>
      <c r="B181" s="633" t="s">
        <v>10</v>
      </c>
      <c r="C181" s="634">
        <v>457925369</v>
      </c>
      <c r="D181" s="634">
        <v>87283428</v>
      </c>
      <c r="E181" s="634">
        <v>545208797</v>
      </c>
      <c r="F181" s="634">
        <v>384547645</v>
      </c>
      <c r="G181" s="634">
        <v>62315320</v>
      </c>
      <c r="H181" s="634">
        <v>446862965</v>
      </c>
      <c r="I181" s="634">
        <v>149554517</v>
      </c>
      <c r="J181" s="634">
        <v>5206970</v>
      </c>
      <c r="K181" s="634">
        <v>154761487</v>
      </c>
      <c r="L181" s="634">
        <v>2130635</v>
      </c>
      <c r="M181" s="634">
        <v>40500834</v>
      </c>
      <c r="N181" s="634">
        <v>0</v>
      </c>
      <c r="O181" s="634">
        <v>40500834</v>
      </c>
      <c r="P181" s="634">
        <v>1189464718</v>
      </c>
      <c r="Q181" s="634">
        <v>994158166</v>
      </c>
      <c r="R181" s="634">
        <v>1148963884</v>
      </c>
      <c r="S181" s="634">
        <v>1189464718</v>
      </c>
      <c r="T181" s="634">
        <v>1667292</v>
      </c>
      <c r="U181" s="634">
        <v>0</v>
      </c>
      <c r="V181" s="634">
        <v>1667292</v>
      </c>
      <c r="W181" s="634">
        <v>69503737</v>
      </c>
      <c r="X181" s="634">
        <v>0</v>
      </c>
      <c r="Y181" s="634">
        <v>1189464718</v>
      </c>
      <c r="Z181" s="634">
        <v>0</v>
      </c>
    </row>
    <row r="182" spans="1:26">
      <c r="A182" s="633" t="s">
        <v>319</v>
      </c>
      <c r="B182" s="633" t="s">
        <v>11</v>
      </c>
      <c r="C182" s="634">
        <v>655449697</v>
      </c>
      <c r="D182" s="634">
        <v>48393213</v>
      </c>
      <c r="E182" s="634">
        <v>703842910</v>
      </c>
      <c r="F182" s="634">
        <v>470561904</v>
      </c>
      <c r="G182" s="634">
        <v>14152870</v>
      </c>
      <c r="H182" s="634">
        <v>484714774</v>
      </c>
      <c r="I182" s="634">
        <v>154614142</v>
      </c>
      <c r="J182" s="634">
        <v>-118897</v>
      </c>
      <c r="K182" s="634">
        <v>154495245</v>
      </c>
      <c r="L182" s="634">
        <v>2130635</v>
      </c>
      <c r="M182" s="634">
        <v>43295944</v>
      </c>
      <c r="N182" s="634">
        <v>0</v>
      </c>
      <c r="O182" s="634">
        <v>43295944</v>
      </c>
      <c r="P182" s="634">
        <v>1388479508</v>
      </c>
      <c r="Q182" s="634">
        <v>1282756378</v>
      </c>
      <c r="R182" s="634">
        <v>1345183564</v>
      </c>
      <c r="S182" s="634">
        <v>1388479508</v>
      </c>
      <c r="T182" s="634">
        <v>1771811</v>
      </c>
      <c r="U182" s="634">
        <v>0</v>
      </c>
      <c r="V182" s="634">
        <v>1771811</v>
      </c>
      <c r="W182" s="634">
        <v>98172199</v>
      </c>
      <c r="X182" s="634">
        <v>0</v>
      </c>
      <c r="Y182" s="634">
        <v>1388479508</v>
      </c>
      <c r="Z182" s="634">
        <v>0</v>
      </c>
    </row>
    <row r="183" spans="1:26">
      <c r="A183" s="633" t="s">
        <v>319</v>
      </c>
      <c r="B183" s="633" t="s">
        <v>12</v>
      </c>
      <c r="C183" s="634">
        <v>748541662</v>
      </c>
      <c r="D183" s="634">
        <v>24808941</v>
      </c>
      <c r="E183" s="634">
        <v>773350603</v>
      </c>
      <c r="F183" s="634">
        <v>493076465</v>
      </c>
      <c r="G183" s="634">
        <v>-9315729</v>
      </c>
      <c r="H183" s="634">
        <v>483760736</v>
      </c>
      <c r="I183" s="634">
        <v>170439664</v>
      </c>
      <c r="J183" s="634">
        <v>-860300</v>
      </c>
      <c r="K183" s="634">
        <v>169579364</v>
      </c>
      <c r="L183" s="634">
        <v>2130635</v>
      </c>
      <c r="M183" s="634">
        <v>46442194</v>
      </c>
      <c r="N183" s="634">
        <v>0</v>
      </c>
      <c r="O183" s="634">
        <v>46442194</v>
      </c>
      <c r="P183" s="634">
        <v>1475263532</v>
      </c>
      <c r="Q183" s="634">
        <v>1414188426</v>
      </c>
      <c r="R183" s="634">
        <v>1428821338</v>
      </c>
      <c r="S183" s="634">
        <v>1475263532</v>
      </c>
      <c r="T183" s="634">
        <v>1905722</v>
      </c>
      <c r="U183" s="634">
        <v>0</v>
      </c>
      <c r="V183" s="634">
        <v>1905722</v>
      </c>
      <c r="W183" s="634">
        <v>111197113</v>
      </c>
      <c r="X183" s="634">
        <v>0</v>
      </c>
      <c r="Y183" s="634">
        <v>1475263532</v>
      </c>
      <c r="Z183" s="634">
        <v>0</v>
      </c>
    </row>
    <row r="184" spans="1:26">
      <c r="A184" s="633" t="s">
        <v>319</v>
      </c>
      <c r="B184" s="633" t="s">
        <v>13</v>
      </c>
      <c r="C184" s="634">
        <v>745220179</v>
      </c>
      <c r="D184" s="634">
        <v>-17788021</v>
      </c>
      <c r="E184" s="634">
        <v>727432158</v>
      </c>
      <c r="F184" s="634">
        <v>486301730</v>
      </c>
      <c r="G184" s="634">
        <v>-8283551</v>
      </c>
      <c r="H184" s="634">
        <v>478018179</v>
      </c>
      <c r="I184" s="634">
        <v>169258593</v>
      </c>
      <c r="J184" s="634">
        <v>-58678</v>
      </c>
      <c r="K184" s="634">
        <v>169199915</v>
      </c>
      <c r="L184" s="634">
        <v>2130635</v>
      </c>
      <c r="M184" s="634">
        <v>46706653</v>
      </c>
      <c r="N184" s="634">
        <v>0</v>
      </c>
      <c r="O184" s="634">
        <v>46706653</v>
      </c>
      <c r="P184" s="634">
        <v>1423487540</v>
      </c>
      <c r="Q184" s="634">
        <v>1402911137</v>
      </c>
      <c r="R184" s="634">
        <v>1376780887</v>
      </c>
      <c r="S184" s="634">
        <v>1423487540</v>
      </c>
      <c r="T184" s="634">
        <v>2098615</v>
      </c>
      <c r="U184" s="634">
        <v>0</v>
      </c>
      <c r="V184" s="634">
        <v>2098615</v>
      </c>
      <c r="W184" s="634">
        <v>101833924</v>
      </c>
      <c r="X184" s="634">
        <v>0</v>
      </c>
      <c r="Y184" s="634">
        <v>1423487540</v>
      </c>
      <c r="Z184" s="634">
        <v>0</v>
      </c>
    </row>
    <row r="185" spans="1:26">
      <c r="A185" s="633" t="s">
        <v>319</v>
      </c>
      <c r="B185" s="633" t="s">
        <v>14</v>
      </c>
      <c r="C185" s="634">
        <v>711258126</v>
      </c>
      <c r="D185" s="634">
        <v>-64518722</v>
      </c>
      <c r="E185" s="634">
        <v>646739404</v>
      </c>
      <c r="F185" s="634">
        <v>488254844</v>
      </c>
      <c r="G185" s="634">
        <v>-28459703</v>
      </c>
      <c r="H185" s="634">
        <v>459795141</v>
      </c>
      <c r="I185" s="634">
        <v>157712203</v>
      </c>
      <c r="J185" s="634">
        <v>-3081298</v>
      </c>
      <c r="K185" s="634">
        <v>154630905</v>
      </c>
      <c r="L185" s="634">
        <v>2130635</v>
      </c>
      <c r="M185" s="634">
        <v>42322387</v>
      </c>
      <c r="N185" s="634">
        <v>0</v>
      </c>
      <c r="O185" s="634">
        <v>42322387</v>
      </c>
      <c r="P185" s="634">
        <v>1305618472</v>
      </c>
      <c r="Q185" s="634">
        <v>1359355808</v>
      </c>
      <c r="R185" s="634">
        <v>1263296085</v>
      </c>
      <c r="S185" s="634">
        <v>1305618472</v>
      </c>
      <c r="T185" s="634">
        <v>1846887</v>
      </c>
      <c r="U185" s="634">
        <v>0</v>
      </c>
      <c r="V185" s="634">
        <v>1846887</v>
      </c>
      <c r="W185" s="634">
        <v>83731405</v>
      </c>
      <c r="X185" s="634">
        <v>0</v>
      </c>
      <c r="Y185" s="634">
        <v>1305618472</v>
      </c>
      <c r="Z185" s="634">
        <v>0</v>
      </c>
    </row>
    <row r="186" spans="1:26">
      <c r="A186" s="633" t="s">
        <v>319</v>
      </c>
      <c r="B186" s="633" t="s">
        <v>15</v>
      </c>
      <c r="C186" s="634">
        <v>556796680</v>
      </c>
      <c r="D186" s="634">
        <v>-58046196</v>
      </c>
      <c r="E186" s="634">
        <v>498750484</v>
      </c>
      <c r="F186" s="634">
        <v>424675185</v>
      </c>
      <c r="G186" s="634">
        <v>-22232663</v>
      </c>
      <c r="H186" s="634">
        <v>402442522</v>
      </c>
      <c r="I186" s="634">
        <v>159739411</v>
      </c>
      <c r="J186" s="634">
        <v>-1608957</v>
      </c>
      <c r="K186" s="634">
        <v>158130454</v>
      </c>
      <c r="L186" s="634">
        <v>2130635</v>
      </c>
      <c r="M186" s="634">
        <v>38507726</v>
      </c>
      <c r="N186" s="634">
        <v>0</v>
      </c>
      <c r="O186" s="634">
        <v>38507726</v>
      </c>
      <c r="P186" s="634">
        <v>1099961821</v>
      </c>
      <c r="Q186" s="634">
        <v>1143341911</v>
      </c>
      <c r="R186" s="634">
        <v>1061454095</v>
      </c>
      <c r="S186" s="634">
        <v>1099961821</v>
      </c>
      <c r="T186" s="634">
        <v>1666834</v>
      </c>
      <c r="U186" s="634">
        <v>0</v>
      </c>
      <c r="V186" s="634">
        <v>1666834</v>
      </c>
      <c r="W186" s="634">
        <v>58314505</v>
      </c>
      <c r="X186" s="634">
        <v>0</v>
      </c>
      <c r="Y186" s="634">
        <v>1099961821</v>
      </c>
      <c r="Z186" s="634">
        <v>0</v>
      </c>
    </row>
    <row r="187" spans="1:26">
      <c r="A187" s="633" t="s">
        <v>319</v>
      </c>
      <c r="B187" s="633" t="s">
        <v>16</v>
      </c>
      <c r="C187" s="634">
        <v>411042470</v>
      </c>
      <c r="D187" s="634">
        <v>-20243995</v>
      </c>
      <c r="E187" s="634">
        <v>390798475</v>
      </c>
      <c r="F187" s="634">
        <v>355215927</v>
      </c>
      <c r="G187" s="634">
        <v>7626661</v>
      </c>
      <c r="H187" s="634">
        <v>362842588</v>
      </c>
      <c r="I187" s="634">
        <v>146984852</v>
      </c>
      <c r="J187" s="634">
        <v>1555218</v>
      </c>
      <c r="K187" s="634">
        <v>148540070</v>
      </c>
      <c r="L187" s="634">
        <v>2130635</v>
      </c>
      <c r="M187" s="634">
        <v>36730444</v>
      </c>
      <c r="N187" s="634">
        <v>0</v>
      </c>
      <c r="O187" s="634">
        <v>36730444</v>
      </c>
      <c r="P187" s="634">
        <v>941042212</v>
      </c>
      <c r="Q187" s="634">
        <v>915373884</v>
      </c>
      <c r="R187" s="634">
        <v>904311768</v>
      </c>
      <c r="S187" s="634">
        <v>941042212</v>
      </c>
      <c r="T187" s="634">
        <v>1509075</v>
      </c>
      <c r="U187" s="634">
        <v>0</v>
      </c>
      <c r="V187" s="634">
        <v>1509075</v>
      </c>
      <c r="W187" s="634">
        <v>42329062</v>
      </c>
      <c r="X187" s="634">
        <v>0</v>
      </c>
      <c r="Y187" s="634">
        <v>941042212</v>
      </c>
      <c r="Z187" s="634">
        <v>0</v>
      </c>
    </row>
    <row r="188" spans="1:26">
      <c r="A188" s="633" t="s">
        <v>319</v>
      </c>
      <c r="B188" s="633" t="s">
        <v>17</v>
      </c>
      <c r="C188" s="634">
        <v>469524232</v>
      </c>
      <c r="D188" s="634">
        <v>62769208</v>
      </c>
      <c r="E188" s="634">
        <v>532293440</v>
      </c>
      <c r="F188" s="634">
        <v>355820715</v>
      </c>
      <c r="G188" s="634">
        <v>8680621</v>
      </c>
      <c r="H188" s="634">
        <v>364501336</v>
      </c>
      <c r="I188" s="634">
        <v>138629938</v>
      </c>
      <c r="J188" s="634">
        <v>407816</v>
      </c>
      <c r="K188" s="634">
        <v>139037754</v>
      </c>
      <c r="L188" s="634">
        <v>2130635</v>
      </c>
      <c r="M188" s="634">
        <v>41135597</v>
      </c>
      <c r="N188" s="634">
        <v>0</v>
      </c>
      <c r="O188" s="634">
        <v>41135597</v>
      </c>
      <c r="P188" s="634">
        <v>1079098762</v>
      </c>
      <c r="Q188" s="634">
        <v>966105520</v>
      </c>
      <c r="R188" s="634">
        <v>1037963165</v>
      </c>
      <c r="S188" s="634">
        <v>1079098762</v>
      </c>
      <c r="T188" s="634">
        <v>1851782</v>
      </c>
      <c r="U188" s="634">
        <v>0</v>
      </c>
      <c r="V188" s="634">
        <v>1851782</v>
      </c>
      <c r="W188" s="634">
        <v>56270524</v>
      </c>
      <c r="X188" s="634">
        <v>0</v>
      </c>
      <c r="Y188" s="634">
        <v>1079098762</v>
      </c>
      <c r="Z188" s="634">
        <v>0</v>
      </c>
    </row>
    <row r="189" spans="1:26">
      <c r="A189" s="633" t="s">
        <v>319</v>
      </c>
      <c r="B189" s="586" t="s">
        <v>184</v>
      </c>
      <c r="C189" s="634">
        <v>6702085085</v>
      </c>
      <c r="D189" s="634">
        <v>32246012</v>
      </c>
      <c r="E189" s="634">
        <v>6734331097</v>
      </c>
      <c r="F189" s="634">
        <v>4860241647</v>
      </c>
      <c r="G189" s="634">
        <v>9401254</v>
      </c>
      <c r="H189" s="634">
        <v>4869642901</v>
      </c>
      <c r="I189" s="634">
        <v>1792690524</v>
      </c>
      <c r="J189" s="634">
        <v>645989</v>
      </c>
      <c r="K189" s="634">
        <v>1793336513</v>
      </c>
      <c r="L189" s="634">
        <v>25567620</v>
      </c>
      <c r="M189" s="634">
        <v>484550207</v>
      </c>
      <c r="N189" s="634">
        <v>0</v>
      </c>
      <c r="O189" s="634">
        <v>484550207</v>
      </c>
      <c r="P189" s="634">
        <v>13907428338</v>
      </c>
      <c r="Q189" s="634">
        <v>13380584876</v>
      </c>
      <c r="R189" s="634">
        <v>13422878131</v>
      </c>
      <c r="S189" s="634">
        <v>13907428338</v>
      </c>
      <c r="T189" s="634">
        <v>21678708</v>
      </c>
      <c r="U189" s="634">
        <v>0</v>
      </c>
      <c r="V189" s="634">
        <v>21678708</v>
      </c>
      <c r="W189" s="634">
        <v>813934280</v>
      </c>
      <c r="X189" s="634">
        <v>0</v>
      </c>
      <c r="Y189" s="634">
        <v>13907428338</v>
      </c>
      <c r="Z189" s="634">
        <v>0</v>
      </c>
    </row>
    <row r="190" spans="1:26">
      <c r="A190" s="633" t="s">
        <v>318</v>
      </c>
      <c r="B190" s="633" t="s">
        <v>6</v>
      </c>
      <c r="C190" s="634">
        <v>591999428</v>
      </c>
      <c r="D190" s="634">
        <v>4784690</v>
      </c>
      <c r="E190" s="634">
        <v>596784118</v>
      </c>
      <c r="F190" s="634">
        <v>375235353</v>
      </c>
      <c r="G190" s="634">
        <v>-16186744</v>
      </c>
      <c r="H190" s="634">
        <v>359048609</v>
      </c>
      <c r="I190" s="634">
        <v>137027090</v>
      </c>
      <c r="J190" s="634">
        <v>-1819541</v>
      </c>
      <c r="K190" s="634">
        <v>135207549</v>
      </c>
      <c r="L190" s="634">
        <v>2130635</v>
      </c>
      <c r="M190" s="634">
        <v>42083199</v>
      </c>
      <c r="N190" s="634">
        <v>0</v>
      </c>
      <c r="O190" s="634">
        <v>42083199</v>
      </c>
      <c r="P190" s="634">
        <v>1135254110</v>
      </c>
      <c r="Q190" s="634">
        <v>1106392506</v>
      </c>
      <c r="R190" s="634">
        <v>1093170911</v>
      </c>
      <c r="S190" s="634">
        <v>1135254110</v>
      </c>
      <c r="T190" s="634">
        <v>1951433</v>
      </c>
      <c r="U190" s="634">
        <v>0</v>
      </c>
      <c r="V190" s="634">
        <v>1951433</v>
      </c>
      <c r="W190" s="634">
        <v>61785197</v>
      </c>
      <c r="X190" s="634">
        <v>0</v>
      </c>
      <c r="Y190" s="634">
        <v>1135254110</v>
      </c>
      <c r="Z190" s="634">
        <v>0</v>
      </c>
    </row>
    <row r="191" spans="1:26">
      <c r="A191" s="633" t="s">
        <v>318</v>
      </c>
      <c r="B191" s="633" t="s">
        <v>7</v>
      </c>
      <c r="C191" s="634">
        <v>518046023</v>
      </c>
      <c r="D191" s="634">
        <v>-39619109</v>
      </c>
      <c r="E191" s="634">
        <v>478426914</v>
      </c>
      <c r="F191" s="634">
        <v>345825794</v>
      </c>
      <c r="G191" s="634">
        <v>-18587805</v>
      </c>
      <c r="H191" s="634">
        <v>327237989</v>
      </c>
      <c r="I191" s="634">
        <v>127644560</v>
      </c>
      <c r="J191" s="634">
        <v>-1381646</v>
      </c>
      <c r="K191" s="634">
        <v>126262914</v>
      </c>
      <c r="L191" s="634">
        <v>2130635</v>
      </c>
      <c r="M191" s="634">
        <v>36224530</v>
      </c>
      <c r="N191" s="634">
        <v>0</v>
      </c>
      <c r="O191" s="634">
        <v>36224530</v>
      </c>
      <c r="P191" s="634">
        <v>970282982</v>
      </c>
      <c r="Q191" s="634">
        <v>993647012</v>
      </c>
      <c r="R191" s="634">
        <v>934058452</v>
      </c>
      <c r="S191" s="634">
        <v>970282982</v>
      </c>
      <c r="T191" s="634">
        <v>1940634</v>
      </c>
      <c r="U191" s="634">
        <v>0</v>
      </c>
      <c r="V191" s="634">
        <v>1940634</v>
      </c>
      <c r="W191" s="634">
        <v>43623735</v>
      </c>
      <c r="X191" s="634">
        <v>0</v>
      </c>
      <c r="Y191" s="634">
        <v>970282982</v>
      </c>
      <c r="Z191" s="634">
        <v>0</v>
      </c>
    </row>
    <row r="192" spans="1:26">
      <c r="A192" s="633" t="s">
        <v>318</v>
      </c>
      <c r="B192" s="633" t="s">
        <v>8</v>
      </c>
      <c r="C192" s="634">
        <v>436924739</v>
      </c>
      <c r="D192" s="634">
        <v>3188783</v>
      </c>
      <c r="E192" s="634">
        <v>440113522</v>
      </c>
      <c r="F192" s="634">
        <v>333793059</v>
      </c>
      <c r="G192" s="634">
        <v>129480</v>
      </c>
      <c r="H192" s="634">
        <v>333922539</v>
      </c>
      <c r="I192" s="634">
        <v>140260260</v>
      </c>
      <c r="J192" s="634">
        <v>142059</v>
      </c>
      <c r="K192" s="634">
        <v>140402319</v>
      </c>
      <c r="L192" s="634">
        <v>2130635</v>
      </c>
      <c r="M192" s="634">
        <v>37044706</v>
      </c>
      <c r="N192" s="634">
        <v>0</v>
      </c>
      <c r="O192" s="634">
        <v>37044706</v>
      </c>
      <c r="P192" s="634">
        <v>953613721</v>
      </c>
      <c r="Q192" s="634">
        <v>913108693</v>
      </c>
      <c r="R192" s="634">
        <v>916569015</v>
      </c>
      <c r="S192" s="634">
        <v>953613721</v>
      </c>
      <c r="T192" s="634">
        <v>1791439</v>
      </c>
      <c r="U192" s="634">
        <v>0</v>
      </c>
      <c r="V192" s="634">
        <v>1791439</v>
      </c>
      <c r="W192" s="634">
        <v>42457051</v>
      </c>
      <c r="X192" s="634">
        <v>0</v>
      </c>
      <c r="Y192" s="634">
        <v>953613721</v>
      </c>
      <c r="Z192" s="634">
        <v>0</v>
      </c>
    </row>
    <row r="193" spans="1:26">
      <c r="A193" s="633" t="s">
        <v>318</v>
      </c>
      <c r="B193" s="633" t="s">
        <v>9</v>
      </c>
      <c r="C193" s="634">
        <v>428692199</v>
      </c>
      <c r="D193" s="634">
        <v>1320374</v>
      </c>
      <c r="E193" s="634">
        <v>430012573</v>
      </c>
      <c r="F193" s="634">
        <v>363774191</v>
      </c>
      <c r="G193" s="634">
        <v>19383436</v>
      </c>
      <c r="H193" s="634">
        <v>383157627</v>
      </c>
      <c r="I193" s="634">
        <v>138695218</v>
      </c>
      <c r="J193" s="634">
        <v>2269803</v>
      </c>
      <c r="K193" s="634">
        <v>140965021</v>
      </c>
      <c r="L193" s="634">
        <v>2130635</v>
      </c>
      <c r="M193" s="634">
        <v>35905379</v>
      </c>
      <c r="N193" s="634">
        <v>0</v>
      </c>
      <c r="O193" s="634">
        <v>35905379</v>
      </c>
      <c r="P193" s="634">
        <v>992171235</v>
      </c>
      <c r="Q193" s="634">
        <v>933292243</v>
      </c>
      <c r="R193" s="634">
        <v>956265856</v>
      </c>
      <c r="S193" s="634">
        <v>992171235</v>
      </c>
      <c r="T193" s="634">
        <v>1677184</v>
      </c>
      <c r="U193" s="634">
        <v>0</v>
      </c>
      <c r="V193" s="634">
        <v>1677184</v>
      </c>
      <c r="W193" s="634">
        <v>46814941</v>
      </c>
      <c r="X193" s="634">
        <v>0</v>
      </c>
      <c r="Y193" s="634">
        <v>992171235</v>
      </c>
      <c r="Z193" s="634">
        <v>0</v>
      </c>
    </row>
    <row r="194" spans="1:26">
      <c r="A194" s="633" t="s">
        <v>318</v>
      </c>
      <c r="B194" s="633" t="s">
        <v>10</v>
      </c>
      <c r="C194" s="634">
        <v>464755205</v>
      </c>
      <c r="D194" s="634">
        <v>88320244</v>
      </c>
      <c r="E194" s="634">
        <v>553075449</v>
      </c>
      <c r="F194" s="634">
        <v>389207045</v>
      </c>
      <c r="G194" s="634">
        <v>63089314</v>
      </c>
      <c r="H194" s="634">
        <v>452296359</v>
      </c>
      <c r="I194" s="634">
        <v>149815224</v>
      </c>
      <c r="J194" s="634">
        <v>5213570</v>
      </c>
      <c r="K194" s="634">
        <v>155028794</v>
      </c>
      <c r="L194" s="634">
        <v>2130635</v>
      </c>
      <c r="M194" s="634">
        <v>41433526</v>
      </c>
      <c r="N194" s="634">
        <v>0</v>
      </c>
      <c r="O194" s="634">
        <v>41433526</v>
      </c>
      <c r="P194" s="634">
        <v>1203964763</v>
      </c>
      <c r="Q194" s="634">
        <v>1005908109</v>
      </c>
      <c r="R194" s="634">
        <v>1162531237</v>
      </c>
      <c r="S194" s="634">
        <v>1203964763</v>
      </c>
      <c r="T194" s="634">
        <v>1667292</v>
      </c>
      <c r="U194" s="634">
        <v>0</v>
      </c>
      <c r="V194" s="634">
        <v>1667292</v>
      </c>
      <c r="W194" s="634">
        <v>70353777</v>
      </c>
      <c r="X194" s="634">
        <v>0</v>
      </c>
      <c r="Y194" s="634">
        <v>1203964763</v>
      </c>
      <c r="Z194" s="634">
        <v>0</v>
      </c>
    </row>
    <row r="195" spans="1:26">
      <c r="A195" s="633" t="s">
        <v>318</v>
      </c>
      <c r="B195" s="633" t="s">
        <v>11</v>
      </c>
      <c r="C195" s="634">
        <v>665138846</v>
      </c>
      <c r="D195" s="634">
        <v>48977193</v>
      </c>
      <c r="E195" s="634">
        <v>714116039</v>
      </c>
      <c r="F195" s="634">
        <v>476276915</v>
      </c>
      <c r="G195" s="634">
        <v>14308204</v>
      </c>
      <c r="H195" s="634">
        <v>490585119</v>
      </c>
      <c r="I195" s="634">
        <v>154873748</v>
      </c>
      <c r="J195" s="634">
        <v>-118864</v>
      </c>
      <c r="K195" s="634">
        <v>154754884</v>
      </c>
      <c r="L195" s="634">
        <v>2130635</v>
      </c>
      <c r="M195" s="634">
        <v>44203009</v>
      </c>
      <c r="N195" s="634">
        <v>0</v>
      </c>
      <c r="O195" s="634">
        <v>44203009</v>
      </c>
      <c r="P195" s="634">
        <v>1405789686</v>
      </c>
      <c r="Q195" s="634">
        <v>1298420144</v>
      </c>
      <c r="R195" s="634">
        <v>1361586677</v>
      </c>
      <c r="S195" s="634">
        <v>1405789686</v>
      </c>
      <c r="T195" s="634">
        <v>1771811</v>
      </c>
      <c r="U195" s="634">
        <v>0</v>
      </c>
      <c r="V195" s="634">
        <v>1771811</v>
      </c>
      <c r="W195" s="634">
        <v>99405364</v>
      </c>
      <c r="X195" s="634">
        <v>0</v>
      </c>
      <c r="Y195" s="634">
        <v>1405789686</v>
      </c>
      <c r="Z195" s="634">
        <v>0</v>
      </c>
    </row>
    <row r="196" spans="1:26">
      <c r="A196" s="633" t="s">
        <v>318</v>
      </c>
      <c r="B196" s="633" t="s">
        <v>12</v>
      </c>
      <c r="C196" s="634">
        <v>759577053</v>
      </c>
      <c r="D196" s="634">
        <v>25096026</v>
      </c>
      <c r="E196" s="634">
        <v>784673079</v>
      </c>
      <c r="F196" s="634">
        <v>499072560</v>
      </c>
      <c r="G196" s="634">
        <v>-9430096</v>
      </c>
      <c r="H196" s="634">
        <v>489642464</v>
      </c>
      <c r="I196" s="634">
        <v>170714103</v>
      </c>
      <c r="J196" s="634">
        <v>-861198</v>
      </c>
      <c r="K196" s="634">
        <v>169852905</v>
      </c>
      <c r="L196" s="634">
        <v>2130635</v>
      </c>
      <c r="M196" s="634">
        <v>47388633</v>
      </c>
      <c r="N196" s="634">
        <v>0</v>
      </c>
      <c r="O196" s="634">
        <v>47388633</v>
      </c>
      <c r="P196" s="634">
        <v>1493687716</v>
      </c>
      <c r="Q196" s="634">
        <v>1431494351</v>
      </c>
      <c r="R196" s="634">
        <v>1446299083</v>
      </c>
      <c r="S196" s="634">
        <v>1493687716</v>
      </c>
      <c r="T196" s="634">
        <v>1905722</v>
      </c>
      <c r="U196" s="634">
        <v>0</v>
      </c>
      <c r="V196" s="634">
        <v>1905722</v>
      </c>
      <c r="W196" s="634">
        <v>112600302</v>
      </c>
      <c r="X196" s="634">
        <v>0</v>
      </c>
      <c r="Y196" s="634">
        <v>1493687716</v>
      </c>
      <c r="Z196" s="634">
        <v>0</v>
      </c>
    </row>
    <row r="197" spans="1:26">
      <c r="A197" s="633" t="s">
        <v>318</v>
      </c>
      <c r="B197" s="633" t="s">
        <v>13</v>
      </c>
      <c r="C197" s="634">
        <v>756175509</v>
      </c>
      <c r="D197" s="634">
        <v>-17994009</v>
      </c>
      <c r="E197" s="634">
        <v>738181500</v>
      </c>
      <c r="F197" s="634">
        <v>492212888</v>
      </c>
      <c r="G197" s="634">
        <v>-8387787</v>
      </c>
      <c r="H197" s="634">
        <v>483825101</v>
      </c>
      <c r="I197" s="634">
        <v>169537543</v>
      </c>
      <c r="J197" s="634">
        <v>-59476</v>
      </c>
      <c r="K197" s="634">
        <v>169478067</v>
      </c>
      <c r="L197" s="634">
        <v>2130635</v>
      </c>
      <c r="M197" s="634">
        <v>47664361</v>
      </c>
      <c r="N197" s="634">
        <v>0</v>
      </c>
      <c r="O197" s="634">
        <v>47664361</v>
      </c>
      <c r="P197" s="634">
        <v>1441279664</v>
      </c>
      <c r="Q197" s="634">
        <v>1420056575</v>
      </c>
      <c r="R197" s="634">
        <v>1393615303</v>
      </c>
      <c r="S197" s="634">
        <v>1441279664</v>
      </c>
      <c r="T197" s="634">
        <v>2098615</v>
      </c>
      <c r="U197" s="634">
        <v>0</v>
      </c>
      <c r="V197" s="634">
        <v>2098615</v>
      </c>
      <c r="W197" s="634">
        <v>103130101</v>
      </c>
      <c r="X197" s="634">
        <v>0</v>
      </c>
      <c r="Y197" s="634">
        <v>1441279664</v>
      </c>
      <c r="Z197" s="634">
        <v>0</v>
      </c>
    </row>
    <row r="198" spans="1:26">
      <c r="A198" s="633" t="s">
        <v>318</v>
      </c>
      <c r="B198" s="633" t="s">
        <v>14</v>
      </c>
      <c r="C198" s="634">
        <v>721622194</v>
      </c>
      <c r="D198" s="634">
        <v>-65330131</v>
      </c>
      <c r="E198" s="634">
        <v>656292063</v>
      </c>
      <c r="F198" s="634">
        <v>494169940</v>
      </c>
      <c r="G198" s="634">
        <v>-28796272</v>
      </c>
      <c r="H198" s="634">
        <v>465373668</v>
      </c>
      <c r="I198" s="634">
        <v>157952084</v>
      </c>
      <c r="J198" s="634">
        <v>-3083506</v>
      </c>
      <c r="K198" s="634">
        <v>154868578</v>
      </c>
      <c r="L198" s="634">
        <v>2130635</v>
      </c>
      <c r="M198" s="634">
        <v>43259508</v>
      </c>
      <c r="N198" s="634">
        <v>0</v>
      </c>
      <c r="O198" s="634">
        <v>43259508</v>
      </c>
      <c r="P198" s="634">
        <v>1321924452</v>
      </c>
      <c r="Q198" s="634">
        <v>1375874853</v>
      </c>
      <c r="R198" s="634">
        <v>1278664944</v>
      </c>
      <c r="S198" s="634">
        <v>1321924452</v>
      </c>
      <c r="T198" s="634">
        <v>1846887</v>
      </c>
      <c r="U198" s="634">
        <v>0</v>
      </c>
      <c r="V198" s="634">
        <v>1846887</v>
      </c>
      <c r="W198" s="634">
        <v>84808503</v>
      </c>
      <c r="X198" s="634">
        <v>0</v>
      </c>
      <c r="Y198" s="634">
        <v>1321924452</v>
      </c>
      <c r="Z198" s="634">
        <v>0</v>
      </c>
    </row>
    <row r="199" spans="1:26">
      <c r="A199" s="633" t="s">
        <v>318</v>
      </c>
      <c r="B199" s="633" t="s">
        <v>15</v>
      </c>
      <c r="C199" s="634">
        <v>564907042</v>
      </c>
      <c r="D199" s="634">
        <v>-58727742</v>
      </c>
      <c r="E199" s="634">
        <v>506179300</v>
      </c>
      <c r="F199" s="634">
        <v>429792308</v>
      </c>
      <c r="G199" s="634">
        <v>-22494952</v>
      </c>
      <c r="H199" s="634">
        <v>407297356</v>
      </c>
      <c r="I199" s="634">
        <v>159983895</v>
      </c>
      <c r="J199" s="634">
        <v>-1610488</v>
      </c>
      <c r="K199" s="634">
        <v>158373407</v>
      </c>
      <c r="L199" s="634">
        <v>2130635</v>
      </c>
      <c r="M199" s="634">
        <v>39484371</v>
      </c>
      <c r="N199" s="634">
        <v>0</v>
      </c>
      <c r="O199" s="634">
        <v>39484371</v>
      </c>
      <c r="P199" s="634">
        <v>1113465069</v>
      </c>
      <c r="Q199" s="634">
        <v>1156813880</v>
      </c>
      <c r="R199" s="634">
        <v>1073980698</v>
      </c>
      <c r="S199" s="634">
        <v>1113465069</v>
      </c>
      <c r="T199" s="634">
        <v>1666834</v>
      </c>
      <c r="U199" s="634">
        <v>0</v>
      </c>
      <c r="V199" s="634">
        <v>1666834</v>
      </c>
      <c r="W199" s="634">
        <v>59040273</v>
      </c>
      <c r="X199" s="634">
        <v>0</v>
      </c>
      <c r="Y199" s="634">
        <v>1113465069</v>
      </c>
      <c r="Z199" s="634">
        <v>0</v>
      </c>
    </row>
    <row r="200" spans="1:26">
      <c r="A200" s="633" t="s">
        <v>318</v>
      </c>
      <c r="B200" s="633" t="s">
        <v>16</v>
      </c>
      <c r="C200" s="634">
        <v>417239484</v>
      </c>
      <c r="D200" s="634">
        <v>-20460674</v>
      </c>
      <c r="E200" s="634">
        <v>396778810</v>
      </c>
      <c r="F200" s="634">
        <v>359478607</v>
      </c>
      <c r="G200" s="634">
        <v>7735133</v>
      </c>
      <c r="H200" s="634">
        <v>367213740</v>
      </c>
      <c r="I200" s="634">
        <v>147220635</v>
      </c>
      <c r="J200" s="634">
        <v>1556712</v>
      </c>
      <c r="K200" s="634">
        <v>148777347</v>
      </c>
      <c r="L200" s="634">
        <v>2130635</v>
      </c>
      <c r="M200" s="634">
        <v>37679744</v>
      </c>
      <c r="N200" s="634">
        <v>0</v>
      </c>
      <c r="O200" s="634">
        <v>37679744</v>
      </c>
      <c r="P200" s="634">
        <v>952580276</v>
      </c>
      <c r="Q200" s="634">
        <v>926069361</v>
      </c>
      <c r="R200" s="634">
        <v>914900532</v>
      </c>
      <c r="S200" s="634">
        <v>952580276</v>
      </c>
      <c r="T200" s="634">
        <v>1509075</v>
      </c>
      <c r="U200" s="634">
        <v>0</v>
      </c>
      <c r="V200" s="634">
        <v>1509075</v>
      </c>
      <c r="W200" s="634">
        <v>42855975</v>
      </c>
      <c r="X200" s="634">
        <v>0</v>
      </c>
      <c r="Y200" s="634">
        <v>952580276</v>
      </c>
      <c r="Z200" s="634">
        <v>0</v>
      </c>
    </row>
    <row r="201" spans="1:26">
      <c r="A201" s="633" t="s">
        <v>318</v>
      </c>
      <c r="B201" s="633" t="s">
        <v>17</v>
      </c>
      <c r="C201" s="634">
        <v>476736596</v>
      </c>
      <c r="D201" s="634">
        <v>63534458</v>
      </c>
      <c r="E201" s="634">
        <v>540271054</v>
      </c>
      <c r="F201" s="634">
        <v>360096597</v>
      </c>
      <c r="G201" s="634">
        <v>8773559</v>
      </c>
      <c r="H201" s="634">
        <v>368870156</v>
      </c>
      <c r="I201" s="634">
        <v>138876498</v>
      </c>
      <c r="J201" s="634">
        <v>407879</v>
      </c>
      <c r="K201" s="634">
        <v>139284377</v>
      </c>
      <c r="L201" s="634">
        <v>2130635</v>
      </c>
      <c r="M201" s="634">
        <v>42116463</v>
      </c>
      <c r="N201" s="634">
        <v>0</v>
      </c>
      <c r="O201" s="634">
        <v>42116463</v>
      </c>
      <c r="P201" s="634">
        <v>1092672685</v>
      </c>
      <c r="Q201" s="634">
        <v>977840326</v>
      </c>
      <c r="R201" s="634">
        <v>1050556222</v>
      </c>
      <c r="S201" s="634">
        <v>1092672685</v>
      </c>
      <c r="T201" s="634">
        <v>1851782</v>
      </c>
      <c r="U201" s="634">
        <v>0</v>
      </c>
      <c r="V201" s="634">
        <v>1851782</v>
      </c>
      <c r="W201" s="634">
        <v>57001032</v>
      </c>
      <c r="X201" s="634">
        <v>0</v>
      </c>
      <c r="Y201" s="634">
        <v>1092672685</v>
      </c>
      <c r="Z201" s="634">
        <v>0</v>
      </c>
    </row>
    <row r="202" spans="1:26">
      <c r="A202" s="633" t="s">
        <v>318</v>
      </c>
      <c r="B202" s="586" t="s">
        <v>184</v>
      </c>
      <c r="C202" s="634">
        <v>6801814318</v>
      </c>
      <c r="D202" s="634">
        <v>33090103</v>
      </c>
      <c r="E202" s="634">
        <v>6834904421</v>
      </c>
      <c r="F202" s="634">
        <v>4918935257</v>
      </c>
      <c r="G202" s="634">
        <v>9535470</v>
      </c>
      <c r="H202" s="634">
        <v>4928470727</v>
      </c>
      <c r="I202" s="634">
        <v>1792600858</v>
      </c>
      <c r="J202" s="634">
        <v>655304</v>
      </c>
      <c r="K202" s="634">
        <v>1793256162</v>
      </c>
      <c r="L202" s="634">
        <v>25567620</v>
      </c>
      <c r="M202" s="634">
        <v>494487429</v>
      </c>
      <c r="N202" s="634">
        <v>0</v>
      </c>
      <c r="O202" s="634">
        <v>494487429</v>
      </c>
      <c r="P202" s="634">
        <v>14076686359</v>
      </c>
      <c r="Q202" s="634">
        <v>13538918053</v>
      </c>
      <c r="R202" s="634">
        <v>13582198930</v>
      </c>
      <c r="S202" s="634">
        <v>14076686359</v>
      </c>
      <c r="T202" s="634">
        <v>21678708</v>
      </c>
      <c r="U202" s="634">
        <v>0</v>
      </c>
      <c r="V202" s="634">
        <v>21678708</v>
      </c>
      <c r="W202" s="634">
        <v>823876251</v>
      </c>
      <c r="X202" s="634">
        <v>0</v>
      </c>
      <c r="Y202" s="634">
        <v>14076686359</v>
      </c>
      <c r="Z202" s="634">
        <v>0</v>
      </c>
    </row>
    <row r="203" spans="1:26">
      <c r="A203" s="633" t="s">
        <v>317</v>
      </c>
      <c r="B203" s="633" t="s">
        <v>6</v>
      </c>
      <c r="C203" s="634">
        <v>600658373</v>
      </c>
      <c r="D203" s="634">
        <v>4848218</v>
      </c>
      <c r="E203" s="634">
        <v>605506591</v>
      </c>
      <c r="F203" s="634">
        <v>379632681</v>
      </c>
      <c r="G203" s="634">
        <v>-16384567</v>
      </c>
      <c r="H203" s="634">
        <v>363248114</v>
      </c>
      <c r="I203" s="634">
        <v>137048412</v>
      </c>
      <c r="J203" s="634">
        <v>-1820700</v>
      </c>
      <c r="K203" s="634">
        <v>135227712</v>
      </c>
      <c r="L203" s="634">
        <v>2130635</v>
      </c>
      <c r="M203" s="634">
        <v>43062980</v>
      </c>
      <c r="N203" s="634">
        <v>0</v>
      </c>
      <c r="O203" s="634">
        <v>43062980</v>
      </c>
      <c r="P203" s="634">
        <v>1149176032</v>
      </c>
      <c r="Q203" s="634">
        <v>1119470101</v>
      </c>
      <c r="R203" s="634">
        <v>1106113052</v>
      </c>
      <c r="S203" s="634">
        <v>1149176032</v>
      </c>
      <c r="T203" s="634">
        <v>1951433</v>
      </c>
      <c r="U203" s="634">
        <v>0</v>
      </c>
      <c r="V203" s="634">
        <v>1951433</v>
      </c>
      <c r="W203" s="634">
        <v>62560129</v>
      </c>
      <c r="X203" s="634">
        <v>0</v>
      </c>
      <c r="Y203" s="634">
        <v>1149176032</v>
      </c>
      <c r="Z203" s="634">
        <v>0</v>
      </c>
    </row>
    <row r="204" spans="1:26">
      <c r="A204" s="633" t="s">
        <v>317</v>
      </c>
      <c r="B204" s="633" t="s">
        <v>7</v>
      </c>
      <c r="C204" s="634">
        <v>525585742</v>
      </c>
      <c r="D204" s="634">
        <v>-40059997</v>
      </c>
      <c r="E204" s="634">
        <v>485525745</v>
      </c>
      <c r="F204" s="634">
        <v>349867574</v>
      </c>
      <c r="G204" s="634">
        <v>-18803627</v>
      </c>
      <c r="H204" s="634">
        <v>331063947</v>
      </c>
      <c r="I204" s="634">
        <v>127663069</v>
      </c>
      <c r="J204" s="634">
        <v>-1382127</v>
      </c>
      <c r="K204" s="634">
        <v>126280942</v>
      </c>
      <c r="L204" s="634">
        <v>2130635</v>
      </c>
      <c r="M204" s="634">
        <v>37111663</v>
      </c>
      <c r="N204" s="634">
        <v>0</v>
      </c>
      <c r="O204" s="634">
        <v>37111663</v>
      </c>
      <c r="P204" s="634">
        <v>982112932</v>
      </c>
      <c r="Q204" s="634">
        <v>1005247020</v>
      </c>
      <c r="R204" s="634">
        <v>945001269</v>
      </c>
      <c r="S204" s="634">
        <v>982112932</v>
      </c>
      <c r="T204" s="634">
        <v>1940634</v>
      </c>
      <c r="U204" s="634">
        <v>0</v>
      </c>
      <c r="V204" s="634">
        <v>1940634</v>
      </c>
      <c r="W204" s="634">
        <v>44172633</v>
      </c>
      <c r="X204" s="634">
        <v>0</v>
      </c>
      <c r="Y204" s="634">
        <v>982112932</v>
      </c>
      <c r="Z204" s="634">
        <v>0</v>
      </c>
    </row>
    <row r="205" spans="1:26">
      <c r="A205" s="633" t="s">
        <v>317</v>
      </c>
      <c r="B205" s="633" t="s">
        <v>8</v>
      </c>
      <c r="C205" s="634">
        <v>443236017</v>
      </c>
      <c r="D205" s="634">
        <v>3250365</v>
      </c>
      <c r="E205" s="634">
        <v>446486382</v>
      </c>
      <c r="F205" s="634">
        <v>337687921</v>
      </c>
      <c r="G205" s="634">
        <v>133523</v>
      </c>
      <c r="H205" s="634">
        <v>337821444</v>
      </c>
      <c r="I205" s="634">
        <v>140280231</v>
      </c>
      <c r="J205" s="634">
        <v>142399</v>
      </c>
      <c r="K205" s="634">
        <v>140422630</v>
      </c>
      <c r="L205" s="634">
        <v>2130635</v>
      </c>
      <c r="M205" s="634">
        <v>38035370</v>
      </c>
      <c r="N205" s="634">
        <v>0</v>
      </c>
      <c r="O205" s="634">
        <v>38035370</v>
      </c>
      <c r="P205" s="634">
        <v>964896461</v>
      </c>
      <c r="Q205" s="634">
        <v>923334804</v>
      </c>
      <c r="R205" s="634">
        <v>926861091</v>
      </c>
      <c r="S205" s="634">
        <v>964896461</v>
      </c>
      <c r="T205" s="634">
        <v>1791439</v>
      </c>
      <c r="U205" s="634">
        <v>0</v>
      </c>
      <c r="V205" s="634">
        <v>1791439</v>
      </c>
      <c r="W205" s="634">
        <v>42962769</v>
      </c>
      <c r="X205" s="634">
        <v>0</v>
      </c>
      <c r="Y205" s="634">
        <v>964896461</v>
      </c>
      <c r="Z205" s="634">
        <v>0</v>
      </c>
    </row>
    <row r="206" spans="1:26">
      <c r="A206" s="633" t="s">
        <v>317</v>
      </c>
      <c r="B206" s="633" t="s">
        <v>9</v>
      </c>
      <c r="C206" s="634">
        <v>434788661</v>
      </c>
      <c r="D206" s="634">
        <v>1372463</v>
      </c>
      <c r="E206" s="634">
        <v>436161124</v>
      </c>
      <c r="F206" s="634">
        <v>368025982</v>
      </c>
      <c r="G206" s="634">
        <v>19613635</v>
      </c>
      <c r="H206" s="634">
        <v>387639617</v>
      </c>
      <c r="I206" s="634">
        <v>138723738</v>
      </c>
      <c r="J206" s="634">
        <v>2270819</v>
      </c>
      <c r="K206" s="634">
        <v>140994557</v>
      </c>
      <c r="L206" s="634">
        <v>2130635</v>
      </c>
      <c r="M206" s="634">
        <v>36875666</v>
      </c>
      <c r="N206" s="634">
        <v>0</v>
      </c>
      <c r="O206" s="634">
        <v>36875666</v>
      </c>
      <c r="P206" s="634">
        <v>1003801599</v>
      </c>
      <c r="Q206" s="634">
        <v>943669016</v>
      </c>
      <c r="R206" s="634">
        <v>966925933</v>
      </c>
      <c r="S206" s="634">
        <v>1003801599</v>
      </c>
      <c r="T206" s="634">
        <v>1677184</v>
      </c>
      <c r="U206" s="634">
        <v>0</v>
      </c>
      <c r="V206" s="634">
        <v>1677184</v>
      </c>
      <c r="W206" s="634">
        <v>47362320</v>
      </c>
      <c r="X206" s="634">
        <v>0</v>
      </c>
      <c r="Y206" s="634">
        <v>1003801599</v>
      </c>
      <c r="Z206" s="634">
        <v>0</v>
      </c>
    </row>
    <row r="207" spans="1:26">
      <c r="A207" s="633" t="s">
        <v>317</v>
      </c>
      <c r="B207" s="633" t="s">
        <v>10</v>
      </c>
      <c r="C207" s="634">
        <v>471425022</v>
      </c>
      <c r="D207" s="634">
        <v>89353193</v>
      </c>
      <c r="E207" s="634">
        <v>560778215</v>
      </c>
      <c r="F207" s="634">
        <v>393790953</v>
      </c>
      <c r="G207" s="634">
        <v>63833816</v>
      </c>
      <c r="H207" s="634">
        <v>457624769</v>
      </c>
      <c r="I207" s="634">
        <v>149815224</v>
      </c>
      <c r="J207" s="634">
        <v>5213570</v>
      </c>
      <c r="K207" s="634">
        <v>155028794</v>
      </c>
      <c r="L207" s="634">
        <v>2130635</v>
      </c>
      <c r="M207" s="634">
        <v>42446534</v>
      </c>
      <c r="N207" s="634">
        <v>0</v>
      </c>
      <c r="O207" s="634">
        <v>42446534</v>
      </c>
      <c r="P207" s="634">
        <v>1218008947</v>
      </c>
      <c r="Q207" s="634">
        <v>1017161834</v>
      </c>
      <c r="R207" s="634">
        <v>1175562413</v>
      </c>
      <c r="S207" s="634">
        <v>1218008947</v>
      </c>
      <c r="T207" s="634">
        <v>1667292</v>
      </c>
      <c r="U207" s="634">
        <v>0</v>
      </c>
      <c r="V207" s="634">
        <v>1667292</v>
      </c>
      <c r="W207" s="634">
        <v>71163864</v>
      </c>
      <c r="X207" s="634">
        <v>0</v>
      </c>
      <c r="Y207" s="634">
        <v>1218008947</v>
      </c>
      <c r="Z207" s="634">
        <v>0</v>
      </c>
    </row>
    <row r="208" spans="1:26">
      <c r="A208" s="633" t="s">
        <v>317</v>
      </c>
      <c r="B208" s="633" t="s">
        <v>11</v>
      </c>
      <c r="C208" s="634">
        <v>674618629</v>
      </c>
      <c r="D208" s="634">
        <v>49559143</v>
      </c>
      <c r="E208" s="634">
        <v>724177772</v>
      </c>
      <c r="F208" s="634">
        <v>481906098</v>
      </c>
      <c r="G208" s="634">
        <v>14462471</v>
      </c>
      <c r="H208" s="634">
        <v>496368569</v>
      </c>
      <c r="I208" s="634">
        <v>154873748</v>
      </c>
      <c r="J208" s="634">
        <v>-118864</v>
      </c>
      <c r="K208" s="634">
        <v>154754884</v>
      </c>
      <c r="L208" s="634">
        <v>2130635</v>
      </c>
      <c r="M208" s="634">
        <v>45188548</v>
      </c>
      <c r="N208" s="634">
        <v>0</v>
      </c>
      <c r="O208" s="634">
        <v>45188548</v>
      </c>
      <c r="P208" s="634">
        <v>1422620408</v>
      </c>
      <c r="Q208" s="634">
        <v>1313529110</v>
      </c>
      <c r="R208" s="634">
        <v>1377431860</v>
      </c>
      <c r="S208" s="634">
        <v>1422620408</v>
      </c>
      <c r="T208" s="634">
        <v>1771811</v>
      </c>
      <c r="U208" s="634">
        <v>0</v>
      </c>
      <c r="V208" s="634">
        <v>1771811</v>
      </c>
      <c r="W208" s="634">
        <v>100586481</v>
      </c>
      <c r="X208" s="634">
        <v>0</v>
      </c>
      <c r="Y208" s="634">
        <v>1422620408</v>
      </c>
      <c r="Z208" s="634">
        <v>0</v>
      </c>
    </row>
    <row r="209" spans="1:26">
      <c r="A209" s="633" t="s">
        <v>317</v>
      </c>
      <c r="B209" s="633" t="s">
        <v>12</v>
      </c>
      <c r="C209" s="634">
        <v>770382532</v>
      </c>
      <c r="D209" s="634">
        <v>25393382</v>
      </c>
      <c r="E209" s="634">
        <v>795775914</v>
      </c>
      <c r="F209" s="634">
        <v>504981171</v>
      </c>
      <c r="G209" s="634">
        <v>-9543038</v>
      </c>
      <c r="H209" s="634">
        <v>495438133</v>
      </c>
      <c r="I209" s="634">
        <v>170754304</v>
      </c>
      <c r="J209" s="634">
        <v>-861641</v>
      </c>
      <c r="K209" s="634">
        <v>169892663</v>
      </c>
      <c r="L209" s="634">
        <v>2130635</v>
      </c>
      <c r="M209" s="634">
        <v>48409154</v>
      </c>
      <c r="N209" s="634">
        <v>0</v>
      </c>
      <c r="O209" s="634">
        <v>48409154</v>
      </c>
      <c r="P209" s="634">
        <v>1511646499</v>
      </c>
      <c r="Q209" s="634">
        <v>1448248642</v>
      </c>
      <c r="R209" s="634">
        <v>1463237345</v>
      </c>
      <c r="S209" s="634">
        <v>1511646499</v>
      </c>
      <c r="T209" s="634">
        <v>1905722</v>
      </c>
      <c r="U209" s="634">
        <v>0</v>
      </c>
      <c r="V209" s="634">
        <v>1905722</v>
      </c>
      <c r="W209" s="634">
        <v>113951012</v>
      </c>
      <c r="X209" s="634">
        <v>0</v>
      </c>
      <c r="Y209" s="634">
        <v>1511646499</v>
      </c>
      <c r="Z209" s="634">
        <v>0</v>
      </c>
    </row>
    <row r="210" spans="1:26">
      <c r="A210" s="633" t="s">
        <v>317</v>
      </c>
      <c r="B210" s="633" t="s">
        <v>13</v>
      </c>
      <c r="C210" s="634">
        <v>766907537</v>
      </c>
      <c r="D210" s="634">
        <v>-18177151</v>
      </c>
      <c r="E210" s="634">
        <v>748730386</v>
      </c>
      <c r="F210" s="634">
        <v>498036783</v>
      </c>
      <c r="G210" s="634">
        <v>-8490621</v>
      </c>
      <c r="H210" s="634">
        <v>489546162</v>
      </c>
      <c r="I210" s="634">
        <v>169576551</v>
      </c>
      <c r="J210" s="634">
        <v>-60178</v>
      </c>
      <c r="K210" s="634">
        <v>169516373</v>
      </c>
      <c r="L210" s="634">
        <v>2130635</v>
      </c>
      <c r="M210" s="634">
        <v>48686896</v>
      </c>
      <c r="N210" s="634">
        <v>0</v>
      </c>
      <c r="O210" s="634">
        <v>48686896</v>
      </c>
      <c r="P210" s="634">
        <v>1458610452</v>
      </c>
      <c r="Q210" s="634">
        <v>1436651506</v>
      </c>
      <c r="R210" s="634">
        <v>1409923556</v>
      </c>
      <c r="S210" s="634">
        <v>1458610452</v>
      </c>
      <c r="T210" s="634">
        <v>2098615</v>
      </c>
      <c r="U210" s="634">
        <v>0</v>
      </c>
      <c r="V210" s="634">
        <v>2098615</v>
      </c>
      <c r="W210" s="634">
        <v>104377048</v>
      </c>
      <c r="X210" s="634">
        <v>0</v>
      </c>
      <c r="Y210" s="634">
        <v>1458610452</v>
      </c>
      <c r="Z210" s="634">
        <v>0</v>
      </c>
    </row>
    <row r="211" spans="1:26">
      <c r="A211" s="633" t="s">
        <v>317</v>
      </c>
      <c r="B211" s="633" t="s">
        <v>14</v>
      </c>
      <c r="C211" s="634">
        <v>731779300</v>
      </c>
      <c r="D211" s="634">
        <v>-66100322</v>
      </c>
      <c r="E211" s="634">
        <v>665678978</v>
      </c>
      <c r="F211" s="634">
        <v>499997993</v>
      </c>
      <c r="G211" s="634">
        <v>-29133554</v>
      </c>
      <c r="H211" s="634">
        <v>470864439</v>
      </c>
      <c r="I211" s="634">
        <v>157990366</v>
      </c>
      <c r="J211" s="634">
        <v>-3085939</v>
      </c>
      <c r="K211" s="634">
        <v>154904427</v>
      </c>
      <c r="L211" s="634">
        <v>2130635</v>
      </c>
      <c r="M211" s="634">
        <v>44253029</v>
      </c>
      <c r="N211" s="634">
        <v>0</v>
      </c>
      <c r="O211" s="634">
        <v>44253029</v>
      </c>
      <c r="P211" s="634">
        <v>1337831508</v>
      </c>
      <c r="Q211" s="634">
        <v>1391898294</v>
      </c>
      <c r="R211" s="634">
        <v>1293578479</v>
      </c>
      <c r="S211" s="634">
        <v>1337831508</v>
      </c>
      <c r="T211" s="634">
        <v>1846887</v>
      </c>
      <c r="U211" s="634">
        <v>0</v>
      </c>
      <c r="V211" s="634">
        <v>1846887</v>
      </c>
      <c r="W211" s="634">
        <v>85846345</v>
      </c>
      <c r="X211" s="634">
        <v>0</v>
      </c>
      <c r="Y211" s="634">
        <v>1337831508</v>
      </c>
      <c r="Z211" s="634">
        <v>0</v>
      </c>
    </row>
    <row r="212" spans="1:26">
      <c r="A212" s="633" t="s">
        <v>317</v>
      </c>
      <c r="B212" s="633" t="s">
        <v>15</v>
      </c>
      <c r="C212" s="634">
        <v>572858432</v>
      </c>
      <c r="D212" s="634">
        <v>-59380172</v>
      </c>
      <c r="E212" s="634">
        <v>513478260</v>
      </c>
      <c r="F212" s="634">
        <v>434829963</v>
      </c>
      <c r="G212" s="634">
        <v>-22751678</v>
      </c>
      <c r="H212" s="634">
        <v>412078285</v>
      </c>
      <c r="I212" s="634">
        <v>160019489</v>
      </c>
      <c r="J212" s="634">
        <v>-1611913</v>
      </c>
      <c r="K212" s="634">
        <v>158407576</v>
      </c>
      <c r="L212" s="634">
        <v>2130635</v>
      </c>
      <c r="M212" s="634">
        <v>40515773</v>
      </c>
      <c r="N212" s="634">
        <v>0</v>
      </c>
      <c r="O212" s="634">
        <v>40515773</v>
      </c>
      <c r="P212" s="634">
        <v>1126610529</v>
      </c>
      <c r="Q212" s="634">
        <v>1169838519</v>
      </c>
      <c r="R212" s="634">
        <v>1086094756</v>
      </c>
      <c r="S212" s="634">
        <v>1126610529</v>
      </c>
      <c r="T212" s="634">
        <v>1666834</v>
      </c>
      <c r="U212" s="634">
        <v>0</v>
      </c>
      <c r="V212" s="634">
        <v>1666834</v>
      </c>
      <c r="W212" s="634">
        <v>59737737</v>
      </c>
      <c r="X212" s="634">
        <v>0</v>
      </c>
      <c r="Y212" s="634">
        <v>1126610529</v>
      </c>
      <c r="Z212" s="634">
        <v>0</v>
      </c>
    </row>
    <row r="213" spans="1:26">
      <c r="A213" s="633" t="s">
        <v>317</v>
      </c>
      <c r="B213" s="633" t="s">
        <v>16</v>
      </c>
      <c r="C213" s="634">
        <v>423319038</v>
      </c>
      <c r="D213" s="634">
        <v>-20669376</v>
      </c>
      <c r="E213" s="634">
        <v>402649662</v>
      </c>
      <c r="F213" s="634">
        <v>363672788</v>
      </c>
      <c r="G213" s="634">
        <v>7847001</v>
      </c>
      <c r="H213" s="634">
        <v>371519789</v>
      </c>
      <c r="I213" s="634">
        <v>147250500</v>
      </c>
      <c r="J213" s="634">
        <v>1558196</v>
      </c>
      <c r="K213" s="634">
        <v>148808696</v>
      </c>
      <c r="L213" s="634">
        <v>2130635</v>
      </c>
      <c r="M213" s="634">
        <v>38680761</v>
      </c>
      <c r="N213" s="634">
        <v>0</v>
      </c>
      <c r="O213" s="634">
        <v>38680761</v>
      </c>
      <c r="P213" s="634">
        <v>963789543</v>
      </c>
      <c r="Q213" s="634">
        <v>936372961</v>
      </c>
      <c r="R213" s="634">
        <v>925108782</v>
      </c>
      <c r="S213" s="634">
        <v>963789543</v>
      </c>
      <c r="T213" s="634">
        <v>1509075</v>
      </c>
      <c r="U213" s="634">
        <v>0</v>
      </c>
      <c r="V213" s="634">
        <v>1509075</v>
      </c>
      <c r="W213" s="634">
        <v>43359886</v>
      </c>
      <c r="X213" s="634">
        <v>0</v>
      </c>
      <c r="Y213" s="634">
        <v>963789543</v>
      </c>
      <c r="Z213" s="634">
        <v>0</v>
      </c>
    </row>
    <row r="214" spans="1:26">
      <c r="A214" s="633" t="s">
        <v>317</v>
      </c>
      <c r="B214" s="633" t="s">
        <v>17</v>
      </c>
      <c r="C214" s="634">
        <v>483817254</v>
      </c>
      <c r="D214" s="634">
        <v>64291318</v>
      </c>
      <c r="E214" s="634">
        <v>548108572</v>
      </c>
      <c r="F214" s="634">
        <v>364308398</v>
      </c>
      <c r="G214" s="634">
        <v>8861488</v>
      </c>
      <c r="H214" s="634">
        <v>373169886</v>
      </c>
      <c r="I214" s="634">
        <v>138906604</v>
      </c>
      <c r="J214" s="634">
        <v>407879</v>
      </c>
      <c r="K214" s="634">
        <v>139314483</v>
      </c>
      <c r="L214" s="634">
        <v>2130635</v>
      </c>
      <c r="M214" s="634">
        <v>43150382</v>
      </c>
      <c r="N214" s="634">
        <v>0</v>
      </c>
      <c r="O214" s="634">
        <v>43150382</v>
      </c>
      <c r="P214" s="634">
        <v>1105873958</v>
      </c>
      <c r="Q214" s="634">
        <v>989162891</v>
      </c>
      <c r="R214" s="634">
        <v>1062723576</v>
      </c>
      <c r="S214" s="634">
        <v>1105873958</v>
      </c>
      <c r="T214" s="634">
        <v>1851782</v>
      </c>
      <c r="U214" s="634">
        <v>0</v>
      </c>
      <c r="V214" s="634">
        <v>1851782</v>
      </c>
      <c r="W214" s="634">
        <v>57699909</v>
      </c>
      <c r="X214" s="634">
        <v>0</v>
      </c>
      <c r="Y214" s="634">
        <v>1105873958</v>
      </c>
      <c r="Z214" s="634">
        <v>0</v>
      </c>
    </row>
    <row r="215" spans="1:26">
      <c r="A215" s="633" t="s">
        <v>317</v>
      </c>
      <c r="B215" s="586" t="s">
        <v>184</v>
      </c>
      <c r="C215" s="634">
        <v>6899376537</v>
      </c>
      <c r="D215" s="634">
        <v>33681064</v>
      </c>
      <c r="E215" s="634">
        <v>6933057601</v>
      </c>
      <c r="F215" s="634">
        <v>4976738305</v>
      </c>
      <c r="G215" s="634">
        <v>9644849</v>
      </c>
      <c r="H215" s="634">
        <v>4986383154</v>
      </c>
      <c r="I215" s="634">
        <v>1792902236</v>
      </c>
      <c r="J215" s="634">
        <v>651501</v>
      </c>
      <c r="K215" s="634">
        <v>1793553737</v>
      </c>
      <c r="L215" s="634">
        <v>25567620</v>
      </c>
      <c r="M215" s="634">
        <v>506416756</v>
      </c>
      <c r="N215" s="634">
        <v>0</v>
      </c>
      <c r="O215" s="634">
        <v>506416756</v>
      </c>
      <c r="P215" s="634">
        <v>14244978868</v>
      </c>
      <c r="Q215" s="634">
        <v>13694584698</v>
      </c>
      <c r="R215" s="634">
        <v>13738562112</v>
      </c>
      <c r="S215" s="634">
        <v>14244978868</v>
      </c>
      <c r="T215" s="634">
        <v>21678708</v>
      </c>
      <c r="U215" s="634">
        <v>0</v>
      </c>
      <c r="V215" s="634">
        <v>21678708</v>
      </c>
      <c r="W215" s="634">
        <v>833780133</v>
      </c>
      <c r="X215" s="634">
        <v>0</v>
      </c>
      <c r="Y215" s="634">
        <v>14244978868</v>
      </c>
      <c r="Z215" s="634">
        <v>0</v>
      </c>
    </row>
    <row r="216" spans="1:26">
      <c r="A216" s="633" t="s">
        <v>316</v>
      </c>
      <c r="B216" s="633" t="s">
        <v>6</v>
      </c>
      <c r="C216" s="634">
        <v>609716835</v>
      </c>
      <c r="D216" s="634">
        <v>4908562</v>
      </c>
      <c r="E216" s="634">
        <v>614625397</v>
      </c>
      <c r="F216" s="634">
        <v>383985278</v>
      </c>
      <c r="G216" s="634">
        <v>-16586224</v>
      </c>
      <c r="H216" s="634">
        <v>367399054</v>
      </c>
      <c r="I216" s="634">
        <v>137080920</v>
      </c>
      <c r="J216" s="634">
        <v>-1822466</v>
      </c>
      <c r="K216" s="634">
        <v>135258454</v>
      </c>
      <c r="L216" s="634">
        <v>2130635</v>
      </c>
      <c r="M216" s="634">
        <v>44094576</v>
      </c>
      <c r="N216" s="634">
        <v>0</v>
      </c>
      <c r="O216" s="634">
        <v>44094576</v>
      </c>
      <c r="P216" s="634">
        <v>1163508116</v>
      </c>
      <c r="Q216" s="634">
        <v>1132913668</v>
      </c>
      <c r="R216" s="634">
        <v>1119413540</v>
      </c>
      <c r="S216" s="634">
        <v>1163508116</v>
      </c>
      <c r="T216" s="634">
        <v>1951433</v>
      </c>
      <c r="U216" s="634">
        <v>0</v>
      </c>
      <c r="V216" s="634">
        <v>1951433</v>
      </c>
      <c r="W216" s="634">
        <v>63361910</v>
      </c>
      <c r="X216" s="634">
        <v>0</v>
      </c>
      <c r="Y216" s="634">
        <v>1163508116</v>
      </c>
      <c r="Z216" s="634">
        <v>0</v>
      </c>
    </row>
    <row r="217" spans="1:26">
      <c r="A217" s="633" t="s">
        <v>316</v>
      </c>
      <c r="B217" s="633" t="s">
        <v>7</v>
      </c>
      <c r="C217" s="634">
        <v>533468034</v>
      </c>
      <c r="D217" s="634">
        <v>-40522133</v>
      </c>
      <c r="E217" s="634">
        <v>492945901</v>
      </c>
      <c r="F217" s="634">
        <v>353869464</v>
      </c>
      <c r="G217" s="634">
        <v>-19019587</v>
      </c>
      <c r="H217" s="634">
        <v>334849877</v>
      </c>
      <c r="I217" s="634">
        <v>127693985</v>
      </c>
      <c r="J217" s="634">
        <v>-1382929</v>
      </c>
      <c r="K217" s="634">
        <v>126311056</v>
      </c>
      <c r="L217" s="634">
        <v>2130635</v>
      </c>
      <c r="M217" s="634">
        <v>38041958</v>
      </c>
      <c r="N217" s="634">
        <v>0</v>
      </c>
      <c r="O217" s="634">
        <v>38041958</v>
      </c>
      <c r="P217" s="634">
        <v>994279427</v>
      </c>
      <c r="Q217" s="634">
        <v>1017162118</v>
      </c>
      <c r="R217" s="634">
        <v>956237469</v>
      </c>
      <c r="S217" s="634">
        <v>994279427</v>
      </c>
      <c r="T217" s="634">
        <v>1940634</v>
      </c>
      <c r="U217" s="634">
        <v>0</v>
      </c>
      <c r="V217" s="634">
        <v>1940634</v>
      </c>
      <c r="W217" s="634">
        <v>44738128</v>
      </c>
      <c r="X217" s="634">
        <v>0</v>
      </c>
      <c r="Y217" s="634">
        <v>994279427</v>
      </c>
      <c r="Z217" s="634">
        <v>0</v>
      </c>
    </row>
    <row r="218" spans="1:26">
      <c r="A218" s="633" t="s">
        <v>316</v>
      </c>
      <c r="B218" s="633" t="s">
        <v>8</v>
      </c>
      <c r="C218" s="634">
        <v>449827641</v>
      </c>
      <c r="D218" s="634">
        <v>3311824</v>
      </c>
      <c r="E218" s="634">
        <v>453139465</v>
      </c>
      <c r="F218" s="634">
        <v>341542999</v>
      </c>
      <c r="G218" s="634">
        <v>138553</v>
      </c>
      <c r="H218" s="634">
        <v>341681552</v>
      </c>
      <c r="I218" s="634">
        <v>140310078</v>
      </c>
      <c r="J218" s="634">
        <v>142907</v>
      </c>
      <c r="K218" s="634">
        <v>140452985</v>
      </c>
      <c r="L218" s="634">
        <v>2130635</v>
      </c>
      <c r="M218" s="634">
        <v>39065881</v>
      </c>
      <c r="N218" s="634">
        <v>0</v>
      </c>
      <c r="O218" s="634">
        <v>39065881</v>
      </c>
      <c r="P218" s="634">
        <v>976470518</v>
      </c>
      <c r="Q218" s="634">
        <v>933811353</v>
      </c>
      <c r="R218" s="634">
        <v>937404637</v>
      </c>
      <c r="S218" s="634">
        <v>976470518</v>
      </c>
      <c r="T218" s="634">
        <v>1791439</v>
      </c>
      <c r="U218" s="634">
        <v>0</v>
      </c>
      <c r="V218" s="634">
        <v>1791439</v>
      </c>
      <c r="W218" s="634">
        <v>43481804</v>
      </c>
      <c r="X218" s="634">
        <v>0</v>
      </c>
      <c r="Y218" s="634">
        <v>976470518</v>
      </c>
      <c r="Z218" s="634">
        <v>0</v>
      </c>
    </row>
    <row r="219" spans="1:26">
      <c r="A219" s="633" t="s">
        <v>316</v>
      </c>
      <c r="B219" s="633" t="s">
        <v>9</v>
      </c>
      <c r="C219" s="634">
        <v>441152286</v>
      </c>
      <c r="D219" s="634">
        <v>1430023</v>
      </c>
      <c r="E219" s="634">
        <v>442582309</v>
      </c>
      <c r="F219" s="634">
        <v>372233119</v>
      </c>
      <c r="G219" s="634">
        <v>19846086</v>
      </c>
      <c r="H219" s="634">
        <v>392079205</v>
      </c>
      <c r="I219" s="634">
        <v>138755100</v>
      </c>
      <c r="J219" s="634">
        <v>2271937</v>
      </c>
      <c r="K219" s="634">
        <v>141027037</v>
      </c>
      <c r="L219" s="634">
        <v>2130635</v>
      </c>
      <c r="M219" s="634">
        <v>37874921</v>
      </c>
      <c r="N219" s="634">
        <v>0</v>
      </c>
      <c r="O219" s="634">
        <v>37874921</v>
      </c>
      <c r="P219" s="634">
        <v>1015694107</v>
      </c>
      <c r="Q219" s="634">
        <v>954271140</v>
      </c>
      <c r="R219" s="634">
        <v>977819186</v>
      </c>
      <c r="S219" s="634">
        <v>1015694107</v>
      </c>
      <c r="T219" s="634">
        <v>1677184</v>
      </c>
      <c r="U219" s="634">
        <v>0</v>
      </c>
      <c r="V219" s="634">
        <v>1677184</v>
      </c>
      <c r="W219" s="634">
        <v>47921062</v>
      </c>
      <c r="X219" s="634">
        <v>0</v>
      </c>
      <c r="Y219" s="634">
        <v>1015694107</v>
      </c>
      <c r="Z219" s="634">
        <v>0</v>
      </c>
    </row>
    <row r="220" spans="1:26">
      <c r="A220" s="633" t="s">
        <v>316</v>
      </c>
      <c r="B220" s="633" t="s">
        <v>10</v>
      </c>
      <c r="C220" s="634">
        <v>478386959</v>
      </c>
      <c r="D220" s="634">
        <v>90420372</v>
      </c>
      <c r="E220" s="634">
        <v>568807331</v>
      </c>
      <c r="F220" s="634">
        <v>398327387</v>
      </c>
      <c r="G220" s="634">
        <v>64586423</v>
      </c>
      <c r="H220" s="634">
        <v>462913810</v>
      </c>
      <c r="I220" s="634">
        <v>149847350</v>
      </c>
      <c r="J220" s="634">
        <v>5218202</v>
      </c>
      <c r="K220" s="634">
        <v>155065552</v>
      </c>
      <c r="L220" s="634">
        <v>2130635</v>
      </c>
      <c r="M220" s="634">
        <v>43481034</v>
      </c>
      <c r="N220" s="634">
        <v>0</v>
      </c>
      <c r="O220" s="634">
        <v>43481034</v>
      </c>
      <c r="P220" s="634">
        <v>1232398362</v>
      </c>
      <c r="Q220" s="634">
        <v>1028692331</v>
      </c>
      <c r="R220" s="634">
        <v>1188917328</v>
      </c>
      <c r="S220" s="634">
        <v>1232398362</v>
      </c>
      <c r="T220" s="634">
        <v>1667292</v>
      </c>
      <c r="U220" s="634">
        <v>0</v>
      </c>
      <c r="V220" s="634">
        <v>1667292</v>
      </c>
      <c r="W220" s="634">
        <v>71993737</v>
      </c>
      <c r="X220" s="634">
        <v>0</v>
      </c>
      <c r="Y220" s="634">
        <v>1232398362</v>
      </c>
      <c r="Z220" s="634">
        <v>0</v>
      </c>
    </row>
    <row r="221" spans="1:26">
      <c r="A221" s="633" t="s">
        <v>316</v>
      </c>
      <c r="B221" s="633" t="s">
        <v>11</v>
      </c>
      <c r="C221" s="634">
        <v>684523725</v>
      </c>
      <c r="D221" s="634">
        <v>50163620</v>
      </c>
      <c r="E221" s="634">
        <v>734687345</v>
      </c>
      <c r="F221" s="634">
        <v>487475896</v>
      </c>
      <c r="G221" s="634">
        <v>14612806</v>
      </c>
      <c r="H221" s="634">
        <v>502088702</v>
      </c>
      <c r="I221" s="634">
        <v>154910177</v>
      </c>
      <c r="J221" s="634">
        <v>-119040</v>
      </c>
      <c r="K221" s="634">
        <v>154791137</v>
      </c>
      <c r="L221" s="634">
        <v>2130635</v>
      </c>
      <c r="M221" s="634">
        <v>46190577</v>
      </c>
      <c r="N221" s="634">
        <v>0</v>
      </c>
      <c r="O221" s="634">
        <v>46190577</v>
      </c>
      <c r="P221" s="634">
        <v>1439888396</v>
      </c>
      <c r="Q221" s="634">
        <v>1329040433</v>
      </c>
      <c r="R221" s="634">
        <v>1393697819</v>
      </c>
      <c r="S221" s="634">
        <v>1439888396</v>
      </c>
      <c r="T221" s="634">
        <v>1771811</v>
      </c>
      <c r="U221" s="634">
        <v>0</v>
      </c>
      <c r="V221" s="634">
        <v>1771811</v>
      </c>
      <c r="W221" s="634">
        <v>101801668</v>
      </c>
      <c r="X221" s="634">
        <v>0</v>
      </c>
      <c r="Y221" s="634">
        <v>1439888396</v>
      </c>
      <c r="Z221" s="634">
        <v>0</v>
      </c>
    </row>
    <row r="222" spans="1:26">
      <c r="A222" s="633" t="s">
        <v>316</v>
      </c>
      <c r="B222" s="633" t="s">
        <v>12</v>
      </c>
      <c r="C222" s="634">
        <v>781674694</v>
      </c>
      <c r="D222" s="634">
        <v>25696032</v>
      </c>
      <c r="E222" s="634">
        <v>807370726</v>
      </c>
      <c r="F222" s="634">
        <v>510827837</v>
      </c>
      <c r="G222" s="634">
        <v>-9654850</v>
      </c>
      <c r="H222" s="634">
        <v>501172987</v>
      </c>
      <c r="I222" s="634">
        <v>170754304</v>
      </c>
      <c r="J222" s="634">
        <v>-861641</v>
      </c>
      <c r="K222" s="634">
        <v>169892663</v>
      </c>
      <c r="L222" s="634">
        <v>2130635</v>
      </c>
      <c r="M222" s="634">
        <v>49444932</v>
      </c>
      <c r="N222" s="634">
        <v>0</v>
      </c>
      <c r="O222" s="634">
        <v>49444932</v>
      </c>
      <c r="P222" s="634">
        <v>1530011943</v>
      </c>
      <c r="Q222" s="634">
        <v>1465387470</v>
      </c>
      <c r="R222" s="634">
        <v>1480567011</v>
      </c>
      <c r="S222" s="634">
        <v>1530011943</v>
      </c>
      <c r="T222" s="634">
        <v>1905722</v>
      </c>
      <c r="U222" s="634">
        <v>0</v>
      </c>
      <c r="V222" s="634">
        <v>1905722</v>
      </c>
      <c r="W222" s="634">
        <v>115330750</v>
      </c>
      <c r="X222" s="634">
        <v>0</v>
      </c>
      <c r="Y222" s="634">
        <v>1530011943</v>
      </c>
      <c r="Z222" s="634">
        <v>0</v>
      </c>
    </row>
    <row r="223" spans="1:26">
      <c r="A223" s="633" t="s">
        <v>316</v>
      </c>
      <c r="B223" s="633" t="s">
        <v>13</v>
      </c>
      <c r="C223" s="634">
        <v>778119909</v>
      </c>
      <c r="D223" s="634">
        <v>-18365891</v>
      </c>
      <c r="E223" s="634">
        <v>759754018</v>
      </c>
      <c r="F223" s="634">
        <v>503801460</v>
      </c>
      <c r="G223" s="634">
        <v>-8593504</v>
      </c>
      <c r="H223" s="634">
        <v>495207956</v>
      </c>
      <c r="I223" s="634">
        <v>169576551</v>
      </c>
      <c r="J223" s="634">
        <v>-60178</v>
      </c>
      <c r="K223" s="634">
        <v>169516373</v>
      </c>
      <c r="L223" s="634">
        <v>2130635</v>
      </c>
      <c r="M223" s="634">
        <v>49723797</v>
      </c>
      <c r="N223" s="634">
        <v>0</v>
      </c>
      <c r="O223" s="634">
        <v>49723797</v>
      </c>
      <c r="P223" s="634">
        <v>1476332779</v>
      </c>
      <c r="Q223" s="634">
        <v>1453628555</v>
      </c>
      <c r="R223" s="634">
        <v>1426608982</v>
      </c>
      <c r="S223" s="634">
        <v>1476332779</v>
      </c>
      <c r="T223" s="634">
        <v>2098615</v>
      </c>
      <c r="U223" s="634">
        <v>0</v>
      </c>
      <c r="V223" s="634">
        <v>2098615</v>
      </c>
      <c r="W223" s="634">
        <v>105648889</v>
      </c>
      <c r="X223" s="634">
        <v>0</v>
      </c>
      <c r="Y223" s="634">
        <v>1476332779</v>
      </c>
      <c r="Z223" s="634">
        <v>0</v>
      </c>
    </row>
    <row r="224" spans="1:26">
      <c r="A224" s="633" t="s">
        <v>316</v>
      </c>
      <c r="B224" s="633" t="s">
        <v>14</v>
      </c>
      <c r="C224" s="634">
        <v>742386135</v>
      </c>
      <c r="D224" s="634">
        <v>-66914963</v>
      </c>
      <c r="E224" s="634">
        <v>675471172</v>
      </c>
      <c r="F224" s="634">
        <v>505763587</v>
      </c>
      <c r="G224" s="634">
        <v>-29454942</v>
      </c>
      <c r="H224" s="634">
        <v>476308645</v>
      </c>
      <c r="I224" s="634">
        <v>158028647</v>
      </c>
      <c r="J224" s="634">
        <v>-3088371</v>
      </c>
      <c r="K224" s="634">
        <v>154940276</v>
      </c>
      <c r="L224" s="634">
        <v>2130635</v>
      </c>
      <c r="M224" s="634">
        <v>45259180</v>
      </c>
      <c r="N224" s="634">
        <v>0</v>
      </c>
      <c r="O224" s="634">
        <v>45259180</v>
      </c>
      <c r="P224" s="634">
        <v>1354109908</v>
      </c>
      <c r="Q224" s="634">
        <v>1408309004</v>
      </c>
      <c r="R224" s="634">
        <v>1308850728</v>
      </c>
      <c r="S224" s="634">
        <v>1354109908</v>
      </c>
      <c r="T224" s="634">
        <v>1846887</v>
      </c>
      <c r="U224" s="634">
        <v>0</v>
      </c>
      <c r="V224" s="634">
        <v>1846887</v>
      </c>
      <c r="W224" s="634">
        <v>86910187</v>
      </c>
      <c r="X224" s="634">
        <v>0</v>
      </c>
      <c r="Y224" s="634">
        <v>1354109908</v>
      </c>
      <c r="Z224" s="634">
        <v>0</v>
      </c>
    </row>
    <row r="225" spans="1:26">
      <c r="A225" s="633" t="s">
        <v>316</v>
      </c>
      <c r="B225" s="633" t="s">
        <v>15</v>
      </c>
      <c r="C225" s="634">
        <v>581150016</v>
      </c>
      <c r="D225" s="634">
        <v>-60062934</v>
      </c>
      <c r="E225" s="634">
        <v>521087082</v>
      </c>
      <c r="F225" s="634">
        <v>439814593</v>
      </c>
      <c r="G225" s="634">
        <v>-22999099</v>
      </c>
      <c r="H225" s="634">
        <v>416815494</v>
      </c>
      <c r="I225" s="634">
        <v>160055083</v>
      </c>
      <c r="J225" s="634">
        <v>-1613337</v>
      </c>
      <c r="K225" s="634">
        <v>158441746</v>
      </c>
      <c r="L225" s="634">
        <v>2130635</v>
      </c>
      <c r="M225" s="634">
        <v>41560458</v>
      </c>
      <c r="N225" s="634">
        <v>0</v>
      </c>
      <c r="O225" s="634">
        <v>41560458</v>
      </c>
      <c r="P225" s="634">
        <v>1140035415</v>
      </c>
      <c r="Q225" s="634">
        <v>1183150327</v>
      </c>
      <c r="R225" s="634">
        <v>1098474957</v>
      </c>
      <c r="S225" s="634">
        <v>1140035415</v>
      </c>
      <c r="T225" s="634">
        <v>1666834</v>
      </c>
      <c r="U225" s="634">
        <v>0</v>
      </c>
      <c r="V225" s="634">
        <v>1666834</v>
      </c>
      <c r="W225" s="634">
        <v>60448916</v>
      </c>
      <c r="X225" s="634">
        <v>0</v>
      </c>
      <c r="Y225" s="634">
        <v>1140035415</v>
      </c>
      <c r="Z225" s="634">
        <v>0</v>
      </c>
    </row>
    <row r="226" spans="1:26">
      <c r="A226" s="633" t="s">
        <v>316</v>
      </c>
      <c r="B226" s="633" t="s">
        <v>16</v>
      </c>
      <c r="C226" s="634">
        <v>429645411</v>
      </c>
      <c r="D226" s="634">
        <v>-20873733</v>
      </c>
      <c r="E226" s="634">
        <v>408771678</v>
      </c>
      <c r="F226" s="634">
        <v>367823280</v>
      </c>
      <c r="G226" s="634">
        <v>7953708</v>
      </c>
      <c r="H226" s="634">
        <v>375776988</v>
      </c>
      <c r="I226" s="634">
        <v>147280365</v>
      </c>
      <c r="J226" s="634">
        <v>1559679</v>
      </c>
      <c r="K226" s="634">
        <v>148840044</v>
      </c>
      <c r="L226" s="634">
        <v>2130635</v>
      </c>
      <c r="M226" s="634">
        <v>39698867</v>
      </c>
      <c r="N226" s="634">
        <v>0</v>
      </c>
      <c r="O226" s="634">
        <v>39698867</v>
      </c>
      <c r="P226" s="634">
        <v>975218212</v>
      </c>
      <c r="Q226" s="634">
        <v>946879691</v>
      </c>
      <c r="R226" s="634">
        <v>935519345</v>
      </c>
      <c r="S226" s="634">
        <v>975218212</v>
      </c>
      <c r="T226" s="634">
        <v>1509075</v>
      </c>
      <c r="U226" s="634">
        <v>0</v>
      </c>
      <c r="V226" s="634">
        <v>1509075</v>
      </c>
      <c r="W226" s="634">
        <v>43871516</v>
      </c>
      <c r="X226" s="634">
        <v>0</v>
      </c>
      <c r="Y226" s="634">
        <v>975218212</v>
      </c>
      <c r="Z226" s="634">
        <v>0</v>
      </c>
    </row>
    <row r="227" spans="1:26">
      <c r="A227" s="633" t="s">
        <v>316</v>
      </c>
      <c r="B227" s="633" t="s">
        <v>17</v>
      </c>
      <c r="C227" s="634">
        <v>491190386</v>
      </c>
      <c r="D227" s="634">
        <v>65069133</v>
      </c>
      <c r="E227" s="634">
        <v>556259519</v>
      </c>
      <c r="F227" s="634">
        <v>368476116</v>
      </c>
      <c r="G227" s="634">
        <v>8950572</v>
      </c>
      <c r="H227" s="634">
        <v>377426688</v>
      </c>
      <c r="I227" s="634">
        <v>138936710</v>
      </c>
      <c r="J227" s="634">
        <v>407878</v>
      </c>
      <c r="K227" s="634">
        <v>139344588</v>
      </c>
      <c r="L227" s="634">
        <v>2130635</v>
      </c>
      <c r="M227" s="634">
        <v>44211797</v>
      </c>
      <c r="N227" s="634">
        <v>0</v>
      </c>
      <c r="O227" s="634">
        <v>44211797</v>
      </c>
      <c r="P227" s="634">
        <v>1119373227</v>
      </c>
      <c r="Q227" s="634">
        <v>1000733847</v>
      </c>
      <c r="R227" s="634">
        <v>1075161430</v>
      </c>
      <c r="S227" s="634">
        <v>1119373227</v>
      </c>
      <c r="T227" s="634">
        <v>1851782</v>
      </c>
      <c r="U227" s="634">
        <v>0</v>
      </c>
      <c r="V227" s="634">
        <v>1851782</v>
      </c>
      <c r="W227" s="634">
        <v>58414942</v>
      </c>
      <c r="X227" s="634">
        <v>0</v>
      </c>
      <c r="Y227" s="634">
        <v>1119373227</v>
      </c>
      <c r="Z227" s="634">
        <v>0</v>
      </c>
    </row>
    <row r="228" spans="1:26">
      <c r="A228" s="633" t="s">
        <v>316</v>
      </c>
      <c r="B228" s="586" t="s">
        <v>184</v>
      </c>
      <c r="C228" s="634">
        <v>7001242031</v>
      </c>
      <c r="D228" s="634">
        <v>34259912</v>
      </c>
      <c r="E228" s="634">
        <v>7035501943</v>
      </c>
      <c r="F228" s="634">
        <v>5033941016</v>
      </c>
      <c r="G228" s="634">
        <v>9779942</v>
      </c>
      <c r="H228" s="634">
        <v>5043720958</v>
      </c>
      <c r="I228" s="634">
        <v>1793229270</v>
      </c>
      <c r="J228" s="634">
        <v>652641</v>
      </c>
      <c r="K228" s="634">
        <v>1793881911</v>
      </c>
      <c r="L228" s="634">
        <v>25567620</v>
      </c>
      <c r="M228" s="634">
        <v>518647978</v>
      </c>
      <c r="N228" s="634">
        <v>0</v>
      </c>
      <c r="O228" s="634">
        <v>518647978</v>
      </c>
      <c r="P228" s="634">
        <v>14417320410</v>
      </c>
      <c r="Q228" s="634">
        <v>13853979937</v>
      </c>
      <c r="R228" s="634">
        <v>13898672432</v>
      </c>
      <c r="S228" s="634">
        <v>14417320410</v>
      </c>
      <c r="T228" s="634">
        <v>21678708</v>
      </c>
      <c r="U228" s="634">
        <v>0</v>
      </c>
      <c r="V228" s="634">
        <v>21678708</v>
      </c>
      <c r="W228" s="634">
        <v>843923509</v>
      </c>
      <c r="X228" s="634">
        <v>0</v>
      </c>
      <c r="Y228" s="634">
        <v>14417320410</v>
      </c>
      <c r="Z228" s="634">
        <v>0</v>
      </c>
    </row>
    <row r="229" spans="1:26">
      <c r="A229" s="633" t="s">
        <v>315</v>
      </c>
      <c r="B229" s="633" t="s">
        <v>6</v>
      </c>
      <c r="C229" s="634">
        <v>618724085</v>
      </c>
      <c r="D229" s="634">
        <v>4980412</v>
      </c>
      <c r="E229" s="634">
        <v>623704497</v>
      </c>
      <c r="F229" s="634">
        <v>388443372</v>
      </c>
      <c r="G229" s="634">
        <v>-16785992</v>
      </c>
      <c r="H229" s="634">
        <v>371657380</v>
      </c>
      <c r="I229" s="634">
        <v>136885087</v>
      </c>
      <c r="J229" s="634">
        <v>-1823206</v>
      </c>
      <c r="K229" s="634">
        <v>135061881</v>
      </c>
      <c r="L229" s="634">
        <v>2130635</v>
      </c>
      <c r="M229" s="634">
        <v>45164936</v>
      </c>
      <c r="N229" s="634">
        <v>0</v>
      </c>
      <c r="O229" s="634">
        <v>45164936</v>
      </c>
      <c r="P229" s="634">
        <v>1177719329</v>
      </c>
      <c r="Q229" s="634">
        <v>1146183179</v>
      </c>
      <c r="R229" s="634">
        <v>1132554393</v>
      </c>
      <c r="S229" s="634">
        <v>1177719329</v>
      </c>
      <c r="T229" s="634">
        <v>1951433</v>
      </c>
      <c r="U229" s="634">
        <v>0</v>
      </c>
      <c r="V229" s="634">
        <v>1951433</v>
      </c>
      <c r="W229" s="634">
        <v>64141800</v>
      </c>
      <c r="X229" s="634">
        <v>0</v>
      </c>
      <c r="Y229" s="634">
        <v>1177719329</v>
      </c>
      <c r="Z229" s="634">
        <v>0</v>
      </c>
    </row>
    <row r="230" spans="1:26">
      <c r="A230" s="633" t="s">
        <v>315</v>
      </c>
      <c r="B230" s="633" t="s">
        <v>7</v>
      </c>
      <c r="C230" s="634">
        <v>541300254</v>
      </c>
      <c r="D230" s="634">
        <v>-41384914</v>
      </c>
      <c r="E230" s="634">
        <v>499915340</v>
      </c>
      <c r="F230" s="634">
        <v>357963049</v>
      </c>
      <c r="G230" s="634">
        <v>-19226275</v>
      </c>
      <c r="H230" s="634">
        <v>338736774</v>
      </c>
      <c r="I230" s="634">
        <v>130414559</v>
      </c>
      <c r="J230" s="634">
        <v>-1394743</v>
      </c>
      <c r="K230" s="634">
        <v>129019816</v>
      </c>
      <c r="L230" s="634">
        <v>2130635</v>
      </c>
      <c r="M230" s="634">
        <v>40407954</v>
      </c>
      <c r="N230" s="634">
        <v>0</v>
      </c>
      <c r="O230" s="634">
        <v>40407954</v>
      </c>
      <c r="P230" s="634">
        <v>1010210519</v>
      </c>
      <c r="Q230" s="634">
        <v>1031808497</v>
      </c>
      <c r="R230" s="634">
        <v>969802565</v>
      </c>
      <c r="S230" s="634">
        <v>1010210519</v>
      </c>
      <c r="T230" s="634">
        <v>1940634</v>
      </c>
      <c r="U230" s="634">
        <v>0</v>
      </c>
      <c r="V230" s="634">
        <v>1940634</v>
      </c>
      <c r="W230" s="634">
        <v>45671306</v>
      </c>
      <c r="X230" s="634">
        <v>0</v>
      </c>
      <c r="Y230" s="634">
        <v>1010210519</v>
      </c>
      <c r="Z230" s="634">
        <v>0</v>
      </c>
    </row>
    <row r="231" spans="1:26">
      <c r="A231" s="633" t="s">
        <v>315</v>
      </c>
      <c r="B231" s="633" t="s">
        <v>8</v>
      </c>
      <c r="C231" s="634">
        <v>456370541</v>
      </c>
      <c r="D231" s="634">
        <v>3385411</v>
      </c>
      <c r="E231" s="634">
        <v>459755952</v>
      </c>
      <c r="F231" s="634">
        <v>345478968</v>
      </c>
      <c r="G231" s="634">
        <v>130048</v>
      </c>
      <c r="H231" s="634">
        <v>345609016</v>
      </c>
      <c r="I231" s="634">
        <v>140326729</v>
      </c>
      <c r="J231" s="634">
        <v>145456</v>
      </c>
      <c r="K231" s="634">
        <v>140472185</v>
      </c>
      <c r="L231" s="634">
        <v>2130635</v>
      </c>
      <c r="M231" s="634">
        <v>40144180</v>
      </c>
      <c r="N231" s="634">
        <v>0</v>
      </c>
      <c r="O231" s="634">
        <v>40144180</v>
      </c>
      <c r="P231" s="634">
        <v>988111968</v>
      </c>
      <c r="Q231" s="634">
        <v>944306873</v>
      </c>
      <c r="R231" s="634">
        <v>947967788</v>
      </c>
      <c r="S231" s="634">
        <v>988111968</v>
      </c>
      <c r="T231" s="634">
        <v>1791439</v>
      </c>
      <c r="U231" s="634">
        <v>0</v>
      </c>
      <c r="V231" s="634">
        <v>1791439</v>
      </c>
      <c r="W231" s="634">
        <v>44007530</v>
      </c>
      <c r="X231" s="634">
        <v>0</v>
      </c>
      <c r="Y231" s="634">
        <v>988111968</v>
      </c>
      <c r="Z231" s="634">
        <v>0</v>
      </c>
    </row>
    <row r="232" spans="1:26">
      <c r="A232" s="633" t="s">
        <v>315</v>
      </c>
      <c r="B232" s="633" t="s">
        <v>9</v>
      </c>
      <c r="C232" s="634">
        <v>447466591</v>
      </c>
      <c r="D232" s="634">
        <v>1496107</v>
      </c>
      <c r="E232" s="634">
        <v>448962698</v>
      </c>
      <c r="F232" s="634">
        <v>376528804</v>
      </c>
      <c r="G232" s="634">
        <v>20078535</v>
      </c>
      <c r="H232" s="634">
        <v>396607339</v>
      </c>
      <c r="I232" s="634">
        <v>138565486</v>
      </c>
      <c r="J232" s="634">
        <v>2272362</v>
      </c>
      <c r="K232" s="634">
        <v>140837848</v>
      </c>
      <c r="L232" s="634">
        <v>2130635</v>
      </c>
      <c r="M232" s="634">
        <v>38916225</v>
      </c>
      <c r="N232" s="634">
        <v>0</v>
      </c>
      <c r="O232" s="634">
        <v>38916225</v>
      </c>
      <c r="P232" s="634">
        <v>1027454745</v>
      </c>
      <c r="Q232" s="634">
        <v>964691516</v>
      </c>
      <c r="R232" s="634">
        <v>988538520</v>
      </c>
      <c r="S232" s="634">
        <v>1027454745</v>
      </c>
      <c r="T232" s="634">
        <v>1677184</v>
      </c>
      <c r="U232" s="634">
        <v>0</v>
      </c>
      <c r="V232" s="634">
        <v>1677184</v>
      </c>
      <c r="W232" s="634">
        <v>48462790</v>
      </c>
      <c r="X232" s="634">
        <v>0</v>
      </c>
      <c r="Y232" s="634">
        <v>1027454745</v>
      </c>
      <c r="Z232" s="634">
        <v>0</v>
      </c>
    </row>
    <row r="233" spans="1:26">
      <c r="A233" s="633" t="s">
        <v>315</v>
      </c>
      <c r="B233" s="633" t="s">
        <v>10</v>
      </c>
      <c r="C233" s="634">
        <v>485297468</v>
      </c>
      <c r="D233" s="634">
        <v>91491403</v>
      </c>
      <c r="E233" s="634">
        <v>576788871</v>
      </c>
      <c r="F233" s="634">
        <v>402959643</v>
      </c>
      <c r="G233" s="634">
        <v>65338135</v>
      </c>
      <c r="H233" s="634">
        <v>468297778</v>
      </c>
      <c r="I233" s="634">
        <v>149651135</v>
      </c>
      <c r="J233" s="634">
        <v>5220901</v>
      </c>
      <c r="K233" s="634">
        <v>154872036</v>
      </c>
      <c r="L233" s="634">
        <v>2130635</v>
      </c>
      <c r="M233" s="634">
        <v>44556970</v>
      </c>
      <c r="N233" s="634">
        <v>0</v>
      </c>
      <c r="O233" s="634">
        <v>44556970</v>
      </c>
      <c r="P233" s="634">
        <v>1246646290</v>
      </c>
      <c r="Q233" s="634">
        <v>1040038881</v>
      </c>
      <c r="R233" s="634">
        <v>1202089320</v>
      </c>
      <c r="S233" s="634">
        <v>1246646290</v>
      </c>
      <c r="T233" s="634">
        <v>1667292</v>
      </c>
      <c r="U233" s="634">
        <v>0</v>
      </c>
      <c r="V233" s="634">
        <v>1667292</v>
      </c>
      <c r="W233" s="634">
        <v>72801230</v>
      </c>
      <c r="X233" s="634">
        <v>0</v>
      </c>
      <c r="Y233" s="634">
        <v>1246646290</v>
      </c>
      <c r="Z233" s="634">
        <v>0</v>
      </c>
    </row>
    <row r="234" spans="1:26">
      <c r="A234" s="633" t="s">
        <v>315</v>
      </c>
      <c r="B234" s="633" t="s">
        <v>11</v>
      </c>
      <c r="C234" s="634">
        <v>694370985</v>
      </c>
      <c r="D234" s="634">
        <v>50799479</v>
      </c>
      <c r="E234" s="634">
        <v>745170464</v>
      </c>
      <c r="F234" s="634">
        <v>493169103</v>
      </c>
      <c r="G234" s="634">
        <v>14745670</v>
      </c>
      <c r="H234" s="634">
        <v>507914773</v>
      </c>
      <c r="I234" s="634">
        <v>154725629</v>
      </c>
      <c r="J234" s="634">
        <v>-119435</v>
      </c>
      <c r="K234" s="634">
        <v>154606194</v>
      </c>
      <c r="L234" s="634">
        <v>2130635</v>
      </c>
      <c r="M234" s="634">
        <v>47236452</v>
      </c>
      <c r="N234" s="634">
        <v>0</v>
      </c>
      <c r="O234" s="634">
        <v>47236452</v>
      </c>
      <c r="P234" s="634">
        <v>1457058518</v>
      </c>
      <c r="Q234" s="634">
        <v>1344396352</v>
      </c>
      <c r="R234" s="634">
        <v>1409822066</v>
      </c>
      <c r="S234" s="634">
        <v>1457058518</v>
      </c>
      <c r="T234" s="634">
        <v>1771811</v>
      </c>
      <c r="U234" s="634">
        <v>0</v>
      </c>
      <c r="V234" s="634">
        <v>1771811</v>
      </c>
      <c r="W234" s="634">
        <v>102993832</v>
      </c>
      <c r="X234" s="634">
        <v>0</v>
      </c>
      <c r="Y234" s="634">
        <v>1457058518</v>
      </c>
      <c r="Z234" s="634">
        <v>0</v>
      </c>
    </row>
    <row r="235" spans="1:26">
      <c r="A235" s="633" t="s">
        <v>315</v>
      </c>
      <c r="B235" s="633" t="s">
        <v>12</v>
      </c>
      <c r="C235" s="634">
        <v>792905465</v>
      </c>
      <c r="D235" s="634">
        <v>26015634</v>
      </c>
      <c r="E235" s="634">
        <v>818921099</v>
      </c>
      <c r="F235" s="634">
        <v>516809175</v>
      </c>
      <c r="G235" s="634">
        <v>-9768681</v>
      </c>
      <c r="H235" s="634">
        <v>507040494</v>
      </c>
      <c r="I235" s="634">
        <v>170566163</v>
      </c>
      <c r="J235" s="634">
        <v>-861693</v>
      </c>
      <c r="K235" s="634">
        <v>169704470</v>
      </c>
      <c r="L235" s="634">
        <v>2130635</v>
      </c>
      <c r="M235" s="634">
        <v>50532912</v>
      </c>
      <c r="N235" s="634">
        <v>0</v>
      </c>
      <c r="O235" s="634">
        <v>50532912</v>
      </c>
      <c r="P235" s="634">
        <v>1548329610</v>
      </c>
      <c r="Q235" s="634">
        <v>1482411438</v>
      </c>
      <c r="R235" s="634">
        <v>1497796698</v>
      </c>
      <c r="S235" s="634">
        <v>1548329610</v>
      </c>
      <c r="T235" s="634">
        <v>1905722</v>
      </c>
      <c r="U235" s="634">
        <v>0</v>
      </c>
      <c r="V235" s="634">
        <v>1905722</v>
      </c>
      <c r="W235" s="634">
        <v>116690613</v>
      </c>
      <c r="X235" s="634">
        <v>0</v>
      </c>
      <c r="Y235" s="634">
        <v>1548329610</v>
      </c>
      <c r="Z235" s="634">
        <v>0</v>
      </c>
    </row>
    <row r="236" spans="1:26">
      <c r="A236" s="633" t="s">
        <v>315</v>
      </c>
      <c r="B236" s="633" t="s">
        <v>13</v>
      </c>
      <c r="C236" s="634">
        <v>789270019</v>
      </c>
      <c r="D236" s="634">
        <v>-18538926</v>
      </c>
      <c r="E236" s="634">
        <v>770731093</v>
      </c>
      <c r="F236" s="634">
        <v>509698457</v>
      </c>
      <c r="G236" s="634">
        <v>-8697087</v>
      </c>
      <c r="H236" s="634">
        <v>501001370</v>
      </c>
      <c r="I236" s="634">
        <v>169387215</v>
      </c>
      <c r="J236" s="634">
        <v>-60993</v>
      </c>
      <c r="K236" s="634">
        <v>169326222</v>
      </c>
      <c r="L236" s="634">
        <v>2130635</v>
      </c>
      <c r="M236" s="634">
        <v>50817237</v>
      </c>
      <c r="N236" s="634">
        <v>0</v>
      </c>
      <c r="O236" s="634">
        <v>50817237</v>
      </c>
      <c r="P236" s="634">
        <v>1494006557</v>
      </c>
      <c r="Q236" s="634">
        <v>1470486326</v>
      </c>
      <c r="R236" s="634">
        <v>1443189320</v>
      </c>
      <c r="S236" s="634">
        <v>1494006557</v>
      </c>
      <c r="T236" s="634">
        <v>2098615</v>
      </c>
      <c r="U236" s="634">
        <v>0</v>
      </c>
      <c r="V236" s="634">
        <v>2098615</v>
      </c>
      <c r="W236" s="634">
        <v>106902883</v>
      </c>
      <c r="X236" s="634">
        <v>0</v>
      </c>
      <c r="Y236" s="634">
        <v>1494006557</v>
      </c>
      <c r="Z236" s="634">
        <v>0</v>
      </c>
    </row>
    <row r="237" spans="1:26">
      <c r="A237" s="633" t="s">
        <v>315</v>
      </c>
      <c r="B237" s="633" t="s">
        <v>14</v>
      </c>
      <c r="C237" s="634">
        <v>752930811</v>
      </c>
      <c r="D237" s="634">
        <v>-67687066</v>
      </c>
      <c r="E237" s="634">
        <v>685243745</v>
      </c>
      <c r="F237" s="634">
        <v>511662316</v>
      </c>
      <c r="G237" s="634">
        <v>-29800338</v>
      </c>
      <c r="H237" s="634">
        <v>481861978</v>
      </c>
      <c r="I237" s="634">
        <v>157807671</v>
      </c>
      <c r="J237" s="634">
        <v>-3087365</v>
      </c>
      <c r="K237" s="634">
        <v>154720306</v>
      </c>
      <c r="L237" s="634">
        <v>2130635</v>
      </c>
      <c r="M237" s="634">
        <v>46317910</v>
      </c>
      <c r="N237" s="634">
        <v>0</v>
      </c>
      <c r="O237" s="634">
        <v>46317910</v>
      </c>
      <c r="P237" s="634">
        <v>1370274574</v>
      </c>
      <c r="Q237" s="634">
        <v>1424531433</v>
      </c>
      <c r="R237" s="634">
        <v>1323956664</v>
      </c>
      <c r="S237" s="634">
        <v>1370274574</v>
      </c>
      <c r="T237" s="634">
        <v>1846887</v>
      </c>
      <c r="U237" s="634">
        <v>0</v>
      </c>
      <c r="V237" s="634">
        <v>1846887</v>
      </c>
      <c r="W237" s="634">
        <v>87947564</v>
      </c>
      <c r="X237" s="634">
        <v>0</v>
      </c>
      <c r="Y237" s="634">
        <v>1370274574</v>
      </c>
      <c r="Z237" s="634">
        <v>0</v>
      </c>
    </row>
    <row r="238" spans="1:26">
      <c r="A238" s="633" t="s">
        <v>315</v>
      </c>
      <c r="B238" s="633" t="s">
        <v>15</v>
      </c>
      <c r="C238" s="634">
        <v>589382679</v>
      </c>
      <c r="D238" s="634">
        <v>-60712932</v>
      </c>
      <c r="E238" s="634">
        <v>528669747</v>
      </c>
      <c r="F238" s="634">
        <v>444909777</v>
      </c>
      <c r="G238" s="634">
        <v>-23263564</v>
      </c>
      <c r="H238" s="634">
        <v>421646213</v>
      </c>
      <c r="I238" s="634">
        <v>159862335</v>
      </c>
      <c r="J238" s="634">
        <v>-1613877</v>
      </c>
      <c r="K238" s="634">
        <v>158248458</v>
      </c>
      <c r="L238" s="634">
        <v>2130635</v>
      </c>
      <c r="M238" s="634">
        <v>42651419</v>
      </c>
      <c r="N238" s="634">
        <v>0</v>
      </c>
      <c r="O238" s="634">
        <v>42651419</v>
      </c>
      <c r="P238" s="634">
        <v>1153346472</v>
      </c>
      <c r="Q238" s="634">
        <v>1196285426</v>
      </c>
      <c r="R238" s="634">
        <v>1110695053</v>
      </c>
      <c r="S238" s="634">
        <v>1153346472</v>
      </c>
      <c r="T238" s="634">
        <v>1666834</v>
      </c>
      <c r="U238" s="634">
        <v>0</v>
      </c>
      <c r="V238" s="634">
        <v>1666834</v>
      </c>
      <c r="W238" s="634">
        <v>61141144</v>
      </c>
      <c r="X238" s="634">
        <v>0</v>
      </c>
      <c r="Y238" s="634">
        <v>1153346472</v>
      </c>
      <c r="Z238" s="634">
        <v>0</v>
      </c>
    </row>
    <row r="239" spans="1:26">
      <c r="A239" s="633" t="s">
        <v>315</v>
      </c>
      <c r="B239" s="633" t="s">
        <v>16</v>
      </c>
      <c r="C239" s="634">
        <v>435915454</v>
      </c>
      <c r="D239" s="634">
        <v>-21070237</v>
      </c>
      <c r="E239" s="634">
        <v>414845217</v>
      </c>
      <c r="F239" s="634">
        <v>372061716</v>
      </c>
      <c r="G239" s="634">
        <v>8064173</v>
      </c>
      <c r="H239" s="634">
        <v>380125889</v>
      </c>
      <c r="I239" s="634">
        <v>147089252</v>
      </c>
      <c r="J239" s="634">
        <v>1560405</v>
      </c>
      <c r="K239" s="634">
        <v>148649657</v>
      </c>
      <c r="L239" s="634">
        <v>2130635</v>
      </c>
      <c r="M239" s="634">
        <v>40750588</v>
      </c>
      <c r="N239" s="634">
        <v>0</v>
      </c>
      <c r="O239" s="634">
        <v>40750588</v>
      </c>
      <c r="P239" s="634">
        <v>986501986</v>
      </c>
      <c r="Q239" s="634">
        <v>957197057</v>
      </c>
      <c r="R239" s="634">
        <v>945751398</v>
      </c>
      <c r="S239" s="634">
        <v>986501986</v>
      </c>
      <c r="T239" s="634">
        <v>1509075</v>
      </c>
      <c r="U239" s="634">
        <v>0</v>
      </c>
      <c r="V239" s="634">
        <v>1509075</v>
      </c>
      <c r="W239" s="634">
        <v>44365896</v>
      </c>
      <c r="X239" s="634">
        <v>0</v>
      </c>
      <c r="Y239" s="634">
        <v>986501986</v>
      </c>
      <c r="Z239" s="634">
        <v>0</v>
      </c>
    </row>
    <row r="240" spans="1:26">
      <c r="A240" s="633" t="s">
        <v>315</v>
      </c>
      <c r="B240" s="633" t="s">
        <v>17</v>
      </c>
      <c r="C240" s="634">
        <v>498504260</v>
      </c>
      <c r="D240" s="634">
        <v>65851739</v>
      </c>
      <c r="E240" s="634">
        <v>564355999</v>
      </c>
      <c r="F240" s="634">
        <v>372737201</v>
      </c>
      <c r="G240" s="634">
        <v>9040506</v>
      </c>
      <c r="H240" s="634">
        <v>381777707</v>
      </c>
      <c r="I240" s="634">
        <v>138738474</v>
      </c>
      <c r="J240" s="634">
        <v>407813</v>
      </c>
      <c r="K240" s="634">
        <v>139146287</v>
      </c>
      <c r="L240" s="634">
        <v>2130635</v>
      </c>
      <c r="M240" s="634">
        <v>45295400</v>
      </c>
      <c r="N240" s="634">
        <v>0</v>
      </c>
      <c r="O240" s="634">
        <v>45295400</v>
      </c>
      <c r="P240" s="634">
        <v>1132706028</v>
      </c>
      <c r="Q240" s="634">
        <v>1012110570</v>
      </c>
      <c r="R240" s="634">
        <v>1087410628</v>
      </c>
      <c r="S240" s="634">
        <v>1132706028</v>
      </c>
      <c r="T240" s="634">
        <v>1851782</v>
      </c>
      <c r="U240" s="634">
        <v>0</v>
      </c>
      <c r="V240" s="634">
        <v>1851782</v>
      </c>
      <c r="W240" s="634">
        <v>59105283</v>
      </c>
      <c r="X240" s="634">
        <v>0</v>
      </c>
      <c r="Y240" s="634">
        <v>1132706028</v>
      </c>
      <c r="Z240" s="634">
        <v>0</v>
      </c>
    </row>
    <row r="241" spans="1:26">
      <c r="A241" s="633" t="s">
        <v>315</v>
      </c>
      <c r="B241" s="586" t="s">
        <v>184</v>
      </c>
      <c r="C241" s="634">
        <v>7102438612</v>
      </c>
      <c r="D241" s="634">
        <v>34626110</v>
      </c>
      <c r="E241" s="634">
        <v>7137064722</v>
      </c>
      <c r="F241" s="634">
        <v>5092421581</v>
      </c>
      <c r="G241" s="634">
        <v>9855130</v>
      </c>
      <c r="H241" s="634">
        <v>5102276711</v>
      </c>
      <c r="I241" s="634">
        <v>1794019735</v>
      </c>
      <c r="J241" s="634">
        <v>645625</v>
      </c>
      <c r="K241" s="634">
        <v>1794665360</v>
      </c>
      <c r="L241" s="634">
        <v>25567620</v>
      </c>
      <c r="M241" s="634">
        <v>532792183</v>
      </c>
      <c r="N241" s="634">
        <v>0</v>
      </c>
      <c r="O241" s="634">
        <v>532792183</v>
      </c>
      <c r="P241" s="634">
        <v>14592366596</v>
      </c>
      <c r="Q241" s="634">
        <v>14014447548</v>
      </c>
      <c r="R241" s="634">
        <v>14059574413</v>
      </c>
      <c r="S241" s="634">
        <v>14592366596</v>
      </c>
      <c r="T241" s="634">
        <v>21678708</v>
      </c>
      <c r="U241" s="634">
        <v>0</v>
      </c>
      <c r="V241" s="634">
        <v>21678708</v>
      </c>
      <c r="W241" s="634">
        <v>854231871</v>
      </c>
      <c r="X241" s="634">
        <v>0</v>
      </c>
      <c r="Y241" s="634">
        <v>14592366596</v>
      </c>
      <c r="Z241" s="634">
        <v>0</v>
      </c>
    </row>
    <row r="242" spans="1:26">
      <c r="A242" s="633" t="s">
        <v>314</v>
      </c>
      <c r="B242" s="633" t="s">
        <v>6</v>
      </c>
      <c r="C242" s="634">
        <v>626894332</v>
      </c>
      <c r="D242" s="634">
        <v>5031961</v>
      </c>
      <c r="E242" s="634">
        <v>631926293</v>
      </c>
      <c r="F242" s="634">
        <v>392695774</v>
      </c>
      <c r="G242" s="634">
        <v>-16982000</v>
      </c>
      <c r="H242" s="634">
        <v>375713774</v>
      </c>
      <c r="I242" s="634">
        <v>137145938</v>
      </c>
      <c r="J242" s="634">
        <v>-1825999</v>
      </c>
      <c r="K242" s="634">
        <v>135319939</v>
      </c>
      <c r="L242" s="634">
        <v>2130635</v>
      </c>
      <c r="M242" s="634">
        <v>46247804</v>
      </c>
      <c r="N242" s="634">
        <v>0</v>
      </c>
      <c r="O242" s="634">
        <v>46247804</v>
      </c>
      <c r="P242" s="634">
        <v>1191338445</v>
      </c>
      <c r="Q242" s="634">
        <v>1158866679</v>
      </c>
      <c r="R242" s="634">
        <v>1145090641</v>
      </c>
      <c r="S242" s="634">
        <v>1191338445</v>
      </c>
      <c r="T242" s="634">
        <v>1951433</v>
      </c>
      <c r="U242" s="634">
        <v>0</v>
      </c>
      <c r="V242" s="634">
        <v>1951433</v>
      </c>
      <c r="W242" s="634">
        <v>64915021</v>
      </c>
      <c r="X242" s="634">
        <v>0</v>
      </c>
      <c r="Y242" s="634">
        <v>1191338445</v>
      </c>
      <c r="Z242" s="634">
        <v>0</v>
      </c>
    </row>
    <row r="243" spans="1:26">
      <c r="A243" s="633" t="s">
        <v>314</v>
      </c>
      <c r="B243" s="633" t="s">
        <v>7</v>
      </c>
      <c r="C243" s="634">
        <v>548402587</v>
      </c>
      <c r="D243" s="634">
        <v>-41416899</v>
      </c>
      <c r="E243" s="634">
        <v>506985688</v>
      </c>
      <c r="F243" s="634">
        <v>361877706</v>
      </c>
      <c r="G243" s="634">
        <v>-19446333</v>
      </c>
      <c r="H243" s="634">
        <v>342431373</v>
      </c>
      <c r="I243" s="634">
        <v>127755819</v>
      </c>
      <c r="J243" s="634">
        <v>-1384535</v>
      </c>
      <c r="K243" s="634">
        <v>126371284</v>
      </c>
      <c r="L243" s="634">
        <v>2130635</v>
      </c>
      <c r="M243" s="634">
        <v>39993594</v>
      </c>
      <c r="N243" s="634">
        <v>0</v>
      </c>
      <c r="O243" s="634">
        <v>39993594</v>
      </c>
      <c r="P243" s="634">
        <v>1017912574</v>
      </c>
      <c r="Q243" s="634">
        <v>1040166747</v>
      </c>
      <c r="R243" s="634">
        <v>977918980</v>
      </c>
      <c r="S243" s="634">
        <v>1017912574</v>
      </c>
      <c r="T243" s="634">
        <v>1940634</v>
      </c>
      <c r="U243" s="634">
        <v>0</v>
      </c>
      <c r="V243" s="634">
        <v>1940634</v>
      </c>
      <c r="W243" s="634">
        <v>45834386</v>
      </c>
      <c r="X243" s="634">
        <v>0</v>
      </c>
      <c r="Y243" s="634">
        <v>1017912574</v>
      </c>
      <c r="Z243" s="634">
        <v>0</v>
      </c>
    </row>
    <row r="244" spans="1:26">
      <c r="A244" s="633" t="s">
        <v>314</v>
      </c>
      <c r="B244" s="633" t="s">
        <v>8</v>
      </c>
      <c r="C244" s="634">
        <v>462301047</v>
      </c>
      <c r="D244" s="634">
        <v>3430763</v>
      </c>
      <c r="E244" s="634">
        <v>465731810</v>
      </c>
      <c r="F244" s="634">
        <v>349254584</v>
      </c>
      <c r="G244" s="634">
        <v>147270</v>
      </c>
      <c r="H244" s="634">
        <v>349401854</v>
      </c>
      <c r="I244" s="634">
        <v>140369772</v>
      </c>
      <c r="J244" s="634">
        <v>143923</v>
      </c>
      <c r="K244" s="634">
        <v>140513695</v>
      </c>
      <c r="L244" s="634">
        <v>2130635</v>
      </c>
      <c r="M244" s="634">
        <v>41232430</v>
      </c>
      <c r="N244" s="634">
        <v>0</v>
      </c>
      <c r="O244" s="634">
        <v>41232430</v>
      </c>
      <c r="P244" s="634">
        <v>999010424</v>
      </c>
      <c r="Q244" s="634">
        <v>954056038</v>
      </c>
      <c r="R244" s="634">
        <v>957777994</v>
      </c>
      <c r="S244" s="634">
        <v>999010424</v>
      </c>
      <c r="T244" s="634">
        <v>1791439</v>
      </c>
      <c r="U244" s="634">
        <v>0</v>
      </c>
      <c r="V244" s="634">
        <v>1791439</v>
      </c>
      <c r="W244" s="634">
        <v>44494101</v>
      </c>
      <c r="X244" s="634">
        <v>0</v>
      </c>
      <c r="Y244" s="634">
        <v>999010424</v>
      </c>
      <c r="Z244" s="634">
        <v>0</v>
      </c>
    </row>
    <row r="245" spans="1:26">
      <c r="A245" s="633" t="s">
        <v>314</v>
      </c>
      <c r="B245" s="633" t="s">
        <v>9</v>
      </c>
      <c r="C245" s="634">
        <v>453189675</v>
      </c>
      <c r="D245" s="634">
        <v>1536235</v>
      </c>
      <c r="E245" s="634">
        <v>454725910</v>
      </c>
      <c r="F245" s="634">
        <v>380648010</v>
      </c>
      <c r="G245" s="634">
        <v>20304037</v>
      </c>
      <c r="H245" s="634">
        <v>400952047</v>
      </c>
      <c r="I245" s="634">
        <v>138817824</v>
      </c>
      <c r="J245" s="634">
        <v>2274173</v>
      </c>
      <c r="K245" s="634">
        <v>141091997</v>
      </c>
      <c r="L245" s="634">
        <v>2130635</v>
      </c>
      <c r="M245" s="634">
        <v>39976153</v>
      </c>
      <c r="N245" s="634">
        <v>0</v>
      </c>
      <c r="O245" s="634">
        <v>39976153</v>
      </c>
      <c r="P245" s="634">
        <v>1038876742</v>
      </c>
      <c r="Q245" s="634">
        <v>974786144</v>
      </c>
      <c r="R245" s="634">
        <v>998900589</v>
      </c>
      <c r="S245" s="634">
        <v>1038876742</v>
      </c>
      <c r="T245" s="634">
        <v>1677184</v>
      </c>
      <c r="U245" s="634">
        <v>0</v>
      </c>
      <c r="V245" s="634">
        <v>1677184</v>
      </c>
      <c r="W245" s="634">
        <v>49011805</v>
      </c>
      <c r="X245" s="634">
        <v>0</v>
      </c>
      <c r="Y245" s="634">
        <v>1038876742</v>
      </c>
      <c r="Z245" s="634">
        <v>0</v>
      </c>
    </row>
    <row r="246" spans="1:26">
      <c r="A246" s="633" t="s">
        <v>314</v>
      </c>
      <c r="B246" s="633" t="s">
        <v>10</v>
      </c>
      <c r="C246" s="634">
        <v>491563023</v>
      </c>
      <c r="D246" s="634">
        <v>92487535</v>
      </c>
      <c r="E246" s="634">
        <v>584050558</v>
      </c>
      <c r="F246" s="634">
        <v>407399624</v>
      </c>
      <c r="G246" s="634">
        <v>66074955</v>
      </c>
      <c r="H246" s="634">
        <v>473474579</v>
      </c>
      <c r="I246" s="634">
        <v>149911603</v>
      </c>
      <c r="J246" s="634">
        <v>5227466</v>
      </c>
      <c r="K246" s="634">
        <v>155139069</v>
      </c>
      <c r="L246" s="634">
        <v>2130635</v>
      </c>
      <c r="M246" s="634">
        <v>45656916</v>
      </c>
      <c r="N246" s="634">
        <v>0</v>
      </c>
      <c r="O246" s="634">
        <v>45656916</v>
      </c>
      <c r="P246" s="634">
        <v>1260451757</v>
      </c>
      <c r="Q246" s="634">
        <v>1051004885</v>
      </c>
      <c r="R246" s="634">
        <v>1214794841</v>
      </c>
      <c r="S246" s="634">
        <v>1260451757</v>
      </c>
      <c r="T246" s="634">
        <v>1667292</v>
      </c>
      <c r="U246" s="634">
        <v>0</v>
      </c>
      <c r="V246" s="634">
        <v>1667292</v>
      </c>
      <c r="W246" s="634">
        <v>73616457</v>
      </c>
      <c r="X246" s="634">
        <v>0</v>
      </c>
      <c r="Y246" s="634">
        <v>1260451757</v>
      </c>
      <c r="Z246" s="634">
        <v>0</v>
      </c>
    </row>
    <row r="247" spans="1:26">
      <c r="A247" s="633" t="s">
        <v>314</v>
      </c>
      <c r="B247" s="633" t="s">
        <v>11</v>
      </c>
      <c r="C247" s="634">
        <v>703307021</v>
      </c>
      <c r="D247" s="634">
        <v>51359326</v>
      </c>
      <c r="E247" s="634">
        <v>754666347</v>
      </c>
      <c r="F247" s="634">
        <v>498614945</v>
      </c>
      <c r="G247" s="634">
        <v>14890787</v>
      </c>
      <c r="H247" s="634">
        <v>513505732</v>
      </c>
      <c r="I247" s="634">
        <v>154983035</v>
      </c>
      <c r="J247" s="634">
        <v>-119391</v>
      </c>
      <c r="K247" s="634">
        <v>154863644</v>
      </c>
      <c r="L247" s="634">
        <v>2130635</v>
      </c>
      <c r="M247" s="634">
        <v>48301253</v>
      </c>
      <c r="N247" s="634">
        <v>0</v>
      </c>
      <c r="O247" s="634">
        <v>48301253</v>
      </c>
      <c r="P247" s="634">
        <v>1473467611</v>
      </c>
      <c r="Q247" s="634">
        <v>1359035636</v>
      </c>
      <c r="R247" s="634">
        <v>1425166358</v>
      </c>
      <c r="S247" s="634">
        <v>1473467611</v>
      </c>
      <c r="T247" s="634">
        <v>1771811</v>
      </c>
      <c r="U247" s="634">
        <v>0</v>
      </c>
      <c r="V247" s="634">
        <v>1771811</v>
      </c>
      <c r="W247" s="634">
        <v>104164885</v>
      </c>
      <c r="X247" s="634">
        <v>0</v>
      </c>
      <c r="Y247" s="634">
        <v>1473467611</v>
      </c>
      <c r="Z247" s="634">
        <v>0</v>
      </c>
    </row>
    <row r="248" spans="1:26">
      <c r="A248" s="633" t="s">
        <v>314</v>
      </c>
      <c r="B248" s="633" t="s">
        <v>12</v>
      </c>
      <c r="C248" s="634">
        <v>803099790</v>
      </c>
      <c r="D248" s="634">
        <v>26292307</v>
      </c>
      <c r="E248" s="634">
        <v>829392097</v>
      </c>
      <c r="F248" s="634">
        <v>522523305</v>
      </c>
      <c r="G248" s="634">
        <v>-9878762</v>
      </c>
      <c r="H248" s="634">
        <v>512644543</v>
      </c>
      <c r="I248" s="634">
        <v>170834707</v>
      </c>
      <c r="J248" s="634">
        <v>-862527</v>
      </c>
      <c r="K248" s="634">
        <v>169972180</v>
      </c>
      <c r="L248" s="634">
        <v>2130635</v>
      </c>
      <c r="M248" s="634">
        <v>51631231</v>
      </c>
      <c r="N248" s="634">
        <v>0</v>
      </c>
      <c r="O248" s="634">
        <v>51631231</v>
      </c>
      <c r="P248" s="634">
        <v>1565770686</v>
      </c>
      <c r="Q248" s="634">
        <v>1498588437</v>
      </c>
      <c r="R248" s="634">
        <v>1514139455</v>
      </c>
      <c r="S248" s="634">
        <v>1565770686</v>
      </c>
      <c r="T248" s="634">
        <v>1905722</v>
      </c>
      <c r="U248" s="634">
        <v>0</v>
      </c>
      <c r="V248" s="634">
        <v>1905722</v>
      </c>
      <c r="W248" s="634">
        <v>118019363</v>
      </c>
      <c r="X248" s="634">
        <v>0</v>
      </c>
      <c r="Y248" s="634">
        <v>1565770686</v>
      </c>
      <c r="Z248" s="634">
        <v>0</v>
      </c>
    </row>
    <row r="249" spans="1:26">
      <c r="A249" s="633" t="s">
        <v>314</v>
      </c>
      <c r="B249" s="633" t="s">
        <v>13</v>
      </c>
      <c r="C249" s="634">
        <v>799391419</v>
      </c>
      <c r="D249" s="634">
        <v>-18731756</v>
      </c>
      <c r="E249" s="634">
        <v>780659663</v>
      </c>
      <c r="F249" s="634">
        <v>515330954</v>
      </c>
      <c r="G249" s="634">
        <v>-8796540</v>
      </c>
      <c r="H249" s="634">
        <v>506534414</v>
      </c>
      <c r="I249" s="634">
        <v>169654565</v>
      </c>
      <c r="J249" s="634">
        <v>-61582</v>
      </c>
      <c r="K249" s="634">
        <v>169592983</v>
      </c>
      <c r="L249" s="634">
        <v>2130635</v>
      </c>
      <c r="M249" s="634">
        <v>51914588</v>
      </c>
      <c r="N249" s="634">
        <v>0</v>
      </c>
      <c r="O249" s="634">
        <v>51914588</v>
      </c>
      <c r="P249" s="634">
        <v>1510832283</v>
      </c>
      <c r="Q249" s="634">
        <v>1486507573</v>
      </c>
      <c r="R249" s="634">
        <v>1458917695</v>
      </c>
      <c r="S249" s="634">
        <v>1510832283</v>
      </c>
      <c r="T249" s="634">
        <v>2098615</v>
      </c>
      <c r="U249" s="634">
        <v>0</v>
      </c>
      <c r="V249" s="634">
        <v>2098615</v>
      </c>
      <c r="W249" s="634">
        <v>108128797</v>
      </c>
      <c r="X249" s="634">
        <v>0</v>
      </c>
      <c r="Y249" s="634">
        <v>1510832283</v>
      </c>
      <c r="Z249" s="634">
        <v>0</v>
      </c>
    </row>
    <row r="250" spans="1:26">
      <c r="A250" s="633" t="s">
        <v>314</v>
      </c>
      <c r="B250" s="633" t="s">
        <v>14</v>
      </c>
      <c r="C250" s="634">
        <v>762502162</v>
      </c>
      <c r="D250" s="634">
        <v>-68461648</v>
      </c>
      <c r="E250" s="634">
        <v>694040514</v>
      </c>
      <c r="F250" s="634">
        <v>517298729</v>
      </c>
      <c r="G250" s="634">
        <v>-30117301</v>
      </c>
      <c r="H250" s="634">
        <v>487181428</v>
      </c>
      <c r="I250" s="634">
        <v>158066929</v>
      </c>
      <c r="J250" s="634">
        <v>-3090804</v>
      </c>
      <c r="K250" s="634">
        <v>154976125</v>
      </c>
      <c r="L250" s="634">
        <v>2130635</v>
      </c>
      <c r="M250" s="634">
        <v>47382036</v>
      </c>
      <c r="N250" s="634">
        <v>0</v>
      </c>
      <c r="O250" s="634">
        <v>47382036</v>
      </c>
      <c r="P250" s="634">
        <v>1385710738</v>
      </c>
      <c r="Q250" s="634">
        <v>1439998455</v>
      </c>
      <c r="R250" s="634">
        <v>1338328702</v>
      </c>
      <c r="S250" s="634">
        <v>1385710738</v>
      </c>
      <c r="T250" s="634">
        <v>1846887</v>
      </c>
      <c r="U250" s="634">
        <v>0</v>
      </c>
      <c r="V250" s="634">
        <v>1846887</v>
      </c>
      <c r="W250" s="634">
        <v>88967870</v>
      </c>
      <c r="X250" s="634">
        <v>0</v>
      </c>
      <c r="Y250" s="634">
        <v>1385710738</v>
      </c>
      <c r="Z250" s="634">
        <v>0</v>
      </c>
    </row>
    <row r="251" spans="1:26">
      <c r="A251" s="633" t="s">
        <v>314</v>
      </c>
      <c r="B251" s="633" t="s">
        <v>15</v>
      </c>
      <c r="C251" s="634">
        <v>596852368</v>
      </c>
      <c r="D251" s="634">
        <v>-61373741</v>
      </c>
      <c r="E251" s="634">
        <v>535478627</v>
      </c>
      <c r="F251" s="634">
        <v>449785284</v>
      </c>
      <c r="G251" s="634">
        <v>-23503337</v>
      </c>
      <c r="H251" s="634">
        <v>426281947</v>
      </c>
      <c r="I251" s="634">
        <v>160090678</v>
      </c>
      <c r="J251" s="634">
        <v>-1614762</v>
      </c>
      <c r="K251" s="634">
        <v>158475916</v>
      </c>
      <c r="L251" s="634">
        <v>2130635</v>
      </c>
      <c r="M251" s="634">
        <v>43754927</v>
      </c>
      <c r="N251" s="634">
        <v>0</v>
      </c>
      <c r="O251" s="634">
        <v>43754927</v>
      </c>
      <c r="P251" s="634">
        <v>1166122052</v>
      </c>
      <c r="Q251" s="634">
        <v>1208858965</v>
      </c>
      <c r="R251" s="634">
        <v>1122367125</v>
      </c>
      <c r="S251" s="634">
        <v>1166122052</v>
      </c>
      <c r="T251" s="634">
        <v>1666834</v>
      </c>
      <c r="U251" s="634">
        <v>0</v>
      </c>
      <c r="V251" s="634">
        <v>1666834</v>
      </c>
      <c r="W251" s="634">
        <v>61828568</v>
      </c>
      <c r="X251" s="634">
        <v>0</v>
      </c>
      <c r="Y251" s="634">
        <v>1166122052</v>
      </c>
      <c r="Z251" s="634">
        <v>0</v>
      </c>
    </row>
    <row r="252" spans="1:26">
      <c r="A252" s="633" t="s">
        <v>314</v>
      </c>
      <c r="B252" s="633" t="s">
        <v>16</v>
      </c>
      <c r="C252" s="634">
        <v>441601150</v>
      </c>
      <c r="D252" s="634">
        <v>-21293481</v>
      </c>
      <c r="E252" s="634">
        <v>420307669</v>
      </c>
      <c r="F252" s="634">
        <v>376123461</v>
      </c>
      <c r="G252" s="634">
        <v>8182995</v>
      </c>
      <c r="H252" s="634">
        <v>384306456</v>
      </c>
      <c r="I252" s="634">
        <v>147310229</v>
      </c>
      <c r="J252" s="634">
        <v>1561163</v>
      </c>
      <c r="K252" s="634">
        <v>148871392</v>
      </c>
      <c r="L252" s="634">
        <v>2130635</v>
      </c>
      <c r="M252" s="634">
        <v>41821385</v>
      </c>
      <c r="N252" s="634">
        <v>0</v>
      </c>
      <c r="O252" s="634">
        <v>41821385</v>
      </c>
      <c r="P252" s="634">
        <v>997437537</v>
      </c>
      <c r="Q252" s="634">
        <v>967165475</v>
      </c>
      <c r="R252" s="634">
        <v>955616152</v>
      </c>
      <c r="S252" s="634">
        <v>997437537</v>
      </c>
      <c r="T252" s="634">
        <v>1509075</v>
      </c>
      <c r="U252" s="634">
        <v>0</v>
      </c>
      <c r="V252" s="634">
        <v>1509075</v>
      </c>
      <c r="W252" s="634">
        <v>44866938</v>
      </c>
      <c r="X252" s="634">
        <v>0</v>
      </c>
      <c r="Y252" s="634">
        <v>997437537</v>
      </c>
      <c r="Z252" s="634">
        <v>0</v>
      </c>
    </row>
    <row r="253" spans="1:26">
      <c r="A253" s="633" t="s">
        <v>314</v>
      </c>
      <c r="B253" s="633" t="s">
        <v>17</v>
      </c>
      <c r="C253" s="634">
        <v>505139407</v>
      </c>
      <c r="D253" s="634">
        <v>66586997</v>
      </c>
      <c r="E253" s="634">
        <v>571726404</v>
      </c>
      <c r="F253" s="634">
        <v>376813582</v>
      </c>
      <c r="G253" s="634">
        <v>9124308</v>
      </c>
      <c r="H253" s="634">
        <v>385937890</v>
      </c>
      <c r="I253" s="634">
        <v>138996922</v>
      </c>
      <c r="J253" s="634">
        <v>407877</v>
      </c>
      <c r="K253" s="634">
        <v>139404799</v>
      </c>
      <c r="L253" s="634">
        <v>2130635</v>
      </c>
      <c r="M253" s="634">
        <v>46402239</v>
      </c>
      <c r="N253" s="634">
        <v>0</v>
      </c>
      <c r="O253" s="634">
        <v>46402239</v>
      </c>
      <c r="P253" s="634">
        <v>1145601967</v>
      </c>
      <c r="Q253" s="634">
        <v>1023080546</v>
      </c>
      <c r="R253" s="634">
        <v>1099199728</v>
      </c>
      <c r="S253" s="634">
        <v>1145601967</v>
      </c>
      <c r="T253" s="634">
        <v>1851782</v>
      </c>
      <c r="U253" s="634">
        <v>0</v>
      </c>
      <c r="V253" s="634">
        <v>1851782</v>
      </c>
      <c r="W253" s="634">
        <v>59803005</v>
      </c>
      <c r="X253" s="634">
        <v>0</v>
      </c>
      <c r="Y253" s="634">
        <v>1145601967</v>
      </c>
      <c r="Z253" s="634">
        <v>0</v>
      </c>
    </row>
    <row r="254" spans="1:26">
      <c r="A254" s="633" t="s">
        <v>314</v>
      </c>
      <c r="B254" s="586" t="s">
        <v>184</v>
      </c>
      <c r="C254" s="634">
        <v>7194243981</v>
      </c>
      <c r="D254" s="634">
        <v>35447599</v>
      </c>
      <c r="E254" s="634">
        <v>7229691580</v>
      </c>
      <c r="F254" s="634">
        <v>5148365958</v>
      </c>
      <c r="G254" s="634">
        <v>10000079</v>
      </c>
      <c r="H254" s="634">
        <v>5158366037</v>
      </c>
      <c r="I254" s="634">
        <v>1793938021</v>
      </c>
      <c r="J254" s="634">
        <v>655002</v>
      </c>
      <c r="K254" s="634">
        <v>1794593023</v>
      </c>
      <c r="L254" s="634">
        <v>25567620</v>
      </c>
      <c r="M254" s="634">
        <v>544314556</v>
      </c>
      <c r="N254" s="634">
        <v>0</v>
      </c>
      <c r="O254" s="634">
        <v>544314556</v>
      </c>
      <c r="P254" s="634">
        <v>14752532816</v>
      </c>
      <c r="Q254" s="634">
        <v>14162115580</v>
      </c>
      <c r="R254" s="634">
        <v>14208218260</v>
      </c>
      <c r="S254" s="634">
        <v>14752532816</v>
      </c>
      <c r="T254" s="634">
        <v>21678708</v>
      </c>
      <c r="U254" s="634">
        <v>0</v>
      </c>
      <c r="V254" s="634">
        <v>21678708</v>
      </c>
      <c r="W254" s="634">
        <v>863651196</v>
      </c>
      <c r="X254" s="634">
        <v>0</v>
      </c>
      <c r="Y254" s="634">
        <v>14752532816</v>
      </c>
      <c r="Z254" s="634">
        <v>0</v>
      </c>
    </row>
    <row r="255" spans="1:26">
      <c r="A255" s="633" t="s">
        <v>313</v>
      </c>
      <c r="B255" s="633" t="s">
        <v>6</v>
      </c>
      <c r="C255" s="634">
        <v>636323057</v>
      </c>
      <c r="D255" s="634">
        <v>5084315</v>
      </c>
      <c r="E255" s="634">
        <v>641407372</v>
      </c>
      <c r="F255" s="634">
        <v>397027089</v>
      </c>
      <c r="G255" s="634">
        <v>-17182181</v>
      </c>
      <c r="H255" s="634">
        <v>379844908</v>
      </c>
      <c r="I255" s="634">
        <v>137178447</v>
      </c>
      <c r="J255" s="634">
        <v>-1827765</v>
      </c>
      <c r="K255" s="634">
        <v>135350682</v>
      </c>
      <c r="L255" s="634">
        <v>2130635</v>
      </c>
      <c r="M255" s="634">
        <v>47352900</v>
      </c>
      <c r="N255" s="634">
        <v>0</v>
      </c>
      <c r="O255" s="634">
        <v>47352900</v>
      </c>
      <c r="P255" s="634">
        <v>1206086497</v>
      </c>
      <c r="Q255" s="634">
        <v>1172659228</v>
      </c>
      <c r="R255" s="634">
        <v>1158733597</v>
      </c>
      <c r="S255" s="634">
        <v>1206086497</v>
      </c>
      <c r="T255" s="634">
        <v>1951433</v>
      </c>
      <c r="U255" s="634">
        <v>0</v>
      </c>
      <c r="V255" s="634">
        <v>1951433</v>
      </c>
      <c r="W255" s="634">
        <v>65741484</v>
      </c>
      <c r="X255" s="634">
        <v>0</v>
      </c>
      <c r="Y255" s="634">
        <v>1206086497</v>
      </c>
      <c r="Z255" s="634">
        <v>0</v>
      </c>
    </row>
    <row r="256" spans="1:26">
      <c r="A256" s="633" t="s">
        <v>313</v>
      </c>
      <c r="B256" s="633" t="s">
        <v>7</v>
      </c>
      <c r="C256" s="634">
        <v>556588454</v>
      </c>
      <c r="D256" s="634">
        <v>-41909681</v>
      </c>
      <c r="E256" s="634">
        <v>514678773</v>
      </c>
      <c r="F256" s="634">
        <v>365858855</v>
      </c>
      <c r="G256" s="634">
        <v>-19657396</v>
      </c>
      <c r="H256" s="634">
        <v>346201459</v>
      </c>
      <c r="I256" s="634">
        <v>127786736</v>
      </c>
      <c r="J256" s="634">
        <v>-1385338</v>
      </c>
      <c r="K256" s="634">
        <v>126401398</v>
      </c>
      <c r="L256" s="634">
        <v>2130635</v>
      </c>
      <c r="M256" s="634">
        <v>40989857</v>
      </c>
      <c r="N256" s="634">
        <v>0</v>
      </c>
      <c r="O256" s="634">
        <v>40989857</v>
      </c>
      <c r="P256" s="634">
        <v>1030402122</v>
      </c>
      <c r="Q256" s="634">
        <v>1052364680</v>
      </c>
      <c r="R256" s="634">
        <v>989412265</v>
      </c>
      <c r="S256" s="634">
        <v>1030402122</v>
      </c>
      <c r="T256" s="634">
        <v>1940634</v>
      </c>
      <c r="U256" s="634">
        <v>0</v>
      </c>
      <c r="V256" s="634">
        <v>1940634</v>
      </c>
      <c r="W256" s="634">
        <v>46415195</v>
      </c>
      <c r="X256" s="634">
        <v>0</v>
      </c>
      <c r="Y256" s="634">
        <v>1030402122</v>
      </c>
      <c r="Z256" s="634">
        <v>0</v>
      </c>
    </row>
    <row r="257" spans="1:26">
      <c r="A257" s="633" t="s">
        <v>313</v>
      </c>
      <c r="B257" s="633" t="s">
        <v>8</v>
      </c>
      <c r="C257" s="634">
        <v>469123145</v>
      </c>
      <c r="D257" s="634">
        <v>3495469</v>
      </c>
      <c r="E257" s="634">
        <v>472618614</v>
      </c>
      <c r="F257" s="634">
        <v>353086823</v>
      </c>
      <c r="G257" s="634">
        <v>151814</v>
      </c>
      <c r="H257" s="634">
        <v>353238637</v>
      </c>
      <c r="I257" s="634">
        <v>140399619</v>
      </c>
      <c r="J257" s="634">
        <v>144431</v>
      </c>
      <c r="K257" s="634">
        <v>140544050</v>
      </c>
      <c r="L257" s="634">
        <v>2130635</v>
      </c>
      <c r="M257" s="634">
        <v>42334157</v>
      </c>
      <c r="N257" s="634">
        <v>0</v>
      </c>
      <c r="O257" s="634">
        <v>42334157</v>
      </c>
      <c r="P257" s="634">
        <v>1010866093</v>
      </c>
      <c r="Q257" s="634">
        <v>964740222</v>
      </c>
      <c r="R257" s="634">
        <v>968531936</v>
      </c>
      <c r="S257" s="634">
        <v>1010866093</v>
      </c>
      <c r="T257" s="634">
        <v>1791439</v>
      </c>
      <c r="U257" s="634">
        <v>0</v>
      </c>
      <c r="V257" s="634">
        <v>1791439</v>
      </c>
      <c r="W257" s="634">
        <v>45024868</v>
      </c>
      <c r="X257" s="634">
        <v>0</v>
      </c>
      <c r="Y257" s="634">
        <v>1010866093</v>
      </c>
      <c r="Z257" s="634">
        <v>0</v>
      </c>
    </row>
    <row r="258" spans="1:26">
      <c r="A258" s="633" t="s">
        <v>313</v>
      </c>
      <c r="B258" s="633" t="s">
        <v>9</v>
      </c>
      <c r="C258" s="634">
        <v>459770183</v>
      </c>
      <c r="D258" s="634">
        <v>1611393</v>
      </c>
      <c r="E258" s="634">
        <v>461381576</v>
      </c>
      <c r="F258" s="634">
        <v>384827415</v>
      </c>
      <c r="G258" s="634">
        <v>20530288</v>
      </c>
      <c r="H258" s="634">
        <v>405357703</v>
      </c>
      <c r="I258" s="634">
        <v>138849186</v>
      </c>
      <c r="J258" s="634">
        <v>2275291</v>
      </c>
      <c r="K258" s="634">
        <v>141124477</v>
      </c>
      <c r="L258" s="634">
        <v>2130635</v>
      </c>
      <c r="M258" s="634">
        <v>41042416</v>
      </c>
      <c r="N258" s="634">
        <v>0</v>
      </c>
      <c r="O258" s="634">
        <v>41042416</v>
      </c>
      <c r="P258" s="634">
        <v>1051036807</v>
      </c>
      <c r="Q258" s="634">
        <v>985577419</v>
      </c>
      <c r="R258" s="634">
        <v>1009994391</v>
      </c>
      <c r="S258" s="634">
        <v>1051036807</v>
      </c>
      <c r="T258" s="634">
        <v>1677184</v>
      </c>
      <c r="U258" s="634">
        <v>0</v>
      </c>
      <c r="V258" s="634">
        <v>1677184</v>
      </c>
      <c r="W258" s="634">
        <v>49581683</v>
      </c>
      <c r="X258" s="634">
        <v>0</v>
      </c>
      <c r="Y258" s="634">
        <v>1051036807</v>
      </c>
      <c r="Z258" s="634">
        <v>0</v>
      </c>
    </row>
    <row r="259" spans="1:26">
      <c r="A259" s="633" t="s">
        <v>313</v>
      </c>
      <c r="B259" s="633" t="s">
        <v>10</v>
      </c>
      <c r="C259" s="634">
        <v>498774524</v>
      </c>
      <c r="D259" s="634">
        <v>93643753</v>
      </c>
      <c r="E259" s="634">
        <v>592418277</v>
      </c>
      <c r="F259" s="634">
        <v>411905977</v>
      </c>
      <c r="G259" s="634">
        <v>66803268</v>
      </c>
      <c r="H259" s="634">
        <v>478709245</v>
      </c>
      <c r="I259" s="634">
        <v>149943730</v>
      </c>
      <c r="J259" s="634">
        <v>5232098</v>
      </c>
      <c r="K259" s="634">
        <v>155175828</v>
      </c>
      <c r="L259" s="634">
        <v>2130635</v>
      </c>
      <c r="M259" s="634">
        <v>46760656</v>
      </c>
      <c r="N259" s="634">
        <v>0</v>
      </c>
      <c r="O259" s="634">
        <v>46760656</v>
      </c>
      <c r="P259" s="634">
        <v>1275194641</v>
      </c>
      <c r="Q259" s="634">
        <v>1062754866</v>
      </c>
      <c r="R259" s="634">
        <v>1228433985</v>
      </c>
      <c r="S259" s="634">
        <v>1275194641</v>
      </c>
      <c r="T259" s="634">
        <v>1667292</v>
      </c>
      <c r="U259" s="634">
        <v>0</v>
      </c>
      <c r="V259" s="634">
        <v>1667292</v>
      </c>
      <c r="W259" s="634">
        <v>74466764</v>
      </c>
      <c r="X259" s="634">
        <v>0</v>
      </c>
      <c r="Y259" s="634">
        <v>1275194641</v>
      </c>
      <c r="Z259" s="634">
        <v>0</v>
      </c>
    </row>
    <row r="260" spans="1:26">
      <c r="A260" s="633" t="s">
        <v>313</v>
      </c>
      <c r="B260" s="633" t="s">
        <v>11</v>
      </c>
      <c r="C260" s="634">
        <v>713625669</v>
      </c>
      <c r="D260" s="634">
        <v>52022901</v>
      </c>
      <c r="E260" s="634">
        <v>765648570</v>
      </c>
      <c r="F260" s="634">
        <v>504149477</v>
      </c>
      <c r="G260" s="634">
        <v>15010213</v>
      </c>
      <c r="H260" s="634">
        <v>519159690</v>
      </c>
      <c r="I260" s="634">
        <v>155019464</v>
      </c>
      <c r="J260" s="634">
        <v>-119567</v>
      </c>
      <c r="K260" s="634">
        <v>154899897</v>
      </c>
      <c r="L260" s="634">
        <v>2130635</v>
      </c>
      <c r="M260" s="634">
        <v>49372949</v>
      </c>
      <c r="N260" s="634">
        <v>0</v>
      </c>
      <c r="O260" s="634">
        <v>49372949</v>
      </c>
      <c r="P260" s="634">
        <v>1491211741</v>
      </c>
      <c r="Q260" s="634">
        <v>1374925245</v>
      </c>
      <c r="R260" s="634">
        <v>1441838792</v>
      </c>
      <c r="S260" s="634">
        <v>1491211741</v>
      </c>
      <c r="T260" s="634">
        <v>1771811</v>
      </c>
      <c r="U260" s="634">
        <v>0</v>
      </c>
      <c r="V260" s="634">
        <v>1771811</v>
      </c>
      <c r="W260" s="634">
        <v>105416419</v>
      </c>
      <c r="X260" s="634">
        <v>0</v>
      </c>
      <c r="Y260" s="634">
        <v>1491211741</v>
      </c>
      <c r="Z260" s="634">
        <v>0</v>
      </c>
    </row>
    <row r="261" spans="1:26">
      <c r="A261" s="633" t="s">
        <v>313</v>
      </c>
      <c r="B261" s="633" t="s">
        <v>12</v>
      </c>
      <c r="C261" s="634">
        <v>814882354</v>
      </c>
      <c r="D261" s="634">
        <v>26601083</v>
      </c>
      <c r="E261" s="634">
        <v>841483437</v>
      </c>
      <c r="F261" s="634">
        <v>528335603</v>
      </c>
      <c r="G261" s="634">
        <v>-9992132</v>
      </c>
      <c r="H261" s="634">
        <v>518343471</v>
      </c>
      <c r="I261" s="634">
        <v>170874908</v>
      </c>
      <c r="J261" s="634">
        <v>-862970</v>
      </c>
      <c r="K261" s="634">
        <v>170011938</v>
      </c>
      <c r="L261" s="634">
        <v>2130635</v>
      </c>
      <c r="M261" s="634">
        <v>52742949</v>
      </c>
      <c r="N261" s="634">
        <v>0</v>
      </c>
      <c r="O261" s="634">
        <v>52742949</v>
      </c>
      <c r="P261" s="634">
        <v>1584712430</v>
      </c>
      <c r="Q261" s="634">
        <v>1516223500</v>
      </c>
      <c r="R261" s="634">
        <v>1531969481</v>
      </c>
      <c r="S261" s="634">
        <v>1584712430</v>
      </c>
      <c r="T261" s="634">
        <v>1905722</v>
      </c>
      <c r="U261" s="634">
        <v>0</v>
      </c>
      <c r="V261" s="634">
        <v>1905722</v>
      </c>
      <c r="W261" s="634">
        <v>119449395</v>
      </c>
      <c r="X261" s="634">
        <v>0</v>
      </c>
      <c r="Y261" s="634">
        <v>1584712430</v>
      </c>
      <c r="Z261" s="634">
        <v>0</v>
      </c>
    </row>
    <row r="262" spans="1:26">
      <c r="A262" s="633" t="s">
        <v>313</v>
      </c>
      <c r="B262" s="633" t="s">
        <v>13</v>
      </c>
      <c r="C262" s="634">
        <v>811088900</v>
      </c>
      <c r="D262" s="634">
        <v>-18935234</v>
      </c>
      <c r="E262" s="634">
        <v>792153666</v>
      </c>
      <c r="F262" s="634">
        <v>521062289</v>
      </c>
      <c r="G262" s="634">
        <v>-8898794</v>
      </c>
      <c r="H262" s="634">
        <v>512163495</v>
      </c>
      <c r="I262" s="634">
        <v>169693573</v>
      </c>
      <c r="J262" s="634">
        <v>-62284</v>
      </c>
      <c r="K262" s="634">
        <v>169631289</v>
      </c>
      <c r="L262" s="634">
        <v>2130635</v>
      </c>
      <c r="M262" s="634">
        <v>53029597</v>
      </c>
      <c r="N262" s="634">
        <v>0</v>
      </c>
      <c r="O262" s="634">
        <v>53029597</v>
      </c>
      <c r="P262" s="634">
        <v>1529108682</v>
      </c>
      <c r="Q262" s="634">
        <v>1503975397</v>
      </c>
      <c r="R262" s="634">
        <v>1476079085</v>
      </c>
      <c r="S262" s="634">
        <v>1529108682</v>
      </c>
      <c r="T262" s="634">
        <v>2098615</v>
      </c>
      <c r="U262" s="634">
        <v>0</v>
      </c>
      <c r="V262" s="634">
        <v>2098615</v>
      </c>
      <c r="W262" s="634">
        <v>109446538</v>
      </c>
      <c r="X262" s="634">
        <v>0</v>
      </c>
      <c r="Y262" s="634">
        <v>1529108682</v>
      </c>
      <c r="Z262" s="634">
        <v>0</v>
      </c>
    </row>
    <row r="263" spans="1:26">
      <c r="A263" s="633" t="s">
        <v>313</v>
      </c>
      <c r="B263" s="633" t="s">
        <v>14</v>
      </c>
      <c r="C263" s="634">
        <v>773559376</v>
      </c>
      <c r="D263" s="634">
        <v>-69309463</v>
      </c>
      <c r="E263" s="634">
        <v>704249913</v>
      </c>
      <c r="F263" s="634">
        <v>523031556</v>
      </c>
      <c r="G263" s="634">
        <v>-30446442</v>
      </c>
      <c r="H263" s="634">
        <v>492585114</v>
      </c>
      <c r="I263" s="634">
        <v>158105211</v>
      </c>
      <c r="J263" s="634">
        <v>-3093237</v>
      </c>
      <c r="K263" s="634">
        <v>155011974</v>
      </c>
      <c r="L263" s="634">
        <v>2130635</v>
      </c>
      <c r="M263" s="634">
        <v>48462352</v>
      </c>
      <c r="N263" s="634">
        <v>0</v>
      </c>
      <c r="O263" s="634">
        <v>48462352</v>
      </c>
      <c r="P263" s="634">
        <v>1402439988</v>
      </c>
      <c r="Q263" s="634">
        <v>1456826778</v>
      </c>
      <c r="R263" s="634">
        <v>1353977636</v>
      </c>
      <c r="S263" s="634">
        <v>1402439988</v>
      </c>
      <c r="T263" s="634">
        <v>1846887</v>
      </c>
      <c r="U263" s="634">
        <v>0</v>
      </c>
      <c r="V263" s="634">
        <v>1846887</v>
      </c>
      <c r="W263" s="634">
        <v>90060885</v>
      </c>
      <c r="X263" s="634">
        <v>0</v>
      </c>
      <c r="Y263" s="634">
        <v>1402439988</v>
      </c>
      <c r="Z263" s="634">
        <v>0</v>
      </c>
    </row>
    <row r="264" spans="1:26">
      <c r="A264" s="633" t="s">
        <v>313</v>
      </c>
      <c r="B264" s="633" t="s">
        <v>15</v>
      </c>
      <c r="C264" s="634">
        <v>605463862</v>
      </c>
      <c r="D264" s="634">
        <v>-62087743</v>
      </c>
      <c r="E264" s="634">
        <v>543376119</v>
      </c>
      <c r="F264" s="634">
        <v>454739581</v>
      </c>
      <c r="G264" s="634">
        <v>-23751323</v>
      </c>
      <c r="H264" s="634">
        <v>430988258</v>
      </c>
      <c r="I264" s="634">
        <v>160126272</v>
      </c>
      <c r="J264" s="634">
        <v>-1616187</v>
      </c>
      <c r="K264" s="634">
        <v>158510085</v>
      </c>
      <c r="L264" s="634">
        <v>2130635</v>
      </c>
      <c r="M264" s="634">
        <v>44872144</v>
      </c>
      <c r="N264" s="634">
        <v>0</v>
      </c>
      <c r="O264" s="634">
        <v>44872144</v>
      </c>
      <c r="P264" s="634">
        <v>1179877241</v>
      </c>
      <c r="Q264" s="634">
        <v>1222460350</v>
      </c>
      <c r="R264" s="634">
        <v>1135005097</v>
      </c>
      <c r="S264" s="634">
        <v>1179877241</v>
      </c>
      <c r="T264" s="634">
        <v>1666834</v>
      </c>
      <c r="U264" s="634">
        <v>0</v>
      </c>
      <c r="V264" s="634">
        <v>1666834</v>
      </c>
      <c r="W264" s="634">
        <v>62555922</v>
      </c>
      <c r="X264" s="634">
        <v>0</v>
      </c>
      <c r="Y264" s="634">
        <v>1179877241</v>
      </c>
      <c r="Z264" s="634">
        <v>0</v>
      </c>
    </row>
    <row r="265" spans="1:26">
      <c r="A265" s="633" t="s">
        <v>313</v>
      </c>
      <c r="B265" s="633" t="s">
        <v>16</v>
      </c>
      <c r="C265" s="634">
        <v>448136562</v>
      </c>
      <c r="D265" s="634">
        <v>-21502638</v>
      </c>
      <c r="E265" s="634">
        <v>426633924</v>
      </c>
      <c r="F265" s="634">
        <v>380248251</v>
      </c>
      <c r="G265" s="634">
        <v>8292526</v>
      </c>
      <c r="H265" s="634">
        <v>388540777</v>
      </c>
      <c r="I265" s="634">
        <v>147340094</v>
      </c>
      <c r="J265" s="634">
        <v>1562647</v>
      </c>
      <c r="K265" s="634">
        <v>148902741</v>
      </c>
      <c r="L265" s="634">
        <v>2130635</v>
      </c>
      <c r="M265" s="634">
        <v>42905149</v>
      </c>
      <c r="N265" s="634">
        <v>0</v>
      </c>
      <c r="O265" s="634">
        <v>42905149</v>
      </c>
      <c r="P265" s="634">
        <v>1009113226</v>
      </c>
      <c r="Q265" s="634">
        <v>977855542</v>
      </c>
      <c r="R265" s="634">
        <v>966208077</v>
      </c>
      <c r="S265" s="634">
        <v>1009113226</v>
      </c>
      <c r="T265" s="634">
        <v>1509075</v>
      </c>
      <c r="U265" s="634">
        <v>0</v>
      </c>
      <c r="V265" s="634">
        <v>1509075</v>
      </c>
      <c r="W265" s="634">
        <v>45386718</v>
      </c>
      <c r="X265" s="634">
        <v>0</v>
      </c>
      <c r="Y265" s="634">
        <v>1009113226</v>
      </c>
      <c r="Z265" s="634">
        <v>0</v>
      </c>
    </row>
    <row r="266" spans="1:26">
      <c r="A266" s="633" t="s">
        <v>313</v>
      </c>
      <c r="B266" s="633" t="s">
        <v>17</v>
      </c>
      <c r="C266" s="634">
        <v>512779375</v>
      </c>
      <c r="D266" s="634">
        <v>67399832</v>
      </c>
      <c r="E266" s="634">
        <v>580179207</v>
      </c>
      <c r="F266" s="634">
        <v>380958150</v>
      </c>
      <c r="G266" s="634">
        <v>9209736</v>
      </c>
      <c r="H266" s="634">
        <v>390167886</v>
      </c>
      <c r="I266" s="634">
        <v>138996922</v>
      </c>
      <c r="J266" s="634">
        <v>407877</v>
      </c>
      <c r="K266" s="634">
        <v>139404799</v>
      </c>
      <c r="L266" s="634">
        <v>2130635</v>
      </c>
      <c r="M266" s="634">
        <v>47527627</v>
      </c>
      <c r="N266" s="634">
        <v>0</v>
      </c>
      <c r="O266" s="634">
        <v>47527627</v>
      </c>
      <c r="P266" s="634">
        <v>1159410154</v>
      </c>
      <c r="Q266" s="634">
        <v>1034865082</v>
      </c>
      <c r="R266" s="634">
        <v>1111882527</v>
      </c>
      <c r="S266" s="634">
        <v>1159410154</v>
      </c>
      <c r="T266" s="634">
        <v>1851782</v>
      </c>
      <c r="U266" s="634">
        <v>0</v>
      </c>
      <c r="V266" s="634">
        <v>1851782</v>
      </c>
      <c r="W266" s="634">
        <v>60530736</v>
      </c>
      <c r="X266" s="634">
        <v>0</v>
      </c>
      <c r="Y266" s="634">
        <v>1159410154</v>
      </c>
      <c r="Z266" s="634">
        <v>0</v>
      </c>
    </row>
    <row r="267" spans="1:26">
      <c r="A267" s="633" t="s">
        <v>313</v>
      </c>
      <c r="B267" s="586" t="s">
        <v>184</v>
      </c>
      <c r="C267" s="634">
        <v>7300115461</v>
      </c>
      <c r="D267" s="634">
        <v>36113987</v>
      </c>
      <c r="E267" s="634">
        <v>7336229448</v>
      </c>
      <c r="F267" s="634">
        <v>5205231066</v>
      </c>
      <c r="G267" s="634">
        <v>10069577</v>
      </c>
      <c r="H267" s="634">
        <v>5215300643</v>
      </c>
      <c r="I267" s="634">
        <v>1794314162</v>
      </c>
      <c r="J267" s="634">
        <v>654996</v>
      </c>
      <c r="K267" s="634">
        <v>1794969158</v>
      </c>
      <c r="L267" s="634">
        <v>25567620</v>
      </c>
      <c r="M267" s="634">
        <v>557392753</v>
      </c>
      <c r="N267" s="634">
        <v>0</v>
      </c>
      <c r="O267" s="634">
        <v>557392753</v>
      </c>
      <c r="P267" s="634">
        <v>14929459622</v>
      </c>
      <c r="Q267" s="634">
        <v>14325228309</v>
      </c>
      <c r="R267" s="634">
        <v>14372066869</v>
      </c>
      <c r="S267" s="634">
        <v>14929459622</v>
      </c>
      <c r="T267" s="634">
        <v>21678708</v>
      </c>
      <c r="U267" s="634">
        <v>0</v>
      </c>
      <c r="V267" s="634">
        <v>21678708</v>
      </c>
      <c r="W267" s="634">
        <v>874076607</v>
      </c>
      <c r="X267" s="634">
        <v>0</v>
      </c>
      <c r="Y267" s="634">
        <v>14929459622</v>
      </c>
      <c r="Z267" s="634">
        <v>0</v>
      </c>
    </row>
    <row r="268" spans="1:26">
      <c r="A268" s="633" t="s">
        <v>312</v>
      </c>
      <c r="B268" s="633" t="s">
        <v>6</v>
      </c>
      <c r="C268" s="634">
        <v>645685448</v>
      </c>
      <c r="D268" s="634">
        <v>5130720</v>
      </c>
      <c r="E268" s="634">
        <v>650816168</v>
      </c>
      <c r="F268" s="634">
        <v>401276605</v>
      </c>
      <c r="G268" s="634">
        <v>-17376836</v>
      </c>
      <c r="H268" s="634">
        <v>383899769</v>
      </c>
      <c r="I268" s="634">
        <v>137210955</v>
      </c>
      <c r="J268" s="634">
        <v>-1829531</v>
      </c>
      <c r="K268" s="634">
        <v>135381424</v>
      </c>
      <c r="L268" s="634">
        <v>2130635</v>
      </c>
      <c r="M268" s="634">
        <v>48484445</v>
      </c>
      <c r="N268" s="634">
        <v>0</v>
      </c>
      <c r="O268" s="634">
        <v>48484445</v>
      </c>
      <c r="P268" s="634">
        <v>1220712441</v>
      </c>
      <c r="Q268" s="634">
        <v>1186303643</v>
      </c>
      <c r="R268" s="634">
        <v>1172227996</v>
      </c>
      <c r="S268" s="634">
        <v>1220712441</v>
      </c>
      <c r="T268" s="634">
        <v>1951433</v>
      </c>
      <c r="U268" s="634">
        <v>0</v>
      </c>
      <c r="V268" s="634">
        <v>1951433</v>
      </c>
      <c r="W268" s="634">
        <v>66561200</v>
      </c>
      <c r="X268" s="634">
        <v>0</v>
      </c>
      <c r="Y268" s="634">
        <v>1220712441</v>
      </c>
      <c r="Z268" s="634">
        <v>0</v>
      </c>
    </row>
    <row r="269" spans="1:26">
      <c r="A269" s="633" t="s">
        <v>312</v>
      </c>
      <c r="B269" s="633" t="s">
        <v>7</v>
      </c>
      <c r="C269" s="634">
        <v>564711152</v>
      </c>
      <c r="D269" s="634">
        <v>-42402911</v>
      </c>
      <c r="E269" s="634">
        <v>522308241</v>
      </c>
      <c r="F269" s="634">
        <v>369765830</v>
      </c>
      <c r="G269" s="634">
        <v>-19865422</v>
      </c>
      <c r="H269" s="634">
        <v>349900408</v>
      </c>
      <c r="I269" s="634">
        <v>127817652</v>
      </c>
      <c r="J269" s="634">
        <v>-1386140</v>
      </c>
      <c r="K269" s="634">
        <v>126431512</v>
      </c>
      <c r="L269" s="634">
        <v>2130635</v>
      </c>
      <c r="M269" s="634">
        <v>42014801</v>
      </c>
      <c r="N269" s="634">
        <v>0</v>
      </c>
      <c r="O269" s="634">
        <v>42014801</v>
      </c>
      <c r="P269" s="634">
        <v>1042785597</v>
      </c>
      <c r="Q269" s="634">
        <v>1064425269</v>
      </c>
      <c r="R269" s="634">
        <v>1000770796</v>
      </c>
      <c r="S269" s="634">
        <v>1042785597</v>
      </c>
      <c r="T269" s="634">
        <v>1940634</v>
      </c>
      <c r="U269" s="634">
        <v>0</v>
      </c>
      <c r="V269" s="634">
        <v>1940634</v>
      </c>
      <c r="W269" s="634">
        <v>46989727</v>
      </c>
      <c r="X269" s="634">
        <v>0</v>
      </c>
      <c r="Y269" s="634">
        <v>1042785597</v>
      </c>
      <c r="Z269" s="634">
        <v>0</v>
      </c>
    </row>
    <row r="270" spans="1:26">
      <c r="A270" s="633" t="s">
        <v>312</v>
      </c>
      <c r="B270" s="633" t="s">
        <v>8</v>
      </c>
      <c r="C270" s="634">
        <v>475885513</v>
      </c>
      <c r="D270" s="634">
        <v>3561459</v>
      </c>
      <c r="E270" s="634">
        <v>479446972</v>
      </c>
      <c r="F270" s="634">
        <v>356846762</v>
      </c>
      <c r="G270" s="634">
        <v>153694</v>
      </c>
      <c r="H270" s="634">
        <v>357000456</v>
      </c>
      <c r="I270" s="634">
        <v>140429466</v>
      </c>
      <c r="J270" s="634">
        <v>144939</v>
      </c>
      <c r="K270" s="634">
        <v>140574405</v>
      </c>
      <c r="L270" s="634">
        <v>2130635</v>
      </c>
      <c r="M270" s="634">
        <v>43467445</v>
      </c>
      <c r="N270" s="634">
        <v>0</v>
      </c>
      <c r="O270" s="634">
        <v>43467445</v>
      </c>
      <c r="P270" s="634">
        <v>1022619913</v>
      </c>
      <c r="Q270" s="634">
        <v>975292376</v>
      </c>
      <c r="R270" s="634">
        <v>979152468</v>
      </c>
      <c r="S270" s="634">
        <v>1022619913</v>
      </c>
      <c r="T270" s="634">
        <v>1791439</v>
      </c>
      <c r="U270" s="634">
        <v>0</v>
      </c>
      <c r="V270" s="634">
        <v>1791439</v>
      </c>
      <c r="W270" s="634">
        <v>45550146</v>
      </c>
      <c r="X270" s="634">
        <v>0</v>
      </c>
      <c r="Y270" s="634">
        <v>1022619913</v>
      </c>
      <c r="Z270" s="634">
        <v>0</v>
      </c>
    </row>
    <row r="271" spans="1:26">
      <c r="A271" s="633" t="s">
        <v>312</v>
      </c>
      <c r="B271" s="633" t="s">
        <v>9</v>
      </c>
      <c r="C271" s="634">
        <v>466291877</v>
      </c>
      <c r="D271" s="634">
        <v>1686038</v>
      </c>
      <c r="E271" s="634">
        <v>467977915</v>
      </c>
      <c r="F271" s="634">
        <v>388927475</v>
      </c>
      <c r="G271" s="634">
        <v>20754717</v>
      </c>
      <c r="H271" s="634">
        <v>409682192</v>
      </c>
      <c r="I271" s="634">
        <v>138880548</v>
      </c>
      <c r="J271" s="634">
        <v>2276409</v>
      </c>
      <c r="K271" s="634">
        <v>141156957</v>
      </c>
      <c r="L271" s="634">
        <v>2130635</v>
      </c>
      <c r="M271" s="634">
        <v>42134761</v>
      </c>
      <c r="N271" s="634">
        <v>0</v>
      </c>
      <c r="O271" s="634">
        <v>42134761</v>
      </c>
      <c r="P271" s="634">
        <v>1063082460</v>
      </c>
      <c r="Q271" s="634">
        <v>996230535</v>
      </c>
      <c r="R271" s="634">
        <v>1020947699</v>
      </c>
      <c r="S271" s="634">
        <v>1063082460</v>
      </c>
      <c r="T271" s="634">
        <v>1677184</v>
      </c>
      <c r="U271" s="634">
        <v>0</v>
      </c>
      <c r="V271" s="634">
        <v>1677184</v>
      </c>
      <c r="W271" s="634">
        <v>50144410</v>
      </c>
      <c r="X271" s="634">
        <v>0</v>
      </c>
      <c r="Y271" s="634">
        <v>1063082460</v>
      </c>
      <c r="Z271" s="634">
        <v>0</v>
      </c>
    </row>
    <row r="272" spans="1:26">
      <c r="A272" s="633" t="s">
        <v>312</v>
      </c>
      <c r="B272" s="633" t="s">
        <v>10</v>
      </c>
      <c r="C272" s="634">
        <v>505926166</v>
      </c>
      <c r="D272" s="634">
        <v>94782625</v>
      </c>
      <c r="E272" s="634">
        <v>600708791</v>
      </c>
      <c r="F272" s="634">
        <v>416326375</v>
      </c>
      <c r="G272" s="634">
        <v>67536402</v>
      </c>
      <c r="H272" s="634">
        <v>483862777</v>
      </c>
      <c r="I272" s="634">
        <v>149975857</v>
      </c>
      <c r="J272" s="634">
        <v>5236730</v>
      </c>
      <c r="K272" s="634">
        <v>155212587</v>
      </c>
      <c r="L272" s="634">
        <v>2130635</v>
      </c>
      <c r="M272" s="634">
        <v>47884844</v>
      </c>
      <c r="N272" s="634">
        <v>0</v>
      </c>
      <c r="O272" s="634">
        <v>47884844</v>
      </c>
      <c r="P272" s="634">
        <v>1289799634</v>
      </c>
      <c r="Q272" s="634">
        <v>1074359033</v>
      </c>
      <c r="R272" s="634">
        <v>1241914790</v>
      </c>
      <c r="S272" s="634">
        <v>1289799634</v>
      </c>
      <c r="T272" s="634">
        <v>1667292</v>
      </c>
      <c r="U272" s="634">
        <v>0</v>
      </c>
      <c r="V272" s="634">
        <v>1667292</v>
      </c>
      <c r="W272" s="634">
        <v>75307670</v>
      </c>
      <c r="X272" s="634">
        <v>0</v>
      </c>
      <c r="Y272" s="634">
        <v>1289799634</v>
      </c>
      <c r="Z272" s="634">
        <v>0</v>
      </c>
    </row>
    <row r="273" spans="1:26">
      <c r="A273" s="633" t="s">
        <v>312</v>
      </c>
      <c r="B273" s="633" t="s">
        <v>11</v>
      </c>
      <c r="C273" s="634">
        <v>723877843</v>
      </c>
      <c r="D273" s="634">
        <v>52663271</v>
      </c>
      <c r="E273" s="634">
        <v>776541114</v>
      </c>
      <c r="F273" s="634">
        <v>509577351</v>
      </c>
      <c r="G273" s="634">
        <v>15147556</v>
      </c>
      <c r="H273" s="634">
        <v>524724907</v>
      </c>
      <c r="I273" s="634">
        <v>155055893</v>
      </c>
      <c r="J273" s="634">
        <v>-119743</v>
      </c>
      <c r="K273" s="634">
        <v>154936150</v>
      </c>
      <c r="L273" s="634">
        <v>2130635</v>
      </c>
      <c r="M273" s="634">
        <v>50458549</v>
      </c>
      <c r="N273" s="634">
        <v>0</v>
      </c>
      <c r="O273" s="634">
        <v>50458549</v>
      </c>
      <c r="P273" s="634">
        <v>1508791355</v>
      </c>
      <c r="Q273" s="634">
        <v>1390641722</v>
      </c>
      <c r="R273" s="634">
        <v>1458332806</v>
      </c>
      <c r="S273" s="634">
        <v>1508791355</v>
      </c>
      <c r="T273" s="634">
        <v>1771811</v>
      </c>
      <c r="U273" s="634">
        <v>0</v>
      </c>
      <c r="V273" s="634">
        <v>1771811</v>
      </c>
      <c r="W273" s="634">
        <v>106655391</v>
      </c>
      <c r="X273" s="634">
        <v>0</v>
      </c>
      <c r="Y273" s="634">
        <v>1508791355</v>
      </c>
      <c r="Z273" s="634">
        <v>0</v>
      </c>
    </row>
    <row r="274" spans="1:26">
      <c r="A274" s="633" t="s">
        <v>312</v>
      </c>
      <c r="B274" s="633" t="s">
        <v>12</v>
      </c>
      <c r="C274" s="634">
        <v>826595522</v>
      </c>
      <c r="D274" s="634">
        <v>26906096</v>
      </c>
      <c r="E274" s="634">
        <v>853501618</v>
      </c>
      <c r="F274" s="634">
        <v>534034493</v>
      </c>
      <c r="G274" s="634">
        <v>-10102860</v>
      </c>
      <c r="H274" s="634">
        <v>523931633</v>
      </c>
      <c r="I274" s="634">
        <v>170915110</v>
      </c>
      <c r="J274" s="634">
        <v>-863413</v>
      </c>
      <c r="K274" s="634">
        <v>170051697</v>
      </c>
      <c r="L274" s="634">
        <v>2130635</v>
      </c>
      <c r="M274" s="634">
        <v>53863767</v>
      </c>
      <c r="N274" s="634">
        <v>0</v>
      </c>
      <c r="O274" s="634">
        <v>53863767</v>
      </c>
      <c r="P274" s="634">
        <v>1603479350</v>
      </c>
      <c r="Q274" s="634">
        <v>1533675760</v>
      </c>
      <c r="R274" s="634">
        <v>1549615583</v>
      </c>
      <c r="S274" s="634">
        <v>1603479350</v>
      </c>
      <c r="T274" s="634">
        <v>1905722</v>
      </c>
      <c r="U274" s="634">
        <v>0</v>
      </c>
      <c r="V274" s="634">
        <v>1905722</v>
      </c>
      <c r="W274" s="634">
        <v>120866916</v>
      </c>
      <c r="X274" s="634">
        <v>0</v>
      </c>
      <c r="Y274" s="634">
        <v>1603479350</v>
      </c>
      <c r="Z274" s="634">
        <v>0</v>
      </c>
    </row>
    <row r="275" spans="1:26">
      <c r="A275" s="633" t="s">
        <v>312</v>
      </c>
      <c r="B275" s="633" t="s">
        <v>13</v>
      </c>
      <c r="C275" s="634">
        <v>822717549</v>
      </c>
      <c r="D275" s="634">
        <v>-19137903</v>
      </c>
      <c r="E275" s="634">
        <v>803579646</v>
      </c>
      <c r="F275" s="634">
        <v>526680929</v>
      </c>
      <c r="G275" s="634">
        <v>-8999171</v>
      </c>
      <c r="H275" s="634">
        <v>517681758</v>
      </c>
      <c r="I275" s="634">
        <v>169732580</v>
      </c>
      <c r="J275" s="634">
        <v>-62986</v>
      </c>
      <c r="K275" s="634">
        <v>169669594</v>
      </c>
      <c r="L275" s="634">
        <v>2130635</v>
      </c>
      <c r="M275" s="634">
        <v>54149176</v>
      </c>
      <c r="N275" s="634">
        <v>0</v>
      </c>
      <c r="O275" s="634">
        <v>54149176</v>
      </c>
      <c r="P275" s="634">
        <v>1547210809</v>
      </c>
      <c r="Q275" s="634">
        <v>1521261693</v>
      </c>
      <c r="R275" s="634">
        <v>1493061633</v>
      </c>
      <c r="S275" s="634">
        <v>1547210809</v>
      </c>
      <c r="T275" s="634">
        <v>2098615</v>
      </c>
      <c r="U275" s="634">
        <v>0</v>
      </c>
      <c r="V275" s="634">
        <v>2098615</v>
      </c>
      <c r="W275" s="634">
        <v>110753017</v>
      </c>
      <c r="X275" s="634">
        <v>0</v>
      </c>
      <c r="Y275" s="634">
        <v>1547210809</v>
      </c>
      <c r="Z275" s="634">
        <v>0</v>
      </c>
    </row>
    <row r="276" spans="1:26">
      <c r="A276" s="633" t="s">
        <v>312</v>
      </c>
      <c r="B276" s="633" t="s">
        <v>14</v>
      </c>
      <c r="C276" s="634">
        <v>784549576</v>
      </c>
      <c r="D276" s="634">
        <v>-70163514</v>
      </c>
      <c r="E276" s="634">
        <v>714386062</v>
      </c>
      <c r="F276" s="634">
        <v>528651548</v>
      </c>
      <c r="G276" s="634">
        <v>-30759575</v>
      </c>
      <c r="H276" s="634">
        <v>497891973</v>
      </c>
      <c r="I276" s="634">
        <v>158143493</v>
      </c>
      <c r="J276" s="634">
        <v>-3095669</v>
      </c>
      <c r="K276" s="634">
        <v>155047824</v>
      </c>
      <c r="L276" s="634">
        <v>2130635</v>
      </c>
      <c r="M276" s="634">
        <v>49543267</v>
      </c>
      <c r="N276" s="634">
        <v>0</v>
      </c>
      <c r="O276" s="634">
        <v>49543267</v>
      </c>
      <c r="P276" s="634">
        <v>1418999761</v>
      </c>
      <c r="Q276" s="634">
        <v>1473475252</v>
      </c>
      <c r="R276" s="634">
        <v>1369456494</v>
      </c>
      <c r="S276" s="634">
        <v>1418999761</v>
      </c>
      <c r="T276" s="634">
        <v>1846887</v>
      </c>
      <c r="U276" s="634">
        <v>0</v>
      </c>
      <c r="V276" s="634">
        <v>1846887</v>
      </c>
      <c r="W276" s="634">
        <v>91143415</v>
      </c>
      <c r="X276" s="634">
        <v>0</v>
      </c>
      <c r="Y276" s="634">
        <v>1418999761</v>
      </c>
      <c r="Z276" s="634">
        <v>0</v>
      </c>
    </row>
    <row r="277" spans="1:26">
      <c r="A277" s="633" t="s">
        <v>312</v>
      </c>
      <c r="B277" s="633" t="s">
        <v>15</v>
      </c>
      <c r="C277" s="634">
        <v>614014223</v>
      </c>
      <c r="D277" s="634">
        <v>-62806112</v>
      </c>
      <c r="E277" s="634">
        <v>551208111</v>
      </c>
      <c r="F277" s="634">
        <v>459597117</v>
      </c>
      <c r="G277" s="634">
        <v>-23986199</v>
      </c>
      <c r="H277" s="634">
        <v>435610918</v>
      </c>
      <c r="I277" s="634">
        <v>160161866</v>
      </c>
      <c r="J277" s="634">
        <v>-1617611</v>
      </c>
      <c r="K277" s="634">
        <v>158544255</v>
      </c>
      <c r="L277" s="634">
        <v>2130635</v>
      </c>
      <c r="M277" s="634">
        <v>45985566</v>
      </c>
      <c r="N277" s="634">
        <v>0</v>
      </c>
      <c r="O277" s="634">
        <v>45985566</v>
      </c>
      <c r="P277" s="634">
        <v>1193479485</v>
      </c>
      <c r="Q277" s="634">
        <v>1235903841</v>
      </c>
      <c r="R277" s="634">
        <v>1147493919</v>
      </c>
      <c r="S277" s="634">
        <v>1193479485</v>
      </c>
      <c r="T277" s="634">
        <v>1666834</v>
      </c>
      <c r="U277" s="634">
        <v>0</v>
      </c>
      <c r="V277" s="634">
        <v>1666834</v>
      </c>
      <c r="W277" s="634">
        <v>63274383</v>
      </c>
      <c r="X277" s="634">
        <v>0</v>
      </c>
      <c r="Y277" s="634">
        <v>1193479485</v>
      </c>
      <c r="Z277" s="634">
        <v>0</v>
      </c>
    </row>
    <row r="278" spans="1:26">
      <c r="A278" s="633" t="s">
        <v>312</v>
      </c>
      <c r="B278" s="633" t="s">
        <v>16</v>
      </c>
      <c r="C278" s="634">
        <v>454615889</v>
      </c>
      <c r="D278" s="634">
        <v>-21711710</v>
      </c>
      <c r="E278" s="634">
        <v>432904179</v>
      </c>
      <c r="F278" s="634">
        <v>384292713</v>
      </c>
      <c r="G278" s="634">
        <v>8403927</v>
      </c>
      <c r="H278" s="634">
        <v>392696640</v>
      </c>
      <c r="I278" s="634">
        <v>147369959</v>
      </c>
      <c r="J278" s="634">
        <v>1564131</v>
      </c>
      <c r="K278" s="634">
        <v>148934090</v>
      </c>
      <c r="L278" s="634">
        <v>2130635</v>
      </c>
      <c r="M278" s="634">
        <v>43979281</v>
      </c>
      <c r="N278" s="634">
        <v>0</v>
      </c>
      <c r="O278" s="634">
        <v>43979281</v>
      </c>
      <c r="P278" s="634">
        <v>1020644825</v>
      </c>
      <c r="Q278" s="634">
        <v>988409196</v>
      </c>
      <c r="R278" s="634">
        <v>976665544</v>
      </c>
      <c r="S278" s="634">
        <v>1020644825</v>
      </c>
      <c r="T278" s="634">
        <v>1509075</v>
      </c>
      <c r="U278" s="634">
        <v>0</v>
      </c>
      <c r="V278" s="634">
        <v>1509075</v>
      </c>
      <c r="W278" s="634">
        <v>45898876</v>
      </c>
      <c r="X278" s="634">
        <v>0</v>
      </c>
      <c r="Y278" s="634">
        <v>1020644825</v>
      </c>
      <c r="Z278" s="634">
        <v>0</v>
      </c>
    </row>
    <row r="279" spans="1:26">
      <c r="A279" s="633" t="s">
        <v>312</v>
      </c>
      <c r="B279" s="633" t="s">
        <v>17</v>
      </c>
      <c r="C279" s="634">
        <v>520361147</v>
      </c>
      <c r="D279" s="634">
        <v>68207508</v>
      </c>
      <c r="E279" s="634">
        <v>588568655</v>
      </c>
      <c r="F279" s="634">
        <v>385022051</v>
      </c>
      <c r="G279" s="634">
        <v>9294240</v>
      </c>
      <c r="H279" s="634">
        <v>394316291</v>
      </c>
      <c r="I279" s="634">
        <v>139027028</v>
      </c>
      <c r="J279" s="634">
        <v>407876</v>
      </c>
      <c r="K279" s="634">
        <v>139434904</v>
      </c>
      <c r="L279" s="634">
        <v>2130635</v>
      </c>
      <c r="M279" s="634">
        <v>48635279</v>
      </c>
      <c r="N279" s="634">
        <v>0</v>
      </c>
      <c r="O279" s="634">
        <v>48635279</v>
      </c>
      <c r="P279" s="634">
        <v>1173085764</v>
      </c>
      <c r="Q279" s="634">
        <v>1046540861</v>
      </c>
      <c r="R279" s="634">
        <v>1124450485</v>
      </c>
      <c r="S279" s="634">
        <v>1173085764</v>
      </c>
      <c r="T279" s="634">
        <v>1851782</v>
      </c>
      <c r="U279" s="634">
        <v>0</v>
      </c>
      <c r="V279" s="634">
        <v>1851782</v>
      </c>
      <c r="W279" s="634">
        <v>61252342</v>
      </c>
      <c r="X279" s="634">
        <v>0</v>
      </c>
      <c r="Y279" s="634">
        <v>1173085764</v>
      </c>
      <c r="Z279" s="634">
        <v>0</v>
      </c>
    </row>
    <row r="280" spans="1:26">
      <c r="A280" s="633" t="s">
        <v>312</v>
      </c>
      <c r="B280" s="586" t="s">
        <v>184</v>
      </c>
      <c r="C280" s="634">
        <v>7405231905</v>
      </c>
      <c r="D280" s="634">
        <v>36715567</v>
      </c>
      <c r="E280" s="634">
        <v>7441947472</v>
      </c>
      <c r="F280" s="634">
        <v>5260999249</v>
      </c>
      <c r="G280" s="634">
        <v>10200473</v>
      </c>
      <c r="H280" s="634">
        <v>5271199722</v>
      </c>
      <c r="I280" s="634">
        <v>1794720407</v>
      </c>
      <c r="J280" s="634">
        <v>654992</v>
      </c>
      <c r="K280" s="634">
        <v>1795375399</v>
      </c>
      <c r="L280" s="634">
        <v>25567620</v>
      </c>
      <c r="M280" s="634">
        <v>570601181</v>
      </c>
      <c r="N280" s="634">
        <v>0</v>
      </c>
      <c r="O280" s="634">
        <v>570601181</v>
      </c>
      <c r="P280" s="634">
        <v>15104691394</v>
      </c>
      <c r="Q280" s="634">
        <v>14486519181</v>
      </c>
      <c r="R280" s="634">
        <v>14534090213</v>
      </c>
      <c r="S280" s="634">
        <v>15104691394</v>
      </c>
      <c r="T280" s="634">
        <v>21678708</v>
      </c>
      <c r="U280" s="634">
        <v>0</v>
      </c>
      <c r="V280" s="634">
        <v>21678708</v>
      </c>
      <c r="W280" s="634">
        <v>884397493</v>
      </c>
      <c r="X280" s="634">
        <v>0</v>
      </c>
      <c r="Y280" s="634">
        <v>15104691394</v>
      </c>
      <c r="Z280" s="634">
        <v>0</v>
      </c>
    </row>
    <row r="281" spans="1:26">
      <c r="A281" s="633" t="s">
        <v>311</v>
      </c>
      <c r="B281" s="633" t="s">
        <v>6</v>
      </c>
      <c r="C281" s="634">
        <v>654631389</v>
      </c>
      <c r="D281" s="634">
        <v>5202412</v>
      </c>
      <c r="E281" s="634">
        <v>659833801</v>
      </c>
      <c r="F281" s="634">
        <v>405613794</v>
      </c>
      <c r="G281" s="634">
        <v>-17575633</v>
      </c>
      <c r="H281" s="634">
        <v>388038161</v>
      </c>
      <c r="I281" s="634">
        <v>136982613</v>
      </c>
      <c r="J281" s="634">
        <v>-1828505</v>
      </c>
      <c r="K281" s="634">
        <v>135154108</v>
      </c>
      <c r="L281" s="634">
        <v>2130635</v>
      </c>
      <c r="M281" s="634">
        <v>49592252</v>
      </c>
      <c r="N281" s="634">
        <v>0</v>
      </c>
      <c r="O281" s="634">
        <v>49592252</v>
      </c>
      <c r="P281" s="634">
        <v>1234748957</v>
      </c>
      <c r="Q281" s="634">
        <v>1199358431</v>
      </c>
      <c r="R281" s="634">
        <v>1185156705</v>
      </c>
      <c r="S281" s="634">
        <v>1234748957</v>
      </c>
      <c r="T281" s="634">
        <v>1951433</v>
      </c>
      <c r="U281" s="634">
        <v>0</v>
      </c>
      <c r="V281" s="634">
        <v>1951433</v>
      </c>
      <c r="W281" s="634">
        <v>67328989</v>
      </c>
      <c r="X281" s="634">
        <v>0</v>
      </c>
      <c r="Y281" s="634">
        <v>1234748957</v>
      </c>
      <c r="Z281" s="634">
        <v>0</v>
      </c>
    </row>
    <row r="282" spans="1:26">
      <c r="A282" s="633" t="s">
        <v>311</v>
      </c>
      <c r="B282" s="633" t="s">
        <v>7</v>
      </c>
      <c r="C282" s="634">
        <v>572467329</v>
      </c>
      <c r="D282" s="634">
        <v>-43285929</v>
      </c>
      <c r="E282" s="634">
        <v>529181400</v>
      </c>
      <c r="F282" s="634">
        <v>373747518</v>
      </c>
      <c r="G282" s="634">
        <v>-20063731</v>
      </c>
      <c r="H282" s="634">
        <v>353683787</v>
      </c>
      <c r="I282" s="634">
        <v>130508891</v>
      </c>
      <c r="J282" s="634">
        <v>-1397192</v>
      </c>
      <c r="K282" s="634">
        <v>129111699</v>
      </c>
      <c r="L282" s="634">
        <v>2130635</v>
      </c>
      <c r="M282" s="634">
        <v>44556736</v>
      </c>
      <c r="N282" s="634">
        <v>0</v>
      </c>
      <c r="O282" s="634">
        <v>44556736</v>
      </c>
      <c r="P282" s="634">
        <v>1058664257</v>
      </c>
      <c r="Q282" s="634">
        <v>1078854373</v>
      </c>
      <c r="R282" s="634">
        <v>1014107521</v>
      </c>
      <c r="S282" s="634">
        <v>1058664257</v>
      </c>
      <c r="T282" s="634">
        <v>1940634</v>
      </c>
      <c r="U282" s="634">
        <v>0</v>
      </c>
      <c r="V282" s="634">
        <v>1940634</v>
      </c>
      <c r="W282" s="634">
        <v>47924114</v>
      </c>
      <c r="X282" s="634">
        <v>0</v>
      </c>
      <c r="Y282" s="634">
        <v>1058664257</v>
      </c>
      <c r="Z282" s="634">
        <v>0</v>
      </c>
    </row>
    <row r="283" spans="1:26">
      <c r="A283" s="633" t="s">
        <v>311</v>
      </c>
      <c r="B283" s="633" t="s">
        <v>8</v>
      </c>
      <c r="C283" s="634">
        <v>482336196</v>
      </c>
      <c r="D283" s="634">
        <v>3638020</v>
      </c>
      <c r="E283" s="634">
        <v>485974216</v>
      </c>
      <c r="F283" s="634">
        <v>360670875</v>
      </c>
      <c r="G283" s="634">
        <v>142791</v>
      </c>
      <c r="H283" s="634">
        <v>360813666</v>
      </c>
      <c r="I283" s="634">
        <v>140448185</v>
      </c>
      <c r="J283" s="634">
        <v>147523</v>
      </c>
      <c r="K283" s="634">
        <v>140595708</v>
      </c>
      <c r="L283" s="634">
        <v>2130635</v>
      </c>
      <c r="M283" s="634">
        <v>44590316</v>
      </c>
      <c r="N283" s="634">
        <v>0</v>
      </c>
      <c r="O283" s="634">
        <v>44590316</v>
      </c>
      <c r="P283" s="634">
        <v>1034104541</v>
      </c>
      <c r="Q283" s="634">
        <v>985585891</v>
      </c>
      <c r="R283" s="634">
        <v>989514225</v>
      </c>
      <c r="S283" s="634">
        <v>1034104541</v>
      </c>
      <c r="T283" s="634">
        <v>1791439</v>
      </c>
      <c r="U283" s="634">
        <v>0</v>
      </c>
      <c r="V283" s="634">
        <v>1791439</v>
      </c>
      <c r="W283" s="634">
        <v>46066478</v>
      </c>
      <c r="X283" s="634">
        <v>0</v>
      </c>
      <c r="Y283" s="634">
        <v>1034104541</v>
      </c>
      <c r="Z283" s="634">
        <v>0</v>
      </c>
    </row>
    <row r="284" spans="1:26">
      <c r="A284" s="633" t="s">
        <v>311</v>
      </c>
      <c r="B284" s="633" t="s">
        <v>9</v>
      </c>
      <c r="C284" s="634">
        <v>472511130</v>
      </c>
      <c r="D284" s="634">
        <v>1760937</v>
      </c>
      <c r="E284" s="634">
        <v>474272067</v>
      </c>
      <c r="F284" s="634">
        <v>393096606</v>
      </c>
      <c r="G284" s="634">
        <v>20979424</v>
      </c>
      <c r="H284" s="634">
        <v>414076030</v>
      </c>
      <c r="I284" s="634">
        <v>138690934</v>
      </c>
      <c r="J284" s="634">
        <v>2276834</v>
      </c>
      <c r="K284" s="634">
        <v>140967768</v>
      </c>
      <c r="L284" s="634">
        <v>2130635</v>
      </c>
      <c r="M284" s="634">
        <v>43231117</v>
      </c>
      <c r="N284" s="634">
        <v>0</v>
      </c>
      <c r="O284" s="634">
        <v>43231117</v>
      </c>
      <c r="P284" s="634">
        <v>1074677617</v>
      </c>
      <c r="Q284" s="634">
        <v>1006429305</v>
      </c>
      <c r="R284" s="634">
        <v>1031446500</v>
      </c>
      <c r="S284" s="634">
        <v>1074677617</v>
      </c>
      <c r="T284" s="634">
        <v>1677184</v>
      </c>
      <c r="U284" s="634">
        <v>0</v>
      </c>
      <c r="V284" s="634">
        <v>1677184</v>
      </c>
      <c r="W284" s="634">
        <v>50676491</v>
      </c>
      <c r="X284" s="634">
        <v>0</v>
      </c>
      <c r="Y284" s="634">
        <v>1074677617</v>
      </c>
      <c r="Z284" s="634">
        <v>0</v>
      </c>
    </row>
    <row r="285" spans="1:26">
      <c r="A285" s="633" t="s">
        <v>311</v>
      </c>
      <c r="B285" s="633" t="s">
        <v>10</v>
      </c>
      <c r="C285" s="634">
        <v>512749157</v>
      </c>
      <c r="D285" s="634">
        <v>95881618</v>
      </c>
      <c r="E285" s="634">
        <v>608630775</v>
      </c>
      <c r="F285" s="634">
        <v>420822505</v>
      </c>
      <c r="G285" s="634">
        <v>68263681</v>
      </c>
      <c r="H285" s="634">
        <v>489086186</v>
      </c>
      <c r="I285" s="634">
        <v>149779641</v>
      </c>
      <c r="J285" s="634">
        <v>5239429</v>
      </c>
      <c r="K285" s="634">
        <v>155019070</v>
      </c>
      <c r="L285" s="634">
        <v>2130635</v>
      </c>
      <c r="M285" s="634">
        <v>49026186</v>
      </c>
      <c r="N285" s="634">
        <v>0</v>
      </c>
      <c r="O285" s="634">
        <v>49026186</v>
      </c>
      <c r="P285" s="634">
        <v>1303892852</v>
      </c>
      <c r="Q285" s="634">
        <v>1085481938</v>
      </c>
      <c r="R285" s="634">
        <v>1254866666</v>
      </c>
      <c r="S285" s="634">
        <v>1303892852</v>
      </c>
      <c r="T285" s="634">
        <v>1667292</v>
      </c>
      <c r="U285" s="634">
        <v>0</v>
      </c>
      <c r="V285" s="634">
        <v>1667292</v>
      </c>
      <c r="W285" s="634">
        <v>76106426</v>
      </c>
      <c r="X285" s="634">
        <v>0</v>
      </c>
      <c r="Y285" s="634">
        <v>1303892852</v>
      </c>
      <c r="Z285" s="634">
        <v>0</v>
      </c>
    </row>
    <row r="286" spans="1:26">
      <c r="A286" s="633" t="s">
        <v>311</v>
      </c>
      <c r="B286" s="633" t="s">
        <v>11</v>
      </c>
      <c r="C286" s="634">
        <v>733674543</v>
      </c>
      <c r="D286" s="634">
        <v>53299126</v>
      </c>
      <c r="E286" s="634">
        <v>786973669</v>
      </c>
      <c r="F286" s="634">
        <v>515106570</v>
      </c>
      <c r="G286" s="634">
        <v>15282710</v>
      </c>
      <c r="H286" s="634">
        <v>530389280</v>
      </c>
      <c r="I286" s="634">
        <v>154871345</v>
      </c>
      <c r="J286" s="634">
        <v>-120138</v>
      </c>
      <c r="K286" s="634">
        <v>154751207</v>
      </c>
      <c r="L286" s="634">
        <v>2130635</v>
      </c>
      <c r="M286" s="634">
        <v>51567721</v>
      </c>
      <c r="N286" s="634">
        <v>0</v>
      </c>
      <c r="O286" s="634">
        <v>51567721</v>
      </c>
      <c r="P286" s="634">
        <v>1525812512</v>
      </c>
      <c r="Q286" s="634">
        <v>1405783093</v>
      </c>
      <c r="R286" s="634">
        <v>1474244791</v>
      </c>
      <c r="S286" s="634">
        <v>1525812512</v>
      </c>
      <c r="T286" s="634">
        <v>1771811</v>
      </c>
      <c r="U286" s="634">
        <v>0</v>
      </c>
      <c r="V286" s="634">
        <v>1771811</v>
      </c>
      <c r="W286" s="634">
        <v>107837574</v>
      </c>
      <c r="X286" s="634">
        <v>0</v>
      </c>
      <c r="Y286" s="634">
        <v>1525812512</v>
      </c>
      <c r="Z286" s="634">
        <v>0</v>
      </c>
    </row>
    <row r="287" spans="1:26">
      <c r="A287" s="633" t="s">
        <v>311</v>
      </c>
      <c r="B287" s="633" t="s">
        <v>12</v>
      </c>
      <c r="C287" s="634">
        <v>837793165</v>
      </c>
      <c r="D287" s="634">
        <v>27223508</v>
      </c>
      <c r="E287" s="634">
        <v>865016673</v>
      </c>
      <c r="F287" s="634">
        <v>539844963</v>
      </c>
      <c r="G287" s="634">
        <v>-10213083</v>
      </c>
      <c r="H287" s="634">
        <v>529631880</v>
      </c>
      <c r="I287" s="634">
        <v>170726969</v>
      </c>
      <c r="J287" s="634">
        <v>-863465</v>
      </c>
      <c r="K287" s="634">
        <v>169863504</v>
      </c>
      <c r="L287" s="634">
        <v>2130635</v>
      </c>
      <c r="M287" s="634">
        <v>55013087</v>
      </c>
      <c r="N287" s="634">
        <v>0</v>
      </c>
      <c r="O287" s="634">
        <v>55013087</v>
      </c>
      <c r="P287" s="634">
        <v>1621655779</v>
      </c>
      <c r="Q287" s="634">
        <v>1550495732</v>
      </c>
      <c r="R287" s="634">
        <v>1566642692</v>
      </c>
      <c r="S287" s="634">
        <v>1621655779</v>
      </c>
      <c r="T287" s="634">
        <v>1905722</v>
      </c>
      <c r="U287" s="634">
        <v>0</v>
      </c>
      <c r="V287" s="634">
        <v>1905722</v>
      </c>
      <c r="W287" s="634">
        <v>122218261</v>
      </c>
      <c r="X287" s="634">
        <v>0</v>
      </c>
      <c r="Y287" s="634">
        <v>1621655779</v>
      </c>
      <c r="Z287" s="634">
        <v>0</v>
      </c>
    </row>
    <row r="288" spans="1:26">
      <c r="A288" s="633" t="s">
        <v>311</v>
      </c>
      <c r="B288" s="633" t="s">
        <v>13</v>
      </c>
      <c r="C288" s="634">
        <v>833833556</v>
      </c>
      <c r="D288" s="634">
        <v>-19311834</v>
      </c>
      <c r="E288" s="634">
        <v>814521722</v>
      </c>
      <c r="F288" s="634">
        <v>532410335</v>
      </c>
      <c r="G288" s="634">
        <v>-9101441</v>
      </c>
      <c r="H288" s="634">
        <v>523308894</v>
      </c>
      <c r="I288" s="634">
        <v>169543244</v>
      </c>
      <c r="J288" s="634">
        <v>-63801</v>
      </c>
      <c r="K288" s="634">
        <v>169479443</v>
      </c>
      <c r="L288" s="634">
        <v>2130635</v>
      </c>
      <c r="M288" s="634">
        <v>55303531</v>
      </c>
      <c r="N288" s="634">
        <v>0</v>
      </c>
      <c r="O288" s="634">
        <v>55303531</v>
      </c>
      <c r="P288" s="634">
        <v>1564744225</v>
      </c>
      <c r="Q288" s="634">
        <v>1537917770</v>
      </c>
      <c r="R288" s="634">
        <v>1509440694</v>
      </c>
      <c r="S288" s="634">
        <v>1564744225</v>
      </c>
      <c r="T288" s="634">
        <v>2098615</v>
      </c>
      <c r="U288" s="634">
        <v>0</v>
      </c>
      <c r="V288" s="634">
        <v>2098615</v>
      </c>
      <c r="W288" s="634">
        <v>111998050</v>
      </c>
      <c r="X288" s="634">
        <v>0</v>
      </c>
      <c r="Y288" s="634">
        <v>1564744225</v>
      </c>
      <c r="Z288" s="634">
        <v>0</v>
      </c>
    </row>
    <row r="289" spans="1:26">
      <c r="A289" s="633" t="s">
        <v>311</v>
      </c>
      <c r="B289" s="633" t="s">
        <v>14</v>
      </c>
      <c r="C289" s="634">
        <v>795052573</v>
      </c>
      <c r="D289" s="634">
        <v>-70964969</v>
      </c>
      <c r="E289" s="634">
        <v>724087604</v>
      </c>
      <c r="F289" s="634">
        <v>534378082</v>
      </c>
      <c r="G289" s="634">
        <v>-31079065</v>
      </c>
      <c r="H289" s="634">
        <v>503299017</v>
      </c>
      <c r="I289" s="634">
        <v>157960799</v>
      </c>
      <c r="J289" s="634">
        <v>-3097095</v>
      </c>
      <c r="K289" s="634">
        <v>154863704</v>
      </c>
      <c r="L289" s="634">
        <v>2130635</v>
      </c>
      <c r="M289" s="634">
        <v>50668779</v>
      </c>
      <c r="N289" s="634">
        <v>0</v>
      </c>
      <c r="O289" s="634">
        <v>50668779</v>
      </c>
      <c r="P289" s="634">
        <v>1435049739</v>
      </c>
      <c r="Q289" s="634">
        <v>1489522089</v>
      </c>
      <c r="R289" s="634">
        <v>1384380960</v>
      </c>
      <c r="S289" s="634">
        <v>1435049739</v>
      </c>
      <c r="T289" s="634">
        <v>1846887</v>
      </c>
      <c r="U289" s="634">
        <v>0</v>
      </c>
      <c r="V289" s="634">
        <v>1846887</v>
      </c>
      <c r="W289" s="634">
        <v>92179500</v>
      </c>
      <c r="X289" s="634">
        <v>0</v>
      </c>
      <c r="Y289" s="634">
        <v>1435049739</v>
      </c>
      <c r="Z289" s="634">
        <v>0</v>
      </c>
    </row>
    <row r="290" spans="1:26">
      <c r="A290" s="633" t="s">
        <v>311</v>
      </c>
      <c r="B290" s="633" t="s">
        <v>15</v>
      </c>
      <c r="C290" s="634">
        <v>622176174</v>
      </c>
      <c r="D290" s="634">
        <v>-63476017</v>
      </c>
      <c r="E290" s="634">
        <v>558700157</v>
      </c>
      <c r="F290" s="634">
        <v>464543598</v>
      </c>
      <c r="G290" s="634">
        <v>-24233509</v>
      </c>
      <c r="H290" s="634">
        <v>440310089</v>
      </c>
      <c r="I290" s="634">
        <v>159969119</v>
      </c>
      <c r="J290" s="634">
        <v>-1618151</v>
      </c>
      <c r="K290" s="634">
        <v>158350968</v>
      </c>
      <c r="L290" s="634">
        <v>2130635</v>
      </c>
      <c r="M290" s="634">
        <v>47158354</v>
      </c>
      <c r="N290" s="634">
        <v>0</v>
      </c>
      <c r="O290" s="634">
        <v>47158354</v>
      </c>
      <c r="P290" s="634">
        <v>1206650203</v>
      </c>
      <c r="Q290" s="634">
        <v>1248819526</v>
      </c>
      <c r="R290" s="634">
        <v>1159491849</v>
      </c>
      <c r="S290" s="634">
        <v>1206650203</v>
      </c>
      <c r="T290" s="634">
        <v>1666834</v>
      </c>
      <c r="U290" s="634">
        <v>0</v>
      </c>
      <c r="V290" s="634">
        <v>1666834</v>
      </c>
      <c r="W290" s="634">
        <v>63960058</v>
      </c>
      <c r="X290" s="634">
        <v>0</v>
      </c>
      <c r="Y290" s="634">
        <v>1206650203</v>
      </c>
      <c r="Z290" s="634">
        <v>0</v>
      </c>
    </row>
    <row r="291" spans="1:26">
      <c r="A291" s="633" t="s">
        <v>311</v>
      </c>
      <c r="B291" s="633" t="s">
        <v>16</v>
      </c>
      <c r="C291" s="634">
        <v>460790583</v>
      </c>
      <c r="D291" s="634">
        <v>-21915655</v>
      </c>
      <c r="E291" s="634">
        <v>438874928</v>
      </c>
      <c r="F291" s="634">
        <v>388407006</v>
      </c>
      <c r="G291" s="634">
        <v>8520447</v>
      </c>
      <c r="H291" s="634">
        <v>396927453</v>
      </c>
      <c r="I291" s="634">
        <v>147178846</v>
      </c>
      <c r="J291" s="634">
        <v>1564856</v>
      </c>
      <c r="K291" s="634">
        <v>148743702</v>
      </c>
      <c r="L291" s="634">
        <v>2130635</v>
      </c>
      <c r="M291" s="634">
        <v>45120907</v>
      </c>
      <c r="N291" s="634">
        <v>0</v>
      </c>
      <c r="O291" s="634">
        <v>45120907</v>
      </c>
      <c r="P291" s="634">
        <v>1031797625</v>
      </c>
      <c r="Q291" s="634">
        <v>998507070</v>
      </c>
      <c r="R291" s="634">
        <v>986676718</v>
      </c>
      <c r="S291" s="634">
        <v>1031797625</v>
      </c>
      <c r="T291" s="634">
        <v>1509075</v>
      </c>
      <c r="U291" s="634">
        <v>0</v>
      </c>
      <c r="V291" s="634">
        <v>1509075</v>
      </c>
      <c r="W291" s="634">
        <v>46387093</v>
      </c>
      <c r="X291" s="634">
        <v>0</v>
      </c>
      <c r="Y291" s="634">
        <v>1031797625</v>
      </c>
      <c r="Z291" s="634">
        <v>0</v>
      </c>
    </row>
    <row r="292" spans="1:26">
      <c r="A292" s="633" t="s">
        <v>311</v>
      </c>
      <c r="B292" s="633" t="s">
        <v>17</v>
      </c>
      <c r="C292" s="634">
        <v>527592835</v>
      </c>
      <c r="D292" s="634">
        <v>68999115</v>
      </c>
      <c r="E292" s="634">
        <v>596591950</v>
      </c>
      <c r="F292" s="634">
        <v>389161391</v>
      </c>
      <c r="G292" s="634">
        <v>9377662</v>
      </c>
      <c r="H292" s="634">
        <v>398539053</v>
      </c>
      <c r="I292" s="634">
        <v>138828792</v>
      </c>
      <c r="J292" s="634">
        <v>407811</v>
      </c>
      <c r="K292" s="634">
        <v>139236603</v>
      </c>
      <c r="L292" s="634">
        <v>2130635</v>
      </c>
      <c r="M292" s="634">
        <v>49816392</v>
      </c>
      <c r="N292" s="634">
        <v>0</v>
      </c>
      <c r="O292" s="634">
        <v>49816392</v>
      </c>
      <c r="P292" s="634">
        <v>1186314633</v>
      </c>
      <c r="Q292" s="634">
        <v>1057713653</v>
      </c>
      <c r="R292" s="634">
        <v>1136498241</v>
      </c>
      <c r="S292" s="634">
        <v>1186314633</v>
      </c>
      <c r="T292" s="634">
        <v>1851782</v>
      </c>
      <c r="U292" s="634">
        <v>0</v>
      </c>
      <c r="V292" s="634">
        <v>1851782</v>
      </c>
      <c r="W292" s="634">
        <v>61939806</v>
      </c>
      <c r="X292" s="634">
        <v>0</v>
      </c>
      <c r="Y292" s="634">
        <v>1186314633</v>
      </c>
      <c r="Z292" s="634">
        <v>0</v>
      </c>
    </row>
    <row r="293" spans="1:26">
      <c r="A293" s="633" t="s">
        <v>311</v>
      </c>
      <c r="B293" s="586" t="s">
        <v>184</v>
      </c>
      <c r="C293" s="634">
        <v>7505608630</v>
      </c>
      <c r="D293" s="634">
        <v>37050332</v>
      </c>
      <c r="E293" s="634">
        <v>7542658962</v>
      </c>
      <c r="F293" s="634">
        <v>5317803243</v>
      </c>
      <c r="G293" s="634">
        <v>10300253</v>
      </c>
      <c r="H293" s="634">
        <v>5328103496</v>
      </c>
      <c r="I293" s="634">
        <v>1795489378</v>
      </c>
      <c r="J293" s="634">
        <v>648106</v>
      </c>
      <c r="K293" s="634">
        <v>1796137484</v>
      </c>
      <c r="L293" s="634">
        <v>25567620</v>
      </c>
      <c r="M293" s="634">
        <v>585645378</v>
      </c>
      <c r="N293" s="634">
        <v>0</v>
      </c>
      <c r="O293" s="634">
        <v>585645378</v>
      </c>
      <c r="P293" s="634">
        <v>15278112940</v>
      </c>
      <c r="Q293" s="634">
        <v>14644468871</v>
      </c>
      <c r="R293" s="634">
        <v>14692467562</v>
      </c>
      <c r="S293" s="634">
        <v>15278112940</v>
      </c>
      <c r="T293" s="634">
        <v>21678708</v>
      </c>
      <c r="U293" s="634">
        <v>0</v>
      </c>
      <c r="V293" s="634">
        <v>21678708</v>
      </c>
      <c r="W293" s="634">
        <v>894622840</v>
      </c>
      <c r="X293" s="634">
        <v>0</v>
      </c>
      <c r="Y293" s="634">
        <v>15278112940</v>
      </c>
      <c r="Z293" s="634">
        <v>0</v>
      </c>
    </row>
    <row r="294" spans="1:26">
      <c r="A294" s="633" t="s">
        <v>310</v>
      </c>
      <c r="B294" s="633" t="s">
        <v>6</v>
      </c>
      <c r="C294" s="634">
        <v>663165630</v>
      </c>
      <c r="D294" s="634">
        <v>5234879</v>
      </c>
      <c r="E294" s="634">
        <v>668400509</v>
      </c>
      <c r="F294" s="634">
        <v>409614425</v>
      </c>
      <c r="G294" s="634">
        <v>-17760567</v>
      </c>
      <c r="H294" s="634">
        <v>391853858</v>
      </c>
      <c r="I294" s="634">
        <v>137243464</v>
      </c>
      <c r="J294" s="634">
        <v>-1831298</v>
      </c>
      <c r="K294" s="634">
        <v>135412166</v>
      </c>
      <c r="L294" s="634">
        <v>2130635</v>
      </c>
      <c r="M294" s="634">
        <v>50771622</v>
      </c>
      <c r="N294" s="634">
        <v>0</v>
      </c>
      <c r="O294" s="634">
        <v>50771622</v>
      </c>
      <c r="P294" s="634">
        <v>1248568790</v>
      </c>
      <c r="Q294" s="634">
        <v>1212154154</v>
      </c>
      <c r="R294" s="634">
        <v>1197797168</v>
      </c>
      <c r="S294" s="634">
        <v>1248568790</v>
      </c>
      <c r="T294" s="634">
        <v>1951433</v>
      </c>
      <c r="U294" s="634">
        <v>0</v>
      </c>
      <c r="V294" s="634">
        <v>1951433</v>
      </c>
      <c r="W294" s="634">
        <v>68117706</v>
      </c>
      <c r="X294" s="634">
        <v>0</v>
      </c>
      <c r="Y294" s="634">
        <v>1248568790</v>
      </c>
      <c r="Z294" s="634">
        <v>0</v>
      </c>
    </row>
    <row r="295" spans="1:26">
      <c r="A295" s="633" t="s">
        <v>310</v>
      </c>
      <c r="B295" s="633" t="s">
        <v>7</v>
      </c>
      <c r="C295" s="634">
        <v>579865855</v>
      </c>
      <c r="D295" s="634">
        <v>-43336467</v>
      </c>
      <c r="E295" s="634">
        <v>536529388</v>
      </c>
      <c r="F295" s="634">
        <v>377430024</v>
      </c>
      <c r="G295" s="634">
        <v>-20270121</v>
      </c>
      <c r="H295" s="634">
        <v>357159903</v>
      </c>
      <c r="I295" s="634">
        <v>127848569</v>
      </c>
      <c r="J295" s="634">
        <v>-1386943</v>
      </c>
      <c r="K295" s="634">
        <v>126461626</v>
      </c>
      <c r="L295" s="634">
        <v>2130635</v>
      </c>
      <c r="M295" s="634">
        <v>44083017</v>
      </c>
      <c r="N295" s="634">
        <v>0</v>
      </c>
      <c r="O295" s="634">
        <v>44083017</v>
      </c>
      <c r="P295" s="634">
        <v>1066364569</v>
      </c>
      <c r="Q295" s="634">
        <v>1087275083</v>
      </c>
      <c r="R295" s="634">
        <v>1022281552</v>
      </c>
      <c r="S295" s="634">
        <v>1066364569</v>
      </c>
      <c r="T295" s="634">
        <v>1940634</v>
      </c>
      <c r="U295" s="634">
        <v>0</v>
      </c>
      <c r="V295" s="634">
        <v>1940634</v>
      </c>
      <c r="W295" s="634">
        <v>48081416</v>
      </c>
      <c r="X295" s="634">
        <v>0</v>
      </c>
      <c r="Y295" s="634">
        <v>1066364569</v>
      </c>
      <c r="Z295" s="634">
        <v>0</v>
      </c>
    </row>
    <row r="296" spans="1:26">
      <c r="A296" s="633" t="s">
        <v>310</v>
      </c>
      <c r="B296" s="633" t="s">
        <v>8</v>
      </c>
      <c r="C296" s="634">
        <v>488488132</v>
      </c>
      <c r="D296" s="634">
        <v>3684309</v>
      </c>
      <c r="E296" s="634">
        <v>492172441</v>
      </c>
      <c r="F296" s="634">
        <v>364218492</v>
      </c>
      <c r="G296" s="634">
        <v>161750</v>
      </c>
      <c r="H296" s="634">
        <v>364380242</v>
      </c>
      <c r="I296" s="634">
        <v>140459313</v>
      </c>
      <c r="J296" s="634">
        <v>145446</v>
      </c>
      <c r="K296" s="634">
        <v>140604759</v>
      </c>
      <c r="L296" s="634">
        <v>2130635</v>
      </c>
      <c r="M296" s="634">
        <v>45766704</v>
      </c>
      <c r="N296" s="634">
        <v>0</v>
      </c>
      <c r="O296" s="634">
        <v>45766704</v>
      </c>
      <c r="P296" s="634">
        <v>1045054781</v>
      </c>
      <c r="Q296" s="634">
        <v>995296572</v>
      </c>
      <c r="R296" s="634">
        <v>999288077</v>
      </c>
      <c r="S296" s="634">
        <v>1045054781</v>
      </c>
      <c r="T296" s="634">
        <v>1791439</v>
      </c>
      <c r="U296" s="634">
        <v>0</v>
      </c>
      <c r="V296" s="634">
        <v>1791439</v>
      </c>
      <c r="W296" s="634">
        <v>46553507</v>
      </c>
      <c r="X296" s="634">
        <v>0</v>
      </c>
      <c r="Y296" s="634">
        <v>1045054781</v>
      </c>
      <c r="Z296" s="634">
        <v>0</v>
      </c>
    </row>
    <row r="297" spans="1:26">
      <c r="A297" s="633" t="s">
        <v>310</v>
      </c>
      <c r="B297" s="633" t="s">
        <v>9</v>
      </c>
      <c r="C297" s="634">
        <v>478445547</v>
      </c>
      <c r="D297" s="634">
        <v>1825919</v>
      </c>
      <c r="E297" s="634">
        <v>480271466</v>
      </c>
      <c r="F297" s="634">
        <v>396961134</v>
      </c>
      <c r="G297" s="634">
        <v>21186865</v>
      </c>
      <c r="H297" s="634">
        <v>418147999</v>
      </c>
      <c r="I297" s="634">
        <v>138943272</v>
      </c>
      <c r="J297" s="634">
        <v>2278645</v>
      </c>
      <c r="K297" s="634">
        <v>141221917</v>
      </c>
      <c r="L297" s="634">
        <v>2130635</v>
      </c>
      <c r="M297" s="634">
        <v>44372218</v>
      </c>
      <c r="N297" s="634">
        <v>0</v>
      </c>
      <c r="O297" s="634">
        <v>44372218</v>
      </c>
      <c r="P297" s="634">
        <v>1086144235</v>
      </c>
      <c r="Q297" s="634">
        <v>1016480588</v>
      </c>
      <c r="R297" s="634">
        <v>1041772017</v>
      </c>
      <c r="S297" s="634">
        <v>1086144235</v>
      </c>
      <c r="T297" s="634">
        <v>1677184</v>
      </c>
      <c r="U297" s="634">
        <v>0</v>
      </c>
      <c r="V297" s="634">
        <v>1677184</v>
      </c>
      <c r="W297" s="634">
        <v>51227541</v>
      </c>
      <c r="X297" s="634">
        <v>0</v>
      </c>
      <c r="Y297" s="634">
        <v>1086144235</v>
      </c>
      <c r="Z297" s="634">
        <v>0</v>
      </c>
    </row>
    <row r="298" spans="1:26">
      <c r="A298" s="633" t="s">
        <v>310</v>
      </c>
      <c r="B298" s="633" t="s">
        <v>10</v>
      </c>
      <c r="C298" s="634">
        <v>519266237</v>
      </c>
      <c r="D298" s="634">
        <v>96981198</v>
      </c>
      <c r="E298" s="634">
        <v>616247435</v>
      </c>
      <c r="F298" s="634">
        <v>424988195</v>
      </c>
      <c r="G298" s="634">
        <v>68932984</v>
      </c>
      <c r="H298" s="634">
        <v>493921179</v>
      </c>
      <c r="I298" s="634">
        <v>150040110</v>
      </c>
      <c r="J298" s="634">
        <v>5245994</v>
      </c>
      <c r="K298" s="634">
        <v>155286104</v>
      </c>
      <c r="L298" s="634">
        <v>2130635</v>
      </c>
      <c r="M298" s="634">
        <v>50206370</v>
      </c>
      <c r="N298" s="634">
        <v>0</v>
      </c>
      <c r="O298" s="634">
        <v>50206370</v>
      </c>
      <c r="P298" s="634">
        <v>1317791723</v>
      </c>
      <c r="Q298" s="634">
        <v>1096425177</v>
      </c>
      <c r="R298" s="634">
        <v>1267585353</v>
      </c>
      <c r="S298" s="634">
        <v>1317791723</v>
      </c>
      <c r="T298" s="634">
        <v>1667292</v>
      </c>
      <c r="U298" s="634">
        <v>0</v>
      </c>
      <c r="V298" s="634">
        <v>1667292</v>
      </c>
      <c r="W298" s="634">
        <v>76928053</v>
      </c>
      <c r="X298" s="634">
        <v>0</v>
      </c>
      <c r="Y298" s="634">
        <v>1317791723</v>
      </c>
      <c r="Z298" s="634">
        <v>0</v>
      </c>
    </row>
    <row r="299" spans="1:26">
      <c r="A299" s="633" t="s">
        <v>310</v>
      </c>
      <c r="B299" s="633" t="s">
        <v>11</v>
      </c>
      <c r="C299" s="634">
        <v>743044987</v>
      </c>
      <c r="D299" s="634">
        <v>53925057</v>
      </c>
      <c r="E299" s="634">
        <v>796970044</v>
      </c>
      <c r="F299" s="634">
        <v>520216629</v>
      </c>
      <c r="G299" s="634">
        <v>15377653</v>
      </c>
      <c r="H299" s="634">
        <v>535594282</v>
      </c>
      <c r="I299" s="634">
        <v>155128751</v>
      </c>
      <c r="J299" s="634">
        <v>-120095</v>
      </c>
      <c r="K299" s="634">
        <v>155008656</v>
      </c>
      <c r="L299" s="634">
        <v>2130635</v>
      </c>
      <c r="M299" s="634">
        <v>52707361</v>
      </c>
      <c r="N299" s="634">
        <v>0</v>
      </c>
      <c r="O299" s="634">
        <v>52707361</v>
      </c>
      <c r="P299" s="634">
        <v>1542410978</v>
      </c>
      <c r="Q299" s="634">
        <v>1420521002</v>
      </c>
      <c r="R299" s="634">
        <v>1489703617</v>
      </c>
      <c r="S299" s="634">
        <v>1542410978</v>
      </c>
      <c r="T299" s="634">
        <v>1771811</v>
      </c>
      <c r="U299" s="634">
        <v>0</v>
      </c>
      <c r="V299" s="634">
        <v>1771811</v>
      </c>
      <c r="W299" s="634">
        <v>109027541</v>
      </c>
      <c r="X299" s="634">
        <v>0</v>
      </c>
      <c r="Y299" s="634">
        <v>1542410978</v>
      </c>
      <c r="Z299" s="634">
        <v>0</v>
      </c>
    </row>
    <row r="300" spans="1:26">
      <c r="A300" s="633" t="s">
        <v>310</v>
      </c>
      <c r="B300" s="633" t="s">
        <v>12</v>
      </c>
      <c r="C300" s="634">
        <v>848510085</v>
      </c>
      <c r="D300" s="634">
        <v>27499571</v>
      </c>
      <c r="E300" s="634">
        <v>876009656</v>
      </c>
      <c r="F300" s="634">
        <v>545209651</v>
      </c>
      <c r="G300" s="634">
        <v>-10320365</v>
      </c>
      <c r="H300" s="634">
        <v>534889286</v>
      </c>
      <c r="I300" s="634">
        <v>170995512</v>
      </c>
      <c r="J300" s="634">
        <v>-864298</v>
      </c>
      <c r="K300" s="634">
        <v>170131214</v>
      </c>
      <c r="L300" s="634">
        <v>2130635</v>
      </c>
      <c r="M300" s="634">
        <v>56185681</v>
      </c>
      <c r="N300" s="634">
        <v>0</v>
      </c>
      <c r="O300" s="634">
        <v>56185681</v>
      </c>
      <c r="P300" s="634">
        <v>1639346472</v>
      </c>
      <c r="Q300" s="634">
        <v>1566845883</v>
      </c>
      <c r="R300" s="634">
        <v>1583160791</v>
      </c>
      <c r="S300" s="634">
        <v>1639346472</v>
      </c>
      <c r="T300" s="634">
        <v>1905722</v>
      </c>
      <c r="U300" s="634">
        <v>0</v>
      </c>
      <c r="V300" s="634">
        <v>1905722</v>
      </c>
      <c r="W300" s="634">
        <v>123572987</v>
      </c>
      <c r="X300" s="634">
        <v>0</v>
      </c>
      <c r="Y300" s="634">
        <v>1639346472</v>
      </c>
      <c r="Z300" s="634">
        <v>0</v>
      </c>
    </row>
    <row r="301" spans="1:26">
      <c r="A301" s="633" t="s">
        <v>310</v>
      </c>
      <c r="B301" s="633" t="s">
        <v>13</v>
      </c>
      <c r="C301" s="634">
        <v>844476477</v>
      </c>
      <c r="D301" s="634">
        <v>-19517693</v>
      </c>
      <c r="E301" s="634">
        <v>824958784</v>
      </c>
      <c r="F301" s="634">
        <v>537698973</v>
      </c>
      <c r="G301" s="634">
        <v>-9196352</v>
      </c>
      <c r="H301" s="634">
        <v>528502621</v>
      </c>
      <c r="I301" s="634">
        <v>169810594</v>
      </c>
      <c r="J301" s="634">
        <v>-64390</v>
      </c>
      <c r="K301" s="634">
        <v>169746204</v>
      </c>
      <c r="L301" s="634">
        <v>2130635</v>
      </c>
      <c r="M301" s="634">
        <v>56470858</v>
      </c>
      <c r="N301" s="634">
        <v>0</v>
      </c>
      <c r="O301" s="634">
        <v>56470858</v>
      </c>
      <c r="P301" s="634">
        <v>1581809102</v>
      </c>
      <c r="Q301" s="634">
        <v>1554116679</v>
      </c>
      <c r="R301" s="634">
        <v>1525338244</v>
      </c>
      <c r="S301" s="634">
        <v>1581809102</v>
      </c>
      <c r="T301" s="634">
        <v>2098615</v>
      </c>
      <c r="U301" s="634">
        <v>0</v>
      </c>
      <c r="V301" s="634">
        <v>2098615</v>
      </c>
      <c r="W301" s="634">
        <v>113247204</v>
      </c>
      <c r="X301" s="634">
        <v>0</v>
      </c>
      <c r="Y301" s="634">
        <v>1581809102</v>
      </c>
      <c r="Z301" s="634">
        <v>0</v>
      </c>
    </row>
    <row r="302" spans="1:26">
      <c r="A302" s="633" t="s">
        <v>310</v>
      </c>
      <c r="B302" s="633" t="s">
        <v>14</v>
      </c>
      <c r="C302" s="634">
        <v>805112379</v>
      </c>
      <c r="D302" s="634">
        <v>-71783542</v>
      </c>
      <c r="E302" s="634">
        <v>733328837</v>
      </c>
      <c r="F302" s="634">
        <v>539670559</v>
      </c>
      <c r="G302" s="634">
        <v>-31375397</v>
      </c>
      <c r="H302" s="634">
        <v>508295162</v>
      </c>
      <c r="I302" s="634">
        <v>158220057</v>
      </c>
      <c r="J302" s="634">
        <v>-3100535</v>
      </c>
      <c r="K302" s="634">
        <v>155119522</v>
      </c>
      <c r="L302" s="634">
        <v>2130635</v>
      </c>
      <c r="M302" s="634">
        <v>51794965</v>
      </c>
      <c r="N302" s="634">
        <v>0</v>
      </c>
      <c r="O302" s="634">
        <v>51794965</v>
      </c>
      <c r="P302" s="634">
        <v>1450669121</v>
      </c>
      <c r="Q302" s="634">
        <v>1505133630</v>
      </c>
      <c r="R302" s="634">
        <v>1398874156</v>
      </c>
      <c r="S302" s="634">
        <v>1450669121</v>
      </c>
      <c r="T302" s="634">
        <v>1846887</v>
      </c>
      <c r="U302" s="634">
        <v>0</v>
      </c>
      <c r="V302" s="634">
        <v>1846887</v>
      </c>
      <c r="W302" s="634">
        <v>93213302</v>
      </c>
      <c r="X302" s="634">
        <v>0</v>
      </c>
      <c r="Y302" s="634">
        <v>1450669121</v>
      </c>
      <c r="Z302" s="634">
        <v>0</v>
      </c>
    </row>
    <row r="303" spans="1:26">
      <c r="A303" s="633" t="s">
        <v>310</v>
      </c>
      <c r="B303" s="633" t="s">
        <v>15</v>
      </c>
      <c r="C303" s="634">
        <v>629997216</v>
      </c>
      <c r="D303" s="634">
        <v>-64176934</v>
      </c>
      <c r="E303" s="634">
        <v>565820282</v>
      </c>
      <c r="F303" s="634">
        <v>469120661</v>
      </c>
      <c r="G303" s="634">
        <v>-24451113</v>
      </c>
      <c r="H303" s="634">
        <v>444669548</v>
      </c>
      <c r="I303" s="634">
        <v>160233055</v>
      </c>
      <c r="J303" s="634">
        <v>-1620461</v>
      </c>
      <c r="K303" s="634">
        <v>158612594</v>
      </c>
      <c r="L303" s="634">
        <v>2130635</v>
      </c>
      <c r="M303" s="634">
        <v>48320337</v>
      </c>
      <c r="N303" s="634">
        <v>0</v>
      </c>
      <c r="O303" s="634">
        <v>48320337</v>
      </c>
      <c r="P303" s="634">
        <v>1219553396</v>
      </c>
      <c r="Q303" s="634">
        <v>1261481567</v>
      </c>
      <c r="R303" s="634">
        <v>1171233059</v>
      </c>
      <c r="S303" s="634">
        <v>1219553396</v>
      </c>
      <c r="T303" s="634">
        <v>1666834</v>
      </c>
      <c r="U303" s="634">
        <v>0</v>
      </c>
      <c r="V303" s="634">
        <v>1666834</v>
      </c>
      <c r="W303" s="634">
        <v>64654722</v>
      </c>
      <c r="X303" s="634">
        <v>0</v>
      </c>
      <c r="Y303" s="634">
        <v>1219553396</v>
      </c>
      <c r="Z303" s="634">
        <v>0</v>
      </c>
    </row>
    <row r="304" spans="1:26">
      <c r="A304" s="633" t="s">
        <v>310</v>
      </c>
      <c r="B304" s="633" t="s">
        <v>16</v>
      </c>
      <c r="C304" s="634">
        <v>466711830</v>
      </c>
      <c r="D304" s="634">
        <v>-22142145</v>
      </c>
      <c r="E304" s="634">
        <v>444569685</v>
      </c>
      <c r="F304" s="634">
        <v>392220472</v>
      </c>
      <c r="G304" s="634">
        <v>8640213</v>
      </c>
      <c r="H304" s="634">
        <v>400860685</v>
      </c>
      <c r="I304" s="634">
        <v>147429688</v>
      </c>
      <c r="J304" s="634">
        <v>1567098</v>
      </c>
      <c r="K304" s="634">
        <v>148996786</v>
      </c>
      <c r="L304" s="634">
        <v>2130635</v>
      </c>
      <c r="M304" s="634">
        <v>46245294</v>
      </c>
      <c r="N304" s="634">
        <v>0</v>
      </c>
      <c r="O304" s="634">
        <v>46245294</v>
      </c>
      <c r="P304" s="634">
        <v>1042803085</v>
      </c>
      <c r="Q304" s="634">
        <v>1008492625</v>
      </c>
      <c r="R304" s="634">
        <v>996557791</v>
      </c>
      <c r="S304" s="634">
        <v>1042803085</v>
      </c>
      <c r="T304" s="634">
        <v>1509075</v>
      </c>
      <c r="U304" s="634">
        <v>0</v>
      </c>
      <c r="V304" s="634">
        <v>1509075</v>
      </c>
      <c r="W304" s="634">
        <v>46889350</v>
      </c>
      <c r="X304" s="634">
        <v>0</v>
      </c>
      <c r="Y304" s="634">
        <v>1042803085</v>
      </c>
      <c r="Z304" s="634">
        <v>0</v>
      </c>
    </row>
    <row r="305" spans="1:26">
      <c r="A305" s="633" t="s">
        <v>310</v>
      </c>
      <c r="B305" s="633" t="s">
        <v>17</v>
      </c>
      <c r="C305" s="634">
        <v>534531015</v>
      </c>
      <c r="D305" s="634">
        <v>69758140</v>
      </c>
      <c r="E305" s="634">
        <v>604289155</v>
      </c>
      <c r="F305" s="634">
        <v>392992024</v>
      </c>
      <c r="G305" s="634">
        <v>9455763</v>
      </c>
      <c r="H305" s="634">
        <v>402447787</v>
      </c>
      <c r="I305" s="634">
        <v>139087240</v>
      </c>
      <c r="J305" s="634">
        <v>407874</v>
      </c>
      <c r="K305" s="634">
        <v>139495114</v>
      </c>
      <c r="L305" s="634">
        <v>2130635</v>
      </c>
      <c r="M305" s="634">
        <v>50979420</v>
      </c>
      <c r="N305" s="634">
        <v>0</v>
      </c>
      <c r="O305" s="634">
        <v>50979420</v>
      </c>
      <c r="P305" s="634">
        <v>1199342111</v>
      </c>
      <c r="Q305" s="634">
        <v>1068740914</v>
      </c>
      <c r="R305" s="634">
        <v>1148362691</v>
      </c>
      <c r="S305" s="634">
        <v>1199342111</v>
      </c>
      <c r="T305" s="634">
        <v>1851782</v>
      </c>
      <c r="U305" s="634">
        <v>0</v>
      </c>
      <c r="V305" s="634">
        <v>1851782</v>
      </c>
      <c r="W305" s="634">
        <v>62643326</v>
      </c>
      <c r="X305" s="634">
        <v>0</v>
      </c>
      <c r="Y305" s="634">
        <v>1199342111</v>
      </c>
      <c r="Z305" s="634">
        <v>0</v>
      </c>
    </row>
    <row r="306" spans="1:26">
      <c r="A306" s="633" t="s">
        <v>310</v>
      </c>
      <c r="B306" s="586" t="s">
        <v>184</v>
      </c>
      <c r="C306" s="634">
        <v>7601615390</v>
      </c>
      <c r="D306" s="634">
        <v>37952292</v>
      </c>
      <c r="E306" s="634">
        <v>7639567682</v>
      </c>
      <c r="F306" s="634">
        <v>5370341239</v>
      </c>
      <c r="G306" s="634">
        <v>10381313</v>
      </c>
      <c r="H306" s="634">
        <v>5380722552</v>
      </c>
      <c r="I306" s="634">
        <v>1795439625</v>
      </c>
      <c r="J306" s="634">
        <v>657037</v>
      </c>
      <c r="K306" s="634">
        <v>1796096662</v>
      </c>
      <c r="L306" s="634">
        <v>25567620</v>
      </c>
      <c r="M306" s="634">
        <v>597903847</v>
      </c>
      <c r="N306" s="634">
        <v>0</v>
      </c>
      <c r="O306" s="634">
        <v>597903847</v>
      </c>
      <c r="P306" s="634">
        <v>15439858363</v>
      </c>
      <c r="Q306" s="634">
        <v>14792963874</v>
      </c>
      <c r="R306" s="634">
        <v>14841954516</v>
      </c>
      <c r="S306" s="634">
        <v>15439858363</v>
      </c>
      <c r="T306" s="634">
        <v>21678708</v>
      </c>
      <c r="U306" s="634">
        <v>0</v>
      </c>
      <c r="V306" s="634">
        <v>21678708</v>
      </c>
      <c r="W306" s="634">
        <v>904156655</v>
      </c>
      <c r="X306" s="634">
        <v>0</v>
      </c>
      <c r="Y306" s="634">
        <v>15439858363</v>
      </c>
      <c r="Z306" s="634">
        <v>0</v>
      </c>
    </row>
    <row r="307" spans="1:26">
      <c r="A307" s="633" t="s">
        <v>309</v>
      </c>
      <c r="B307" s="633" t="s">
        <v>6</v>
      </c>
      <c r="C307" s="634">
        <v>671557191</v>
      </c>
      <c r="D307" s="634">
        <v>5280222</v>
      </c>
      <c r="E307" s="634">
        <v>676837413</v>
      </c>
      <c r="F307" s="634">
        <v>413490965</v>
      </c>
      <c r="G307" s="634">
        <v>-17942472</v>
      </c>
      <c r="H307" s="634">
        <v>395548493</v>
      </c>
      <c r="I307" s="634">
        <v>137275973</v>
      </c>
      <c r="J307" s="634">
        <v>-1833064</v>
      </c>
      <c r="K307" s="634">
        <v>135442909</v>
      </c>
      <c r="L307" s="634">
        <v>2130635</v>
      </c>
      <c r="M307" s="634">
        <v>51936200</v>
      </c>
      <c r="N307" s="634">
        <v>0</v>
      </c>
      <c r="O307" s="634">
        <v>51936200</v>
      </c>
      <c r="P307" s="634">
        <v>1261895650</v>
      </c>
      <c r="Q307" s="634">
        <v>1224454764</v>
      </c>
      <c r="R307" s="634">
        <v>1209959450</v>
      </c>
      <c r="S307" s="634">
        <v>1261895650</v>
      </c>
      <c r="T307" s="634">
        <v>1951433</v>
      </c>
      <c r="U307" s="634">
        <v>0</v>
      </c>
      <c r="V307" s="634">
        <v>1951433</v>
      </c>
      <c r="W307" s="634">
        <v>68867241</v>
      </c>
      <c r="X307" s="634">
        <v>0</v>
      </c>
      <c r="Y307" s="634">
        <v>1261895650</v>
      </c>
      <c r="Z307" s="634">
        <v>0</v>
      </c>
    </row>
    <row r="308" spans="1:26">
      <c r="A308" s="633" t="s">
        <v>309</v>
      </c>
      <c r="B308" s="633" t="s">
        <v>7</v>
      </c>
      <c r="C308" s="634">
        <v>587140937</v>
      </c>
      <c r="D308" s="634">
        <v>-43793799</v>
      </c>
      <c r="E308" s="634">
        <v>543347138</v>
      </c>
      <c r="F308" s="634">
        <v>380994344</v>
      </c>
      <c r="G308" s="634">
        <v>-20455653</v>
      </c>
      <c r="H308" s="634">
        <v>360538691</v>
      </c>
      <c r="I308" s="634">
        <v>127879486</v>
      </c>
      <c r="J308" s="634">
        <v>-1387746</v>
      </c>
      <c r="K308" s="634">
        <v>126491740</v>
      </c>
      <c r="L308" s="634">
        <v>2130635</v>
      </c>
      <c r="M308" s="634">
        <v>45135628</v>
      </c>
      <c r="N308" s="634">
        <v>0</v>
      </c>
      <c r="O308" s="634">
        <v>45135628</v>
      </c>
      <c r="P308" s="634">
        <v>1077643832</v>
      </c>
      <c r="Q308" s="634">
        <v>1098145402</v>
      </c>
      <c r="R308" s="634">
        <v>1032508204</v>
      </c>
      <c r="S308" s="634">
        <v>1077643832</v>
      </c>
      <c r="T308" s="634">
        <v>1940634</v>
      </c>
      <c r="U308" s="634">
        <v>0</v>
      </c>
      <c r="V308" s="634">
        <v>1940634</v>
      </c>
      <c r="W308" s="634">
        <v>48606891</v>
      </c>
      <c r="X308" s="634">
        <v>0</v>
      </c>
      <c r="Y308" s="634">
        <v>1077643832</v>
      </c>
      <c r="Z308" s="634">
        <v>0</v>
      </c>
    </row>
    <row r="309" spans="1:26">
      <c r="A309" s="633" t="s">
        <v>309</v>
      </c>
      <c r="B309" s="633" t="s">
        <v>8</v>
      </c>
      <c r="C309" s="634">
        <v>494537801</v>
      </c>
      <c r="D309" s="634">
        <v>3740870</v>
      </c>
      <c r="E309" s="634">
        <v>498278671</v>
      </c>
      <c r="F309" s="634">
        <v>367646294</v>
      </c>
      <c r="G309" s="634">
        <v>165239</v>
      </c>
      <c r="H309" s="634">
        <v>367811533</v>
      </c>
      <c r="I309" s="634">
        <v>140489160</v>
      </c>
      <c r="J309" s="634">
        <v>145954</v>
      </c>
      <c r="K309" s="634">
        <v>140635114</v>
      </c>
      <c r="L309" s="634">
        <v>2130635</v>
      </c>
      <c r="M309" s="634">
        <v>46931514</v>
      </c>
      <c r="N309" s="634">
        <v>0</v>
      </c>
      <c r="O309" s="634">
        <v>46931514</v>
      </c>
      <c r="P309" s="634">
        <v>1055787467</v>
      </c>
      <c r="Q309" s="634">
        <v>1004803890</v>
      </c>
      <c r="R309" s="634">
        <v>1008855953</v>
      </c>
      <c r="S309" s="634">
        <v>1055787467</v>
      </c>
      <c r="T309" s="634">
        <v>1791439</v>
      </c>
      <c r="U309" s="634">
        <v>0</v>
      </c>
      <c r="V309" s="634">
        <v>1791439</v>
      </c>
      <c r="W309" s="634">
        <v>47036783</v>
      </c>
      <c r="X309" s="634">
        <v>0</v>
      </c>
      <c r="Y309" s="634">
        <v>1055787467</v>
      </c>
      <c r="Z309" s="634">
        <v>0</v>
      </c>
    </row>
    <row r="310" spans="1:26">
      <c r="A310" s="633" t="s">
        <v>309</v>
      </c>
      <c r="B310" s="633" t="s">
        <v>9</v>
      </c>
      <c r="C310" s="634">
        <v>484280844</v>
      </c>
      <c r="D310" s="634">
        <v>1896160</v>
      </c>
      <c r="E310" s="634">
        <v>486177004</v>
      </c>
      <c r="F310" s="634">
        <v>400697415</v>
      </c>
      <c r="G310" s="634">
        <v>21390671</v>
      </c>
      <c r="H310" s="634">
        <v>422088086</v>
      </c>
      <c r="I310" s="634">
        <v>138943272</v>
      </c>
      <c r="J310" s="634">
        <v>2278645</v>
      </c>
      <c r="K310" s="634">
        <v>141221917</v>
      </c>
      <c r="L310" s="634">
        <v>2130635</v>
      </c>
      <c r="M310" s="634">
        <v>45497355</v>
      </c>
      <c r="N310" s="634">
        <v>0</v>
      </c>
      <c r="O310" s="634">
        <v>45497355</v>
      </c>
      <c r="P310" s="634">
        <v>1097114997</v>
      </c>
      <c r="Q310" s="634">
        <v>1026052166</v>
      </c>
      <c r="R310" s="634">
        <v>1051617642</v>
      </c>
      <c r="S310" s="634">
        <v>1097114997</v>
      </c>
      <c r="T310" s="634">
        <v>1677184</v>
      </c>
      <c r="U310" s="634">
        <v>0</v>
      </c>
      <c r="V310" s="634">
        <v>1677184</v>
      </c>
      <c r="W310" s="634">
        <v>51740713</v>
      </c>
      <c r="X310" s="634">
        <v>0</v>
      </c>
      <c r="Y310" s="634">
        <v>1097114997</v>
      </c>
      <c r="Z310" s="634">
        <v>0</v>
      </c>
    </row>
    <row r="311" spans="1:26">
      <c r="A311" s="633" t="s">
        <v>309</v>
      </c>
      <c r="B311" s="633" t="s">
        <v>10</v>
      </c>
      <c r="C311" s="634">
        <v>525673322</v>
      </c>
      <c r="D311" s="634">
        <v>98030030</v>
      </c>
      <c r="E311" s="634">
        <v>623703352</v>
      </c>
      <c r="F311" s="634">
        <v>429015278</v>
      </c>
      <c r="G311" s="634">
        <v>69598012</v>
      </c>
      <c r="H311" s="634">
        <v>498613290</v>
      </c>
      <c r="I311" s="634">
        <v>150072236</v>
      </c>
      <c r="J311" s="634">
        <v>5250626</v>
      </c>
      <c r="K311" s="634">
        <v>155322862</v>
      </c>
      <c r="L311" s="634">
        <v>2130635</v>
      </c>
      <c r="M311" s="634">
        <v>51365294</v>
      </c>
      <c r="N311" s="634">
        <v>0</v>
      </c>
      <c r="O311" s="634">
        <v>51365294</v>
      </c>
      <c r="P311" s="634">
        <v>1331135433</v>
      </c>
      <c r="Q311" s="634">
        <v>1106891471</v>
      </c>
      <c r="R311" s="634">
        <v>1279770139</v>
      </c>
      <c r="S311" s="634">
        <v>1331135433</v>
      </c>
      <c r="T311" s="634">
        <v>1667292</v>
      </c>
      <c r="U311" s="634">
        <v>0</v>
      </c>
      <c r="V311" s="634">
        <v>1667292</v>
      </c>
      <c r="W311" s="634">
        <v>77700397</v>
      </c>
      <c r="X311" s="634">
        <v>0</v>
      </c>
      <c r="Y311" s="634">
        <v>1331135433</v>
      </c>
      <c r="Z311" s="634">
        <v>0</v>
      </c>
    </row>
    <row r="312" spans="1:26">
      <c r="A312" s="633" t="s">
        <v>309</v>
      </c>
      <c r="B312" s="633" t="s">
        <v>11</v>
      </c>
      <c r="C312" s="634">
        <v>752254751</v>
      </c>
      <c r="D312" s="634">
        <v>54518081</v>
      </c>
      <c r="E312" s="634">
        <v>806772832</v>
      </c>
      <c r="F312" s="634">
        <v>525160940</v>
      </c>
      <c r="G312" s="634">
        <v>15495701</v>
      </c>
      <c r="H312" s="634">
        <v>540656641</v>
      </c>
      <c r="I312" s="634">
        <v>155165180</v>
      </c>
      <c r="J312" s="634">
        <v>-120271</v>
      </c>
      <c r="K312" s="634">
        <v>155044909</v>
      </c>
      <c r="L312" s="634">
        <v>2130635</v>
      </c>
      <c r="M312" s="634">
        <v>53823841</v>
      </c>
      <c r="N312" s="634">
        <v>0</v>
      </c>
      <c r="O312" s="634">
        <v>53823841</v>
      </c>
      <c r="P312" s="634">
        <v>1558428858</v>
      </c>
      <c r="Q312" s="634">
        <v>1434711506</v>
      </c>
      <c r="R312" s="634">
        <v>1504605017</v>
      </c>
      <c r="S312" s="634">
        <v>1558428858</v>
      </c>
      <c r="T312" s="634">
        <v>1771811</v>
      </c>
      <c r="U312" s="634">
        <v>0</v>
      </c>
      <c r="V312" s="634">
        <v>1771811</v>
      </c>
      <c r="W312" s="634">
        <v>110157239</v>
      </c>
      <c r="X312" s="634">
        <v>0</v>
      </c>
      <c r="Y312" s="634">
        <v>1558428858</v>
      </c>
      <c r="Z312" s="634">
        <v>0</v>
      </c>
    </row>
    <row r="313" spans="1:26">
      <c r="A313" s="633" t="s">
        <v>309</v>
      </c>
      <c r="B313" s="633" t="s">
        <v>12</v>
      </c>
      <c r="C313" s="634">
        <v>859042049</v>
      </c>
      <c r="D313" s="634">
        <v>27779201</v>
      </c>
      <c r="E313" s="634">
        <v>886821250</v>
      </c>
      <c r="F313" s="634">
        <v>550401779</v>
      </c>
      <c r="G313" s="634">
        <v>-10420745</v>
      </c>
      <c r="H313" s="634">
        <v>539981034</v>
      </c>
      <c r="I313" s="634">
        <v>171035713</v>
      </c>
      <c r="J313" s="634">
        <v>-864741</v>
      </c>
      <c r="K313" s="634">
        <v>170170972</v>
      </c>
      <c r="L313" s="634">
        <v>2130635</v>
      </c>
      <c r="M313" s="634">
        <v>57332755</v>
      </c>
      <c r="N313" s="634">
        <v>0</v>
      </c>
      <c r="O313" s="634">
        <v>57332755</v>
      </c>
      <c r="P313" s="634">
        <v>1656436646</v>
      </c>
      <c r="Q313" s="634">
        <v>1582610176</v>
      </c>
      <c r="R313" s="634">
        <v>1599103891</v>
      </c>
      <c r="S313" s="634">
        <v>1656436646</v>
      </c>
      <c r="T313" s="634">
        <v>1905722</v>
      </c>
      <c r="U313" s="634">
        <v>0</v>
      </c>
      <c r="V313" s="634">
        <v>1905722</v>
      </c>
      <c r="W313" s="634">
        <v>124863012</v>
      </c>
      <c r="X313" s="634">
        <v>0</v>
      </c>
      <c r="Y313" s="634">
        <v>1656436646</v>
      </c>
      <c r="Z313" s="634">
        <v>0</v>
      </c>
    </row>
    <row r="314" spans="1:26">
      <c r="A314" s="633" t="s">
        <v>309</v>
      </c>
      <c r="B314" s="633" t="s">
        <v>13</v>
      </c>
      <c r="C314" s="634">
        <v>854935073</v>
      </c>
      <c r="D314" s="634">
        <v>-19698377</v>
      </c>
      <c r="E314" s="634">
        <v>835236696</v>
      </c>
      <c r="F314" s="634">
        <v>542818315</v>
      </c>
      <c r="G314" s="634">
        <v>-9290021</v>
      </c>
      <c r="H314" s="634">
        <v>533528294</v>
      </c>
      <c r="I314" s="634">
        <v>169849602</v>
      </c>
      <c r="J314" s="634">
        <v>-65092</v>
      </c>
      <c r="K314" s="634">
        <v>169784510</v>
      </c>
      <c r="L314" s="634">
        <v>2130635</v>
      </c>
      <c r="M314" s="634">
        <v>57609954</v>
      </c>
      <c r="N314" s="634">
        <v>0</v>
      </c>
      <c r="O314" s="634">
        <v>57609954</v>
      </c>
      <c r="P314" s="634">
        <v>1598290089</v>
      </c>
      <c r="Q314" s="634">
        <v>1569733625</v>
      </c>
      <c r="R314" s="634">
        <v>1540680135</v>
      </c>
      <c r="S314" s="634">
        <v>1598290089</v>
      </c>
      <c r="T314" s="634">
        <v>2098615</v>
      </c>
      <c r="U314" s="634">
        <v>0</v>
      </c>
      <c r="V314" s="634">
        <v>2098615</v>
      </c>
      <c r="W314" s="634">
        <v>114435419</v>
      </c>
      <c r="X314" s="634">
        <v>0</v>
      </c>
      <c r="Y314" s="634">
        <v>1598290089</v>
      </c>
      <c r="Z314" s="634">
        <v>0</v>
      </c>
    </row>
    <row r="315" spans="1:26">
      <c r="A315" s="633" t="s">
        <v>309</v>
      </c>
      <c r="B315" s="633" t="s">
        <v>14</v>
      </c>
      <c r="C315" s="634">
        <v>814997428</v>
      </c>
      <c r="D315" s="634">
        <v>-72557857</v>
      </c>
      <c r="E315" s="634">
        <v>742439571</v>
      </c>
      <c r="F315" s="634">
        <v>544790494</v>
      </c>
      <c r="G315" s="634">
        <v>-31663648</v>
      </c>
      <c r="H315" s="634">
        <v>513126846</v>
      </c>
      <c r="I315" s="634">
        <v>158258339</v>
      </c>
      <c r="J315" s="634">
        <v>-3102967</v>
      </c>
      <c r="K315" s="634">
        <v>155155372</v>
      </c>
      <c r="L315" s="634">
        <v>2130635</v>
      </c>
      <c r="M315" s="634">
        <v>52888959</v>
      </c>
      <c r="N315" s="634">
        <v>0</v>
      </c>
      <c r="O315" s="634">
        <v>52888959</v>
      </c>
      <c r="P315" s="634">
        <v>1465741383</v>
      </c>
      <c r="Q315" s="634">
        <v>1520176896</v>
      </c>
      <c r="R315" s="634">
        <v>1412852424</v>
      </c>
      <c r="S315" s="634">
        <v>1465741383</v>
      </c>
      <c r="T315" s="634">
        <v>1846887</v>
      </c>
      <c r="U315" s="634">
        <v>0</v>
      </c>
      <c r="V315" s="634">
        <v>1846887</v>
      </c>
      <c r="W315" s="634">
        <v>94197174</v>
      </c>
      <c r="X315" s="634">
        <v>0</v>
      </c>
      <c r="Y315" s="634">
        <v>1465741383</v>
      </c>
      <c r="Z315" s="634">
        <v>0</v>
      </c>
    </row>
    <row r="316" spans="1:26">
      <c r="A316" s="633" t="s">
        <v>309</v>
      </c>
      <c r="B316" s="633" t="s">
        <v>15</v>
      </c>
      <c r="C316" s="634">
        <v>637682092</v>
      </c>
      <c r="D316" s="634">
        <v>-64829099</v>
      </c>
      <c r="E316" s="634">
        <v>572852993</v>
      </c>
      <c r="F316" s="634">
        <v>473547173</v>
      </c>
      <c r="G316" s="634">
        <v>-24669828</v>
      </c>
      <c r="H316" s="634">
        <v>448877345</v>
      </c>
      <c r="I316" s="634">
        <v>160268650</v>
      </c>
      <c r="J316" s="634">
        <v>-1621885</v>
      </c>
      <c r="K316" s="634">
        <v>158646765</v>
      </c>
      <c r="L316" s="634">
        <v>2130635</v>
      </c>
      <c r="M316" s="634">
        <v>49442781</v>
      </c>
      <c r="N316" s="634">
        <v>0</v>
      </c>
      <c r="O316" s="634">
        <v>49442781</v>
      </c>
      <c r="P316" s="634">
        <v>1231950519</v>
      </c>
      <c r="Q316" s="634">
        <v>1273628550</v>
      </c>
      <c r="R316" s="634">
        <v>1182507738</v>
      </c>
      <c r="S316" s="634">
        <v>1231950519</v>
      </c>
      <c r="T316" s="634">
        <v>1666834</v>
      </c>
      <c r="U316" s="634">
        <v>0</v>
      </c>
      <c r="V316" s="634">
        <v>1666834</v>
      </c>
      <c r="W316" s="634">
        <v>65309100</v>
      </c>
      <c r="X316" s="634">
        <v>0</v>
      </c>
      <c r="Y316" s="634">
        <v>1231950519</v>
      </c>
      <c r="Z316" s="634">
        <v>0</v>
      </c>
    </row>
    <row r="317" spans="1:26">
      <c r="A317" s="633" t="s">
        <v>309</v>
      </c>
      <c r="B317" s="633" t="s">
        <v>16</v>
      </c>
      <c r="C317" s="634">
        <v>472529557</v>
      </c>
      <c r="D317" s="634">
        <v>-22338052</v>
      </c>
      <c r="E317" s="634">
        <v>450191505</v>
      </c>
      <c r="F317" s="634">
        <v>395907075</v>
      </c>
      <c r="G317" s="634">
        <v>8745683</v>
      </c>
      <c r="H317" s="634">
        <v>404652758</v>
      </c>
      <c r="I317" s="634">
        <v>147459553</v>
      </c>
      <c r="J317" s="634">
        <v>1568582</v>
      </c>
      <c r="K317" s="634">
        <v>149028135</v>
      </c>
      <c r="L317" s="634">
        <v>2130635</v>
      </c>
      <c r="M317" s="634">
        <v>47325835</v>
      </c>
      <c r="N317" s="634">
        <v>0</v>
      </c>
      <c r="O317" s="634">
        <v>47325835</v>
      </c>
      <c r="P317" s="634">
        <v>1053328868</v>
      </c>
      <c r="Q317" s="634">
        <v>1018026820</v>
      </c>
      <c r="R317" s="634">
        <v>1006003033</v>
      </c>
      <c r="S317" s="634">
        <v>1053328868</v>
      </c>
      <c r="T317" s="634">
        <v>1509075</v>
      </c>
      <c r="U317" s="634">
        <v>0</v>
      </c>
      <c r="V317" s="634">
        <v>1509075</v>
      </c>
      <c r="W317" s="634">
        <v>47357621</v>
      </c>
      <c r="X317" s="634">
        <v>0</v>
      </c>
      <c r="Y317" s="634">
        <v>1053328868</v>
      </c>
      <c r="Z317" s="634">
        <v>0</v>
      </c>
    </row>
    <row r="318" spans="1:26">
      <c r="A318" s="633" t="s">
        <v>309</v>
      </c>
      <c r="B318" s="633" t="s">
        <v>17</v>
      </c>
      <c r="C318" s="634">
        <v>541347188</v>
      </c>
      <c r="D318" s="634">
        <v>70500967</v>
      </c>
      <c r="E318" s="634">
        <v>611848155</v>
      </c>
      <c r="F318" s="634">
        <v>396698541</v>
      </c>
      <c r="G318" s="634">
        <v>9528552</v>
      </c>
      <c r="H318" s="634">
        <v>406227093</v>
      </c>
      <c r="I318" s="634">
        <v>139117346</v>
      </c>
      <c r="J318" s="634">
        <v>407874</v>
      </c>
      <c r="K318" s="634">
        <v>139525220</v>
      </c>
      <c r="L318" s="634">
        <v>2130635</v>
      </c>
      <c r="M318" s="634">
        <v>52092610</v>
      </c>
      <c r="N318" s="634">
        <v>0</v>
      </c>
      <c r="O318" s="634">
        <v>52092610</v>
      </c>
      <c r="P318" s="634">
        <v>1211823713</v>
      </c>
      <c r="Q318" s="634">
        <v>1079293710</v>
      </c>
      <c r="R318" s="634">
        <v>1159731103</v>
      </c>
      <c r="S318" s="634">
        <v>1211823713</v>
      </c>
      <c r="T318" s="634">
        <v>1851782</v>
      </c>
      <c r="U318" s="634">
        <v>0</v>
      </c>
      <c r="V318" s="634">
        <v>1851782</v>
      </c>
      <c r="W318" s="634">
        <v>63302207</v>
      </c>
      <c r="X318" s="634">
        <v>0</v>
      </c>
      <c r="Y318" s="634">
        <v>1211823713</v>
      </c>
      <c r="Z318" s="634">
        <v>0</v>
      </c>
    </row>
    <row r="319" spans="1:26">
      <c r="A319" s="633" t="s">
        <v>309</v>
      </c>
      <c r="B319" s="586" t="s">
        <v>184</v>
      </c>
      <c r="C319" s="634">
        <v>7695978233</v>
      </c>
      <c r="D319" s="634">
        <v>38528347</v>
      </c>
      <c r="E319" s="634">
        <v>7734506580</v>
      </c>
      <c r="F319" s="634">
        <v>5421168613</v>
      </c>
      <c r="G319" s="634">
        <v>10481491</v>
      </c>
      <c r="H319" s="634">
        <v>5431650104</v>
      </c>
      <c r="I319" s="634">
        <v>1795814510</v>
      </c>
      <c r="J319" s="634">
        <v>655915</v>
      </c>
      <c r="K319" s="634">
        <v>1796470425</v>
      </c>
      <c r="L319" s="634">
        <v>25567620</v>
      </c>
      <c r="M319" s="634">
        <v>611382726</v>
      </c>
      <c r="N319" s="634">
        <v>0</v>
      </c>
      <c r="O319" s="634">
        <v>611382726</v>
      </c>
      <c r="P319" s="634">
        <v>15599577455</v>
      </c>
      <c r="Q319" s="634">
        <v>14938528976</v>
      </c>
      <c r="R319" s="634">
        <v>14988194729</v>
      </c>
      <c r="S319" s="634">
        <v>15599577455</v>
      </c>
      <c r="T319" s="634">
        <v>21678708</v>
      </c>
      <c r="U319" s="634">
        <v>0</v>
      </c>
      <c r="V319" s="634">
        <v>21678708</v>
      </c>
      <c r="W319" s="634">
        <v>913573797</v>
      </c>
      <c r="X319" s="634">
        <v>0</v>
      </c>
      <c r="Y319" s="634">
        <v>15599577455</v>
      </c>
      <c r="Z319" s="634">
        <v>0</v>
      </c>
    </row>
    <row r="320" spans="1:26">
      <c r="A320" s="633" t="s">
        <v>308</v>
      </c>
      <c r="B320" s="633" t="s">
        <v>6</v>
      </c>
      <c r="C320" s="634">
        <v>678427879</v>
      </c>
      <c r="D320" s="634">
        <v>5338110</v>
      </c>
      <c r="E320" s="634">
        <v>683765989</v>
      </c>
      <c r="F320" s="634">
        <v>417197340</v>
      </c>
      <c r="G320" s="634">
        <v>-18120145</v>
      </c>
      <c r="H320" s="634">
        <v>399077195</v>
      </c>
      <c r="I320" s="634">
        <v>137308481</v>
      </c>
      <c r="J320" s="634">
        <v>-1834830</v>
      </c>
      <c r="K320" s="634">
        <v>135473651</v>
      </c>
      <c r="L320" s="634">
        <v>2130635</v>
      </c>
      <c r="M320" s="634">
        <v>53044432</v>
      </c>
      <c r="N320" s="634">
        <v>0</v>
      </c>
      <c r="O320" s="634">
        <v>53044432</v>
      </c>
      <c r="P320" s="634">
        <v>1273491902</v>
      </c>
      <c r="Q320" s="634">
        <v>1235064335</v>
      </c>
      <c r="R320" s="634">
        <v>1220447470</v>
      </c>
      <c r="S320" s="634">
        <v>1273491902</v>
      </c>
      <c r="T320" s="634">
        <v>1951433</v>
      </c>
      <c r="U320" s="634">
        <v>0</v>
      </c>
      <c r="V320" s="634">
        <v>1951433</v>
      </c>
      <c r="W320" s="634">
        <v>69521998</v>
      </c>
      <c r="X320" s="634">
        <v>0</v>
      </c>
      <c r="Y320" s="634">
        <v>1273491902</v>
      </c>
      <c r="Z320" s="634">
        <v>0</v>
      </c>
    </row>
    <row r="321" spans="1:26">
      <c r="A321" s="633" t="s">
        <v>308</v>
      </c>
      <c r="B321" s="633" t="s">
        <v>7</v>
      </c>
      <c r="C321" s="634">
        <v>593100073</v>
      </c>
      <c r="D321" s="634">
        <v>-44178731</v>
      </c>
      <c r="E321" s="634">
        <v>548921342</v>
      </c>
      <c r="F321" s="634">
        <v>384402728</v>
      </c>
      <c r="G321" s="634">
        <v>-20631370</v>
      </c>
      <c r="H321" s="634">
        <v>363771358</v>
      </c>
      <c r="I321" s="634">
        <v>127910403</v>
      </c>
      <c r="J321" s="634">
        <v>-1388549</v>
      </c>
      <c r="K321" s="634">
        <v>126521854</v>
      </c>
      <c r="L321" s="634">
        <v>2130635</v>
      </c>
      <c r="M321" s="634">
        <v>46126644</v>
      </c>
      <c r="N321" s="634">
        <v>0</v>
      </c>
      <c r="O321" s="634">
        <v>46126644</v>
      </c>
      <c r="P321" s="634">
        <v>1087471833</v>
      </c>
      <c r="Q321" s="634">
        <v>1107543839</v>
      </c>
      <c r="R321" s="634">
        <v>1041345189</v>
      </c>
      <c r="S321" s="634">
        <v>1087471833</v>
      </c>
      <c r="T321" s="634">
        <v>1940634</v>
      </c>
      <c r="U321" s="634">
        <v>0</v>
      </c>
      <c r="V321" s="634">
        <v>1940634</v>
      </c>
      <c r="W321" s="634">
        <v>49067121</v>
      </c>
      <c r="X321" s="634">
        <v>0</v>
      </c>
      <c r="Y321" s="634">
        <v>1087471833</v>
      </c>
      <c r="Z321" s="634">
        <v>0</v>
      </c>
    </row>
    <row r="322" spans="1:26">
      <c r="A322" s="633" t="s">
        <v>308</v>
      </c>
      <c r="B322" s="633" t="s">
        <v>8</v>
      </c>
      <c r="C322" s="634">
        <v>499496380</v>
      </c>
      <c r="D322" s="634">
        <v>3786369</v>
      </c>
      <c r="E322" s="634">
        <v>503282749</v>
      </c>
      <c r="F322" s="634">
        <v>370922752</v>
      </c>
      <c r="G322" s="634">
        <v>168900</v>
      </c>
      <c r="H322" s="634">
        <v>371091652</v>
      </c>
      <c r="I322" s="634">
        <v>140519007</v>
      </c>
      <c r="J322" s="634">
        <v>146462</v>
      </c>
      <c r="K322" s="634">
        <v>140665469</v>
      </c>
      <c r="L322" s="634">
        <v>2130635</v>
      </c>
      <c r="M322" s="634">
        <v>48008883</v>
      </c>
      <c r="N322" s="634">
        <v>0</v>
      </c>
      <c r="O322" s="634">
        <v>48008883</v>
      </c>
      <c r="P322" s="634">
        <v>1065179388</v>
      </c>
      <c r="Q322" s="634">
        <v>1013068774</v>
      </c>
      <c r="R322" s="634">
        <v>1017170505</v>
      </c>
      <c r="S322" s="634">
        <v>1065179388</v>
      </c>
      <c r="T322" s="634">
        <v>1791439</v>
      </c>
      <c r="U322" s="634">
        <v>0</v>
      </c>
      <c r="V322" s="634">
        <v>1791439</v>
      </c>
      <c r="W322" s="634">
        <v>47463655</v>
      </c>
      <c r="X322" s="634">
        <v>0</v>
      </c>
      <c r="Y322" s="634">
        <v>1065179388</v>
      </c>
      <c r="Z322" s="634">
        <v>0</v>
      </c>
    </row>
    <row r="323" spans="1:26">
      <c r="A323" s="633" t="s">
        <v>308</v>
      </c>
      <c r="B323" s="633" t="s">
        <v>9</v>
      </c>
      <c r="C323" s="634">
        <v>489064946</v>
      </c>
      <c r="D323" s="634">
        <v>1939216</v>
      </c>
      <c r="E323" s="634">
        <v>491004162</v>
      </c>
      <c r="F323" s="634">
        <v>404265353</v>
      </c>
      <c r="G323" s="634">
        <v>21581488</v>
      </c>
      <c r="H323" s="634">
        <v>425846841</v>
      </c>
      <c r="I323" s="634">
        <v>138974634</v>
      </c>
      <c r="J323" s="634">
        <v>2279763</v>
      </c>
      <c r="K323" s="634">
        <v>141254397</v>
      </c>
      <c r="L323" s="634">
        <v>2130635</v>
      </c>
      <c r="M323" s="634">
        <v>46516997</v>
      </c>
      <c r="N323" s="634">
        <v>0</v>
      </c>
      <c r="O323" s="634">
        <v>46516997</v>
      </c>
      <c r="P323" s="634">
        <v>1106753032</v>
      </c>
      <c r="Q323" s="634">
        <v>1034435568</v>
      </c>
      <c r="R323" s="634">
        <v>1060236035</v>
      </c>
      <c r="S323" s="634">
        <v>1106753032</v>
      </c>
      <c r="T323" s="634">
        <v>1677184</v>
      </c>
      <c r="U323" s="634">
        <v>0</v>
      </c>
      <c r="V323" s="634">
        <v>1677184</v>
      </c>
      <c r="W323" s="634">
        <v>52199077</v>
      </c>
      <c r="X323" s="634">
        <v>0</v>
      </c>
      <c r="Y323" s="634">
        <v>1106753032</v>
      </c>
      <c r="Z323" s="634">
        <v>0</v>
      </c>
    </row>
    <row r="324" spans="1:26">
      <c r="A324" s="633" t="s">
        <v>308</v>
      </c>
      <c r="B324" s="633" t="s">
        <v>10</v>
      </c>
      <c r="C324" s="634">
        <v>530925289</v>
      </c>
      <c r="D324" s="634">
        <v>98906478</v>
      </c>
      <c r="E324" s="634">
        <v>629831767</v>
      </c>
      <c r="F324" s="634">
        <v>432861255</v>
      </c>
      <c r="G324" s="634">
        <v>70214032</v>
      </c>
      <c r="H324" s="634">
        <v>503075287</v>
      </c>
      <c r="I324" s="634">
        <v>150072236</v>
      </c>
      <c r="J324" s="634">
        <v>5250626</v>
      </c>
      <c r="K324" s="634">
        <v>155322862</v>
      </c>
      <c r="L324" s="634">
        <v>2130635</v>
      </c>
      <c r="M324" s="634">
        <v>52400375</v>
      </c>
      <c r="N324" s="634">
        <v>0</v>
      </c>
      <c r="O324" s="634">
        <v>52400375</v>
      </c>
      <c r="P324" s="634">
        <v>1342760926</v>
      </c>
      <c r="Q324" s="634">
        <v>1115989415</v>
      </c>
      <c r="R324" s="634">
        <v>1290360551</v>
      </c>
      <c r="S324" s="634">
        <v>1342760926</v>
      </c>
      <c r="T324" s="634">
        <v>1667292</v>
      </c>
      <c r="U324" s="634">
        <v>0</v>
      </c>
      <c r="V324" s="634">
        <v>1667292</v>
      </c>
      <c r="W324" s="634">
        <v>78376801</v>
      </c>
      <c r="X324" s="634">
        <v>0</v>
      </c>
      <c r="Y324" s="634">
        <v>1342760926</v>
      </c>
      <c r="Z324" s="634">
        <v>0</v>
      </c>
    </row>
    <row r="325" spans="1:26">
      <c r="A325" s="633" t="s">
        <v>308</v>
      </c>
      <c r="B325" s="633" t="s">
        <v>11</v>
      </c>
      <c r="C325" s="634">
        <v>759797369</v>
      </c>
      <c r="D325" s="634">
        <v>55039459</v>
      </c>
      <c r="E325" s="634">
        <v>814836828</v>
      </c>
      <c r="F325" s="634">
        <v>529883327</v>
      </c>
      <c r="G325" s="634">
        <v>15591059</v>
      </c>
      <c r="H325" s="634">
        <v>545474386</v>
      </c>
      <c r="I325" s="634">
        <v>155201609</v>
      </c>
      <c r="J325" s="634">
        <v>-120447</v>
      </c>
      <c r="K325" s="634">
        <v>155081162</v>
      </c>
      <c r="L325" s="634">
        <v>2130635</v>
      </c>
      <c r="M325" s="634">
        <v>54817700</v>
      </c>
      <c r="N325" s="634">
        <v>0</v>
      </c>
      <c r="O325" s="634">
        <v>54817700</v>
      </c>
      <c r="P325" s="634">
        <v>1572340711</v>
      </c>
      <c r="Q325" s="634">
        <v>1447012940</v>
      </c>
      <c r="R325" s="634">
        <v>1517523011</v>
      </c>
      <c r="S325" s="634">
        <v>1572340711</v>
      </c>
      <c r="T325" s="634">
        <v>1771811</v>
      </c>
      <c r="U325" s="634">
        <v>0</v>
      </c>
      <c r="V325" s="634">
        <v>1771811</v>
      </c>
      <c r="W325" s="634">
        <v>111138775</v>
      </c>
      <c r="X325" s="634">
        <v>0</v>
      </c>
      <c r="Y325" s="634">
        <v>1572340711</v>
      </c>
      <c r="Z325" s="634">
        <v>0</v>
      </c>
    </row>
    <row r="326" spans="1:26">
      <c r="A326" s="633" t="s">
        <v>308</v>
      </c>
      <c r="B326" s="633" t="s">
        <v>12</v>
      </c>
      <c r="C326" s="634">
        <v>867665676</v>
      </c>
      <c r="D326" s="634">
        <v>28038353</v>
      </c>
      <c r="E326" s="634">
        <v>895704029</v>
      </c>
      <c r="F326" s="634">
        <v>555360803</v>
      </c>
      <c r="G326" s="634">
        <v>-10521571</v>
      </c>
      <c r="H326" s="634">
        <v>544839232</v>
      </c>
      <c r="I326" s="634">
        <v>171075915</v>
      </c>
      <c r="J326" s="634">
        <v>-865184</v>
      </c>
      <c r="K326" s="634">
        <v>170210731</v>
      </c>
      <c r="L326" s="634">
        <v>2130635</v>
      </c>
      <c r="M326" s="634">
        <v>58356683</v>
      </c>
      <c r="N326" s="634">
        <v>0</v>
      </c>
      <c r="O326" s="634">
        <v>58356683</v>
      </c>
      <c r="P326" s="634">
        <v>1671241310</v>
      </c>
      <c r="Q326" s="634">
        <v>1596233029</v>
      </c>
      <c r="R326" s="634">
        <v>1612884627</v>
      </c>
      <c r="S326" s="634">
        <v>1671241310</v>
      </c>
      <c r="T326" s="634">
        <v>1905722</v>
      </c>
      <c r="U326" s="634">
        <v>0</v>
      </c>
      <c r="V326" s="634">
        <v>1905722</v>
      </c>
      <c r="W326" s="634">
        <v>125978463</v>
      </c>
      <c r="X326" s="634">
        <v>0</v>
      </c>
      <c r="Y326" s="634">
        <v>1671241310</v>
      </c>
      <c r="Z326" s="634">
        <v>0</v>
      </c>
    </row>
    <row r="327" spans="1:26">
      <c r="A327" s="633" t="s">
        <v>308</v>
      </c>
      <c r="B327" s="633" t="s">
        <v>13</v>
      </c>
      <c r="C327" s="634">
        <v>863499433</v>
      </c>
      <c r="D327" s="634">
        <v>-19843112</v>
      </c>
      <c r="E327" s="634">
        <v>843656321</v>
      </c>
      <c r="F327" s="634">
        <v>547707954</v>
      </c>
      <c r="G327" s="634">
        <v>-9379098</v>
      </c>
      <c r="H327" s="634">
        <v>538328856</v>
      </c>
      <c r="I327" s="634">
        <v>169888609</v>
      </c>
      <c r="J327" s="634">
        <v>-65794</v>
      </c>
      <c r="K327" s="634">
        <v>169822815</v>
      </c>
      <c r="L327" s="634">
        <v>2130635</v>
      </c>
      <c r="M327" s="634">
        <v>58626757</v>
      </c>
      <c r="N327" s="634">
        <v>0</v>
      </c>
      <c r="O327" s="634">
        <v>58626757</v>
      </c>
      <c r="P327" s="634">
        <v>1612565384</v>
      </c>
      <c r="Q327" s="634">
        <v>1583226631</v>
      </c>
      <c r="R327" s="634">
        <v>1553938627</v>
      </c>
      <c r="S327" s="634">
        <v>1612565384</v>
      </c>
      <c r="T327" s="634">
        <v>2098615</v>
      </c>
      <c r="U327" s="634">
        <v>0</v>
      </c>
      <c r="V327" s="634">
        <v>2098615</v>
      </c>
      <c r="W327" s="634">
        <v>115462671</v>
      </c>
      <c r="X327" s="634">
        <v>0</v>
      </c>
      <c r="Y327" s="634">
        <v>1612565384</v>
      </c>
      <c r="Z327" s="634">
        <v>0</v>
      </c>
    </row>
    <row r="328" spans="1:26">
      <c r="A328" s="633" t="s">
        <v>308</v>
      </c>
      <c r="B328" s="633" t="s">
        <v>14</v>
      </c>
      <c r="C328" s="634">
        <v>823093836</v>
      </c>
      <c r="D328" s="634">
        <v>-73214019</v>
      </c>
      <c r="E328" s="634">
        <v>749879817</v>
      </c>
      <c r="F328" s="634">
        <v>549680169</v>
      </c>
      <c r="G328" s="634">
        <v>-31925057</v>
      </c>
      <c r="H328" s="634">
        <v>517755112</v>
      </c>
      <c r="I328" s="634">
        <v>158296621</v>
      </c>
      <c r="J328" s="634">
        <v>-3105400</v>
      </c>
      <c r="K328" s="634">
        <v>155191221</v>
      </c>
      <c r="L328" s="634">
        <v>2130635</v>
      </c>
      <c r="M328" s="634">
        <v>53856848</v>
      </c>
      <c r="N328" s="634">
        <v>0</v>
      </c>
      <c r="O328" s="634">
        <v>53856848</v>
      </c>
      <c r="P328" s="634">
        <v>1478813633</v>
      </c>
      <c r="Q328" s="634">
        <v>1533201261</v>
      </c>
      <c r="R328" s="634">
        <v>1424956785</v>
      </c>
      <c r="S328" s="634">
        <v>1478813633</v>
      </c>
      <c r="T328" s="634">
        <v>1846887</v>
      </c>
      <c r="U328" s="634">
        <v>0</v>
      </c>
      <c r="V328" s="634">
        <v>1846887</v>
      </c>
      <c r="W328" s="634">
        <v>95050454</v>
      </c>
      <c r="X328" s="634">
        <v>0</v>
      </c>
      <c r="Y328" s="634">
        <v>1478813633</v>
      </c>
      <c r="Z328" s="634">
        <v>0</v>
      </c>
    </row>
    <row r="329" spans="1:26">
      <c r="A329" s="633" t="s">
        <v>308</v>
      </c>
      <c r="B329" s="633" t="s">
        <v>15</v>
      </c>
      <c r="C329" s="634">
        <v>643981490</v>
      </c>
      <c r="D329" s="634">
        <v>-65396022</v>
      </c>
      <c r="E329" s="634">
        <v>578585468</v>
      </c>
      <c r="F329" s="634">
        <v>477774162</v>
      </c>
      <c r="G329" s="634">
        <v>-24858820</v>
      </c>
      <c r="H329" s="634">
        <v>452915342</v>
      </c>
      <c r="I329" s="634">
        <v>160304244</v>
      </c>
      <c r="J329" s="634">
        <v>-1623310</v>
      </c>
      <c r="K329" s="634">
        <v>158680934</v>
      </c>
      <c r="L329" s="634">
        <v>2130635</v>
      </c>
      <c r="M329" s="634">
        <v>50420278</v>
      </c>
      <c r="N329" s="634">
        <v>0</v>
      </c>
      <c r="O329" s="634">
        <v>50420278</v>
      </c>
      <c r="P329" s="634">
        <v>1242732657</v>
      </c>
      <c r="Q329" s="634">
        <v>1284190531</v>
      </c>
      <c r="R329" s="634">
        <v>1192312379</v>
      </c>
      <c r="S329" s="634">
        <v>1242732657</v>
      </c>
      <c r="T329" s="634">
        <v>1666834</v>
      </c>
      <c r="U329" s="634">
        <v>0</v>
      </c>
      <c r="V329" s="634">
        <v>1666834</v>
      </c>
      <c r="W329" s="634">
        <v>65880979</v>
      </c>
      <c r="X329" s="634">
        <v>0</v>
      </c>
      <c r="Y329" s="634">
        <v>1242732657</v>
      </c>
      <c r="Z329" s="634">
        <v>0</v>
      </c>
    </row>
    <row r="330" spans="1:26">
      <c r="A330" s="633" t="s">
        <v>308</v>
      </c>
      <c r="B330" s="633" t="s">
        <v>16</v>
      </c>
      <c r="C330" s="634">
        <v>477304051</v>
      </c>
      <c r="D330" s="634">
        <v>-22540991</v>
      </c>
      <c r="E330" s="634">
        <v>454763060</v>
      </c>
      <c r="F330" s="634">
        <v>399427715</v>
      </c>
      <c r="G330" s="634">
        <v>8868774</v>
      </c>
      <c r="H330" s="634">
        <v>408296489</v>
      </c>
      <c r="I330" s="634">
        <v>147489418</v>
      </c>
      <c r="J330" s="634">
        <v>1570066</v>
      </c>
      <c r="K330" s="634">
        <v>149059484</v>
      </c>
      <c r="L330" s="634">
        <v>2130635</v>
      </c>
      <c r="M330" s="634">
        <v>48250738</v>
      </c>
      <c r="N330" s="634">
        <v>0</v>
      </c>
      <c r="O330" s="634">
        <v>48250738</v>
      </c>
      <c r="P330" s="634">
        <v>1062500406</v>
      </c>
      <c r="Q330" s="634">
        <v>1026351819</v>
      </c>
      <c r="R330" s="634">
        <v>1014249668</v>
      </c>
      <c r="S330" s="634">
        <v>1062500406</v>
      </c>
      <c r="T330" s="634">
        <v>1509075</v>
      </c>
      <c r="U330" s="634">
        <v>0</v>
      </c>
      <c r="V330" s="634">
        <v>1509075</v>
      </c>
      <c r="W330" s="634">
        <v>47769067</v>
      </c>
      <c r="X330" s="634">
        <v>0</v>
      </c>
      <c r="Y330" s="634">
        <v>1062500406</v>
      </c>
      <c r="Z330" s="634">
        <v>0</v>
      </c>
    </row>
    <row r="331" spans="1:26">
      <c r="A331" s="633" t="s">
        <v>308</v>
      </c>
      <c r="B331" s="633" t="s">
        <v>17</v>
      </c>
      <c r="C331" s="634">
        <v>546938154</v>
      </c>
      <c r="D331" s="634">
        <v>71142572</v>
      </c>
      <c r="E331" s="634">
        <v>618080726</v>
      </c>
      <c r="F331" s="634">
        <v>400238932</v>
      </c>
      <c r="G331" s="634">
        <v>9593778</v>
      </c>
      <c r="H331" s="634">
        <v>409832710</v>
      </c>
      <c r="I331" s="634">
        <v>139147452</v>
      </c>
      <c r="J331" s="634">
        <v>407873</v>
      </c>
      <c r="K331" s="634">
        <v>139555325</v>
      </c>
      <c r="L331" s="634">
        <v>2130635</v>
      </c>
      <c r="M331" s="634">
        <v>53032273</v>
      </c>
      <c r="N331" s="634">
        <v>0</v>
      </c>
      <c r="O331" s="634">
        <v>53032273</v>
      </c>
      <c r="P331" s="634">
        <v>1222631669</v>
      </c>
      <c r="Q331" s="634">
        <v>1088455173</v>
      </c>
      <c r="R331" s="634">
        <v>1169599396</v>
      </c>
      <c r="S331" s="634">
        <v>1222631669</v>
      </c>
      <c r="T331" s="634">
        <v>1851782</v>
      </c>
      <c r="U331" s="634">
        <v>0</v>
      </c>
      <c r="V331" s="634">
        <v>1851782</v>
      </c>
      <c r="W331" s="634">
        <v>63873194</v>
      </c>
      <c r="X331" s="634">
        <v>0</v>
      </c>
      <c r="Y331" s="634">
        <v>1222631669</v>
      </c>
      <c r="Z331" s="634">
        <v>0</v>
      </c>
    </row>
    <row r="332" spans="1:26">
      <c r="A332" s="633" t="s">
        <v>308</v>
      </c>
      <c r="B332" s="586" t="s">
        <v>184</v>
      </c>
      <c r="C332" s="634">
        <v>7773294576</v>
      </c>
      <c r="D332" s="634">
        <v>39017682</v>
      </c>
      <c r="E332" s="634">
        <v>7812312258</v>
      </c>
      <c r="F332" s="634">
        <v>5469722490</v>
      </c>
      <c r="G332" s="634">
        <v>10581970</v>
      </c>
      <c r="H332" s="634">
        <v>5480304460</v>
      </c>
      <c r="I332" s="634">
        <v>1796188629</v>
      </c>
      <c r="J332" s="634">
        <v>651276</v>
      </c>
      <c r="K332" s="634">
        <v>1796839905</v>
      </c>
      <c r="L332" s="634">
        <v>25567620</v>
      </c>
      <c r="M332" s="634">
        <v>623458608</v>
      </c>
      <c r="N332" s="634">
        <v>0</v>
      </c>
      <c r="O332" s="634">
        <v>623458608</v>
      </c>
      <c r="P332" s="634">
        <v>15738482851</v>
      </c>
      <c r="Q332" s="634">
        <v>15064773315</v>
      </c>
      <c r="R332" s="634">
        <v>15115024243</v>
      </c>
      <c r="S332" s="634">
        <v>15738482851</v>
      </c>
      <c r="T332" s="634">
        <v>21678708</v>
      </c>
      <c r="U332" s="634">
        <v>0</v>
      </c>
      <c r="V332" s="634">
        <v>21678708</v>
      </c>
      <c r="W332" s="634">
        <v>921782255</v>
      </c>
      <c r="X332" s="634">
        <v>0</v>
      </c>
      <c r="Y332" s="634">
        <v>15738482851</v>
      </c>
      <c r="Z332" s="634">
        <v>0</v>
      </c>
    </row>
    <row r="333" spans="1:26">
      <c r="A333" s="633" t="s">
        <v>307</v>
      </c>
      <c r="B333" s="633" t="s">
        <v>6</v>
      </c>
      <c r="C333" s="634">
        <v>685351735</v>
      </c>
      <c r="D333" s="634">
        <v>5403403</v>
      </c>
      <c r="E333" s="634">
        <v>690755138</v>
      </c>
      <c r="F333" s="634">
        <v>420703132</v>
      </c>
      <c r="G333" s="634">
        <v>-18287594</v>
      </c>
      <c r="H333" s="634">
        <v>402415538</v>
      </c>
      <c r="I333" s="634">
        <v>137112648</v>
      </c>
      <c r="J333" s="634">
        <v>-1835571</v>
      </c>
      <c r="K333" s="634">
        <v>135277077</v>
      </c>
      <c r="L333" s="634">
        <v>2130635</v>
      </c>
      <c r="M333" s="634">
        <v>53973058</v>
      </c>
      <c r="N333" s="634">
        <v>0</v>
      </c>
      <c r="O333" s="634">
        <v>53973058</v>
      </c>
      <c r="P333" s="634">
        <v>1284551446</v>
      </c>
      <c r="Q333" s="634">
        <v>1245298150</v>
      </c>
      <c r="R333" s="634">
        <v>1230578388</v>
      </c>
      <c r="S333" s="634">
        <v>1284551446</v>
      </c>
      <c r="T333" s="634">
        <v>1951433</v>
      </c>
      <c r="U333" s="634">
        <v>0</v>
      </c>
      <c r="V333" s="634">
        <v>1951433</v>
      </c>
      <c r="W333" s="634">
        <v>70131614</v>
      </c>
      <c r="X333" s="634">
        <v>0</v>
      </c>
      <c r="Y333" s="634">
        <v>1284551446</v>
      </c>
      <c r="Z333" s="634">
        <v>0</v>
      </c>
    </row>
    <row r="334" spans="1:26">
      <c r="A334" s="633" t="s">
        <v>307</v>
      </c>
      <c r="B334" s="633" t="s">
        <v>7</v>
      </c>
      <c r="C334" s="634">
        <v>599105506</v>
      </c>
      <c r="D334" s="634">
        <v>-44980128</v>
      </c>
      <c r="E334" s="634">
        <v>554125378</v>
      </c>
      <c r="F334" s="634">
        <v>387621169</v>
      </c>
      <c r="G334" s="634">
        <v>-20786667</v>
      </c>
      <c r="H334" s="634">
        <v>366834502</v>
      </c>
      <c r="I334" s="634">
        <v>130634668</v>
      </c>
      <c r="J334" s="634">
        <v>-1400458</v>
      </c>
      <c r="K334" s="634">
        <v>129234210</v>
      </c>
      <c r="L334" s="634">
        <v>2130635</v>
      </c>
      <c r="M334" s="634">
        <v>48636471</v>
      </c>
      <c r="N334" s="634">
        <v>0</v>
      </c>
      <c r="O334" s="634">
        <v>48636471</v>
      </c>
      <c r="P334" s="634">
        <v>1100961196</v>
      </c>
      <c r="Q334" s="634">
        <v>1119491978</v>
      </c>
      <c r="R334" s="634">
        <v>1052324725</v>
      </c>
      <c r="S334" s="634">
        <v>1100961196</v>
      </c>
      <c r="T334" s="634">
        <v>1940634</v>
      </c>
      <c r="U334" s="634">
        <v>0</v>
      </c>
      <c r="V334" s="634">
        <v>1940634</v>
      </c>
      <c r="W334" s="634">
        <v>49904238</v>
      </c>
      <c r="X334" s="634">
        <v>0</v>
      </c>
      <c r="Y334" s="634">
        <v>1100961196</v>
      </c>
      <c r="Z334" s="634">
        <v>0</v>
      </c>
    </row>
    <row r="335" spans="1:26">
      <c r="A335" s="633" t="s">
        <v>307</v>
      </c>
      <c r="B335" s="633" t="s">
        <v>8</v>
      </c>
      <c r="C335" s="634">
        <v>504493762</v>
      </c>
      <c r="D335" s="634">
        <v>3842428</v>
      </c>
      <c r="E335" s="634">
        <v>508336190</v>
      </c>
      <c r="F335" s="634">
        <v>374008968</v>
      </c>
      <c r="G335" s="634">
        <v>160657</v>
      </c>
      <c r="H335" s="634">
        <v>374169625</v>
      </c>
      <c r="I335" s="634">
        <v>140539276</v>
      </c>
      <c r="J335" s="634">
        <v>149073</v>
      </c>
      <c r="K335" s="634">
        <v>140688349</v>
      </c>
      <c r="L335" s="634">
        <v>2130635</v>
      </c>
      <c r="M335" s="634">
        <v>48924382</v>
      </c>
      <c r="N335" s="634">
        <v>0</v>
      </c>
      <c r="O335" s="634">
        <v>48924382</v>
      </c>
      <c r="P335" s="634">
        <v>1074249181</v>
      </c>
      <c r="Q335" s="634">
        <v>1021172641</v>
      </c>
      <c r="R335" s="634">
        <v>1025324799</v>
      </c>
      <c r="S335" s="634">
        <v>1074249181</v>
      </c>
      <c r="T335" s="634">
        <v>1791439</v>
      </c>
      <c r="U335" s="634">
        <v>0</v>
      </c>
      <c r="V335" s="634">
        <v>1791439</v>
      </c>
      <c r="W335" s="634">
        <v>47877874</v>
      </c>
      <c r="X335" s="634">
        <v>0</v>
      </c>
      <c r="Y335" s="634">
        <v>1074249181</v>
      </c>
      <c r="Z335" s="634">
        <v>0</v>
      </c>
    </row>
    <row r="336" spans="1:26">
      <c r="A336" s="633" t="s">
        <v>307</v>
      </c>
      <c r="B336" s="633" t="s">
        <v>9</v>
      </c>
      <c r="C336" s="634">
        <v>493886092</v>
      </c>
      <c r="D336" s="634">
        <v>1988258</v>
      </c>
      <c r="E336" s="634">
        <v>495874350</v>
      </c>
      <c r="F336" s="634">
        <v>407624970</v>
      </c>
      <c r="G336" s="634">
        <v>21766694</v>
      </c>
      <c r="H336" s="634">
        <v>429391664</v>
      </c>
      <c r="I336" s="634">
        <v>138785020</v>
      </c>
      <c r="J336" s="634">
        <v>2280187</v>
      </c>
      <c r="K336" s="634">
        <v>141065207</v>
      </c>
      <c r="L336" s="634">
        <v>2130635</v>
      </c>
      <c r="M336" s="634">
        <v>47393220</v>
      </c>
      <c r="N336" s="634">
        <v>0</v>
      </c>
      <c r="O336" s="634">
        <v>47393220</v>
      </c>
      <c r="P336" s="634">
        <v>1115855076</v>
      </c>
      <c r="Q336" s="634">
        <v>1042426717</v>
      </c>
      <c r="R336" s="634">
        <v>1068461856</v>
      </c>
      <c r="S336" s="634">
        <v>1115855076</v>
      </c>
      <c r="T336" s="634">
        <v>1677184</v>
      </c>
      <c r="U336" s="634">
        <v>0</v>
      </c>
      <c r="V336" s="634">
        <v>1677184</v>
      </c>
      <c r="W336" s="634">
        <v>52619575</v>
      </c>
      <c r="X336" s="634">
        <v>0</v>
      </c>
      <c r="Y336" s="634">
        <v>1115855076</v>
      </c>
      <c r="Z336" s="634">
        <v>0</v>
      </c>
    </row>
    <row r="337" spans="1:26">
      <c r="A337" s="633" t="s">
        <v>307</v>
      </c>
      <c r="B337" s="633" t="s">
        <v>10</v>
      </c>
      <c r="C337" s="634">
        <v>536217004</v>
      </c>
      <c r="D337" s="634">
        <v>99744477</v>
      </c>
      <c r="E337" s="634">
        <v>635961481</v>
      </c>
      <c r="F337" s="634">
        <v>436483386</v>
      </c>
      <c r="G337" s="634">
        <v>70806160</v>
      </c>
      <c r="H337" s="634">
        <v>507289546</v>
      </c>
      <c r="I337" s="634">
        <v>149876021</v>
      </c>
      <c r="J337" s="634">
        <v>5253326</v>
      </c>
      <c r="K337" s="634">
        <v>155129347</v>
      </c>
      <c r="L337" s="634">
        <v>2130635</v>
      </c>
      <c r="M337" s="634">
        <v>53291167</v>
      </c>
      <c r="N337" s="634">
        <v>0</v>
      </c>
      <c r="O337" s="634">
        <v>53291167</v>
      </c>
      <c r="P337" s="634">
        <v>1353802176</v>
      </c>
      <c r="Q337" s="634">
        <v>1124707046</v>
      </c>
      <c r="R337" s="634">
        <v>1300511009</v>
      </c>
      <c r="S337" s="634">
        <v>1353802176</v>
      </c>
      <c r="T337" s="634">
        <v>1667292</v>
      </c>
      <c r="U337" s="634">
        <v>0</v>
      </c>
      <c r="V337" s="634">
        <v>1667292</v>
      </c>
      <c r="W337" s="634">
        <v>79004127</v>
      </c>
      <c r="X337" s="634">
        <v>0</v>
      </c>
      <c r="Y337" s="634">
        <v>1353802176</v>
      </c>
      <c r="Z337" s="634">
        <v>0</v>
      </c>
    </row>
    <row r="338" spans="1:26">
      <c r="A338" s="633" t="s">
        <v>307</v>
      </c>
      <c r="B338" s="633" t="s">
        <v>11</v>
      </c>
      <c r="C338" s="634">
        <v>767395100</v>
      </c>
      <c r="D338" s="634">
        <v>55571746</v>
      </c>
      <c r="E338" s="634">
        <v>822966846</v>
      </c>
      <c r="F338" s="634">
        <v>534334701</v>
      </c>
      <c r="G338" s="634">
        <v>15664915</v>
      </c>
      <c r="H338" s="634">
        <v>549999616</v>
      </c>
      <c r="I338" s="634">
        <v>154980632</v>
      </c>
      <c r="J338" s="634">
        <v>-120666</v>
      </c>
      <c r="K338" s="634">
        <v>154859966</v>
      </c>
      <c r="L338" s="634">
        <v>2130635</v>
      </c>
      <c r="M338" s="634">
        <v>55660119</v>
      </c>
      <c r="N338" s="634">
        <v>0</v>
      </c>
      <c r="O338" s="634">
        <v>55660119</v>
      </c>
      <c r="P338" s="634">
        <v>1585617182</v>
      </c>
      <c r="Q338" s="634">
        <v>1458841068</v>
      </c>
      <c r="R338" s="634">
        <v>1529957063</v>
      </c>
      <c r="S338" s="634">
        <v>1585617182</v>
      </c>
      <c r="T338" s="634">
        <v>1771811</v>
      </c>
      <c r="U338" s="634">
        <v>0</v>
      </c>
      <c r="V338" s="634">
        <v>1771811</v>
      </c>
      <c r="W338" s="634">
        <v>112057893</v>
      </c>
      <c r="X338" s="634">
        <v>0</v>
      </c>
      <c r="Y338" s="634">
        <v>1585617182</v>
      </c>
      <c r="Z338" s="634">
        <v>0</v>
      </c>
    </row>
    <row r="339" spans="1:26">
      <c r="A339" s="633" t="s">
        <v>307</v>
      </c>
      <c r="B339" s="633" t="s">
        <v>12</v>
      </c>
      <c r="C339" s="634">
        <v>876351381</v>
      </c>
      <c r="D339" s="634">
        <v>28297374</v>
      </c>
      <c r="E339" s="634">
        <v>904648755</v>
      </c>
      <c r="F339" s="634">
        <v>560040900</v>
      </c>
      <c r="G339" s="634">
        <v>-10613576</v>
      </c>
      <c r="H339" s="634">
        <v>549427324</v>
      </c>
      <c r="I339" s="634">
        <v>170887774</v>
      </c>
      <c r="J339" s="634">
        <v>-865237</v>
      </c>
      <c r="K339" s="634">
        <v>170022537</v>
      </c>
      <c r="L339" s="634">
        <v>2130635</v>
      </c>
      <c r="M339" s="634">
        <v>59204722</v>
      </c>
      <c r="N339" s="634">
        <v>0</v>
      </c>
      <c r="O339" s="634">
        <v>59204722</v>
      </c>
      <c r="P339" s="634">
        <v>1685433973</v>
      </c>
      <c r="Q339" s="634">
        <v>1609410690</v>
      </c>
      <c r="R339" s="634">
        <v>1626229251</v>
      </c>
      <c r="S339" s="634">
        <v>1685433973</v>
      </c>
      <c r="T339" s="634">
        <v>1905722</v>
      </c>
      <c r="U339" s="634">
        <v>0</v>
      </c>
      <c r="V339" s="634">
        <v>1905722</v>
      </c>
      <c r="W339" s="634">
        <v>127029430</v>
      </c>
      <c r="X339" s="634">
        <v>0</v>
      </c>
      <c r="Y339" s="634">
        <v>1685433973</v>
      </c>
      <c r="Z339" s="634">
        <v>0</v>
      </c>
    </row>
    <row r="340" spans="1:26">
      <c r="A340" s="633" t="s">
        <v>307</v>
      </c>
      <c r="B340" s="633" t="s">
        <v>13</v>
      </c>
      <c r="C340" s="634">
        <v>872124914</v>
      </c>
      <c r="D340" s="634">
        <v>-19965937</v>
      </c>
      <c r="E340" s="634">
        <v>852158977</v>
      </c>
      <c r="F340" s="634">
        <v>552323433</v>
      </c>
      <c r="G340" s="634">
        <v>-9464232</v>
      </c>
      <c r="H340" s="634">
        <v>542859201</v>
      </c>
      <c r="I340" s="634">
        <v>169699273</v>
      </c>
      <c r="J340" s="634">
        <v>-66609</v>
      </c>
      <c r="K340" s="634">
        <v>169632664</v>
      </c>
      <c r="L340" s="634">
        <v>2130635</v>
      </c>
      <c r="M340" s="634">
        <v>59454659</v>
      </c>
      <c r="N340" s="634">
        <v>0</v>
      </c>
      <c r="O340" s="634">
        <v>59454659</v>
      </c>
      <c r="P340" s="634">
        <v>1626236136</v>
      </c>
      <c r="Q340" s="634">
        <v>1596278255</v>
      </c>
      <c r="R340" s="634">
        <v>1566781477</v>
      </c>
      <c r="S340" s="634">
        <v>1626236136</v>
      </c>
      <c r="T340" s="634">
        <v>2098615</v>
      </c>
      <c r="U340" s="634">
        <v>0</v>
      </c>
      <c r="V340" s="634">
        <v>2098615</v>
      </c>
      <c r="W340" s="634">
        <v>116427604</v>
      </c>
      <c r="X340" s="634">
        <v>0</v>
      </c>
      <c r="Y340" s="634">
        <v>1626236136</v>
      </c>
      <c r="Z340" s="634">
        <v>0</v>
      </c>
    </row>
    <row r="341" spans="1:26">
      <c r="A341" s="633" t="s">
        <v>307</v>
      </c>
      <c r="B341" s="633" t="s">
        <v>14</v>
      </c>
      <c r="C341" s="634">
        <v>831247563</v>
      </c>
      <c r="D341" s="634">
        <v>-73828657</v>
      </c>
      <c r="E341" s="634">
        <v>757418906</v>
      </c>
      <c r="F341" s="634">
        <v>554293035</v>
      </c>
      <c r="G341" s="634">
        <v>-32175199</v>
      </c>
      <c r="H341" s="634">
        <v>522117836</v>
      </c>
      <c r="I341" s="634">
        <v>158113927</v>
      </c>
      <c r="J341" s="634">
        <v>-3106826</v>
      </c>
      <c r="K341" s="634">
        <v>155007101</v>
      </c>
      <c r="L341" s="634">
        <v>2130635</v>
      </c>
      <c r="M341" s="634">
        <v>54644514</v>
      </c>
      <c r="N341" s="634">
        <v>0</v>
      </c>
      <c r="O341" s="634">
        <v>54644514</v>
      </c>
      <c r="P341" s="634">
        <v>1491318992</v>
      </c>
      <c r="Q341" s="634">
        <v>1545785160</v>
      </c>
      <c r="R341" s="634">
        <v>1436674478</v>
      </c>
      <c r="S341" s="634">
        <v>1491318992</v>
      </c>
      <c r="T341" s="634">
        <v>1846887</v>
      </c>
      <c r="U341" s="634">
        <v>0</v>
      </c>
      <c r="V341" s="634">
        <v>1846887</v>
      </c>
      <c r="W341" s="634">
        <v>95851491</v>
      </c>
      <c r="X341" s="634">
        <v>0</v>
      </c>
      <c r="Y341" s="634">
        <v>1491318992</v>
      </c>
      <c r="Z341" s="634">
        <v>0</v>
      </c>
    </row>
    <row r="342" spans="1:26">
      <c r="A342" s="633" t="s">
        <v>307</v>
      </c>
      <c r="B342" s="633" t="s">
        <v>15</v>
      </c>
      <c r="C342" s="634">
        <v>650325172</v>
      </c>
      <c r="D342" s="634">
        <v>-65923432</v>
      </c>
      <c r="E342" s="634">
        <v>584401740</v>
      </c>
      <c r="F342" s="634">
        <v>481758689</v>
      </c>
      <c r="G342" s="634">
        <v>-25036249</v>
      </c>
      <c r="H342" s="634">
        <v>456722440</v>
      </c>
      <c r="I342" s="634">
        <v>160111496</v>
      </c>
      <c r="J342" s="634">
        <v>-1623850</v>
      </c>
      <c r="K342" s="634">
        <v>158487646</v>
      </c>
      <c r="L342" s="634">
        <v>2130635</v>
      </c>
      <c r="M342" s="634">
        <v>51224287</v>
      </c>
      <c r="N342" s="634">
        <v>0</v>
      </c>
      <c r="O342" s="634">
        <v>51224287</v>
      </c>
      <c r="P342" s="634">
        <v>1252966748</v>
      </c>
      <c r="Q342" s="634">
        <v>1294325992</v>
      </c>
      <c r="R342" s="634">
        <v>1201742461</v>
      </c>
      <c r="S342" s="634">
        <v>1252966748</v>
      </c>
      <c r="T342" s="634">
        <v>1666834</v>
      </c>
      <c r="U342" s="634">
        <v>0</v>
      </c>
      <c r="V342" s="634">
        <v>1666834</v>
      </c>
      <c r="W342" s="634">
        <v>66409621</v>
      </c>
      <c r="X342" s="634">
        <v>0</v>
      </c>
      <c r="Y342" s="634">
        <v>1252966748</v>
      </c>
      <c r="Z342" s="634">
        <v>0</v>
      </c>
    </row>
    <row r="343" spans="1:26">
      <c r="A343" s="633" t="s">
        <v>307</v>
      </c>
      <c r="B343" s="633" t="s">
        <v>16</v>
      </c>
      <c r="C343" s="634">
        <v>482111679</v>
      </c>
      <c r="D343" s="634">
        <v>-22722679</v>
      </c>
      <c r="E343" s="634">
        <v>459389000</v>
      </c>
      <c r="F343" s="634">
        <v>402743944</v>
      </c>
      <c r="G343" s="634">
        <v>8988604</v>
      </c>
      <c r="H343" s="634">
        <v>411732548</v>
      </c>
      <c r="I343" s="634">
        <v>147298305</v>
      </c>
      <c r="J343" s="634">
        <v>1570791</v>
      </c>
      <c r="K343" s="634">
        <v>148869096</v>
      </c>
      <c r="L343" s="634">
        <v>2130635</v>
      </c>
      <c r="M343" s="634">
        <v>49019780</v>
      </c>
      <c r="N343" s="634">
        <v>0</v>
      </c>
      <c r="O343" s="634">
        <v>49019780</v>
      </c>
      <c r="P343" s="634">
        <v>1071141059</v>
      </c>
      <c r="Q343" s="634">
        <v>1034284563</v>
      </c>
      <c r="R343" s="634">
        <v>1022121279</v>
      </c>
      <c r="S343" s="634">
        <v>1071141059</v>
      </c>
      <c r="T343" s="634">
        <v>1509075</v>
      </c>
      <c r="U343" s="634">
        <v>0</v>
      </c>
      <c r="V343" s="634">
        <v>1509075</v>
      </c>
      <c r="W343" s="634">
        <v>48143953</v>
      </c>
      <c r="X343" s="634">
        <v>0</v>
      </c>
      <c r="Y343" s="634">
        <v>1071141059</v>
      </c>
      <c r="Z343" s="634">
        <v>0</v>
      </c>
    </row>
    <row r="344" spans="1:26">
      <c r="A344" s="633" t="s">
        <v>307</v>
      </c>
      <c r="B344" s="633" t="s">
        <v>17</v>
      </c>
      <c r="C344" s="634">
        <v>552567382</v>
      </c>
      <c r="D344" s="634">
        <v>71764391</v>
      </c>
      <c r="E344" s="634">
        <v>624331773</v>
      </c>
      <c r="F344" s="634">
        <v>403579302</v>
      </c>
      <c r="G344" s="634">
        <v>9655959</v>
      </c>
      <c r="H344" s="634">
        <v>413235261</v>
      </c>
      <c r="I344" s="634">
        <v>138949216</v>
      </c>
      <c r="J344" s="634">
        <v>407808</v>
      </c>
      <c r="K344" s="634">
        <v>139357024</v>
      </c>
      <c r="L344" s="634">
        <v>2130635</v>
      </c>
      <c r="M344" s="634">
        <v>53816454</v>
      </c>
      <c r="N344" s="634">
        <v>0</v>
      </c>
      <c r="O344" s="634">
        <v>53816454</v>
      </c>
      <c r="P344" s="634">
        <v>1232871147</v>
      </c>
      <c r="Q344" s="634">
        <v>1097226535</v>
      </c>
      <c r="R344" s="634">
        <v>1179054693</v>
      </c>
      <c r="S344" s="634">
        <v>1232871147</v>
      </c>
      <c r="T344" s="634">
        <v>1851782</v>
      </c>
      <c r="U344" s="634">
        <v>0</v>
      </c>
      <c r="V344" s="634">
        <v>1851782</v>
      </c>
      <c r="W344" s="634">
        <v>64397994</v>
      </c>
      <c r="X344" s="634">
        <v>0</v>
      </c>
      <c r="Y344" s="634">
        <v>1232871147</v>
      </c>
      <c r="Z344" s="634">
        <v>0</v>
      </c>
    </row>
    <row r="345" spans="1:26">
      <c r="A345" s="633" t="s">
        <v>307</v>
      </c>
      <c r="B345" s="586" t="s">
        <v>184</v>
      </c>
      <c r="C345" s="634">
        <v>7851177290</v>
      </c>
      <c r="D345" s="634">
        <v>39191244</v>
      </c>
      <c r="E345" s="634">
        <v>7890368534</v>
      </c>
      <c r="F345" s="634">
        <v>5515515629</v>
      </c>
      <c r="G345" s="634">
        <v>10679472</v>
      </c>
      <c r="H345" s="634">
        <v>5526195101</v>
      </c>
      <c r="I345" s="634">
        <v>1796988256</v>
      </c>
      <c r="J345" s="634">
        <v>641968</v>
      </c>
      <c r="K345" s="634">
        <v>1797630224</v>
      </c>
      <c r="L345" s="634">
        <v>25567620</v>
      </c>
      <c r="M345" s="634">
        <v>635242833</v>
      </c>
      <c r="N345" s="634">
        <v>0</v>
      </c>
      <c r="O345" s="634">
        <v>635242833</v>
      </c>
      <c r="P345" s="634">
        <v>15875004312</v>
      </c>
      <c r="Q345" s="634">
        <v>15189248795</v>
      </c>
      <c r="R345" s="634">
        <v>15239761479</v>
      </c>
      <c r="S345" s="634">
        <v>15875004312</v>
      </c>
      <c r="T345" s="634">
        <v>21678708</v>
      </c>
      <c r="U345" s="634">
        <v>0</v>
      </c>
      <c r="V345" s="634">
        <v>21678708</v>
      </c>
      <c r="W345" s="634">
        <v>929855414</v>
      </c>
      <c r="X345" s="634">
        <v>0</v>
      </c>
      <c r="Y345" s="634">
        <v>15875004312</v>
      </c>
      <c r="Z345" s="634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7" tint="0.59999389629810485"/>
  </sheetPr>
  <dimension ref="A1:Z345"/>
  <sheetViews>
    <sheetView zoomScaleNormal="100" workbookViewId="0">
      <pane xSplit="2" ySplit="7" topLeftCell="C8" activePane="bottomRight" state="frozen"/>
      <selection pane="topRight" activeCell="C1" sqref="C1"/>
      <selection pane="bottomLeft" activeCell="A9" sqref="A9"/>
      <selection pane="bottomRight" activeCell="C8" sqref="C8"/>
    </sheetView>
  </sheetViews>
  <sheetFormatPr defaultRowHeight="15"/>
  <cols>
    <col min="1" max="2" width="8.42578125" style="631" customWidth="1"/>
    <col min="3" max="15" width="13.140625" style="631" customWidth="1"/>
    <col min="16" max="16" width="14.28515625" style="631" customWidth="1"/>
    <col min="17" max="19" width="13.5703125" style="631" customWidth="1"/>
    <col min="20" max="22" width="10.28515625" style="631" customWidth="1"/>
    <col min="23" max="23" width="11" style="631" customWidth="1"/>
    <col min="24" max="24" width="10.28515625" style="631" customWidth="1"/>
    <col min="25" max="25" width="19.7109375" style="631" customWidth="1"/>
    <col min="26" max="16384" width="9.140625" style="631"/>
  </cols>
  <sheetData>
    <row r="1" spans="1:26">
      <c r="A1" s="585" t="s">
        <v>22</v>
      </c>
      <c r="B1" s="631" t="s">
        <v>329</v>
      </c>
    </row>
    <row r="2" spans="1:26">
      <c r="A2" s="585" t="s">
        <v>204</v>
      </c>
      <c r="B2" s="631" t="s">
        <v>206</v>
      </c>
    </row>
    <row r="3" spans="1:26">
      <c r="A3" s="585" t="s">
        <v>218</v>
      </c>
      <c r="B3" s="632" t="s">
        <v>334</v>
      </c>
    </row>
    <row r="4" spans="1:26">
      <c r="A4" s="585" t="s">
        <v>205</v>
      </c>
      <c r="B4" s="631" t="s">
        <v>167</v>
      </c>
      <c r="T4" s="637" t="s">
        <v>168</v>
      </c>
      <c r="U4" s="637"/>
      <c r="V4" s="637"/>
      <c r="W4" s="638"/>
      <c r="X4" s="638"/>
      <c r="Y4" s="638"/>
      <c r="Z4" s="639">
        <v>0</v>
      </c>
    </row>
    <row r="5" spans="1:26">
      <c r="M5" s="635"/>
      <c r="N5" s="635"/>
      <c r="O5" s="635"/>
      <c r="P5" s="635"/>
      <c r="Q5" s="635" t="s">
        <v>169</v>
      </c>
      <c r="R5" s="635" t="s">
        <v>169</v>
      </c>
      <c r="S5" s="635" t="s">
        <v>169</v>
      </c>
      <c r="T5" s="640" t="s">
        <v>171</v>
      </c>
      <c r="U5" s="640" t="s">
        <v>171</v>
      </c>
      <c r="V5" s="640" t="s">
        <v>171</v>
      </c>
      <c r="W5" s="640" t="s">
        <v>172</v>
      </c>
      <c r="X5" s="640" t="s">
        <v>68</v>
      </c>
      <c r="Y5" s="640" t="s">
        <v>173</v>
      </c>
      <c r="Z5" s="641" t="s">
        <v>186</v>
      </c>
    </row>
    <row r="6" spans="1:26">
      <c r="C6" s="585" t="s">
        <v>26</v>
      </c>
      <c r="D6" s="585" t="s">
        <v>26</v>
      </c>
      <c r="E6" s="585" t="s">
        <v>26</v>
      </c>
      <c r="F6" s="585" t="s">
        <v>1</v>
      </c>
      <c r="G6" s="585" t="s">
        <v>1</v>
      </c>
      <c r="H6" s="585" t="s">
        <v>1</v>
      </c>
      <c r="I6" s="585" t="s">
        <v>2</v>
      </c>
      <c r="J6" s="585" t="s">
        <v>2</v>
      </c>
      <c r="K6" s="585" t="s">
        <v>2</v>
      </c>
      <c r="L6" s="585" t="s">
        <v>174</v>
      </c>
      <c r="M6" s="636" t="s">
        <v>76</v>
      </c>
      <c r="N6" s="636" t="s">
        <v>175</v>
      </c>
      <c r="O6" s="636" t="s">
        <v>64</v>
      </c>
      <c r="P6" s="636" t="s">
        <v>176</v>
      </c>
      <c r="Q6" s="636" t="s">
        <v>34</v>
      </c>
      <c r="R6" s="636" t="s">
        <v>34</v>
      </c>
      <c r="S6" s="636" t="s">
        <v>176</v>
      </c>
      <c r="T6" s="635" t="s">
        <v>177</v>
      </c>
      <c r="U6" s="635" t="s">
        <v>177</v>
      </c>
      <c r="V6" s="635" t="s">
        <v>177</v>
      </c>
      <c r="W6" s="635" t="s">
        <v>177</v>
      </c>
      <c r="X6" s="635" t="s">
        <v>177</v>
      </c>
      <c r="Y6" s="635" t="s">
        <v>178</v>
      </c>
      <c r="Z6" s="642"/>
    </row>
    <row r="7" spans="1:26">
      <c r="C7" s="585" t="s">
        <v>35</v>
      </c>
      <c r="D7" s="585" t="s">
        <v>180</v>
      </c>
      <c r="E7" s="585" t="s">
        <v>82</v>
      </c>
      <c r="F7" s="585" t="s">
        <v>35</v>
      </c>
      <c r="G7" s="585" t="s">
        <v>180</v>
      </c>
      <c r="H7" s="585" t="s">
        <v>82</v>
      </c>
      <c r="I7" s="585" t="s">
        <v>35</v>
      </c>
      <c r="J7" s="585" t="s">
        <v>180</v>
      </c>
      <c r="K7" s="585" t="s">
        <v>82</v>
      </c>
      <c r="L7" s="585" t="s">
        <v>82</v>
      </c>
      <c r="M7" s="636" t="s">
        <v>82</v>
      </c>
      <c r="N7" s="636" t="s">
        <v>82</v>
      </c>
      <c r="O7" s="636" t="s">
        <v>82</v>
      </c>
      <c r="P7" s="636" t="s">
        <v>82</v>
      </c>
      <c r="Q7" s="636" t="s">
        <v>35</v>
      </c>
      <c r="R7" s="636" t="s">
        <v>182</v>
      </c>
      <c r="S7" s="636" t="s">
        <v>182</v>
      </c>
      <c r="T7" s="635" t="s">
        <v>35</v>
      </c>
      <c r="U7" s="636" t="s">
        <v>180</v>
      </c>
      <c r="V7" s="636" t="s">
        <v>82</v>
      </c>
      <c r="W7" s="636" t="s">
        <v>82</v>
      </c>
      <c r="X7" s="636" t="s">
        <v>82</v>
      </c>
      <c r="Y7" s="636" t="s">
        <v>82</v>
      </c>
      <c r="Z7" s="642"/>
    </row>
    <row r="8" spans="1:26">
      <c r="A8" s="633" t="s">
        <v>50</v>
      </c>
      <c r="B8" s="633" t="s">
        <v>6</v>
      </c>
      <c r="C8" s="634">
        <v>381016227</v>
      </c>
      <c r="D8" s="634">
        <v>-11245774</v>
      </c>
      <c r="E8" s="634">
        <v>369770453</v>
      </c>
      <c r="F8" s="634">
        <v>281062517</v>
      </c>
      <c r="G8" s="634">
        <v>-19782972</v>
      </c>
      <c r="H8" s="634">
        <v>261279545</v>
      </c>
      <c r="I8" s="634">
        <v>120761310</v>
      </c>
      <c r="J8" s="634">
        <v>-214535</v>
      </c>
      <c r="K8" s="634">
        <v>120546775</v>
      </c>
      <c r="L8" s="634">
        <v>2129779</v>
      </c>
      <c r="M8" s="634">
        <v>25334508</v>
      </c>
      <c r="N8" s="634">
        <v>2957208</v>
      </c>
      <c r="O8" s="634">
        <v>28291716</v>
      </c>
      <c r="P8" s="634">
        <v>782018268</v>
      </c>
      <c r="Q8" s="634">
        <v>784969833</v>
      </c>
      <c r="R8" s="634">
        <v>753726552</v>
      </c>
      <c r="S8" s="634">
        <v>782018268</v>
      </c>
      <c r="T8" s="634">
        <v>1516115</v>
      </c>
      <c r="U8" s="634">
        <v>0</v>
      </c>
      <c r="V8" s="634">
        <v>1516115</v>
      </c>
      <c r="W8" s="634">
        <v>73570277</v>
      </c>
      <c r="X8" s="634">
        <v>1858560</v>
      </c>
      <c r="Y8" s="634">
        <v>782018268</v>
      </c>
      <c r="Z8" s="634">
        <v>0</v>
      </c>
    </row>
    <row r="9" spans="1:26">
      <c r="A9" s="633" t="s">
        <v>50</v>
      </c>
      <c r="B9" s="633" t="s">
        <v>7</v>
      </c>
      <c r="C9" s="634">
        <v>343792777</v>
      </c>
      <c r="D9" s="634">
        <v>-17236042</v>
      </c>
      <c r="E9" s="634">
        <v>326556735</v>
      </c>
      <c r="F9" s="634">
        <v>275657615</v>
      </c>
      <c r="G9" s="634">
        <v>-596072</v>
      </c>
      <c r="H9" s="634">
        <v>275061543</v>
      </c>
      <c r="I9" s="634">
        <v>129275427</v>
      </c>
      <c r="J9" s="634">
        <v>-13532127</v>
      </c>
      <c r="K9" s="634">
        <v>115743300</v>
      </c>
      <c r="L9" s="634">
        <v>2049920</v>
      </c>
      <c r="M9" s="634">
        <v>22472613</v>
      </c>
      <c r="N9" s="634">
        <v>2615884</v>
      </c>
      <c r="O9" s="634">
        <v>25088497</v>
      </c>
      <c r="P9" s="634">
        <v>744499995</v>
      </c>
      <c r="Q9" s="634">
        <v>750775739</v>
      </c>
      <c r="R9" s="634">
        <v>719411498</v>
      </c>
      <c r="S9" s="634">
        <v>744499995</v>
      </c>
      <c r="T9" s="634">
        <v>1507628</v>
      </c>
      <c r="U9" s="634">
        <v>0</v>
      </c>
      <c r="V9" s="634">
        <v>1507628</v>
      </c>
      <c r="W9" s="634">
        <v>19284861</v>
      </c>
      <c r="X9" s="634">
        <v>1487816</v>
      </c>
      <c r="Y9" s="634">
        <v>744499995</v>
      </c>
      <c r="Z9" s="634">
        <v>0</v>
      </c>
    </row>
    <row r="10" spans="1:26">
      <c r="A10" s="633" t="s">
        <v>50</v>
      </c>
      <c r="B10" s="633" t="s">
        <v>8</v>
      </c>
      <c r="C10" s="634">
        <v>316343743</v>
      </c>
      <c r="D10" s="634">
        <v>20632975</v>
      </c>
      <c r="E10" s="634">
        <v>336976718</v>
      </c>
      <c r="F10" s="634">
        <v>274027571</v>
      </c>
      <c r="G10" s="634">
        <v>27350491</v>
      </c>
      <c r="H10" s="634">
        <v>301378062</v>
      </c>
      <c r="I10" s="634">
        <v>112896586</v>
      </c>
      <c r="J10" s="634">
        <v>20587188</v>
      </c>
      <c r="K10" s="634">
        <v>133483774</v>
      </c>
      <c r="L10" s="634">
        <v>2213229</v>
      </c>
      <c r="M10" s="634">
        <v>23052445</v>
      </c>
      <c r="N10" s="634">
        <v>2781468</v>
      </c>
      <c r="O10" s="634">
        <v>25833913</v>
      </c>
      <c r="P10" s="634">
        <v>799885696</v>
      </c>
      <c r="Q10" s="634">
        <v>705481129</v>
      </c>
      <c r="R10" s="634">
        <v>774051783</v>
      </c>
      <c r="S10" s="634">
        <v>799885696</v>
      </c>
      <c r="T10" s="634">
        <v>1729636</v>
      </c>
      <c r="U10" s="634">
        <v>0</v>
      </c>
      <c r="V10" s="634">
        <v>1729636</v>
      </c>
      <c r="W10" s="634">
        <v>45562760</v>
      </c>
      <c r="X10" s="634">
        <v>1409408</v>
      </c>
      <c r="Y10" s="634">
        <v>799885696</v>
      </c>
      <c r="Z10" s="634">
        <v>0</v>
      </c>
    </row>
    <row r="11" spans="1:26">
      <c r="A11" s="633" t="s">
        <v>50</v>
      </c>
      <c r="B11" s="633" t="s">
        <v>9</v>
      </c>
      <c r="C11" s="634">
        <v>346073877</v>
      </c>
      <c r="D11" s="634">
        <v>-10019899</v>
      </c>
      <c r="E11" s="634">
        <v>336053978</v>
      </c>
      <c r="F11" s="634">
        <v>308130051</v>
      </c>
      <c r="G11" s="634">
        <v>-5045039</v>
      </c>
      <c r="H11" s="634">
        <v>303085012</v>
      </c>
      <c r="I11" s="634">
        <v>134263770</v>
      </c>
      <c r="J11" s="634">
        <v>-653959</v>
      </c>
      <c r="K11" s="634">
        <v>133609811</v>
      </c>
      <c r="L11" s="634">
        <v>2116548</v>
      </c>
      <c r="M11" s="634">
        <v>22576393</v>
      </c>
      <c r="N11" s="634">
        <v>2735234</v>
      </c>
      <c r="O11" s="634">
        <v>25311627</v>
      </c>
      <c r="P11" s="634">
        <v>800176976</v>
      </c>
      <c r="Q11" s="634">
        <v>790584246</v>
      </c>
      <c r="R11" s="634">
        <v>774865349</v>
      </c>
      <c r="S11" s="634">
        <v>800176976</v>
      </c>
      <c r="T11" s="634">
        <v>1464755</v>
      </c>
      <c r="U11" s="634">
        <v>0</v>
      </c>
      <c r="V11" s="634">
        <v>1464755</v>
      </c>
      <c r="W11" s="634">
        <v>47768865</v>
      </c>
      <c r="X11" s="634">
        <v>956384</v>
      </c>
      <c r="Y11" s="634">
        <v>800176976</v>
      </c>
      <c r="Z11" s="634">
        <v>0</v>
      </c>
    </row>
    <row r="12" spans="1:26">
      <c r="A12" s="633" t="s">
        <v>50</v>
      </c>
      <c r="B12" s="633" t="s">
        <v>10</v>
      </c>
      <c r="C12" s="634">
        <v>376334653</v>
      </c>
      <c r="D12" s="634">
        <v>80028029</v>
      </c>
      <c r="E12" s="634">
        <v>456362682</v>
      </c>
      <c r="F12" s="634">
        <v>314791371</v>
      </c>
      <c r="G12" s="634">
        <v>56349402</v>
      </c>
      <c r="H12" s="634">
        <v>371140773</v>
      </c>
      <c r="I12" s="634">
        <v>136332380</v>
      </c>
      <c r="J12" s="634">
        <v>25333298</v>
      </c>
      <c r="K12" s="634">
        <v>161665678</v>
      </c>
      <c r="L12" s="634">
        <v>2167802</v>
      </c>
      <c r="M12" s="634">
        <v>27942808</v>
      </c>
      <c r="N12" s="634">
        <v>0</v>
      </c>
      <c r="O12" s="634">
        <v>27942808</v>
      </c>
      <c r="P12" s="634">
        <v>1019279743</v>
      </c>
      <c r="Q12" s="634">
        <v>829626206</v>
      </c>
      <c r="R12" s="634">
        <v>991336935</v>
      </c>
      <c r="S12" s="634">
        <v>1019279743</v>
      </c>
      <c r="T12" s="634">
        <v>1741114</v>
      </c>
      <c r="U12" s="634">
        <v>0</v>
      </c>
      <c r="V12" s="634">
        <v>1741114</v>
      </c>
      <c r="W12" s="634">
        <v>71527759</v>
      </c>
      <c r="X12" s="634">
        <v>956384</v>
      </c>
      <c r="Y12" s="634">
        <v>1019279743</v>
      </c>
      <c r="Z12" s="634">
        <v>0</v>
      </c>
    </row>
    <row r="13" spans="1:26">
      <c r="A13" s="633" t="s">
        <v>50</v>
      </c>
      <c r="B13" s="633" t="s">
        <v>11</v>
      </c>
      <c r="C13" s="634">
        <v>527069758</v>
      </c>
      <c r="D13" s="634">
        <v>6513959</v>
      </c>
      <c r="E13" s="634">
        <v>533583717</v>
      </c>
      <c r="F13" s="634">
        <v>374208581</v>
      </c>
      <c r="G13" s="634">
        <v>-24110420</v>
      </c>
      <c r="H13" s="634">
        <v>350098161</v>
      </c>
      <c r="I13" s="634">
        <v>156552453</v>
      </c>
      <c r="J13" s="634">
        <v>-11747931</v>
      </c>
      <c r="K13" s="634">
        <v>144804522</v>
      </c>
      <c r="L13" s="634">
        <v>1928179</v>
      </c>
      <c r="M13" s="634">
        <v>28825730</v>
      </c>
      <c r="N13" s="634">
        <v>0</v>
      </c>
      <c r="O13" s="634">
        <v>28825730</v>
      </c>
      <c r="P13" s="634">
        <v>1059240309</v>
      </c>
      <c r="Q13" s="634">
        <v>1059758971</v>
      </c>
      <c r="R13" s="634">
        <v>1030414579</v>
      </c>
      <c r="S13" s="634">
        <v>1059240309</v>
      </c>
      <c r="T13" s="634">
        <v>1788466</v>
      </c>
      <c r="U13" s="634">
        <v>0</v>
      </c>
      <c r="V13" s="634">
        <v>1788466</v>
      </c>
      <c r="W13" s="634">
        <v>46996249</v>
      </c>
      <c r="X13" s="634">
        <v>776336</v>
      </c>
      <c r="Y13" s="634">
        <v>1059240309</v>
      </c>
      <c r="Z13" s="634">
        <v>0</v>
      </c>
    </row>
    <row r="14" spans="1:26">
      <c r="A14" s="633" t="s">
        <v>50</v>
      </c>
      <c r="B14" s="633" t="s">
        <v>12</v>
      </c>
      <c r="C14" s="634">
        <v>574376509</v>
      </c>
      <c r="D14" s="634">
        <v>24466280</v>
      </c>
      <c r="E14" s="634">
        <v>598842789</v>
      </c>
      <c r="F14" s="634">
        <v>384394642</v>
      </c>
      <c r="G14" s="634">
        <v>7935156</v>
      </c>
      <c r="H14" s="634">
        <v>392329798</v>
      </c>
      <c r="I14" s="634">
        <v>152775737</v>
      </c>
      <c r="J14" s="634">
        <v>19212135</v>
      </c>
      <c r="K14" s="634">
        <v>171987872</v>
      </c>
      <c r="L14" s="634">
        <v>2045416</v>
      </c>
      <c r="M14" s="634">
        <v>32608586</v>
      </c>
      <c r="N14" s="634">
        <v>0</v>
      </c>
      <c r="O14" s="634">
        <v>32608586</v>
      </c>
      <c r="P14" s="634">
        <v>1197814461</v>
      </c>
      <c r="Q14" s="634">
        <v>1113592304</v>
      </c>
      <c r="R14" s="634">
        <v>1165205875</v>
      </c>
      <c r="S14" s="634">
        <v>1197814461</v>
      </c>
      <c r="T14" s="634">
        <v>1688104</v>
      </c>
      <c r="U14" s="634">
        <v>0</v>
      </c>
      <c r="V14" s="634">
        <v>1688104</v>
      </c>
      <c r="W14" s="634">
        <v>57351229</v>
      </c>
      <c r="X14" s="634">
        <v>964126</v>
      </c>
      <c r="Y14" s="634">
        <v>1197814461</v>
      </c>
      <c r="Z14" s="634">
        <v>0</v>
      </c>
    </row>
    <row r="15" spans="1:26">
      <c r="A15" s="633" t="s">
        <v>50</v>
      </c>
      <c r="B15" s="633" t="s">
        <v>13</v>
      </c>
      <c r="C15" s="634">
        <v>556233564</v>
      </c>
      <c r="D15" s="634">
        <v>-13253623</v>
      </c>
      <c r="E15" s="634">
        <v>542979941</v>
      </c>
      <c r="F15" s="634">
        <v>380894153</v>
      </c>
      <c r="G15" s="634">
        <v>-5610604</v>
      </c>
      <c r="H15" s="634">
        <v>375283549</v>
      </c>
      <c r="I15" s="634">
        <v>169511053</v>
      </c>
      <c r="J15" s="634">
        <v>-1031559</v>
      </c>
      <c r="K15" s="634">
        <v>168479494</v>
      </c>
      <c r="L15" s="634">
        <v>2054877</v>
      </c>
      <c r="M15" s="634">
        <v>30857455</v>
      </c>
      <c r="N15" s="634">
        <v>0</v>
      </c>
      <c r="O15" s="634">
        <v>30857455</v>
      </c>
      <c r="P15" s="634">
        <v>1119655316</v>
      </c>
      <c r="Q15" s="634">
        <v>1108693647</v>
      </c>
      <c r="R15" s="634">
        <v>1088797861</v>
      </c>
      <c r="S15" s="634">
        <v>1119655316</v>
      </c>
      <c r="T15" s="634">
        <v>1772443</v>
      </c>
      <c r="U15" s="634">
        <v>0</v>
      </c>
      <c r="V15" s="634">
        <v>1772443</v>
      </c>
      <c r="W15" s="634">
        <v>62773017</v>
      </c>
      <c r="X15" s="634">
        <v>1193544</v>
      </c>
      <c r="Y15" s="634">
        <v>1119655316</v>
      </c>
      <c r="Z15" s="634">
        <v>0</v>
      </c>
    </row>
    <row r="16" spans="1:26">
      <c r="A16" s="633" t="s">
        <v>50</v>
      </c>
      <c r="B16" s="633" t="s">
        <v>14</v>
      </c>
      <c r="C16" s="634">
        <v>518186523</v>
      </c>
      <c r="D16" s="634">
        <v>-46036015</v>
      </c>
      <c r="E16" s="634">
        <v>472150508</v>
      </c>
      <c r="F16" s="634">
        <v>371005878</v>
      </c>
      <c r="G16" s="634">
        <v>-24423320</v>
      </c>
      <c r="H16" s="634">
        <v>346582558</v>
      </c>
      <c r="I16" s="634">
        <v>168829608</v>
      </c>
      <c r="J16" s="634">
        <v>-7873059</v>
      </c>
      <c r="K16" s="634">
        <v>160956549</v>
      </c>
      <c r="L16" s="634">
        <v>2158390</v>
      </c>
      <c r="M16" s="634">
        <v>27295395</v>
      </c>
      <c r="N16" s="634">
        <v>0</v>
      </c>
      <c r="O16" s="634">
        <v>27295395</v>
      </c>
      <c r="P16" s="634">
        <v>1009143400</v>
      </c>
      <c r="Q16" s="634">
        <v>1060180399</v>
      </c>
      <c r="R16" s="634">
        <v>981848005</v>
      </c>
      <c r="S16" s="634">
        <v>1009143400</v>
      </c>
      <c r="T16" s="634">
        <v>1804040</v>
      </c>
      <c r="U16" s="634">
        <v>0</v>
      </c>
      <c r="V16" s="634">
        <v>1804040</v>
      </c>
      <c r="W16" s="634">
        <v>54617996</v>
      </c>
      <c r="X16" s="634">
        <v>927344</v>
      </c>
      <c r="Y16" s="634">
        <v>1009143400</v>
      </c>
      <c r="Z16" s="634">
        <v>0</v>
      </c>
    </row>
    <row r="17" spans="1:26">
      <c r="A17" s="633" t="s">
        <v>50</v>
      </c>
      <c r="B17" s="633" t="s">
        <v>15</v>
      </c>
      <c r="C17" s="634">
        <v>403135411</v>
      </c>
      <c r="D17" s="634">
        <v>-30995203</v>
      </c>
      <c r="E17" s="634">
        <v>372140208</v>
      </c>
      <c r="F17" s="634">
        <v>323072435</v>
      </c>
      <c r="G17" s="634">
        <v>1573368</v>
      </c>
      <c r="H17" s="634">
        <v>324645803</v>
      </c>
      <c r="I17" s="634">
        <v>160733831</v>
      </c>
      <c r="J17" s="634">
        <v>-2991141</v>
      </c>
      <c r="K17" s="634">
        <v>157742690</v>
      </c>
      <c r="L17" s="634">
        <v>2158617</v>
      </c>
      <c r="M17" s="634">
        <v>24266224</v>
      </c>
      <c r="N17" s="634">
        <v>0</v>
      </c>
      <c r="O17" s="634">
        <v>24266224</v>
      </c>
      <c r="P17" s="634">
        <v>880953542</v>
      </c>
      <c r="Q17" s="634">
        <v>889100294</v>
      </c>
      <c r="R17" s="634">
        <v>856687318</v>
      </c>
      <c r="S17" s="634">
        <v>880953542</v>
      </c>
      <c r="T17" s="634">
        <v>1628749</v>
      </c>
      <c r="U17" s="634">
        <v>0</v>
      </c>
      <c r="V17" s="634">
        <v>1628749</v>
      </c>
      <c r="W17" s="634">
        <v>23389816</v>
      </c>
      <c r="X17" s="634">
        <v>913792</v>
      </c>
      <c r="Y17" s="634">
        <v>880953542</v>
      </c>
      <c r="Z17" s="634">
        <v>0</v>
      </c>
    </row>
    <row r="18" spans="1:26">
      <c r="A18" s="633" t="s">
        <v>50</v>
      </c>
      <c r="B18" s="633" t="s">
        <v>16</v>
      </c>
      <c r="C18" s="634">
        <v>307065312</v>
      </c>
      <c r="D18" s="634">
        <v>21823904</v>
      </c>
      <c r="E18" s="634">
        <v>328889216</v>
      </c>
      <c r="F18" s="634">
        <v>281003967</v>
      </c>
      <c r="G18" s="634">
        <v>-1529010</v>
      </c>
      <c r="H18" s="634">
        <v>279474957</v>
      </c>
      <c r="I18" s="634">
        <v>144520363</v>
      </c>
      <c r="J18" s="634">
        <v>927408</v>
      </c>
      <c r="K18" s="634">
        <v>145447771</v>
      </c>
      <c r="L18" s="634">
        <v>2134493</v>
      </c>
      <c r="M18" s="634">
        <v>24409306</v>
      </c>
      <c r="N18" s="634">
        <v>0</v>
      </c>
      <c r="O18" s="634">
        <v>24409306</v>
      </c>
      <c r="P18" s="634">
        <v>780355743</v>
      </c>
      <c r="Q18" s="634">
        <v>734724135</v>
      </c>
      <c r="R18" s="634">
        <v>755946437</v>
      </c>
      <c r="S18" s="634">
        <v>780355743</v>
      </c>
      <c r="T18" s="634">
        <v>1493857</v>
      </c>
      <c r="U18" s="634">
        <v>0</v>
      </c>
      <c r="V18" s="634">
        <v>1493857</v>
      </c>
      <c r="W18" s="634">
        <v>39041084</v>
      </c>
      <c r="X18" s="634">
        <v>0</v>
      </c>
      <c r="Y18" s="634">
        <v>780355743</v>
      </c>
      <c r="Z18" s="634">
        <v>0</v>
      </c>
    </row>
    <row r="19" spans="1:26">
      <c r="A19" s="633" t="s">
        <v>50</v>
      </c>
      <c r="B19" s="633" t="s">
        <v>17</v>
      </c>
      <c r="C19" s="634">
        <v>367044007</v>
      </c>
      <c r="D19" s="634">
        <v>43068304</v>
      </c>
      <c r="E19" s="634">
        <v>410112311</v>
      </c>
      <c r="F19" s="634">
        <v>284315573</v>
      </c>
      <c r="G19" s="634">
        <v>1178050</v>
      </c>
      <c r="H19" s="634">
        <v>285493623</v>
      </c>
      <c r="I19" s="634">
        <v>126738871</v>
      </c>
      <c r="J19" s="634">
        <v>641335</v>
      </c>
      <c r="K19" s="634">
        <v>127380206</v>
      </c>
      <c r="L19" s="634">
        <v>2134493</v>
      </c>
      <c r="M19" s="634">
        <v>28484969</v>
      </c>
      <c r="N19" s="634">
        <v>0</v>
      </c>
      <c r="O19" s="634">
        <v>28484969</v>
      </c>
      <c r="P19" s="634">
        <v>853605602</v>
      </c>
      <c r="Q19" s="634">
        <v>780232944</v>
      </c>
      <c r="R19" s="634">
        <v>825120633</v>
      </c>
      <c r="S19" s="634">
        <v>853605602</v>
      </c>
      <c r="T19" s="634">
        <v>1821549</v>
      </c>
      <c r="U19" s="634">
        <v>0</v>
      </c>
      <c r="V19" s="634">
        <v>1821549</v>
      </c>
      <c r="W19" s="634">
        <v>46740489</v>
      </c>
      <c r="X19" s="634">
        <v>0</v>
      </c>
      <c r="Y19" s="634">
        <v>853605602</v>
      </c>
      <c r="Z19" s="634">
        <v>0</v>
      </c>
    </row>
    <row r="20" spans="1:26">
      <c r="A20" s="633" t="s">
        <v>50</v>
      </c>
      <c r="B20" s="586" t="s">
        <v>184</v>
      </c>
      <c r="C20" s="634">
        <v>5016672361</v>
      </c>
      <c r="D20" s="634">
        <v>67746895</v>
      </c>
      <c r="E20" s="634">
        <v>5084419256</v>
      </c>
      <c r="F20" s="634">
        <v>3852564354</v>
      </c>
      <c r="G20" s="634">
        <v>13289030</v>
      </c>
      <c r="H20" s="634">
        <v>3865853384</v>
      </c>
      <c r="I20" s="634">
        <v>1713191389</v>
      </c>
      <c r="J20" s="634">
        <v>28657053</v>
      </c>
      <c r="K20" s="634">
        <v>1741848442</v>
      </c>
      <c r="L20" s="634">
        <v>25291743</v>
      </c>
      <c r="M20" s="634">
        <v>318126432</v>
      </c>
      <c r="N20" s="634">
        <v>11089794</v>
      </c>
      <c r="O20" s="634">
        <v>329216226</v>
      </c>
      <c r="P20" s="634">
        <v>11046629051</v>
      </c>
      <c r="Q20" s="634">
        <v>10607719847</v>
      </c>
      <c r="R20" s="634">
        <v>10717412825</v>
      </c>
      <c r="S20" s="634">
        <v>11046629051</v>
      </c>
      <c r="T20" s="634">
        <v>19956456</v>
      </c>
      <c r="U20" s="634">
        <v>0</v>
      </c>
      <c r="V20" s="634">
        <v>19956456</v>
      </c>
      <c r="W20" s="634">
        <v>588624402</v>
      </c>
      <c r="X20" s="634">
        <v>11443694</v>
      </c>
      <c r="Y20" s="634">
        <v>11046629051</v>
      </c>
      <c r="Z20" s="634">
        <v>0</v>
      </c>
    </row>
    <row r="21" spans="1:26">
      <c r="A21" s="633" t="s">
        <v>51</v>
      </c>
      <c r="B21" s="633" t="s">
        <v>6</v>
      </c>
      <c r="C21" s="634">
        <v>457534391</v>
      </c>
      <c r="D21" s="634">
        <v>-12072273</v>
      </c>
      <c r="E21" s="634">
        <v>445462118</v>
      </c>
      <c r="F21" s="634">
        <v>301752659</v>
      </c>
      <c r="G21" s="634">
        <v>-3761519</v>
      </c>
      <c r="H21" s="634">
        <v>297991140</v>
      </c>
      <c r="I21" s="634">
        <v>129452067</v>
      </c>
      <c r="J21" s="634">
        <v>-1111546</v>
      </c>
      <c r="K21" s="634">
        <v>128340521</v>
      </c>
      <c r="L21" s="634">
        <v>2134493</v>
      </c>
      <c r="M21" s="634">
        <v>29208246</v>
      </c>
      <c r="N21" s="634">
        <v>0</v>
      </c>
      <c r="O21" s="634">
        <v>29208246</v>
      </c>
      <c r="P21" s="634">
        <v>903136518</v>
      </c>
      <c r="Q21" s="634">
        <v>890873610</v>
      </c>
      <c r="R21" s="634">
        <v>873928272</v>
      </c>
      <c r="S21" s="634">
        <v>903136518</v>
      </c>
      <c r="T21" s="634">
        <v>1993685</v>
      </c>
      <c r="U21" s="634">
        <v>0</v>
      </c>
      <c r="V21" s="634">
        <v>1993685</v>
      </c>
      <c r="W21" s="634">
        <v>50204519</v>
      </c>
      <c r="X21" s="634">
        <v>0</v>
      </c>
      <c r="Y21" s="634">
        <v>903136518</v>
      </c>
      <c r="Z21" s="634">
        <v>0</v>
      </c>
    </row>
    <row r="22" spans="1:26">
      <c r="A22" s="633" t="s">
        <v>51</v>
      </c>
      <c r="B22" s="633" t="s">
        <v>7</v>
      </c>
      <c r="C22" s="634">
        <v>406565976</v>
      </c>
      <c r="D22" s="634">
        <v>-52377792</v>
      </c>
      <c r="E22" s="634">
        <v>354188184</v>
      </c>
      <c r="F22" s="634">
        <v>285301285</v>
      </c>
      <c r="G22" s="634">
        <v>-19609908</v>
      </c>
      <c r="H22" s="634">
        <v>265691377</v>
      </c>
      <c r="I22" s="634">
        <v>113278715</v>
      </c>
      <c r="J22" s="634">
        <v>-1395973</v>
      </c>
      <c r="K22" s="634">
        <v>111882742</v>
      </c>
      <c r="L22" s="634">
        <v>2134493</v>
      </c>
      <c r="M22" s="634">
        <v>24533398</v>
      </c>
      <c r="N22" s="634">
        <v>0</v>
      </c>
      <c r="O22" s="634">
        <v>24533398</v>
      </c>
      <c r="P22" s="634">
        <v>758430194</v>
      </c>
      <c r="Q22" s="634">
        <v>807280469</v>
      </c>
      <c r="R22" s="634">
        <v>733896796</v>
      </c>
      <c r="S22" s="634">
        <v>758430194</v>
      </c>
      <c r="T22" s="634">
        <v>1972672</v>
      </c>
      <c r="U22" s="634">
        <v>0</v>
      </c>
      <c r="V22" s="634">
        <v>1972672</v>
      </c>
      <c r="W22" s="634">
        <v>35371703</v>
      </c>
      <c r="X22" s="634">
        <v>0</v>
      </c>
      <c r="Y22" s="634">
        <v>758430194</v>
      </c>
      <c r="Z22" s="634">
        <v>0</v>
      </c>
    </row>
    <row r="23" spans="1:26">
      <c r="A23" s="633" t="s">
        <v>51</v>
      </c>
      <c r="B23" s="633" t="s">
        <v>8</v>
      </c>
      <c r="C23" s="634">
        <v>339512539</v>
      </c>
      <c r="D23" s="634">
        <v>-6073760</v>
      </c>
      <c r="E23" s="634">
        <v>333438779</v>
      </c>
      <c r="F23" s="634">
        <v>278611421</v>
      </c>
      <c r="G23" s="634">
        <v>15457226</v>
      </c>
      <c r="H23" s="634">
        <v>294068647</v>
      </c>
      <c r="I23" s="634">
        <v>131603427</v>
      </c>
      <c r="J23" s="634">
        <v>448586</v>
      </c>
      <c r="K23" s="634">
        <v>132052013</v>
      </c>
      <c r="L23" s="634">
        <v>2134493</v>
      </c>
      <c r="M23" s="634">
        <v>23974290</v>
      </c>
      <c r="N23" s="634">
        <v>0</v>
      </c>
      <c r="O23" s="634">
        <v>23974290</v>
      </c>
      <c r="P23" s="634">
        <v>785668222</v>
      </c>
      <c r="Q23" s="634">
        <v>751861880</v>
      </c>
      <c r="R23" s="634">
        <v>761693932</v>
      </c>
      <c r="S23" s="634">
        <v>785668222</v>
      </c>
      <c r="T23" s="634">
        <v>1762615</v>
      </c>
      <c r="U23" s="634">
        <v>0</v>
      </c>
      <c r="V23" s="634">
        <v>1762615</v>
      </c>
      <c r="W23" s="634">
        <v>37933713</v>
      </c>
      <c r="X23" s="634">
        <v>0</v>
      </c>
      <c r="Y23" s="634">
        <v>785668222</v>
      </c>
      <c r="Z23" s="634">
        <v>0</v>
      </c>
    </row>
    <row r="24" spans="1:26">
      <c r="A24" s="633" t="s">
        <v>51</v>
      </c>
      <c r="B24" s="633" t="s">
        <v>9</v>
      </c>
      <c r="C24" s="634">
        <v>322955569</v>
      </c>
      <c r="D24" s="634">
        <v>-3132827</v>
      </c>
      <c r="E24" s="634">
        <v>319822742</v>
      </c>
      <c r="F24" s="634">
        <v>299295561</v>
      </c>
      <c r="G24" s="634">
        <v>4672630</v>
      </c>
      <c r="H24" s="634">
        <v>303968191</v>
      </c>
      <c r="I24" s="634">
        <v>134655512</v>
      </c>
      <c r="J24" s="634">
        <v>1280418</v>
      </c>
      <c r="K24" s="634">
        <v>135935930</v>
      </c>
      <c r="L24" s="634">
        <v>2134493</v>
      </c>
      <c r="M24" s="634">
        <v>23458239</v>
      </c>
      <c r="N24" s="634">
        <v>0</v>
      </c>
      <c r="O24" s="634">
        <v>23458239</v>
      </c>
      <c r="P24" s="634">
        <v>785319595</v>
      </c>
      <c r="Q24" s="634">
        <v>759041135</v>
      </c>
      <c r="R24" s="634">
        <v>761861356</v>
      </c>
      <c r="S24" s="634">
        <v>785319595</v>
      </c>
      <c r="T24" s="634">
        <v>1658358</v>
      </c>
      <c r="U24" s="634">
        <v>0</v>
      </c>
      <c r="V24" s="634">
        <v>1658358</v>
      </c>
      <c r="W24" s="634">
        <v>37889193</v>
      </c>
      <c r="X24" s="634">
        <v>0</v>
      </c>
      <c r="Y24" s="634">
        <v>785319595</v>
      </c>
      <c r="Z24" s="634">
        <v>0</v>
      </c>
    </row>
    <row r="25" spans="1:26">
      <c r="A25" s="633" t="s">
        <v>51</v>
      </c>
      <c r="B25" s="633" t="s">
        <v>10</v>
      </c>
      <c r="C25" s="634">
        <v>353216104</v>
      </c>
      <c r="D25" s="634">
        <v>90960252</v>
      </c>
      <c r="E25" s="634">
        <v>444176356</v>
      </c>
      <c r="F25" s="634">
        <v>318232008</v>
      </c>
      <c r="G25" s="634">
        <v>42228045</v>
      </c>
      <c r="H25" s="634">
        <v>360460053</v>
      </c>
      <c r="I25" s="634">
        <v>152703989</v>
      </c>
      <c r="J25" s="634">
        <v>2548131</v>
      </c>
      <c r="K25" s="634">
        <v>155252120</v>
      </c>
      <c r="L25" s="634">
        <v>2134493</v>
      </c>
      <c r="M25" s="634">
        <v>28648882</v>
      </c>
      <c r="N25" s="634">
        <v>0</v>
      </c>
      <c r="O25" s="634">
        <v>28648882</v>
      </c>
      <c r="P25" s="634">
        <v>990671904</v>
      </c>
      <c r="Q25" s="634">
        <v>826286594</v>
      </c>
      <c r="R25" s="634">
        <v>962023022</v>
      </c>
      <c r="S25" s="634">
        <v>990671904</v>
      </c>
      <c r="T25" s="634">
        <v>1617456</v>
      </c>
      <c r="U25" s="634">
        <v>0</v>
      </c>
      <c r="V25" s="634">
        <v>1617456</v>
      </c>
      <c r="W25" s="634">
        <v>60373624</v>
      </c>
      <c r="X25" s="634">
        <v>0</v>
      </c>
      <c r="Y25" s="634">
        <v>990671904</v>
      </c>
      <c r="Z25" s="634">
        <v>0</v>
      </c>
    </row>
    <row r="26" spans="1:26">
      <c r="A26" s="633" t="s">
        <v>51</v>
      </c>
      <c r="B26" s="633" t="s">
        <v>11</v>
      </c>
      <c r="C26" s="634">
        <v>505342182</v>
      </c>
      <c r="D26" s="634">
        <v>45071502</v>
      </c>
      <c r="E26" s="634">
        <v>550413684</v>
      </c>
      <c r="F26" s="634">
        <v>378730341</v>
      </c>
      <c r="G26" s="634">
        <v>9188106</v>
      </c>
      <c r="H26" s="634">
        <v>387918447</v>
      </c>
      <c r="I26" s="634">
        <v>153839864</v>
      </c>
      <c r="J26" s="634">
        <v>22816</v>
      </c>
      <c r="K26" s="634">
        <v>153862680</v>
      </c>
      <c r="L26" s="634">
        <v>2134493</v>
      </c>
      <c r="M26" s="634">
        <v>31707626</v>
      </c>
      <c r="N26" s="634">
        <v>0</v>
      </c>
      <c r="O26" s="634">
        <v>31707626</v>
      </c>
      <c r="P26" s="634">
        <v>1126036930</v>
      </c>
      <c r="Q26" s="634">
        <v>1040046880</v>
      </c>
      <c r="R26" s="634">
        <v>1094329304</v>
      </c>
      <c r="S26" s="634">
        <v>1126036930</v>
      </c>
      <c r="T26" s="634">
        <v>1739428</v>
      </c>
      <c r="U26" s="634">
        <v>0</v>
      </c>
      <c r="V26" s="634">
        <v>1739428</v>
      </c>
      <c r="W26" s="634">
        <v>78141792</v>
      </c>
      <c r="X26" s="634">
        <v>0</v>
      </c>
      <c r="Y26" s="634">
        <v>1126036930</v>
      </c>
      <c r="Z26" s="634">
        <v>0</v>
      </c>
    </row>
    <row r="27" spans="1:26">
      <c r="A27" s="633" t="s">
        <v>51</v>
      </c>
      <c r="B27" s="633" t="s">
        <v>12</v>
      </c>
      <c r="C27" s="634">
        <v>591729181</v>
      </c>
      <c r="D27" s="634">
        <v>18311331</v>
      </c>
      <c r="E27" s="634">
        <v>610040512</v>
      </c>
      <c r="F27" s="634">
        <v>406514860</v>
      </c>
      <c r="G27" s="634">
        <v>8183542</v>
      </c>
      <c r="H27" s="634">
        <v>414698402</v>
      </c>
      <c r="I27" s="634">
        <v>171750475</v>
      </c>
      <c r="J27" s="634">
        <v>-247371</v>
      </c>
      <c r="K27" s="634">
        <v>171503104</v>
      </c>
      <c r="L27" s="634">
        <v>2134493</v>
      </c>
      <c r="M27" s="634">
        <v>34430075</v>
      </c>
      <c r="N27" s="634">
        <v>0</v>
      </c>
      <c r="O27" s="634">
        <v>34430075</v>
      </c>
      <c r="P27" s="634">
        <v>1232806586</v>
      </c>
      <c r="Q27" s="634">
        <v>1172129009</v>
      </c>
      <c r="R27" s="634">
        <v>1198376511</v>
      </c>
      <c r="S27" s="634">
        <v>1232806586</v>
      </c>
      <c r="T27" s="634">
        <v>1825242</v>
      </c>
      <c r="U27" s="634">
        <v>0</v>
      </c>
      <c r="V27" s="634">
        <v>1825242</v>
      </c>
      <c r="W27" s="634">
        <v>93737339</v>
      </c>
      <c r="X27" s="634">
        <v>0</v>
      </c>
      <c r="Y27" s="634">
        <v>1232806586</v>
      </c>
      <c r="Z27" s="634">
        <v>0</v>
      </c>
    </row>
    <row r="28" spans="1:26">
      <c r="A28" s="633" t="s">
        <v>51</v>
      </c>
      <c r="B28" s="633" t="s">
        <v>13</v>
      </c>
      <c r="C28" s="634">
        <v>595693219</v>
      </c>
      <c r="D28" s="634">
        <v>-3303173</v>
      </c>
      <c r="E28" s="634">
        <v>592390046</v>
      </c>
      <c r="F28" s="634">
        <v>407905606</v>
      </c>
      <c r="G28" s="634">
        <v>5237826</v>
      </c>
      <c r="H28" s="634">
        <v>413143432</v>
      </c>
      <c r="I28" s="634">
        <v>174157234</v>
      </c>
      <c r="J28" s="634">
        <v>-99517</v>
      </c>
      <c r="K28" s="634">
        <v>174057717</v>
      </c>
      <c r="L28" s="634">
        <v>2134493</v>
      </c>
      <c r="M28" s="634">
        <v>34820280</v>
      </c>
      <c r="N28" s="634">
        <v>0</v>
      </c>
      <c r="O28" s="634">
        <v>34820280</v>
      </c>
      <c r="P28" s="634">
        <v>1216545968</v>
      </c>
      <c r="Q28" s="634">
        <v>1179890552</v>
      </c>
      <c r="R28" s="634">
        <v>1181725688</v>
      </c>
      <c r="S28" s="634">
        <v>1216545968</v>
      </c>
      <c r="T28" s="634">
        <v>2094759</v>
      </c>
      <c r="U28" s="634">
        <v>0</v>
      </c>
      <c r="V28" s="634">
        <v>2094759</v>
      </c>
      <c r="W28" s="634">
        <v>91302248</v>
      </c>
      <c r="X28" s="634">
        <v>0</v>
      </c>
      <c r="Y28" s="634">
        <v>1216545968</v>
      </c>
      <c r="Z28" s="634">
        <v>0</v>
      </c>
    </row>
    <row r="29" spans="1:26">
      <c r="A29" s="633" t="s">
        <v>51</v>
      </c>
      <c r="B29" s="633" t="s">
        <v>14</v>
      </c>
      <c r="C29" s="634">
        <v>563059041</v>
      </c>
      <c r="D29" s="634">
        <v>-64014498</v>
      </c>
      <c r="E29" s="634">
        <v>499044543</v>
      </c>
      <c r="F29" s="634">
        <v>406239767</v>
      </c>
      <c r="G29" s="634">
        <v>-28341350</v>
      </c>
      <c r="H29" s="634">
        <v>377898417</v>
      </c>
      <c r="I29" s="634">
        <v>157556063</v>
      </c>
      <c r="J29" s="634">
        <v>-1704218</v>
      </c>
      <c r="K29" s="634">
        <v>155851845</v>
      </c>
      <c r="L29" s="634">
        <v>2134493</v>
      </c>
      <c r="M29" s="634">
        <v>30494548</v>
      </c>
      <c r="N29" s="634">
        <v>0</v>
      </c>
      <c r="O29" s="634">
        <v>30494548</v>
      </c>
      <c r="P29" s="634">
        <v>1065423846</v>
      </c>
      <c r="Q29" s="634">
        <v>1128989364</v>
      </c>
      <c r="R29" s="634">
        <v>1034929298</v>
      </c>
      <c r="S29" s="634">
        <v>1065423846</v>
      </c>
      <c r="T29" s="634">
        <v>1849505</v>
      </c>
      <c r="U29" s="634">
        <v>0</v>
      </c>
      <c r="V29" s="634">
        <v>1849505</v>
      </c>
      <c r="W29" s="634">
        <v>69909887</v>
      </c>
      <c r="X29" s="634">
        <v>0</v>
      </c>
      <c r="Y29" s="634">
        <v>1065423846</v>
      </c>
      <c r="Z29" s="634">
        <v>0</v>
      </c>
    </row>
    <row r="30" spans="1:26">
      <c r="A30" s="633" t="s">
        <v>51</v>
      </c>
      <c r="B30" s="633" t="s">
        <v>15</v>
      </c>
      <c r="C30" s="634">
        <v>449389898</v>
      </c>
      <c r="D30" s="634">
        <v>-74275088</v>
      </c>
      <c r="E30" s="634">
        <v>375114810</v>
      </c>
      <c r="F30" s="634">
        <v>365055609</v>
      </c>
      <c r="G30" s="634">
        <v>-27726460</v>
      </c>
      <c r="H30" s="634">
        <v>337329149</v>
      </c>
      <c r="I30" s="634">
        <v>151640282</v>
      </c>
      <c r="J30" s="634">
        <v>-808663</v>
      </c>
      <c r="K30" s="634">
        <v>150831619</v>
      </c>
      <c r="L30" s="634">
        <v>2134493</v>
      </c>
      <c r="M30" s="634">
        <v>26328937</v>
      </c>
      <c r="N30" s="634">
        <v>0</v>
      </c>
      <c r="O30" s="634">
        <v>26328937</v>
      </c>
      <c r="P30" s="634">
        <v>891739008</v>
      </c>
      <c r="Q30" s="634">
        <v>968220282</v>
      </c>
      <c r="R30" s="634">
        <v>865410071</v>
      </c>
      <c r="S30" s="634">
        <v>891739008</v>
      </c>
      <c r="T30" s="634">
        <v>1625397</v>
      </c>
      <c r="U30" s="634">
        <v>0</v>
      </c>
      <c r="V30" s="634">
        <v>1625397</v>
      </c>
      <c r="W30" s="634">
        <v>48866140</v>
      </c>
      <c r="X30" s="634">
        <v>0</v>
      </c>
      <c r="Y30" s="634">
        <v>891739008</v>
      </c>
      <c r="Z30" s="634">
        <v>0</v>
      </c>
    </row>
    <row r="31" spans="1:26">
      <c r="A31" s="633" t="s">
        <v>51</v>
      </c>
      <c r="B31" s="633" t="s">
        <v>16</v>
      </c>
      <c r="C31" s="634">
        <v>315804055</v>
      </c>
      <c r="D31" s="634">
        <v>22581884</v>
      </c>
      <c r="E31" s="634">
        <v>338385939</v>
      </c>
      <c r="F31" s="634">
        <v>290686145</v>
      </c>
      <c r="G31" s="634">
        <v>-1593753</v>
      </c>
      <c r="H31" s="634">
        <v>289092392</v>
      </c>
      <c r="I31" s="634">
        <v>132378310</v>
      </c>
      <c r="J31" s="634">
        <v>809218</v>
      </c>
      <c r="K31" s="634">
        <v>133187528</v>
      </c>
      <c r="L31" s="634">
        <v>2134493</v>
      </c>
      <c r="M31" s="634">
        <v>24783540</v>
      </c>
      <c r="N31" s="634">
        <v>0</v>
      </c>
      <c r="O31" s="634">
        <v>24783540</v>
      </c>
      <c r="P31" s="634">
        <v>787583892</v>
      </c>
      <c r="Q31" s="634">
        <v>741003003</v>
      </c>
      <c r="R31" s="634">
        <v>762800352</v>
      </c>
      <c r="S31" s="634">
        <v>787583892</v>
      </c>
      <c r="T31" s="634">
        <v>1493857</v>
      </c>
      <c r="U31" s="634">
        <v>0</v>
      </c>
      <c r="V31" s="634">
        <v>1493857</v>
      </c>
      <c r="W31" s="634">
        <v>38087864</v>
      </c>
      <c r="X31" s="634">
        <v>0</v>
      </c>
      <c r="Y31" s="634">
        <v>787583892</v>
      </c>
      <c r="Z31" s="634">
        <v>0</v>
      </c>
    </row>
    <row r="32" spans="1:26">
      <c r="A32" s="633" t="s">
        <v>51</v>
      </c>
      <c r="B32" s="633" t="s">
        <v>17</v>
      </c>
      <c r="C32" s="634">
        <v>378674987</v>
      </c>
      <c r="D32" s="634">
        <v>44835575</v>
      </c>
      <c r="E32" s="634">
        <v>423510562</v>
      </c>
      <c r="F32" s="634">
        <v>296298233</v>
      </c>
      <c r="G32" s="634">
        <v>1264971</v>
      </c>
      <c r="H32" s="634">
        <v>297563204</v>
      </c>
      <c r="I32" s="634">
        <v>128609138</v>
      </c>
      <c r="J32" s="634">
        <v>502107</v>
      </c>
      <c r="K32" s="634">
        <v>129111245</v>
      </c>
      <c r="L32" s="634">
        <v>2134493</v>
      </c>
      <c r="M32" s="634">
        <v>28961531</v>
      </c>
      <c r="N32" s="634">
        <v>0</v>
      </c>
      <c r="O32" s="634">
        <v>28961531</v>
      </c>
      <c r="P32" s="634">
        <v>881281035</v>
      </c>
      <c r="Q32" s="634">
        <v>805716851</v>
      </c>
      <c r="R32" s="634">
        <v>852319504</v>
      </c>
      <c r="S32" s="634">
        <v>881281035</v>
      </c>
      <c r="T32" s="634">
        <v>1821549</v>
      </c>
      <c r="U32" s="634">
        <v>0</v>
      </c>
      <c r="V32" s="634">
        <v>1821549</v>
      </c>
      <c r="W32" s="634">
        <v>47763430</v>
      </c>
      <c r="X32" s="634">
        <v>0</v>
      </c>
      <c r="Y32" s="634">
        <v>881281035</v>
      </c>
      <c r="Z32" s="634">
        <v>0</v>
      </c>
    </row>
    <row r="33" spans="1:26">
      <c r="A33" s="633" t="s">
        <v>51</v>
      </c>
      <c r="B33" s="586" t="s">
        <v>184</v>
      </c>
      <c r="C33" s="634">
        <v>5279477142</v>
      </c>
      <c r="D33" s="634">
        <v>6511133</v>
      </c>
      <c r="E33" s="634">
        <v>5285988275</v>
      </c>
      <c r="F33" s="634">
        <v>4034623495</v>
      </c>
      <c r="G33" s="634">
        <v>5199356</v>
      </c>
      <c r="H33" s="634">
        <v>4039822851</v>
      </c>
      <c r="I33" s="634">
        <v>1731625076</v>
      </c>
      <c r="J33" s="634">
        <v>243988</v>
      </c>
      <c r="K33" s="634">
        <v>1731869064</v>
      </c>
      <c r="L33" s="634">
        <v>25613916</v>
      </c>
      <c r="M33" s="634">
        <v>341349592</v>
      </c>
      <c r="N33" s="634">
        <v>0</v>
      </c>
      <c r="O33" s="634">
        <v>341349592</v>
      </c>
      <c r="P33" s="634">
        <v>11424643698</v>
      </c>
      <c r="Q33" s="634">
        <v>11071339629</v>
      </c>
      <c r="R33" s="634">
        <v>11083294106</v>
      </c>
      <c r="S33" s="634">
        <v>11424643698</v>
      </c>
      <c r="T33" s="634">
        <v>21454523</v>
      </c>
      <c r="U33" s="634">
        <v>0</v>
      </c>
      <c r="V33" s="634">
        <v>21454523</v>
      </c>
      <c r="W33" s="634">
        <v>689581452</v>
      </c>
      <c r="X33" s="634">
        <v>0</v>
      </c>
      <c r="Y33" s="634">
        <v>11424643698</v>
      </c>
      <c r="Z33" s="634">
        <v>0</v>
      </c>
    </row>
    <row r="34" spans="1:26">
      <c r="A34" s="633" t="s">
        <v>52</v>
      </c>
      <c r="B34" s="633" t="s">
        <v>6</v>
      </c>
      <c r="C34" s="634">
        <v>466180215</v>
      </c>
      <c r="D34" s="634">
        <v>-12383221</v>
      </c>
      <c r="E34" s="634">
        <v>453796994</v>
      </c>
      <c r="F34" s="634">
        <v>310344816</v>
      </c>
      <c r="G34" s="634">
        <v>-3860254</v>
      </c>
      <c r="H34" s="634">
        <v>306484562</v>
      </c>
      <c r="I34" s="634">
        <v>129582276</v>
      </c>
      <c r="J34" s="634">
        <v>-1111101</v>
      </c>
      <c r="K34" s="634">
        <v>128471175</v>
      </c>
      <c r="L34" s="634">
        <v>2134493</v>
      </c>
      <c r="M34" s="634">
        <v>29794645</v>
      </c>
      <c r="N34" s="634">
        <v>0</v>
      </c>
      <c r="O34" s="634">
        <v>29794645</v>
      </c>
      <c r="P34" s="634">
        <v>920681869</v>
      </c>
      <c r="Q34" s="634">
        <v>908241800</v>
      </c>
      <c r="R34" s="634">
        <v>890887224</v>
      </c>
      <c r="S34" s="634">
        <v>920681869</v>
      </c>
      <c r="T34" s="634">
        <v>1993685</v>
      </c>
      <c r="U34" s="634">
        <v>0</v>
      </c>
      <c r="V34" s="634">
        <v>1993685</v>
      </c>
      <c r="W34" s="634">
        <v>51711741</v>
      </c>
      <c r="X34" s="634">
        <v>0</v>
      </c>
      <c r="Y34" s="634">
        <v>920681869</v>
      </c>
      <c r="Z34" s="634">
        <v>0</v>
      </c>
    </row>
    <row r="35" spans="1:26">
      <c r="A35" s="633" t="s">
        <v>52</v>
      </c>
      <c r="B35" s="633" t="s">
        <v>7</v>
      </c>
      <c r="C35" s="634">
        <v>414011421</v>
      </c>
      <c r="D35" s="634">
        <v>-53624183</v>
      </c>
      <c r="E35" s="634">
        <v>360387238</v>
      </c>
      <c r="F35" s="634">
        <v>292775829</v>
      </c>
      <c r="G35" s="634">
        <v>-20150342</v>
      </c>
      <c r="H35" s="634">
        <v>272625487</v>
      </c>
      <c r="I35" s="634">
        <v>113530057</v>
      </c>
      <c r="J35" s="634">
        <v>-1409688</v>
      </c>
      <c r="K35" s="634">
        <v>112120369</v>
      </c>
      <c r="L35" s="634">
        <v>2134493</v>
      </c>
      <c r="M35" s="634">
        <v>25147906</v>
      </c>
      <c r="N35" s="634">
        <v>0</v>
      </c>
      <c r="O35" s="634">
        <v>25147906</v>
      </c>
      <c r="P35" s="634">
        <v>772415493</v>
      </c>
      <c r="Q35" s="634">
        <v>822451800</v>
      </c>
      <c r="R35" s="634">
        <v>747267587</v>
      </c>
      <c r="S35" s="634">
        <v>772415493</v>
      </c>
      <c r="T35" s="634">
        <v>1972672</v>
      </c>
      <c r="U35" s="634">
        <v>0</v>
      </c>
      <c r="V35" s="634">
        <v>1972672</v>
      </c>
      <c r="W35" s="634">
        <v>36312167</v>
      </c>
      <c r="X35" s="634">
        <v>0</v>
      </c>
      <c r="Y35" s="634">
        <v>772415493</v>
      </c>
      <c r="Z35" s="634">
        <v>0</v>
      </c>
    </row>
    <row r="36" spans="1:26">
      <c r="A36" s="633" t="s">
        <v>52</v>
      </c>
      <c r="B36" s="633" t="s">
        <v>8</v>
      </c>
      <c r="C36" s="634">
        <v>345108482</v>
      </c>
      <c r="D36" s="634">
        <v>-6201038</v>
      </c>
      <c r="E36" s="634">
        <v>338907444</v>
      </c>
      <c r="F36" s="634">
        <v>285248424</v>
      </c>
      <c r="G36" s="634">
        <v>15834035</v>
      </c>
      <c r="H36" s="634">
        <v>301082459</v>
      </c>
      <c r="I36" s="634">
        <v>131855838</v>
      </c>
      <c r="J36" s="634">
        <v>453668</v>
      </c>
      <c r="K36" s="634">
        <v>132309506</v>
      </c>
      <c r="L36" s="634">
        <v>2134493</v>
      </c>
      <c r="M36" s="634">
        <v>24718871</v>
      </c>
      <c r="N36" s="634">
        <v>0</v>
      </c>
      <c r="O36" s="634">
        <v>24718871</v>
      </c>
      <c r="P36" s="634">
        <v>799152773</v>
      </c>
      <c r="Q36" s="634">
        <v>764347237</v>
      </c>
      <c r="R36" s="634">
        <v>774433902</v>
      </c>
      <c r="S36" s="634">
        <v>799152773</v>
      </c>
      <c r="T36" s="634">
        <v>1762615</v>
      </c>
      <c r="U36" s="634">
        <v>0</v>
      </c>
      <c r="V36" s="634">
        <v>1762615</v>
      </c>
      <c r="W36" s="634">
        <v>38846182</v>
      </c>
      <c r="X36" s="634">
        <v>0</v>
      </c>
      <c r="Y36" s="634">
        <v>799152773</v>
      </c>
      <c r="Z36" s="634">
        <v>0</v>
      </c>
    </row>
    <row r="37" spans="1:26">
      <c r="A37" s="633" t="s">
        <v>52</v>
      </c>
      <c r="B37" s="633" t="s">
        <v>9</v>
      </c>
      <c r="C37" s="634">
        <v>326753415</v>
      </c>
      <c r="D37" s="634">
        <v>-3184981</v>
      </c>
      <c r="E37" s="634">
        <v>323568434</v>
      </c>
      <c r="F37" s="634">
        <v>305733159</v>
      </c>
      <c r="G37" s="634">
        <v>4771172</v>
      </c>
      <c r="H37" s="634">
        <v>310504331</v>
      </c>
      <c r="I37" s="634">
        <v>134889343</v>
      </c>
      <c r="J37" s="634">
        <v>1292075</v>
      </c>
      <c r="K37" s="634">
        <v>136181418</v>
      </c>
      <c r="L37" s="634">
        <v>2134493</v>
      </c>
      <c r="M37" s="634">
        <v>24218512</v>
      </c>
      <c r="N37" s="634">
        <v>0</v>
      </c>
      <c r="O37" s="634">
        <v>24218512</v>
      </c>
      <c r="P37" s="634">
        <v>796607188</v>
      </c>
      <c r="Q37" s="634">
        <v>769510410</v>
      </c>
      <c r="R37" s="634">
        <v>772388676</v>
      </c>
      <c r="S37" s="634">
        <v>796607188</v>
      </c>
      <c r="T37" s="634">
        <v>1658358</v>
      </c>
      <c r="U37" s="634">
        <v>0</v>
      </c>
      <c r="V37" s="634">
        <v>1658358</v>
      </c>
      <c r="W37" s="634">
        <v>38587843</v>
      </c>
      <c r="X37" s="634">
        <v>0</v>
      </c>
      <c r="Y37" s="634">
        <v>796607188</v>
      </c>
      <c r="Z37" s="634">
        <v>0</v>
      </c>
    </row>
    <row r="38" spans="1:26">
      <c r="A38" s="633" t="s">
        <v>52</v>
      </c>
      <c r="B38" s="633" t="s">
        <v>10</v>
      </c>
      <c r="C38" s="634">
        <v>353761541</v>
      </c>
      <c r="D38" s="634">
        <v>91947972</v>
      </c>
      <c r="E38" s="634">
        <v>445709513</v>
      </c>
      <c r="F38" s="634">
        <v>323910710</v>
      </c>
      <c r="G38" s="634">
        <v>43060173</v>
      </c>
      <c r="H38" s="634">
        <v>366970883</v>
      </c>
      <c r="I38" s="634">
        <v>152815998</v>
      </c>
      <c r="J38" s="634">
        <v>2560914</v>
      </c>
      <c r="K38" s="634">
        <v>155376912</v>
      </c>
      <c r="L38" s="634">
        <v>2134493</v>
      </c>
      <c r="M38" s="634">
        <v>29462518</v>
      </c>
      <c r="N38" s="634">
        <v>0</v>
      </c>
      <c r="O38" s="634">
        <v>29462518</v>
      </c>
      <c r="P38" s="634">
        <v>999654319</v>
      </c>
      <c r="Q38" s="634">
        <v>832622742</v>
      </c>
      <c r="R38" s="634">
        <v>970191801</v>
      </c>
      <c r="S38" s="634">
        <v>999654319</v>
      </c>
      <c r="T38" s="634">
        <v>1617456</v>
      </c>
      <c r="U38" s="634">
        <v>0</v>
      </c>
      <c r="V38" s="634">
        <v>1617456</v>
      </c>
      <c r="W38" s="634">
        <v>60958410</v>
      </c>
      <c r="X38" s="634">
        <v>0</v>
      </c>
      <c r="Y38" s="634">
        <v>999654319</v>
      </c>
      <c r="Z38" s="634">
        <v>0</v>
      </c>
    </row>
    <row r="39" spans="1:26">
      <c r="A39" s="633" t="s">
        <v>52</v>
      </c>
      <c r="B39" s="633" t="s">
        <v>11</v>
      </c>
      <c r="C39" s="634">
        <v>504253444</v>
      </c>
      <c r="D39" s="634">
        <v>45428303</v>
      </c>
      <c r="E39" s="634">
        <v>549681747</v>
      </c>
      <c r="F39" s="634">
        <v>384682930</v>
      </c>
      <c r="G39" s="634">
        <v>9358629</v>
      </c>
      <c r="H39" s="634">
        <v>394041559</v>
      </c>
      <c r="I39" s="634">
        <v>153966062</v>
      </c>
      <c r="J39" s="634">
        <v>22394</v>
      </c>
      <c r="K39" s="634">
        <v>153988456</v>
      </c>
      <c r="L39" s="634">
        <v>2134493</v>
      </c>
      <c r="M39" s="634">
        <v>32519738</v>
      </c>
      <c r="N39" s="634">
        <v>0</v>
      </c>
      <c r="O39" s="634">
        <v>32519738</v>
      </c>
      <c r="P39" s="634">
        <v>1132365993</v>
      </c>
      <c r="Q39" s="634">
        <v>1045036929</v>
      </c>
      <c r="R39" s="634">
        <v>1099846255</v>
      </c>
      <c r="S39" s="634">
        <v>1132365993</v>
      </c>
      <c r="T39" s="634">
        <v>1739428</v>
      </c>
      <c r="U39" s="634">
        <v>0</v>
      </c>
      <c r="V39" s="634">
        <v>1739428</v>
      </c>
      <c r="W39" s="634">
        <v>78488801</v>
      </c>
      <c r="X39" s="634">
        <v>0</v>
      </c>
      <c r="Y39" s="634">
        <v>1132365993</v>
      </c>
      <c r="Z39" s="634">
        <v>0</v>
      </c>
    </row>
    <row r="40" spans="1:26">
      <c r="A40" s="633" t="s">
        <v>52</v>
      </c>
      <c r="B40" s="633" t="s">
        <v>12</v>
      </c>
      <c r="C40" s="634">
        <v>589746380</v>
      </c>
      <c r="D40" s="634">
        <v>18430078</v>
      </c>
      <c r="E40" s="634">
        <v>608176458</v>
      </c>
      <c r="F40" s="634">
        <v>411982579</v>
      </c>
      <c r="G40" s="634">
        <v>8316428</v>
      </c>
      <c r="H40" s="634">
        <v>420299007</v>
      </c>
      <c r="I40" s="634">
        <v>171885148</v>
      </c>
      <c r="J40" s="634">
        <v>-248309</v>
      </c>
      <c r="K40" s="634">
        <v>171636839</v>
      </c>
      <c r="L40" s="634">
        <v>2134493</v>
      </c>
      <c r="M40" s="634">
        <v>35293504</v>
      </c>
      <c r="N40" s="634">
        <v>0</v>
      </c>
      <c r="O40" s="634">
        <v>35293504</v>
      </c>
      <c r="P40" s="634">
        <v>1237540301</v>
      </c>
      <c r="Q40" s="634">
        <v>1175748600</v>
      </c>
      <c r="R40" s="634">
        <v>1202246797</v>
      </c>
      <c r="S40" s="634">
        <v>1237540301</v>
      </c>
      <c r="T40" s="634">
        <v>1825242</v>
      </c>
      <c r="U40" s="634">
        <v>0</v>
      </c>
      <c r="V40" s="634">
        <v>1825242</v>
      </c>
      <c r="W40" s="634">
        <v>93892338</v>
      </c>
      <c r="X40" s="634">
        <v>0</v>
      </c>
      <c r="Y40" s="634">
        <v>1237540301</v>
      </c>
      <c r="Z40" s="634">
        <v>0</v>
      </c>
    </row>
    <row r="41" spans="1:26">
      <c r="A41" s="633" t="s">
        <v>52</v>
      </c>
      <c r="B41" s="633" t="s">
        <v>13</v>
      </c>
      <c r="C41" s="634">
        <v>593048331</v>
      </c>
      <c r="D41" s="634">
        <v>-3319392</v>
      </c>
      <c r="E41" s="634">
        <v>589728939</v>
      </c>
      <c r="F41" s="634">
        <v>413173401</v>
      </c>
      <c r="G41" s="634">
        <v>5319777</v>
      </c>
      <c r="H41" s="634">
        <v>418493178</v>
      </c>
      <c r="I41" s="634">
        <v>174291871</v>
      </c>
      <c r="J41" s="634">
        <v>-101149</v>
      </c>
      <c r="K41" s="634">
        <v>174190722</v>
      </c>
      <c r="L41" s="634">
        <v>2134493</v>
      </c>
      <c r="M41" s="634">
        <v>35705051</v>
      </c>
      <c r="N41" s="634">
        <v>0</v>
      </c>
      <c r="O41" s="634">
        <v>35705051</v>
      </c>
      <c r="P41" s="634">
        <v>1220252383</v>
      </c>
      <c r="Q41" s="634">
        <v>1182648096</v>
      </c>
      <c r="R41" s="634">
        <v>1184547332</v>
      </c>
      <c r="S41" s="634">
        <v>1220252383</v>
      </c>
      <c r="T41" s="634">
        <v>2094759</v>
      </c>
      <c r="U41" s="634">
        <v>0</v>
      </c>
      <c r="V41" s="634">
        <v>2094759</v>
      </c>
      <c r="W41" s="634">
        <v>91291277</v>
      </c>
      <c r="X41" s="634">
        <v>0</v>
      </c>
      <c r="Y41" s="634">
        <v>1220252383</v>
      </c>
      <c r="Z41" s="634">
        <v>0</v>
      </c>
    </row>
    <row r="42" spans="1:26">
      <c r="A42" s="633" t="s">
        <v>52</v>
      </c>
      <c r="B42" s="633" t="s">
        <v>14</v>
      </c>
      <c r="C42" s="634">
        <v>560022849</v>
      </c>
      <c r="D42" s="634">
        <v>-64148693</v>
      </c>
      <c r="E42" s="634">
        <v>495874156</v>
      </c>
      <c r="F42" s="634">
        <v>411533069</v>
      </c>
      <c r="G42" s="634">
        <v>-28756068</v>
      </c>
      <c r="H42" s="634">
        <v>382777001</v>
      </c>
      <c r="I42" s="634">
        <v>157685311</v>
      </c>
      <c r="J42" s="634">
        <v>-1711811</v>
      </c>
      <c r="K42" s="634">
        <v>155973500</v>
      </c>
      <c r="L42" s="634">
        <v>2134493</v>
      </c>
      <c r="M42" s="634">
        <v>31366842</v>
      </c>
      <c r="N42" s="634">
        <v>0</v>
      </c>
      <c r="O42" s="634">
        <v>31366842</v>
      </c>
      <c r="P42" s="634">
        <v>1068125992</v>
      </c>
      <c r="Q42" s="634">
        <v>1131375722</v>
      </c>
      <c r="R42" s="634">
        <v>1036759150</v>
      </c>
      <c r="S42" s="634">
        <v>1068125992</v>
      </c>
      <c r="T42" s="634">
        <v>1849505</v>
      </c>
      <c r="U42" s="634">
        <v>0</v>
      </c>
      <c r="V42" s="634">
        <v>1849505</v>
      </c>
      <c r="W42" s="634">
        <v>69733309</v>
      </c>
      <c r="X42" s="634">
        <v>0</v>
      </c>
      <c r="Y42" s="634">
        <v>1068125992</v>
      </c>
      <c r="Z42" s="634">
        <v>0</v>
      </c>
    </row>
    <row r="43" spans="1:26">
      <c r="A43" s="633" t="s">
        <v>52</v>
      </c>
      <c r="B43" s="633" t="s">
        <v>15</v>
      </c>
      <c r="C43" s="634">
        <v>445817810</v>
      </c>
      <c r="D43" s="634">
        <v>-74041008</v>
      </c>
      <c r="E43" s="634">
        <v>371776802</v>
      </c>
      <c r="F43" s="634">
        <v>369842451</v>
      </c>
      <c r="G43" s="634">
        <v>-28120379</v>
      </c>
      <c r="H43" s="634">
        <v>341722072</v>
      </c>
      <c r="I43" s="634">
        <v>151757706</v>
      </c>
      <c r="J43" s="634">
        <v>-812550</v>
      </c>
      <c r="K43" s="634">
        <v>150945156</v>
      </c>
      <c r="L43" s="634">
        <v>2134493</v>
      </c>
      <c r="M43" s="634">
        <v>27243425</v>
      </c>
      <c r="N43" s="634">
        <v>0</v>
      </c>
      <c r="O43" s="634">
        <v>27243425</v>
      </c>
      <c r="P43" s="634">
        <v>893821948</v>
      </c>
      <c r="Q43" s="634">
        <v>969552460</v>
      </c>
      <c r="R43" s="634">
        <v>866578523</v>
      </c>
      <c r="S43" s="634">
        <v>893821948</v>
      </c>
      <c r="T43" s="634">
        <v>1625397</v>
      </c>
      <c r="U43" s="634">
        <v>0</v>
      </c>
      <c r="V43" s="634">
        <v>1625397</v>
      </c>
      <c r="W43" s="634">
        <v>48629204</v>
      </c>
      <c r="X43" s="634">
        <v>0</v>
      </c>
      <c r="Y43" s="634">
        <v>893821948</v>
      </c>
      <c r="Z43" s="634">
        <v>0</v>
      </c>
    </row>
    <row r="44" spans="1:26">
      <c r="A44" s="633" t="s">
        <v>52</v>
      </c>
      <c r="B44" s="633" t="s">
        <v>16</v>
      </c>
      <c r="C44" s="634">
        <v>310443287</v>
      </c>
      <c r="D44" s="634">
        <v>22327565</v>
      </c>
      <c r="E44" s="634">
        <v>332770852</v>
      </c>
      <c r="F44" s="634">
        <v>294611466</v>
      </c>
      <c r="G44" s="634">
        <v>-1627666</v>
      </c>
      <c r="H44" s="634">
        <v>292983800</v>
      </c>
      <c r="I44" s="634">
        <v>132478051</v>
      </c>
      <c r="J44" s="634">
        <v>813291</v>
      </c>
      <c r="K44" s="634">
        <v>133291342</v>
      </c>
      <c r="L44" s="634">
        <v>2134493</v>
      </c>
      <c r="M44" s="634">
        <v>25679522</v>
      </c>
      <c r="N44" s="634">
        <v>0</v>
      </c>
      <c r="O44" s="634">
        <v>25679522</v>
      </c>
      <c r="P44" s="634">
        <v>786860009</v>
      </c>
      <c r="Q44" s="634">
        <v>739667297</v>
      </c>
      <c r="R44" s="634">
        <v>761180487</v>
      </c>
      <c r="S44" s="634">
        <v>786860009</v>
      </c>
      <c r="T44" s="634">
        <v>1493857</v>
      </c>
      <c r="U44" s="634">
        <v>0</v>
      </c>
      <c r="V44" s="634">
        <v>1493857</v>
      </c>
      <c r="W44" s="634">
        <v>37628499</v>
      </c>
      <c r="X44" s="634">
        <v>0</v>
      </c>
      <c r="Y44" s="634">
        <v>786860009</v>
      </c>
      <c r="Z44" s="634">
        <v>0</v>
      </c>
    </row>
    <row r="45" spans="1:26">
      <c r="A45" s="633" t="s">
        <v>52</v>
      </c>
      <c r="B45" s="633" t="s">
        <v>17</v>
      </c>
      <c r="C45" s="634">
        <v>370942950</v>
      </c>
      <c r="D45" s="634">
        <v>44286313</v>
      </c>
      <c r="E45" s="634">
        <v>415229263</v>
      </c>
      <c r="F45" s="634">
        <v>300181670</v>
      </c>
      <c r="G45" s="634">
        <v>1272324</v>
      </c>
      <c r="H45" s="634">
        <v>301453994</v>
      </c>
      <c r="I45" s="634">
        <v>128630138</v>
      </c>
      <c r="J45" s="634">
        <v>502310</v>
      </c>
      <c r="K45" s="634">
        <v>129132448</v>
      </c>
      <c r="L45" s="634">
        <v>2134493</v>
      </c>
      <c r="M45" s="634">
        <v>29897821</v>
      </c>
      <c r="N45" s="634">
        <v>0</v>
      </c>
      <c r="O45" s="634">
        <v>29897821</v>
      </c>
      <c r="P45" s="634">
        <v>877848019</v>
      </c>
      <c r="Q45" s="634">
        <v>801889251</v>
      </c>
      <c r="R45" s="634">
        <v>847950198</v>
      </c>
      <c r="S45" s="634">
        <v>877848019</v>
      </c>
      <c r="T45" s="634">
        <v>1821549</v>
      </c>
      <c r="U45" s="634">
        <v>0</v>
      </c>
      <c r="V45" s="634">
        <v>1821549</v>
      </c>
      <c r="W45" s="634">
        <v>46951876</v>
      </c>
      <c r="X45" s="634">
        <v>0</v>
      </c>
      <c r="Y45" s="634">
        <v>877848019</v>
      </c>
      <c r="Z45" s="634">
        <v>0</v>
      </c>
    </row>
    <row r="46" spans="1:26">
      <c r="A46" s="633" t="s">
        <v>52</v>
      </c>
      <c r="B46" s="586" t="s">
        <v>184</v>
      </c>
      <c r="C46" s="634">
        <v>5280090125</v>
      </c>
      <c r="D46" s="634">
        <v>5517715</v>
      </c>
      <c r="E46" s="634">
        <v>5285607840</v>
      </c>
      <c r="F46" s="634">
        <v>4104020504</v>
      </c>
      <c r="G46" s="634">
        <v>5417829</v>
      </c>
      <c r="H46" s="634">
        <v>4109438333</v>
      </c>
      <c r="I46" s="634">
        <v>1733367799</v>
      </c>
      <c r="J46" s="634">
        <v>250044</v>
      </c>
      <c r="K46" s="634">
        <v>1733617843</v>
      </c>
      <c r="L46" s="634">
        <v>25613916</v>
      </c>
      <c r="M46" s="634">
        <v>351048355</v>
      </c>
      <c r="N46" s="634">
        <v>0</v>
      </c>
      <c r="O46" s="634">
        <v>351048355</v>
      </c>
      <c r="P46" s="634">
        <v>11505326287</v>
      </c>
      <c r="Q46" s="634">
        <v>11143092344</v>
      </c>
      <c r="R46" s="634">
        <v>11154277932</v>
      </c>
      <c r="S46" s="634">
        <v>11505326287</v>
      </c>
      <c r="T46" s="634">
        <v>21454523</v>
      </c>
      <c r="U46" s="634">
        <v>0</v>
      </c>
      <c r="V46" s="634">
        <v>21454523</v>
      </c>
      <c r="W46" s="634">
        <v>693031647</v>
      </c>
      <c r="X46" s="634">
        <v>0</v>
      </c>
      <c r="Y46" s="634">
        <v>11505326287</v>
      </c>
      <c r="Z46" s="634">
        <v>0</v>
      </c>
    </row>
    <row r="47" spans="1:26">
      <c r="A47" s="633" t="s">
        <v>328</v>
      </c>
      <c r="B47" s="633" t="s">
        <v>6</v>
      </c>
      <c r="C47" s="634">
        <v>457924416</v>
      </c>
      <c r="D47" s="634">
        <v>-12268986</v>
      </c>
      <c r="E47" s="634">
        <v>445655430</v>
      </c>
      <c r="F47" s="634">
        <v>314437140</v>
      </c>
      <c r="G47" s="634">
        <v>-3909345</v>
      </c>
      <c r="H47" s="634">
        <v>310527795</v>
      </c>
      <c r="I47" s="634">
        <v>129582276</v>
      </c>
      <c r="J47" s="634">
        <v>-1111101</v>
      </c>
      <c r="K47" s="634">
        <v>128471175</v>
      </c>
      <c r="L47" s="634">
        <v>2134493</v>
      </c>
      <c r="M47" s="634">
        <v>30739310</v>
      </c>
      <c r="N47" s="634">
        <v>0</v>
      </c>
      <c r="O47" s="634">
        <v>30739310</v>
      </c>
      <c r="P47" s="634">
        <v>917528203</v>
      </c>
      <c r="Q47" s="634">
        <v>904078325</v>
      </c>
      <c r="R47" s="634">
        <v>886788893</v>
      </c>
      <c r="S47" s="634">
        <v>917528203</v>
      </c>
      <c r="T47" s="634">
        <v>1993685</v>
      </c>
      <c r="U47" s="634">
        <v>0</v>
      </c>
      <c r="V47" s="634">
        <v>1993685</v>
      </c>
      <c r="W47" s="634">
        <v>50719971</v>
      </c>
      <c r="X47" s="634">
        <v>0</v>
      </c>
      <c r="Y47" s="634">
        <v>917528203</v>
      </c>
      <c r="Z47" s="634">
        <v>0</v>
      </c>
    </row>
    <row r="48" spans="1:26">
      <c r="A48" s="633" t="s">
        <v>328</v>
      </c>
      <c r="B48" s="633" t="s">
        <v>7</v>
      </c>
      <c r="C48" s="634">
        <v>408762484</v>
      </c>
      <c r="D48" s="634">
        <v>-53286851</v>
      </c>
      <c r="E48" s="634">
        <v>355475633</v>
      </c>
      <c r="F48" s="634">
        <v>297371463</v>
      </c>
      <c r="G48" s="634">
        <v>-20481166</v>
      </c>
      <c r="H48" s="634">
        <v>276890297</v>
      </c>
      <c r="I48" s="634">
        <v>113530057</v>
      </c>
      <c r="J48" s="634">
        <v>-1409688</v>
      </c>
      <c r="K48" s="634">
        <v>112120369</v>
      </c>
      <c r="L48" s="634">
        <v>2134493</v>
      </c>
      <c r="M48" s="634">
        <v>26004745</v>
      </c>
      <c r="N48" s="634">
        <v>0</v>
      </c>
      <c r="O48" s="634">
        <v>26004745</v>
      </c>
      <c r="P48" s="634">
        <v>772625537</v>
      </c>
      <c r="Q48" s="634">
        <v>821798497</v>
      </c>
      <c r="R48" s="634">
        <v>746620792</v>
      </c>
      <c r="S48" s="634">
        <v>772625537</v>
      </c>
      <c r="T48" s="634">
        <v>1972672</v>
      </c>
      <c r="U48" s="634">
        <v>0</v>
      </c>
      <c r="V48" s="634">
        <v>1972672</v>
      </c>
      <c r="W48" s="634">
        <v>35823213</v>
      </c>
      <c r="X48" s="634">
        <v>0</v>
      </c>
      <c r="Y48" s="634">
        <v>772625537</v>
      </c>
      <c r="Z48" s="634">
        <v>0</v>
      </c>
    </row>
    <row r="49" spans="1:26">
      <c r="A49" s="633" t="s">
        <v>328</v>
      </c>
      <c r="B49" s="633" t="s">
        <v>8</v>
      </c>
      <c r="C49" s="634">
        <v>341307685</v>
      </c>
      <c r="D49" s="634">
        <v>-6163049</v>
      </c>
      <c r="E49" s="634">
        <v>335144636</v>
      </c>
      <c r="F49" s="634">
        <v>290336793</v>
      </c>
      <c r="G49" s="634">
        <v>16140720</v>
      </c>
      <c r="H49" s="634">
        <v>306477513</v>
      </c>
      <c r="I49" s="634">
        <v>131855838</v>
      </c>
      <c r="J49" s="634">
        <v>453668</v>
      </c>
      <c r="K49" s="634">
        <v>132309506</v>
      </c>
      <c r="L49" s="634">
        <v>2134493</v>
      </c>
      <c r="M49" s="634">
        <v>25666290</v>
      </c>
      <c r="N49" s="634">
        <v>0</v>
      </c>
      <c r="O49" s="634">
        <v>25666290</v>
      </c>
      <c r="P49" s="634">
        <v>801732438</v>
      </c>
      <c r="Q49" s="634">
        <v>765634809</v>
      </c>
      <c r="R49" s="634">
        <v>776066148</v>
      </c>
      <c r="S49" s="634">
        <v>801732438</v>
      </c>
      <c r="T49" s="634">
        <v>1762615</v>
      </c>
      <c r="U49" s="634">
        <v>0</v>
      </c>
      <c r="V49" s="634">
        <v>1762615</v>
      </c>
      <c r="W49" s="634">
        <v>38556467</v>
      </c>
      <c r="X49" s="634">
        <v>0</v>
      </c>
      <c r="Y49" s="634">
        <v>801732438</v>
      </c>
      <c r="Z49" s="634">
        <v>0</v>
      </c>
    </row>
    <row r="50" spans="1:26">
      <c r="A50" s="633" t="s">
        <v>328</v>
      </c>
      <c r="B50" s="633" t="s">
        <v>9</v>
      </c>
      <c r="C50" s="634">
        <v>323884589</v>
      </c>
      <c r="D50" s="634">
        <v>-3172511</v>
      </c>
      <c r="E50" s="634">
        <v>320712078</v>
      </c>
      <c r="F50" s="634">
        <v>311738384</v>
      </c>
      <c r="G50" s="634">
        <v>4864415</v>
      </c>
      <c r="H50" s="634">
        <v>316602799</v>
      </c>
      <c r="I50" s="634">
        <v>134889343</v>
      </c>
      <c r="J50" s="634">
        <v>1292075</v>
      </c>
      <c r="K50" s="634">
        <v>136181418</v>
      </c>
      <c r="L50" s="634">
        <v>2134493</v>
      </c>
      <c r="M50" s="634">
        <v>25129447</v>
      </c>
      <c r="N50" s="634">
        <v>0</v>
      </c>
      <c r="O50" s="634">
        <v>25129447</v>
      </c>
      <c r="P50" s="634">
        <v>800760235</v>
      </c>
      <c r="Q50" s="634">
        <v>772646809</v>
      </c>
      <c r="R50" s="634">
        <v>775630788</v>
      </c>
      <c r="S50" s="634">
        <v>800760235</v>
      </c>
      <c r="T50" s="634">
        <v>1658358</v>
      </c>
      <c r="U50" s="634">
        <v>0</v>
      </c>
      <c r="V50" s="634">
        <v>1658358</v>
      </c>
      <c r="W50" s="634">
        <v>38451932</v>
      </c>
      <c r="X50" s="634">
        <v>0</v>
      </c>
      <c r="Y50" s="634">
        <v>800760235</v>
      </c>
      <c r="Z50" s="634">
        <v>0</v>
      </c>
    </row>
    <row r="51" spans="1:26">
      <c r="A51" s="633" t="s">
        <v>328</v>
      </c>
      <c r="B51" s="633" t="s">
        <v>10</v>
      </c>
      <c r="C51" s="634">
        <v>350828553</v>
      </c>
      <c r="D51" s="634">
        <v>92164286</v>
      </c>
      <c r="E51" s="634">
        <v>442992839</v>
      </c>
      <c r="F51" s="634">
        <v>330401436</v>
      </c>
      <c r="G51" s="634">
        <v>44024027</v>
      </c>
      <c r="H51" s="634">
        <v>374425463</v>
      </c>
      <c r="I51" s="634">
        <v>152815998</v>
      </c>
      <c r="J51" s="634">
        <v>2560914</v>
      </c>
      <c r="K51" s="634">
        <v>155376912</v>
      </c>
      <c r="L51" s="634">
        <v>2134493</v>
      </c>
      <c r="M51" s="634">
        <v>30393797</v>
      </c>
      <c r="N51" s="634">
        <v>0</v>
      </c>
      <c r="O51" s="634">
        <v>30393797</v>
      </c>
      <c r="P51" s="634">
        <v>1005323504</v>
      </c>
      <c r="Q51" s="634">
        <v>836180480</v>
      </c>
      <c r="R51" s="634">
        <v>974929707</v>
      </c>
      <c r="S51" s="634">
        <v>1005323504</v>
      </c>
      <c r="T51" s="634">
        <v>1617456</v>
      </c>
      <c r="U51" s="634">
        <v>0</v>
      </c>
      <c r="V51" s="634">
        <v>1617456</v>
      </c>
      <c r="W51" s="634">
        <v>60929395</v>
      </c>
      <c r="X51" s="634">
        <v>0</v>
      </c>
      <c r="Y51" s="634">
        <v>1005323504</v>
      </c>
      <c r="Z51" s="634">
        <v>0</v>
      </c>
    </row>
    <row r="52" spans="1:26">
      <c r="A52" s="633" t="s">
        <v>328</v>
      </c>
      <c r="B52" s="633" t="s">
        <v>11</v>
      </c>
      <c r="C52" s="634">
        <v>503190972</v>
      </c>
      <c r="D52" s="634">
        <v>45848638</v>
      </c>
      <c r="E52" s="634">
        <v>549039610</v>
      </c>
      <c r="F52" s="634">
        <v>392685605</v>
      </c>
      <c r="G52" s="634">
        <v>9587278</v>
      </c>
      <c r="H52" s="634">
        <v>402272883</v>
      </c>
      <c r="I52" s="634">
        <v>153966062</v>
      </c>
      <c r="J52" s="634">
        <v>22394</v>
      </c>
      <c r="K52" s="634">
        <v>153988456</v>
      </c>
      <c r="L52" s="634">
        <v>2134493</v>
      </c>
      <c r="M52" s="634">
        <v>33408835</v>
      </c>
      <c r="N52" s="634">
        <v>0</v>
      </c>
      <c r="O52" s="634">
        <v>33408835</v>
      </c>
      <c r="P52" s="634">
        <v>1140844277</v>
      </c>
      <c r="Q52" s="634">
        <v>1051977132</v>
      </c>
      <c r="R52" s="634">
        <v>1107435442</v>
      </c>
      <c r="S52" s="634">
        <v>1140844277</v>
      </c>
      <c r="T52" s="634">
        <v>1739428</v>
      </c>
      <c r="U52" s="634">
        <v>0</v>
      </c>
      <c r="V52" s="634">
        <v>1739428</v>
      </c>
      <c r="W52" s="634">
        <v>78884794</v>
      </c>
      <c r="X52" s="634">
        <v>0</v>
      </c>
      <c r="Y52" s="634">
        <v>1140844277</v>
      </c>
      <c r="Z52" s="634">
        <v>0</v>
      </c>
    </row>
    <row r="53" spans="1:26">
      <c r="A53" s="633" t="s">
        <v>328</v>
      </c>
      <c r="B53" s="633" t="s">
        <v>12</v>
      </c>
      <c r="C53" s="634">
        <v>590764710</v>
      </c>
      <c r="D53" s="634">
        <v>18665363</v>
      </c>
      <c r="E53" s="634">
        <v>609430073</v>
      </c>
      <c r="F53" s="634">
        <v>420929619</v>
      </c>
      <c r="G53" s="634">
        <v>8531755</v>
      </c>
      <c r="H53" s="634">
        <v>429461374</v>
      </c>
      <c r="I53" s="634">
        <v>171923591</v>
      </c>
      <c r="J53" s="634">
        <v>-248618</v>
      </c>
      <c r="K53" s="634">
        <v>171674973</v>
      </c>
      <c r="L53" s="634">
        <v>2134493</v>
      </c>
      <c r="M53" s="634">
        <v>36198851</v>
      </c>
      <c r="N53" s="634">
        <v>0</v>
      </c>
      <c r="O53" s="634">
        <v>36198851</v>
      </c>
      <c r="P53" s="634">
        <v>1248899764</v>
      </c>
      <c r="Q53" s="634">
        <v>1185752413</v>
      </c>
      <c r="R53" s="634">
        <v>1212700913</v>
      </c>
      <c r="S53" s="634">
        <v>1248899764</v>
      </c>
      <c r="T53" s="634">
        <v>1825242</v>
      </c>
      <c r="U53" s="634">
        <v>0</v>
      </c>
      <c r="V53" s="634">
        <v>1825242</v>
      </c>
      <c r="W53" s="634">
        <v>94767028</v>
      </c>
      <c r="X53" s="634">
        <v>0</v>
      </c>
      <c r="Y53" s="634">
        <v>1248899764</v>
      </c>
      <c r="Z53" s="634">
        <v>0</v>
      </c>
    </row>
    <row r="54" spans="1:26">
      <c r="A54" s="633" t="s">
        <v>328</v>
      </c>
      <c r="B54" s="633" t="s">
        <v>13</v>
      </c>
      <c r="C54" s="634">
        <v>595663143</v>
      </c>
      <c r="D54" s="634">
        <v>-3368344</v>
      </c>
      <c r="E54" s="634">
        <v>592294799</v>
      </c>
      <c r="F54" s="634">
        <v>422633296</v>
      </c>
      <c r="G54" s="634">
        <v>5463780</v>
      </c>
      <c r="H54" s="634">
        <v>428097076</v>
      </c>
      <c r="I54" s="634">
        <v>174368677</v>
      </c>
      <c r="J54" s="634">
        <v>-102221</v>
      </c>
      <c r="K54" s="634">
        <v>174266456</v>
      </c>
      <c r="L54" s="634">
        <v>2134493</v>
      </c>
      <c r="M54" s="634">
        <v>36597777</v>
      </c>
      <c r="N54" s="634">
        <v>0</v>
      </c>
      <c r="O54" s="634">
        <v>36597777</v>
      </c>
      <c r="P54" s="634">
        <v>1233390601</v>
      </c>
      <c r="Q54" s="634">
        <v>1194799609</v>
      </c>
      <c r="R54" s="634">
        <v>1196792824</v>
      </c>
      <c r="S54" s="634">
        <v>1233390601</v>
      </c>
      <c r="T54" s="634">
        <v>2094759</v>
      </c>
      <c r="U54" s="634">
        <v>0</v>
      </c>
      <c r="V54" s="634">
        <v>2094759</v>
      </c>
      <c r="W54" s="634">
        <v>92411345</v>
      </c>
      <c r="X54" s="634">
        <v>0</v>
      </c>
      <c r="Y54" s="634">
        <v>1233390601</v>
      </c>
      <c r="Z54" s="634">
        <v>0</v>
      </c>
    </row>
    <row r="55" spans="1:26">
      <c r="A55" s="633" t="s">
        <v>328</v>
      </c>
      <c r="B55" s="633" t="s">
        <v>14</v>
      </c>
      <c r="C55" s="634">
        <v>564553816</v>
      </c>
      <c r="D55" s="634">
        <v>-65197923</v>
      </c>
      <c r="E55" s="634">
        <v>499355893</v>
      </c>
      <c r="F55" s="634">
        <v>421503652</v>
      </c>
      <c r="G55" s="634">
        <v>-29517285</v>
      </c>
      <c r="H55" s="634">
        <v>391986367</v>
      </c>
      <c r="I55" s="634">
        <v>157759791</v>
      </c>
      <c r="J55" s="634">
        <v>-1716711</v>
      </c>
      <c r="K55" s="634">
        <v>156043080</v>
      </c>
      <c r="L55" s="634">
        <v>2134493</v>
      </c>
      <c r="M55" s="634">
        <v>32221516</v>
      </c>
      <c r="N55" s="634">
        <v>0</v>
      </c>
      <c r="O55" s="634">
        <v>32221516</v>
      </c>
      <c r="P55" s="634">
        <v>1081741349</v>
      </c>
      <c r="Q55" s="634">
        <v>1145951752</v>
      </c>
      <c r="R55" s="634">
        <v>1049519833</v>
      </c>
      <c r="S55" s="634">
        <v>1081741349</v>
      </c>
      <c r="T55" s="634">
        <v>1849505</v>
      </c>
      <c r="U55" s="634">
        <v>0</v>
      </c>
      <c r="V55" s="634">
        <v>1849505</v>
      </c>
      <c r="W55" s="634">
        <v>70754104</v>
      </c>
      <c r="X55" s="634">
        <v>0</v>
      </c>
      <c r="Y55" s="634">
        <v>1081741349</v>
      </c>
      <c r="Z55" s="634">
        <v>0</v>
      </c>
    </row>
    <row r="56" spans="1:26">
      <c r="A56" s="633" t="s">
        <v>328</v>
      </c>
      <c r="B56" s="633" t="s">
        <v>15</v>
      </c>
      <c r="C56" s="634">
        <v>451587786</v>
      </c>
      <c r="D56" s="634">
        <v>-75389828</v>
      </c>
      <c r="E56" s="634">
        <v>376197958</v>
      </c>
      <c r="F56" s="634">
        <v>379687930</v>
      </c>
      <c r="G56" s="634">
        <v>-28919421</v>
      </c>
      <c r="H56" s="634">
        <v>350768509</v>
      </c>
      <c r="I56" s="634">
        <v>151825823</v>
      </c>
      <c r="J56" s="634">
        <v>-815092</v>
      </c>
      <c r="K56" s="634">
        <v>151010731</v>
      </c>
      <c r="L56" s="634">
        <v>2134493</v>
      </c>
      <c r="M56" s="634">
        <v>28121770</v>
      </c>
      <c r="N56" s="634">
        <v>0</v>
      </c>
      <c r="O56" s="634">
        <v>28121770</v>
      </c>
      <c r="P56" s="634">
        <v>908233461</v>
      </c>
      <c r="Q56" s="634">
        <v>985236032</v>
      </c>
      <c r="R56" s="634">
        <v>880111691</v>
      </c>
      <c r="S56" s="634">
        <v>908233461</v>
      </c>
      <c r="T56" s="634">
        <v>1625397</v>
      </c>
      <c r="U56" s="634">
        <v>0</v>
      </c>
      <c r="V56" s="634">
        <v>1625397</v>
      </c>
      <c r="W56" s="634">
        <v>49561385</v>
      </c>
      <c r="X56" s="634">
        <v>0</v>
      </c>
      <c r="Y56" s="634">
        <v>908233461</v>
      </c>
      <c r="Z56" s="634">
        <v>0</v>
      </c>
    </row>
    <row r="57" spans="1:26">
      <c r="A57" s="633" t="s">
        <v>328</v>
      </c>
      <c r="B57" s="633" t="s">
        <v>16</v>
      </c>
      <c r="C57" s="634">
        <v>315160554</v>
      </c>
      <c r="D57" s="634">
        <v>22800264</v>
      </c>
      <c r="E57" s="634">
        <v>337960818</v>
      </c>
      <c r="F57" s="634">
        <v>303221068</v>
      </c>
      <c r="G57" s="634">
        <v>-1705021</v>
      </c>
      <c r="H57" s="634">
        <v>301516047</v>
      </c>
      <c r="I57" s="634">
        <v>132534545</v>
      </c>
      <c r="J57" s="634">
        <v>815937</v>
      </c>
      <c r="K57" s="634">
        <v>133350482</v>
      </c>
      <c r="L57" s="634">
        <v>2134493</v>
      </c>
      <c r="M57" s="634">
        <v>26531125</v>
      </c>
      <c r="N57" s="634">
        <v>0</v>
      </c>
      <c r="O57" s="634">
        <v>26531125</v>
      </c>
      <c r="P57" s="634">
        <v>801492965</v>
      </c>
      <c r="Q57" s="634">
        <v>753050660</v>
      </c>
      <c r="R57" s="634">
        <v>774961840</v>
      </c>
      <c r="S57" s="634">
        <v>801492965</v>
      </c>
      <c r="T57" s="634">
        <v>1493857</v>
      </c>
      <c r="U57" s="634">
        <v>0</v>
      </c>
      <c r="V57" s="634">
        <v>1493857</v>
      </c>
      <c r="W57" s="634">
        <v>38504208</v>
      </c>
      <c r="X57" s="634">
        <v>0</v>
      </c>
      <c r="Y57" s="634">
        <v>801492965</v>
      </c>
      <c r="Z57" s="634">
        <v>0</v>
      </c>
    </row>
    <row r="58" spans="1:26">
      <c r="A58" s="633" t="s">
        <v>328</v>
      </c>
      <c r="B58" s="633" t="s">
        <v>17</v>
      </c>
      <c r="C58" s="634">
        <v>376642414</v>
      </c>
      <c r="D58" s="634">
        <v>45359982</v>
      </c>
      <c r="E58" s="634">
        <v>422002396</v>
      </c>
      <c r="F58" s="634">
        <v>309462479</v>
      </c>
      <c r="G58" s="634">
        <v>1298815</v>
      </c>
      <c r="H58" s="634">
        <v>310761294</v>
      </c>
      <c r="I58" s="634">
        <v>128689881</v>
      </c>
      <c r="J58" s="634">
        <v>502536</v>
      </c>
      <c r="K58" s="634">
        <v>129192417</v>
      </c>
      <c r="L58" s="634">
        <v>2134493</v>
      </c>
      <c r="M58" s="634">
        <v>30786645</v>
      </c>
      <c r="N58" s="634">
        <v>0</v>
      </c>
      <c r="O58" s="634">
        <v>30786645</v>
      </c>
      <c r="P58" s="634">
        <v>894877245</v>
      </c>
      <c r="Q58" s="634">
        <v>816929267</v>
      </c>
      <c r="R58" s="634">
        <v>864090600</v>
      </c>
      <c r="S58" s="634">
        <v>894877245</v>
      </c>
      <c r="T58" s="634">
        <v>1821549</v>
      </c>
      <c r="U58" s="634">
        <v>0</v>
      </c>
      <c r="V58" s="634">
        <v>1821549</v>
      </c>
      <c r="W58" s="634">
        <v>48174535</v>
      </c>
      <c r="X58" s="634">
        <v>0</v>
      </c>
      <c r="Y58" s="634">
        <v>894877245</v>
      </c>
      <c r="Z58" s="634">
        <v>0</v>
      </c>
    </row>
    <row r="59" spans="1:26">
      <c r="A59" s="633" t="s">
        <v>328</v>
      </c>
      <c r="B59" s="586" t="s">
        <v>184</v>
      </c>
      <c r="C59" s="634">
        <v>5280271122</v>
      </c>
      <c r="D59" s="634">
        <v>5991041</v>
      </c>
      <c r="E59" s="634">
        <v>5286262163</v>
      </c>
      <c r="F59" s="634">
        <v>4194408865</v>
      </c>
      <c r="G59" s="634">
        <v>5378552</v>
      </c>
      <c r="H59" s="634">
        <v>4199787417</v>
      </c>
      <c r="I59" s="634">
        <v>1733741882</v>
      </c>
      <c r="J59" s="634">
        <v>244093</v>
      </c>
      <c r="K59" s="634">
        <v>1733985975</v>
      </c>
      <c r="L59" s="634">
        <v>25613916</v>
      </c>
      <c r="M59" s="634">
        <v>361800108</v>
      </c>
      <c r="N59" s="634">
        <v>0</v>
      </c>
      <c r="O59" s="634">
        <v>361800108</v>
      </c>
      <c r="P59" s="634">
        <v>11607449579</v>
      </c>
      <c r="Q59" s="634">
        <v>11234035785</v>
      </c>
      <c r="R59" s="634">
        <v>11245649471</v>
      </c>
      <c r="S59" s="634">
        <v>11607449579</v>
      </c>
      <c r="T59" s="634">
        <v>21454523</v>
      </c>
      <c r="U59" s="634">
        <v>0</v>
      </c>
      <c r="V59" s="634">
        <v>21454523</v>
      </c>
      <c r="W59" s="634">
        <v>697538377</v>
      </c>
      <c r="X59" s="634">
        <v>0</v>
      </c>
      <c r="Y59" s="634">
        <v>11607449579</v>
      </c>
      <c r="Z59" s="634">
        <v>0</v>
      </c>
    </row>
    <row r="60" spans="1:26">
      <c r="A60" s="633" t="s">
        <v>327</v>
      </c>
      <c r="B60" s="633" t="s">
        <v>6</v>
      </c>
      <c r="C60" s="634">
        <v>466485040</v>
      </c>
      <c r="D60" s="634">
        <v>-12581223</v>
      </c>
      <c r="E60" s="634">
        <v>453903817</v>
      </c>
      <c r="F60" s="634">
        <v>324349404</v>
      </c>
      <c r="G60" s="634">
        <v>-4018927</v>
      </c>
      <c r="H60" s="634">
        <v>320330477</v>
      </c>
      <c r="I60" s="634">
        <v>129480578</v>
      </c>
      <c r="J60" s="634">
        <v>-1112492</v>
      </c>
      <c r="K60" s="634">
        <v>128368086</v>
      </c>
      <c r="L60" s="634">
        <v>2134493</v>
      </c>
      <c r="M60" s="634">
        <v>31641292</v>
      </c>
      <c r="N60" s="634">
        <v>0</v>
      </c>
      <c r="O60" s="634">
        <v>31641292</v>
      </c>
      <c r="P60" s="634">
        <v>936378165</v>
      </c>
      <c r="Q60" s="634">
        <v>922449515</v>
      </c>
      <c r="R60" s="634">
        <v>904736873</v>
      </c>
      <c r="S60" s="634">
        <v>936378165</v>
      </c>
      <c r="T60" s="634">
        <v>1993685</v>
      </c>
      <c r="U60" s="634">
        <v>0</v>
      </c>
      <c r="V60" s="634">
        <v>1993685</v>
      </c>
      <c r="W60" s="634">
        <v>51726852</v>
      </c>
      <c r="X60" s="634">
        <v>0</v>
      </c>
      <c r="Y60" s="634">
        <v>936378165</v>
      </c>
      <c r="Z60" s="634">
        <v>0</v>
      </c>
    </row>
    <row r="61" spans="1:26">
      <c r="A61" s="633" t="s">
        <v>327</v>
      </c>
      <c r="B61" s="633" t="s">
        <v>7</v>
      </c>
      <c r="C61" s="634">
        <v>423992336</v>
      </c>
      <c r="D61" s="634">
        <v>-42056142</v>
      </c>
      <c r="E61" s="634">
        <v>381936194</v>
      </c>
      <c r="F61" s="634">
        <v>311681692</v>
      </c>
      <c r="G61" s="634">
        <v>-11274239</v>
      </c>
      <c r="H61" s="634">
        <v>300407453</v>
      </c>
      <c r="I61" s="634">
        <v>115592108</v>
      </c>
      <c r="J61" s="634">
        <v>-1432705</v>
      </c>
      <c r="K61" s="634">
        <v>114159403</v>
      </c>
      <c r="L61" s="634">
        <v>2134493</v>
      </c>
      <c r="M61" s="634">
        <v>27790120</v>
      </c>
      <c r="N61" s="634">
        <v>0</v>
      </c>
      <c r="O61" s="634">
        <v>27790120</v>
      </c>
      <c r="P61" s="634">
        <v>826427663</v>
      </c>
      <c r="Q61" s="634">
        <v>853400629</v>
      </c>
      <c r="R61" s="634">
        <v>798637543</v>
      </c>
      <c r="S61" s="634">
        <v>826427663</v>
      </c>
      <c r="T61" s="634">
        <v>1972672</v>
      </c>
      <c r="U61" s="634">
        <v>0</v>
      </c>
      <c r="V61" s="634">
        <v>1972672</v>
      </c>
      <c r="W61" s="634">
        <v>40118816</v>
      </c>
      <c r="X61" s="634">
        <v>0</v>
      </c>
      <c r="Y61" s="634">
        <v>826427663</v>
      </c>
      <c r="Z61" s="634">
        <v>0</v>
      </c>
    </row>
    <row r="62" spans="1:26">
      <c r="A62" s="633" t="s">
        <v>327</v>
      </c>
      <c r="B62" s="633" t="s">
        <v>8</v>
      </c>
      <c r="C62" s="634">
        <v>354576038</v>
      </c>
      <c r="D62" s="634">
        <v>-18836619</v>
      </c>
      <c r="E62" s="634">
        <v>335739419</v>
      </c>
      <c r="F62" s="634">
        <v>304374399</v>
      </c>
      <c r="G62" s="634">
        <v>6750126</v>
      </c>
      <c r="H62" s="634">
        <v>311124525</v>
      </c>
      <c r="I62" s="634">
        <v>131942553</v>
      </c>
      <c r="J62" s="634">
        <v>458236</v>
      </c>
      <c r="K62" s="634">
        <v>132400789</v>
      </c>
      <c r="L62" s="634">
        <v>2134493</v>
      </c>
      <c r="M62" s="634">
        <v>26592482</v>
      </c>
      <c r="N62" s="634">
        <v>0</v>
      </c>
      <c r="O62" s="634">
        <v>26592482</v>
      </c>
      <c r="P62" s="634">
        <v>807991708</v>
      </c>
      <c r="Q62" s="634">
        <v>793027483</v>
      </c>
      <c r="R62" s="634">
        <v>781399226</v>
      </c>
      <c r="S62" s="634">
        <v>807991708</v>
      </c>
      <c r="T62" s="634">
        <v>1762615</v>
      </c>
      <c r="U62" s="634">
        <v>0</v>
      </c>
      <c r="V62" s="634">
        <v>1762615</v>
      </c>
      <c r="W62" s="634">
        <v>38287814</v>
      </c>
      <c r="X62" s="634">
        <v>0</v>
      </c>
      <c r="Y62" s="634">
        <v>807991708</v>
      </c>
      <c r="Z62" s="634">
        <v>0</v>
      </c>
    </row>
    <row r="63" spans="1:26">
      <c r="A63" s="633" t="s">
        <v>327</v>
      </c>
      <c r="B63" s="633" t="s">
        <v>9</v>
      </c>
      <c r="C63" s="634">
        <v>330719728</v>
      </c>
      <c r="D63" s="634">
        <v>-3255227</v>
      </c>
      <c r="E63" s="634">
        <v>327464501</v>
      </c>
      <c r="F63" s="634">
        <v>321217378</v>
      </c>
      <c r="G63" s="634">
        <v>5007575</v>
      </c>
      <c r="H63" s="634">
        <v>326224953</v>
      </c>
      <c r="I63" s="634">
        <v>134793758</v>
      </c>
      <c r="J63" s="634">
        <v>1294802</v>
      </c>
      <c r="K63" s="634">
        <v>136088560</v>
      </c>
      <c r="L63" s="634">
        <v>2134493</v>
      </c>
      <c r="M63" s="634">
        <v>26032646</v>
      </c>
      <c r="N63" s="634">
        <v>0</v>
      </c>
      <c r="O63" s="634">
        <v>26032646</v>
      </c>
      <c r="P63" s="634">
        <v>817945153</v>
      </c>
      <c r="Q63" s="634">
        <v>788865357</v>
      </c>
      <c r="R63" s="634">
        <v>791912507</v>
      </c>
      <c r="S63" s="634">
        <v>817945153</v>
      </c>
      <c r="T63" s="634">
        <v>1658358</v>
      </c>
      <c r="U63" s="634">
        <v>0</v>
      </c>
      <c r="V63" s="634">
        <v>1658358</v>
      </c>
      <c r="W63" s="634">
        <v>39234094</v>
      </c>
      <c r="X63" s="634">
        <v>0</v>
      </c>
      <c r="Y63" s="634">
        <v>817945153</v>
      </c>
      <c r="Z63" s="634">
        <v>0</v>
      </c>
    </row>
    <row r="64" spans="1:26">
      <c r="A64" s="633" t="s">
        <v>327</v>
      </c>
      <c r="B64" s="633" t="s">
        <v>10</v>
      </c>
      <c r="C64" s="634">
        <v>356009204</v>
      </c>
      <c r="D64" s="634">
        <v>94367503</v>
      </c>
      <c r="E64" s="634">
        <v>450376707</v>
      </c>
      <c r="F64" s="634">
        <v>339628039</v>
      </c>
      <c r="G64" s="634">
        <v>45360192</v>
      </c>
      <c r="H64" s="634">
        <v>384988231</v>
      </c>
      <c r="I64" s="634">
        <v>152716947</v>
      </c>
      <c r="J64" s="634">
        <v>2567907</v>
      </c>
      <c r="K64" s="634">
        <v>155284854</v>
      </c>
      <c r="L64" s="634">
        <v>2134493</v>
      </c>
      <c r="M64" s="634">
        <v>31334294</v>
      </c>
      <c r="N64" s="634">
        <v>0</v>
      </c>
      <c r="O64" s="634">
        <v>31334294</v>
      </c>
      <c r="P64" s="634">
        <v>1024118579</v>
      </c>
      <c r="Q64" s="634">
        <v>850488683</v>
      </c>
      <c r="R64" s="634">
        <v>992784285</v>
      </c>
      <c r="S64" s="634">
        <v>1024118579</v>
      </c>
      <c r="T64" s="634">
        <v>1617456</v>
      </c>
      <c r="U64" s="634">
        <v>0</v>
      </c>
      <c r="V64" s="634">
        <v>1617456</v>
      </c>
      <c r="W64" s="634">
        <v>61951977</v>
      </c>
      <c r="X64" s="634">
        <v>0</v>
      </c>
      <c r="Y64" s="634">
        <v>1024118579</v>
      </c>
      <c r="Z64" s="634">
        <v>0</v>
      </c>
    </row>
    <row r="65" spans="1:26">
      <c r="A65" s="633" t="s">
        <v>327</v>
      </c>
      <c r="B65" s="633" t="s">
        <v>11</v>
      </c>
      <c r="C65" s="634">
        <v>509392484</v>
      </c>
      <c r="D65" s="634">
        <v>46871419</v>
      </c>
      <c r="E65" s="634">
        <v>556263903</v>
      </c>
      <c r="F65" s="634">
        <v>402901135</v>
      </c>
      <c r="G65" s="634">
        <v>9875563</v>
      </c>
      <c r="H65" s="634">
        <v>412776698</v>
      </c>
      <c r="I65" s="634">
        <v>153880028</v>
      </c>
      <c r="J65" s="634">
        <v>22071</v>
      </c>
      <c r="K65" s="634">
        <v>153902099</v>
      </c>
      <c r="L65" s="634">
        <v>2134493</v>
      </c>
      <c r="M65" s="634">
        <v>34327321</v>
      </c>
      <c r="N65" s="634">
        <v>0</v>
      </c>
      <c r="O65" s="634">
        <v>34327321</v>
      </c>
      <c r="P65" s="634">
        <v>1159404514</v>
      </c>
      <c r="Q65" s="634">
        <v>1068308140</v>
      </c>
      <c r="R65" s="634">
        <v>1125077193</v>
      </c>
      <c r="S65" s="634">
        <v>1159404514</v>
      </c>
      <c r="T65" s="634">
        <v>1739428</v>
      </c>
      <c r="U65" s="634">
        <v>0</v>
      </c>
      <c r="V65" s="634">
        <v>1739428</v>
      </c>
      <c r="W65" s="634">
        <v>79961926</v>
      </c>
      <c r="X65" s="634">
        <v>0</v>
      </c>
      <c r="Y65" s="634">
        <v>1159404514</v>
      </c>
      <c r="Z65" s="634">
        <v>0</v>
      </c>
    </row>
    <row r="66" spans="1:26">
      <c r="A66" s="633" t="s">
        <v>327</v>
      </c>
      <c r="B66" s="633" t="s">
        <v>12</v>
      </c>
      <c r="C66" s="634">
        <v>597693681</v>
      </c>
      <c r="D66" s="634">
        <v>19067078</v>
      </c>
      <c r="E66" s="634">
        <v>616760759</v>
      </c>
      <c r="F66" s="634">
        <v>431504286</v>
      </c>
      <c r="G66" s="634">
        <v>8784195</v>
      </c>
      <c r="H66" s="634">
        <v>440288481</v>
      </c>
      <c r="I66" s="634">
        <v>171799033</v>
      </c>
      <c r="J66" s="634">
        <v>-248748</v>
      </c>
      <c r="K66" s="634">
        <v>171550285</v>
      </c>
      <c r="L66" s="634">
        <v>2134493</v>
      </c>
      <c r="M66" s="634">
        <v>37156865</v>
      </c>
      <c r="N66" s="634">
        <v>0</v>
      </c>
      <c r="O66" s="634">
        <v>37156865</v>
      </c>
      <c r="P66" s="634">
        <v>1267890883</v>
      </c>
      <c r="Q66" s="634">
        <v>1203131493</v>
      </c>
      <c r="R66" s="634">
        <v>1230734018</v>
      </c>
      <c r="S66" s="634">
        <v>1267890883</v>
      </c>
      <c r="T66" s="634">
        <v>1825242</v>
      </c>
      <c r="U66" s="634">
        <v>0</v>
      </c>
      <c r="V66" s="634">
        <v>1825242</v>
      </c>
      <c r="W66" s="634">
        <v>95937203</v>
      </c>
      <c r="X66" s="634">
        <v>0</v>
      </c>
      <c r="Y66" s="634">
        <v>1267890883</v>
      </c>
      <c r="Z66" s="634">
        <v>0</v>
      </c>
    </row>
    <row r="67" spans="1:26">
      <c r="A67" s="633" t="s">
        <v>327</v>
      </c>
      <c r="B67" s="633" t="s">
        <v>13</v>
      </c>
      <c r="C67" s="634">
        <v>602564787</v>
      </c>
      <c r="D67" s="634">
        <v>-3438025</v>
      </c>
      <c r="E67" s="634">
        <v>599126762</v>
      </c>
      <c r="F67" s="634">
        <v>433066852</v>
      </c>
      <c r="G67" s="634">
        <v>5622279</v>
      </c>
      <c r="H67" s="634">
        <v>438689131</v>
      </c>
      <c r="I67" s="634">
        <v>174205677</v>
      </c>
      <c r="J67" s="634">
        <v>-102292</v>
      </c>
      <c r="K67" s="634">
        <v>174103385</v>
      </c>
      <c r="L67" s="634">
        <v>2134493</v>
      </c>
      <c r="M67" s="634">
        <v>37563019</v>
      </c>
      <c r="N67" s="634">
        <v>0</v>
      </c>
      <c r="O67" s="634">
        <v>37563019</v>
      </c>
      <c r="P67" s="634">
        <v>1251616790</v>
      </c>
      <c r="Q67" s="634">
        <v>1211971809</v>
      </c>
      <c r="R67" s="634">
        <v>1214053771</v>
      </c>
      <c r="S67" s="634">
        <v>1251616790</v>
      </c>
      <c r="T67" s="634">
        <v>2094759</v>
      </c>
      <c r="U67" s="634">
        <v>0</v>
      </c>
      <c r="V67" s="634">
        <v>2094759</v>
      </c>
      <c r="W67" s="634">
        <v>93454187</v>
      </c>
      <c r="X67" s="634">
        <v>0</v>
      </c>
      <c r="Y67" s="634">
        <v>1251616790</v>
      </c>
      <c r="Z67" s="634">
        <v>0</v>
      </c>
    </row>
    <row r="68" spans="1:26">
      <c r="A68" s="633" t="s">
        <v>327</v>
      </c>
      <c r="B68" s="633" t="s">
        <v>14</v>
      </c>
      <c r="C68" s="634">
        <v>571861300</v>
      </c>
      <c r="D68" s="634">
        <v>-66518607</v>
      </c>
      <c r="E68" s="634">
        <v>505342693</v>
      </c>
      <c r="F68" s="634">
        <v>432065906</v>
      </c>
      <c r="G68" s="634">
        <v>-30324646</v>
      </c>
      <c r="H68" s="634">
        <v>401741260</v>
      </c>
      <c r="I68" s="634">
        <v>157601791</v>
      </c>
      <c r="J68" s="634">
        <v>-1716062</v>
      </c>
      <c r="K68" s="634">
        <v>155885729</v>
      </c>
      <c r="L68" s="634">
        <v>2134493</v>
      </c>
      <c r="M68" s="634">
        <v>33157954</v>
      </c>
      <c r="N68" s="634">
        <v>0</v>
      </c>
      <c r="O68" s="634">
        <v>33157954</v>
      </c>
      <c r="P68" s="634">
        <v>1098262129</v>
      </c>
      <c r="Q68" s="634">
        <v>1163663490</v>
      </c>
      <c r="R68" s="634">
        <v>1065104175</v>
      </c>
      <c r="S68" s="634">
        <v>1098262129</v>
      </c>
      <c r="T68" s="634">
        <v>1849505</v>
      </c>
      <c r="U68" s="634">
        <v>0</v>
      </c>
      <c r="V68" s="634">
        <v>1849505</v>
      </c>
      <c r="W68" s="634">
        <v>71518836</v>
      </c>
      <c r="X68" s="634">
        <v>0</v>
      </c>
      <c r="Y68" s="634">
        <v>1098262129</v>
      </c>
      <c r="Z68" s="634">
        <v>0</v>
      </c>
    </row>
    <row r="69" spans="1:26">
      <c r="A69" s="633" t="s">
        <v>327</v>
      </c>
      <c r="B69" s="633" t="s">
        <v>15</v>
      </c>
      <c r="C69" s="634">
        <v>458302143</v>
      </c>
      <c r="D69" s="634">
        <v>-76861257</v>
      </c>
      <c r="E69" s="634">
        <v>381440886</v>
      </c>
      <c r="F69" s="634">
        <v>389506243</v>
      </c>
      <c r="G69" s="634">
        <v>-29718711</v>
      </c>
      <c r="H69" s="634">
        <v>359787532</v>
      </c>
      <c r="I69" s="634">
        <v>151662823</v>
      </c>
      <c r="J69" s="634">
        <v>-814578</v>
      </c>
      <c r="K69" s="634">
        <v>150848245</v>
      </c>
      <c r="L69" s="634">
        <v>2134493</v>
      </c>
      <c r="M69" s="634">
        <v>29081925</v>
      </c>
      <c r="N69" s="634">
        <v>0</v>
      </c>
      <c r="O69" s="634">
        <v>29081925</v>
      </c>
      <c r="P69" s="634">
        <v>923293081</v>
      </c>
      <c r="Q69" s="634">
        <v>1001605702</v>
      </c>
      <c r="R69" s="634">
        <v>894211156</v>
      </c>
      <c r="S69" s="634">
        <v>923293081</v>
      </c>
      <c r="T69" s="634">
        <v>1625397</v>
      </c>
      <c r="U69" s="634">
        <v>0</v>
      </c>
      <c r="V69" s="634">
        <v>1625397</v>
      </c>
      <c r="W69" s="634">
        <v>50126130</v>
      </c>
      <c r="X69" s="634">
        <v>0</v>
      </c>
      <c r="Y69" s="634">
        <v>923293081</v>
      </c>
      <c r="Z69" s="634">
        <v>0</v>
      </c>
    </row>
    <row r="70" spans="1:26">
      <c r="A70" s="633" t="s">
        <v>327</v>
      </c>
      <c r="B70" s="633" t="s">
        <v>16</v>
      </c>
      <c r="C70" s="634">
        <v>319159527</v>
      </c>
      <c r="D70" s="634">
        <v>23210508</v>
      </c>
      <c r="E70" s="634">
        <v>342370035</v>
      </c>
      <c r="F70" s="634">
        <v>311316167</v>
      </c>
      <c r="G70" s="634">
        <v>-1778704</v>
      </c>
      <c r="H70" s="634">
        <v>309537463</v>
      </c>
      <c r="I70" s="634">
        <v>132376545</v>
      </c>
      <c r="J70" s="634">
        <v>815534</v>
      </c>
      <c r="K70" s="634">
        <v>133192079</v>
      </c>
      <c r="L70" s="634">
        <v>2134493</v>
      </c>
      <c r="M70" s="634">
        <v>27437989</v>
      </c>
      <c r="N70" s="634">
        <v>0</v>
      </c>
      <c r="O70" s="634">
        <v>27437989</v>
      </c>
      <c r="P70" s="634">
        <v>814672059</v>
      </c>
      <c r="Q70" s="634">
        <v>764986732</v>
      </c>
      <c r="R70" s="634">
        <v>787234070</v>
      </c>
      <c r="S70" s="634">
        <v>814672059</v>
      </c>
      <c r="T70" s="634">
        <v>1493857</v>
      </c>
      <c r="U70" s="634">
        <v>0</v>
      </c>
      <c r="V70" s="634">
        <v>1493857</v>
      </c>
      <c r="W70" s="634">
        <v>38901146</v>
      </c>
      <c r="X70" s="634">
        <v>0</v>
      </c>
      <c r="Y70" s="634">
        <v>814672059</v>
      </c>
      <c r="Z70" s="634">
        <v>0</v>
      </c>
    </row>
    <row r="71" spans="1:26">
      <c r="A71" s="633" t="s">
        <v>327</v>
      </c>
      <c r="B71" s="633" t="s">
        <v>17</v>
      </c>
      <c r="C71" s="634">
        <v>380017123</v>
      </c>
      <c r="D71" s="634">
        <v>46129693</v>
      </c>
      <c r="E71" s="634">
        <v>426146816</v>
      </c>
      <c r="F71" s="634">
        <v>317564954</v>
      </c>
      <c r="G71" s="634">
        <v>1318544</v>
      </c>
      <c r="H71" s="634">
        <v>318883498</v>
      </c>
      <c r="I71" s="634">
        <v>128511753</v>
      </c>
      <c r="J71" s="634">
        <v>502195</v>
      </c>
      <c r="K71" s="634">
        <v>129013948</v>
      </c>
      <c r="L71" s="634">
        <v>2134493</v>
      </c>
      <c r="M71" s="634">
        <v>31682469</v>
      </c>
      <c r="N71" s="634">
        <v>0</v>
      </c>
      <c r="O71" s="634">
        <v>31682469</v>
      </c>
      <c r="P71" s="634">
        <v>907861224</v>
      </c>
      <c r="Q71" s="634">
        <v>828228323</v>
      </c>
      <c r="R71" s="634">
        <v>876178755</v>
      </c>
      <c r="S71" s="634">
        <v>907861224</v>
      </c>
      <c r="T71" s="634">
        <v>1821549</v>
      </c>
      <c r="U71" s="634">
        <v>0</v>
      </c>
      <c r="V71" s="634">
        <v>1821549</v>
      </c>
      <c r="W71" s="634">
        <v>48532611</v>
      </c>
      <c r="X71" s="634">
        <v>0</v>
      </c>
      <c r="Y71" s="634">
        <v>907861224</v>
      </c>
      <c r="Z71" s="634">
        <v>0</v>
      </c>
    </row>
    <row r="72" spans="1:26">
      <c r="A72" s="633" t="s">
        <v>327</v>
      </c>
      <c r="B72" s="586" t="s">
        <v>184</v>
      </c>
      <c r="C72" s="634">
        <v>5370773391</v>
      </c>
      <c r="D72" s="634">
        <v>6099101</v>
      </c>
      <c r="E72" s="634">
        <v>5376872492</v>
      </c>
      <c r="F72" s="634">
        <v>4319176455</v>
      </c>
      <c r="G72" s="634">
        <v>5603247</v>
      </c>
      <c r="H72" s="634">
        <v>4324779702</v>
      </c>
      <c r="I72" s="634">
        <v>1734563594</v>
      </c>
      <c r="J72" s="634">
        <v>233868</v>
      </c>
      <c r="K72" s="634">
        <v>1734797462</v>
      </c>
      <c r="L72" s="634">
        <v>25613916</v>
      </c>
      <c r="M72" s="634">
        <v>373798376</v>
      </c>
      <c r="N72" s="634">
        <v>0</v>
      </c>
      <c r="O72" s="634">
        <v>373798376</v>
      </c>
      <c r="P72" s="634">
        <v>11835861948</v>
      </c>
      <c r="Q72" s="634">
        <v>11450127356</v>
      </c>
      <c r="R72" s="634">
        <v>11462063572</v>
      </c>
      <c r="S72" s="634">
        <v>11835861948</v>
      </c>
      <c r="T72" s="634">
        <v>21454523</v>
      </c>
      <c r="U72" s="634">
        <v>0</v>
      </c>
      <c r="V72" s="634">
        <v>21454523</v>
      </c>
      <c r="W72" s="634">
        <v>709751592</v>
      </c>
      <c r="X72" s="634">
        <v>0</v>
      </c>
      <c r="Y72" s="634">
        <v>11835861948</v>
      </c>
      <c r="Z72" s="634">
        <v>0</v>
      </c>
    </row>
    <row r="73" spans="1:26">
      <c r="A73" s="633" t="s">
        <v>326</v>
      </c>
      <c r="B73" s="633" t="s">
        <v>6</v>
      </c>
      <c r="C73" s="634">
        <v>467396644</v>
      </c>
      <c r="D73" s="634">
        <v>-12702301</v>
      </c>
      <c r="E73" s="634">
        <v>454694343</v>
      </c>
      <c r="F73" s="634">
        <v>329778107</v>
      </c>
      <c r="G73" s="634">
        <v>-4083406</v>
      </c>
      <c r="H73" s="634">
        <v>325694701</v>
      </c>
      <c r="I73" s="634">
        <v>133129229</v>
      </c>
      <c r="J73" s="634">
        <v>-1210500</v>
      </c>
      <c r="K73" s="634">
        <v>131918729</v>
      </c>
      <c r="L73" s="634">
        <v>2134493</v>
      </c>
      <c r="M73" s="634">
        <v>32484602</v>
      </c>
      <c r="N73" s="634">
        <v>0</v>
      </c>
      <c r="O73" s="634">
        <v>32484602</v>
      </c>
      <c r="P73" s="634">
        <v>946926868</v>
      </c>
      <c r="Q73" s="634">
        <v>932438473</v>
      </c>
      <c r="R73" s="634">
        <v>914442266</v>
      </c>
      <c r="S73" s="634">
        <v>946926868</v>
      </c>
      <c r="T73" s="634">
        <v>1993685</v>
      </c>
      <c r="U73" s="634">
        <v>0</v>
      </c>
      <c r="V73" s="634">
        <v>1993685</v>
      </c>
      <c r="W73" s="634">
        <v>52187062</v>
      </c>
      <c r="X73" s="634">
        <v>0</v>
      </c>
      <c r="Y73" s="634">
        <v>946926868</v>
      </c>
      <c r="Z73" s="634">
        <v>0</v>
      </c>
    </row>
    <row r="74" spans="1:26">
      <c r="A74" s="633" t="s">
        <v>326</v>
      </c>
      <c r="B74" s="633" t="s">
        <v>7</v>
      </c>
      <c r="C74" s="634">
        <v>425670741</v>
      </c>
      <c r="D74" s="634">
        <v>-56080284</v>
      </c>
      <c r="E74" s="634">
        <v>369590457</v>
      </c>
      <c r="F74" s="634">
        <v>317005803</v>
      </c>
      <c r="G74" s="634">
        <v>-21871221</v>
      </c>
      <c r="H74" s="634">
        <v>295134582</v>
      </c>
      <c r="I74" s="634">
        <v>117027383</v>
      </c>
      <c r="J74" s="634">
        <v>-1528739</v>
      </c>
      <c r="K74" s="634">
        <v>115498644</v>
      </c>
      <c r="L74" s="634">
        <v>2134493</v>
      </c>
      <c r="M74" s="634">
        <v>27547629</v>
      </c>
      <c r="N74" s="634">
        <v>0</v>
      </c>
      <c r="O74" s="634">
        <v>27547629</v>
      </c>
      <c r="P74" s="634">
        <v>809905805</v>
      </c>
      <c r="Q74" s="634">
        <v>861838420</v>
      </c>
      <c r="R74" s="634">
        <v>782358176</v>
      </c>
      <c r="S74" s="634">
        <v>809905805</v>
      </c>
      <c r="T74" s="634">
        <v>1972672</v>
      </c>
      <c r="U74" s="634">
        <v>0</v>
      </c>
      <c r="V74" s="634">
        <v>1972672</v>
      </c>
      <c r="W74" s="634">
        <v>37930901</v>
      </c>
      <c r="X74" s="634">
        <v>0</v>
      </c>
      <c r="Y74" s="634">
        <v>809905805</v>
      </c>
      <c r="Z74" s="634">
        <v>0</v>
      </c>
    </row>
    <row r="75" spans="1:26">
      <c r="A75" s="633" t="s">
        <v>326</v>
      </c>
      <c r="B75" s="633" t="s">
        <v>8</v>
      </c>
      <c r="C75" s="634">
        <v>356465983</v>
      </c>
      <c r="D75" s="634">
        <v>-6492008</v>
      </c>
      <c r="E75" s="634">
        <v>349973975</v>
      </c>
      <c r="F75" s="634">
        <v>309575959</v>
      </c>
      <c r="G75" s="634">
        <v>17263095</v>
      </c>
      <c r="H75" s="634">
        <v>326839054</v>
      </c>
      <c r="I75" s="634">
        <v>135603343</v>
      </c>
      <c r="J75" s="634">
        <v>493883</v>
      </c>
      <c r="K75" s="634">
        <v>136097226</v>
      </c>
      <c r="L75" s="634">
        <v>2134493</v>
      </c>
      <c r="M75" s="634">
        <v>27342202</v>
      </c>
      <c r="N75" s="634">
        <v>0</v>
      </c>
      <c r="O75" s="634">
        <v>27342202</v>
      </c>
      <c r="P75" s="634">
        <v>842386950</v>
      </c>
      <c r="Q75" s="634">
        <v>803779778</v>
      </c>
      <c r="R75" s="634">
        <v>815044748</v>
      </c>
      <c r="S75" s="634">
        <v>842386950</v>
      </c>
      <c r="T75" s="634">
        <v>1762615</v>
      </c>
      <c r="U75" s="634">
        <v>0</v>
      </c>
      <c r="V75" s="634">
        <v>1762615</v>
      </c>
      <c r="W75" s="634">
        <v>41019739</v>
      </c>
      <c r="X75" s="634">
        <v>0</v>
      </c>
      <c r="Y75" s="634">
        <v>842386950</v>
      </c>
      <c r="Z75" s="634">
        <v>0</v>
      </c>
    </row>
    <row r="76" spans="1:26">
      <c r="A76" s="633" t="s">
        <v>326</v>
      </c>
      <c r="B76" s="633" t="s">
        <v>9</v>
      </c>
      <c r="C76" s="634">
        <v>332441511</v>
      </c>
      <c r="D76" s="634">
        <v>-3287889</v>
      </c>
      <c r="E76" s="634">
        <v>329153622</v>
      </c>
      <c r="F76" s="634">
        <v>326612394</v>
      </c>
      <c r="G76" s="634">
        <v>5093002</v>
      </c>
      <c r="H76" s="634">
        <v>331705396</v>
      </c>
      <c r="I76" s="634">
        <v>138571965</v>
      </c>
      <c r="J76" s="634">
        <v>1409528</v>
      </c>
      <c r="K76" s="634">
        <v>139981493</v>
      </c>
      <c r="L76" s="634">
        <v>2134493</v>
      </c>
      <c r="M76" s="634">
        <v>26722168</v>
      </c>
      <c r="N76" s="634">
        <v>0</v>
      </c>
      <c r="O76" s="634">
        <v>26722168</v>
      </c>
      <c r="P76" s="634">
        <v>829697172</v>
      </c>
      <c r="Q76" s="634">
        <v>799760363</v>
      </c>
      <c r="R76" s="634">
        <v>802975004</v>
      </c>
      <c r="S76" s="634">
        <v>829697172</v>
      </c>
      <c r="T76" s="634">
        <v>1658358</v>
      </c>
      <c r="U76" s="634">
        <v>0</v>
      </c>
      <c r="V76" s="634">
        <v>1658358</v>
      </c>
      <c r="W76" s="634">
        <v>39771657</v>
      </c>
      <c r="X76" s="634">
        <v>0</v>
      </c>
      <c r="Y76" s="634">
        <v>829697172</v>
      </c>
      <c r="Z76" s="634">
        <v>0</v>
      </c>
    </row>
    <row r="77" spans="1:26">
      <c r="A77" s="633" t="s">
        <v>326</v>
      </c>
      <c r="B77" s="633" t="s">
        <v>10</v>
      </c>
      <c r="C77" s="634">
        <v>355898704</v>
      </c>
      <c r="D77" s="634">
        <v>95284722</v>
      </c>
      <c r="E77" s="634">
        <v>451183426</v>
      </c>
      <c r="F77" s="634">
        <v>344954766</v>
      </c>
      <c r="G77" s="634">
        <v>46181701</v>
      </c>
      <c r="H77" s="634">
        <v>391136467</v>
      </c>
      <c r="I77" s="634">
        <v>156248921</v>
      </c>
      <c r="J77" s="634">
        <v>2724300</v>
      </c>
      <c r="K77" s="634">
        <v>158973221</v>
      </c>
      <c r="L77" s="634">
        <v>2134493</v>
      </c>
      <c r="M77" s="634">
        <v>32009355</v>
      </c>
      <c r="N77" s="634">
        <v>0</v>
      </c>
      <c r="O77" s="634">
        <v>32009355</v>
      </c>
      <c r="P77" s="634">
        <v>1035436962</v>
      </c>
      <c r="Q77" s="634">
        <v>859236884</v>
      </c>
      <c r="R77" s="634">
        <v>1003427607</v>
      </c>
      <c r="S77" s="634">
        <v>1035436962</v>
      </c>
      <c r="T77" s="634">
        <v>1617456</v>
      </c>
      <c r="U77" s="634">
        <v>0</v>
      </c>
      <c r="V77" s="634">
        <v>1617456</v>
      </c>
      <c r="W77" s="634">
        <v>62516357</v>
      </c>
      <c r="X77" s="634">
        <v>0</v>
      </c>
      <c r="Y77" s="634">
        <v>1035436962</v>
      </c>
      <c r="Z77" s="634">
        <v>0</v>
      </c>
    </row>
    <row r="78" spans="1:26">
      <c r="A78" s="633" t="s">
        <v>326</v>
      </c>
      <c r="B78" s="633" t="s">
        <v>11</v>
      </c>
      <c r="C78" s="634">
        <v>508822955</v>
      </c>
      <c r="D78" s="634">
        <v>47328825</v>
      </c>
      <c r="E78" s="634">
        <v>556151780</v>
      </c>
      <c r="F78" s="634">
        <v>409088325</v>
      </c>
      <c r="G78" s="634">
        <v>10063151</v>
      </c>
      <c r="H78" s="634">
        <v>419151476</v>
      </c>
      <c r="I78" s="634">
        <v>157794011</v>
      </c>
      <c r="J78" s="634">
        <v>27153</v>
      </c>
      <c r="K78" s="634">
        <v>157821164</v>
      </c>
      <c r="L78" s="634">
        <v>2134493</v>
      </c>
      <c r="M78" s="634">
        <v>34940780</v>
      </c>
      <c r="N78" s="634">
        <v>0</v>
      </c>
      <c r="O78" s="634">
        <v>34940780</v>
      </c>
      <c r="P78" s="634">
        <v>1170199693</v>
      </c>
      <c r="Q78" s="634">
        <v>1077839784</v>
      </c>
      <c r="R78" s="634">
        <v>1135258913</v>
      </c>
      <c r="S78" s="634">
        <v>1170199693</v>
      </c>
      <c r="T78" s="634">
        <v>1739428</v>
      </c>
      <c r="U78" s="634">
        <v>0</v>
      </c>
      <c r="V78" s="634">
        <v>1739428</v>
      </c>
      <c r="W78" s="634">
        <v>80557457</v>
      </c>
      <c r="X78" s="634">
        <v>0</v>
      </c>
      <c r="Y78" s="634">
        <v>1170199693</v>
      </c>
      <c r="Z78" s="634">
        <v>0</v>
      </c>
    </row>
    <row r="79" spans="1:26">
      <c r="A79" s="633" t="s">
        <v>326</v>
      </c>
      <c r="B79" s="633" t="s">
        <v>12</v>
      </c>
      <c r="C79" s="634">
        <v>597205299</v>
      </c>
      <c r="D79" s="634">
        <v>19253705</v>
      </c>
      <c r="E79" s="634">
        <v>616459004</v>
      </c>
      <c r="F79" s="634">
        <v>438094181</v>
      </c>
      <c r="G79" s="634">
        <v>8951237</v>
      </c>
      <c r="H79" s="634">
        <v>447045418</v>
      </c>
      <c r="I79" s="634">
        <v>176012475</v>
      </c>
      <c r="J79" s="634">
        <v>-262288</v>
      </c>
      <c r="K79" s="634">
        <v>175750187</v>
      </c>
      <c r="L79" s="634">
        <v>2134493</v>
      </c>
      <c r="M79" s="634">
        <v>37750078</v>
      </c>
      <c r="N79" s="634">
        <v>0</v>
      </c>
      <c r="O79" s="634">
        <v>37750078</v>
      </c>
      <c r="P79" s="634">
        <v>1279139180</v>
      </c>
      <c r="Q79" s="634">
        <v>1213446448</v>
      </c>
      <c r="R79" s="634">
        <v>1241389102</v>
      </c>
      <c r="S79" s="634">
        <v>1279139180</v>
      </c>
      <c r="T79" s="634">
        <v>1825242</v>
      </c>
      <c r="U79" s="634">
        <v>0</v>
      </c>
      <c r="V79" s="634">
        <v>1825242</v>
      </c>
      <c r="W79" s="634">
        <v>96650109</v>
      </c>
      <c r="X79" s="634">
        <v>0</v>
      </c>
      <c r="Y79" s="634">
        <v>1279139180</v>
      </c>
      <c r="Z79" s="634">
        <v>0</v>
      </c>
    </row>
    <row r="80" spans="1:26">
      <c r="A80" s="633" t="s">
        <v>326</v>
      </c>
      <c r="B80" s="633" t="s">
        <v>13</v>
      </c>
      <c r="C80" s="634">
        <v>602367171</v>
      </c>
      <c r="D80" s="634">
        <v>-3471260</v>
      </c>
      <c r="E80" s="634">
        <v>598895911</v>
      </c>
      <c r="F80" s="634">
        <v>439720477</v>
      </c>
      <c r="G80" s="634">
        <v>5727794</v>
      </c>
      <c r="H80" s="634">
        <v>445448271</v>
      </c>
      <c r="I80" s="634">
        <v>178409080</v>
      </c>
      <c r="J80" s="634">
        <v>-109276</v>
      </c>
      <c r="K80" s="634">
        <v>178299804</v>
      </c>
      <c r="L80" s="634">
        <v>2134493</v>
      </c>
      <c r="M80" s="634">
        <v>38122345</v>
      </c>
      <c r="N80" s="634">
        <v>0</v>
      </c>
      <c r="O80" s="634">
        <v>38122345</v>
      </c>
      <c r="P80" s="634">
        <v>1262900824</v>
      </c>
      <c r="Q80" s="634">
        <v>1222631221</v>
      </c>
      <c r="R80" s="634">
        <v>1224778479</v>
      </c>
      <c r="S80" s="634">
        <v>1262900824</v>
      </c>
      <c r="T80" s="634">
        <v>2094759</v>
      </c>
      <c r="U80" s="634">
        <v>0</v>
      </c>
      <c r="V80" s="634">
        <v>2094759</v>
      </c>
      <c r="W80" s="634">
        <v>94155090</v>
      </c>
      <c r="X80" s="634">
        <v>0</v>
      </c>
      <c r="Y80" s="634">
        <v>1262900824</v>
      </c>
      <c r="Z80" s="634">
        <v>0</v>
      </c>
    </row>
    <row r="81" spans="1:26">
      <c r="A81" s="633" t="s">
        <v>326</v>
      </c>
      <c r="B81" s="633" t="s">
        <v>14</v>
      </c>
      <c r="C81" s="634">
        <v>572891746</v>
      </c>
      <c r="D81" s="634">
        <v>-67165476</v>
      </c>
      <c r="E81" s="634">
        <v>505726270</v>
      </c>
      <c r="F81" s="634">
        <v>438940453</v>
      </c>
      <c r="G81" s="634">
        <v>-30876612</v>
      </c>
      <c r="H81" s="634">
        <v>408063841</v>
      </c>
      <c r="I81" s="634">
        <v>161704031</v>
      </c>
      <c r="J81" s="634">
        <v>-1854317</v>
      </c>
      <c r="K81" s="634">
        <v>159849714</v>
      </c>
      <c r="L81" s="634">
        <v>2134493</v>
      </c>
      <c r="M81" s="634">
        <v>33678028</v>
      </c>
      <c r="N81" s="634">
        <v>0</v>
      </c>
      <c r="O81" s="634">
        <v>33678028</v>
      </c>
      <c r="P81" s="634">
        <v>1109452346</v>
      </c>
      <c r="Q81" s="634">
        <v>1175670723</v>
      </c>
      <c r="R81" s="634">
        <v>1075774318</v>
      </c>
      <c r="S81" s="634">
        <v>1109452346</v>
      </c>
      <c r="T81" s="634">
        <v>1849505</v>
      </c>
      <c r="U81" s="634">
        <v>0</v>
      </c>
      <c r="V81" s="634">
        <v>1849505</v>
      </c>
      <c r="W81" s="634">
        <v>72112244</v>
      </c>
      <c r="X81" s="634">
        <v>0</v>
      </c>
      <c r="Y81" s="634">
        <v>1109452346</v>
      </c>
      <c r="Z81" s="634">
        <v>0</v>
      </c>
    </row>
    <row r="82" spans="1:26">
      <c r="A82" s="633" t="s">
        <v>326</v>
      </c>
      <c r="B82" s="633" t="s">
        <v>15</v>
      </c>
      <c r="C82" s="634">
        <v>460496454</v>
      </c>
      <c r="D82" s="634">
        <v>-77609914</v>
      </c>
      <c r="E82" s="634">
        <v>382886540</v>
      </c>
      <c r="F82" s="634">
        <v>396021999</v>
      </c>
      <c r="G82" s="634">
        <v>-30265941</v>
      </c>
      <c r="H82" s="634">
        <v>365756058</v>
      </c>
      <c r="I82" s="634">
        <v>155154882</v>
      </c>
      <c r="J82" s="634">
        <v>-861261</v>
      </c>
      <c r="K82" s="634">
        <v>154293621</v>
      </c>
      <c r="L82" s="634">
        <v>2134493</v>
      </c>
      <c r="M82" s="634">
        <v>29604993</v>
      </c>
      <c r="N82" s="634">
        <v>0</v>
      </c>
      <c r="O82" s="634">
        <v>29604993</v>
      </c>
      <c r="P82" s="634">
        <v>934675705</v>
      </c>
      <c r="Q82" s="634">
        <v>1013807828</v>
      </c>
      <c r="R82" s="634">
        <v>905070712</v>
      </c>
      <c r="S82" s="634">
        <v>934675705</v>
      </c>
      <c r="T82" s="634">
        <v>1625397</v>
      </c>
      <c r="U82" s="634">
        <v>0</v>
      </c>
      <c r="V82" s="634">
        <v>1625397</v>
      </c>
      <c r="W82" s="634">
        <v>50649261</v>
      </c>
      <c r="X82" s="634">
        <v>0</v>
      </c>
      <c r="Y82" s="634">
        <v>934675705</v>
      </c>
      <c r="Z82" s="634">
        <v>0</v>
      </c>
    </row>
    <row r="83" spans="1:26">
      <c r="A83" s="633" t="s">
        <v>326</v>
      </c>
      <c r="B83" s="633" t="s">
        <v>16</v>
      </c>
      <c r="C83" s="634">
        <v>320424790</v>
      </c>
      <c r="D83" s="634">
        <v>23434634</v>
      </c>
      <c r="E83" s="634">
        <v>343859424</v>
      </c>
      <c r="F83" s="634">
        <v>316628031</v>
      </c>
      <c r="G83" s="634">
        <v>-1823783</v>
      </c>
      <c r="H83" s="634">
        <v>314804248</v>
      </c>
      <c r="I83" s="634">
        <v>135643792</v>
      </c>
      <c r="J83" s="634">
        <v>864861</v>
      </c>
      <c r="K83" s="634">
        <v>136508653</v>
      </c>
      <c r="L83" s="634">
        <v>2134493</v>
      </c>
      <c r="M83" s="634">
        <v>27931228</v>
      </c>
      <c r="N83" s="634">
        <v>0</v>
      </c>
      <c r="O83" s="634">
        <v>27931228</v>
      </c>
      <c r="P83" s="634">
        <v>825238046</v>
      </c>
      <c r="Q83" s="634">
        <v>774831106</v>
      </c>
      <c r="R83" s="634">
        <v>797306818</v>
      </c>
      <c r="S83" s="634">
        <v>825238046</v>
      </c>
      <c r="T83" s="634">
        <v>1493857</v>
      </c>
      <c r="U83" s="634">
        <v>0</v>
      </c>
      <c r="V83" s="634">
        <v>1493857</v>
      </c>
      <c r="W83" s="634">
        <v>39324131</v>
      </c>
      <c r="X83" s="634">
        <v>0</v>
      </c>
      <c r="Y83" s="634">
        <v>825238046</v>
      </c>
      <c r="Z83" s="634">
        <v>0</v>
      </c>
    </row>
    <row r="84" spans="1:26">
      <c r="A84" s="633" t="s">
        <v>326</v>
      </c>
      <c r="B84" s="633" t="s">
        <v>17</v>
      </c>
      <c r="C84" s="634">
        <v>380464472</v>
      </c>
      <c r="D84" s="634">
        <v>46578560</v>
      </c>
      <c r="E84" s="634">
        <v>427043032</v>
      </c>
      <c r="F84" s="634">
        <v>322900894</v>
      </c>
      <c r="G84" s="634">
        <v>1339258</v>
      </c>
      <c r="H84" s="634">
        <v>324240152</v>
      </c>
      <c r="I84" s="634">
        <v>131853753</v>
      </c>
      <c r="J84" s="634">
        <v>552044</v>
      </c>
      <c r="K84" s="634">
        <v>132405797</v>
      </c>
      <c r="L84" s="634">
        <v>2134493</v>
      </c>
      <c r="M84" s="634">
        <v>32176163</v>
      </c>
      <c r="N84" s="634">
        <v>0</v>
      </c>
      <c r="O84" s="634">
        <v>32176163</v>
      </c>
      <c r="P84" s="634">
        <v>917999637</v>
      </c>
      <c r="Q84" s="634">
        <v>837353612</v>
      </c>
      <c r="R84" s="634">
        <v>885823474</v>
      </c>
      <c r="S84" s="634">
        <v>917999637</v>
      </c>
      <c r="T84" s="634">
        <v>1821549</v>
      </c>
      <c r="U84" s="634">
        <v>0</v>
      </c>
      <c r="V84" s="634">
        <v>1821549</v>
      </c>
      <c r="W84" s="634">
        <v>48935948</v>
      </c>
      <c r="X84" s="634">
        <v>0</v>
      </c>
      <c r="Y84" s="634">
        <v>917999637</v>
      </c>
      <c r="Z84" s="634">
        <v>0</v>
      </c>
    </row>
    <row r="85" spans="1:26">
      <c r="A85" s="633" t="s">
        <v>326</v>
      </c>
      <c r="B85" s="586" t="s">
        <v>184</v>
      </c>
      <c r="C85" s="634">
        <v>5380546470</v>
      </c>
      <c r="D85" s="634">
        <v>5071314</v>
      </c>
      <c r="E85" s="634">
        <v>5385617784</v>
      </c>
      <c r="F85" s="634">
        <v>4389321389</v>
      </c>
      <c r="G85" s="634">
        <v>5698275</v>
      </c>
      <c r="H85" s="634">
        <v>4395019664</v>
      </c>
      <c r="I85" s="634">
        <v>1777152865</v>
      </c>
      <c r="J85" s="634">
        <v>245388</v>
      </c>
      <c r="K85" s="634">
        <v>1777398253</v>
      </c>
      <c r="L85" s="634">
        <v>25613916</v>
      </c>
      <c r="M85" s="634">
        <v>380309571</v>
      </c>
      <c r="N85" s="634">
        <v>0</v>
      </c>
      <c r="O85" s="634">
        <v>380309571</v>
      </c>
      <c r="P85" s="634">
        <v>11963959188</v>
      </c>
      <c r="Q85" s="634">
        <v>11572634640</v>
      </c>
      <c r="R85" s="634">
        <v>11583649617</v>
      </c>
      <c r="S85" s="634">
        <v>11963959188</v>
      </c>
      <c r="T85" s="634">
        <v>21454523</v>
      </c>
      <c r="U85" s="634">
        <v>0</v>
      </c>
      <c r="V85" s="634">
        <v>21454523</v>
      </c>
      <c r="W85" s="634">
        <v>715809956</v>
      </c>
      <c r="X85" s="634">
        <v>0</v>
      </c>
      <c r="Y85" s="634">
        <v>11963959188</v>
      </c>
      <c r="Z85" s="634">
        <v>0</v>
      </c>
    </row>
    <row r="86" spans="1:26">
      <c r="A86" s="633" t="s">
        <v>325</v>
      </c>
      <c r="B86" s="633" t="s">
        <v>6</v>
      </c>
      <c r="C86" s="634">
        <v>468142673</v>
      </c>
      <c r="D86" s="634">
        <v>-12800440</v>
      </c>
      <c r="E86" s="634">
        <v>455342233</v>
      </c>
      <c r="F86" s="634">
        <v>332976519</v>
      </c>
      <c r="G86" s="634">
        <v>-4125000</v>
      </c>
      <c r="H86" s="634">
        <v>328851519</v>
      </c>
      <c r="I86" s="634">
        <v>133129229</v>
      </c>
      <c r="J86" s="634">
        <v>-1210500</v>
      </c>
      <c r="K86" s="634">
        <v>131918729</v>
      </c>
      <c r="L86" s="634">
        <v>2134493</v>
      </c>
      <c r="M86" s="634">
        <v>32964489</v>
      </c>
      <c r="N86" s="634">
        <v>0</v>
      </c>
      <c r="O86" s="634">
        <v>32964489</v>
      </c>
      <c r="P86" s="634">
        <v>951211463</v>
      </c>
      <c r="Q86" s="634">
        <v>936382914</v>
      </c>
      <c r="R86" s="634">
        <v>918246974</v>
      </c>
      <c r="S86" s="634">
        <v>951211463</v>
      </c>
      <c r="T86" s="634">
        <v>1993685</v>
      </c>
      <c r="U86" s="634">
        <v>0</v>
      </c>
      <c r="V86" s="634">
        <v>1993685</v>
      </c>
      <c r="W86" s="634">
        <v>52289727</v>
      </c>
      <c r="X86" s="634">
        <v>0</v>
      </c>
      <c r="Y86" s="634">
        <v>951211463</v>
      </c>
      <c r="Z86" s="634">
        <v>0</v>
      </c>
    </row>
    <row r="87" spans="1:26">
      <c r="A87" s="633" t="s">
        <v>325</v>
      </c>
      <c r="B87" s="633" t="s">
        <v>7</v>
      </c>
      <c r="C87" s="634">
        <v>427071097</v>
      </c>
      <c r="D87" s="634">
        <v>-56517891</v>
      </c>
      <c r="E87" s="634">
        <v>370553206</v>
      </c>
      <c r="F87" s="634">
        <v>320196002</v>
      </c>
      <c r="G87" s="634">
        <v>-22113141</v>
      </c>
      <c r="H87" s="634">
        <v>298082861</v>
      </c>
      <c r="I87" s="634">
        <v>117027383</v>
      </c>
      <c r="J87" s="634">
        <v>-1528739</v>
      </c>
      <c r="K87" s="634">
        <v>115498644</v>
      </c>
      <c r="L87" s="634">
        <v>2134493</v>
      </c>
      <c r="M87" s="634">
        <v>27977793</v>
      </c>
      <c r="N87" s="634">
        <v>0</v>
      </c>
      <c r="O87" s="634">
        <v>27977793</v>
      </c>
      <c r="P87" s="634">
        <v>814246997</v>
      </c>
      <c r="Q87" s="634">
        <v>866428975</v>
      </c>
      <c r="R87" s="634">
        <v>786269204</v>
      </c>
      <c r="S87" s="634">
        <v>814246997</v>
      </c>
      <c r="T87" s="634">
        <v>1972672</v>
      </c>
      <c r="U87" s="634">
        <v>0</v>
      </c>
      <c r="V87" s="634">
        <v>1972672</v>
      </c>
      <c r="W87" s="634">
        <v>38021388</v>
      </c>
      <c r="X87" s="634">
        <v>0</v>
      </c>
      <c r="Y87" s="634">
        <v>814246997</v>
      </c>
      <c r="Z87" s="634">
        <v>0</v>
      </c>
    </row>
    <row r="88" spans="1:26">
      <c r="A88" s="633" t="s">
        <v>325</v>
      </c>
      <c r="B88" s="633" t="s">
        <v>8</v>
      </c>
      <c r="C88" s="634">
        <v>358062671</v>
      </c>
      <c r="D88" s="634">
        <v>-6543115</v>
      </c>
      <c r="E88" s="634">
        <v>351519556</v>
      </c>
      <c r="F88" s="634">
        <v>312695436</v>
      </c>
      <c r="G88" s="634">
        <v>17454901</v>
      </c>
      <c r="H88" s="634">
        <v>330150337</v>
      </c>
      <c r="I88" s="634">
        <v>135603343</v>
      </c>
      <c r="J88" s="634">
        <v>493883</v>
      </c>
      <c r="K88" s="634">
        <v>136097226</v>
      </c>
      <c r="L88" s="634">
        <v>2134493</v>
      </c>
      <c r="M88" s="634">
        <v>27828743</v>
      </c>
      <c r="N88" s="634">
        <v>0</v>
      </c>
      <c r="O88" s="634">
        <v>27828743</v>
      </c>
      <c r="P88" s="634">
        <v>847730355</v>
      </c>
      <c r="Q88" s="634">
        <v>808495943</v>
      </c>
      <c r="R88" s="634">
        <v>819901612</v>
      </c>
      <c r="S88" s="634">
        <v>847730355</v>
      </c>
      <c r="T88" s="634">
        <v>1762615</v>
      </c>
      <c r="U88" s="634">
        <v>0</v>
      </c>
      <c r="V88" s="634">
        <v>1762615</v>
      </c>
      <c r="W88" s="634">
        <v>41202193</v>
      </c>
      <c r="X88" s="634">
        <v>0</v>
      </c>
      <c r="Y88" s="634">
        <v>847730355</v>
      </c>
      <c r="Z88" s="634">
        <v>0</v>
      </c>
    </row>
    <row r="89" spans="1:26">
      <c r="A89" s="633" t="s">
        <v>325</v>
      </c>
      <c r="B89" s="633" t="s">
        <v>9</v>
      </c>
      <c r="C89" s="634">
        <v>333904477</v>
      </c>
      <c r="D89" s="634">
        <v>-3314362</v>
      </c>
      <c r="E89" s="634">
        <v>330590115</v>
      </c>
      <c r="F89" s="634">
        <v>329800559</v>
      </c>
      <c r="G89" s="634">
        <v>5147283</v>
      </c>
      <c r="H89" s="634">
        <v>334947842</v>
      </c>
      <c r="I89" s="634">
        <v>138571965</v>
      </c>
      <c r="J89" s="634">
        <v>1409528</v>
      </c>
      <c r="K89" s="634">
        <v>139981493</v>
      </c>
      <c r="L89" s="634">
        <v>2134493</v>
      </c>
      <c r="M89" s="634">
        <v>27212594</v>
      </c>
      <c r="N89" s="634">
        <v>0</v>
      </c>
      <c r="O89" s="634">
        <v>27212594</v>
      </c>
      <c r="P89" s="634">
        <v>834866537</v>
      </c>
      <c r="Q89" s="634">
        <v>804411494</v>
      </c>
      <c r="R89" s="634">
        <v>807653943</v>
      </c>
      <c r="S89" s="634">
        <v>834866537</v>
      </c>
      <c r="T89" s="634">
        <v>1658358</v>
      </c>
      <c r="U89" s="634">
        <v>0</v>
      </c>
      <c r="V89" s="634">
        <v>1658358</v>
      </c>
      <c r="W89" s="634">
        <v>39937250</v>
      </c>
      <c r="X89" s="634">
        <v>0</v>
      </c>
      <c r="Y89" s="634">
        <v>834866537</v>
      </c>
      <c r="Z89" s="634">
        <v>0</v>
      </c>
    </row>
    <row r="90" spans="1:26">
      <c r="A90" s="633" t="s">
        <v>325</v>
      </c>
      <c r="B90" s="633" t="s">
        <v>10</v>
      </c>
      <c r="C90" s="634">
        <v>355821099</v>
      </c>
      <c r="D90" s="634">
        <v>96028164</v>
      </c>
      <c r="E90" s="634">
        <v>451849263</v>
      </c>
      <c r="F90" s="634">
        <v>347921257</v>
      </c>
      <c r="G90" s="634">
        <v>46693112</v>
      </c>
      <c r="H90" s="634">
        <v>394614369</v>
      </c>
      <c r="I90" s="634">
        <v>156248921</v>
      </c>
      <c r="J90" s="634">
        <v>2724300</v>
      </c>
      <c r="K90" s="634">
        <v>158973221</v>
      </c>
      <c r="L90" s="634">
        <v>2134493</v>
      </c>
      <c r="M90" s="634">
        <v>32538351</v>
      </c>
      <c r="N90" s="634">
        <v>0</v>
      </c>
      <c r="O90" s="634">
        <v>32538351</v>
      </c>
      <c r="P90" s="634">
        <v>1040109697</v>
      </c>
      <c r="Q90" s="634">
        <v>862125770</v>
      </c>
      <c r="R90" s="634">
        <v>1007571346</v>
      </c>
      <c r="S90" s="634">
        <v>1040109697</v>
      </c>
      <c r="T90" s="634">
        <v>1617456</v>
      </c>
      <c r="U90" s="634">
        <v>0</v>
      </c>
      <c r="V90" s="634">
        <v>1617456</v>
      </c>
      <c r="W90" s="634">
        <v>62675036</v>
      </c>
      <c r="X90" s="634">
        <v>0</v>
      </c>
      <c r="Y90" s="634">
        <v>1040109697</v>
      </c>
      <c r="Z90" s="634">
        <v>0</v>
      </c>
    </row>
    <row r="91" spans="1:26">
      <c r="A91" s="633" t="s">
        <v>325</v>
      </c>
      <c r="B91" s="633" t="s">
        <v>11</v>
      </c>
      <c r="C91" s="634">
        <v>508321259</v>
      </c>
      <c r="D91" s="634">
        <v>47699571</v>
      </c>
      <c r="E91" s="634">
        <v>556020830</v>
      </c>
      <c r="F91" s="634">
        <v>412454605</v>
      </c>
      <c r="G91" s="634">
        <v>10178231</v>
      </c>
      <c r="H91" s="634">
        <v>422632836</v>
      </c>
      <c r="I91" s="634">
        <v>157829995</v>
      </c>
      <c r="J91" s="634">
        <v>27009</v>
      </c>
      <c r="K91" s="634">
        <v>157857004</v>
      </c>
      <c r="L91" s="634">
        <v>2134493</v>
      </c>
      <c r="M91" s="634">
        <v>35469922</v>
      </c>
      <c r="N91" s="634">
        <v>0</v>
      </c>
      <c r="O91" s="634">
        <v>35469922</v>
      </c>
      <c r="P91" s="634">
        <v>1174115085</v>
      </c>
      <c r="Q91" s="634">
        <v>1080740352</v>
      </c>
      <c r="R91" s="634">
        <v>1138645163</v>
      </c>
      <c r="S91" s="634">
        <v>1174115085</v>
      </c>
      <c r="T91" s="634">
        <v>1739428</v>
      </c>
      <c r="U91" s="634">
        <v>0</v>
      </c>
      <c r="V91" s="634">
        <v>1739428</v>
      </c>
      <c r="W91" s="634">
        <v>80702525</v>
      </c>
      <c r="X91" s="634">
        <v>0</v>
      </c>
      <c r="Y91" s="634">
        <v>1174115085</v>
      </c>
      <c r="Z91" s="634">
        <v>0</v>
      </c>
    </row>
    <row r="92" spans="1:26">
      <c r="A92" s="633" t="s">
        <v>325</v>
      </c>
      <c r="B92" s="633" t="s">
        <v>12</v>
      </c>
      <c r="C92" s="634">
        <v>596749132</v>
      </c>
      <c r="D92" s="634">
        <v>19404974</v>
      </c>
      <c r="E92" s="634">
        <v>616154106</v>
      </c>
      <c r="F92" s="634">
        <v>441655766</v>
      </c>
      <c r="G92" s="634">
        <v>9053729</v>
      </c>
      <c r="H92" s="634">
        <v>450709495</v>
      </c>
      <c r="I92" s="634">
        <v>176050918</v>
      </c>
      <c r="J92" s="634">
        <v>-262598</v>
      </c>
      <c r="K92" s="634">
        <v>175788320</v>
      </c>
      <c r="L92" s="634">
        <v>2134493</v>
      </c>
      <c r="M92" s="634">
        <v>38308026</v>
      </c>
      <c r="N92" s="634">
        <v>0</v>
      </c>
      <c r="O92" s="634">
        <v>38308026</v>
      </c>
      <c r="P92" s="634">
        <v>1283094440</v>
      </c>
      <c r="Q92" s="634">
        <v>1216590309</v>
      </c>
      <c r="R92" s="634">
        <v>1244786414</v>
      </c>
      <c r="S92" s="634">
        <v>1283094440</v>
      </c>
      <c r="T92" s="634">
        <v>1825242</v>
      </c>
      <c r="U92" s="634">
        <v>0</v>
      </c>
      <c r="V92" s="634">
        <v>1825242</v>
      </c>
      <c r="W92" s="634">
        <v>96848489</v>
      </c>
      <c r="X92" s="634">
        <v>0</v>
      </c>
      <c r="Y92" s="634">
        <v>1283094440</v>
      </c>
      <c r="Z92" s="634">
        <v>0</v>
      </c>
    </row>
    <row r="93" spans="1:26">
      <c r="A93" s="633" t="s">
        <v>325</v>
      </c>
      <c r="B93" s="633" t="s">
        <v>13</v>
      </c>
      <c r="C93" s="634">
        <v>602154110</v>
      </c>
      <c r="D93" s="634">
        <v>-3498197</v>
      </c>
      <c r="E93" s="634">
        <v>598655913</v>
      </c>
      <c r="F93" s="634">
        <v>443337028</v>
      </c>
      <c r="G93" s="634">
        <v>5792760</v>
      </c>
      <c r="H93" s="634">
        <v>449129788</v>
      </c>
      <c r="I93" s="634">
        <v>178447483</v>
      </c>
      <c r="J93" s="634">
        <v>-109812</v>
      </c>
      <c r="K93" s="634">
        <v>178337671</v>
      </c>
      <c r="L93" s="634">
        <v>2134493</v>
      </c>
      <c r="M93" s="634">
        <v>38684348</v>
      </c>
      <c r="N93" s="634">
        <v>0</v>
      </c>
      <c r="O93" s="634">
        <v>38684348</v>
      </c>
      <c r="P93" s="634">
        <v>1266942213</v>
      </c>
      <c r="Q93" s="634">
        <v>1226073114</v>
      </c>
      <c r="R93" s="634">
        <v>1228257865</v>
      </c>
      <c r="S93" s="634">
        <v>1266942213</v>
      </c>
      <c r="T93" s="634">
        <v>2094759</v>
      </c>
      <c r="U93" s="634">
        <v>0</v>
      </c>
      <c r="V93" s="634">
        <v>2094759</v>
      </c>
      <c r="W93" s="634">
        <v>94350792</v>
      </c>
      <c r="X93" s="634">
        <v>0</v>
      </c>
      <c r="Y93" s="634">
        <v>1266942213</v>
      </c>
      <c r="Z93" s="634">
        <v>0</v>
      </c>
    </row>
    <row r="94" spans="1:26">
      <c r="A94" s="633" t="s">
        <v>325</v>
      </c>
      <c r="B94" s="633" t="s">
        <v>14</v>
      </c>
      <c r="C94" s="634">
        <v>573716261</v>
      </c>
      <c r="D94" s="634">
        <v>-67689787</v>
      </c>
      <c r="E94" s="634">
        <v>506026474</v>
      </c>
      <c r="F94" s="634">
        <v>442799495</v>
      </c>
      <c r="G94" s="634">
        <v>-31219872</v>
      </c>
      <c r="H94" s="634">
        <v>411579623</v>
      </c>
      <c r="I94" s="634">
        <v>161741270</v>
      </c>
      <c r="J94" s="634">
        <v>-1856766</v>
      </c>
      <c r="K94" s="634">
        <v>159884504</v>
      </c>
      <c r="L94" s="634">
        <v>2134493</v>
      </c>
      <c r="M94" s="634">
        <v>34220088</v>
      </c>
      <c r="N94" s="634">
        <v>0</v>
      </c>
      <c r="O94" s="634">
        <v>34220088</v>
      </c>
      <c r="P94" s="634">
        <v>1113845182</v>
      </c>
      <c r="Q94" s="634">
        <v>1180391519</v>
      </c>
      <c r="R94" s="634">
        <v>1079625094</v>
      </c>
      <c r="S94" s="634">
        <v>1113845182</v>
      </c>
      <c r="T94" s="634">
        <v>1849505</v>
      </c>
      <c r="U94" s="634">
        <v>0</v>
      </c>
      <c r="V94" s="634">
        <v>1849505</v>
      </c>
      <c r="W94" s="634">
        <v>72273262</v>
      </c>
      <c r="X94" s="634">
        <v>0</v>
      </c>
      <c r="Y94" s="634">
        <v>1113845182</v>
      </c>
      <c r="Z94" s="634">
        <v>0</v>
      </c>
    </row>
    <row r="95" spans="1:26">
      <c r="A95" s="633" t="s">
        <v>325</v>
      </c>
      <c r="B95" s="633" t="s">
        <v>15</v>
      </c>
      <c r="C95" s="634">
        <v>462326622</v>
      </c>
      <c r="D95" s="634">
        <v>-78216730</v>
      </c>
      <c r="E95" s="634">
        <v>384109892</v>
      </c>
      <c r="F95" s="634">
        <v>399845538</v>
      </c>
      <c r="G95" s="634">
        <v>-30604914</v>
      </c>
      <c r="H95" s="634">
        <v>369240624</v>
      </c>
      <c r="I95" s="634">
        <v>155188941</v>
      </c>
      <c r="J95" s="634">
        <v>-862532</v>
      </c>
      <c r="K95" s="634">
        <v>154326409</v>
      </c>
      <c r="L95" s="634">
        <v>2134493</v>
      </c>
      <c r="M95" s="634">
        <v>30164318</v>
      </c>
      <c r="N95" s="634">
        <v>0</v>
      </c>
      <c r="O95" s="634">
        <v>30164318</v>
      </c>
      <c r="P95" s="634">
        <v>939975736</v>
      </c>
      <c r="Q95" s="634">
        <v>1019495594</v>
      </c>
      <c r="R95" s="634">
        <v>909811418</v>
      </c>
      <c r="S95" s="634">
        <v>939975736</v>
      </c>
      <c r="T95" s="634">
        <v>1625397</v>
      </c>
      <c r="U95" s="634">
        <v>0</v>
      </c>
      <c r="V95" s="634">
        <v>1625397</v>
      </c>
      <c r="W95" s="634">
        <v>50840365</v>
      </c>
      <c r="X95" s="634">
        <v>0</v>
      </c>
      <c r="Y95" s="634">
        <v>939975736</v>
      </c>
      <c r="Z95" s="634">
        <v>0</v>
      </c>
    </row>
    <row r="96" spans="1:26">
      <c r="A96" s="633" t="s">
        <v>325</v>
      </c>
      <c r="B96" s="633" t="s">
        <v>16</v>
      </c>
      <c r="C96" s="634">
        <v>321514301</v>
      </c>
      <c r="D96" s="634">
        <v>23616298</v>
      </c>
      <c r="E96" s="634">
        <v>345130599</v>
      </c>
      <c r="F96" s="634">
        <v>319808485</v>
      </c>
      <c r="G96" s="634">
        <v>-1849398</v>
      </c>
      <c r="H96" s="634">
        <v>317959087</v>
      </c>
      <c r="I96" s="634">
        <v>135700286</v>
      </c>
      <c r="J96" s="634">
        <v>867506</v>
      </c>
      <c r="K96" s="634">
        <v>136567792</v>
      </c>
      <c r="L96" s="634">
        <v>2134493</v>
      </c>
      <c r="M96" s="634">
        <v>28481061</v>
      </c>
      <c r="N96" s="634">
        <v>0</v>
      </c>
      <c r="O96" s="634">
        <v>28481061</v>
      </c>
      <c r="P96" s="634">
        <v>830273032</v>
      </c>
      <c r="Q96" s="634">
        <v>779157565</v>
      </c>
      <c r="R96" s="634">
        <v>801791971</v>
      </c>
      <c r="S96" s="634">
        <v>830273032</v>
      </c>
      <c r="T96" s="634">
        <v>1493857</v>
      </c>
      <c r="U96" s="634">
        <v>0</v>
      </c>
      <c r="V96" s="634">
        <v>1493857</v>
      </c>
      <c r="W96" s="634">
        <v>39476535</v>
      </c>
      <c r="X96" s="634">
        <v>0</v>
      </c>
      <c r="Y96" s="634">
        <v>830273032</v>
      </c>
      <c r="Z96" s="634">
        <v>0</v>
      </c>
    </row>
    <row r="97" spans="1:26">
      <c r="A97" s="633" t="s">
        <v>325</v>
      </c>
      <c r="B97" s="633" t="s">
        <v>17</v>
      </c>
      <c r="C97" s="634">
        <v>380853684</v>
      </c>
      <c r="D97" s="634">
        <v>46942386</v>
      </c>
      <c r="E97" s="634">
        <v>427796070</v>
      </c>
      <c r="F97" s="634">
        <v>326056256</v>
      </c>
      <c r="G97" s="634">
        <v>1352691</v>
      </c>
      <c r="H97" s="634">
        <v>327408947</v>
      </c>
      <c r="I97" s="634">
        <v>131913496</v>
      </c>
      <c r="J97" s="634">
        <v>552269</v>
      </c>
      <c r="K97" s="634">
        <v>132465765</v>
      </c>
      <c r="L97" s="634">
        <v>2134493</v>
      </c>
      <c r="M97" s="634">
        <v>32767386</v>
      </c>
      <c r="N97" s="634">
        <v>0</v>
      </c>
      <c r="O97" s="634">
        <v>32767386</v>
      </c>
      <c r="P97" s="634">
        <v>922572661</v>
      </c>
      <c r="Q97" s="634">
        <v>840957929</v>
      </c>
      <c r="R97" s="634">
        <v>889805275</v>
      </c>
      <c r="S97" s="634">
        <v>922572661</v>
      </c>
      <c r="T97" s="634">
        <v>1821549</v>
      </c>
      <c r="U97" s="634">
        <v>0</v>
      </c>
      <c r="V97" s="634">
        <v>1821549</v>
      </c>
      <c r="W97" s="634">
        <v>49060362</v>
      </c>
      <c r="X97" s="634">
        <v>0</v>
      </c>
      <c r="Y97" s="634">
        <v>922572661</v>
      </c>
      <c r="Z97" s="634">
        <v>0</v>
      </c>
    </row>
    <row r="98" spans="1:26">
      <c r="A98" s="633" t="s">
        <v>325</v>
      </c>
      <c r="B98" s="586" t="s">
        <v>184</v>
      </c>
      <c r="C98" s="634">
        <v>5388637386</v>
      </c>
      <c r="D98" s="634">
        <v>5110871</v>
      </c>
      <c r="E98" s="634">
        <v>5393748257</v>
      </c>
      <c r="F98" s="634">
        <v>4429546946</v>
      </c>
      <c r="G98" s="634">
        <v>5760382</v>
      </c>
      <c r="H98" s="634">
        <v>4435307328</v>
      </c>
      <c r="I98" s="634">
        <v>1777453230</v>
      </c>
      <c r="J98" s="634">
        <v>243548</v>
      </c>
      <c r="K98" s="634">
        <v>1777696778</v>
      </c>
      <c r="L98" s="634">
        <v>25613916</v>
      </c>
      <c r="M98" s="634">
        <v>386617119</v>
      </c>
      <c r="N98" s="634">
        <v>0</v>
      </c>
      <c r="O98" s="634">
        <v>386617119</v>
      </c>
      <c r="P98" s="634">
        <v>12018983398</v>
      </c>
      <c r="Q98" s="634">
        <v>11621251478</v>
      </c>
      <c r="R98" s="634">
        <v>11632366279</v>
      </c>
      <c r="S98" s="634">
        <v>12018983398</v>
      </c>
      <c r="T98" s="634">
        <v>21454523</v>
      </c>
      <c r="U98" s="634">
        <v>0</v>
      </c>
      <c r="V98" s="634">
        <v>21454523</v>
      </c>
      <c r="W98" s="634">
        <v>717677924</v>
      </c>
      <c r="X98" s="634">
        <v>0</v>
      </c>
      <c r="Y98" s="634">
        <v>12018983398</v>
      </c>
      <c r="Z98" s="634">
        <v>0</v>
      </c>
    </row>
    <row r="99" spans="1:26">
      <c r="A99" s="633" t="s">
        <v>324</v>
      </c>
      <c r="B99" s="633" t="s">
        <v>6</v>
      </c>
      <c r="C99" s="634">
        <v>470773914</v>
      </c>
      <c r="D99" s="634">
        <v>-12941895</v>
      </c>
      <c r="E99" s="634">
        <v>457832019</v>
      </c>
      <c r="F99" s="634">
        <v>337298636</v>
      </c>
      <c r="G99" s="634">
        <v>-4177866</v>
      </c>
      <c r="H99" s="634">
        <v>333120770</v>
      </c>
      <c r="I99" s="634">
        <v>133190530</v>
      </c>
      <c r="J99" s="634">
        <v>-1212585</v>
      </c>
      <c r="K99" s="634">
        <v>131977945</v>
      </c>
      <c r="L99" s="634">
        <v>2134493</v>
      </c>
      <c r="M99" s="634">
        <v>33585239</v>
      </c>
      <c r="N99" s="634">
        <v>0</v>
      </c>
      <c r="O99" s="634">
        <v>33585239</v>
      </c>
      <c r="P99" s="634">
        <v>958650466</v>
      </c>
      <c r="Q99" s="634">
        <v>943397573</v>
      </c>
      <c r="R99" s="634">
        <v>925065227</v>
      </c>
      <c r="S99" s="634">
        <v>958650466</v>
      </c>
      <c r="T99" s="634">
        <v>1993685</v>
      </c>
      <c r="U99" s="634">
        <v>0</v>
      </c>
      <c r="V99" s="634">
        <v>1993685</v>
      </c>
      <c r="W99" s="634">
        <v>52580419</v>
      </c>
      <c r="X99" s="634">
        <v>0</v>
      </c>
      <c r="Y99" s="634">
        <v>958650466</v>
      </c>
      <c r="Z99" s="634">
        <v>0</v>
      </c>
    </row>
    <row r="100" spans="1:26">
      <c r="A100" s="633" t="s">
        <v>324</v>
      </c>
      <c r="B100" s="633" t="s">
        <v>7</v>
      </c>
      <c r="C100" s="634">
        <v>430144391</v>
      </c>
      <c r="D100" s="634">
        <v>-57148648</v>
      </c>
      <c r="E100" s="634">
        <v>372995743</v>
      </c>
      <c r="F100" s="634">
        <v>324453362</v>
      </c>
      <c r="G100" s="634">
        <v>-22426796</v>
      </c>
      <c r="H100" s="634">
        <v>302026566</v>
      </c>
      <c r="I100" s="634">
        <v>117086267</v>
      </c>
      <c r="J100" s="634">
        <v>-1532113</v>
      </c>
      <c r="K100" s="634">
        <v>115554154</v>
      </c>
      <c r="L100" s="634">
        <v>2134493</v>
      </c>
      <c r="M100" s="634">
        <v>28558783</v>
      </c>
      <c r="N100" s="634">
        <v>0</v>
      </c>
      <c r="O100" s="634">
        <v>28558783</v>
      </c>
      <c r="P100" s="634">
        <v>821269739</v>
      </c>
      <c r="Q100" s="634">
        <v>873818513</v>
      </c>
      <c r="R100" s="634">
        <v>792710956</v>
      </c>
      <c r="S100" s="634">
        <v>821269739</v>
      </c>
      <c r="T100" s="634">
        <v>1972672</v>
      </c>
      <c r="U100" s="634">
        <v>0</v>
      </c>
      <c r="V100" s="634">
        <v>1972672</v>
      </c>
      <c r="W100" s="634">
        <v>38249790</v>
      </c>
      <c r="X100" s="634">
        <v>0</v>
      </c>
      <c r="Y100" s="634">
        <v>821269739</v>
      </c>
      <c r="Z100" s="634">
        <v>0</v>
      </c>
    </row>
    <row r="101" spans="1:26">
      <c r="A101" s="633" t="s">
        <v>324</v>
      </c>
      <c r="B101" s="633" t="s">
        <v>8</v>
      </c>
      <c r="C101" s="634">
        <v>361042214</v>
      </c>
      <c r="D101" s="634">
        <v>-6616779</v>
      </c>
      <c r="E101" s="634">
        <v>354425435</v>
      </c>
      <c r="F101" s="634">
        <v>316855831</v>
      </c>
      <c r="G101" s="634">
        <v>17704123</v>
      </c>
      <c r="H101" s="634">
        <v>334559954</v>
      </c>
      <c r="I101" s="634">
        <v>135662347</v>
      </c>
      <c r="J101" s="634">
        <v>495133</v>
      </c>
      <c r="K101" s="634">
        <v>136157480</v>
      </c>
      <c r="L101" s="634">
        <v>2134493</v>
      </c>
      <c r="M101" s="634">
        <v>28480895</v>
      </c>
      <c r="N101" s="634">
        <v>0</v>
      </c>
      <c r="O101" s="634">
        <v>28480895</v>
      </c>
      <c r="P101" s="634">
        <v>855758257</v>
      </c>
      <c r="Q101" s="634">
        <v>815694885</v>
      </c>
      <c r="R101" s="634">
        <v>827277362</v>
      </c>
      <c r="S101" s="634">
        <v>855758257</v>
      </c>
      <c r="T101" s="634">
        <v>1762615</v>
      </c>
      <c r="U101" s="634">
        <v>0</v>
      </c>
      <c r="V101" s="634">
        <v>1762615</v>
      </c>
      <c r="W101" s="634">
        <v>41523411</v>
      </c>
      <c r="X101" s="634">
        <v>0</v>
      </c>
      <c r="Y101" s="634">
        <v>855758257</v>
      </c>
      <c r="Z101" s="634">
        <v>0</v>
      </c>
    </row>
    <row r="102" spans="1:26">
      <c r="A102" s="633" t="s">
        <v>324</v>
      </c>
      <c r="B102" s="633" t="s">
        <v>9</v>
      </c>
      <c r="C102" s="634">
        <v>336663892</v>
      </c>
      <c r="D102" s="634">
        <v>-3352519</v>
      </c>
      <c r="E102" s="634">
        <v>333311373</v>
      </c>
      <c r="F102" s="634">
        <v>334099203</v>
      </c>
      <c r="G102" s="634">
        <v>5216870</v>
      </c>
      <c r="H102" s="634">
        <v>339316073</v>
      </c>
      <c r="I102" s="634">
        <v>138634379</v>
      </c>
      <c r="J102" s="634">
        <v>1412789</v>
      </c>
      <c r="K102" s="634">
        <v>140047168</v>
      </c>
      <c r="L102" s="634">
        <v>2134493</v>
      </c>
      <c r="M102" s="634">
        <v>27842746</v>
      </c>
      <c r="N102" s="634">
        <v>0</v>
      </c>
      <c r="O102" s="634">
        <v>27842746</v>
      </c>
      <c r="P102" s="634">
        <v>842651853</v>
      </c>
      <c r="Q102" s="634">
        <v>811531967</v>
      </c>
      <c r="R102" s="634">
        <v>814809107</v>
      </c>
      <c r="S102" s="634">
        <v>842651853</v>
      </c>
      <c r="T102" s="634">
        <v>1658358</v>
      </c>
      <c r="U102" s="634">
        <v>0</v>
      </c>
      <c r="V102" s="634">
        <v>1658358</v>
      </c>
      <c r="W102" s="634">
        <v>40234764</v>
      </c>
      <c r="X102" s="634">
        <v>0</v>
      </c>
      <c r="Y102" s="634">
        <v>842651853</v>
      </c>
      <c r="Z102" s="634">
        <v>0</v>
      </c>
    </row>
    <row r="103" spans="1:26">
      <c r="A103" s="633" t="s">
        <v>324</v>
      </c>
      <c r="B103" s="633" t="s">
        <v>10</v>
      </c>
      <c r="C103" s="634">
        <v>357241716</v>
      </c>
      <c r="D103" s="634">
        <v>97099744</v>
      </c>
      <c r="E103" s="634">
        <v>454341460</v>
      </c>
      <c r="F103" s="634">
        <v>352102949</v>
      </c>
      <c r="G103" s="634">
        <v>47356494</v>
      </c>
      <c r="H103" s="634">
        <v>399459443</v>
      </c>
      <c r="I103" s="634">
        <v>156312870</v>
      </c>
      <c r="J103" s="634">
        <v>2732622</v>
      </c>
      <c r="K103" s="634">
        <v>159045492</v>
      </c>
      <c r="L103" s="634">
        <v>2134493</v>
      </c>
      <c r="M103" s="634">
        <v>33185492</v>
      </c>
      <c r="N103" s="634">
        <v>0</v>
      </c>
      <c r="O103" s="634">
        <v>33185492</v>
      </c>
      <c r="P103" s="634">
        <v>1048166380</v>
      </c>
      <c r="Q103" s="634">
        <v>867792028</v>
      </c>
      <c r="R103" s="634">
        <v>1014980888</v>
      </c>
      <c r="S103" s="634">
        <v>1048166380</v>
      </c>
      <c r="T103" s="634">
        <v>1617456</v>
      </c>
      <c r="U103" s="634">
        <v>0</v>
      </c>
      <c r="V103" s="634">
        <v>1617456</v>
      </c>
      <c r="W103" s="634">
        <v>63048576</v>
      </c>
      <c r="X103" s="634">
        <v>0</v>
      </c>
      <c r="Y103" s="634">
        <v>1048166380</v>
      </c>
      <c r="Z103" s="634">
        <v>0</v>
      </c>
    </row>
    <row r="104" spans="1:26">
      <c r="A104" s="633" t="s">
        <v>324</v>
      </c>
      <c r="B104" s="633" t="s">
        <v>11</v>
      </c>
      <c r="C104" s="634">
        <v>509958990</v>
      </c>
      <c r="D104" s="634">
        <v>48233955</v>
      </c>
      <c r="E104" s="634">
        <v>558192945</v>
      </c>
      <c r="F104" s="634">
        <v>417283750</v>
      </c>
      <c r="G104" s="634">
        <v>10328781</v>
      </c>
      <c r="H104" s="634">
        <v>427612531</v>
      </c>
      <c r="I104" s="634">
        <v>157865978</v>
      </c>
      <c r="J104" s="634">
        <v>26866</v>
      </c>
      <c r="K104" s="634">
        <v>157892844</v>
      </c>
      <c r="L104" s="634">
        <v>2134493</v>
      </c>
      <c r="M104" s="634">
        <v>36095262</v>
      </c>
      <c r="N104" s="634">
        <v>0</v>
      </c>
      <c r="O104" s="634">
        <v>36095262</v>
      </c>
      <c r="P104" s="634">
        <v>1181928075</v>
      </c>
      <c r="Q104" s="634">
        <v>1087243211</v>
      </c>
      <c r="R104" s="634">
        <v>1145832813</v>
      </c>
      <c r="S104" s="634">
        <v>1181928075</v>
      </c>
      <c r="T104" s="634">
        <v>1739428</v>
      </c>
      <c r="U104" s="634">
        <v>0</v>
      </c>
      <c r="V104" s="634">
        <v>1739428</v>
      </c>
      <c r="W104" s="634">
        <v>81125956</v>
      </c>
      <c r="X104" s="634">
        <v>0</v>
      </c>
      <c r="Y104" s="634">
        <v>1181928075</v>
      </c>
      <c r="Z104" s="634">
        <v>0</v>
      </c>
    </row>
    <row r="105" spans="1:26">
      <c r="A105" s="633" t="s">
        <v>324</v>
      </c>
      <c r="B105" s="633" t="s">
        <v>12</v>
      </c>
      <c r="C105" s="634">
        <v>598782765</v>
      </c>
      <c r="D105" s="634">
        <v>19623009</v>
      </c>
      <c r="E105" s="634">
        <v>618405774</v>
      </c>
      <c r="F105" s="634">
        <v>446790754</v>
      </c>
      <c r="G105" s="634">
        <v>9187797</v>
      </c>
      <c r="H105" s="634">
        <v>455978551</v>
      </c>
      <c r="I105" s="634">
        <v>176089360</v>
      </c>
      <c r="J105" s="634">
        <v>-262907</v>
      </c>
      <c r="K105" s="634">
        <v>175826453</v>
      </c>
      <c r="L105" s="634">
        <v>2134493</v>
      </c>
      <c r="M105" s="634">
        <v>38957692</v>
      </c>
      <c r="N105" s="634">
        <v>0</v>
      </c>
      <c r="O105" s="634">
        <v>38957692</v>
      </c>
      <c r="P105" s="634">
        <v>1291302963</v>
      </c>
      <c r="Q105" s="634">
        <v>1223797372</v>
      </c>
      <c r="R105" s="634">
        <v>1252345271</v>
      </c>
      <c r="S105" s="634">
        <v>1291302963</v>
      </c>
      <c r="T105" s="634">
        <v>1825242</v>
      </c>
      <c r="U105" s="634">
        <v>0</v>
      </c>
      <c r="V105" s="634">
        <v>1825242</v>
      </c>
      <c r="W105" s="634">
        <v>97374981</v>
      </c>
      <c r="X105" s="634">
        <v>0</v>
      </c>
      <c r="Y105" s="634">
        <v>1291302963</v>
      </c>
      <c r="Z105" s="634">
        <v>0</v>
      </c>
    </row>
    <row r="106" spans="1:26">
      <c r="A106" s="633" t="s">
        <v>324</v>
      </c>
      <c r="B106" s="633" t="s">
        <v>13</v>
      </c>
      <c r="C106" s="634">
        <v>604434757</v>
      </c>
      <c r="D106" s="634">
        <v>-3537024</v>
      </c>
      <c r="E106" s="634">
        <v>600897733</v>
      </c>
      <c r="F106" s="634">
        <v>448528727</v>
      </c>
      <c r="G106" s="634">
        <v>5877568</v>
      </c>
      <c r="H106" s="634">
        <v>454406295</v>
      </c>
      <c r="I106" s="634">
        <v>178485886</v>
      </c>
      <c r="J106" s="634">
        <v>-110348</v>
      </c>
      <c r="K106" s="634">
        <v>178375538</v>
      </c>
      <c r="L106" s="634">
        <v>2134493</v>
      </c>
      <c r="M106" s="634">
        <v>39341892</v>
      </c>
      <c r="N106" s="634">
        <v>0</v>
      </c>
      <c r="O106" s="634">
        <v>39341892</v>
      </c>
      <c r="P106" s="634">
        <v>1275155951</v>
      </c>
      <c r="Q106" s="634">
        <v>1233583863</v>
      </c>
      <c r="R106" s="634">
        <v>1235814059</v>
      </c>
      <c r="S106" s="634">
        <v>1275155951</v>
      </c>
      <c r="T106" s="634">
        <v>2094759</v>
      </c>
      <c r="U106" s="634">
        <v>0</v>
      </c>
      <c r="V106" s="634">
        <v>2094759</v>
      </c>
      <c r="W106" s="634">
        <v>94863142</v>
      </c>
      <c r="X106" s="634">
        <v>0</v>
      </c>
      <c r="Y106" s="634">
        <v>1275155951</v>
      </c>
      <c r="Z106" s="634">
        <v>0</v>
      </c>
    </row>
    <row r="107" spans="1:26">
      <c r="A107" s="633" t="s">
        <v>324</v>
      </c>
      <c r="B107" s="633" t="s">
        <v>14</v>
      </c>
      <c r="C107" s="634">
        <v>576844376</v>
      </c>
      <c r="D107" s="634">
        <v>-68445519</v>
      </c>
      <c r="E107" s="634">
        <v>508398857</v>
      </c>
      <c r="F107" s="634">
        <v>448205704</v>
      </c>
      <c r="G107" s="634">
        <v>-31665399</v>
      </c>
      <c r="H107" s="634">
        <v>416540305</v>
      </c>
      <c r="I107" s="634">
        <v>161778510</v>
      </c>
      <c r="J107" s="634">
        <v>-1859216</v>
      </c>
      <c r="K107" s="634">
        <v>159919294</v>
      </c>
      <c r="L107" s="634">
        <v>2134493</v>
      </c>
      <c r="M107" s="634">
        <v>34867192</v>
      </c>
      <c r="N107" s="634">
        <v>0</v>
      </c>
      <c r="O107" s="634">
        <v>34867192</v>
      </c>
      <c r="P107" s="634">
        <v>1121860141</v>
      </c>
      <c r="Q107" s="634">
        <v>1188963083</v>
      </c>
      <c r="R107" s="634">
        <v>1086992949</v>
      </c>
      <c r="S107" s="634">
        <v>1121860141</v>
      </c>
      <c r="T107" s="634">
        <v>1849505</v>
      </c>
      <c r="U107" s="634">
        <v>0</v>
      </c>
      <c r="V107" s="634">
        <v>1849505</v>
      </c>
      <c r="W107" s="634">
        <v>72677639</v>
      </c>
      <c r="X107" s="634">
        <v>0</v>
      </c>
      <c r="Y107" s="634">
        <v>1121860141</v>
      </c>
      <c r="Z107" s="634">
        <v>0</v>
      </c>
    </row>
    <row r="108" spans="1:26">
      <c r="A108" s="633" t="s">
        <v>324</v>
      </c>
      <c r="B108" s="633" t="s">
        <v>15</v>
      </c>
      <c r="C108" s="634">
        <v>465941061</v>
      </c>
      <c r="D108" s="634">
        <v>-79091381</v>
      </c>
      <c r="E108" s="634">
        <v>386849680</v>
      </c>
      <c r="F108" s="634">
        <v>405027072</v>
      </c>
      <c r="G108" s="634">
        <v>-31045880</v>
      </c>
      <c r="H108" s="634">
        <v>373981192</v>
      </c>
      <c r="I108" s="634">
        <v>155222999</v>
      </c>
      <c r="J108" s="634">
        <v>-863803</v>
      </c>
      <c r="K108" s="634">
        <v>154359196</v>
      </c>
      <c r="L108" s="634">
        <v>2134493</v>
      </c>
      <c r="M108" s="634">
        <v>30844735</v>
      </c>
      <c r="N108" s="634">
        <v>0</v>
      </c>
      <c r="O108" s="634">
        <v>30844735</v>
      </c>
      <c r="P108" s="634">
        <v>948169296</v>
      </c>
      <c r="Q108" s="634">
        <v>1028325625</v>
      </c>
      <c r="R108" s="634">
        <v>917324561</v>
      </c>
      <c r="S108" s="634">
        <v>948169296</v>
      </c>
      <c r="T108" s="634">
        <v>1625397</v>
      </c>
      <c r="U108" s="634">
        <v>0</v>
      </c>
      <c r="V108" s="634">
        <v>1625397</v>
      </c>
      <c r="W108" s="634">
        <v>51191428</v>
      </c>
      <c r="X108" s="634">
        <v>0</v>
      </c>
      <c r="Y108" s="634">
        <v>948169296</v>
      </c>
      <c r="Z108" s="634">
        <v>0</v>
      </c>
    </row>
    <row r="109" spans="1:26">
      <c r="A109" s="633" t="s">
        <v>324</v>
      </c>
      <c r="B109" s="633" t="s">
        <v>16</v>
      </c>
      <c r="C109" s="634">
        <v>323880258</v>
      </c>
      <c r="D109" s="634">
        <v>23878143</v>
      </c>
      <c r="E109" s="634">
        <v>347758401</v>
      </c>
      <c r="F109" s="634">
        <v>324055261</v>
      </c>
      <c r="G109" s="634">
        <v>-1884456</v>
      </c>
      <c r="H109" s="634">
        <v>322170805</v>
      </c>
      <c r="I109" s="634">
        <v>135700286</v>
      </c>
      <c r="J109" s="634">
        <v>867506</v>
      </c>
      <c r="K109" s="634">
        <v>136567792</v>
      </c>
      <c r="L109" s="634">
        <v>2134493</v>
      </c>
      <c r="M109" s="634">
        <v>29148375</v>
      </c>
      <c r="N109" s="634">
        <v>0</v>
      </c>
      <c r="O109" s="634">
        <v>29148375</v>
      </c>
      <c r="P109" s="634">
        <v>837779866</v>
      </c>
      <c r="Q109" s="634">
        <v>785770298</v>
      </c>
      <c r="R109" s="634">
        <v>808631491</v>
      </c>
      <c r="S109" s="634">
        <v>837779866</v>
      </c>
      <c r="T109" s="634">
        <v>1493857</v>
      </c>
      <c r="U109" s="634">
        <v>0</v>
      </c>
      <c r="V109" s="634">
        <v>1493857</v>
      </c>
      <c r="W109" s="634">
        <v>39746873</v>
      </c>
      <c r="X109" s="634">
        <v>0</v>
      </c>
      <c r="Y109" s="634">
        <v>837779866</v>
      </c>
      <c r="Z109" s="634">
        <v>0</v>
      </c>
    </row>
    <row r="110" spans="1:26">
      <c r="A110" s="633" t="s">
        <v>324</v>
      </c>
      <c r="B110" s="633" t="s">
        <v>17</v>
      </c>
      <c r="C110" s="634">
        <v>382808582</v>
      </c>
      <c r="D110" s="634">
        <v>47466796</v>
      </c>
      <c r="E110" s="634">
        <v>430275378</v>
      </c>
      <c r="F110" s="634">
        <v>330308628</v>
      </c>
      <c r="G110" s="634">
        <v>1369717</v>
      </c>
      <c r="H110" s="634">
        <v>331678345</v>
      </c>
      <c r="I110" s="634">
        <v>131913496</v>
      </c>
      <c r="J110" s="634">
        <v>552269</v>
      </c>
      <c r="K110" s="634">
        <v>132465765</v>
      </c>
      <c r="L110" s="634">
        <v>2134493</v>
      </c>
      <c r="M110" s="634">
        <v>33461266</v>
      </c>
      <c r="N110" s="634">
        <v>0</v>
      </c>
      <c r="O110" s="634">
        <v>33461266</v>
      </c>
      <c r="P110" s="634">
        <v>930015247</v>
      </c>
      <c r="Q110" s="634">
        <v>847165199</v>
      </c>
      <c r="R110" s="634">
        <v>896553981</v>
      </c>
      <c r="S110" s="634">
        <v>930015247</v>
      </c>
      <c r="T110" s="634">
        <v>1821549</v>
      </c>
      <c r="U110" s="634">
        <v>0</v>
      </c>
      <c r="V110" s="634">
        <v>1821549</v>
      </c>
      <c r="W110" s="634">
        <v>49341682</v>
      </c>
      <c r="X110" s="634">
        <v>0</v>
      </c>
      <c r="Y110" s="634">
        <v>930015247</v>
      </c>
      <c r="Z110" s="634">
        <v>0</v>
      </c>
    </row>
    <row r="111" spans="1:26">
      <c r="A111" s="633" t="s">
        <v>324</v>
      </c>
      <c r="B111" s="586" t="s">
        <v>184</v>
      </c>
      <c r="C111" s="634">
        <v>5418516916</v>
      </c>
      <c r="D111" s="634">
        <v>5167882</v>
      </c>
      <c r="E111" s="634">
        <v>5423684798</v>
      </c>
      <c r="F111" s="634">
        <v>4485009877</v>
      </c>
      <c r="G111" s="634">
        <v>5840953</v>
      </c>
      <c r="H111" s="634">
        <v>4490850830</v>
      </c>
      <c r="I111" s="634">
        <v>1777942908</v>
      </c>
      <c r="J111" s="634">
        <v>246213</v>
      </c>
      <c r="K111" s="634">
        <v>1778189121</v>
      </c>
      <c r="L111" s="634">
        <v>25613916</v>
      </c>
      <c r="M111" s="634">
        <v>394369569</v>
      </c>
      <c r="N111" s="634">
        <v>0</v>
      </c>
      <c r="O111" s="634">
        <v>394369569</v>
      </c>
      <c r="P111" s="634">
        <v>12112708234</v>
      </c>
      <c r="Q111" s="634">
        <v>11707083617</v>
      </c>
      <c r="R111" s="634">
        <v>11718338665</v>
      </c>
      <c r="S111" s="634">
        <v>12112708234</v>
      </c>
      <c r="T111" s="634">
        <v>21454523</v>
      </c>
      <c r="U111" s="634">
        <v>0</v>
      </c>
      <c r="V111" s="634">
        <v>21454523</v>
      </c>
      <c r="W111" s="634">
        <v>721958661</v>
      </c>
      <c r="X111" s="634">
        <v>0</v>
      </c>
      <c r="Y111" s="634">
        <v>12112708234</v>
      </c>
      <c r="Z111" s="634">
        <v>0</v>
      </c>
    </row>
    <row r="112" spans="1:26">
      <c r="A112" s="633" t="s">
        <v>323</v>
      </c>
      <c r="B112" s="633" t="s">
        <v>6</v>
      </c>
      <c r="C112" s="634">
        <v>476653421</v>
      </c>
      <c r="D112" s="634">
        <v>-13081910</v>
      </c>
      <c r="E112" s="634">
        <v>463571511</v>
      </c>
      <c r="F112" s="634">
        <v>341549121</v>
      </c>
      <c r="G112" s="634">
        <v>-4225627</v>
      </c>
      <c r="H112" s="634">
        <v>337323494</v>
      </c>
      <c r="I112" s="634">
        <v>133027530</v>
      </c>
      <c r="J112" s="634">
        <v>-1211890</v>
      </c>
      <c r="K112" s="634">
        <v>131815640</v>
      </c>
      <c r="L112" s="634">
        <v>2134493</v>
      </c>
      <c r="M112" s="634">
        <v>34279960</v>
      </c>
      <c r="N112" s="634">
        <v>0</v>
      </c>
      <c r="O112" s="634">
        <v>34279960</v>
      </c>
      <c r="P112" s="634">
        <v>969125098</v>
      </c>
      <c r="Q112" s="634">
        <v>953364565</v>
      </c>
      <c r="R112" s="634">
        <v>934845138</v>
      </c>
      <c r="S112" s="634">
        <v>969125098</v>
      </c>
      <c r="T112" s="634">
        <v>1993685</v>
      </c>
      <c r="U112" s="634">
        <v>0</v>
      </c>
      <c r="V112" s="634">
        <v>1993685</v>
      </c>
      <c r="W112" s="634">
        <v>53155926</v>
      </c>
      <c r="X112" s="634">
        <v>0</v>
      </c>
      <c r="Y112" s="634">
        <v>969125098</v>
      </c>
      <c r="Z112" s="634">
        <v>0</v>
      </c>
    </row>
    <row r="113" spans="1:26">
      <c r="A113" s="633" t="s">
        <v>323</v>
      </c>
      <c r="B113" s="633" t="s">
        <v>7</v>
      </c>
      <c r="C113" s="634">
        <v>435496354</v>
      </c>
      <c r="D113" s="634">
        <v>-43745693</v>
      </c>
      <c r="E113" s="634">
        <v>391750661</v>
      </c>
      <c r="F113" s="634">
        <v>328529931</v>
      </c>
      <c r="G113" s="634">
        <v>-11908405</v>
      </c>
      <c r="H113" s="634">
        <v>316621526</v>
      </c>
      <c r="I113" s="634">
        <v>119090915</v>
      </c>
      <c r="J113" s="634">
        <v>-1551841</v>
      </c>
      <c r="K113" s="634">
        <v>117539074</v>
      </c>
      <c r="L113" s="634">
        <v>2134493</v>
      </c>
      <c r="M113" s="634">
        <v>30229248</v>
      </c>
      <c r="N113" s="634">
        <v>0</v>
      </c>
      <c r="O113" s="634">
        <v>30229248</v>
      </c>
      <c r="P113" s="634">
        <v>858275002</v>
      </c>
      <c r="Q113" s="634">
        <v>885251693</v>
      </c>
      <c r="R113" s="634">
        <v>828045754</v>
      </c>
      <c r="S113" s="634">
        <v>858275002</v>
      </c>
      <c r="T113" s="634">
        <v>1972672</v>
      </c>
      <c r="U113" s="634">
        <v>0</v>
      </c>
      <c r="V113" s="634">
        <v>1972672</v>
      </c>
      <c r="W113" s="634">
        <v>41380288</v>
      </c>
      <c r="X113" s="634">
        <v>0</v>
      </c>
      <c r="Y113" s="634">
        <v>858275002</v>
      </c>
      <c r="Z113" s="634">
        <v>0</v>
      </c>
    </row>
    <row r="114" spans="1:26">
      <c r="A114" s="633" t="s">
        <v>323</v>
      </c>
      <c r="B114" s="633" t="s">
        <v>8</v>
      </c>
      <c r="C114" s="634">
        <v>365576769</v>
      </c>
      <c r="D114" s="634">
        <v>-19597042</v>
      </c>
      <c r="E114" s="634">
        <v>345979727</v>
      </c>
      <c r="F114" s="634">
        <v>320835014</v>
      </c>
      <c r="G114" s="634">
        <v>7132841</v>
      </c>
      <c r="H114" s="634">
        <v>327967855</v>
      </c>
      <c r="I114" s="634">
        <v>135691557</v>
      </c>
      <c r="J114" s="634">
        <v>498484</v>
      </c>
      <c r="K114" s="634">
        <v>136190041</v>
      </c>
      <c r="L114" s="634">
        <v>2134493</v>
      </c>
      <c r="M114" s="634">
        <v>29177834</v>
      </c>
      <c r="N114" s="634">
        <v>0</v>
      </c>
      <c r="O114" s="634">
        <v>29177834</v>
      </c>
      <c r="P114" s="634">
        <v>841449950</v>
      </c>
      <c r="Q114" s="634">
        <v>824237833</v>
      </c>
      <c r="R114" s="634">
        <v>812272116</v>
      </c>
      <c r="S114" s="634">
        <v>841449950</v>
      </c>
      <c r="T114" s="634">
        <v>1762615</v>
      </c>
      <c r="U114" s="634">
        <v>0</v>
      </c>
      <c r="V114" s="634">
        <v>1762615</v>
      </c>
      <c r="W114" s="634">
        <v>39683017</v>
      </c>
      <c r="X114" s="634">
        <v>0</v>
      </c>
      <c r="Y114" s="634">
        <v>841449950</v>
      </c>
      <c r="Z114" s="634">
        <v>0</v>
      </c>
    </row>
    <row r="115" spans="1:26">
      <c r="A115" s="633" t="s">
        <v>323</v>
      </c>
      <c r="B115" s="633" t="s">
        <v>9</v>
      </c>
      <c r="C115" s="634">
        <v>340931641</v>
      </c>
      <c r="D115" s="634">
        <v>-3390288</v>
      </c>
      <c r="E115" s="634">
        <v>337541353</v>
      </c>
      <c r="F115" s="634">
        <v>338307023</v>
      </c>
      <c r="G115" s="634">
        <v>5279495</v>
      </c>
      <c r="H115" s="634">
        <v>343586518</v>
      </c>
      <c r="I115" s="634">
        <v>138476379</v>
      </c>
      <c r="J115" s="634">
        <v>1412255</v>
      </c>
      <c r="K115" s="634">
        <v>139888634</v>
      </c>
      <c r="L115" s="634">
        <v>2134493</v>
      </c>
      <c r="M115" s="634">
        <v>28518832</v>
      </c>
      <c r="N115" s="634">
        <v>0</v>
      </c>
      <c r="O115" s="634">
        <v>28518832</v>
      </c>
      <c r="P115" s="634">
        <v>851669830</v>
      </c>
      <c r="Q115" s="634">
        <v>819849536</v>
      </c>
      <c r="R115" s="634">
        <v>823150998</v>
      </c>
      <c r="S115" s="634">
        <v>851669830</v>
      </c>
      <c r="T115" s="634">
        <v>1658358</v>
      </c>
      <c r="U115" s="634">
        <v>0</v>
      </c>
      <c r="V115" s="634">
        <v>1658358</v>
      </c>
      <c r="W115" s="634">
        <v>40657420</v>
      </c>
      <c r="X115" s="634">
        <v>0</v>
      </c>
      <c r="Y115" s="634">
        <v>851669830</v>
      </c>
      <c r="Z115" s="634">
        <v>0</v>
      </c>
    </row>
    <row r="116" spans="1:26">
      <c r="A116" s="633" t="s">
        <v>323</v>
      </c>
      <c r="B116" s="633" t="s">
        <v>10</v>
      </c>
      <c r="C116" s="634">
        <v>361893745</v>
      </c>
      <c r="D116" s="634">
        <v>98160414</v>
      </c>
      <c r="E116" s="634">
        <v>460054159</v>
      </c>
      <c r="F116" s="634">
        <v>356573925</v>
      </c>
      <c r="G116" s="634">
        <v>47950325</v>
      </c>
      <c r="H116" s="634">
        <v>404524250</v>
      </c>
      <c r="I116" s="634">
        <v>156149870</v>
      </c>
      <c r="J116" s="634">
        <v>2731293</v>
      </c>
      <c r="K116" s="634">
        <v>158881163</v>
      </c>
      <c r="L116" s="634">
        <v>2134493</v>
      </c>
      <c r="M116" s="634">
        <v>33886829</v>
      </c>
      <c r="N116" s="634">
        <v>0</v>
      </c>
      <c r="O116" s="634">
        <v>33886829</v>
      </c>
      <c r="P116" s="634">
        <v>1059480894</v>
      </c>
      <c r="Q116" s="634">
        <v>876752033</v>
      </c>
      <c r="R116" s="634">
        <v>1025594065</v>
      </c>
      <c r="S116" s="634">
        <v>1059480894</v>
      </c>
      <c r="T116" s="634">
        <v>1617456</v>
      </c>
      <c r="U116" s="634">
        <v>0</v>
      </c>
      <c r="V116" s="634">
        <v>1617456</v>
      </c>
      <c r="W116" s="634">
        <v>63721239</v>
      </c>
      <c r="X116" s="634">
        <v>0</v>
      </c>
      <c r="Y116" s="634">
        <v>1059480894</v>
      </c>
      <c r="Z116" s="634">
        <v>0</v>
      </c>
    </row>
    <row r="117" spans="1:26">
      <c r="A117" s="633" t="s">
        <v>323</v>
      </c>
      <c r="B117" s="633" t="s">
        <v>11</v>
      </c>
      <c r="C117" s="634">
        <v>516432161</v>
      </c>
      <c r="D117" s="634">
        <v>48762897</v>
      </c>
      <c r="E117" s="634">
        <v>565195058</v>
      </c>
      <c r="F117" s="634">
        <v>422607337</v>
      </c>
      <c r="G117" s="634">
        <v>10463033</v>
      </c>
      <c r="H117" s="634">
        <v>433070370</v>
      </c>
      <c r="I117" s="634">
        <v>157707978</v>
      </c>
      <c r="J117" s="634">
        <v>26830</v>
      </c>
      <c r="K117" s="634">
        <v>157734808</v>
      </c>
      <c r="L117" s="634">
        <v>2134493</v>
      </c>
      <c r="M117" s="634">
        <v>36777270</v>
      </c>
      <c r="N117" s="634">
        <v>0</v>
      </c>
      <c r="O117" s="634">
        <v>36777270</v>
      </c>
      <c r="P117" s="634">
        <v>1194911999</v>
      </c>
      <c r="Q117" s="634">
        <v>1098881969</v>
      </c>
      <c r="R117" s="634">
        <v>1158134729</v>
      </c>
      <c r="S117" s="634">
        <v>1194911999</v>
      </c>
      <c r="T117" s="634">
        <v>1739428</v>
      </c>
      <c r="U117" s="634">
        <v>0</v>
      </c>
      <c r="V117" s="634">
        <v>1739428</v>
      </c>
      <c r="W117" s="634">
        <v>82016510</v>
      </c>
      <c r="X117" s="634">
        <v>0</v>
      </c>
      <c r="Y117" s="634">
        <v>1194911999</v>
      </c>
      <c r="Z117" s="634">
        <v>0</v>
      </c>
    </row>
    <row r="118" spans="1:26">
      <c r="A118" s="633" t="s">
        <v>323</v>
      </c>
      <c r="B118" s="633" t="s">
        <v>12</v>
      </c>
      <c r="C118" s="634">
        <v>606290647</v>
      </c>
      <c r="D118" s="634">
        <v>19838825</v>
      </c>
      <c r="E118" s="634">
        <v>626129472</v>
      </c>
      <c r="F118" s="634">
        <v>452499114</v>
      </c>
      <c r="G118" s="634">
        <v>9307357</v>
      </c>
      <c r="H118" s="634">
        <v>461806471</v>
      </c>
      <c r="I118" s="634">
        <v>175926360</v>
      </c>
      <c r="J118" s="634">
        <v>-262727</v>
      </c>
      <c r="K118" s="634">
        <v>175663633</v>
      </c>
      <c r="L118" s="634">
        <v>2134493</v>
      </c>
      <c r="M118" s="634">
        <v>39665608</v>
      </c>
      <c r="N118" s="634">
        <v>0</v>
      </c>
      <c r="O118" s="634">
        <v>39665608</v>
      </c>
      <c r="P118" s="634">
        <v>1305399677</v>
      </c>
      <c r="Q118" s="634">
        <v>1236850614</v>
      </c>
      <c r="R118" s="634">
        <v>1265734069</v>
      </c>
      <c r="S118" s="634">
        <v>1305399677</v>
      </c>
      <c r="T118" s="634">
        <v>1825242</v>
      </c>
      <c r="U118" s="634">
        <v>0</v>
      </c>
      <c r="V118" s="634">
        <v>1825242</v>
      </c>
      <c r="W118" s="634">
        <v>98427687</v>
      </c>
      <c r="X118" s="634">
        <v>0</v>
      </c>
      <c r="Y118" s="634">
        <v>1305399677</v>
      </c>
      <c r="Z118" s="634">
        <v>0</v>
      </c>
    </row>
    <row r="119" spans="1:26">
      <c r="A119" s="633" t="s">
        <v>323</v>
      </c>
      <c r="B119" s="633" t="s">
        <v>13</v>
      </c>
      <c r="C119" s="634">
        <v>611991202</v>
      </c>
      <c r="D119" s="634">
        <v>-3575456</v>
      </c>
      <c r="E119" s="634">
        <v>608415746</v>
      </c>
      <c r="F119" s="634">
        <v>454256120</v>
      </c>
      <c r="G119" s="634">
        <v>5953268</v>
      </c>
      <c r="H119" s="634">
        <v>460209388</v>
      </c>
      <c r="I119" s="634">
        <v>178322886</v>
      </c>
      <c r="J119" s="634">
        <v>-110418</v>
      </c>
      <c r="K119" s="634">
        <v>178212468</v>
      </c>
      <c r="L119" s="634">
        <v>2134493</v>
      </c>
      <c r="M119" s="634">
        <v>40051529</v>
      </c>
      <c r="N119" s="634">
        <v>0</v>
      </c>
      <c r="O119" s="634">
        <v>40051529</v>
      </c>
      <c r="P119" s="634">
        <v>1289023624</v>
      </c>
      <c r="Q119" s="634">
        <v>1246704701</v>
      </c>
      <c r="R119" s="634">
        <v>1248972095</v>
      </c>
      <c r="S119" s="634">
        <v>1289023624</v>
      </c>
      <c r="T119" s="634">
        <v>2094759</v>
      </c>
      <c r="U119" s="634">
        <v>0</v>
      </c>
      <c r="V119" s="634">
        <v>2094759</v>
      </c>
      <c r="W119" s="634">
        <v>95880931</v>
      </c>
      <c r="X119" s="634">
        <v>0</v>
      </c>
      <c r="Y119" s="634">
        <v>1289023624</v>
      </c>
      <c r="Z119" s="634">
        <v>0</v>
      </c>
    </row>
    <row r="120" spans="1:26">
      <c r="A120" s="633" t="s">
        <v>323</v>
      </c>
      <c r="B120" s="633" t="s">
        <v>14</v>
      </c>
      <c r="C120" s="634">
        <v>583990267</v>
      </c>
      <c r="D120" s="634">
        <v>-69193555</v>
      </c>
      <c r="E120" s="634">
        <v>514796712</v>
      </c>
      <c r="F120" s="634">
        <v>453908495</v>
      </c>
      <c r="G120" s="634">
        <v>-32064107</v>
      </c>
      <c r="H120" s="634">
        <v>421844388</v>
      </c>
      <c r="I120" s="634">
        <v>161620510</v>
      </c>
      <c r="J120" s="634">
        <v>-1858567</v>
      </c>
      <c r="K120" s="634">
        <v>159761943</v>
      </c>
      <c r="L120" s="634">
        <v>2134493</v>
      </c>
      <c r="M120" s="634">
        <v>35553531</v>
      </c>
      <c r="N120" s="634">
        <v>0</v>
      </c>
      <c r="O120" s="634">
        <v>35553531</v>
      </c>
      <c r="P120" s="634">
        <v>1134091067</v>
      </c>
      <c r="Q120" s="634">
        <v>1201653765</v>
      </c>
      <c r="R120" s="634">
        <v>1098537536</v>
      </c>
      <c r="S120" s="634">
        <v>1134091067</v>
      </c>
      <c r="T120" s="634">
        <v>1849505</v>
      </c>
      <c r="U120" s="634">
        <v>0</v>
      </c>
      <c r="V120" s="634">
        <v>1849505</v>
      </c>
      <c r="W120" s="634">
        <v>73465047</v>
      </c>
      <c r="X120" s="634">
        <v>0</v>
      </c>
      <c r="Y120" s="634">
        <v>1134091067</v>
      </c>
      <c r="Z120" s="634">
        <v>0</v>
      </c>
    </row>
    <row r="121" spans="1:26">
      <c r="A121" s="633" t="s">
        <v>323</v>
      </c>
      <c r="B121" s="633" t="s">
        <v>15</v>
      </c>
      <c r="C121" s="634">
        <v>471709446</v>
      </c>
      <c r="D121" s="634">
        <v>-79957128</v>
      </c>
      <c r="E121" s="634">
        <v>391752318</v>
      </c>
      <c r="F121" s="634">
        <v>410145933</v>
      </c>
      <c r="G121" s="634">
        <v>-31440103</v>
      </c>
      <c r="H121" s="634">
        <v>378705830</v>
      </c>
      <c r="I121" s="634">
        <v>155059999</v>
      </c>
      <c r="J121" s="634">
        <v>-863289</v>
      </c>
      <c r="K121" s="634">
        <v>154196710</v>
      </c>
      <c r="L121" s="634">
        <v>2134493</v>
      </c>
      <c r="M121" s="634">
        <v>31552268</v>
      </c>
      <c r="N121" s="634">
        <v>0</v>
      </c>
      <c r="O121" s="634">
        <v>31552268</v>
      </c>
      <c r="P121" s="634">
        <v>958341619</v>
      </c>
      <c r="Q121" s="634">
        <v>1039049871</v>
      </c>
      <c r="R121" s="634">
        <v>926789351</v>
      </c>
      <c r="S121" s="634">
        <v>958341619</v>
      </c>
      <c r="T121" s="634">
        <v>1625397</v>
      </c>
      <c r="U121" s="634">
        <v>0</v>
      </c>
      <c r="V121" s="634">
        <v>1625397</v>
      </c>
      <c r="W121" s="634">
        <v>51731047</v>
      </c>
      <c r="X121" s="634">
        <v>0</v>
      </c>
      <c r="Y121" s="634">
        <v>958341619</v>
      </c>
      <c r="Z121" s="634">
        <v>0</v>
      </c>
    </row>
    <row r="122" spans="1:26">
      <c r="A122" s="633" t="s">
        <v>323</v>
      </c>
      <c r="B122" s="633" t="s">
        <v>16</v>
      </c>
      <c r="C122" s="634">
        <v>328066999</v>
      </c>
      <c r="D122" s="634">
        <v>24137321</v>
      </c>
      <c r="E122" s="634">
        <v>352204320</v>
      </c>
      <c r="F122" s="634">
        <v>328127126</v>
      </c>
      <c r="G122" s="634">
        <v>-1915098</v>
      </c>
      <c r="H122" s="634">
        <v>326212028</v>
      </c>
      <c r="I122" s="634">
        <v>135542286</v>
      </c>
      <c r="J122" s="634">
        <v>867103</v>
      </c>
      <c r="K122" s="634">
        <v>136409389</v>
      </c>
      <c r="L122" s="634">
        <v>2134493</v>
      </c>
      <c r="M122" s="634">
        <v>29831567</v>
      </c>
      <c r="N122" s="634">
        <v>0</v>
      </c>
      <c r="O122" s="634">
        <v>29831567</v>
      </c>
      <c r="P122" s="634">
        <v>846791797</v>
      </c>
      <c r="Q122" s="634">
        <v>793870904</v>
      </c>
      <c r="R122" s="634">
        <v>816960230</v>
      </c>
      <c r="S122" s="634">
        <v>846791797</v>
      </c>
      <c r="T122" s="634">
        <v>1493857</v>
      </c>
      <c r="U122" s="634">
        <v>0</v>
      </c>
      <c r="V122" s="634">
        <v>1493857</v>
      </c>
      <c r="W122" s="634">
        <v>40167300</v>
      </c>
      <c r="X122" s="634">
        <v>0</v>
      </c>
      <c r="Y122" s="634">
        <v>846791797</v>
      </c>
      <c r="Z122" s="634">
        <v>0</v>
      </c>
    </row>
    <row r="123" spans="1:26">
      <c r="A123" s="633" t="s">
        <v>323</v>
      </c>
      <c r="B123" s="633" t="s">
        <v>17</v>
      </c>
      <c r="C123" s="634">
        <v>387749742</v>
      </c>
      <c r="D123" s="634">
        <v>47985865</v>
      </c>
      <c r="E123" s="634">
        <v>435735607</v>
      </c>
      <c r="F123" s="634">
        <v>334467565</v>
      </c>
      <c r="G123" s="634">
        <v>1385117</v>
      </c>
      <c r="H123" s="634">
        <v>335852682</v>
      </c>
      <c r="I123" s="634">
        <v>131705496</v>
      </c>
      <c r="J123" s="634">
        <v>551816</v>
      </c>
      <c r="K123" s="634">
        <v>132257312</v>
      </c>
      <c r="L123" s="634">
        <v>2134493</v>
      </c>
      <c r="M123" s="634">
        <v>34166657</v>
      </c>
      <c r="N123" s="634">
        <v>0</v>
      </c>
      <c r="O123" s="634">
        <v>34166657</v>
      </c>
      <c r="P123" s="634">
        <v>940146751</v>
      </c>
      <c r="Q123" s="634">
        <v>856057296</v>
      </c>
      <c r="R123" s="634">
        <v>905980094</v>
      </c>
      <c r="S123" s="634">
        <v>940146751</v>
      </c>
      <c r="T123" s="634">
        <v>1821549</v>
      </c>
      <c r="U123" s="634">
        <v>0</v>
      </c>
      <c r="V123" s="634">
        <v>1821549</v>
      </c>
      <c r="W123" s="634">
        <v>49876347</v>
      </c>
      <c r="X123" s="634">
        <v>0</v>
      </c>
      <c r="Y123" s="634">
        <v>940146751</v>
      </c>
      <c r="Z123" s="634">
        <v>0</v>
      </c>
    </row>
    <row r="124" spans="1:26">
      <c r="A124" s="633" t="s">
        <v>323</v>
      </c>
      <c r="B124" s="586" t="s">
        <v>184</v>
      </c>
      <c r="C124" s="634">
        <v>5486782394</v>
      </c>
      <c r="D124" s="634">
        <v>6344250</v>
      </c>
      <c r="E124" s="634">
        <v>5493126644</v>
      </c>
      <c r="F124" s="634">
        <v>4541806704</v>
      </c>
      <c r="G124" s="634">
        <v>5918096</v>
      </c>
      <c r="H124" s="634">
        <v>4547724800</v>
      </c>
      <c r="I124" s="634">
        <v>1778321766</v>
      </c>
      <c r="J124" s="634">
        <v>229049</v>
      </c>
      <c r="K124" s="634">
        <v>1778550815</v>
      </c>
      <c r="L124" s="634">
        <v>25613916</v>
      </c>
      <c r="M124" s="634">
        <v>403691133</v>
      </c>
      <c r="N124" s="634">
        <v>0</v>
      </c>
      <c r="O124" s="634">
        <v>403691133</v>
      </c>
      <c r="P124" s="634">
        <v>12248707308</v>
      </c>
      <c r="Q124" s="634">
        <v>11832524780</v>
      </c>
      <c r="R124" s="634">
        <v>11845016175</v>
      </c>
      <c r="S124" s="634">
        <v>12248707308</v>
      </c>
      <c r="T124" s="634">
        <v>21454523</v>
      </c>
      <c r="U124" s="634">
        <v>0</v>
      </c>
      <c r="V124" s="634">
        <v>21454523</v>
      </c>
      <c r="W124" s="634">
        <v>730162759</v>
      </c>
      <c r="X124" s="634">
        <v>0</v>
      </c>
      <c r="Y124" s="634">
        <v>12248707308</v>
      </c>
      <c r="Z124" s="634">
        <v>0</v>
      </c>
    </row>
    <row r="125" spans="1:26">
      <c r="A125" s="633" t="s">
        <v>322</v>
      </c>
      <c r="B125" s="633" t="s">
        <v>6</v>
      </c>
      <c r="C125" s="634">
        <v>482967571</v>
      </c>
      <c r="D125" s="634">
        <v>-13231671</v>
      </c>
      <c r="E125" s="634">
        <v>469735900</v>
      </c>
      <c r="F125" s="634">
        <v>345891867</v>
      </c>
      <c r="G125" s="634">
        <v>-4274384</v>
      </c>
      <c r="H125" s="634">
        <v>341617483</v>
      </c>
      <c r="I125" s="634">
        <v>133190530</v>
      </c>
      <c r="J125" s="634">
        <v>-1212585</v>
      </c>
      <c r="K125" s="634">
        <v>131977945</v>
      </c>
      <c r="L125" s="634">
        <v>2134493</v>
      </c>
      <c r="M125" s="634">
        <v>34985428</v>
      </c>
      <c r="N125" s="634">
        <v>0</v>
      </c>
      <c r="O125" s="634">
        <v>34985428</v>
      </c>
      <c r="P125" s="634">
        <v>980451249</v>
      </c>
      <c r="Q125" s="634">
        <v>964184461</v>
      </c>
      <c r="R125" s="634">
        <v>945465821</v>
      </c>
      <c r="S125" s="634">
        <v>980451249</v>
      </c>
      <c r="T125" s="634">
        <v>1993685</v>
      </c>
      <c r="U125" s="634">
        <v>0</v>
      </c>
      <c r="V125" s="634">
        <v>1993685</v>
      </c>
      <c r="W125" s="634">
        <v>53804132</v>
      </c>
      <c r="X125" s="634">
        <v>0</v>
      </c>
      <c r="Y125" s="634">
        <v>980451249</v>
      </c>
      <c r="Z125" s="634">
        <v>0</v>
      </c>
    </row>
    <row r="126" spans="1:26">
      <c r="A126" s="633" t="s">
        <v>322</v>
      </c>
      <c r="B126" s="633" t="s">
        <v>7</v>
      </c>
      <c r="C126" s="634">
        <v>441245883</v>
      </c>
      <c r="D126" s="634">
        <v>-58440781</v>
      </c>
      <c r="E126" s="634">
        <v>382805102</v>
      </c>
      <c r="F126" s="634">
        <v>332694958</v>
      </c>
      <c r="G126" s="634">
        <v>-22994559</v>
      </c>
      <c r="H126" s="634">
        <v>309700399</v>
      </c>
      <c r="I126" s="634">
        <v>117086267</v>
      </c>
      <c r="J126" s="634">
        <v>-1532113</v>
      </c>
      <c r="K126" s="634">
        <v>115554154</v>
      </c>
      <c r="L126" s="634">
        <v>2134493</v>
      </c>
      <c r="M126" s="634">
        <v>29823021</v>
      </c>
      <c r="N126" s="634">
        <v>0</v>
      </c>
      <c r="O126" s="634">
        <v>29823021</v>
      </c>
      <c r="P126" s="634">
        <v>840017169</v>
      </c>
      <c r="Q126" s="634">
        <v>893161601</v>
      </c>
      <c r="R126" s="634">
        <v>810194148</v>
      </c>
      <c r="S126" s="634">
        <v>840017169</v>
      </c>
      <c r="T126" s="634">
        <v>1972672</v>
      </c>
      <c r="U126" s="634">
        <v>0</v>
      </c>
      <c r="V126" s="634">
        <v>1972672</v>
      </c>
      <c r="W126" s="634">
        <v>39146959</v>
      </c>
      <c r="X126" s="634">
        <v>0</v>
      </c>
      <c r="Y126" s="634">
        <v>840017169</v>
      </c>
      <c r="Z126" s="634">
        <v>0</v>
      </c>
    </row>
    <row r="127" spans="1:26">
      <c r="A127" s="633" t="s">
        <v>322</v>
      </c>
      <c r="B127" s="633" t="s">
        <v>8</v>
      </c>
      <c r="C127" s="634">
        <v>370451632</v>
      </c>
      <c r="D127" s="634">
        <v>-6767682</v>
      </c>
      <c r="E127" s="634">
        <v>363683950</v>
      </c>
      <c r="F127" s="634">
        <v>324900530</v>
      </c>
      <c r="G127" s="634">
        <v>18154831</v>
      </c>
      <c r="H127" s="634">
        <v>343055361</v>
      </c>
      <c r="I127" s="634">
        <v>135662347</v>
      </c>
      <c r="J127" s="634">
        <v>495133</v>
      </c>
      <c r="K127" s="634">
        <v>136157480</v>
      </c>
      <c r="L127" s="634">
        <v>2134493</v>
      </c>
      <c r="M127" s="634">
        <v>29880127</v>
      </c>
      <c r="N127" s="634">
        <v>0</v>
      </c>
      <c r="O127" s="634">
        <v>29880127</v>
      </c>
      <c r="P127" s="634">
        <v>874911411</v>
      </c>
      <c r="Q127" s="634">
        <v>833149002</v>
      </c>
      <c r="R127" s="634">
        <v>845031284</v>
      </c>
      <c r="S127" s="634">
        <v>874911411</v>
      </c>
      <c r="T127" s="634">
        <v>1762615</v>
      </c>
      <c r="U127" s="634">
        <v>0</v>
      </c>
      <c r="V127" s="634">
        <v>1762615</v>
      </c>
      <c r="W127" s="634">
        <v>42461026</v>
      </c>
      <c r="X127" s="634">
        <v>0</v>
      </c>
      <c r="Y127" s="634">
        <v>874911411</v>
      </c>
      <c r="Z127" s="634">
        <v>0</v>
      </c>
    </row>
    <row r="128" spans="1:26">
      <c r="A128" s="633" t="s">
        <v>322</v>
      </c>
      <c r="B128" s="633" t="s">
        <v>9</v>
      </c>
      <c r="C128" s="634">
        <v>345520772</v>
      </c>
      <c r="D128" s="634">
        <v>-3430686</v>
      </c>
      <c r="E128" s="634">
        <v>342090086</v>
      </c>
      <c r="F128" s="634">
        <v>342606168</v>
      </c>
      <c r="G128" s="634">
        <v>5343446</v>
      </c>
      <c r="H128" s="634">
        <v>347949614</v>
      </c>
      <c r="I128" s="634">
        <v>138634379</v>
      </c>
      <c r="J128" s="634">
        <v>1412789</v>
      </c>
      <c r="K128" s="634">
        <v>140047168</v>
      </c>
      <c r="L128" s="634">
        <v>2134493</v>
      </c>
      <c r="M128" s="634">
        <v>29196657</v>
      </c>
      <c r="N128" s="634">
        <v>0</v>
      </c>
      <c r="O128" s="634">
        <v>29196657</v>
      </c>
      <c r="P128" s="634">
        <v>861418018</v>
      </c>
      <c r="Q128" s="634">
        <v>828895812</v>
      </c>
      <c r="R128" s="634">
        <v>832221361</v>
      </c>
      <c r="S128" s="634">
        <v>861418018</v>
      </c>
      <c r="T128" s="634">
        <v>1658358</v>
      </c>
      <c r="U128" s="634">
        <v>0</v>
      </c>
      <c r="V128" s="634">
        <v>1658358</v>
      </c>
      <c r="W128" s="634">
        <v>41133581</v>
      </c>
      <c r="X128" s="634">
        <v>0</v>
      </c>
      <c r="Y128" s="634">
        <v>861418018</v>
      </c>
      <c r="Z128" s="634">
        <v>0</v>
      </c>
    </row>
    <row r="129" spans="1:26">
      <c r="A129" s="633" t="s">
        <v>322</v>
      </c>
      <c r="B129" s="633" t="s">
        <v>10</v>
      </c>
      <c r="C129" s="634">
        <v>366893551</v>
      </c>
      <c r="D129" s="634">
        <v>99294923</v>
      </c>
      <c r="E129" s="634">
        <v>466188474</v>
      </c>
      <c r="F129" s="634">
        <v>361141976</v>
      </c>
      <c r="G129" s="634">
        <v>48557058</v>
      </c>
      <c r="H129" s="634">
        <v>409699034</v>
      </c>
      <c r="I129" s="634">
        <v>156312870</v>
      </c>
      <c r="J129" s="634">
        <v>2732622</v>
      </c>
      <c r="K129" s="634">
        <v>159045492</v>
      </c>
      <c r="L129" s="634">
        <v>2134493</v>
      </c>
      <c r="M129" s="634">
        <v>34584915</v>
      </c>
      <c r="N129" s="634">
        <v>0</v>
      </c>
      <c r="O129" s="634">
        <v>34584915</v>
      </c>
      <c r="P129" s="634">
        <v>1071652408</v>
      </c>
      <c r="Q129" s="634">
        <v>886482890</v>
      </c>
      <c r="R129" s="634">
        <v>1037067493</v>
      </c>
      <c r="S129" s="634">
        <v>1071652408</v>
      </c>
      <c r="T129" s="634">
        <v>1617456</v>
      </c>
      <c r="U129" s="634">
        <v>0</v>
      </c>
      <c r="V129" s="634">
        <v>1617456</v>
      </c>
      <c r="W129" s="634">
        <v>64472045</v>
      </c>
      <c r="X129" s="634">
        <v>0</v>
      </c>
      <c r="Y129" s="634">
        <v>1071652408</v>
      </c>
      <c r="Z129" s="634">
        <v>0</v>
      </c>
    </row>
    <row r="130" spans="1:26">
      <c r="A130" s="633" t="s">
        <v>322</v>
      </c>
      <c r="B130" s="633" t="s">
        <v>11</v>
      </c>
      <c r="C130" s="634">
        <v>523379537</v>
      </c>
      <c r="D130" s="634">
        <v>49328662</v>
      </c>
      <c r="E130" s="634">
        <v>572708199</v>
      </c>
      <c r="F130" s="634">
        <v>428046625</v>
      </c>
      <c r="G130" s="634">
        <v>10600253</v>
      </c>
      <c r="H130" s="634">
        <v>438646878</v>
      </c>
      <c r="I130" s="634">
        <v>157901961</v>
      </c>
      <c r="J130" s="634">
        <v>26722</v>
      </c>
      <c r="K130" s="634">
        <v>157928683</v>
      </c>
      <c r="L130" s="634">
        <v>2134493</v>
      </c>
      <c r="M130" s="634">
        <v>37450283</v>
      </c>
      <c r="N130" s="634">
        <v>0</v>
      </c>
      <c r="O130" s="634">
        <v>37450283</v>
      </c>
      <c r="P130" s="634">
        <v>1208868536</v>
      </c>
      <c r="Q130" s="634">
        <v>1111462616</v>
      </c>
      <c r="R130" s="634">
        <v>1171418253</v>
      </c>
      <c r="S130" s="634">
        <v>1208868536</v>
      </c>
      <c r="T130" s="634">
        <v>1739428</v>
      </c>
      <c r="U130" s="634">
        <v>0</v>
      </c>
      <c r="V130" s="634">
        <v>1739428</v>
      </c>
      <c r="W130" s="634">
        <v>83008482</v>
      </c>
      <c r="X130" s="634">
        <v>0</v>
      </c>
      <c r="Y130" s="634">
        <v>1208868536</v>
      </c>
      <c r="Z130" s="634">
        <v>0</v>
      </c>
    </row>
    <row r="131" spans="1:26">
      <c r="A131" s="633" t="s">
        <v>322</v>
      </c>
      <c r="B131" s="633" t="s">
        <v>12</v>
      </c>
      <c r="C131" s="634">
        <v>614344414</v>
      </c>
      <c r="D131" s="634">
        <v>20069664</v>
      </c>
      <c r="E131" s="634">
        <v>634414078</v>
      </c>
      <c r="F131" s="634">
        <v>458331581</v>
      </c>
      <c r="G131" s="634">
        <v>9429561</v>
      </c>
      <c r="H131" s="634">
        <v>467761142</v>
      </c>
      <c r="I131" s="634">
        <v>176127803</v>
      </c>
      <c r="J131" s="634">
        <v>-263217</v>
      </c>
      <c r="K131" s="634">
        <v>175864586</v>
      </c>
      <c r="L131" s="634">
        <v>2134493</v>
      </c>
      <c r="M131" s="634">
        <v>40358377</v>
      </c>
      <c r="N131" s="634">
        <v>0</v>
      </c>
      <c r="O131" s="634">
        <v>40358377</v>
      </c>
      <c r="P131" s="634">
        <v>1320532676</v>
      </c>
      <c r="Q131" s="634">
        <v>1250938291</v>
      </c>
      <c r="R131" s="634">
        <v>1280174299</v>
      </c>
      <c r="S131" s="634">
        <v>1320532676</v>
      </c>
      <c r="T131" s="634">
        <v>1825242</v>
      </c>
      <c r="U131" s="634">
        <v>0</v>
      </c>
      <c r="V131" s="634">
        <v>1825242</v>
      </c>
      <c r="W131" s="634">
        <v>99597963</v>
      </c>
      <c r="X131" s="634">
        <v>0</v>
      </c>
      <c r="Y131" s="634">
        <v>1320532676</v>
      </c>
      <c r="Z131" s="634">
        <v>0</v>
      </c>
    </row>
    <row r="132" spans="1:26">
      <c r="A132" s="633" t="s">
        <v>322</v>
      </c>
      <c r="B132" s="633" t="s">
        <v>13</v>
      </c>
      <c r="C132" s="634">
        <v>620096559</v>
      </c>
      <c r="D132" s="634">
        <v>-3616564</v>
      </c>
      <c r="E132" s="634">
        <v>616479995</v>
      </c>
      <c r="F132" s="634">
        <v>460108034</v>
      </c>
      <c r="G132" s="634">
        <v>6030635</v>
      </c>
      <c r="H132" s="634">
        <v>466138669</v>
      </c>
      <c r="I132" s="634">
        <v>178524289</v>
      </c>
      <c r="J132" s="634">
        <v>-110884</v>
      </c>
      <c r="K132" s="634">
        <v>178413405</v>
      </c>
      <c r="L132" s="634">
        <v>2134493</v>
      </c>
      <c r="M132" s="634">
        <v>40741698</v>
      </c>
      <c r="N132" s="634">
        <v>0</v>
      </c>
      <c r="O132" s="634">
        <v>40741698</v>
      </c>
      <c r="P132" s="634">
        <v>1303908260</v>
      </c>
      <c r="Q132" s="634">
        <v>1260863375</v>
      </c>
      <c r="R132" s="634">
        <v>1263166562</v>
      </c>
      <c r="S132" s="634">
        <v>1303908260</v>
      </c>
      <c r="T132" s="634">
        <v>2094759</v>
      </c>
      <c r="U132" s="634">
        <v>0</v>
      </c>
      <c r="V132" s="634">
        <v>2094759</v>
      </c>
      <c r="W132" s="634">
        <v>97012298</v>
      </c>
      <c r="X132" s="634">
        <v>0</v>
      </c>
      <c r="Y132" s="634">
        <v>1303908260</v>
      </c>
      <c r="Z132" s="634">
        <v>0</v>
      </c>
    </row>
    <row r="133" spans="1:26">
      <c r="A133" s="633" t="s">
        <v>322</v>
      </c>
      <c r="B133" s="633" t="s">
        <v>14</v>
      </c>
      <c r="C133" s="634">
        <v>591656136</v>
      </c>
      <c r="D133" s="634">
        <v>-69993667</v>
      </c>
      <c r="E133" s="634">
        <v>521662469</v>
      </c>
      <c r="F133" s="634">
        <v>459735271</v>
      </c>
      <c r="G133" s="634">
        <v>-32471490</v>
      </c>
      <c r="H133" s="634">
        <v>427263781</v>
      </c>
      <c r="I133" s="634">
        <v>161815750</v>
      </c>
      <c r="J133" s="634">
        <v>-1861666</v>
      </c>
      <c r="K133" s="634">
        <v>159954084</v>
      </c>
      <c r="L133" s="634">
        <v>2134493</v>
      </c>
      <c r="M133" s="634">
        <v>36219178</v>
      </c>
      <c r="N133" s="634">
        <v>0</v>
      </c>
      <c r="O133" s="634">
        <v>36219178</v>
      </c>
      <c r="P133" s="634">
        <v>1147234005</v>
      </c>
      <c r="Q133" s="634">
        <v>1215341650</v>
      </c>
      <c r="R133" s="634">
        <v>1111014827</v>
      </c>
      <c r="S133" s="634">
        <v>1147234005</v>
      </c>
      <c r="T133" s="634">
        <v>1849505</v>
      </c>
      <c r="U133" s="634">
        <v>0</v>
      </c>
      <c r="V133" s="634">
        <v>1849505</v>
      </c>
      <c r="W133" s="634">
        <v>74341869</v>
      </c>
      <c r="X133" s="634">
        <v>0</v>
      </c>
      <c r="Y133" s="634">
        <v>1147234005</v>
      </c>
      <c r="Z133" s="634">
        <v>0</v>
      </c>
    </row>
    <row r="134" spans="1:26">
      <c r="A134" s="633" t="s">
        <v>322</v>
      </c>
      <c r="B134" s="633" t="s">
        <v>15</v>
      </c>
      <c r="C134" s="634">
        <v>477901560</v>
      </c>
      <c r="D134" s="634">
        <v>-80883142</v>
      </c>
      <c r="E134" s="634">
        <v>397018418</v>
      </c>
      <c r="F134" s="634">
        <v>415376022</v>
      </c>
      <c r="G134" s="634">
        <v>-31842941</v>
      </c>
      <c r="H134" s="634">
        <v>383533081</v>
      </c>
      <c r="I134" s="634">
        <v>155257058</v>
      </c>
      <c r="J134" s="634">
        <v>-865074</v>
      </c>
      <c r="K134" s="634">
        <v>154391984</v>
      </c>
      <c r="L134" s="634">
        <v>2134493</v>
      </c>
      <c r="M134" s="634">
        <v>32237962</v>
      </c>
      <c r="N134" s="634">
        <v>0</v>
      </c>
      <c r="O134" s="634">
        <v>32237962</v>
      </c>
      <c r="P134" s="634">
        <v>969315938</v>
      </c>
      <c r="Q134" s="634">
        <v>1050669133</v>
      </c>
      <c r="R134" s="634">
        <v>937077976</v>
      </c>
      <c r="S134" s="634">
        <v>969315938</v>
      </c>
      <c r="T134" s="634">
        <v>1625397</v>
      </c>
      <c r="U134" s="634">
        <v>0</v>
      </c>
      <c r="V134" s="634">
        <v>1625397</v>
      </c>
      <c r="W134" s="634">
        <v>52336882</v>
      </c>
      <c r="X134" s="634">
        <v>0</v>
      </c>
      <c r="Y134" s="634">
        <v>969315938</v>
      </c>
      <c r="Z134" s="634">
        <v>0</v>
      </c>
    </row>
    <row r="135" spans="1:26">
      <c r="A135" s="633" t="s">
        <v>322</v>
      </c>
      <c r="B135" s="633" t="s">
        <v>16</v>
      </c>
      <c r="C135" s="634">
        <v>332567009</v>
      </c>
      <c r="D135" s="634">
        <v>24414543</v>
      </c>
      <c r="E135" s="634">
        <v>356981552</v>
      </c>
      <c r="F135" s="634">
        <v>332287343</v>
      </c>
      <c r="G135" s="634">
        <v>-1946482</v>
      </c>
      <c r="H135" s="634">
        <v>330340861</v>
      </c>
      <c r="I135" s="634">
        <v>135728532</v>
      </c>
      <c r="J135" s="634">
        <v>868829</v>
      </c>
      <c r="K135" s="634">
        <v>136597361</v>
      </c>
      <c r="L135" s="634">
        <v>2134493</v>
      </c>
      <c r="M135" s="634">
        <v>30493032</v>
      </c>
      <c r="N135" s="634">
        <v>0</v>
      </c>
      <c r="O135" s="634">
        <v>30493032</v>
      </c>
      <c r="P135" s="634">
        <v>856547299</v>
      </c>
      <c r="Q135" s="634">
        <v>802717377</v>
      </c>
      <c r="R135" s="634">
        <v>826054267</v>
      </c>
      <c r="S135" s="634">
        <v>856547299</v>
      </c>
      <c r="T135" s="634">
        <v>1493857</v>
      </c>
      <c r="U135" s="634">
        <v>0</v>
      </c>
      <c r="V135" s="634">
        <v>1493857</v>
      </c>
      <c r="W135" s="634">
        <v>40642377</v>
      </c>
      <c r="X135" s="634">
        <v>0</v>
      </c>
      <c r="Y135" s="634">
        <v>856547299</v>
      </c>
      <c r="Z135" s="634">
        <v>0</v>
      </c>
    </row>
    <row r="136" spans="1:26">
      <c r="A136" s="633" t="s">
        <v>322</v>
      </c>
      <c r="B136" s="633" t="s">
        <v>17</v>
      </c>
      <c r="C136" s="634">
        <v>393056338</v>
      </c>
      <c r="D136" s="634">
        <v>48541072</v>
      </c>
      <c r="E136" s="634">
        <v>441597410</v>
      </c>
      <c r="F136" s="634">
        <v>338716757</v>
      </c>
      <c r="G136" s="634">
        <v>1400834</v>
      </c>
      <c r="H136" s="634">
        <v>340117591</v>
      </c>
      <c r="I136" s="634">
        <v>131943367</v>
      </c>
      <c r="J136" s="634">
        <v>552382</v>
      </c>
      <c r="K136" s="634">
        <v>132495749</v>
      </c>
      <c r="L136" s="634">
        <v>2134493</v>
      </c>
      <c r="M136" s="634">
        <v>34847991</v>
      </c>
      <c r="N136" s="634">
        <v>0</v>
      </c>
      <c r="O136" s="634">
        <v>34847991</v>
      </c>
      <c r="P136" s="634">
        <v>951193234</v>
      </c>
      <c r="Q136" s="634">
        <v>865850955</v>
      </c>
      <c r="R136" s="634">
        <v>916345243</v>
      </c>
      <c r="S136" s="634">
        <v>951193234</v>
      </c>
      <c r="T136" s="634">
        <v>1821549</v>
      </c>
      <c r="U136" s="634">
        <v>0</v>
      </c>
      <c r="V136" s="634">
        <v>1821549</v>
      </c>
      <c r="W136" s="634">
        <v>50488855</v>
      </c>
      <c r="X136" s="634">
        <v>0</v>
      </c>
      <c r="Y136" s="634">
        <v>951193234</v>
      </c>
      <c r="Z136" s="634">
        <v>0</v>
      </c>
    </row>
    <row r="137" spans="1:26">
      <c r="A137" s="633" t="s">
        <v>322</v>
      </c>
      <c r="B137" s="586" t="s">
        <v>184</v>
      </c>
      <c r="C137" s="634">
        <v>5560080962</v>
      </c>
      <c r="D137" s="634">
        <v>5284671</v>
      </c>
      <c r="E137" s="634">
        <v>5565365633</v>
      </c>
      <c r="F137" s="634">
        <v>4599837132</v>
      </c>
      <c r="G137" s="634">
        <v>5986762</v>
      </c>
      <c r="H137" s="634">
        <v>4605823894</v>
      </c>
      <c r="I137" s="634">
        <v>1778185153</v>
      </c>
      <c r="J137" s="634">
        <v>242938</v>
      </c>
      <c r="K137" s="634">
        <v>1778428091</v>
      </c>
      <c r="L137" s="634">
        <v>25613916</v>
      </c>
      <c r="M137" s="634">
        <v>410818669</v>
      </c>
      <c r="N137" s="634">
        <v>0</v>
      </c>
      <c r="O137" s="634">
        <v>410818669</v>
      </c>
      <c r="P137" s="634">
        <v>12386050203</v>
      </c>
      <c r="Q137" s="634">
        <v>11963717163</v>
      </c>
      <c r="R137" s="634">
        <v>11975231534</v>
      </c>
      <c r="S137" s="634">
        <v>12386050203</v>
      </c>
      <c r="T137" s="634">
        <v>21454523</v>
      </c>
      <c r="U137" s="634">
        <v>0</v>
      </c>
      <c r="V137" s="634">
        <v>21454523</v>
      </c>
      <c r="W137" s="634">
        <v>738446469</v>
      </c>
      <c r="X137" s="634">
        <v>0</v>
      </c>
      <c r="Y137" s="634">
        <v>12386050203</v>
      </c>
      <c r="Z137" s="634">
        <v>0</v>
      </c>
    </row>
    <row r="138" spans="1:26">
      <c r="A138" s="633" t="s">
        <v>321</v>
      </c>
      <c r="B138" s="633" t="s">
        <v>6</v>
      </c>
      <c r="C138" s="634">
        <v>487969734</v>
      </c>
      <c r="D138" s="634">
        <v>-13346096</v>
      </c>
      <c r="E138" s="634">
        <v>474623638</v>
      </c>
      <c r="F138" s="634">
        <v>349746890</v>
      </c>
      <c r="G138" s="634">
        <v>-4318129</v>
      </c>
      <c r="H138" s="634">
        <v>345428761</v>
      </c>
      <c r="I138" s="634">
        <v>133251831</v>
      </c>
      <c r="J138" s="634">
        <v>-1214670</v>
      </c>
      <c r="K138" s="634">
        <v>132037161</v>
      </c>
      <c r="L138" s="634">
        <v>2134493</v>
      </c>
      <c r="M138" s="634">
        <v>35664773</v>
      </c>
      <c r="N138" s="634">
        <v>0</v>
      </c>
      <c r="O138" s="634">
        <v>35664773</v>
      </c>
      <c r="P138" s="634">
        <v>989888826</v>
      </c>
      <c r="Q138" s="634">
        <v>973102948</v>
      </c>
      <c r="R138" s="634">
        <v>954224053</v>
      </c>
      <c r="S138" s="634">
        <v>989888826</v>
      </c>
      <c r="T138" s="634">
        <v>1993685</v>
      </c>
      <c r="U138" s="634">
        <v>0</v>
      </c>
      <c r="V138" s="634">
        <v>1993685</v>
      </c>
      <c r="W138" s="634">
        <v>54334082</v>
      </c>
      <c r="X138" s="634">
        <v>0</v>
      </c>
      <c r="Y138" s="634">
        <v>989888826</v>
      </c>
      <c r="Z138" s="634">
        <v>0</v>
      </c>
    </row>
    <row r="139" spans="1:26">
      <c r="A139" s="633" t="s">
        <v>321</v>
      </c>
      <c r="B139" s="633" t="s">
        <v>7</v>
      </c>
      <c r="C139" s="634">
        <v>445810756</v>
      </c>
      <c r="D139" s="634">
        <v>-58951010</v>
      </c>
      <c r="E139" s="634">
        <v>386859746</v>
      </c>
      <c r="F139" s="634">
        <v>336392489</v>
      </c>
      <c r="G139" s="634">
        <v>-23249266</v>
      </c>
      <c r="H139" s="634">
        <v>313143223</v>
      </c>
      <c r="I139" s="634">
        <v>117145151</v>
      </c>
      <c r="J139" s="634">
        <v>-1535487</v>
      </c>
      <c r="K139" s="634">
        <v>115609664</v>
      </c>
      <c r="L139" s="634">
        <v>2134493</v>
      </c>
      <c r="M139" s="634">
        <v>30435552</v>
      </c>
      <c r="N139" s="634">
        <v>0</v>
      </c>
      <c r="O139" s="634">
        <v>30435552</v>
      </c>
      <c r="P139" s="634">
        <v>848182678</v>
      </c>
      <c r="Q139" s="634">
        <v>901482889</v>
      </c>
      <c r="R139" s="634">
        <v>817747126</v>
      </c>
      <c r="S139" s="634">
        <v>848182678</v>
      </c>
      <c r="T139" s="634">
        <v>1972672</v>
      </c>
      <c r="U139" s="634">
        <v>0</v>
      </c>
      <c r="V139" s="634">
        <v>1972672</v>
      </c>
      <c r="W139" s="634">
        <v>39539484</v>
      </c>
      <c r="X139" s="634">
        <v>0</v>
      </c>
      <c r="Y139" s="634">
        <v>848182678</v>
      </c>
      <c r="Z139" s="634">
        <v>0</v>
      </c>
    </row>
    <row r="140" spans="1:26">
      <c r="A140" s="633" t="s">
        <v>321</v>
      </c>
      <c r="B140" s="633" t="s">
        <v>8</v>
      </c>
      <c r="C140" s="634">
        <v>374342325</v>
      </c>
      <c r="D140" s="634">
        <v>-6827270</v>
      </c>
      <c r="E140" s="634">
        <v>367515055</v>
      </c>
      <c r="F140" s="634">
        <v>328509875</v>
      </c>
      <c r="G140" s="634">
        <v>18356793</v>
      </c>
      <c r="H140" s="634">
        <v>346866668</v>
      </c>
      <c r="I140" s="634">
        <v>135721350</v>
      </c>
      <c r="J140" s="634">
        <v>496383</v>
      </c>
      <c r="K140" s="634">
        <v>136217733</v>
      </c>
      <c r="L140" s="634">
        <v>2134493</v>
      </c>
      <c r="M140" s="634">
        <v>30557942</v>
      </c>
      <c r="N140" s="634">
        <v>0</v>
      </c>
      <c r="O140" s="634">
        <v>30557942</v>
      </c>
      <c r="P140" s="634">
        <v>883291891</v>
      </c>
      <c r="Q140" s="634">
        <v>840708043</v>
      </c>
      <c r="R140" s="634">
        <v>852733949</v>
      </c>
      <c r="S140" s="634">
        <v>883291891</v>
      </c>
      <c r="T140" s="634">
        <v>1762615</v>
      </c>
      <c r="U140" s="634">
        <v>0</v>
      </c>
      <c r="V140" s="634">
        <v>1762615</v>
      </c>
      <c r="W140" s="634">
        <v>42875592</v>
      </c>
      <c r="X140" s="634">
        <v>0</v>
      </c>
      <c r="Y140" s="634">
        <v>883291891</v>
      </c>
      <c r="Z140" s="634">
        <v>0</v>
      </c>
    </row>
    <row r="141" spans="1:26">
      <c r="A141" s="633" t="s">
        <v>321</v>
      </c>
      <c r="B141" s="633" t="s">
        <v>9</v>
      </c>
      <c r="C141" s="634">
        <v>349187260</v>
      </c>
      <c r="D141" s="634">
        <v>-3461552</v>
      </c>
      <c r="E141" s="634">
        <v>345725708</v>
      </c>
      <c r="F141" s="634">
        <v>346422567</v>
      </c>
      <c r="G141" s="634">
        <v>5400563</v>
      </c>
      <c r="H141" s="634">
        <v>351823130</v>
      </c>
      <c r="I141" s="634">
        <v>138696794</v>
      </c>
      <c r="J141" s="634">
        <v>1416050</v>
      </c>
      <c r="K141" s="634">
        <v>140112844</v>
      </c>
      <c r="L141" s="634">
        <v>2134493</v>
      </c>
      <c r="M141" s="634">
        <v>29853014</v>
      </c>
      <c r="N141" s="634">
        <v>0</v>
      </c>
      <c r="O141" s="634">
        <v>29853014</v>
      </c>
      <c r="P141" s="634">
        <v>869649189</v>
      </c>
      <c r="Q141" s="634">
        <v>836441114</v>
      </c>
      <c r="R141" s="634">
        <v>839796175</v>
      </c>
      <c r="S141" s="634">
        <v>869649189</v>
      </c>
      <c r="T141" s="634">
        <v>1658358</v>
      </c>
      <c r="U141" s="634">
        <v>0</v>
      </c>
      <c r="V141" s="634">
        <v>1658358</v>
      </c>
      <c r="W141" s="634">
        <v>41533197</v>
      </c>
      <c r="X141" s="634">
        <v>0</v>
      </c>
      <c r="Y141" s="634">
        <v>869649189</v>
      </c>
      <c r="Z141" s="634">
        <v>0</v>
      </c>
    </row>
    <row r="142" spans="1:26">
      <c r="A142" s="633" t="s">
        <v>321</v>
      </c>
      <c r="B142" s="633" t="s">
        <v>10</v>
      </c>
      <c r="C142" s="634">
        <v>370867922</v>
      </c>
      <c r="D142" s="634">
        <v>100161742</v>
      </c>
      <c r="E142" s="634">
        <v>471029664</v>
      </c>
      <c r="F142" s="634">
        <v>365196690</v>
      </c>
      <c r="G142" s="634">
        <v>49095507</v>
      </c>
      <c r="H142" s="634">
        <v>414292197</v>
      </c>
      <c r="I142" s="634">
        <v>156376818</v>
      </c>
      <c r="J142" s="634">
        <v>2740944</v>
      </c>
      <c r="K142" s="634">
        <v>159117762</v>
      </c>
      <c r="L142" s="634">
        <v>2134493</v>
      </c>
      <c r="M142" s="634">
        <v>35263840</v>
      </c>
      <c r="N142" s="634">
        <v>0</v>
      </c>
      <c r="O142" s="634">
        <v>35263840</v>
      </c>
      <c r="P142" s="634">
        <v>1081837956</v>
      </c>
      <c r="Q142" s="634">
        <v>894575923</v>
      </c>
      <c r="R142" s="634">
        <v>1046574116</v>
      </c>
      <c r="S142" s="634">
        <v>1081837956</v>
      </c>
      <c r="T142" s="634">
        <v>1617456</v>
      </c>
      <c r="U142" s="634">
        <v>0</v>
      </c>
      <c r="V142" s="634">
        <v>1617456</v>
      </c>
      <c r="W142" s="634">
        <v>65093149</v>
      </c>
      <c r="X142" s="634">
        <v>0</v>
      </c>
      <c r="Y142" s="634">
        <v>1081837956</v>
      </c>
      <c r="Z142" s="634">
        <v>0</v>
      </c>
    </row>
    <row r="143" spans="1:26">
      <c r="A143" s="633" t="s">
        <v>321</v>
      </c>
      <c r="B143" s="633" t="s">
        <v>11</v>
      </c>
      <c r="C143" s="634">
        <v>528836052</v>
      </c>
      <c r="D143" s="634">
        <v>49760934</v>
      </c>
      <c r="E143" s="634">
        <v>578596986</v>
      </c>
      <c r="F143" s="634">
        <v>432873456</v>
      </c>
      <c r="G143" s="634">
        <v>10721472</v>
      </c>
      <c r="H143" s="634">
        <v>443594928</v>
      </c>
      <c r="I143" s="634">
        <v>157937944</v>
      </c>
      <c r="J143" s="634">
        <v>26578</v>
      </c>
      <c r="K143" s="634">
        <v>157964522</v>
      </c>
      <c r="L143" s="634">
        <v>2134493</v>
      </c>
      <c r="M143" s="634">
        <v>38107936</v>
      </c>
      <c r="N143" s="634">
        <v>0</v>
      </c>
      <c r="O143" s="634">
        <v>38107936</v>
      </c>
      <c r="P143" s="634">
        <v>1220398865</v>
      </c>
      <c r="Q143" s="634">
        <v>1121781945</v>
      </c>
      <c r="R143" s="634">
        <v>1182290929</v>
      </c>
      <c r="S143" s="634">
        <v>1220398865</v>
      </c>
      <c r="T143" s="634">
        <v>1739428</v>
      </c>
      <c r="U143" s="634">
        <v>0</v>
      </c>
      <c r="V143" s="634">
        <v>1739428</v>
      </c>
      <c r="W143" s="634">
        <v>83810114</v>
      </c>
      <c r="X143" s="634">
        <v>0</v>
      </c>
      <c r="Y143" s="634">
        <v>1220398865</v>
      </c>
      <c r="Z143" s="634">
        <v>0</v>
      </c>
    </row>
    <row r="144" spans="1:26">
      <c r="A144" s="633" t="s">
        <v>321</v>
      </c>
      <c r="B144" s="633" t="s">
        <v>12</v>
      </c>
      <c r="C144" s="634">
        <v>620640372</v>
      </c>
      <c r="D144" s="634">
        <v>20246036</v>
      </c>
      <c r="E144" s="634">
        <v>640886408</v>
      </c>
      <c r="F144" s="634">
        <v>463506862</v>
      </c>
      <c r="G144" s="634">
        <v>9537519</v>
      </c>
      <c r="H144" s="634">
        <v>473044381</v>
      </c>
      <c r="I144" s="634">
        <v>176166245</v>
      </c>
      <c r="J144" s="634">
        <v>-263526</v>
      </c>
      <c r="K144" s="634">
        <v>175902719</v>
      </c>
      <c r="L144" s="634">
        <v>2134493</v>
      </c>
      <c r="M144" s="634">
        <v>41038411</v>
      </c>
      <c r="N144" s="634">
        <v>0</v>
      </c>
      <c r="O144" s="634">
        <v>41038411</v>
      </c>
      <c r="P144" s="634">
        <v>1333006412</v>
      </c>
      <c r="Q144" s="634">
        <v>1262447972</v>
      </c>
      <c r="R144" s="634">
        <v>1291968001</v>
      </c>
      <c r="S144" s="634">
        <v>1333006412</v>
      </c>
      <c r="T144" s="634">
        <v>1825242</v>
      </c>
      <c r="U144" s="634">
        <v>0</v>
      </c>
      <c r="V144" s="634">
        <v>1825242</v>
      </c>
      <c r="W144" s="634">
        <v>100540326</v>
      </c>
      <c r="X144" s="634">
        <v>0</v>
      </c>
      <c r="Y144" s="634">
        <v>1333006412</v>
      </c>
      <c r="Z144" s="634">
        <v>0</v>
      </c>
    </row>
    <row r="145" spans="1:26">
      <c r="A145" s="633" t="s">
        <v>321</v>
      </c>
      <c r="B145" s="633" t="s">
        <v>13</v>
      </c>
      <c r="C145" s="634">
        <v>626426042</v>
      </c>
      <c r="D145" s="634">
        <v>-3647973</v>
      </c>
      <c r="E145" s="634">
        <v>622778069</v>
      </c>
      <c r="F145" s="634">
        <v>465300555</v>
      </c>
      <c r="G145" s="634">
        <v>6099058</v>
      </c>
      <c r="H145" s="634">
        <v>471399613</v>
      </c>
      <c r="I145" s="634">
        <v>178579223</v>
      </c>
      <c r="J145" s="634">
        <v>-111650</v>
      </c>
      <c r="K145" s="634">
        <v>178467573</v>
      </c>
      <c r="L145" s="634">
        <v>2134493</v>
      </c>
      <c r="M145" s="634">
        <v>41421885</v>
      </c>
      <c r="N145" s="634">
        <v>0</v>
      </c>
      <c r="O145" s="634">
        <v>41421885</v>
      </c>
      <c r="P145" s="634">
        <v>1316201633</v>
      </c>
      <c r="Q145" s="634">
        <v>1272440313</v>
      </c>
      <c r="R145" s="634">
        <v>1274779748</v>
      </c>
      <c r="S145" s="634">
        <v>1316201633</v>
      </c>
      <c r="T145" s="634">
        <v>2094759</v>
      </c>
      <c r="U145" s="634">
        <v>0</v>
      </c>
      <c r="V145" s="634">
        <v>2094759</v>
      </c>
      <c r="W145" s="634">
        <v>97927181</v>
      </c>
      <c r="X145" s="634">
        <v>0</v>
      </c>
      <c r="Y145" s="634">
        <v>1316201633</v>
      </c>
      <c r="Z145" s="634">
        <v>0</v>
      </c>
    </row>
    <row r="146" spans="1:26">
      <c r="A146" s="633" t="s">
        <v>321</v>
      </c>
      <c r="B146" s="633" t="s">
        <v>14</v>
      </c>
      <c r="C146" s="634">
        <v>597643936</v>
      </c>
      <c r="D146" s="634">
        <v>-70604991</v>
      </c>
      <c r="E146" s="634">
        <v>527038945</v>
      </c>
      <c r="F146" s="634">
        <v>464905518</v>
      </c>
      <c r="G146" s="634">
        <v>-32832909</v>
      </c>
      <c r="H146" s="634">
        <v>432072609</v>
      </c>
      <c r="I146" s="634">
        <v>161869267</v>
      </c>
      <c r="J146" s="634">
        <v>-1865187</v>
      </c>
      <c r="K146" s="634">
        <v>160004080</v>
      </c>
      <c r="L146" s="634">
        <v>2134493</v>
      </c>
      <c r="M146" s="634">
        <v>36877201</v>
      </c>
      <c r="N146" s="634">
        <v>0</v>
      </c>
      <c r="O146" s="634">
        <v>36877201</v>
      </c>
      <c r="P146" s="634">
        <v>1158127328</v>
      </c>
      <c r="Q146" s="634">
        <v>1226553214</v>
      </c>
      <c r="R146" s="634">
        <v>1121250127</v>
      </c>
      <c r="S146" s="634">
        <v>1158127328</v>
      </c>
      <c r="T146" s="634">
        <v>1849505</v>
      </c>
      <c r="U146" s="634">
        <v>0</v>
      </c>
      <c r="V146" s="634">
        <v>1849505</v>
      </c>
      <c r="W146" s="634">
        <v>75055708</v>
      </c>
      <c r="X146" s="634">
        <v>0</v>
      </c>
      <c r="Y146" s="634">
        <v>1158127328</v>
      </c>
      <c r="Z146" s="634">
        <v>0</v>
      </c>
    </row>
    <row r="147" spans="1:26">
      <c r="A147" s="633" t="s">
        <v>321</v>
      </c>
      <c r="B147" s="633" t="s">
        <v>15</v>
      </c>
      <c r="C147" s="634">
        <v>482757449</v>
      </c>
      <c r="D147" s="634">
        <v>-81590662</v>
      </c>
      <c r="E147" s="634">
        <v>401166787</v>
      </c>
      <c r="F147" s="634">
        <v>420017477</v>
      </c>
      <c r="G147" s="634">
        <v>-32199888</v>
      </c>
      <c r="H147" s="634">
        <v>387817589</v>
      </c>
      <c r="I147" s="634">
        <v>155304355</v>
      </c>
      <c r="J147" s="634">
        <v>-866839</v>
      </c>
      <c r="K147" s="634">
        <v>154437516</v>
      </c>
      <c r="L147" s="634">
        <v>2134493</v>
      </c>
      <c r="M147" s="634">
        <v>32917537</v>
      </c>
      <c r="N147" s="634">
        <v>0</v>
      </c>
      <c r="O147" s="634">
        <v>32917537</v>
      </c>
      <c r="P147" s="634">
        <v>978473922</v>
      </c>
      <c r="Q147" s="634">
        <v>1060213774</v>
      </c>
      <c r="R147" s="634">
        <v>945556385</v>
      </c>
      <c r="S147" s="634">
        <v>978473922</v>
      </c>
      <c r="T147" s="634">
        <v>1625397</v>
      </c>
      <c r="U147" s="634">
        <v>0</v>
      </c>
      <c r="V147" s="634">
        <v>1625397</v>
      </c>
      <c r="W147" s="634">
        <v>52836324</v>
      </c>
      <c r="X147" s="634">
        <v>0</v>
      </c>
      <c r="Y147" s="634">
        <v>978473922</v>
      </c>
      <c r="Z147" s="634">
        <v>0</v>
      </c>
    </row>
    <row r="148" spans="1:26">
      <c r="A148" s="633" t="s">
        <v>321</v>
      </c>
      <c r="B148" s="633" t="s">
        <v>16</v>
      </c>
      <c r="C148" s="634">
        <v>336124157</v>
      </c>
      <c r="D148" s="634">
        <v>24626353</v>
      </c>
      <c r="E148" s="634">
        <v>360750510</v>
      </c>
      <c r="F148" s="634">
        <v>335980659</v>
      </c>
      <c r="G148" s="634">
        <v>-1973528</v>
      </c>
      <c r="H148" s="634">
        <v>334007131</v>
      </c>
      <c r="I148" s="634">
        <v>135769341</v>
      </c>
      <c r="J148" s="634">
        <v>870740</v>
      </c>
      <c r="K148" s="634">
        <v>136640081</v>
      </c>
      <c r="L148" s="634">
        <v>2134493</v>
      </c>
      <c r="M148" s="634">
        <v>31150463</v>
      </c>
      <c r="N148" s="634">
        <v>0</v>
      </c>
      <c r="O148" s="634">
        <v>31150463</v>
      </c>
      <c r="P148" s="634">
        <v>864682678</v>
      </c>
      <c r="Q148" s="634">
        <v>810008650</v>
      </c>
      <c r="R148" s="634">
        <v>833532215</v>
      </c>
      <c r="S148" s="634">
        <v>864682678</v>
      </c>
      <c r="T148" s="634">
        <v>1493857</v>
      </c>
      <c r="U148" s="634">
        <v>0</v>
      </c>
      <c r="V148" s="634">
        <v>1493857</v>
      </c>
      <c r="W148" s="634">
        <v>41033353</v>
      </c>
      <c r="X148" s="634">
        <v>0</v>
      </c>
      <c r="Y148" s="634">
        <v>864682678</v>
      </c>
      <c r="Z148" s="634">
        <v>0</v>
      </c>
    </row>
    <row r="149" spans="1:26">
      <c r="A149" s="633" t="s">
        <v>321</v>
      </c>
      <c r="B149" s="633" t="s">
        <v>17</v>
      </c>
      <c r="C149" s="634">
        <v>397223864</v>
      </c>
      <c r="D149" s="634">
        <v>48965275</v>
      </c>
      <c r="E149" s="634">
        <v>446189139</v>
      </c>
      <c r="F149" s="634">
        <v>342488930</v>
      </c>
      <c r="G149" s="634">
        <v>1414962</v>
      </c>
      <c r="H149" s="634">
        <v>343903892</v>
      </c>
      <c r="I149" s="634">
        <v>131986364</v>
      </c>
      <c r="J149" s="634">
        <v>552544</v>
      </c>
      <c r="K149" s="634">
        <v>132538908</v>
      </c>
      <c r="L149" s="634">
        <v>2134493</v>
      </c>
      <c r="M149" s="634">
        <v>35527298</v>
      </c>
      <c r="N149" s="634">
        <v>0</v>
      </c>
      <c r="O149" s="634">
        <v>35527298</v>
      </c>
      <c r="P149" s="634">
        <v>960293730</v>
      </c>
      <c r="Q149" s="634">
        <v>873833651</v>
      </c>
      <c r="R149" s="634">
        <v>924766432</v>
      </c>
      <c r="S149" s="634">
        <v>960293730</v>
      </c>
      <c r="T149" s="634">
        <v>1821549</v>
      </c>
      <c r="U149" s="634">
        <v>0</v>
      </c>
      <c r="V149" s="634">
        <v>1821549</v>
      </c>
      <c r="W149" s="634">
        <v>50981908</v>
      </c>
      <c r="X149" s="634">
        <v>0</v>
      </c>
      <c r="Y149" s="634">
        <v>960293730</v>
      </c>
      <c r="Z149" s="634">
        <v>0</v>
      </c>
    </row>
    <row r="150" spans="1:26">
      <c r="A150" s="633" t="s">
        <v>321</v>
      </c>
      <c r="B150" s="586" t="s">
        <v>184</v>
      </c>
      <c r="C150" s="634">
        <v>5617829869</v>
      </c>
      <c r="D150" s="634">
        <v>5330786</v>
      </c>
      <c r="E150" s="634">
        <v>5623160655</v>
      </c>
      <c r="F150" s="634">
        <v>4651341968</v>
      </c>
      <c r="G150" s="634">
        <v>6052154</v>
      </c>
      <c r="H150" s="634">
        <v>4657394122</v>
      </c>
      <c r="I150" s="634">
        <v>1778804683</v>
      </c>
      <c r="J150" s="634">
        <v>245880</v>
      </c>
      <c r="K150" s="634">
        <v>1779050563</v>
      </c>
      <c r="L150" s="634">
        <v>25613916</v>
      </c>
      <c r="M150" s="634">
        <v>418815852</v>
      </c>
      <c r="N150" s="634">
        <v>0</v>
      </c>
      <c r="O150" s="634">
        <v>418815852</v>
      </c>
      <c r="P150" s="634">
        <v>12504035108</v>
      </c>
      <c r="Q150" s="634">
        <v>12073590436</v>
      </c>
      <c r="R150" s="634">
        <v>12085219256</v>
      </c>
      <c r="S150" s="634">
        <v>12504035108</v>
      </c>
      <c r="T150" s="634">
        <v>21454523</v>
      </c>
      <c r="U150" s="634">
        <v>0</v>
      </c>
      <c r="V150" s="634">
        <v>21454523</v>
      </c>
      <c r="W150" s="634">
        <v>745560418</v>
      </c>
      <c r="X150" s="634">
        <v>0</v>
      </c>
      <c r="Y150" s="634">
        <v>12504035108</v>
      </c>
      <c r="Z150" s="634">
        <v>0</v>
      </c>
    </row>
    <row r="151" spans="1:26">
      <c r="A151" s="633" t="s">
        <v>320</v>
      </c>
      <c r="B151" s="633" t="s">
        <v>6</v>
      </c>
      <c r="C151" s="634">
        <v>492733630</v>
      </c>
      <c r="D151" s="634">
        <v>-13455311</v>
      </c>
      <c r="E151" s="634">
        <v>479278319</v>
      </c>
      <c r="F151" s="634">
        <v>353441999</v>
      </c>
      <c r="G151" s="634">
        <v>-4360262</v>
      </c>
      <c r="H151" s="634">
        <v>349081737</v>
      </c>
      <c r="I151" s="634">
        <v>133266657</v>
      </c>
      <c r="J151" s="634">
        <v>-1215175</v>
      </c>
      <c r="K151" s="634">
        <v>132051482</v>
      </c>
      <c r="L151" s="634">
        <v>2134493</v>
      </c>
      <c r="M151" s="634">
        <v>36343888</v>
      </c>
      <c r="N151" s="634">
        <v>0</v>
      </c>
      <c r="O151" s="634">
        <v>36343888</v>
      </c>
      <c r="P151" s="634">
        <v>998889919</v>
      </c>
      <c r="Q151" s="634">
        <v>981576779</v>
      </c>
      <c r="R151" s="634">
        <v>962546031</v>
      </c>
      <c r="S151" s="634">
        <v>998889919</v>
      </c>
      <c r="T151" s="634">
        <v>1993685</v>
      </c>
      <c r="U151" s="634">
        <v>0</v>
      </c>
      <c r="V151" s="634">
        <v>1993685</v>
      </c>
      <c r="W151" s="634">
        <v>54839948</v>
      </c>
      <c r="X151" s="634">
        <v>0</v>
      </c>
      <c r="Y151" s="634">
        <v>998889919</v>
      </c>
      <c r="Z151" s="634">
        <v>0</v>
      </c>
    </row>
    <row r="152" spans="1:26">
      <c r="A152" s="633" t="s">
        <v>320</v>
      </c>
      <c r="B152" s="633" t="s">
        <v>7</v>
      </c>
      <c r="C152" s="634">
        <v>450145972</v>
      </c>
      <c r="D152" s="634">
        <v>-59438010</v>
      </c>
      <c r="E152" s="634">
        <v>390707962</v>
      </c>
      <c r="F152" s="634">
        <v>339936752</v>
      </c>
      <c r="G152" s="634">
        <v>-23493406</v>
      </c>
      <c r="H152" s="634">
        <v>316443346</v>
      </c>
      <c r="I152" s="634">
        <v>117159397</v>
      </c>
      <c r="J152" s="634">
        <v>-1536303</v>
      </c>
      <c r="K152" s="634">
        <v>115623094</v>
      </c>
      <c r="L152" s="634">
        <v>2134493</v>
      </c>
      <c r="M152" s="634">
        <v>31048187</v>
      </c>
      <c r="N152" s="634">
        <v>0</v>
      </c>
      <c r="O152" s="634">
        <v>31048187</v>
      </c>
      <c r="P152" s="634">
        <v>855957082</v>
      </c>
      <c r="Q152" s="634">
        <v>909376614</v>
      </c>
      <c r="R152" s="634">
        <v>824908895</v>
      </c>
      <c r="S152" s="634">
        <v>855957082</v>
      </c>
      <c r="T152" s="634">
        <v>1972672</v>
      </c>
      <c r="U152" s="634">
        <v>0</v>
      </c>
      <c r="V152" s="634">
        <v>1972672</v>
      </c>
      <c r="W152" s="634">
        <v>39913498</v>
      </c>
      <c r="X152" s="634">
        <v>0</v>
      </c>
      <c r="Y152" s="634">
        <v>855957082</v>
      </c>
      <c r="Z152" s="634">
        <v>0</v>
      </c>
    </row>
    <row r="153" spans="1:26">
      <c r="A153" s="633" t="s">
        <v>320</v>
      </c>
      <c r="B153" s="633" t="s">
        <v>8</v>
      </c>
      <c r="C153" s="634">
        <v>378022758</v>
      </c>
      <c r="D153" s="634">
        <v>-6884146</v>
      </c>
      <c r="E153" s="634">
        <v>371138612</v>
      </c>
      <c r="F153" s="634">
        <v>331969676</v>
      </c>
      <c r="G153" s="634">
        <v>18550277</v>
      </c>
      <c r="H153" s="634">
        <v>350519953</v>
      </c>
      <c r="I153" s="634">
        <v>135734458</v>
      </c>
      <c r="J153" s="634">
        <v>496661</v>
      </c>
      <c r="K153" s="634">
        <v>136231119</v>
      </c>
      <c r="L153" s="634">
        <v>2134493</v>
      </c>
      <c r="M153" s="634">
        <v>31234381</v>
      </c>
      <c r="N153" s="634">
        <v>0</v>
      </c>
      <c r="O153" s="634">
        <v>31234381</v>
      </c>
      <c r="P153" s="634">
        <v>891258558</v>
      </c>
      <c r="Q153" s="634">
        <v>847861385</v>
      </c>
      <c r="R153" s="634">
        <v>860024177</v>
      </c>
      <c r="S153" s="634">
        <v>891258558</v>
      </c>
      <c r="T153" s="634">
        <v>1762615</v>
      </c>
      <c r="U153" s="634">
        <v>0</v>
      </c>
      <c r="V153" s="634">
        <v>1762615</v>
      </c>
      <c r="W153" s="634">
        <v>43269906</v>
      </c>
      <c r="X153" s="634">
        <v>0</v>
      </c>
      <c r="Y153" s="634">
        <v>891258558</v>
      </c>
      <c r="Z153" s="634">
        <v>0</v>
      </c>
    </row>
    <row r="154" spans="1:26">
      <c r="A154" s="633" t="s">
        <v>320</v>
      </c>
      <c r="B154" s="633" t="s">
        <v>9</v>
      </c>
      <c r="C154" s="634">
        <v>352642396</v>
      </c>
      <c r="D154" s="634">
        <v>-3491013</v>
      </c>
      <c r="E154" s="634">
        <v>349151383</v>
      </c>
      <c r="F154" s="634">
        <v>350080688</v>
      </c>
      <c r="G154" s="634">
        <v>5455458</v>
      </c>
      <c r="H154" s="634">
        <v>355536146</v>
      </c>
      <c r="I154" s="634">
        <v>138710419</v>
      </c>
      <c r="J154" s="634">
        <v>1416762</v>
      </c>
      <c r="K154" s="634">
        <v>140127181</v>
      </c>
      <c r="L154" s="634">
        <v>2134493</v>
      </c>
      <c r="M154" s="634">
        <v>30504708</v>
      </c>
      <c r="N154" s="634">
        <v>0</v>
      </c>
      <c r="O154" s="634">
        <v>30504708</v>
      </c>
      <c r="P154" s="634">
        <v>877453911</v>
      </c>
      <c r="Q154" s="634">
        <v>843567996</v>
      </c>
      <c r="R154" s="634">
        <v>846949203</v>
      </c>
      <c r="S154" s="634">
        <v>877453911</v>
      </c>
      <c r="T154" s="634">
        <v>1658358</v>
      </c>
      <c r="U154" s="634">
        <v>0</v>
      </c>
      <c r="V154" s="634">
        <v>1658358</v>
      </c>
      <c r="W154" s="634">
        <v>41911924</v>
      </c>
      <c r="X154" s="634">
        <v>0</v>
      </c>
      <c r="Y154" s="634">
        <v>877453911</v>
      </c>
      <c r="Z154" s="634">
        <v>0</v>
      </c>
    </row>
    <row r="155" spans="1:26">
      <c r="A155" s="633" t="s">
        <v>320</v>
      </c>
      <c r="B155" s="633" t="s">
        <v>10</v>
      </c>
      <c r="C155" s="634">
        <v>374605627</v>
      </c>
      <c r="D155" s="634">
        <v>100989096</v>
      </c>
      <c r="E155" s="634">
        <v>475594723</v>
      </c>
      <c r="F155" s="634">
        <v>369083074</v>
      </c>
      <c r="G155" s="634">
        <v>49611562</v>
      </c>
      <c r="H155" s="634">
        <v>418694636</v>
      </c>
      <c r="I155" s="634">
        <v>156390938</v>
      </c>
      <c r="J155" s="634">
        <v>2742781</v>
      </c>
      <c r="K155" s="634">
        <v>159133719</v>
      </c>
      <c r="L155" s="634">
        <v>2134493</v>
      </c>
      <c r="M155" s="634">
        <v>35933202</v>
      </c>
      <c r="N155" s="634">
        <v>0</v>
      </c>
      <c r="O155" s="634">
        <v>35933202</v>
      </c>
      <c r="P155" s="634">
        <v>1091490773</v>
      </c>
      <c r="Q155" s="634">
        <v>902214132</v>
      </c>
      <c r="R155" s="634">
        <v>1055557571</v>
      </c>
      <c r="S155" s="634">
        <v>1091490773</v>
      </c>
      <c r="T155" s="634">
        <v>1617456</v>
      </c>
      <c r="U155" s="634">
        <v>0</v>
      </c>
      <c r="V155" s="634">
        <v>1617456</v>
      </c>
      <c r="W155" s="634">
        <v>65681210</v>
      </c>
      <c r="X155" s="634">
        <v>0</v>
      </c>
      <c r="Y155" s="634">
        <v>1091490773</v>
      </c>
      <c r="Z155" s="634">
        <v>0</v>
      </c>
    </row>
    <row r="156" spans="1:26">
      <c r="A156" s="633" t="s">
        <v>320</v>
      </c>
      <c r="B156" s="633" t="s">
        <v>11</v>
      </c>
      <c r="C156" s="634">
        <v>533977122</v>
      </c>
      <c r="D156" s="634">
        <v>50173527</v>
      </c>
      <c r="E156" s="634">
        <v>584150649</v>
      </c>
      <c r="F156" s="634">
        <v>437499385</v>
      </c>
      <c r="G156" s="634">
        <v>10837413</v>
      </c>
      <c r="H156" s="634">
        <v>448336798</v>
      </c>
      <c r="I156" s="634">
        <v>157954657</v>
      </c>
      <c r="J156" s="634">
        <v>26511</v>
      </c>
      <c r="K156" s="634">
        <v>157981168</v>
      </c>
      <c r="L156" s="634">
        <v>2134493</v>
      </c>
      <c r="M156" s="634">
        <v>38751228</v>
      </c>
      <c r="N156" s="634">
        <v>0</v>
      </c>
      <c r="O156" s="634">
        <v>38751228</v>
      </c>
      <c r="P156" s="634">
        <v>1231354336</v>
      </c>
      <c r="Q156" s="634">
        <v>1131565657</v>
      </c>
      <c r="R156" s="634">
        <v>1192603108</v>
      </c>
      <c r="S156" s="634">
        <v>1231354336</v>
      </c>
      <c r="T156" s="634">
        <v>1739428</v>
      </c>
      <c r="U156" s="634">
        <v>0</v>
      </c>
      <c r="V156" s="634">
        <v>1739428</v>
      </c>
      <c r="W156" s="634">
        <v>84573305</v>
      </c>
      <c r="X156" s="634">
        <v>0</v>
      </c>
      <c r="Y156" s="634">
        <v>1231354336</v>
      </c>
      <c r="Z156" s="634">
        <v>0</v>
      </c>
    </row>
    <row r="157" spans="1:26">
      <c r="A157" s="633" t="s">
        <v>320</v>
      </c>
      <c r="B157" s="633" t="s">
        <v>12</v>
      </c>
      <c r="C157" s="634">
        <v>626571367</v>
      </c>
      <c r="D157" s="634">
        <v>20414379</v>
      </c>
      <c r="E157" s="634">
        <v>646985746</v>
      </c>
      <c r="F157" s="634">
        <v>468466542</v>
      </c>
      <c r="G157" s="634">
        <v>9640776</v>
      </c>
      <c r="H157" s="634">
        <v>478107318</v>
      </c>
      <c r="I157" s="634">
        <v>176182769</v>
      </c>
      <c r="J157" s="634">
        <v>-263659</v>
      </c>
      <c r="K157" s="634">
        <v>175919110</v>
      </c>
      <c r="L157" s="634">
        <v>2134493</v>
      </c>
      <c r="M157" s="634">
        <v>41699130</v>
      </c>
      <c r="N157" s="634">
        <v>0</v>
      </c>
      <c r="O157" s="634">
        <v>41699130</v>
      </c>
      <c r="P157" s="634">
        <v>1344845797</v>
      </c>
      <c r="Q157" s="634">
        <v>1273355171</v>
      </c>
      <c r="R157" s="634">
        <v>1303146667</v>
      </c>
      <c r="S157" s="634">
        <v>1344845797</v>
      </c>
      <c r="T157" s="634">
        <v>1825242</v>
      </c>
      <c r="U157" s="634">
        <v>0</v>
      </c>
      <c r="V157" s="634">
        <v>1825242</v>
      </c>
      <c r="W157" s="634">
        <v>101436034</v>
      </c>
      <c r="X157" s="634">
        <v>0</v>
      </c>
      <c r="Y157" s="634">
        <v>1344845797</v>
      </c>
      <c r="Z157" s="634">
        <v>0</v>
      </c>
    </row>
    <row r="158" spans="1:26">
      <c r="A158" s="633" t="s">
        <v>320</v>
      </c>
      <c r="B158" s="633" t="s">
        <v>13</v>
      </c>
      <c r="C158" s="634">
        <v>632377738</v>
      </c>
      <c r="D158" s="634">
        <v>-3677951</v>
      </c>
      <c r="E158" s="634">
        <v>628699787</v>
      </c>
      <c r="F158" s="634">
        <v>470276751</v>
      </c>
      <c r="G158" s="634">
        <v>6164533</v>
      </c>
      <c r="H158" s="634">
        <v>476441284</v>
      </c>
      <c r="I158" s="634">
        <v>178579223</v>
      </c>
      <c r="J158" s="634">
        <v>-111650</v>
      </c>
      <c r="K158" s="634">
        <v>178467573</v>
      </c>
      <c r="L158" s="634">
        <v>2134493</v>
      </c>
      <c r="M158" s="634">
        <v>42080691</v>
      </c>
      <c r="N158" s="634">
        <v>0</v>
      </c>
      <c r="O158" s="634">
        <v>42080691</v>
      </c>
      <c r="P158" s="634">
        <v>1327823828</v>
      </c>
      <c r="Q158" s="634">
        <v>1283368205</v>
      </c>
      <c r="R158" s="634">
        <v>1285743137</v>
      </c>
      <c r="S158" s="634">
        <v>1327823828</v>
      </c>
      <c r="T158" s="634">
        <v>2094759</v>
      </c>
      <c r="U158" s="634">
        <v>0</v>
      </c>
      <c r="V158" s="634">
        <v>2094759</v>
      </c>
      <c r="W158" s="634">
        <v>98790797</v>
      </c>
      <c r="X158" s="634">
        <v>0</v>
      </c>
      <c r="Y158" s="634">
        <v>1327823828</v>
      </c>
      <c r="Z158" s="634">
        <v>0</v>
      </c>
    </row>
    <row r="159" spans="1:26">
      <c r="A159" s="633" t="s">
        <v>320</v>
      </c>
      <c r="B159" s="633" t="s">
        <v>14</v>
      </c>
      <c r="C159" s="634">
        <v>603258207</v>
      </c>
      <c r="D159" s="634">
        <v>-71188482</v>
      </c>
      <c r="E159" s="634">
        <v>532069725</v>
      </c>
      <c r="F159" s="634">
        <v>469860382</v>
      </c>
      <c r="G159" s="634">
        <v>-33179247</v>
      </c>
      <c r="H159" s="634">
        <v>436681135</v>
      </c>
      <c r="I159" s="634">
        <v>161869267</v>
      </c>
      <c r="J159" s="634">
        <v>-1865187</v>
      </c>
      <c r="K159" s="634">
        <v>160004080</v>
      </c>
      <c r="L159" s="634">
        <v>2134493</v>
      </c>
      <c r="M159" s="634">
        <v>37515866</v>
      </c>
      <c r="N159" s="634">
        <v>0</v>
      </c>
      <c r="O159" s="634">
        <v>37515866</v>
      </c>
      <c r="P159" s="634">
        <v>1168405299</v>
      </c>
      <c r="Q159" s="634">
        <v>1237122349</v>
      </c>
      <c r="R159" s="634">
        <v>1130889433</v>
      </c>
      <c r="S159" s="634">
        <v>1168405299</v>
      </c>
      <c r="T159" s="634">
        <v>1849505</v>
      </c>
      <c r="U159" s="634">
        <v>0</v>
      </c>
      <c r="V159" s="634">
        <v>1849505</v>
      </c>
      <c r="W159" s="634">
        <v>75728296</v>
      </c>
      <c r="X159" s="634">
        <v>0</v>
      </c>
      <c r="Y159" s="634">
        <v>1168405299</v>
      </c>
      <c r="Z159" s="634">
        <v>0</v>
      </c>
    </row>
    <row r="160" spans="1:26">
      <c r="A160" s="633" t="s">
        <v>320</v>
      </c>
      <c r="B160" s="633" t="s">
        <v>15</v>
      </c>
      <c r="C160" s="634">
        <v>487280044</v>
      </c>
      <c r="D160" s="634">
        <v>-82265969</v>
      </c>
      <c r="E160" s="634">
        <v>405014075</v>
      </c>
      <c r="F160" s="634">
        <v>424465860</v>
      </c>
      <c r="G160" s="634">
        <v>-32541749</v>
      </c>
      <c r="H160" s="634">
        <v>391924111</v>
      </c>
      <c r="I160" s="634">
        <v>155304355</v>
      </c>
      <c r="J160" s="634">
        <v>-866839</v>
      </c>
      <c r="K160" s="634">
        <v>154437516</v>
      </c>
      <c r="L160" s="634">
        <v>2134493</v>
      </c>
      <c r="M160" s="634">
        <v>33580359</v>
      </c>
      <c r="N160" s="634">
        <v>0</v>
      </c>
      <c r="O160" s="634">
        <v>33580359</v>
      </c>
      <c r="P160" s="634">
        <v>987090554</v>
      </c>
      <c r="Q160" s="634">
        <v>1069184752</v>
      </c>
      <c r="R160" s="634">
        <v>953510195</v>
      </c>
      <c r="S160" s="634">
        <v>987090554</v>
      </c>
      <c r="T160" s="634">
        <v>1625397</v>
      </c>
      <c r="U160" s="634">
        <v>0</v>
      </c>
      <c r="V160" s="634">
        <v>1625397</v>
      </c>
      <c r="W160" s="634">
        <v>53305755</v>
      </c>
      <c r="X160" s="634">
        <v>0</v>
      </c>
      <c r="Y160" s="634">
        <v>987090554</v>
      </c>
      <c r="Z160" s="634">
        <v>0</v>
      </c>
    </row>
    <row r="161" spans="1:26">
      <c r="A161" s="633" t="s">
        <v>320</v>
      </c>
      <c r="B161" s="633" t="s">
        <v>16</v>
      </c>
      <c r="C161" s="634">
        <v>339395841</v>
      </c>
      <c r="D161" s="634">
        <v>24828521</v>
      </c>
      <c r="E161" s="634">
        <v>364224362</v>
      </c>
      <c r="F161" s="634">
        <v>339520905</v>
      </c>
      <c r="G161" s="634">
        <v>-1999105</v>
      </c>
      <c r="H161" s="634">
        <v>337521800</v>
      </c>
      <c r="I161" s="634">
        <v>135769341</v>
      </c>
      <c r="J161" s="634">
        <v>870740</v>
      </c>
      <c r="K161" s="634">
        <v>136640081</v>
      </c>
      <c r="L161" s="634">
        <v>2134493</v>
      </c>
      <c r="M161" s="634">
        <v>31794532</v>
      </c>
      <c r="N161" s="634">
        <v>0</v>
      </c>
      <c r="O161" s="634">
        <v>31794532</v>
      </c>
      <c r="P161" s="634">
        <v>872315268</v>
      </c>
      <c r="Q161" s="634">
        <v>816820580</v>
      </c>
      <c r="R161" s="634">
        <v>840520736</v>
      </c>
      <c r="S161" s="634">
        <v>872315268</v>
      </c>
      <c r="T161" s="634">
        <v>1493857</v>
      </c>
      <c r="U161" s="634">
        <v>0</v>
      </c>
      <c r="V161" s="634">
        <v>1493857</v>
      </c>
      <c r="W161" s="634">
        <v>41399876</v>
      </c>
      <c r="X161" s="634">
        <v>0</v>
      </c>
      <c r="Y161" s="634">
        <v>872315268</v>
      </c>
      <c r="Z161" s="634">
        <v>0</v>
      </c>
    </row>
    <row r="162" spans="1:26">
      <c r="A162" s="633" t="s">
        <v>320</v>
      </c>
      <c r="B162" s="633" t="s">
        <v>17</v>
      </c>
      <c r="C162" s="634">
        <v>401066837</v>
      </c>
      <c r="D162" s="634">
        <v>49370165</v>
      </c>
      <c r="E162" s="634">
        <v>450437002</v>
      </c>
      <c r="F162" s="634">
        <v>346104708</v>
      </c>
      <c r="G162" s="634">
        <v>1428576</v>
      </c>
      <c r="H162" s="634">
        <v>347533284</v>
      </c>
      <c r="I162" s="634">
        <v>131986364</v>
      </c>
      <c r="J162" s="634">
        <v>552544</v>
      </c>
      <c r="K162" s="634">
        <v>132538908</v>
      </c>
      <c r="L162" s="634">
        <v>2134493</v>
      </c>
      <c r="M162" s="634">
        <v>36194021</v>
      </c>
      <c r="N162" s="634">
        <v>0</v>
      </c>
      <c r="O162" s="634">
        <v>36194021</v>
      </c>
      <c r="P162" s="634">
        <v>968837708</v>
      </c>
      <c r="Q162" s="634">
        <v>881292402</v>
      </c>
      <c r="R162" s="634">
        <v>932643687</v>
      </c>
      <c r="S162" s="634">
        <v>968837708</v>
      </c>
      <c r="T162" s="634">
        <v>1821549</v>
      </c>
      <c r="U162" s="634">
        <v>0</v>
      </c>
      <c r="V162" s="634">
        <v>1821549</v>
      </c>
      <c r="W162" s="634">
        <v>51444634</v>
      </c>
      <c r="X162" s="634">
        <v>0</v>
      </c>
      <c r="Y162" s="634">
        <v>968837708</v>
      </c>
      <c r="Z162" s="634">
        <v>0</v>
      </c>
    </row>
    <row r="163" spans="1:26">
      <c r="A163" s="633" t="s">
        <v>320</v>
      </c>
      <c r="B163" s="586" t="s">
        <v>184</v>
      </c>
      <c r="C163" s="634">
        <v>5672077539</v>
      </c>
      <c r="D163" s="634">
        <v>5374806</v>
      </c>
      <c r="E163" s="634">
        <v>5677452345</v>
      </c>
      <c r="F163" s="634">
        <v>4700706722</v>
      </c>
      <c r="G163" s="634">
        <v>6114826</v>
      </c>
      <c r="H163" s="634">
        <v>4706821548</v>
      </c>
      <c r="I163" s="634">
        <v>1778907845</v>
      </c>
      <c r="J163" s="634">
        <v>247186</v>
      </c>
      <c r="K163" s="634">
        <v>1779155031</v>
      </c>
      <c r="L163" s="634">
        <v>25613916</v>
      </c>
      <c r="M163" s="634">
        <v>426680193</v>
      </c>
      <c r="N163" s="634">
        <v>0</v>
      </c>
      <c r="O163" s="634">
        <v>426680193</v>
      </c>
      <c r="P163" s="634">
        <v>12615723033</v>
      </c>
      <c r="Q163" s="634">
        <v>12177306022</v>
      </c>
      <c r="R163" s="634">
        <v>12189042840</v>
      </c>
      <c r="S163" s="634">
        <v>12615723033</v>
      </c>
      <c r="T163" s="634">
        <v>21454523</v>
      </c>
      <c r="U163" s="634">
        <v>0</v>
      </c>
      <c r="V163" s="634">
        <v>21454523</v>
      </c>
      <c r="W163" s="634">
        <v>752295183</v>
      </c>
      <c r="X163" s="634">
        <v>0</v>
      </c>
      <c r="Y163" s="634">
        <v>12615723033</v>
      </c>
      <c r="Z163" s="634">
        <v>0</v>
      </c>
    </row>
    <row r="164" spans="1:26">
      <c r="A164" s="633" t="s">
        <v>319</v>
      </c>
      <c r="B164" s="633" t="s">
        <v>6</v>
      </c>
      <c r="C164" s="634">
        <v>497679455</v>
      </c>
      <c r="D164" s="634">
        <v>-13572924</v>
      </c>
      <c r="E164" s="634">
        <v>484106531</v>
      </c>
      <c r="F164" s="634">
        <v>357126566</v>
      </c>
      <c r="G164" s="634">
        <v>-4402322</v>
      </c>
      <c r="H164" s="634">
        <v>352724244</v>
      </c>
      <c r="I164" s="634">
        <v>133103657</v>
      </c>
      <c r="J164" s="634">
        <v>-1214480</v>
      </c>
      <c r="K164" s="634">
        <v>131889177</v>
      </c>
      <c r="L164" s="634">
        <v>2134493</v>
      </c>
      <c r="M164" s="634">
        <v>37010574</v>
      </c>
      <c r="N164" s="634">
        <v>0</v>
      </c>
      <c r="O164" s="634">
        <v>37010574</v>
      </c>
      <c r="P164" s="634">
        <v>1007865019</v>
      </c>
      <c r="Q164" s="634">
        <v>990044171</v>
      </c>
      <c r="R164" s="634">
        <v>970854445</v>
      </c>
      <c r="S164" s="634">
        <v>1007865019</v>
      </c>
      <c r="T164" s="634">
        <v>1993685</v>
      </c>
      <c r="U164" s="634">
        <v>0</v>
      </c>
      <c r="V164" s="634">
        <v>1993685</v>
      </c>
      <c r="W164" s="634">
        <v>55329935</v>
      </c>
      <c r="X164" s="634">
        <v>0</v>
      </c>
      <c r="Y164" s="634">
        <v>1007865019</v>
      </c>
      <c r="Z164" s="634">
        <v>0</v>
      </c>
    </row>
    <row r="165" spans="1:26">
      <c r="A165" s="633" t="s">
        <v>319</v>
      </c>
      <c r="B165" s="633" t="s">
        <v>7</v>
      </c>
      <c r="C165" s="634">
        <v>454649610</v>
      </c>
      <c r="D165" s="634">
        <v>-45402608</v>
      </c>
      <c r="E165" s="634">
        <v>409247002</v>
      </c>
      <c r="F165" s="634">
        <v>343470933</v>
      </c>
      <c r="G165" s="634">
        <v>-12442657</v>
      </c>
      <c r="H165" s="634">
        <v>331028276</v>
      </c>
      <c r="I165" s="634">
        <v>119165272</v>
      </c>
      <c r="J165" s="634">
        <v>-1556102</v>
      </c>
      <c r="K165" s="634">
        <v>117609170</v>
      </c>
      <c r="L165" s="634">
        <v>2134493</v>
      </c>
      <c r="M165" s="634">
        <v>32781189</v>
      </c>
      <c r="N165" s="634">
        <v>0</v>
      </c>
      <c r="O165" s="634">
        <v>32781189</v>
      </c>
      <c r="P165" s="634">
        <v>892800130</v>
      </c>
      <c r="Q165" s="634">
        <v>919420308</v>
      </c>
      <c r="R165" s="634">
        <v>860018941</v>
      </c>
      <c r="S165" s="634">
        <v>892800130</v>
      </c>
      <c r="T165" s="634">
        <v>1972672</v>
      </c>
      <c r="U165" s="634">
        <v>0</v>
      </c>
      <c r="V165" s="634">
        <v>1972672</v>
      </c>
      <c r="W165" s="634">
        <v>43094521</v>
      </c>
      <c r="X165" s="634">
        <v>0</v>
      </c>
      <c r="Y165" s="634">
        <v>892800130</v>
      </c>
      <c r="Z165" s="634">
        <v>0</v>
      </c>
    </row>
    <row r="166" spans="1:26">
      <c r="A166" s="633" t="s">
        <v>319</v>
      </c>
      <c r="B166" s="633" t="s">
        <v>8</v>
      </c>
      <c r="C166" s="634">
        <v>381840724</v>
      </c>
      <c r="D166" s="634">
        <v>-20342778</v>
      </c>
      <c r="E166" s="634">
        <v>361497946</v>
      </c>
      <c r="F166" s="634">
        <v>335419651</v>
      </c>
      <c r="G166" s="634">
        <v>7454241</v>
      </c>
      <c r="H166" s="634">
        <v>342873892</v>
      </c>
      <c r="I166" s="634">
        <v>135764891</v>
      </c>
      <c r="J166" s="634">
        <v>500038</v>
      </c>
      <c r="K166" s="634">
        <v>136264929</v>
      </c>
      <c r="L166" s="634">
        <v>2134493</v>
      </c>
      <c r="M166" s="634">
        <v>31902405</v>
      </c>
      <c r="N166" s="634">
        <v>0</v>
      </c>
      <c r="O166" s="634">
        <v>31902405</v>
      </c>
      <c r="P166" s="634">
        <v>874673665</v>
      </c>
      <c r="Q166" s="634">
        <v>855159759</v>
      </c>
      <c r="R166" s="634">
        <v>842771260</v>
      </c>
      <c r="S166" s="634">
        <v>874673665</v>
      </c>
      <c r="T166" s="634">
        <v>1762615</v>
      </c>
      <c r="U166" s="634">
        <v>0</v>
      </c>
      <c r="V166" s="634">
        <v>1762615</v>
      </c>
      <c r="W166" s="634">
        <v>41268205</v>
      </c>
      <c r="X166" s="634">
        <v>0</v>
      </c>
      <c r="Y166" s="634">
        <v>874673665</v>
      </c>
      <c r="Z166" s="634">
        <v>0</v>
      </c>
    </row>
    <row r="167" spans="1:26">
      <c r="A167" s="633" t="s">
        <v>319</v>
      </c>
      <c r="B167" s="633" t="s">
        <v>9</v>
      </c>
      <c r="C167" s="634">
        <v>356237196</v>
      </c>
      <c r="D167" s="634">
        <v>-3522739</v>
      </c>
      <c r="E167" s="634">
        <v>352714457</v>
      </c>
      <c r="F167" s="634">
        <v>353728381</v>
      </c>
      <c r="G167" s="634">
        <v>5510235</v>
      </c>
      <c r="H167" s="634">
        <v>359238616</v>
      </c>
      <c r="I167" s="634">
        <v>138552419</v>
      </c>
      <c r="J167" s="634">
        <v>1416228</v>
      </c>
      <c r="K167" s="634">
        <v>139968647</v>
      </c>
      <c r="L167" s="634">
        <v>2134493</v>
      </c>
      <c r="M167" s="634">
        <v>31151701</v>
      </c>
      <c r="N167" s="634">
        <v>0</v>
      </c>
      <c r="O167" s="634">
        <v>31151701</v>
      </c>
      <c r="P167" s="634">
        <v>885207914</v>
      </c>
      <c r="Q167" s="634">
        <v>850652489</v>
      </c>
      <c r="R167" s="634">
        <v>854056213</v>
      </c>
      <c r="S167" s="634">
        <v>885207914</v>
      </c>
      <c r="T167" s="634">
        <v>1658358</v>
      </c>
      <c r="U167" s="634">
        <v>0</v>
      </c>
      <c r="V167" s="634">
        <v>1658358</v>
      </c>
      <c r="W167" s="634">
        <v>42274203</v>
      </c>
      <c r="X167" s="634">
        <v>0</v>
      </c>
      <c r="Y167" s="634">
        <v>885207914</v>
      </c>
      <c r="Z167" s="634">
        <v>0</v>
      </c>
    </row>
    <row r="168" spans="1:26">
      <c r="A168" s="633" t="s">
        <v>319</v>
      </c>
      <c r="B168" s="633" t="s">
        <v>10</v>
      </c>
      <c r="C168" s="634">
        <v>378524171</v>
      </c>
      <c r="D168" s="634">
        <v>101880061</v>
      </c>
      <c r="E168" s="634">
        <v>480404232</v>
      </c>
      <c r="F168" s="634">
        <v>372958338</v>
      </c>
      <c r="G168" s="634">
        <v>50126129</v>
      </c>
      <c r="H168" s="634">
        <v>423084467</v>
      </c>
      <c r="I168" s="634">
        <v>156259912</v>
      </c>
      <c r="J168" s="634">
        <v>2745613</v>
      </c>
      <c r="K168" s="634">
        <v>159005525</v>
      </c>
      <c r="L168" s="634">
        <v>2134493</v>
      </c>
      <c r="M168" s="634">
        <v>36603330</v>
      </c>
      <c r="N168" s="634">
        <v>0</v>
      </c>
      <c r="O168" s="634">
        <v>36603330</v>
      </c>
      <c r="P168" s="634">
        <v>1101232047</v>
      </c>
      <c r="Q168" s="634">
        <v>909876914</v>
      </c>
      <c r="R168" s="634">
        <v>1064628717</v>
      </c>
      <c r="S168" s="634">
        <v>1101232047</v>
      </c>
      <c r="T168" s="634">
        <v>1617456</v>
      </c>
      <c r="U168" s="634">
        <v>0</v>
      </c>
      <c r="V168" s="634">
        <v>1617456</v>
      </c>
      <c r="W168" s="634">
        <v>66259298</v>
      </c>
      <c r="X168" s="634">
        <v>0</v>
      </c>
      <c r="Y168" s="634">
        <v>1101232047</v>
      </c>
      <c r="Z168" s="634">
        <v>0</v>
      </c>
    </row>
    <row r="169" spans="1:26">
      <c r="A169" s="633" t="s">
        <v>319</v>
      </c>
      <c r="B169" s="633" t="s">
        <v>11</v>
      </c>
      <c r="C169" s="634">
        <v>539426379</v>
      </c>
      <c r="D169" s="634">
        <v>50617839</v>
      </c>
      <c r="E169" s="634">
        <v>590044218</v>
      </c>
      <c r="F169" s="634">
        <v>442111948</v>
      </c>
      <c r="G169" s="634">
        <v>10952959</v>
      </c>
      <c r="H169" s="634">
        <v>453064907</v>
      </c>
      <c r="I169" s="634">
        <v>157832640</v>
      </c>
      <c r="J169" s="634">
        <v>26332</v>
      </c>
      <c r="K169" s="634">
        <v>157858972</v>
      </c>
      <c r="L169" s="634">
        <v>2134493</v>
      </c>
      <c r="M169" s="634">
        <v>39401996</v>
      </c>
      <c r="N169" s="634">
        <v>0</v>
      </c>
      <c r="O169" s="634">
        <v>39401996</v>
      </c>
      <c r="P169" s="634">
        <v>1242504586</v>
      </c>
      <c r="Q169" s="634">
        <v>1141505460</v>
      </c>
      <c r="R169" s="634">
        <v>1203102590</v>
      </c>
      <c r="S169" s="634">
        <v>1242504586</v>
      </c>
      <c r="T169" s="634">
        <v>1739428</v>
      </c>
      <c r="U169" s="634">
        <v>0</v>
      </c>
      <c r="V169" s="634">
        <v>1739428</v>
      </c>
      <c r="W169" s="634">
        <v>85334711</v>
      </c>
      <c r="X169" s="634">
        <v>0</v>
      </c>
      <c r="Y169" s="634">
        <v>1242504586</v>
      </c>
      <c r="Z169" s="634">
        <v>0</v>
      </c>
    </row>
    <row r="170" spans="1:26">
      <c r="A170" s="633" t="s">
        <v>319</v>
      </c>
      <c r="B170" s="633" t="s">
        <v>12</v>
      </c>
      <c r="C170" s="634">
        <v>632890736</v>
      </c>
      <c r="D170" s="634">
        <v>20595663</v>
      </c>
      <c r="E170" s="634">
        <v>653486399</v>
      </c>
      <c r="F170" s="634">
        <v>473411843</v>
      </c>
      <c r="G170" s="634">
        <v>9743683</v>
      </c>
      <c r="H170" s="634">
        <v>483155526</v>
      </c>
      <c r="I170" s="634">
        <v>176058212</v>
      </c>
      <c r="J170" s="634">
        <v>-263789</v>
      </c>
      <c r="K170" s="634">
        <v>175794423</v>
      </c>
      <c r="L170" s="634">
        <v>2134493</v>
      </c>
      <c r="M170" s="634">
        <v>42373120</v>
      </c>
      <c r="N170" s="634">
        <v>0</v>
      </c>
      <c r="O170" s="634">
        <v>42373120</v>
      </c>
      <c r="P170" s="634">
        <v>1356943961</v>
      </c>
      <c r="Q170" s="634">
        <v>1284495284</v>
      </c>
      <c r="R170" s="634">
        <v>1314570841</v>
      </c>
      <c r="S170" s="634">
        <v>1356943961</v>
      </c>
      <c r="T170" s="634">
        <v>1825242</v>
      </c>
      <c r="U170" s="634">
        <v>0</v>
      </c>
      <c r="V170" s="634">
        <v>1825242</v>
      </c>
      <c r="W170" s="634">
        <v>102334799</v>
      </c>
      <c r="X170" s="634">
        <v>0</v>
      </c>
      <c r="Y170" s="634">
        <v>1356943961</v>
      </c>
      <c r="Z170" s="634">
        <v>0</v>
      </c>
    </row>
    <row r="171" spans="1:26">
      <c r="A171" s="633" t="s">
        <v>319</v>
      </c>
      <c r="B171" s="633" t="s">
        <v>13</v>
      </c>
      <c r="C171" s="634">
        <v>638738849</v>
      </c>
      <c r="D171" s="634">
        <v>-3710233</v>
      </c>
      <c r="E171" s="634">
        <v>635028616</v>
      </c>
      <c r="F171" s="634">
        <v>475238515</v>
      </c>
      <c r="G171" s="634">
        <v>6229795</v>
      </c>
      <c r="H171" s="634">
        <v>481468310</v>
      </c>
      <c r="I171" s="634">
        <v>178454625</v>
      </c>
      <c r="J171" s="634">
        <v>-112256</v>
      </c>
      <c r="K171" s="634">
        <v>178342369</v>
      </c>
      <c r="L171" s="634">
        <v>2134493</v>
      </c>
      <c r="M171" s="634">
        <v>42753343</v>
      </c>
      <c r="N171" s="634">
        <v>0</v>
      </c>
      <c r="O171" s="634">
        <v>42753343</v>
      </c>
      <c r="P171" s="634">
        <v>1339727131</v>
      </c>
      <c r="Q171" s="634">
        <v>1294566482</v>
      </c>
      <c r="R171" s="634">
        <v>1296973788</v>
      </c>
      <c r="S171" s="634">
        <v>1339727131</v>
      </c>
      <c r="T171" s="634">
        <v>2094759</v>
      </c>
      <c r="U171" s="634">
        <v>0</v>
      </c>
      <c r="V171" s="634">
        <v>2094759</v>
      </c>
      <c r="W171" s="634">
        <v>99659904</v>
      </c>
      <c r="X171" s="634">
        <v>0</v>
      </c>
      <c r="Y171" s="634">
        <v>1339727131</v>
      </c>
      <c r="Z171" s="634">
        <v>0</v>
      </c>
    </row>
    <row r="172" spans="1:26">
      <c r="A172" s="633" t="s">
        <v>319</v>
      </c>
      <c r="B172" s="633" t="s">
        <v>14</v>
      </c>
      <c r="C172" s="634">
        <v>609275404</v>
      </c>
      <c r="D172" s="634">
        <v>-71816833</v>
      </c>
      <c r="E172" s="634">
        <v>537458571</v>
      </c>
      <c r="F172" s="634">
        <v>474800883</v>
      </c>
      <c r="G172" s="634">
        <v>-33524572</v>
      </c>
      <c r="H172" s="634">
        <v>441276311</v>
      </c>
      <c r="I172" s="634">
        <v>161748507</v>
      </c>
      <c r="J172" s="634">
        <v>-1866987</v>
      </c>
      <c r="K172" s="634">
        <v>159881520</v>
      </c>
      <c r="L172" s="634">
        <v>2134493</v>
      </c>
      <c r="M172" s="634">
        <v>38162082</v>
      </c>
      <c r="N172" s="634">
        <v>0</v>
      </c>
      <c r="O172" s="634">
        <v>38162082</v>
      </c>
      <c r="P172" s="634">
        <v>1178912977</v>
      </c>
      <c r="Q172" s="634">
        <v>1247959287</v>
      </c>
      <c r="R172" s="634">
        <v>1140750895</v>
      </c>
      <c r="S172" s="634">
        <v>1178912977</v>
      </c>
      <c r="T172" s="634">
        <v>1849505</v>
      </c>
      <c r="U172" s="634">
        <v>0</v>
      </c>
      <c r="V172" s="634">
        <v>1849505</v>
      </c>
      <c r="W172" s="634">
        <v>76401833</v>
      </c>
      <c r="X172" s="634">
        <v>0</v>
      </c>
      <c r="Y172" s="634">
        <v>1178912977</v>
      </c>
      <c r="Z172" s="634">
        <v>0</v>
      </c>
    </row>
    <row r="173" spans="1:26">
      <c r="A173" s="633" t="s">
        <v>319</v>
      </c>
      <c r="B173" s="633" t="s">
        <v>15</v>
      </c>
      <c r="C173" s="634">
        <v>492141083</v>
      </c>
      <c r="D173" s="634">
        <v>-82993198</v>
      </c>
      <c r="E173" s="634">
        <v>409147885</v>
      </c>
      <c r="F173" s="634">
        <v>428901418</v>
      </c>
      <c r="G173" s="634">
        <v>-32882566</v>
      </c>
      <c r="H173" s="634">
        <v>396018852</v>
      </c>
      <c r="I173" s="634">
        <v>155175414</v>
      </c>
      <c r="J173" s="634">
        <v>-867596</v>
      </c>
      <c r="K173" s="634">
        <v>154307818</v>
      </c>
      <c r="L173" s="634">
        <v>2134493</v>
      </c>
      <c r="M173" s="634">
        <v>34242875</v>
      </c>
      <c r="N173" s="634">
        <v>0</v>
      </c>
      <c r="O173" s="634">
        <v>34242875</v>
      </c>
      <c r="P173" s="634">
        <v>995851923</v>
      </c>
      <c r="Q173" s="634">
        <v>1078352408</v>
      </c>
      <c r="R173" s="634">
        <v>961609048</v>
      </c>
      <c r="S173" s="634">
        <v>995851923</v>
      </c>
      <c r="T173" s="634">
        <v>1625397</v>
      </c>
      <c r="U173" s="634">
        <v>0</v>
      </c>
      <c r="V173" s="634">
        <v>1625397</v>
      </c>
      <c r="W173" s="634">
        <v>53769641</v>
      </c>
      <c r="X173" s="634">
        <v>0</v>
      </c>
      <c r="Y173" s="634">
        <v>995851923</v>
      </c>
      <c r="Z173" s="634">
        <v>0</v>
      </c>
    </row>
    <row r="174" spans="1:26">
      <c r="A174" s="633" t="s">
        <v>319</v>
      </c>
      <c r="B174" s="633" t="s">
        <v>16</v>
      </c>
      <c r="C174" s="634">
        <v>342929249</v>
      </c>
      <c r="D174" s="634">
        <v>25046232</v>
      </c>
      <c r="E174" s="634">
        <v>367975481</v>
      </c>
      <c r="F174" s="634">
        <v>343051086</v>
      </c>
      <c r="G174" s="634">
        <v>-2024521</v>
      </c>
      <c r="H174" s="634">
        <v>341026565</v>
      </c>
      <c r="I174" s="634">
        <v>135639588</v>
      </c>
      <c r="J174" s="634">
        <v>871660</v>
      </c>
      <c r="K174" s="634">
        <v>136511248</v>
      </c>
      <c r="L174" s="634">
        <v>2134493</v>
      </c>
      <c r="M174" s="634">
        <v>32434492</v>
      </c>
      <c r="N174" s="634">
        <v>0</v>
      </c>
      <c r="O174" s="634">
        <v>32434492</v>
      </c>
      <c r="P174" s="634">
        <v>880082279</v>
      </c>
      <c r="Q174" s="634">
        <v>823754416</v>
      </c>
      <c r="R174" s="634">
        <v>847647787</v>
      </c>
      <c r="S174" s="634">
        <v>880082279</v>
      </c>
      <c r="T174" s="634">
        <v>1493857</v>
      </c>
      <c r="U174" s="634">
        <v>0</v>
      </c>
      <c r="V174" s="634">
        <v>1493857</v>
      </c>
      <c r="W174" s="634">
        <v>41761718</v>
      </c>
      <c r="X174" s="634">
        <v>0</v>
      </c>
      <c r="Y174" s="634">
        <v>880082279</v>
      </c>
      <c r="Z174" s="634">
        <v>0</v>
      </c>
    </row>
    <row r="175" spans="1:26">
      <c r="A175" s="633" t="s">
        <v>319</v>
      </c>
      <c r="B175" s="633" t="s">
        <v>17</v>
      </c>
      <c r="C175" s="634">
        <v>405234910</v>
      </c>
      <c r="D175" s="634">
        <v>49806185</v>
      </c>
      <c r="E175" s="634">
        <v>455041095</v>
      </c>
      <c r="F175" s="634">
        <v>349710192</v>
      </c>
      <c r="G175" s="634">
        <v>1442170</v>
      </c>
      <c r="H175" s="634">
        <v>351152362</v>
      </c>
      <c r="I175" s="634">
        <v>131808236</v>
      </c>
      <c r="J175" s="634">
        <v>552204</v>
      </c>
      <c r="K175" s="634">
        <v>132360440</v>
      </c>
      <c r="L175" s="634">
        <v>2134493</v>
      </c>
      <c r="M175" s="634">
        <v>36860707</v>
      </c>
      <c r="N175" s="634">
        <v>0</v>
      </c>
      <c r="O175" s="634">
        <v>36860707</v>
      </c>
      <c r="P175" s="634">
        <v>977549097</v>
      </c>
      <c r="Q175" s="634">
        <v>888887831</v>
      </c>
      <c r="R175" s="634">
        <v>940688390</v>
      </c>
      <c r="S175" s="634">
        <v>977549097</v>
      </c>
      <c r="T175" s="634">
        <v>1821549</v>
      </c>
      <c r="U175" s="634">
        <v>0</v>
      </c>
      <c r="V175" s="634">
        <v>1821549</v>
      </c>
      <c r="W175" s="634">
        <v>51902579</v>
      </c>
      <c r="X175" s="634">
        <v>0</v>
      </c>
      <c r="Y175" s="634">
        <v>977549097</v>
      </c>
      <c r="Z175" s="634">
        <v>0</v>
      </c>
    </row>
    <row r="176" spans="1:26">
      <c r="A176" s="633" t="s">
        <v>319</v>
      </c>
      <c r="B176" s="586" t="s">
        <v>184</v>
      </c>
      <c r="C176" s="634">
        <v>5729567766</v>
      </c>
      <c r="D176" s="634">
        <v>6584667</v>
      </c>
      <c r="E176" s="634">
        <v>5736152433</v>
      </c>
      <c r="F176" s="634">
        <v>4749929754</v>
      </c>
      <c r="G176" s="634">
        <v>6182574</v>
      </c>
      <c r="H176" s="634">
        <v>4756112328</v>
      </c>
      <c r="I176" s="634">
        <v>1779563373</v>
      </c>
      <c r="J176" s="634">
        <v>230865</v>
      </c>
      <c r="K176" s="634">
        <v>1779794238</v>
      </c>
      <c r="L176" s="634">
        <v>25613916</v>
      </c>
      <c r="M176" s="634">
        <v>435677814</v>
      </c>
      <c r="N176" s="634">
        <v>0</v>
      </c>
      <c r="O176" s="634">
        <v>435677814</v>
      </c>
      <c r="P176" s="634">
        <v>12733350729</v>
      </c>
      <c r="Q176" s="634">
        <v>12284674809</v>
      </c>
      <c r="R176" s="634">
        <v>12297672915</v>
      </c>
      <c r="S176" s="634">
        <v>12733350729</v>
      </c>
      <c r="T176" s="634">
        <v>21454523</v>
      </c>
      <c r="U176" s="634">
        <v>0</v>
      </c>
      <c r="V176" s="634">
        <v>21454523</v>
      </c>
      <c r="W176" s="634">
        <v>759391347</v>
      </c>
      <c r="X176" s="634">
        <v>0</v>
      </c>
      <c r="Y176" s="634">
        <v>12733350729</v>
      </c>
      <c r="Z176" s="634">
        <v>0</v>
      </c>
    </row>
    <row r="177" spans="1:26">
      <c r="A177" s="633" t="s">
        <v>318</v>
      </c>
      <c r="B177" s="633" t="s">
        <v>6</v>
      </c>
      <c r="C177" s="634">
        <v>502061800</v>
      </c>
      <c r="D177" s="634">
        <v>-13674728</v>
      </c>
      <c r="E177" s="634">
        <v>488387072</v>
      </c>
      <c r="F177" s="634">
        <v>360733702</v>
      </c>
      <c r="G177" s="634">
        <v>-4443621</v>
      </c>
      <c r="H177" s="634">
        <v>356290081</v>
      </c>
      <c r="I177" s="634">
        <v>133297308</v>
      </c>
      <c r="J177" s="634">
        <v>-1216217</v>
      </c>
      <c r="K177" s="634">
        <v>132081091</v>
      </c>
      <c r="L177" s="634">
        <v>2134493</v>
      </c>
      <c r="M177" s="634">
        <v>37686056</v>
      </c>
      <c r="N177" s="634">
        <v>0</v>
      </c>
      <c r="O177" s="634">
        <v>37686056</v>
      </c>
      <c r="P177" s="634">
        <v>1016578793</v>
      </c>
      <c r="Q177" s="634">
        <v>998227303</v>
      </c>
      <c r="R177" s="634">
        <v>978892737</v>
      </c>
      <c r="S177" s="634">
        <v>1016578793</v>
      </c>
      <c r="T177" s="634">
        <v>1993685</v>
      </c>
      <c r="U177" s="634">
        <v>0</v>
      </c>
      <c r="V177" s="634">
        <v>1993685</v>
      </c>
      <c r="W177" s="634">
        <v>55829753</v>
      </c>
      <c r="X177" s="634">
        <v>0</v>
      </c>
      <c r="Y177" s="634">
        <v>1016578793</v>
      </c>
      <c r="Z177" s="634">
        <v>0</v>
      </c>
    </row>
    <row r="178" spans="1:26">
      <c r="A178" s="633" t="s">
        <v>318</v>
      </c>
      <c r="B178" s="633" t="s">
        <v>7</v>
      </c>
      <c r="C178" s="634">
        <v>458635716</v>
      </c>
      <c r="D178" s="634">
        <v>-60416403</v>
      </c>
      <c r="E178" s="634">
        <v>398219313</v>
      </c>
      <c r="F178" s="634">
        <v>346930912</v>
      </c>
      <c r="G178" s="634">
        <v>-23975178</v>
      </c>
      <c r="H178" s="634">
        <v>322955734</v>
      </c>
      <c r="I178" s="634">
        <v>117218281</v>
      </c>
      <c r="J178" s="634">
        <v>-1539677</v>
      </c>
      <c r="K178" s="634">
        <v>115678604</v>
      </c>
      <c r="L178" s="634">
        <v>2134493</v>
      </c>
      <c r="M178" s="634">
        <v>32265994</v>
      </c>
      <c r="N178" s="634">
        <v>0</v>
      </c>
      <c r="O178" s="634">
        <v>32265994</v>
      </c>
      <c r="P178" s="634">
        <v>871254138</v>
      </c>
      <c r="Q178" s="634">
        <v>924919402</v>
      </c>
      <c r="R178" s="634">
        <v>838988144</v>
      </c>
      <c r="S178" s="634">
        <v>871254138</v>
      </c>
      <c r="T178" s="634">
        <v>1972672</v>
      </c>
      <c r="U178" s="634">
        <v>0</v>
      </c>
      <c r="V178" s="634">
        <v>1972672</v>
      </c>
      <c r="W178" s="634">
        <v>40647659</v>
      </c>
      <c r="X178" s="634">
        <v>0</v>
      </c>
      <c r="Y178" s="634">
        <v>871254138</v>
      </c>
      <c r="Z178" s="634">
        <v>0</v>
      </c>
    </row>
    <row r="179" spans="1:26">
      <c r="A179" s="633" t="s">
        <v>318</v>
      </c>
      <c r="B179" s="633" t="s">
        <v>8</v>
      </c>
      <c r="C179" s="634">
        <v>385219828</v>
      </c>
      <c r="D179" s="634">
        <v>-6998408</v>
      </c>
      <c r="E179" s="634">
        <v>378221420</v>
      </c>
      <c r="F179" s="634">
        <v>338797234</v>
      </c>
      <c r="G179" s="634">
        <v>18931975</v>
      </c>
      <c r="H179" s="634">
        <v>357729209</v>
      </c>
      <c r="I179" s="634">
        <v>135793462</v>
      </c>
      <c r="J179" s="634">
        <v>497911</v>
      </c>
      <c r="K179" s="634">
        <v>136291373</v>
      </c>
      <c r="L179" s="634">
        <v>2134493</v>
      </c>
      <c r="M179" s="634">
        <v>32584045</v>
      </c>
      <c r="N179" s="634">
        <v>0</v>
      </c>
      <c r="O179" s="634">
        <v>32584045</v>
      </c>
      <c r="P179" s="634">
        <v>906960540</v>
      </c>
      <c r="Q179" s="634">
        <v>861945017</v>
      </c>
      <c r="R179" s="634">
        <v>874376495</v>
      </c>
      <c r="S179" s="634">
        <v>906960540</v>
      </c>
      <c r="T179" s="634">
        <v>1762615</v>
      </c>
      <c r="U179" s="634">
        <v>0</v>
      </c>
      <c r="V179" s="634">
        <v>1762615</v>
      </c>
      <c r="W179" s="634">
        <v>44045090</v>
      </c>
      <c r="X179" s="634">
        <v>0</v>
      </c>
      <c r="Y179" s="634">
        <v>906960540</v>
      </c>
      <c r="Z179" s="634">
        <v>0</v>
      </c>
    </row>
    <row r="180" spans="1:26">
      <c r="A180" s="633" t="s">
        <v>318</v>
      </c>
      <c r="B180" s="633" t="s">
        <v>9</v>
      </c>
      <c r="C180" s="634">
        <v>359409642</v>
      </c>
      <c r="D180" s="634">
        <v>-3550200</v>
      </c>
      <c r="E180" s="634">
        <v>355859442</v>
      </c>
      <c r="F180" s="634">
        <v>357299441</v>
      </c>
      <c r="G180" s="634">
        <v>5563950</v>
      </c>
      <c r="H180" s="634">
        <v>362863391</v>
      </c>
      <c r="I180" s="634">
        <v>138772833</v>
      </c>
      <c r="J180" s="634">
        <v>1420023</v>
      </c>
      <c r="K180" s="634">
        <v>140192856</v>
      </c>
      <c r="L180" s="634">
        <v>2134493</v>
      </c>
      <c r="M180" s="634">
        <v>31810131</v>
      </c>
      <c r="N180" s="634">
        <v>0</v>
      </c>
      <c r="O180" s="634">
        <v>31810131</v>
      </c>
      <c r="P180" s="634">
        <v>892860313</v>
      </c>
      <c r="Q180" s="634">
        <v>857616409</v>
      </c>
      <c r="R180" s="634">
        <v>861050182</v>
      </c>
      <c r="S180" s="634">
        <v>892860313</v>
      </c>
      <c r="T180" s="634">
        <v>1658358</v>
      </c>
      <c r="U180" s="634">
        <v>0</v>
      </c>
      <c r="V180" s="634">
        <v>1658358</v>
      </c>
      <c r="W180" s="634">
        <v>42657773</v>
      </c>
      <c r="X180" s="634">
        <v>0</v>
      </c>
      <c r="Y180" s="634">
        <v>892860313</v>
      </c>
      <c r="Z180" s="634">
        <v>0</v>
      </c>
    </row>
    <row r="181" spans="1:26">
      <c r="A181" s="633" t="s">
        <v>318</v>
      </c>
      <c r="B181" s="633" t="s">
        <v>10</v>
      </c>
      <c r="C181" s="634">
        <v>381963356</v>
      </c>
      <c r="D181" s="634">
        <v>102651268</v>
      </c>
      <c r="E181" s="634">
        <v>484614624</v>
      </c>
      <c r="F181" s="634">
        <v>376752084</v>
      </c>
      <c r="G181" s="634">
        <v>50629844</v>
      </c>
      <c r="H181" s="634">
        <v>427381928</v>
      </c>
      <c r="I181" s="634">
        <v>156454887</v>
      </c>
      <c r="J181" s="634">
        <v>2751104</v>
      </c>
      <c r="K181" s="634">
        <v>159205991</v>
      </c>
      <c r="L181" s="634">
        <v>2134493</v>
      </c>
      <c r="M181" s="634">
        <v>37283555</v>
      </c>
      <c r="N181" s="634">
        <v>0</v>
      </c>
      <c r="O181" s="634">
        <v>37283555</v>
      </c>
      <c r="P181" s="634">
        <v>1110620591</v>
      </c>
      <c r="Q181" s="634">
        <v>917304820</v>
      </c>
      <c r="R181" s="634">
        <v>1073337036</v>
      </c>
      <c r="S181" s="634">
        <v>1110620591</v>
      </c>
      <c r="T181" s="634">
        <v>1617456</v>
      </c>
      <c r="U181" s="634">
        <v>0</v>
      </c>
      <c r="V181" s="634">
        <v>1617456</v>
      </c>
      <c r="W181" s="634">
        <v>66844599</v>
      </c>
      <c r="X181" s="634">
        <v>0</v>
      </c>
      <c r="Y181" s="634">
        <v>1110620591</v>
      </c>
      <c r="Z181" s="634">
        <v>0</v>
      </c>
    </row>
    <row r="182" spans="1:26">
      <c r="A182" s="633" t="s">
        <v>318</v>
      </c>
      <c r="B182" s="633" t="s">
        <v>11</v>
      </c>
      <c r="C182" s="634">
        <v>544177042</v>
      </c>
      <c r="D182" s="634">
        <v>51002430</v>
      </c>
      <c r="E182" s="634">
        <v>595179472</v>
      </c>
      <c r="F182" s="634">
        <v>446627163</v>
      </c>
      <c r="G182" s="634">
        <v>11065923</v>
      </c>
      <c r="H182" s="634">
        <v>457693086</v>
      </c>
      <c r="I182" s="634">
        <v>158026623</v>
      </c>
      <c r="J182" s="634">
        <v>26224</v>
      </c>
      <c r="K182" s="634">
        <v>158052847</v>
      </c>
      <c r="L182" s="634">
        <v>2134493</v>
      </c>
      <c r="M182" s="634">
        <v>40064165</v>
      </c>
      <c r="N182" s="634">
        <v>0</v>
      </c>
      <c r="O182" s="634">
        <v>40064165</v>
      </c>
      <c r="P182" s="634">
        <v>1253124063</v>
      </c>
      <c r="Q182" s="634">
        <v>1150965321</v>
      </c>
      <c r="R182" s="634">
        <v>1213059898</v>
      </c>
      <c r="S182" s="634">
        <v>1253124063</v>
      </c>
      <c r="T182" s="634">
        <v>1739428</v>
      </c>
      <c r="U182" s="634">
        <v>0</v>
      </c>
      <c r="V182" s="634">
        <v>1739428</v>
      </c>
      <c r="W182" s="634">
        <v>86088391</v>
      </c>
      <c r="X182" s="634">
        <v>0</v>
      </c>
      <c r="Y182" s="634">
        <v>1253124063</v>
      </c>
      <c r="Z182" s="634">
        <v>0</v>
      </c>
    </row>
    <row r="183" spans="1:26">
      <c r="A183" s="633" t="s">
        <v>318</v>
      </c>
      <c r="B183" s="633" t="s">
        <v>12</v>
      </c>
      <c r="C183" s="634">
        <v>638381064</v>
      </c>
      <c r="D183" s="634">
        <v>20752581</v>
      </c>
      <c r="E183" s="634">
        <v>659133645</v>
      </c>
      <c r="F183" s="634">
        <v>478252654</v>
      </c>
      <c r="G183" s="634">
        <v>9844291</v>
      </c>
      <c r="H183" s="634">
        <v>488096945</v>
      </c>
      <c r="I183" s="634">
        <v>176259654</v>
      </c>
      <c r="J183" s="634">
        <v>-264278</v>
      </c>
      <c r="K183" s="634">
        <v>175995376</v>
      </c>
      <c r="L183" s="634">
        <v>2134493</v>
      </c>
      <c r="M183" s="634">
        <v>43065011</v>
      </c>
      <c r="N183" s="634">
        <v>0</v>
      </c>
      <c r="O183" s="634">
        <v>43065011</v>
      </c>
      <c r="P183" s="634">
        <v>1368425470</v>
      </c>
      <c r="Q183" s="634">
        <v>1295027865</v>
      </c>
      <c r="R183" s="634">
        <v>1325360459</v>
      </c>
      <c r="S183" s="634">
        <v>1368425470</v>
      </c>
      <c r="T183" s="634">
        <v>1825242</v>
      </c>
      <c r="U183" s="634">
        <v>0</v>
      </c>
      <c r="V183" s="634">
        <v>1825242</v>
      </c>
      <c r="W183" s="634">
        <v>103219723</v>
      </c>
      <c r="X183" s="634">
        <v>0</v>
      </c>
      <c r="Y183" s="634">
        <v>1368425470</v>
      </c>
      <c r="Z183" s="634">
        <v>0</v>
      </c>
    </row>
    <row r="184" spans="1:26">
      <c r="A184" s="633" t="s">
        <v>318</v>
      </c>
      <c r="B184" s="633" t="s">
        <v>13</v>
      </c>
      <c r="C184" s="634">
        <v>644251821</v>
      </c>
      <c r="D184" s="634">
        <v>-3738178</v>
      </c>
      <c r="E184" s="634">
        <v>640513643</v>
      </c>
      <c r="F184" s="634">
        <v>480095440</v>
      </c>
      <c r="G184" s="634">
        <v>6293618</v>
      </c>
      <c r="H184" s="634">
        <v>486389058</v>
      </c>
      <c r="I184" s="634">
        <v>178656028</v>
      </c>
      <c r="J184" s="634">
        <v>-112722</v>
      </c>
      <c r="K184" s="634">
        <v>178543306</v>
      </c>
      <c r="L184" s="634">
        <v>2134493</v>
      </c>
      <c r="M184" s="634">
        <v>43454910</v>
      </c>
      <c r="N184" s="634">
        <v>0</v>
      </c>
      <c r="O184" s="634">
        <v>43454910</v>
      </c>
      <c r="P184" s="634">
        <v>1351035410</v>
      </c>
      <c r="Q184" s="634">
        <v>1305137782</v>
      </c>
      <c r="R184" s="634">
        <v>1307580500</v>
      </c>
      <c r="S184" s="634">
        <v>1351035410</v>
      </c>
      <c r="T184" s="634">
        <v>2094759</v>
      </c>
      <c r="U184" s="634">
        <v>0</v>
      </c>
      <c r="V184" s="634">
        <v>2094759</v>
      </c>
      <c r="W184" s="634">
        <v>100518649</v>
      </c>
      <c r="X184" s="634">
        <v>0</v>
      </c>
      <c r="Y184" s="634">
        <v>1351035410</v>
      </c>
      <c r="Z184" s="634">
        <v>0</v>
      </c>
    </row>
    <row r="185" spans="1:26">
      <c r="A185" s="633" t="s">
        <v>318</v>
      </c>
      <c r="B185" s="633" t="s">
        <v>14</v>
      </c>
      <c r="C185" s="634">
        <v>614477198</v>
      </c>
      <c r="D185" s="634">
        <v>-72360727</v>
      </c>
      <c r="E185" s="634">
        <v>542116471</v>
      </c>
      <c r="F185" s="634">
        <v>479636997</v>
      </c>
      <c r="G185" s="634">
        <v>-33862585</v>
      </c>
      <c r="H185" s="634">
        <v>445774412</v>
      </c>
      <c r="I185" s="634">
        <v>161943747</v>
      </c>
      <c r="J185" s="634">
        <v>-1870086</v>
      </c>
      <c r="K185" s="634">
        <v>160073661</v>
      </c>
      <c r="L185" s="634">
        <v>2134493</v>
      </c>
      <c r="M185" s="634">
        <v>38850308</v>
      </c>
      <c r="N185" s="634">
        <v>0</v>
      </c>
      <c r="O185" s="634">
        <v>38850308</v>
      </c>
      <c r="P185" s="634">
        <v>1188949345</v>
      </c>
      <c r="Q185" s="634">
        <v>1258192435</v>
      </c>
      <c r="R185" s="634">
        <v>1150099037</v>
      </c>
      <c r="S185" s="634">
        <v>1188949345</v>
      </c>
      <c r="T185" s="634">
        <v>1849505</v>
      </c>
      <c r="U185" s="634">
        <v>0</v>
      </c>
      <c r="V185" s="634">
        <v>1849505</v>
      </c>
      <c r="W185" s="634">
        <v>77075317</v>
      </c>
      <c r="X185" s="634">
        <v>0</v>
      </c>
      <c r="Y185" s="634">
        <v>1188949345</v>
      </c>
      <c r="Z185" s="634">
        <v>0</v>
      </c>
    </row>
    <row r="186" spans="1:26">
      <c r="A186" s="633" t="s">
        <v>318</v>
      </c>
      <c r="B186" s="633" t="s">
        <v>15</v>
      </c>
      <c r="C186" s="634">
        <v>496328633</v>
      </c>
      <c r="D186" s="634">
        <v>-83622676</v>
      </c>
      <c r="E186" s="634">
        <v>412705957</v>
      </c>
      <c r="F186" s="634">
        <v>433243434</v>
      </c>
      <c r="G186" s="634">
        <v>-33216050</v>
      </c>
      <c r="H186" s="634">
        <v>400027384</v>
      </c>
      <c r="I186" s="634">
        <v>155372472</v>
      </c>
      <c r="J186" s="634">
        <v>-869381</v>
      </c>
      <c r="K186" s="634">
        <v>154503091</v>
      </c>
      <c r="L186" s="634">
        <v>2134493</v>
      </c>
      <c r="M186" s="634">
        <v>34961921</v>
      </c>
      <c r="N186" s="634">
        <v>0</v>
      </c>
      <c r="O186" s="634">
        <v>34961921</v>
      </c>
      <c r="P186" s="634">
        <v>1004332846</v>
      </c>
      <c r="Q186" s="634">
        <v>1087079032</v>
      </c>
      <c r="R186" s="634">
        <v>969370925</v>
      </c>
      <c r="S186" s="634">
        <v>1004332846</v>
      </c>
      <c r="T186" s="634">
        <v>1625397</v>
      </c>
      <c r="U186" s="634">
        <v>0</v>
      </c>
      <c r="V186" s="634">
        <v>1625397</v>
      </c>
      <c r="W186" s="634">
        <v>54247246</v>
      </c>
      <c r="X186" s="634">
        <v>0</v>
      </c>
      <c r="Y186" s="634">
        <v>1004332846</v>
      </c>
      <c r="Z186" s="634">
        <v>0</v>
      </c>
    </row>
    <row r="187" spans="1:26">
      <c r="A187" s="633" t="s">
        <v>318</v>
      </c>
      <c r="B187" s="633" t="s">
        <v>16</v>
      </c>
      <c r="C187" s="634">
        <v>345954128</v>
      </c>
      <c r="D187" s="634">
        <v>25234679</v>
      </c>
      <c r="E187" s="634">
        <v>371188807</v>
      </c>
      <c r="F187" s="634">
        <v>346507164</v>
      </c>
      <c r="G187" s="634">
        <v>-2049191</v>
      </c>
      <c r="H187" s="634">
        <v>344457973</v>
      </c>
      <c r="I187" s="634">
        <v>135825835</v>
      </c>
      <c r="J187" s="634">
        <v>873386</v>
      </c>
      <c r="K187" s="634">
        <v>136699221</v>
      </c>
      <c r="L187" s="634">
        <v>2134493</v>
      </c>
      <c r="M187" s="634">
        <v>33134599</v>
      </c>
      <c r="N187" s="634">
        <v>0</v>
      </c>
      <c r="O187" s="634">
        <v>33134599</v>
      </c>
      <c r="P187" s="634">
        <v>887615093</v>
      </c>
      <c r="Q187" s="634">
        <v>830421620</v>
      </c>
      <c r="R187" s="634">
        <v>854480494</v>
      </c>
      <c r="S187" s="634">
        <v>887615093</v>
      </c>
      <c r="T187" s="634">
        <v>1493857</v>
      </c>
      <c r="U187" s="634">
        <v>0</v>
      </c>
      <c r="V187" s="634">
        <v>1493857</v>
      </c>
      <c r="W187" s="634">
        <v>42136636</v>
      </c>
      <c r="X187" s="634">
        <v>0</v>
      </c>
      <c r="Y187" s="634">
        <v>887615093</v>
      </c>
      <c r="Z187" s="634">
        <v>0</v>
      </c>
    </row>
    <row r="188" spans="1:26">
      <c r="A188" s="633" t="s">
        <v>318</v>
      </c>
      <c r="B188" s="633" t="s">
        <v>17</v>
      </c>
      <c r="C188" s="634">
        <v>408795656</v>
      </c>
      <c r="D188" s="634">
        <v>50183598</v>
      </c>
      <c r="E188" s="634">
        <v>458979254</v>
      </c>
      <c r="F188" s="634">
        <v>353239959</v>
      </c>
      <c r="G188" s="634">
        <v>1455524</v>
      </c>
      <c r="H188" s="634">
        <v>354695483</v>
      </c>
      <c r="I188" s="634">
        <v>132046107</v>
      </c>
      <c r="J188" s="634">
        <v>552770</v>
      </c>
      <c r="K188" s="634">
        <v>132598877</v>
      </c>
      <c r="L188" s="634">
        <v>2134493</v>
      </c>
      <c r="M188" s="634">
        <v>37584419</v>
      </c>
      <c r="N188" s="634">
        <v>0</v>
      </c>
      <c r="O188" s="634">
        <v>37584419</v>
      </c>
      <c r="P188" s="634">
        <v>985992526</v>
      </c>
      <c r="Q188" s="634">
        <v>896216215</v>
      </c>
      <c r="R188" s="634">
        <v>948408107</v>
      </c>
      <c r="S188" s="634">
        <v>985992526</v>
      </c>
      <c r="T188" s="634">
        <v>1821549</v>
      </c>
      <c r="U188" s="634">
        <v>0</v>
      </c>
      <c r="V188" s="634">
        <v>1821549</v>
      </c>
      <c r="W188" s="634">
        <v>52376489</v>
      </c>
      <c r="X188" s="634">
        <v>0</v>
      </c>
      <c r="Y188" s="634">
        <v>985992526</v>
      </c>
      <c r="Z188" s="634">
        <v>0</v>
      </c>
    </row>
    <row r="189" spans="1:26">
      <c r="A189" s="633" t="s">
        <v>318</v>
      </c>
      <c r="B189" s="586" t="s">
        <v>184</v>
      </c>
      <c r="C189" s="634">
        <v>5779655884</v>
      </c>
      <c r="D189" s="634">
        <v>5463236</v>
      </c>
      <c r="E189" s="634">
        <v>5785119120</v>
      </c>
      <c r="F189" s="634">
        <v>4798116184</v>
      </c>
      <c r="G189" s="634">
        <v>6238500</v>
      </c>
      <c r="H189" s="634">
        <v>4804354684</v>
      </c>
      <c r="I189" s="634">
        <v>1779667237</v>
      </c>
      <c r="J189" s="634">
        <v>249057</v>
      </c>
      <c r="K189" s="634">
        <v>1779916294</v>
      </c>
      <c r="L189" s="634">
        <v>25613916</v>
      </c>
      <c r="M189" s="634">
        <v>442745114</v>
      </c>
      <c r="N189" s="634">
        <v>0</v>
      </c>
      <c r="O189" s="634">
        <v>442745114</v>
      </c>
      <c r="P189" s="634">
        <v>12837749128</v>
      </c>
      <c r="Q189" s="634">
        <v>12383053221</v>
      </c>
      <c r="R189" s="634">
        <v>12395004014</v>
      </c>
      <c r="S189" s="634">
        <v>12837749128</v>
      </c>
      <c r="T189" s="634">
        <v>21454523</v>
      </c>
      <c r="U189" s="634">
        <v>0</v>
      </c>
      <c r="V189" s="634">
        <v>21454523</v>
      </c>
      <c r="W189" s="634">
        <v>765687325</v>
      </c>
      <c r="X189" s="634">
        <v>0</v>
      </c>
      <c r="Y189" s="634">
        <v>12837749128</v>
      </c>
      <c r="Z189" s="634">
        <v>0</v>
      </c>
    </row>
    <row r="190" spans="1:26">
      <c r="A190" s="633" t="s">
        <v>317</v>
      </c>
      <c r="B190" s="633" t="s">
        <v>6</v>
      </c>
      <c r="C190" s="634">
        <v>506000892</v>
      </c>
      <c r="D190" s="634">
        <v>-13767573</v>
      </c>
      <c r="E190" s="634">
        <v>492233319</v>
      </c>
      <c r="F190" s="634">
        <v>364260591</v>
      </c>
      <c r="G190" s="634">
        <v>-4484129</v>
      </c>
      <c r="H190" s="634">
        <v>359776462</v>
      </c>
      <c r="I190" s="634">
        <v>133327959</v>
      </c>
      <c r="J190" s="634">
        <v>-1217260</v>
      </c>
      <c r="K190" s="634">
        <v>132110699</v>
      </c>
      <c r="L190" s="634">
        <v>2134493</v>
      </c>
      <c r="M190" s="634">
        <v>38408812</v>
      </c>
      <c r="N190" s="634">
        <v>0</v>
      </c>
      <c r="O190" s="634">
        <v>38408812</v>
      </c>
      <c r="P190" s="634">
        <v>1024663785</v>
      </c>
      <c r="Q190" s="634">
        <v>1005723935</v>
      </c>
      <c r="R190" s="634">
        <v>986254973</v>
      </c>
      <c r="S190" s="634">
        <v>1024663785</v>
      </c>
      <c r="T190" s="634">
        <v>1993685</v>
      </c>
      <c r="U190" s="634">
        <v>0</v>
      </c>
      <c r="V190" s="634">
        <v>1993685</v>
      </c>
      <c r="W190" s="634">
        <v>56282854</v>
      </c>
      <c r="X190" s="634">
        <v>0</v>
      </c>
      <c r="Y190" s="634">
        <v>1024663785</v>
      </c>
      <c r="Z190" s="634">
        <v>0</v>
      </c>
    </row>
    <row r="191" spans="1:26">
      <c r="A191" s="633" t="s">
        <v>317</v>
      </c>
      <c r="B191" s="633" t="s">
        <v>7</v>
      </c>
      <c r="C191" s="634">
        <v>462224409</v>
      </c>
      <c r="D191" s="634">
        <v>-60830407</v>
      </c>
      <c r="E191" s="634">
        <v>401394002</v>
      </c>
      <c r="F191" s="634">
        <v>350313991</v>
      </c>
      <c r="G191" s="634">
        <v>-24208205</v>
      </c>
      <c r="H191" s="634">
        <v>326105786</v>
      </c>
      <c r="I191" s="634">
        <v>117218281</v>
      </c>
      <c r="J191" s="634">
        <v>-1539677</v>
      </c>
      <c r="K191" s="634">
        <v>115678604</v>
      </c>
      <c r="L191" s="634">
        <v>2134493</v>
      </c>
      <c r="M191" s="634">
        <v>32920533</v>
      </c>
      <c r="N191" s="634">
        <v>0</v>
      </c>
      <c r="O191" s="634">
        <v>32920533</v>
      </c>
      <c r="P191" s="634">
        <v>878233418</v>
      </c>
      <c r="Q191" s="634">
        <v>931891174</v>
      </c>
      <c r="R191" s="634">
        <v>845312885</v>
      </c>
      <c r="S191" s="634">
        <v>878233418</v>
      </c>
      <c r="T191" s="634">
        <v>1972672</v>
      </c>
      <c r="U191" s="634">
        <v>0</v>
      </c>
      <c r="V191" s="634">
        <v>1972672</v>
      </c>
      <c r="W191" s="634">
        <v>40982583</v>
      </c>
      <c r="X191" s="634">
        <v>0</v>
      </c>
      <c r="Y191" s="634">
        <v>878233418</v>
      </c>
      <c r="Z191" s="634">
        <v>0</v>
      </c>
    </row>
    <row r="192" spans="1:26">
      <c r="A192" s="633" t="s">
        <v>317</v>
      </c>
      <c r="B192" s="633" t="s">
        <v>8</v>
      </c>
      <c r="C192" s="634">
        <v>388265912</v>
      </c>
      <c r="D192" s="634">
        <v>-7046758</v>
      </c>
      <c r="E192" s="634">
        <v>381219154</v>
      </c>
      <c r="F192" s="634">
        <v>342099792</v>
      </c>
      <c r="G192" s="634">
        <v>19116499</v>
      </c>
      <c r="H192" s="634">
        <v>361216291</v>
      </c>
      <c r="I192" s="634">
        <v>135793462</v>
      </c>
      <c r="J192" s="634">
        <v>497911</v>
      </c>
      <c r="K192" s="634">
        <v>136291373</v>
      </c>
      <c r="L192" s="634">
        <v>2134493</v>
      </c>
      <c r="M192" s="634">
        <v>33315750</v>
      </c>
      <c r="N192" s="634">
        <v>0</v>
      </c>
      <c r="O192" s="634">
        <v>33315750</v>
      </c>
      <c r="P192" s="634">
        <v>914177061</v>
      </c>
      <c r="Q192" s="634">
        <v>868293659</v>
      </c>
      <c r="R192" s="634">
        <v>880861311</v>
      </c>
      <c r="S192" s="634">
        <v>914177061</v>
      </c>
      <c r="T192" s="634">
        <v>1762615</v>
      </c>
      <c r="U192" s="634">
        <v>0</v>
      </c>
      <c r="V192" s="634">
        <v>1762615</v>
      </c>
      <c r="W192" s="634">
        <v>44403622</v>
      </c>
      <c r="X192" s="634">
        <v>0</v>
      </c>
      <c r="Y192" s="634">
        <v>914177061</v>
      </c>
      <c r="Z192" s="634">
        <v>0</v>
      </c>
    </row>
    <row r="193" spans="1:26">
      <c r="A193" s="633" t="s">
        <v>317</v>
      </c>
      <c r="B193" s="633" t="s">
        <v>9</v>
      </c>
      <c r="C193" s="634">
        <v>362278228</v>
      </c>
      <c r="D193" s="634">
        <v>-3575245</v>
      </c>
      <c r="E193" s="634">
        <v>358702983</v>
      </c>
      <c r="F193" s="634">
        <v>360791076</v>
      </c>
      <c r="G193" s="634">
        <v>5616566</v>
      </c>
      <c r="H193" s="634">
        <v>366407642</v>
      </c>
      <c r="I193" s="634">
        <v>138772833</v>
      </c>
      <c r="J193" s="634">
        <v>1420023</v>
      </c>
      <c r="K193" s="634">
        <v>140192856</v>
      </c>
      <c r="L193" s="634">
        <v>2134493</v>
      </c>
      <c r="M193" s="634">
        <v>32527968</v>
      </c>
      <c r="N193" s="634">
        <v>0</v>
      </c>
      <c r="O193" s="634">
        <v>32527968</v>
      </c>
      <c r="P193" s="634">
        <v>899965942</v>
      </c>
      <c r="Q193" s="634">
        <v>863976630</v>
      </c>
      <c r="R193" s="634">
        <v>867437974</v>
      </c>
      <c r="S193" s="634">
        <v>899965942</v>
      </c>
      <c r="T193" s="634">
        <v>1658358</v>
      </c>
      <c r="U193" s="634">
        <v>0</v>
      </c>
      <c r="V193" s="634">
        <v>1658358</v>
      </c>
      <c r="W193" s="634">
        <v>43004978</v>
      </c>
      <c r="X193" s="634">
        <v>0</v>
      </c>
      <c r="Y193" s="634">
        <v>899965942</v>
      </c>
      <c r="Z193" s="634">
        <v>0</v>
      </c>
    </row>
    <row r="194" spans="1:26">
      <c r="A194" s="633" t="s">
        <v>317</v>
      </c>
      <c r="B194" s="633" t="s">
        <v>10</v>
      </c>
      <c r="C194" s="634">
        <v>385086187</v>
      </c>
      <c r="D194" s="634">
        <v>103354613</v>
      </c>
      <c r="E194" s="634">
        <v>488440800</v>
      </c>
      <c r="F194" s="634">
        <v>380461343</v>
      </c>
      <c r="G194" s="634">
        <v>51122314</v>
      </c>
      <c r="H194" s="634">
        <v>431583657</v>
      </c>
      <c r="I194" s="634">
        <v>156454887</v>
      </c>
      <c r="J194" s="634">
        <v>2751104</v>
      </c>
      <c r="K194" s="634">
        <v>159205991</v>
      </c>
      <c r="L194" s="634">
        <v>2134493</v>
      </c>
      <c r="M194" s="634">
        <v>38034307</v>
      </c>
      <c r="N194" s="634">
        <v>0</v>
      </c>
      <c r="O194" s="634">
        <v>38034307</v>
      </c>
      <c r="P194" s="634">
        <v>1119399248</v>
      </c>
      <c r="Q194" s="634">
        <v>924136910</v>
      </c>
      <c r="R194" s="634">
        <v>1081364941</v>
      </c>
      <c r="S194" s="634">
        <v>1119399248</v>
      </c>
      <c r="T194" s="634">
        <v>1617456</v>
      </c>
      <c r="U194" s="634">
        <v>0</v>
      </c>
      <c r="V194" s="634">
        <v>1617456</v>
      </c>
      <c r="W194" s="634">
        <v>67380134</v>
      </c>
      <c r="X194" s="634">
        <v>0</v>
      </c>
      <c r="Y194" s="634">
        <v>1119399248</v>
      </c>
      <c r="Z194" s="634">
        <v>0</v>
      </c>
    </row>
    <row r="195" spans="1:26">
      <c r="A195" s="633" t="s">
        <v>317</v>
      </c>
      <c r="B195" s="633" t="s">
        <v>11</v>
      </c>
      <c r="C195" s="634">
        <v>548506921</v>
      </c>
      <c r="D195" s="634">
        <v>51353179</v>
      </c>
      <c r="E195" s="634">
        <v>599860100</v>
      </c>
      <c r="F195" s="634">
        <v>451041492</v>
      </c>
      <c r="G195" s="634">
        <v>11176210</v>
      </c>
      <c r="H195" s="634">
        <v>462217702</v>
      </c>
      <c r="I195" s="634">
        <v>158026623</v>
      </c>
      <c r="J195" s="634">
        <v>26224</v>
      </c>
      <c r="K195" s="634">
        <v>158052847</v>
      </c>
      <c r="L195" s="634">
        <v>2134493</v>
      </c>
      <c r="M195" s="634">
        <v>40795622</v>
      </c>
      <c r="N195" s="634">
        <v>0</v>
      </c>
      <c r="O195" s="634">
        <v>40795622</v>
      </c>
      <c r="P195" s="634">
        <v>1263060764</v>
      </c>
      <c r="Q195" s="634">
        <v>1159709529</v>
      </c>
      <c r="R195" s="634">
        <v>1222265142</v>
      </c>
      <c r="S195" s="634">
        <v>1263060764</v>
      </c>
      <c r="T195" s="634">
        <v>1739428</v>
      </c>
      <c r="U195" s="634">
        <v>0</v>
      </c>
      <c r="V195" s="634">
        <v>1739428</v>
      </c>
      <c r="W195" s="634">
        <v>86777870</v>
      </c>
      <c r="X195" s="634">
        <v>0</v>
      </c>
      <c r="Y195" s="634">
        <v>1263060764</v>
      </c>
      <c r="Z195" s="634">
        <v>0</v>
      </c>
    </row>
    <row r="196" spans="1:26">
      <c r="A196" s="633" t="s">
        <v>317</v>
      </c>
      <c r="B196" s="633" t="s">
        <v>12</v>
      </c>
      <c r="C196" s="634">
        <v>643396499</v>
      </c>
      <c r="D196" s="634">
        <v>20895691</v>
      </c>
      <c r="E196" s="634">
        <v>664292190</v>
      </c>
      <c r="F196" s="634">
        <v>482985178</v>
      </c>
      <c r="G196" s="634">
        <v>9942518</v>
      </c>
      <c r="H196" s="634">
        <v>492927696</v>
      </c>
      <c r="I196" s="634">
        <v>176259654</v>
      </c>
      <c r="J196" s="634">
        <v>-264278</v>
      </c>
      <c r="K196" s="634">
        <v>175995376</v>
      </c>
      <c r="L196" s="634">
        <v>2134493</v>
      </c>
      <c r="M196" s="634">
        <v>43822915</v>
      </c>
      <c r="N196" s="634">
        <v>0</v>
      </c>
      <c r="O196" s="634">
        <v>43822915</v>
      </c>
      <c r="P196" s="634">
        <v>1379172670</v>
      </c>
      <c r="Q196" s="634">
        <v>1304775824</v>
      </c>
      <c r="R196" s="634">
        <v>1335349755</v>
      </c>
      <c r="S196" s="634">
        <v>1379172670</v>
      </c>
      <c r="T196" s="634">
        <v>1825242</v>
      </c>
      <c r="U196" s="634">
        <v>0</v>
      </c>
      <c r="V196" s="634">
        <v>1825242</v>
      </c>
      <c r="W196" s="634">
        <v>104028571</v>
      </c>
      <c r="X196" s="634">
        <v>0</v>
      </c>
      <c r="Y196" s="634">
        <v>1379172670</v>
      </c>
      <c r="Z196" s="634">
        <v>0</v>
      </c>
    </row>
    <row r="197" spans="1:26">
      <c r="A197" s="633" t="s">
        <v>317</v>
      </c>
      <c r="B197" s="633" t="s">
        <v>13</v>
      </c>
      <c r="C197" s="634">
        <v>649298883</v>
      </c>
      <c r="D197" s="634">
        <v>-3763662</v>
      </c>
      <c r="E197" s="634">
        <v>645535221</v>
      </c>
      <c r="F197" s="634">
        <v>484843713</v>
      </c>
      <c r="G197" s="634">
        <v>6355951</v>
      </c>
      <c r="H197" s="634">
        <v>491199664</v>
      </c>
      <c r="I197" s="634">
        <v>178656028</v>
      </c>
      <c r="J197" s="634">
        <v>-112722</v>
      </c>
      <c r="K197" s="634">
        <v>178543306</v>
      </c>
      <c r="L197" s="634">
        <v>2134493</v>
      </c>
      <c r="M197" s="634">
        <v>44214230</v>
      </c>
      <c r="N197" s="634">
        <v>0</v>
      </c>
      <c r="O197" s="634">
        <v>44214230</v>
      </c>
      <c r="P197" s="634">
        <v>1361626914</v>
      </c>
      <c r="Q197" s="634">
        <v>1314933117</v>
      </c>
      <c r="R197" s="634">
        <v>1317412684</v>
      </c>
      <c r="S197" s="634">
        <v>1361626914</v>
      </c>
      <c r="T197" s="634">
        <v>2094759</v>
      </c>
      <c r="U197" s="634">
        <v>0</v>
      </c>
      <c r="V197" s="634">
        <v>2094759</v>
      </c>
      <c r="W197" s="634">
        <v>101303636</v>
      </c>
      <c r="X197" s="634">
        <v>0</v>
      </c>
      <c r="Y197" s="634">
        <v>1361626914</v>
      </c>
      <c r="Z197" s="634">
        <v>0</v>
      </c>
    </row>
    <row r="198" spans="1:26">
      <c r="A198" s="633" t="s">
        <v>317</v>
      </c>
      <c r="B198" s="633" t="s">
        <v>14</v>
      </c>
      <c r="C198" s="634">
        <v>619251440</v>
      </c>
      <c r="D198" s="634">
        <v>-72856760</v>
      </c>
      <c r="E198" s="634">
        <v>546394680</v>
      </c>
      <c r="F198" s="634">
        <v>484364937</v>
      </c>
      <c r="G198" s="634">
        <v>-34193020</v>
      </c>
      <c r="H198" s="634">
        <v>450171917</v>
      </c>
      <c r="I198" s="634">
        <v>161943747</v>
      </c>
      <c r="J198" s="634">
        <v>-1870086</v>
      </c>
      <c r="K198" s="634">
        <v>160073661</v>
      </c>
      <c r="L198" s="634">
        <v>2134493</v>
      </c>
      <c r="M198" s="634">
        <v>39587317</v>
      </c>
      <c r="N198" s="634">
        <v>0</v>
      </c>
      <c r="O198" s="634">
        <v>39587317</v>
      </c>
      <c r="P198" s="634">
        <v>1198362068</v>
      </c>
      <c r="Q198" s="634">
        <v>1267694617</v>
      </c>
      <c r="R198" s="634">
        <v>1158774751</v>
      </c>
      <c r="S198" s="634">
        <v>1198362068</v>
      </c>
      <c r="T198" s="634">
        <v>1849505</v>
      </c>
      <c r="U198" s="634">
        <v>0</v>
      </c>
      <c r="V198" s="634">
        <v>1849505</v>
      </c>
      <c r="W198" s="634">
        <v>77692125</v>
      </c>
      <c r="X198" s="634">
        <v>0</v>
      </c>
      <c r="Y198" s="634">
        <v>1198362068</v>
      </c>
      <c r="Z198" s="634">
        <v>0</v>
      </c>
    </row>
    <row r="199" spans="1:26">
      <c r="A199" s="633" t="s">
        <v>317</v>
      </c>
      <c r="B199" s="633" t="s">
        <v>15</v>
      </c>
      <c r="C199" s="634">
        <v>500188857</v>
      </c>
      <c r="D199" s="634">
        <v>-84196764</v>
      </c>
      <c r="E199" s="634">
        <v>415992093</v>
      </c>
      <c r="F199" s="634">
        <v>437488508</v>
      </c>
      <c r="G199" s="634">
        <v>-33541936</v>
      </c>
      <c r="H199" s="634">
        <v>403946572</v>
      </c>
      <c r="I199" s="634">
        <v>155372472</v>
      </c>
      <c r="J199" s="634">
        <v>-869381</v>
      </c>
      <c r="K199" s="634">
        <v>154503091</v>
      </c>
      <c r="L199" s="634">
        <v>2134493</v>
      </c>
      <c r="M199" s="634">
        <v>35725984</v>
      </c>
      <c r="N199" s="634">
        <v>0</v>
      </c>
      <c r="O199" s="634">
        <v>35725984</v>
      </c>
      <c r="P199" s="634">
        <v>1012302233</v>
      </c>
      <c r="Q199" s="634">
        <v>1095184330</v>
      </c>
      <c r="R199" s="634">
        <v>976576249</v>
      </c>
      <c r="S199" s="634">
        <v>1012302233</v>
      </c>
      <c r="T199" s="634">
        <v>1625397</v>
      </c>
      <c r="U199" s="634">
        <v>0</v>
      </c>
      <c r="V199" s="634">
        <v>1625397</v>
      </c>
      <c r="W199" s="634">
        <v>54685744</v>
      </c>
      <c r="X199" s="634">
        <v>0</v>
      </c>
      <c r="Y199" s="634">
        <v>1012302233</v>
      </c>
      <c r="Z199" s="634">
        <v>0</v>
      </c>
    </row>
    <row r="200" spans="1:26">
      <c r="A200" s="633" t="s">
        <v>317</v>
      </c>
      <c r="B200" s="633" t="s">
        <v>16</v>
      </c>
      <c r="C200" s="634">
        <v>348764965</v>
      </c>
      <c r="D200" s="634">
        <v>25406544</v>
      </c>
      <c r="E200" s="634">
        <v>374171509</v>
      </c>
      <c r="F200" s="634">
        <v>349886444</v>
      </c>
      <c r="G200" s="634">
        <v>-2073086</v>
      </c>
      <c r="H200" s="634">
        <v>347813358</v>
      </c>
      <c r="I200" s="634">
        <v>135825835</v>
      </c>
      <c r="J200" s="634">
        <v>873386</v>
      </c>
      <c r="K200" s="634">
        <v>136699221</v>
      </c>
      <c r="L200" s="634">
        <v>2134493</v>
      </c>
      <c r="M200" s="634">
        <v>33875532</v>
      </c>
      <c r="N200" s="634">
        <v>0</v>
      </c>
      <c r="O200" s="634">
        <v>33875532</v>
      </c>
      <c r="P200" s="634">
        <v>894694113</v>
      </c>
      <c r="Q200" s="634">
        <v>836611737</v>
      </c>
      <c r="R200" s="634">
        <v>860818581</v>
      </c>
      <c r="S200" s="634">
        <v>894694113</v>
      </c>
      <c r="T200" s="634">
        <v>1493857</v>
      </c>
      <c r="U200" s="634">
        <v>0</v>
      </c>
      <c r="V200" s="634">
        <v>1493857</v>
      </c>
      <c r="W200" s="634">
        <v>42480267</v>
      </c>
      <c r="X200" s="634">
        <v>0</v>
      </c>
      <c r="Y200" s="634">
        <v>894694113</v>
      </c>
      <c r="Z200" s="634">
        <v>0</v>
      </c>
    </row>
    <row r="201" spans="1:26">
      <c r="A201" s="633" t="s">
        <v>317</v>
      </c>
      <c r="B201" s="633" t="s">
        <v>17</v>
      </c>
      <c r="C201" s="634">
        <v>412106184</v>
      </c>
      <c r="D201" s="634">
        <v>50527800</v>
      </c>
      <c r="E201" s="634">
        <v>462633984</v>
      </c>
      <c r="F201" s="634">
        <v>356691252</v>
      </c>
      <c r="G201" s="634">
        <v>1468627</v>
      </c>
      <c r="H201" s="634">
        <v>358159879</v>
      </c>
      <c r="I201" s="634">
        <v>132046107</v>
      </c>
      <c r="J201" s="634">
        <v>552770</v>
      </c>
      <c r="K201" s="634">
        <v>132598877</v>
      </c>
      <c r="L201" s="634">
        <v>2134493</v>
      </c>
      <c r="M201" s="634">
        <v>38349820</v>
      </c>
      <c r="N201" s="634">
        <v>0</v>
      </c>
      <c r="O201" s="634">
        <v>38349820</v>
      </c>
      <c r="P201" s="634">
        <v>993877053</v>
      </c>
      <c r="Q201" s="634">
        <v>902978036</v>
      </c>
      <c r="R201" s="634">
        <v>955527233</v>
      </c>
      <c r="S201" s="634">
        <v>993877053</v>
      </c>
      <c r="T201" s="634">
        <v>1821549</v>
      </c>
      <c r="U201" s="634">
        <v>0</v>
      </c>
      <c r="V201" s="634">
        <v>1821549</v>
      </c>
      <c r="W201" s="634">
        <v>52805152</v>
      </c>
      <c r="X201" s="634">
        <v>0</v>
      </c>
      <c r="Y201" s="634">
        <v>993877053</v>
      </c>
      <c r="Z201" s="634">
        <v>0</v>
      </c>
    </row>
    <row r="202" spans="1:26">
      <c r="A202" s="633" t="s">
        <v>317</v>
      </c>
      <c r="B202" s="586" t="s">
        <v>184</v>
      </c>
      <c r="C202" s="634">
        <v>5825369377</v>
      </c>
      <c r="D202" s="634">
        <v>5500658</v>
      </c>
      <c r="E202" s="634">
        <v>5830870035</v>
      </c>
      <c r="F202" s="634">
        <v>4845228317</v>
      </c>
      <c r="G202" s="634">
        <v>6298309</v>
      </c>
      <c r="H202" s="634">
        <v>4851526626</v>
      </c>
      <c r="I202" s="634">
        <v>1779697888</v>
      </c>
      <c r="J202" s="634">
        <v>248014</v>
      </c>
      <c r="K202" s="634">
        <v>1779945902</v>
      </c>
      <c r="L202" s="634">
        <v>25613916</v>
      </c>
      <c r="M202" s="634">
        <v>451578790</v>
      </c>
      <c r="N202" s="634">
        <v>0</v>
      </c>
      <c r="O202" s="634">
        <v>451578790</v>
      </c>
      <c r="P202" s="634">
        <v>12939535269</v>
      </c>
      <c r="Q202" s="634">
        <v>12475909498</v>
      </c>
      <c r="R202" s="634">
        <v>12487956479</v>
      </c>
      <c r="S202" s="634">
        <v>12939535269</v>
      </c>
      <c r="T202" s="634">
        <v>21454523</v>
      </c>
      <c r="U202" s="634">
        <v>0</v>
      </c>
      <c r="V202" s="634">
        <v>21454523</v>
      </c>
      <c r="W202" s="634">
        <v>771827536</v>
      </c>
      <c r="X202" s="634">
        <v>0</v>
      </c>
      <c r="Y202" s="634">
        <v>12939535269</v>
      </c>
      <c r="Z202" s="634">
        <v>0</v>
      </c>
    </row>
    <row r="203" spans="1:26">
      <c r="A203" s="633" t="s">
        <v>316</v>
      </c>
      <c r="B203" s="633" t="s">
        <v>6</v>
      </c>
      <c r="C203" s="634">
        <v>509409477</v>
      </c>
      <c r="D203" s="634">
        <v>-13846052</v>
      </c>
      <c r="E203" s="634">
        <v>495563425</v>
      </c>
      <c r="F203" s="634">
        <v>367837435</v>
      </c>
      <c r="G203" s="634">
        <v>-4525195</v>
      </c>
      <c r="H203" s="634">
        <v>363312240</v>
      </c>
      <c r="I203" s="634">
        <v>133327959</v>
      </c>
      <c r="J203" s="634">
        <v>-1217260</v>
      </c>
      <c r="K203" s="634">
        <v>132110699</v>
      </c>
      <c r="L203" s="634">
        <v>2134493</v>
      </c>
      <c r="M203" s="634">
        <v>39172874</v>
      </c>
      <c r="N203" s="634">
        <v>0</v>
      </c>
      <c r="O203" s="634">
        <v>39172874</v>
      </c>
      <c r="P203" s="634">
        <v>1032293731</v>
      </c>
      <c r="Q203" s="634">
        <v>1012709364</v>
      </c>
      <c r="R203" s="634">
        <v>993120857</v>
      </c>
      <c r="S203" s="634">
        <v>1032293731</v>
      </c>
      <c r="T203" s="634">
        <v>1993685</v>
      </c>
      <c r="U203" s="634">
        <v>0</v>
      </c>
      <c r="V203" s="634">
        <v>1993685</v>
      </c>
      <c r="W203" s="634">
        <v>56707646</v>
      </c>
      <c r="X203" s="634">
        <v>0</v>
      </c>
      <c r="Y203" s="634">
        <v>1032293731</v>
      </c>
      <c r="Z203" s="634">
        <v>0</v>
      </c>
    </row>
    <row r="204" spans="1:26">
      <c r="A204" s="633" t="s">
        <v>316</v>
      </c>
      <c r="B204" s="633" t="s">
        <v>7</v>
      </c>
      <c r="C204" s="634">
        <v>465329107</v>
      </c>
      <c r="D204" s="634">
        <v>-61180348</v>
      </c>
      <c r="E204" s="634">
        <v>404148759</v>
      </c>
      <c r="F204" s="634">
        <v>353744979</v>
      </c>
      <c r="G204" s="634">
        <v>-24444532</v>
      </c>
      <c r="H204" s="634">
        <v>329300447</v>
      </c>
      <c r="I204" s="634">
        <v>117218281</v>
      </c>
      <c r="J204" s="634">
        <v>-1539677</v>
      </c>
      <c r="K204" s="634">
        <v>115678604</v>
      </c>
      <c r="L204" s="634">
        <v>2134493</v>
      </c>
      <c r="M204" s="634">
        <v>33609341</v>
      </c>
      <c r="N204" s="634">
        <v>0</v>
      </c>
      <c r="O204" s="634">
        <v>33609341</v>
      </c>
      <c r="P204" s="634">
        <v>884871644</v>
      </c>
      <c r="Q204" s="634">
        <v>938426860</v>
      </c>
      <c r="R204" s="634">
        <v>851262303</v>
      </c>
      <c r="S204" s="634">
        <v>884871644</v>
      </c>
      <c r="T204" s="634">
        <v>1972672</v>
      </c>
      <c r="U204" s="634">
        <v>0</v>
      </c>
      <c r="V204" s="634">
        <v>1972672</v>
      </c>
      <c r="W204" s="634">
        <v>41301629</v>
      </c>
      <c r="X204" s="634">
        <v>0</v>
      </c>
      <c r="Y204" s="634">
        <v>884871644</v>
      </c>
      <c r="Z204" s="634">
        <v>0</v>
      </c>
    </row>
    <row r="205" spans="1:26">
      <c r="A205" s="633" t="s">
        <v>316</v>
      </c>
      <c r="B205" s="633" t="s">
        <v>8</v>
      </c>
      <c r="C205" s="634">
        <v>390904252</v>
      </c>
      <c r="D205" s="634">
        <v>-7087627</v>
      </c>
      <c r="E205" s="634">
        <v>383816625</v>
      </c>
      <c r="F205" s="634">
        <v>345449112</v>
      </c>
      <c r="G205" s="634">
        <v>19303647</v>
      </c>
      <c r="H205" s="634">
        <v>364752759</v>
      </c>
      <c r="I205" s="634">
        <v>135822964</v>
      </c>
      <c r="J205" s="634">
        <v>498536</v>
      </c>
      <c r="K205" s="634">
        <v>136321500</v>
      </c>
      <c r="L205" s="634">
        <v>2134493</v>
      </c>
      <c r="M205" s="634">
        <v>34077441</v>
      </c>
      <c r="N205" s="634">
        <v>0</v>
      </c>
      <c r="O205" s="634">
        <v>34077441</v>
      </c>
      <c r="P205" s="634">
        <v>921102818</v>
      </c>
      <c r="Q205" s="634">
        <v>874310821</v>
      </c>
      <c r="R205" s="634">
        <v>887025377</v>
      </c>
      <c r="S205" s="634">
        <v>921102818</v>
      </c>
      <c r="T205" s="634">
        <v>1762615</v>
      </c>
      <c r="U205" s="634">
        <v>0</v>
      </c>
      <c r="V205" s="634">
        <v>1762615</v>
      </c>
      <c r="W205" s="634">
        <v>44751705</v>
      </c>
      <c r="X205" s="634">
        <v>0</v>
      </c>
      <c r="Y205" s="634">
        <v>921102818</v>
      </c>
      <c r="Z205" s="634">
        <v>0</v>
      </c>
    </row>
    <row r="206" spans="1:26">
      <c r="A206" s="633" t="s">
        <v>316</v>
      </c>
      <c r="B206" s="633" t="s">
        <v>9</v>
      </c>
      <c r="C206" s="634">
        <v>364758823</v>
      </c>
      <c r="D206" s="634">
        <v>-3596416</v>
      </c>
      <c r="E206" s="634">
        <v>361162407</v>
      </c>
      <c r="F206" s="634">
        <v>364332164</v>
      </c>
      <c r="G206" s="634">
        <v>5669916</v>
      </c>
      <c r="H206" s="634">
        <v>370002080</v>
      </c>
      <c r="I206" s="634">
        <v>138804041</v>
      </c>
      <c r="J206" s="634">
        <v>1421654</v>
      </c>
      <c r="K206" s="634">
        <v>140225695</v>
      </c>
      <c r="L206" s="634">
        <v>2134493</v>
      </c>
      <c r="M206" s="634">
        <v>33264718</v>
      </c>
      <c r="N206" s="634">
        <v>0</v>
      </c>
      <c r="O206" s="634">
        <v>33264718</v>
      </c>
      <c r="P206" s="634">
        <v>906789393</v>
      </c>
      <c r="Q206" s="634">
        <v>870029521</v>
      </c>
      <c r="R206" s="634">
        <v>873524675</v>
      </c>
      <c r="S206" s="634">
        <v>906789393</v>
      </c>
      <c r="T206" s="634">
        <v>1658358</v>
      </c>
      <c r="U206" s="634">
        <v>0</v>
      </c>
      <c r="V206" s="634">
        <v>1658358</v>
      </c>
      <c r="W206" s="634">
        <v>43342843</v>
      </c>
      <c r="X206" s="634">
        <v>0</v>
      </c>
      <c r="Y206" s="634">
        <v>906789393</v>
      </c>
      <c r="Z206" s="634">
        <v>0</v>
      </c>
    </row>
    <row r="207" spans="1:26">
      <c r="A207" s="633" t="s">
        <v>316</v>
      </c>
      <c r="B207" s="633" t="s">
        <v>10</v>
      </c>
      <c r="C207" s="634">
        <v>387773971</v>
      </c>
      <c r="D207" s="634">
        <v>103949121</v>
      </c>
      <c r="E207" s="634">
        <v>491723092</v>
      </c>
      <c r="F207" s="634">
        <v>384223153</v>
      </c>
      <c r="G207" s="634">
        <v>51621765</v>
      </c>
      <c r="H207" s="634">
        <v>435844918</v>
      </c>
      <c r="I207" s="634">
        <v>156486861</v>
      </c>
      <c r="J207" s="634">
        <v>2755264</v>
      </c>
      <c r="K207" s="634">
        <v>159242125</v>
      </c>
      <c r="L207" s="634">
        <v>2134493</v>
      </c>
      <c r="M207" s="634">
        <v>38795348</v>
      </c>
      <c r="N207" s="634">
        <v>0</v>
      </c>
      <c r="O207" s="634">
        <v>38795348</v>
      </c>
      <c r="P207" s="634">
        <v>1127739976</v>
      </c>
      <c r="Q207" s="634">
        <v>930618478</v>
      </c>
      <c r="R207" s="634">
        <v>1088944628</v>
      </c>
      <c r="S207" s="634">
        <v>1127739976</v>
      </c>
      <c r="T207" s="634">
        <v>1617456</v>
      </c>
      <c r="U207" s="634">
        <v>0</v>
      </c>
      <c r="V207" s="634">
        <v>1617456</v>
      </c>
      <c r="W207" s="634">
        <v>67891244</v>
      </c>
      <c r="X207" s="634">
        <v>0</v>
      </c>
      <c r="Y207" s="634">
        <v>1127739976</v>
      </c>
      <c r="Z207" s="634">
        <v>0</v>
      </c>
    </row>
    <row r="208" spans="1:26">
      <c r="A208" s="633" t="s">
        <v>316</v>
      </c>
      <c r="B208" s="633" t="s">
        <v>11</v>
      </c>
      <c r="C208" s="634">
        <v>552207259</v>
      </c>
      <c r="D208" s="634">
        <v>51649652</v>
      </c>
      <c r="E208" s="634">
        <v>603856911</v>
      </c>
      <c r="F208" s="634">
        <v>455518401</v>
      </c>
      <c r="G208" s="634">
        <v>11288081</v>
      </c>
      <c r="H208" s="634">
        <v>466806482</v>
      </c>
      <c r="I208" s="634">
        <v>158062606</v>
      </c>
      <c r="J208" s="634">
        <v>26080</v>
      </c>
      <c r="K208" s="634">
        <v>158088686</v>
      </c>
      <c r="L208" s="634">
        <v>2134493</v>
      </c>
      <c r="M208" s="634">
        <v>41531817</v>
      </c>
      <c r="N208" s="634">
        <v>0</v>
      </c>
      <c r="O208" s="634">
        <v>41531817</v>
      </c>
      <c r="P208" s="634">
        <v>1272418389</v>
      </c>
      <c r="Q208" s="634">
        <v>1167922759</v>
      </c>
      <c r="R208" s="634">
        <v>1230886572</v>
      </c>
      <c r="S208" s="634">
        <v>1272418389</v>
      </c>
      <c r="T208" s="634">
        <v>1739428</v>
      </c>
      <c r="U208" s="634">
        <v>0</v>
      </c>
      <c r="V208" s="634">
        <v>1739428</v>
      </c>
      <c r="W208" s="634">
        <v>87424975</v>
      </c>
      <c r="X208" s="634">
        <v>0</v>
      </c>
      <c r="Y208" s="634">
        <v>1272418389</v>
      </c>
      <c r="Z208" s="634">
        <v>0</v>
      </c>
    </row>
    <row r="209" spans="1:26">
      <c r="A209" s="633" t="s">
        <v>316</v>
      </c>
      <c r="B209" s="633" t="s">
        <v>12</v>
      </c>
      <c r="C209" s="634">
        <v>647668596</v>
      </c>
      <c r="D209" s="634">
        <v>21016655</v>
      </c>
      <c r="E209" s="634">
        <v>668685251</v>
      </c>
      <c r="F209" s="634">
        <v>487784811</v>
      </c>
      <c r="G209" s="634">
        <v>10042153</v>
      </c>
      <c r="H209" s="634">
        <v>497826964</v>
      </c>
      <c r="I209" s="634">
        <v>176298096</v>
      </c>
      <c r="J209" s="634">
        <v>-264588</v>
      </c>
      <c r="K209" s="634">
        <v>176033508</v>
      </c>
      <c r="L209" s="634">
        <v>2134493</v>
      </c>
      <c r="M209" s="634">
        <v>44583612</v>
      </c>
      <c r="N209" s="634">
        <v>0</v>
      </c>
      <c r="O209" s="634">
        <v>44583612</v>
      </c>
      <c r="P209" s="634">
        <v>1389263828</v>
      </c>
      <c r="Q209" s="634">
        <v>1313885996</v>
      </c>
      <c r="R209" s="634">
        <v>1344680216</v>
      </c>
      <c r="S209" s="634">
        <v>1389263828</v>
      </c>
      <c r="T209" s="634">
        <v>1825242</v>
      </c>
      <c r="U209" s="634">
        <v>0</v>
      </c>
      <c r="V209" s="634">
        <v>1825242</v>
      </c>
      <c r="W209" s="634">
        <v>104783778</v>
      </c>
      <c r="X209" s="634">
        <v>0</v>
      </c>
      <c r="Y209" s="634">
        <v>1389263828</v>
      </c>
      <c r="Z209" s="634">
        <v>0</v>
      </c>
    </row>
    <row r="210" spans="1:26">
      <c r="A210" s="633" t="s">
        <v>316</v>
      </c>
      <c r="B210" s="633" t="s">
        <v>13</v>
      </c>
      <c r="C210" s="634">
        <v>653590000</v>
      </c>
      <c r="D210" s="634">
        <v>-3785203</v>
      </c>
      <c r="E210" s="634">
        <v>649804797</v>
      </c>
      <c r="F210" s="634">
        <v>489659318</v>
      </c>
      <c r="G210" s="634">
        <v>6419176</v>
      </c>
      <c r="H210" s="634">
        <v>496078494</v>
      </c>
      <c r="I210" s="634">
        <v>178694431</v>
      </c>
      <c r="J210" s="634">
        <v>-113258</v>
      </c>
      <c r="K210" s="634">
        <v>178581173</v>
      </c>
      <c r="L210" s="634">
        <v>2134493</v>
      </c>
      <c r="M210" s="634">
        <v>44975691</v>
      </c>
      <c r="N210" s="634">
        <v>0</v>
      </c>
      <c r="O210" s="634">
        <v>44975691</v>
      </c>
      <c r="P210" s="634">
        <v>1371574648</v>
      </c>
      <c r="Q210" s="634">
        <v>1324078242</v>
      </c>
      <c r="R210" s="634">
        <v>1326598957</v>
      </c>
      <c r="S210" s="634">
        <v>1371574648</v>
      </c>
      <c r="T210" s="634">
        <v>2094759</v>
      </c>
      <c r="U210" s="634">
        <v>0</v>
      </c>
      <c r="V210" s="634">
        <v>2094759</v>
      </c>
      <c r="W210" s="634">
        <v>102037569</v>
      </c>
      <c r="X210" s="634">
        <v>0</v>
      </c>
      <c r="Y210" s="634">
        <v>1371574648</v>
      </c>
      <c r="Z210" s="634">
        <v>0</v>
      </c>
    </row>
    <row r="211" spans="1:26">
      <c r="A211" s="633" t="s">
        <v>316</v>
      </c>
      <c r="B211" s="633" t="s">
        <v>14</v>
      </c>
      <c r="C211" s="634">
        <v>623304242</v>
      </c>
      <c r="D211" s="634">
        <v>-73276035</v>
      </c>
      <c r="E211" s="634">
        <v>550028207</v>
      </c>
      <c r="F211" s="634">
        <v>489159919</v>
      </c>
      <c r="G211" s="634">
        <v>-34528144</v>
      </c>
      <c r="H211" s="634">
        <v>454631775</v>
      </c>
      <c r="I211" s="634">
        <v>161980987</v>
      </c>
      <c r="J211" s="634">
        <v>-1872536</v>
      </c>
      <c r="K211" s="634">
        <v>160108451</v>
      </c>
      <c r="L211" s="634">
        <v>2134493</v>
      </c>
      <c r="M211" s="634">
        <v>40326141</v>
      </c>
      <c r="N211" s="634">
        <v>0</v>
      </c>
      <c r="O211" s="634">
        <v>40326141</v>
      </c>
      <c r="P211" s="634">
        <v>1207229067</v>
      </c>
      <c r="Q211" s="634">
        <v>1276579641</v>
      </c>
      <c r="R211" s="634">
        <v>1166902926</v>
      </c>
      <c r="S211" s="634">
        <v>1207229067</v>
      </c>
      <c r="T211" s="634">
        <v>1849505</v>
      </c>
      <c r="U211" s="634">
        <v>0</v>
      </c>
      <c r="V211" s="634">
        <v>1849505</v>
      </c>
      <c r="W211" s="634">
        <v>78272958</v>
      </c>
      <c r="X211" s="634">
        <v>0</v>
      </c>
      <c r="Y211" s="634">
        <v>1207229067</v>
      </c>
      <c r="Z211" s="634">
        <v>0</v>
      </c>
    </row>
    <row r="212" spans="1:26">
      <c r="A212" s="633" t="s">
        <v>316</v>
      </c>
      <c r="B212" s="633" t="s">
        <v>15</v>
      </c>
      <c r="C212" s="634">
        <v>503461365</v>
      </c>
      <c r="D212" s="634">
        <v>-84682016</v>
      </c>
      <c r="E212" s="634">
        <v>418779349</v>
      </c>
      <c r="F212" s="634">
        <v>441793755</v>
      </c>
      <c r="G212" s="634">
        <v>-33872460</v>
      </c>
      <c r="H212" s="634">
        <v>407921295</v>
      </c>
      <c r="I212" s="634">
        <v>155406531</v>
      </c>
      <c r="J212" s="634">
        <v>-870652</v>
      </c>
      <c r="K212" s="634">
        <v>154535879</v>
      </c>
      <c r="L212" s="634">
        <v>2134493</v>
      </c>
      <c r="M212" s="634">
        <v>36492953</v>
      </c>
      <c r="N212" s="634">
        <v>0</v>
      </c>
      <c r="O212" s="634">
        <v>36492953</v>
      </c>
      <c r="P212" s="634">
        <v>1019863969</v>
      </c>
      <c r="Q212" s="634">
        <v>1102796144</v>
      </c>
      <c r="R212" s="634">
        <v>983371016</v>
      </c>
      <c r="S212" s="634">
        <v>1019863969</v>
      </c>
      <c r="T212" s="634">
        <v>1625397</v>
      </c>
      <c r="U212" s="634">
        <v>0</v>
      </c>
      <c r="V212" s="634">
        <v>1625397</v>
      </c>
      <c r="W212" s="634">
        <v>55105249</v>
      </c>
      <c r="X212" s="634">
        <v>0</v>
      </c>
      <c r="Y212" s="634">
        <v>1019863969</v>
      </c>
      <c r="Z212" s="634">
        <v>0</v>
      </c>
    </row>
    <row r="213" spans="1:26">
      <c r="A213" s="633" t="s">
        <v>316</v>
      </c>
      <c r="B213" s="633" t="s">
        <v>16</v>
      </c>
      <c r="C213" s="634">
        <v>351142760</v>
      </c>
      <c r="D213" s="634">
        <v>25551814</v>
      </c>
      <c r="E213" s="634">
        <v>376694574</v>
      </c>
      <c r="F213" s="634">
        <v>353313576</v>
      </c>
      <c r="G213" s="634">
        <v>-2097350</v>
      </c>
      <c r="H213" s="634">
        <v>351216226</v>
      </c>
      <c r="I213" s="634">
        <v>135854082</v>
      </c>
      <c r="J213" s="634">
        <v>874709</v>
      </c>
      <c r="K213" s="634">
        <v>136728791</v>
      </c>
      <c r="L213" s="634">
        <v>2134493</v>
      </c>
      <c r="M213" s="634">
        <v>34622831</v>
      </c>
      <c r="N213" s="634">
        <v>0</v>
      </c>
      <c r="O213" s="634">
        <v>34622831</v>
      </c>
      <c r="P213" s="634">
        <v>901396915</v>
      </c>
      <c r="Q213" s="634">
        <v>842444911</v>
      </c>
      <c r="R213" s="634">
        <v>866774084</v>
      </c>
      <c r="S213" s="634">
        <v>901396915</v>
      </c>
      <c r="T213" s="634">
        <v>1493857</v>
      </c>
      <c r="U213" s="634">
        <v>0</v>
      </c>
      <c r="V213" s="634">
        <v>1493857</v>
      </c>
      <c r="W213" s="634">
        <v>42808188</v>
      </c>
      <c r="X213" s="634">
        <v>0</v>
      </c>
      <c r="Y213" s="634">
        <v>901396915</v>
      </c>
      <c r="Z213" s="634">
        <v>0</v>
      </c>
    </row>
    <row r="214" spans="1:26">
      <c r="A214" s="633" t="s">
        <v>316</v>
      </c>
      <c r="B214" s="633" t="s">
        <v>17</v>
      </c>
      <c r="C214" s="634">
        <v>414898633</v>
      </c>
      <c r="D214" s="634">
        <v>50818739</v>
      </c>
      <c r="E214" s="634">
        <v>465717372</v>
      </c>
      <c r="F214" s="634">
        <v>360191423</v>
      </c>
      <c r="G214" s="634">
        <v>1481911</v>
      </c>
      <c r="H214" s="634">
        <v>361673334</v>
      </c>
      <c r="I214" s="634">
        <v>132075979</v>
      </c>
      <c r="J214" s="634">
        <v>552883</v>
      </c>
      <c r="K214" s="634">
        <v>132628862</v>
      </c>
      <c r="L214" s="634">
        <v>2134493</v>
      </c>
      <c r="M214" s="634">
        <v>39128837</v>
      </c>
      <c r="N214" s="634">
        <v>0</v>
      </c>
      <c r="O214" s="634">
        <v>39128837</v>
      </c>
      <c r="P214" s="634">
        <v>1001282898</v>
      </c>
      <c r="Q214" s="634">
        <v>909300528</v>
      </c>
      <c r="R214" s="634">
        <v>962154061</v>
      </c>
      <c r="S214" s="634">
        <v>1001282898</v>
      </c>
      <c r="T214" s="634">
        <v>1821549</v>
      </c>
      <c r="U214" s="634">
        <v>0</v>
      </c>
      <c r="V214" s="634">
        <v>1821549</v>
      </c>
      <c r="W214" s="634">
        <v>53207966</v>
      </c>
      <c r="X214" s="634">
        <v>0</v>
      </c>
      <c r="Y214" s="634">
        <v>1001282898</v>
      </c>
      <c r="Z214" s="634">
        <v>0</v>
      </c>
    </row>
    <row r="215" spans="1:26">
      <c r="A215" s="633" t="s">
        <v>316</v>
      </c>
      <c r="B215" s="586" t="s">
        <v>184</v>
      </c>
      <c r="C215" s="634">
        <v>5864448485</v>
      </c>
      <c r="D215" s="634">
        <v>5532284</v>
      </c>
      <c r="E215" s="634">
        <v>5869980769</v>
      </c>
      <c r="F215" s="634">
        <v>4893008046</v>
      </c>
      <c r="G215" s="634">
        <v>6358968</v>
      </c>
      <c r="H215" s="634">
        <v>4899367014</v>
      </c>
      <c r="I215" s="634">
        <v>1780032818</v>
      </c>
      <c r="J215" s="634">
        <v>251155</v>
      </c>
      <c r="K215" s="634">
        <v>1780283973</v>
      </c>
      <c r="L215" s="634">
        <v>25613916</v>
      </c>
      <c r="M215" s="634">
        <v>460581604</v>
      </c>
      <c r="N215" s="634">
        <v>0</v>
      </c>
      <c r="O215" s="634">
        <v>460581604</v>
      </c>
      <c r="P215" s="634">
        <v>13035827276</v>
      </c>
      <c r="Q215" s="634">
        <v>12563103265</v>
      </c>
      <c r="R215" s="634">
        <v>12575245672</v>
      </c>
      <c r="S215" s="634">
        <v>13035827276</v>
      </c>
      <c r="T215" s="634">
        <v>21454523</v>
      </c>
      <c r="U215" s="634">
        <v>0</v>
      </c>
      <c r="V215" s="634">
        <v>21454523</v>
      </c>
      <c r="W215" s="634">
        <v>777635750</v>
      </c>
      <c r="X215" s="634">
        <v>0</v>
      </c>
      <c r="Y215" s="634">
        <v>13035827276</v>
      </c>
      <c r="Z215" s="634">
        <v>0</v>
      </c>
    </row>
    <row r="216" spans="1:26">
      <c r="A216" s="633" t="s">
        <v>315</v>
      </c>
      <c r="B216" s="633" t="s">
        <v>6</v>
      </c>
      <c r="C216" s="634">
        <v>518654889</v>
      </c>
      <c r="D216" s="634">
        <v>-14077433</v>
      </c>
      <c r="E216" s="634">
        <v>504577456</v>
      </c>
      <c r="F216" s="634">
        <v>371422746</v>
      </c>
      <c r="G216" s="634">
        <v>-4566389</v>
      </c>
      <c r="H216" s="634">
        <v>366856357</v>
      </c>
      <c r="I216" s="634">
        <v>133195609</v>
      </c>
      <c r="J216" s="634">
        <v>-1217608</v>
      </c>
      <c r="K216" s="634">
        <v>131978001</v>
      </c>
      <c r="L216" s="634">
        <v>2134493</v>
      </c>
      <c r="M216" s="634">
        <v>39958508</v>
      </c>
      <c r="N216" s="634">
        <v>0</v>
      </c>
      <c r="O216" s="634">
        <v>39958508</v>
      </c>
      <c r="P216" s="634">
        <v>1045504815</v>
      </c>
      <c r="Q216" s="634">
        <v>1025407737</v>
      </c>
      <c r="R216" s="634">
        <v>1005546307</v>
      </c>
      <c r="S216" s="634">
        <v>1045504815</v>
      </c>
      <c r="T216" s="634">
        <v>1993685</v>
      </c>
      <c r="U216" s="634">
        <v>0</v>
      </c>
      <c r="V216" s="634">
        <v>1993685</v>
      </c>
      <c r="W216" s="634">
        <v>57445110</v>
      </c>
      <c r="X216" s="634">
        <v>0</v>
      </c>
      <c r="Y216" s="634">
        <v>1045504815</v>
      </c>
      <c r="Z216" s="634">
        <v>0</v>
      </c>
    </row>
    <row r="217" spans="1:26">
      <c r="A217" s="633" t="s">
        <v>315</v>
      </c>
      <c r="B217" s="633" t="s">
        <v>7</v>
      </c>
      <c r="C217" s="634">
        <v>473692231</v>
      </c>
      <c r="D217" s="634">
        <v>-47105057</v>
      </c>
      <c r="E217" s="634">
        <v>426587174</v>
      </c>
      <c r="F217" s="634">
        <v>357184106</v>
      </c>
      <c r="G217" s="634">
        <v>-12933801</v>
      </c>
      <c r="H217" s="634">
        <v>344250305</v>
      </c>
      <c r="I217" s="634">
        <v>119255079</v>
      </c>
      <c r="J217" s="634">
        <v>-1561248</v>
      </c>
      <c r="K217" s="634">
        <v>117693831</v>
      </c>
      <c r="L217" s="634">
        <v>2134493</v>
      </c>
      <c r="M217" s="634">
        <v>35549489</v>
      </c>
      <c r="N217" s="634">
        <v>0</v>
      </c>
      <c r="O217" s="634">
        <v>35549489</v>
      </c>
      <c r="P217" s="634">
        <v>926215292</v>
      </c>
      <c r="Q217" s="634">
        <v>952265909</v>
      </c>
      <c r="R217" s="634">
        <v>890665803</v>
      </c>
      <c r="S217" s="634">
        <v>926215292</v>
      </c>
      <c r="T217" s="634">
        <v>1972672</v>
      </c>
      <c r="U217" s="634">
        <v>0</v>
      </c>
      <c r="V217" s="634">
        <v>1972672</v>
      </c>
      <c r="W217" s="634">
        <v>44753077</v>
      </c>
      <c r="X217" s="634">
        <v>0</v>
      </c>
      <c r="Y217" s="634">
        <v>926215292</v>
      </c>
      <c r="Z217" s="634">
        <v>0</v>
      </c>
    </row>
    <row r="218" spans="1:26">
      <c r="A218" s="633" t="s">
        <v>315</v>
      </c>
      <c r="B218" s="633" t="s">
        <v>8</v>
      </c>
      <c r="C218" s="634">
        <v>397906070</v>
      </c>
      <c r="D218" s="634">
        <v>-21109008</v>
      </c>
      <c r="E218" s="634">
        <v>376797062</v>
      </c>
      <c r="F218" s="634">
        <v>348806389</v>
      </c>
      <c r="G218" s="634">
        <v>7749061</v>
      </c>
      <c r="H218" s="634">
        <v>356555450</v>
      </c>
      <c r="I218" s="634">
        <v>135914898</v>
      </c>
      <c r="J218" s="634">
        <v>503216</v>
      </c>
      <c r="K218" s="634">
        <v>136418114</v>
      </c>
      <c r="L218" s="634">
        <v>2134493</v>
      </c>
      <c r="M218" s="634">
        <v>34870227</v>
      </c>
      <c r="N218" s="634">
        <v>0</v>
      </c>
      <c r="O218" s="634">
        <v>34870227</v>
      </c>
      <c r="P218" s="634">
        <v>906775346</v>
      </c>
      <c r="Q218" s="634">
        <v>884761850</v>
      </c>
      <c r="R218" s="634">
        <v>871905119</v>
      </c>
      <c r="S218" s="634">
        <v>906775346</v>
      </c>
      <c r="T218" s="634">
        <v>1762615</v>
      </c>
      <c r="U218" s="634">
        <v>0</v>
      </c>
      <c r="V218" s="634">
        <v>1762615</v>
      </c>
      <c r="W218" s="634">
        <v>42797733</v>
      </c>
      <c r="X218" s="634">
        <v>0</v>
      </c>
      <c r="Y218" s="634">
        <v>906775346</v>
      </c>
      <c r="Z218" s="634">
        <v>0</v>
      </c>
    </row>
    <row r="219" spans="1:26">
      <c r="A219" s="633" t="s">
        <v>315</v>
      </c>
      <c r="B219" s="633" t="s">
        <v>9</v>
      </c>
      <c r="C219" s="634">
        <v>371309235</v>
      </c>
      <c r="D219" s="634">
        <v>-3658829</v>
      </c>
      <c r="E219" s="634">
        <v>367650406</v>
      </c>
      <c r="F219" s="634">
        <v>367881639</v>
      </c>
      <c r="G219" s="634">
        <v>5723414</v>
      </c>
      <c r="H219" s="634">
        <v>373605053</v>
      </c>
      <c r="I219" s="634">
        <v>138708455</v>
      </c>
      <c r="J219" s="634">
        <v>1424381</v>
      </c>
      <c r="K219" s="634">
        <v>140132836</v>
      </c>
      <c r="L219" s="634">
        <v>2134493</v>
      </c>
      <c r="M219" s="634">
        <v>34031301</v>
      </c>
      <c r="N219" s="634">
        <v>0</v>
      </c>
      <c r="O219" s="634">
        <v>34031301</v>
      </c>
      <c r="P219" s="634">
        <v>917554089</v>
      </c>
      <c r="Q219" s="634">
        <v>880033822</v>
      </c>
      <c r="R219" s="634">
        <v>883522788</v>
      </c>
      <c r="S219" s="634">
        <v>917554089</v>
      </c>
      <c r="T219" s="634">
        <v>1658358</v>
      </c>
      <c r="U219" s="634">
        <v>0</v>
      </c>
      <c r="V219" s="634">
        <v>1658358</v>
      </c>
      <c r="W219" s="634">
        <v>43828576</v>
      </c>
      <c r="X219" s="634">
        <v>0</v>
      </c>
      <c r="Y219" s="634">
        <v>917554089</v>
      </c>
      <c r="Z219" s="634">
        <v>0</v>
      </c>
    </row>
    <row r="220" spans="1:26">
      <c r="A220" s="633" t="s">
        <v>315</v>
      </c>
      <c r="B220" s="633" t="s">
        <v>10</v>
      </c>
      <c r="C220" s="634">
        <v>394948922</v>
      </c>
      <c r="D220" s="634">
        <v>105701928</v>
      </c>
      <c r="E220" s="634">
        <v>500650850</v>
      </c>
      <c r="F220" s="634">
        <v>387993847</v>
      </c>
      <c r="G220" s="634">
        <v>52122390</v>
      </c>
      <c r="H220" s="634">
        <v>440116237</v>
      </c>
      <c r="I220" s="634">
        <v>156387810</v>
      </c>
      <c r="J220" s="634">
        <v>2762258</v>
      </c>
      <c r="K220" s="634">
        <v>159150068</v>
      </c>
      <c r="L220" s="634">
        <v>2134493</v>
      </c>
      <c r="M220" s="634">
        <v>39588287</v>
      </c>
      <c r="N220" s="634">
        <v>0</v>
      </c>
      <c r="O220" s="634">
        <v>39588287</v>
      </c>
      <c r="P220" s="634">
        <v>1141639935</v>
      </c>
      <c r="Q220" s="634">
        <v>941465072</v>
      </c>
      <c r="R220" s="634">
        <v>1102051648</v>
      </c>
      <c r="S220" s="634">
        <v>1141639935</v>
      </c>
      <c r="T220" s="634">
        <v>1617456</v>
      </c>
      <c r="U220" s="634">
        <v>0</v>
      </c>
      <c r="V220" s="634">
        <v>1617456</v>
      </c>
      <c r="W220" s="634">
        <v>68708708</v>
      </c>
      <c r="X220" s="634">
        <v>0</v>
      </c>
      <c r="Y220" s="634">
        <v>1141639935</v>
      </c>
      <c r="Z220" s="634">
        <v>0</v>
      </c>
    </row>
    <row r="221" spans="1:26">
      <c r="A221" s="633" t="s">
        <v>315</v>
      </c>
      <c r="B221" s="633" t="s">
        <v>11</v>
      </c>
      <c r="C221" s="634">
        <v>562381239</v>
      </c>
      <c r="D221" s="634">
        <v>52523757</v>
      </c>
      <c r="E221" s="634">
        <v>614904996</v>
      </c>
      <c r="F221" s="634">
        <v>460005804</v>
      </c>
      <c r="G221" s="634">
        <v>11400175</v>
      </c>
      <c r="H221" s="634">
        <v>471405979</v>
      </c>
      <c r="I221" s="634">
        <v>157976572</v>
      </c>
      <c r="J221" s="634">
        <v>25757</v>
      </c>
      <c r="K221" s="634">
        <v>158002329</v>
      </c>
      <c r="L221" s="634">
        <v>2134493</v>
      </c>
      <c r="M221" s="634">
        <v>42303101</v>
      </c>
      <c r="N221" s="634">
        <v>0</v>
      </c>
      <c r="O221" s="634">
        <v>42303101</v>
      </c>
      <c r="P221" s="634">
        <v>1288750898</v>
      </c>
      <c r="Q221" s="634">
        <v>1182498108</v>
      </c>
      <c r="R221" s="634">
        <v>1246447797</v>
      </c>
      <c r="S221" s="634">
        <v>1288750898</v>
      </c>
      <c r="T221" s="634">
        <v>1739428</v>
      </c>
      <c r="U221" s="634">
        <v>0</v>
      </c>
      <c r="V221" s="634">
        <v>1739428</v>
      </c>
      <c r="W221" s="634">
        <v>88558275</v>
      </c>
      <c r="X221" s="634">
        <v>0</v>
      </c>
      <c r="Y221" s="634">
        <v>1288750898</v>
      </c>
      <c r="Z221" s="634">
        <v>0</v>
      </c>
    </row>
    <row r="222" spans="1:26">
      <c r="A222" s="633" t="s">
        <v>315</v>
      </c>
      <c r="B222" s="633" t="s">
        <v>12</v>
      </c>
      <c r="C222" s="634">
        <v>659541988</v>
      </c>
      <c r="D222" s="634">
        <v>21373301</v>
      </c>
      <c r="E222" s="634">
        <v>680915289</v>
      </c>
      <c r="F222" s="634">
        <v>492595661</v>
      </c>
      <c r="G222" s="634">
        <v>10141990</v>
      </c>
      <c r="H222" s="634">
        <v>502737651</v>
      </c>
      <c r="I222" s="634">
        <v>176211981</v>
      </c>
      <c r="J222" s="634">
        <v>-265027</v>
      </c>
      <c r="K222" s="634">
        <v>175946954</v>
      </c>
      <c r="L222" s="634">
        <v>2134493</v>
      </c>
      <c r="M222" s="634">
        <v>45386228</v>
      </c>
      <c r="N222" s="634">
        <v>0</v>
      </c>
      <c r="O222" s="634">
        <v>45386228</v>
      </c>
      <c r="P222" s="634">
        <v>1407120615</v>
      </c>
      <c r="Q222" s="634">
        <v>1330484123</v>
      </c>
      <c r="R222" s="634">
        <v>1361734387</v>
      </c>
      <c r="S222" s="634">
        <v>1407120615</v>
      </c>
      <c r="T222" s="634">
        <v>1825242</v>
      </c>
      <c r="U222" s="634">
        <v>0</v>
      </c>
      <c r="V222" s="634">
        <v>1825242</v>
      </c>
      <c r="W222" s="634">
        <v>106140851</v>
      </c>
      <c r="X222" s="634">
        <v>0</v>
      </c>
      <c r="Y222" s="634">
        <v>1407120615</v>
      </c>
      <c r="Z222" s="634">
        <v>0</v>
      </c>
    </row>
    <row r="223" spans="1:26">
      <c r="A223" s="633" t="s">
        <v>315</v>
      </c>
      <c r="B223" s="633" t="s">
        <v>13</v>
      </c>
      <c r="C223" s="634">
        <v>665533146</v>
      </c>
      <c r="D223" s="634">
        <v>-3848713</v>
      </c>
      <c r="E223" s="634">
        <v>661684433</v>
      </c>
      <c r="F223" s="634">
        <v>494486177</v>
      </c>
      <c r="G223" s="634">
        <v>6482534</v>
      </c>
      <c r="H223" s="634">
        <v>500968711</v>
      </c>
      <c r="I223" s="634">
        <v>178608237</v>
      </c>
      <c r="J223" s="634">
        <v>-114400</v>
      </c>
      <c r="K223" s="634">
        <v>178493837</v>
      </c>
      <c r="L223" s="634">
        <v>2134493</v>
      </c>
      <c r="M223" s="634">
        <v>45782552</v>
      </c>
      <c r="N223" s="634">
        <v>0</v>
      </c>
      <c r="O223" s="634">
        <v>45782552</v>
      </c>
      <c r="P223" s="634">
        <v>1389064026</v>
      </c>
      <c r="Q223" s="634">
        <v>1340762053</v>
      </c>
      <c r="R223" s="634">
        <v>1343281474</v>
      </c>
      <c r="S223" s="634">
        <v>1389064026</v>
      </c>
      <c r="T223" s="634">
        <v>2094759</v>
      </c>
      <c r="U223" s="634">
        <v>0</v>
      </c>
      <c r="V223" s="634">
        <v>2094759</v>
      </c>
      <c r="W223" s="634">
        <v>103339172</v>
      </c>
      <c r="X223" s="634">
        <v>0</v>
      </c>
      <c r="Y223" s="634">
        <v>1389064026</v>
      </c>
      <c r="Z223" s="634">
        <v>0</v>
      </c>
    </row>
    <row r="224" spans="1:26">
      <c r="A224" s="633" t="s">
        <v>315</v>
      </c>
      <c r="B224" s="633" t="s">
        <v>14</v>
      </c>
      <c r="C224" s="634">
        <v>634558430</v>
      </c>
      <c r="D224" s="634">
        <v>-74512203</v>
      </c>
      <c r="E224" s="634">
        <v>560046227</v>
      </c>
      <c r="F224" s="634">
        <v>493966109</v>
      </c>
      <c r="G224" s="634">
        <v>-34864045</v>
      </c>
      <c r="H224" s="634">
        <v>459102064</v>
      </c>
      <c r="I224" s="634">
        <v>161897467</v>
      </c>
      <c r="J224" s="634">
        <v>-1876787</v>
      </c>
      <c r="K224" s="634">
        <v>160020680</v>
      </c>
      <c r="L224" s="634">
        <v>2134493</v>
      </c>
      <c r="M224" s="634">
        <v>41107714</v>
      </c>
      <c r="N224" s="634">
        <v>0</v>
      </c>
      <c r="O224" s="634">
        <v>41107714</v>
      </c>
      <c r="P224" s="634">
        <v>1222411178</v>
      </c>
      <c r="Q224" s="634">
        <v>1292556499</v>
      </c>
      <c r="R224" s="634">
        <v>1181303464</v>
      </c>
      <c r="S224" s="634">
        <v>1222411178</v>
      </c>
      <c r="T224" s="634">
        <v>1849505</v>
      </c>
      <c r="U224" s="634">
        <v>0</v>
      </c>
      <c r="V224" s="634">
        <v>1849505</v>
      </c>
      <c r="W224" s="634">
        <v>79251267</v>
      </c>
      <c r="X224" s="634">
        <v>0</v>
      </c>
      <c r="Y224" s="634">
        <v>1222411178</v>
      </c>
      <c r="Z224" s="634">
        <v>0</v>
      </c>
    </row>
    <row r="225" spans="1:26">
      <c r="A225" s="633" t="s">
        <v>315</v>
      </c>
      <c r="B225" s="633" t="s">
        <v>15</v>
      </c>
      <c r="C225" s="634">
        <v>512428660</v>
      </c>
      <c r="D225" s="634">
        <v>-86112703</v>
      </c>
      <c r="E225" s="634">
        <v>426315957</v>
      </c>
      <c r="F225" s="634">
        <v>446109108</v>
      </c>
      <c r="G225" s="634">
        <v>-34203723</v>
      </c>
      <c r="H225" s="634">
        <v>411905385</v>
      </c>
      <c r="I225" s="634">
        <v>155311648</v>
      </c>
      <c r="J225" s="634">
        <v>-872680</v>
      </c>
      <c r="K225" s="634">
        <v>154438968</v>
      </c>
      <c r="L225" s="634">
        <v>2134493</v>
      </c>
      <c r="M225" s="634">
        <v>37298590</v>
      </c>
      <c r="N225" s="634">
        <v>0</v>
      </c>
      <c r="O225" s="634">
        <v>37298590</v>
      </c>
      <c r="P225" s="634">
        <v>1032093393</v>
      </c>
      <c r="Q225" s="634">
        <v>1115983909</v>
      </c>
      <c r="R225" s="634">
        <v>994794803</v>
      </c>
      <c r="S225" s="634">
        <v>1032093393</v>
      </c>
      <c r="T225" s="634">
        <v>1625397</v>
      </c>
      <c r="U225" s="634">
        <v>0</v>
      </c>
      <c r="V225" s="634">
        <v>1625397</v>
      </c>
      <c r="W225" s="634">
        <v>55735696</v>
      </c>
      <c r="X225" s="634">
        <v>0</v>
      </c>
      <c r="Y225" s="634">
        <v>1032093393</v>
      </c>
      <c r="Z225" s="634">
        <v>0</v>
      </c>
    </row>
    <row r="226" spans="1:26">
      <c r="A226" s="633" t="s">
        <v>315</v>
      </c>
      <c r="B226" s="633" t="s">
        <v>16</v>
      </c>
      <c r="C226" s="634">
        <v>357485814</v>
      </c>
      <c r="D226" s="634">
        <v>25980120</v>
      </c>
      <c r="E226" s="634">
        <v>383465934</v>
      </c>
      <c r="F226" s="634">
        <v>356748843</v>
      </c>
      <c r="G226" s="634">
        <v>-2121619</v>
      </c>
      <c r="H226" s="634">
        <v>354627224</v>
      </c>
      <c r="I226" s="634">
        <v>135752576</v>
      </c>
      <c r="J226" s="634">
        <v>876952</v>
      </c>
      <c r="K226" s="634">
        <v>136629528</v>
      </c>
      <c r="L226" s="634">
        <v>2134493</v>
      </c>
      <c r="M226" s="634">
        <v>35399223</v>
      </c>
      <c r="N226" s="634">
        <v>0</v>
      </c>
      <c r="O226" s="634">
        <v>35399223</v>
      </c>
      <c r="P226" s="634">
        <v>912256402</v>
      </c>
      <c r="Q226" s="634">
        <v>852121726</v>
      </c>
      <c r="R226" s="634">
        <v>876857179</v>
      </c>
      <c r="S226" s="634">
        <v>912256402</v>
      </c>
      <c r="T226" s="634">
        <v>1493857</v>
      </c>
      <c r="U226" s="634">
        <v>0</v>
      </c>
      <c r="V226" s="634">
        <v>1493857</v>
      </c>
      <c r="W226" s="634">
        <v>43304135</v>
      </c>
      <c r="X226" s="634">
        <v>0</v>
      </c>
      <c r="Y226" s="634">
        <v>912256402</v>
      </c>
      <c r="Z226" s="634">
        <v>0</v>
      </c>
    </row>
    <row r="227" spans="1:26">
      <c r="A227" s="633" t="s">
        <v>315</v>
      </c>
      <c r="B227" s="633" t="s">
        <v>17</v>
      </c>
      <c r="C227" s="634">
        <v>422477904</v>
      </c>
      <c r="D227" s="634">
        <v>51676528</v>
      </c>
      <c r="E227" s="634">
        <v>474154432</v>
      </c>
      <c r="F227" s="634">
        <v>363699893</v>
      </c>
      <c r="G227" s="634">
        <v>1495238</v>
      </c>
      <c r="H227" s="634">
        <v>365195131</v>
      </c>
      <c r="I227" s="634">
        <v>131927722</v>
      </c>
      <c r="J227" s="634">
        <v>552655</v>
      </c>
      <c r="K227" s="634">
        <v>132480377</v>
      </c>
      <c r="L227" s="634">
        <v>2134493</v>
      </c>
      <c r="M227" s="634">
        <v>39927895</v>
      </c>
      <c r="N227" s="634">
        <v>0</v>
      </c>
      <c r="O227" s="634">
        <v>39927895</v>
      </c>
      <c r="P227" s="634">
        <v>1013892328</v>
      </c>
      <c r="Q227" s="634">
        <v>920240012</v>
      </c>
      <c r="R227" s="634">
        <v>973964433</v>
      </c>
      <c r="S227" s="634">
        <v>1013892328</v>
      </c>
      <c r="T227" s="634">
        <v>1821549</v>
      </c>
      <c r="U227" s="634">
        <v>0</v>
      </c>
      <c r="V227" s="634">
        <v>1821549</v>
      </c>
      <c r="W227" s="634">
        <v>53880503</v>
      </c>
      <c r="X227" s="634">
        <v>0</v>
      </c>
      <c r="Y227" s="634">
        <v>1013892328</v>
      </c>
      <c r="Z227" s="634">
        <v>0</v>
      </c>
    </row>
    <row r="228" spans="1:26">
      <c r="A228" s="633" t="s">
        <v>315</v>
      </c>
      <c r="B228" s="586" t="s">
        <v>184</v>
      </c>
      <c r="C228" s="634">
        <v>5970918528</v>
      </c>
      <c r="D228" s="634">
        <v>6831688</v>
      </c>
      <c r="E228" s="634">
        <v>5977750216</v>
      </c>
      <c r="F228" s="634">
        <v>4940900322</v>
      </c>
      <c r="G228" s="634">
        <v>6425225</v>
      </c>
      <c r="H228" s="634">
        <v>4947325547</v>
      </c>
      <c r="I228" s="634">
        <v>1781148054</v>
      </c>
      <c r="J228" s="634">
        <v>237469</v>
      </c>
      <c r="K228" s="634">
        <v>1781385523</v>
      </c>
      <c r="L228" s="634">
        <v>25613916</v>
      </c>
      <c r="M228" s="634">
        <v>471203115</v>
      </c>
      <c r="N228" s="634">
        <v>0</v>
      </c>
      <c r="O228" s="634">
        <v>471203115</v>
      </c>
      <c r="P228" s="634">
        <v>13203278317</v>
      </c>
      <c r="Q228" s="634">
        <v>12718580820</v>
      </c>
      <c r="R228" s="634">
        <v>12732075202</v>
      </c>
      <c r="S228" s="634">
        <v>13203278317</v>
      </c>
      <c r="T228" s="634">
        <v>21454523</v>
      </c>
      <c r="U228" s="634">
        <v>0</v>
      </c>
      <c r="V228" s="634">
        <v>21454523</v>
      </c>
      <c r="W228" s="634">
        <v>787743103</v>
      </c>
      <c r="X228" s="634">
        <v>0</v>
      </c>
      <c r="Y228" s="634">
        <v>13203278317</v>
      </c>
      <c r="Z228" s="634">
        <v>0</v>
      </c>
    </row>
    <row r="229" spans="1:26">
      <c r="A229" s="633" t="s">
        <v>314</v>
      </c>
      <c r="B229" s="633" t="s">
        <v>6</v>
      </c>
      <c r="C229" s="634">
        <v>522347910</v>
      </c>
      <c r="D229" s="634">
        <v>-14165728</v>
      </c>
      <c r="E229" s="634">
        <v>508182182</v>
      </c>
      <c r="F229" s="634">
        <v>375090206</v>
      </c>
      <c r="G229" s="634">
        <v>-4608474</v>
      </c>
      <c r="H229" s="634">
        <v>370481732</v>
      </c>
      <c r="I229" s="634">
        <v>133419911</v>
      </c>
      <c r="J229" s="634">
        <v>-1220388</v>
      </c>
      <c r="K229" s="634">
        <v>132199523</v>
      </c>
      <c r="L229" s="634">
        <v>2134493</v>
      </c>
      <c r="M229" s="634">
        <v>40756457</v>
      </c>
      <c r="N229" s="634">
        <v>0</v>
      </c>
      <c r="O229" s="634">
        <v>40756457</v>
      </c>
      <c r="P229" s="634">
        <v>1053754387</v>
      </c>
      <c r="Q229" s="634">
        <v>1032992520</v>
      </c>
      <c r="R229" s="634">
        <v>1012997930</v>
      </c>
      <c r="S229" s="634">
        <v>1053754387</v>
      </c>
      <c r="T229" s="634">
        <v>1993685</v>
      </c>
      <c r="U229" s="634">
        <v>0</v>
      </c>
      <c r="V229" s="634">
        <v>1993685</v>
      </c>
      <c r="W229" s="634">
        <v>57922047</v>
      </c>
      <c r="X229" s="634">
        <v>0</v>
      </c>
      <c r="Y229" s="634">
        <v>1053754387</v>
      </c>
      <c r="Z229" s="634">
        <v>0</v>
      </c>
    </row>
    <row r="230" spans="1:26">
      <c r="A230" s="633" t="s">
        <v>314</v>
      </c>
      <c r="B230" s="633" t="s">
        <v>7</v>
      </c>
      <c r="C230" s="634">
        <v>477044390</v>
      </c>
      <c r="D230" s="634">
        <v>-62605809</v>
      </c>
      <c r="E230" s="634">
        <v>414438581</v>
      </c>
      <c r="F230" s="634">
        <v>360702002</v>
      </c>
      <c r="G230" s="634">
        <v>-24923736</v>
      </c>
      <c r="H230" s="634">
        <v>335778266</v>
      </c>
      <c r="I230" s="634">
        <v>117306607</v>
      </c>
      <c r="J230" s="634">
        <v>-1544738</v>
      </c>
      <c r="K230" s="634">
        <v>115761869</v>
      </c>
      <c r="L230" s="634">
        <v>2134493</v>
      </c>
      <c r="M230" s="634">
        <v>35045720</v>
      </c>
      <c r="N230" s="634">
        <v>0</v>
      </c>
      <c r="O230" s="634">
        <v>35045720</v>
      </c>
      <c r="P230" s="634">
        <v>903158929</v>
      </c>
      <c r="Q230" s="634">
        <v>957187492</v>
      </c>
      <c r="R230" s="634">
        <v>868113209</v>
      </c>
      <c r="S230" s="634">
        <v>903158929</v>
      </c>
      <c r="T230" s="634">
        <v>1972672</v>
      </c>
      <c r="U230" s="634">
        <v>0</v>
      </c>
      <c r="V230" s="634">
        <v>1972672</v>
      </c>
      <c r="W230" s="634">
        <v>42179536</v>
      </c>
      <c r="X230" s="634">
        <v>0</v>
      </c>
      <c r="Y230" s="634">
        <v>903158929</v>
      </c>
      <c r="Z230" s="634">
        <v>0</v>
      </c>
    </row>
    <row r="231" spans="1:26">
      <c r="A231" s="633" t="s">
        <v>314</v>
      </c>
      <c r="B231" s="633" t="s">
        <v>8</v>
      </c>
      <c r="C231" s="634">
        <v>400734576</v>
      </c>
      <c r="D231" s="634">
        <v>-7254102</v>
      </c>
      <c r="E231" s="634">
        <v>393480474</v>
      </c>
      <c r="F231" s="634">
        <v>352240541</v>
      </c>
      <c r="G231" s="634">
        <v>19683117</v>
      </c>
      <c r="H231" s="634">
        <v>371923658</v>
      </c>
      <c r="I231" s="634">
        <v>135881967</v>
      </c>
      <c r="J231" s="634">
        <v>499786</v>
      </c>
      <c r="K231" s="634">
        <v>136381753</v>
      </c>
      <c r="L231" s="634">
        <v>2134493</v>
      </c>
      <c r="M231" s="634">
        <v>35675520</v>
      </c>
      <c r="N231" s="634">
        <v>0</v>
      </c>
      <c r="O231" s="634">
        <v>35675520</v>
      </c>
      <c r="P231" s="634">
        <v>939595898</v>
      </c>
      <c r="Q231" s="634">
        <v>890991577</v>
      </c>
      <c r="R231" s="634">
        <v>903920378</v>
      </c>
      <c r="S231" s="634">
        <v>939595898</v>
      </c>
      <c r="T231" s="634">
        <v>1762615</v>
      </c>
      <c r="U231" s="634">
        <v>0</v>
      </c>
      <c r="V231" s="634">
        <v>1762615</v>
      </c>
      <c r="W231" s="634">
        <v>45650652</v>
      </c>
      <c r="X231" s="634">
        <v>0</v>
      </c>
      <c r="Y231" s="634">
        <v>939595898</v>
      </c>
      <c r="Z231" s="634">
        <v>0</v>
      </c>
    </row>
    <row r="232" spans="1:26">
      <c r="A232" s="633" t="s">
        <v>314</v>
      </c>
      <c r="B232" s="633" t="s">
        <v>9</v>
      </c>
      <c r="C232" s="634">
        <v>373961308</v>
      </c>
      <c r="D232" s="634">
        <v>-3682648</v>
      </c>
      <c r="E232" s="634">
        <v>370278660</v>
      </c>
      <c r="F232" s="634">
        <v>371512435</v>
      </c>
      <c r="G232" s="634">
        <v>5778100</v>
      </c>
      <c r="H232" s="634">
        <v>377290535</v>
      </c>
      <c r="I232" s="634">
        <v>138866455</v>
      </c>
      <c r="J232" s="634">
        <v>1424915</v>
      </c>
      <c r="K232" s="634">
        <v>140291370</v>
      </c>
      <c r="L232" s="634">
        <v>2134493</v>
      </c>
      <c r="M232" s="634">
        <v>34819056</v>
      </c>
      <c r="N232" s="634">
        <v>0</v>
      </c>
      <c r="O232" s="634">
        <v>34819056</v>
      </c>
      <c r="P232" s="634">
        <v>924814114</v>
      </c>
      <c r="Q232" s="634">
        <v>886474691</v>
      </c>
      <c r="R232" s="634">
        <v>889995058</v>
      </c>
      <c r="S232" s="634">
        <v>924814114</v>
      </c>
      <c r="T232" s="634">
        <v>1658358</v>
      </c>
      <c r="U232" s="634">
        <v>0</v>
      </c>
      <c r="V232" s="634">
        <v>1658358</v>
      </c>
      <c r="W232" s="634">
        <v>44196418</v>
      </c>
      <c r="X232" s="634">
        <v>0</v>
      </c>
      <c r="Y232" s="634">
        <v>924814114</v>
      </c>
      <c r="Z232" s="634">
        <v>0</v>
      </c>
    </row>
    <row r="233" spans="1:26">
      <c r="A233" s="633" t="s">
        <v>314</v>
      </c>
      <c r="B233" s="633" t="s">
        <v>10</v>
      </c>
      <c r="C233" s="634">
        <v>397835148</v>
      </c>
      <c r="D233" s="634">
        <v>106370808</v>
      </c>
      <c r="E233" s="634">
        <v>504205956</v>
      </c>
      <c r="F233" s="634">
        <v>391850972</v>
      </c>
      <c r="G233" s="634">
        <v>52634500</v>
      </c>
      <c r="H233" s="634">
        <v>444485472</v>
      </c>
      <c r="I233" s="634">
        <v>156550810</v>
      </c>
      <c r="J233" s="634">
        <v>2763587</v>
      </c>
      <c r="K233" s="634">
        <v>159314397</v>
      </c>
      <c r="L233" s="634">
        <v>2134493</v>
      </c>
      <c r="M233" s="634">
        <v>40408382</v>
      </c>
      <c r="N233" s="634">
        <v>0</v>
      </c>
      <c r="O233" s="634">
        <v>40408382</v>
      </c>
      <c r="P233" s="634">
        <v>1150548700</v>
      </c>
      <c r="Q233" s="634">
        <v>948371423</v>
      </c>
      <c r="R233" s="634">
        <v>1110140318</v>
      </c>
      <c r="S233" s="634">
        <v>1150548700</v>
      </c>
      <c r="T233" s="634">
        <v>1617456</v>
      </c>
      <c r="U233" s="634">
        <v>0</v>
      </c>
      <c r="V233" s="634">
        <v>1617456</v>
      </c>
      <c r="W233" s="634">
        <v>69268081</v>
      </c>
      <c r="X233" s="634">
        <v>0</v>
      </c>
      <c r="Y233" s="634">
        <v>1150548700</v>
      </c>
      <c r="Z233" s="634">
        <v>0</v>
      </c>
    </row>
    <row r="234" spans="1:26">
      <c r="A234" s="633" t="s">
        <v>314</v>
      </c>
      <c r="B234" s="633" t="s">
        <v>11</v>
      </c>
      <c r="C234" s="634">
        <v>566407733</v>
      </c>
      <c r="D234" s="634">
        <v>52857318</v>
      </c>
      <c r="E234" s="634">
        <v>619265051</v>
      </c>
      <c r="F234" s="634">
        <v>464596204</v>
      </c>
      <c r="G234" s="634">
        <v>11514907</v>
      </c>
      <c r="H234" s="634">
        <v>476111111</v>
      </c>
      <c r="I234" s="634">
        <v>158134572</v>
      </c>
      <c r="J234" s="634">
        <v>25793</v>
      </c>
      <c r="K234" s="634">
        <v>158160365</v>
      </c>
      <c r="L234" s="634">
        <v>2134493</v>
      </c>
      <c r="M234" s="634">
        <v>43097481</v>
      </c>
      <c r="N234" s="634">
        <v>0</v>
      </c>
      <c r="O234" s="634">
        <v>43097481</v>
      </c>
      <c r="P234" s="634">
        <v>1298768501</v>
      </c>
      <c r="Q234" s="634">
        <v>1191273002</v>
      </c>
      <c r="R234" s="634">
        <v>1255671020</v>
      </c>
      <c r="S234" s="634">
        <v>1298768501</v>
      </c>
      <c r="T234" s="634">
        <v>1739428</v>
      </c>
      <c r="U234" s="634">
        <v>0</v>
      </c>
      <c r="V234" s="634">
        <v>1739428</v>
      </c>
      <c r="W234" s="634">
        <v>89268871</v>
      </c>
      <c r="X234" s="634">
        <v>0</v>
      </c>
      <c r="Y234" s="634">
        <v>1298768501</v>
      </c>
      <c r="Z234" s="634">
        <v>0</v>
      </c>
    </row>
    <row r="235" spans="1:26">
      <c r="A235" s="633" t="s">
        <v>314</v>
      </c>
      <c r="B235" s="633" t="s">
        <v>12</v>
      </c>
      <c r="C235" s="634">
        <v>664212813</v>
      </c>
      <c r="D235" s="634">
        <v>21509399</v>
      </c>
      <c r="E235" s="634">
        <v>685722212</v>
      </c>
      <c r="F235" s="634">
        <v>497516984</v>
      </c>
      <c r="G235" s="634">
        <v>10244173</v>
      </c>
      <c r="H235" s="634">
        <v>507761157</v>
      </c>
      <c r="I235" s="634">
        <v>176374981</v>
      </c>
      <c r="J235" s="634">
        <v>-265207</v>
      </c>
      <c r="K235" s="634">
        <v>176109774</v>
      </c>
      <c r="L235" s="634">
        <v>2134493</v>
      </c>
      <c r="M235" s="634">
        <v>46205060</v>
      </c>
      <c r="N235" s="634">
        <v>0</v>
      </c>
      <c r="O235" s="634">
        <v>46205060</v>
      </c>
      <c r="P235" s="634">
        <v>1417932696</v>
      </c>
      <c r="Q235" s="634">
        <v>1340239271</v>
      </c>
      <c r="R235" s="634">
        <v>1371727636</v>
      </c>
      <c r="S235" s="634">
        <v>1417932696</v>
      </c>
      <c r="T235" s="634">
        <v>1825242</v>
      </c>
      <c r="U235" s="634">
        <v>0</v>
      </c>
      <c r="V235" s="634">
        <v>1825242</v>
      </c>
      <c r="W235" s="634">
        <v>106971162</v>
      </c>
      <c r="X235" s="634">
        <v>0</v>
      </c>
      <c r="Y235" s="634">
        <v>1417932696</v>
      </c>
      <c r="Z235" s="634">
        <v>0</v>
      </c>
    </row>
    <row r="236" spans="1:26">
      <c r="A236" s="633" t="s">
        <v>314</v>
      </c>
      <c r="B236" s="633" t="s">
        <v>13</v>
      </c>
      <c r="C236" s="634">
        <v>670226415</v>
      </c>
      <c r="D236" s="634">
        <v>-3872950</v>
      </c>
      <c r="E236" s="634">
        <v>666353465</v>
      </c>
      <c r="F236" s="634">
        <v>499423877</v>
      </c>
      <c r="G236" s="634">
        <v>6547373</v>
      </c>
      <c r="H236" s="634">
        <v>505971250</v>
      </c>
      <c r="I236" s="634">
        <v>178771237</v>
      </c>
      <c r="J236" s="634">
        <v>-114330</v>
      </c>
      <c r="K236" s="634">
        <v>178656907</v>
      </c>
      <c r="L236" s="634">
        <v>2134493</v>
      </c>
      <c r="M236" s="634">
        <v>46600658</v>
      </c>
      <c r="N236" s="634">
        <v>0</v>
      </c>
      <c r="O236" s="634">
        <v>46600658</v>
      </c>
      <c r="P236" s="634">
        <v>1399716773</v>
      </c>
      <c r="Q236" s="634">
        <v>1350556022</v>
      </c>
      <c r="R236" s="634">
        <v>1353116115</v>
      </c>
      <c r="S236" s="634">
        <v>1399716773</v>
      </c>
      <c r="T236" s="634">
        <v>2094759</v>
      </c>
      <c r="U236" s="634">
        <v>0</v>
      </c>
      <c r="V236" s="634">
        <v>2094759</v>
      </c>
      <c r="W236" s="634">
        <v>104145333</v>
      </c>
      <c r="X236" s="634">
        <v>0</v>
      </c>
      <c r="Y236" s="634">
        <v>1399716773</v>
      </c>
      <c r="Z236" s="634">
        <v>0</v>
      </c>
    </row>
    <row r="237" spans="1:26">
      <c r="A237" s="633" t="s">
        <v>314</v>
      </c>
      <c r="B237" s="633" t="s">
        <v>14</v>
      </c>
      <c r="C237" s="634">
        <v>638984616</v>
      </c>
      <c r="D237" s="634">
        <v>-74983930</v>
      </c>
      <c r="E237" s="634">
        <v>564000686</v>
      </c>
      <c r="F237" s="634">
        <v>498882662</v>
      </c>
      <c r="G237" s="634">
        <v>-35207669</v>
      </c>
      <c r="H237" s="634">
        <v>463674993</v>
      </c>
      <c r="I237" s="634">
        <v>162055467</v>
      </c>
      <c r="J237" s="634">
        <v>-1877436</v>
      </c>
      <c r="K237" s="634">
        <v>160178031</v>
      </c>
      <c r="L237" s="634">
        <v>2134493</v>
      </c>
      <c r="M237" s="634">
        <v>41902538</v>
      </c>
      <c r="N237" s="634">
        <v>0</v>
      </c>
      <c r="O237" s="634">
        <v>41902538</v>
      </c>
      <c r="P237" s="634">
        <v>1231890741</v>
      </c>
      <c r="Q237" s="634">
        <v>1302057238</v>
      </c>
      <c r="R237" s="634">
        <v>1189988203</v>
      </c>
      <c r="S237" s="634">
        <v>1231890741</v>
      </c>
      <c r="T237" s="634">
        <v>1849505</v>
      </c>
      <c r="U237" s="634">
        <v>0</v>
      </c>
      <c r="V237" s="634">
        <v>1849505</v>
      </c>
      <c r="W237" s="634">
        <v>79887589</v>
      </c>
      <c r="X237" s="634">
        <v>0</v>
      </c>
      <c r="Y237" s="634">
        <v>1231890741</v>
      </c>
      <c r="Z237" s="634">
        <v>0</v>
      </c>
    </row>
    <row r="238" spans="1:26">
      <c r="A238" s="633" t="s">
        <v>314</v>
      </c>
      <c r="B238" s="633" t="s">
        <v>15</v>
      </c>
      <c r="C238" s="634">
        <v>515977981</v>
      </c>
      <c r="D238" s="634">
        <v>-86658660</v>
      </c>
      <c r="E238" s="634">
        <v>429319321</v>
      </c>
      <c r="F238" s="634">
        <v>450523480</v>
      </c>
      <c r="G238" s="634">
        <v>-34542650</v>
      </c>
      <c r="H238" s="634">
        <v>415980830</v>
      </c>
      <c r="I238" s="634">
        <v>155474648</v>
      </c>
      <c r="J238" s="634">
        <v>-873194</v>
      </c>
      <c r="K238" s="634">
        <v>154601454</v>
      </c>
      <c r="L238" s="634">
        <v>2134493</v>
      </c>
      <c r="M238" s="634">
        <v>38125416</v>
      </c>
      <c r="N238" s="634">
        <v>0</v>
      </c>
      <c r="O238" s="634">
        <v>38125416</v>
      </c>
      <c r="P238" s="634">
        <v>1040161514</v>
      </c>
      <c r="Q238" s="634">
        <v>1124110602</v>
      </c>
      <c r="R238" s="634">
        <v>1002036098</v>
      </c>
      <c r="S238" s="634">
        <v>1040161514</v>
      </c>
      <c r="T238" s="634">
        <v>1625397</v>
      </c>
      <c r="U238" s="634">
        <v>0</v>
      </c>
      <c r="V238" s="634">
        <v>1625397</v>
      </c>
      <c r="W238" s="634">
        <v>56194123</v>
      </c>
      <c r="X238" s="634">
        <v>0</v>
      </c>
      <c r="Y238" s="634">
        <v>1040161514</v>
      </c>
      <c r="Z238" s="634">
        <v>0</v>
      </c>
    </row>
    <row r="239" spans="1:26">
      <c r="A239" s="633" t="s">
        <v>314</v>
      </c>
      <c r="B239" s="633" t="s">
        <v>16</v>
      </c>
      <c r="C239" s="634">
        <v>360029538</v>
      </c>
      <c r="D239" s="634">
        <v>26143563</v>
      </c>
      <c r="E239" s="634">
        <v>386173101</v>
      </c>
      <c r="F239" s="634">
        <v>360262784</v>
      </c>
      <c r="G239" s="634">
        <v>-2146535</v>
      </c>
      <c r="H239" s="634">
        <v>358116249</v>
      </c>
      <c r="I239" s="634">
        <v>135910576</v>
      </c>
      <c r="J239" s="634">
        <v>877355</v>
      </c>
      <c r="K239" s="634">
        <v>136787931</v>
      </c>
      <c r="L239" s="634">
        <v>2134493</v>
      </c>
      <c r="M239" s="634">
        <v>36204078</v>
      </c>
      <c r="N239" s="634">
        <v>0</v>
      </c>
      <c r="O239" s="634">
        <v>36204078</v>
      </c>
      <c r="P239" s="634">
        <v>919415852</v>
      </c>
      <c r="Q239" s="634">
        <v>858337391</v>
      </c>
      <c r="R239" s="634">
        <v>883211774</v>
      </c>
      <c r="S239" s="634">
        <v>919415852</v>
      </c>
      <c r="T239" s="634">
        <v>1493857</v>
      </c>
      <c r="U239" s="634">
        <v>0</v>
      </c>
      <c r="V239" s="634">
        <v>1493857</v>
      </c>
      <c r="W239" s="634">
        <v>43663805</v>
      </c>
      <c r="X239" s="634">
        <v>0</v>
      </c>
      <c r="Y239" s="634">
        <v>919415852</v>
      </c>
      <c r="Z239" s="634">
        <v>0</v>
      </c>
    </row>
    <row r="240" spans="1:26">
      <c r="A240" s="633" t="s">
        <v>314</v>
      </c>
      <c r="B240" s="633" t="s">
        <v>17</v>
      </c>
      <c r="C240" s="634">
        <v>425489200</v>
      </c>
      <c r="D240" s="634">
        <v>52003864</v>
      </c>
      <c r="E240" s="634">
        <v>477493064</v>
      </c>
      <c r="F240" s="634">
        <v>367288729</v>
      </c>
      <c r="G240" s="634">
        <v>1508851</v>
      </c>
      <c r="H240" s="634">
        <v>368797580</v>
      </c>
      <c r="I240" s="634">
        <v>132135722</v>
      </c>
      <c r="J240" s="634">
        <v>553108</v>
      </c>
      <c r="K240" s="634">
        <v>132688830</v>
      </c>
      <c r="L240" s="634">
        <v>2134493</v>
      </c>
      <c r="M240" s="634">
        <v>40761568</v>
      </c>
      <c r="N240" s="634">
        <v>0</v>
      </c>
      <c r="O240" s="634">
        <v>40761568</v>
      </c>
      <c r="P240" s="634">
        <v>1021875535</v>
      </c>
      <c r="Q240" s="634">
        <v>927048144</v>
      </c>
      <c r="R240" s="634">
        <v>981113967</v>
      </c>
      <c r="S240" s="634">
        <v>1021875535</v>
      </c>
      <c r="T240" s="634">
        <v>1821549</v>
      </c>
      <c r="U240" s="634">
        <v>0</v>
      </c>
      <c r="V240" s="634">
        <v>1821549</v>
      </c>
      <c r="W240" s="634">
        <v>54329697</v>
      </c>
      <c r="X240" s="634">
        <v>0</v>
      </c>
      <c r="Y240" s="634">
        <v>1021875535</v>
      </c>
      <c r="Z240" s="634">
        <v>0</v>
      </c>
    </row>
    <row r="241" spans="1:26">
      <c r="A241" s="633" t="s">
        <v>314</v>
      </c>
      <c r="B241" s="586" t="s">
        <v>184</v>
      </c>
      <c r="C241" s="634">
        <v>6013251628</v>
      </c>
      <c r="D241" s="634">
        <v>5661125</v>
      </c>
      <c r="E241" s="634">
        <v>6018912753</v>
      </c>
      <c r="F241" s="634">
        <v>4989890876</v>
      </c>
      <c r="G241" s="634">
        <v>6481957</v>
      </c>
      <c r="H241" s="634">
        <v>4996372833</v>
      </c>
      <c r="I241" s="634">
        <v>1780882953</v>
      </c>
      <c r="J241" s="634">
        <v>249251</v>
      </c>
      <c r="K241" s="634">
        <v>1781132204</v>
      </c>
      <c r="L241" s="634">
        <v>25613916</v>
      </c>
      <c r="M241" s="634">
        <v>479601934</v>
      </c>
      <c r="N241" s="634">
        <v>0</v>
      </c>
      <c r="O241" s="634">
        <v>479601934</v>
      </c>
      <c r="P241" s="634">
        <v>13301633640</v>
      </c>
      <c r="Q241" s="634">
        <v>12809639373</v>
      </c>
      <c r="R241" s="634">
        <v>12822031706</v>
      </c>
      <c r="S241" s="634">
        <v>13301633640</v>
      </c>
      <c r="T241" s="634">
        <v>21454523</v>
      </c>
      <c r="U241" s="634">
        <v>0</v>
      </c>
      <c r="V241" s="634">
        <v>21454523</v>
      </c>
      <c r="W241" s="634">
        <v>793677314</v>
      </c>
      <c r="X241" s="634">
        <v>0</v>
      </c>
      <c r="Y241" s="634">
        <v>13301633640</v>
      </c>
      <c r="Z241" s="634">
        <v>0</v>
      </c>
    </row>
    <row r="242" spans="1:26">
      <c r="A242" s="633" t="s">
        <v>313</v>
      </c>
      <c r="B242" s="633" t="s">
        <v>6</v>
      </c>
      <c r="C242" s="634">
        <v>527891469</v>
      </c>
      <c r="D242" s="634">
        <v>-14303522</v>
      </c>
      <c r="E242" s="634">
        <v>513587947</v>
      </c>
      <c r="F242" s="634">
        <v>378804960</v>
      </c>
      <c r="G242" s="634">
        <v>-4651090</v>
      </c>
      <c r="H242" s="634">
        <v>374153870</v>
      </c>
      <c r="I242" s="634">
        <v>133450561</v>
      </c>
      <c r="J242" s="634">
        <v>-1221431</v>
      </c>
      <c r="K242" s="634">
        <v>132229130</v>
      </c>
      <c r="L242" s="634">
        <v>2134493</v>
      </c>
      <c r="M242" s="634">
        <v>41589709</v>
      </c>
      <c r="N242" s="634">
        <v>0</v>
      </c>
      <c r="O242" s="634">
        <v>41589709</v>
      </c>
      <c r="P242" s="634">
        <v>1063695149</v>
      </c>
      <c r="Q242" s="634">
        <v>1042281483</v>
      </c>
      <c r="R242" s="634">
        <v>1022105440</v>
      </c>
      <c r="S242" s="634">
        <v>1063695149</v>
      </c>
      <c r="T242" s="634">
        <v>1993685</v>
      </c>
      <c r="U242" s="634">
        <v>0</v>
      </c>
      <c r="V242" s="634">
        <v>1993685</v>
      </c>
      <c r="W242" s="634">
        <v>58482853</v>
      </c>
      <c r="X242" s="634">
        <v>0</v>
      </c>
      <c r="Y242" s="634">
        <v>1063695149</v>
      </c>
      <c r="Z242" s="634">
        <v>0</v>
      </c>
    </row>
    <row r="243" spans="1:26">
      <c r="A243" s="633" t="s">
        <v>313</v>
      </c>
      <c r="B243" s="633" t="s">
        <v>7</v>
      </c>
      <c r="C243" s="634">
        <v>482060922</v>
      </c>
      <c r="D243" s="634">
        <v>-63220238</v>
      </c>
      <c r="E243" s="634">
        <v>418840684</v>
      </c>
      <c r="F243" s="634">
        <v>364265258</v>
      </c>
      <c r="G243" s="634">
        <v>-25169175</v>
      </c>
      <c r="H243" s="634">
        <v>339096083</v>
      </c>
      <c r="I243" s="634">
        <v>117336049</v>
      </c>
      <c r="J243" s="634">
        <v>-1546426</v>
      </c>
      <c r="K243" s="634">
        <v>115789623</v>
      </c>
      <c r="L243" s="634">
        <v>2134493</v>
      </c>
      <c r="M243" s="634">
        <v>35797022</v>
      </c>
      <c r="N243" s="634">
        <v>0</v>
      </c>
      <c r="O243" s="634">
        <v>35797022</v>
      </c>
      <c r="P243" s="634">
        <v>911657905</v>
      </c>
      <c r="Q243" s="634">
        <v>965796722</v>
      </c>
      <c r="R243" s="634">
        <v>875860883</v>
      </c>
      <c r="S243" s="634">
        <v>911657905</v>
      </c>
      <c r="T243" s="634">
        <v>1972672</v>
      </c>
      <c r="U243" s="634">
        <v>0</v>
      </c>
      <c r="V243" s="634">
        <v>1972672</v>
      </c>
      <c r="W243" s="634">
        <v>42587981</v>
      </c>
      <c r="X243" s="634">
        <v>0</v>
      </c>
      <c r="Y243" s="634">
        <v>911657905</v>
      </c>
      <c r="Z243" s="634">
        <v>0</v>
      </c>
    </row>
    <row r="244" spans="1:26">
      <c r="A244" s="633" t="s">
        <v>313</v>
      </c>
      <c r="B244" s="633" t="s">
        <v>8</v>
      </c>
      <c r="C244" s="634">
        <v>404938812</v>
      </c>
      <c r="D244" s="634">
        <v>-7325859</v>
      </c>
      <c r="E244" s="634">
        <v>397612953</v>
      </c>
      <c r="F244" s="634">
        <v>355718971</v>
      </c>
      <c r="G244" s="634">
        <v>19877498</v>
      </c>
      <c r="H244" s="634">
        <v>375596469</v>
      </c>
      <c r="I244" s="634">
        <v>135911469</v>
      </c>
      <c r="J244" s="634">
        <v>500411</v>
      </c>
      <c r="K244" s="634">
        <v>136411880</v>
      </c>
      <c r="L244" s="634">
        <v>2134493</v>
      </c>
      <c r="M244" s="634">
        <v>36505903</v>
      </c>
      <c r="N244" s="634">
        <v>0</v>
      </c>
      <c r="O244" s="634">
        <v>36505903</v>
      </c>
      <c r="P244" s="634">
        <v>948261698</v>
      </c>
      <c r="Q244" s="634">
        <v>898703745</v>
      </c>
      <c r="R244" s="634">
        <v>911755795</v>
      </c>
      <c r="S244" s="634">
        <v>948261698</v>
      </c>
      <c r="T244" s="634">
        <v>1762615</v>
      </c>
      <c r="U244" s="634">
        <v>0</v>
      </c>
      <c r="V244" s="634">
        <v>1762615</v>
      </c>
      <c r="W244" s="634">
        <v>46075807</v>
      </c>
      <c r="X244" s="634">
        <v>0</v>
      </c>
      <c r="Y244" s="634">
        <v>948261698</v>
      </c>
      <c r="Z244" s="634">
        <v>0</v>
      </c>
    </row>
    <row r="245" spans="1:26">
      <c r="A245" s="633" t="s">
        <v>313</v>
      </c>
      <c r="B245" s="633" t="s">
        <v>9</v>
      </c>
      <c r="C245" s="634">
        <v>377895117</v>
      </c>
      <c r="D245" s="634">
        <v>-3719817</v>
      </c>
      <c r="E245" s="634">
        <v>374175300</v>
      </c>
      <c r="F245" s="634">
        <v>375190050</v>
      </c>
      <c r="G245" s="634">
        <v>5833481</v>
      </c>
      <c r="H245" s="634">
        <v>381023531</v>
      </c>
      <c r="I245" s="634">
        <v>138897663</v>
      </c>
      <c r="J245" s="634">
        <v>1426546</v>
      </c>
      <c r="K245" s="634">
        <v>140324209</v>
      </c>
      <c r="L245" s="634">
        <v>2134493</v>
      </c>
      <c r="M245" s="634">
        <v>35622134</v>
      </c>
      <c r="N245" s="634">
        <v>0</v>
      </c>
      <c r="O245" s="634">
        <v>35622134</v>
      </c>
      <c r="P245" s="634">
        <v>933279667</v>
      </c>
      <c r="Q245" s="634">
        <v>894117323</v>
      </c>
      <c r="R245" s="634">
        <v>897657533</v>
      </c>
      <c r="S245" s="634">
        <v>933279667</v>
      </c>
      <c r="T245" s="634">
        <v>1658358</v>
      </c>
      <c r="U245" s="634">
        <v>0</v>
      </c>
      <c r="V245" s="634">
        <v>1658358</v>
      </c>
      <c r="W245" s="634">
        <v>44602079</v>
      </c>
      <c r="X245" s="634">
        <v>0</v>
      </c>
      <c r="Y245" s="634">
        <v>933279667</v>
      </c>
      <c r="Z245" s="634">
        <v>0</v>
      </c>
    </row>
    <row r="246" spans="1:26">
      <c r="A246" s="633" t="s">
        <v>313</v>
      </c>
      <c r="B246" s="633" t="s">
        <v>10</v>
      </c>
      <c r="C246" s="634">
        <v>402139280</v>
      </c>
      <c r="D246" s="634">
        <v>107414648</v>
      </c>
      <c r="E246" s="634">
        <v>509553928</v>
      </c>
      <c r="F246" s="634">
        <v>395757845</v>
      </c>
      <c r="G246" s="634">
        <v>53153218</v>
      </c>
      <c r="H246" s="634">
        <v>448911063</v>
      </c>
      <c r="I246" s="634">
        <v>156582784</v>
      </c>
      <c r="J246" s="634">
        <v>2767748</v>
      </c>
      <c r="K246" s="634">
        <v>159350532</v>
      </c>
      <c r="L246" s="634">
        <v>2134493</v>
      </c>
      <c r="M246" s="634">
        <v>41239530</v>
      </c>
      <c r="N246" s="634">
        <v>0</v>
      </c>
      <c r="O246" s="634">
        <v>41239530</v>
      </c>
      <c r="P246" s="634">
        <v>1161189546</v>
      </c>
      <c r="Q246" s="634">
        <v>956614402</v>
      </c>
      <c r="R246" s="634">
        <v>1119950016</v>
      </c>
      <c r="S246" s="634">
        <v>1161189546</v>
      </c>
      <c r="T246" s="634">
        <v>1617456</v>
      </c>
      <c r="U246" s="634">
        <v>0</v>
      </c>
      <c r="V246" s="634">
        <v>1617456</v>
      </c>
      <c r="W246" s="634">
        <v>69912628</v>
      </c>
      <c r="X246" s="634">
        <v>0</v>
      </c>
      <c r="Y246" s="634">
        <v>1161189546</v>
      </c>
      <c r="Z246" s="634">
        <v>0</v>
      </c>
    </row>
    <row r="247" spans="1:26">
      <c r="A247" s="633" t="s">
        <v>313</v>
      </c>
      <c r="B247" s="633" t="s">
        <v>11</v>
      </c>
      <c r="C247" s="634">
        <v>572496255</v>
      </c>
      <c r="D247" s="634">
        <v>53377868</v>
      </c>
      <c r="E247" s="634">
        <v>625874123</v>
      </c>
      <c r="F247" s="634">
        <v>469245840</v>
      </c>
      <c r="G247" s="634">
        <v>11631133</v>
      </c>
      <c r="H247" s="634">
        <v>480876973</v>
      </c>
      <c r="I247" s="634">
        <v>158170555</v>
      </c>
      <c r="J247" s="634">
        <v>25649</v>
      </c>
      <c r="K247" s="634">
        <v>158196204</v>
      </c>
      <c r="L247" s="634">
        <v>2134493</v>
      </c>
      <c r="M247" s="634">
        <v>43905186</v>
      </c>
      <c r="N247" s="634">
        <v>0</v>
      </c>
      <c r="O247" s="634">
        <v>43905186</v>
      </c>
      <c r="P247" s="634">
        <v>1310986979</v>
      </c>
      <c r="Q247" s="634">
        <v>1202047143</v>
      </c>
      <c r="R247" s="634">
        <v>1267081793</v>
      </c>
      <c r="S247" s="634">
        <v>1310986979</v>
      </c>
      <c r="T247" s="634">
        <v>1739428</v>
      </c>
      <c r="U247" s="634">
        <v>0</v>
      </c>
      <c r="V247" s="634">
        <v>1739428</v>
      </c>
      <c r="W247" s="634">
        <v>90121067</v>
      </c>
      <c r="X247" s="634">
        <v>0</v>
      </c>
      <c r="Y247" s="634">
        <v>1310986979</v>
      </c>
      <c r="Z247" s="634">
        <v>0</v>
      </c>
    </row>
    <row r="248" spans="1:26">
      <c r="A248" s="633" t="s">
        <v>313</v>
      </c>
      <c r="B248" s="633" t="s">
        <v>12</v>
      </c>
      <c r="C248" s="634">
        <v>671311771</v>
      </c>
      <c r="D248" s="634">
        <v>21721789</v>
      </c>
      <c r="E248" s="634">
        <v>693033560</v>
      </c>
      <c r="F248" s="634">
        <v>502501826</v>
      </c>
      <c r="G248" s="634">
        <v>10347688</v>
      </c>
      <c r="H248" s="634">
        <v>512849514</v>
      </c>
      <c r="I248" s="634">
        <v>176413424</v>
      </c>
      <c r="J248" s="634">
        <v>-265516</v>
      </c>
      <c r="K248" s="634">
        <v>176147908</v>
      </c>
      <c r="L248" s="634">
        <v>2134493</v>
      </c>
      <c r="M248" s="634">
        <v>47043743</v>
      </c>
      <c r="N248" s="634">
        <v>0</v>
      </c>
      <c r="O248" s="634">
        <v>47043743</v>
      </c>
      <c r="P248" s="634">
        <v>1431209218</v>
      </c>
      <c r="Q248" s="634">
        <v>1352361514</v>
      </c>
      <c r="R248" s="634">
        <v>1384165475</v>
      </c>
      <c r="S248" s="634">
        <v>1431209218</v>
      </c>
      <c r="T248" s="634">
        <v>1825242</v>
      </c>
      <c r="U248" s="634">
        <v>0</v>
      </c>
      <c r="V248" s="634">
        <v>1825242</v>
      </c>
      <c r="W248" s="634">
        <v>107979074</v>
      </c>
      <c r="X248" s="634">
        <v>0</v>
      </c>
      <c r="Y248" s="634">
        <v>1431209218</v>
      </c>
      <c r="Z248" s="634">
        <v>0</v>
      </c>
    </row>
    <row r="249" spans="1:26">
      <c r="A249" s="633" t="s">
        <v>313</v>
      </c>
      <c r="B249" s="633" t="s">
        <v>13</v>
      </c>
      <c r="C249" s="634">
        <v>677365309</v>
      </c>
      <c r="D249" s="634">
        <v>-3910773</v>
      </c>
      <c r="E249" s="634">
        <v>673454536</v>
      </c>
      <c r="F249" s="634">
        <v>504425309</v>
      </c>
      <c r="G249" s="634">
        <v>6613054</v>
      </c>
      <c r="H249" s="634">
        <v>511038363</v>
      </c>
      <c r="I249" s="634">
        <v>178809640</v>
      </c>
      <c r="J249" s="634">
        <v>-114866</v>
      </c>
      <c r="K249" s="634">
        <v>178694774</v>
      </c>
      <c r="L249" s="634">
        <v>2134493</v>
      </c>
      <c r="M249" s="634">
        <v>47441941</v>
      </c>
      <c r="N249" s="634">
        <v>0</v>
      </c>
      <c r="O249" s="634">
        <v>47441941</v>
      </c>
      <c r="P249" s="634">
        <v>1412764107</v>
      </c>
      <c r="Q249" s="634">
        <v>1362734751</v>
      </c>
      <c r="R249" s="634">
        <v>1365322166</v>
      </c>
      <c r="S249" s="634">
        <v>1412764107</v>
      </c>
      <c r="T249" s="634">
        <v>2094759</v>
      </c>
      <c r="U249" s="634">
        <v>0</v>
      </c>
      <c r="V249" s="634">
        <v>2094759</v>
      </c>
      <c r="W249" s="634">
        <v>105118738</v>
      </c>
      <c r="X249" s="634">
        <v>0</v>
      </c>
      <c r="Y249" s="634">
        <v>1412764107</v>
      </c>
      <c r="Z249" s="634">
        <v>0</v>
      </c>
    </row>
    <row r="250" spans="1:26">
      <c r="A250" s="633" t="s">
        <v>313</v>
      </c>
      <c r="B250" s="633" t="s">
        <v>14</v>
      </c>
      <c r="C250" s="634">
        <v>645711614</v>
      </c>
      <c r="D250" s="634">
        <v>-75720097</v>
      </c>
      <c r="E250" s="634">
        <v>569991517</v>
      </c>
      <c r="F250" s="634">
        <v>503862674</v>
      </c>
      <c r="G250" s="634">
        <v>-35555726</v>
      </c>
      <c r="H250" s="634">
        <v>468306948</v>
      </c>
      <c r="I250" s="634">
        <v>162092706</v>
      </c>
      <c r="J250" s="634">
        <v>-1879885</v>
      </c>
      <c r="K250" s="634">
        <v>160212821</v>
      </c>
      <c r="L250" s="634">
        <v>2134493</v>
      </c>
      <c r="M250" s="634">
        <v>42716832</v>
      </c>
      <c r="N250" s="634">
        <v>0</v>
      </c>
      <c r="O250" s="634">
        <v>42716832</v>
      </c>
      <c r="P250" s="634">
        <v>1243362611</v>
      </c>
      <c r="Q250" s="634">
        <v>1313801487</v>
      </c>
      <c r="R250" s="634">
        <v>1200645779</v>
      </c>
      <c r="S250" s="634">
        <v>1243362611</v>
      </c>
      <c r="T250" s="634">
        <v>1849505</v>
      </c>
      <c r="U250" s="634">
        <v>0</v>
      </c>
      <c r="V250" s="634">
        <v>1849505</v>
      </c>
      <c r="W250" s="634">
        <v>80638645</v>
      </c>
      <c r="X250" s="634">
        <v>0</v>
      </c>
      <c r="Y250" s="634">
        <v>1243362611</v>
      </c>
      <c r="Z250" s="634">
        <v>0</v>
      </c>
    </row>
    <row r="251" spans="1:26">
      <c r="A251" s="633" t="s">
        <v>313</v>
      </c>
      <c r="B251" s="633" t="s">
        <v>15</v>
      </c>
      <c r="C251" s="634">
        <v>521341474</v>
      </c>
      <c r="D251" s="634">
        <v>-87510668</v>
      </c>
      <c r="E251" s="634">
        <v>433830806</v>
      </c>
      <c r="F251" s="634">
        <v>454994811</v>
      </c>
      <c r="G251" s="634">
        <v>-34885966</v>
      </c>
      <c r="H251" s="634">
        <v>420108845</v>
      </c>
      <c r="I251" s="634">
        <v>155508707</v>
      </c>
      <c r="J251" s="634">
        <v>-874465</v>
      </c>
      <c r="K251" s="634">
        <v>154634242</v>
      </c>
      <c r="L251" s="634">
        <v>2134493</v>
      </c>
      <c r="M251" s="634">
        <v>38966814</v>
      </c>
      <c r="N251" s="634">
        <v>0</v>
      </c>
      <c r="O251" s="634">
        <v>38966814</v>
      </c>
      <c r="P251" s="634">
        <v>1049675200</v>
      </c>
      <c r="Q251" s="634">
        <v>1133979485</v>
      </c>
      <c r="R251" s="634">
        <v>1010708386</v>
      </c>
      <c r="S251" s="634">
        <v>1049675200</v>
      </c>
      <c r="T251" s="634">
        <v>1625397</v>
      </c>
      <c r="U251" s="634">
        <v>0</v>
      </c>
      <c r="V251" s="634">
        <v>1625397</v>
      </c>
      <c r="W251" s="634">
        <v>56708935</v>
      </c>
      <c r="X251" s="634">
        <v>0</v>
      </c>
      <c r="Y251" s="634">
        <v>1049675200</v>
      </c>
      <c r="Z251" s="634">
        <v>0</v>
      </c>
    </row>
    <row r="252" spans="1:26">
      <c r="A252" s="633" t="s">
        <v>313</v>
      </c>
      <c r="B252" s="633" t="s">
        <v>16</v>
      </c>
      <c r="C252" s="634">
        <v>363828628</v>
      </c>
      <c r="D252" s="634">
        <v>26398630</v>
      </c>
      <c r="E252" s="634">
        <v>390227258</v>
      </c>
      <c r="F252" s="634">
        <v>363822033</v>
      </c>
      <c r="G252" s="634">
        <v>-2171790</v>
      </c>
      <c r="H252" s="634">
        <v>361650243</v>
      </c>
      <c r="I252" s="634">
        <v>135938823</v>
      </c>
      <c r="J252" s="634">
        <v>878677</v>
      </c>
      <c r="K252" s="634">
        <v>136817500</v>
      </c>
      <c r="L252" s="634">
        <v>2134493</v>
      </c>
      <c r="M252" s="634">
        <v>37021332</v>
      </c>
      <c r="N252" s="634">
        <v>0</v>
      </c>
      <c r="O252" s="634">
        <v>37021332</v>
      </c>
      <c r="P252" s="634">
        <v>927850826</v>
      </c>
      <c r="Q252" s="634">
        <v>865723977</v>
      </c>
      <c r="R252" s="634">
        <v>890829494</v>
      </c>
      <c r="S252" s="634">
        <v>927850826</v>
      </c>
      <c r="T252" s="634">
        <v>1493857</v>
      </c>
      <c r="U252" s="634">
        <v>0</v>
      </c>
      <c r="V252" s="634">
        <v>1493857</v>
      </c>
      <c r="W252" s="634">
        <v>44067537</v>
      </c>
      <c r="X252" s="634">
        <v>0</v>
      </c>
      <c r="Y252" s="634">
        <v>927850826</v>
      </c>
      <c r="Z252" s="634">
        <v>0</v>
      </c>
    </row>
    <row r="253" spans="1:26">
      <c r="A253" s="633" t="s">
        <v>313</v>
      </c>
      <c r="B253" s="633" t="s">
        <v>17</v>
      </c>
      <c r="C253" s="634">
        <v>430022883</v>
      </c>
      <c r="D253" s="634">
        <v>52514698</v>
      </c>
      <c r="E253" s="634">
        <v>482537581</v>
      </c>
      <c r="F253" s="634">
        <v>370923842</v>
      </c>
      <c r="G253" s="634">
        <v>1522633</v>
      </c>
      <c r="H253" s="634">
        <v>372446475</v>
      </c>
      <c r="I253" s="634">
        <v>132165593</v>
      </c>
      <c r="J253" s="634">
        <v>553221</v>
      </c>
      <c r="K253" s="634">
        <v>132718814</v>
      </c>
      <c r="L253" s="634">
        <v>2134493</v>
      </c>
      <c r="M253" s="634">
        <v>41614058</v>
      </c>
      <c r="N253" s="634">
        <v>0</v>
      </c>
      <c r="O253" s="634">
        <v>41614058</v>
      </c>
      <c r="P253" s="634">
        <v>1031451421</v>
      </c>
      <c r="Q253" s="634">
        <v>935246811</v>
      </c>
      <c r="R253" s="634">
        <v>989837363</v>
      </c>
      <c r="S253" s="634">
        <v>1031451421</v>
      </c>
      <c r="T253" s="634">
        <v>1821549</v>
      </c>
      <c r="U253" s="634">
        <v>0</v>
      </c>
      <c r="V253" s="634">
        <v>1821549</v>
      </c>
      <c r="W253" s="634">
        <v>54851542</v>
      </c>
      <c r="X253" s="634">
        <v>0</v>
      </c>
      <c r="Y253" s="634">
        <v>1031451421</v>
      </c>
      <c r="Z253" s="634">
        <v>0</v>
      </c>
    </row>
    <row r="254" spans="1:26">
      <c r="A254" s="633" t="s">
        <v>313</v>
      </c>
      <c r="B254" s="586" t="s">
        <v>184</v>
      </c>
      <c r="C254" s="634">
        <v>6077003534</v>
      </c>
      <c r="D254" s="634">
        <v>5716659</v>
      </c>
      <c r="E254" s="634">
        <v>6082720193</v>
      </c>
      <c r="F254" s="634">
        <v>5039513419</v>
      </c>
      <c r="G254" s="634">
        <v>6544958</v>
      </c>
      <c r="H254" s="634">
        <v>5046058377</v>
      </c>
      <c r="I254" s="634">
        <v>1781277974</v>
      </c>
      <c r="J254" s="634">
        <v>249663</v>
      </c>
      <c r="K254" s="634">
        <v>1781527637</v>
      </c>
      <c r="L254" s="634">
        <v>25613916</v>
      </c>
      <c r="M254" s="634">
        <v>489464204</v>
      </c>
      <c r="N254" s="634">
        <v>0</v>
      </c>
      <c r="O254" s="634">
        <v>489464204</v>
      </c>
      <c r="P254" s="634">
        <v>13425384327</v>
      </c>
      <c r="Q254" s="634">
        <v>12923408843</v>
      </c>
      <c r="R254" s="634">
        <v>12935920123</v>
      </c>
      <c r="S254" s="634">
        <v>13425384327</v>
      </c>
      <c r="T254" s="634">
        <v>21454523</v>
      </c>
      <c r="U254" s="634">
        <v>0</v>
      </c>
      <c r="V254" s="634">
        <v>21454523</v>
      </c>
      <c r="W254" s="634">
        <v>801146886</v>
      </c>
      <c r="X254" s="634">
        <v>0</v>
      </c>
      <c r="Y254" s="634">
        <v>13425384327</v>
      </c>
      <c r="Z254" s="634">
        <v>0</v>
      </c>
    </row>
    <row r="255" spans="1:26">
      <c r="A255" s="633" t="s">
        <v>312</v>
      </c>
      <c r="B255" s="633" t="s">
        <v>6</v>
      </c>
      <c r="C255" s="634">
        <v>533416097</v>
      </c>
      <c r="D255" s="634">
        <v>-14441820</v>
      </c>
      <c r="E255" s="634">
        <v>518974277</v>
      </c>
      <c r="F255" s="634">
        <v>382408191</v>
      </c>
      <c r="G255" s="634">
        <v>-4692593</v>
      </c>
      <c r="H255" s="634">
        <v>377715598</v>
      </c>
      <c r="I255" s="634">
        <v>133450561</v>
      </c>
      <c r="J255" s="634">
        <v>-1221431</v>
      </c>
      <c r="K255" s="634">
        <v>132229130</v>
      </c>
      <c r="L255" s="634">
        <v>2134493</v>
      </c>
      <c r="M255" s="634">
        <v>42451875</v>
      </c>
      <c r="N255" s="634">
        <v>0</v>
      </c>
      <c r="O255" s="634">
        <v>42451875</v>
      </c>
      <c r="P255" s="634">
        <v>1073505373</v>
      </c>
      <c r="Q255" s="634">
        <v>1051409342</v>
      </c>
      <c r="R255" s="634">
        <v>1031053498</v>
      </c>
      <c r="S255" s="634">
        <v>1073505373</v>
      </c>
      <c r="T255" s="634">
        <v>1993685</v>
      </c>
      <c r="U255" s="634">
        <v>0</v>
      </c>
      <c r="V255" s="634">
        <v>1993685</v>
      </c>
      <c r="W255" s="634">
        <v>59036048</v>
      </c>
      <c r="X255" s="634">
        <v>0</v>
      </c>
      <c r="Y255" s="634">
        <v>1073505373</v>
      </c>
      <c r="Z255" s="634">
        <v>0</v>
      </c>
    </row>
    <row r="256" spans="1:26">
      <c r="A256" s="633" t="s">
        <v>312</v>
      </c>
      <c r="B256" s="633" t="s">
        <v>7</v>
      </c>
      <c r="C256" s="634">
        <v>487054755</v>
      </c>
      <c r="D256" s="634">
        <v>-63836923</v>
      </c>
      <c r="E256" s="634">
        <v>423217832</v>
      </c>
      <c r="F256" s="634">
        <v>367721635</v>
      </c>
      <c r="G256" s="634">
        <v>-25407246</v>
      </c>
      <c r="H256" s="634">
        <v>342314389</v>
      </c>
      <c r="I256" s="634">
        <v>117336049</v>
      </c>
      <c r="J256" s="634">
        <v>-1546426</v>
      </c>
      <c r="K256" s="634">
        <v>115789623</v>
      </c>
      <c r="L256" s="634">
        <v>2134493</v>
      </c>
      <c r="M256" s="634">
        <v>36581280</v>
      </c>
      <c r="N256" s="634">
        <v>0</v>
      </c>
      <c r="O256" s="634">
        <v>36581280</v>
      </c>
      <c r="P256" s="634">
        <v>920037617</v>
      </c>
      <c r="Q256" s="634">
        <v>974246932</v>
      </c>
      <c r="R256" s="634">
        <v>883456337</v>
      </c>
      <c r="S256" s="634">
        <v>920037617</v>
      </c>
      <c r="T256" s="634">
        <v>1972672</v>
      </c>
      <c r="U256" s="634">
        <v>0</v>
      </c>
      <c r="V256" s="634">
        <v>1972672</v>
      </c>
      <c r="W256" s="634">
        <v>42990493</v>
      </c>
      <c r="X256" s="634">
        <v>0</v>
      </c>
      <c r="Y256" s="634">
        <v>920037617</v>
      </c>
      <c r="Z256" s="634">
        <v>0</v>
      </c>
    </row>
    <row r="257" spans="1:26">
      <c r="A257" s="633" t="s">
        <v>312</v>
      </c>
      <c r="B257" s="633" t="s">
        <v>8</v>
      </c>
      <c r="C257" s="634">
        <v>409115540</v>
      </c>
      <c r="D257" s="634">
        <v>-7397878</v>
      </c>
      <c r="E257" s="634">
        <v>401717662</v>
      </c>
      <c r="F257" s="634">
        <v>359093122</v>
      </c>
      <c r="G257" s="634">
        <v>20065957</v>
      </c>
      <c r="H257" s="634">
        <v>379159079</v>
      </c>
      <c r="I257" s="634">
        <v>135911469</v>
      </c>
      <c r="J257" s="634">
        <v>500411</v>
      </c>
      <c r="K257" s="634">
        <v>136411880</v>
      </c>
      <c r="L257" s="634">
        <v>2134493</v>
      </c>
      <c r="M257" s="634">
        <v>37374265</v>
      </c>
      <c r="N257" s="634">
        <v>0</v>
      </c>
      <c r="O257" s="634">
        <v>37374265</v>
      </c>
      <c r="P257" s="634">
        <v>956797379</v>
      </c>
      <c r="Q257" s="634">
        <v>906254624</v>
      </c>
      <c r="R257" s="634">
        <v>919423114</v>
      </c>
      <c r="S257" s="634">
        <v>956797379</v>
      </c>
      <c r="T257" s="634">
        <v>1762615</v>
      </c>
      <c r="U257" s="634">
        <v>0</v>
      </c>
      <c r="V257" s="634">
        <v>1762615</v>
      </c>
      <c r="W257" s="634">
        <v>46493974</v>
      </c>
      <c r="X257" s="634">
        <v>0</v>
      </c>
      <c r="Y257" s="634">
        <v>956797379</v>
      </c>
      <c r="Z257" s="634">
        <v>0</v>
      </c>
    </row>
    <row r="258" spans="1:26">
      <c r="A258" s="633" t="s">
        <v>312</v>
      </c>
      <c r="B258" s="633" t="s">
        <v>9</v>
      </c>
      <c r="C258" s="634">
        <v>381798595</v>
      </c>
      <c r="D258" s="634">
        <v>-3757124</v>
      </c>
      <c r="E258" s="634">
        <v>378041471</v>
      </c>
      <c r="F258" s="634">
        <v>378757285</v>
      </c>
      <c r="G258" s="634">
        <v>5887325</v>
      </c>
      <c r="H258" s="634">
        <v>384644610</v>
      </c>
      <c r="I258" s="634">
        <v>138928870</v>
      </c>
      <c r="J258" s="634">
        <v>1428177</v>
      </c>
      <c r="K258" s="634">
        <v>140357047</v>
      </c>
      <c r="L258" s="634">
        <v>2134493</v>
      </c>
      <c r="M258" s="634">
        <v>36458709</v>
      </c>
      <c r="N258" s="634">
        <v>0</v>
      </c>
      <c r="O258" s="634">
        <v>36458709</v>
      </c>
      <c r="P258" s="634">
        <v>941636330</v>
      </c>
      <c r="Q258" s="634">
        <v>901619243</v>
      </c>
      <c r="R258" s="634">
        <v>905177621</v>
      </c>
      <c r="S258" s="634">
        <v>941636330</v>
      </c>
      <c r="T258" s="634">
        <v>1658358</v>
      </c>
      <c r="U258" s="634">
        <v>0</v>
      </c>
      <c r="V258" s="634">
        <v>1658358</v>
      </c>
      <c r="W258" s="634">
        <v>45002952</v>
      </c>
      <c r="X258" s="634">
        <v>0</v>
      </c>
      <c r="Y258" s="634">
        <v>941636330</v>
      </c>
      <c r="Z258" s="634">
        <v>0</v>
      </c>
    </row>
    <row r="259" spans="1:26">
      <c r="A259" s="633" t="s">
        <v>312</v>
      </c>
      <c r="B259" s="633" t="s">
        <v>10</v>
      </c>
      <c r="C259" s="634">
        <v>406412613</v>
      </c>
      <c r="D259" s="634">
        <v>108462321</v>
      </c>
      <c r="E259" s="634">
        <v>514874934</v>
      </c>
      <c r="F259" s="634">
        <v>399547318</v>
      </c>
      <c r="G259" s="634">
        <v>53656312</v>
      </c>
      <c r="H259" s="634">
        <v>453203630</v>
      </c>
      <c r="I259" s="634">
        <v>156614758</v>
      </c>
      <c r="J259" s="634">
        <v>2771908</v>
      </c>
      <c r="K259" s="634">
        <v>159386666</v>
      </c>
      <c r="L259" s="634">
        <v>2134493</v>
      </c>
      <c r="M259" s="634">
        <v>42099822</v>
      </c>
      <c r="N259" s="634">
        <v>0</v>
      </c>
      <c r="O259" s="634">
        <v>42099822</v>
      </c>
      <c r="P259" s="634">
        <v>1171699545</v>
      </c>
      <c r="Q259" s="634">
        <v>964709182</v>
      </c>
      <c r="R259" s="634">
        <v>1129599723</v>
      </c>
      <c r="S259" s="634">
        <v>1171699545</v>
      </c>
      <c r="T259" s="634">
        <v>1617456</v>
      </c>
      <c r="U259" s="634">
        <v>0</v>
      </c>
      <c r="V259" s="634">
        <v>1617456</v>
      </c>
      <c r="W259" s="634">
        <v>70549764</v>
      </c>
      <c r="X259" s="634">
        <v>0</v>
      </c>
      <c r="Y259" s="634">
        <v>1171699545</v>
      </c>
      <c r="Z259" s="634">
        <v>0</v>
      </c>
    </row>
    <row r="260" spans="1:26">
      <c r="A260" s="633" t="s">
        <v>312</v>
      </c>
      <c r="B260" s="633" t="s">
        <v>11</v>
      </c>
      <c r="C260" s="634">
        <v>578558703</v>
      </c>
      <c r="D260" s="634">
        <v>53900331</v>
      </c>
      <c r="E260" s="634">
        <v>632459034</v>
      </c>
      <c r="F260" s="634">
        <v>473755320</v>
      </c>
      <c r="G260" s="634">
        <v>11743657</v>
      </c>
      <c r="H260" s="634">
        <v>485498977</v>
      </c>
      <c r="I260" s="634">
        <v>158206538</v>
      </c>
      <c r="J260" s="634">
        <v>25505</v>
      </c>
      <c r="K260" s="634">
        <v>158232043</v>
      </c>
      <c r="L260" s="634">
        <v>2134493</v>
      </c>
      <c r="M260" s="634">
        <v>44736173</v>
      </c>
      <c r="N260" s="634">
        <v>0</v>
      </c>
      <c r="O260" s="634">
        <v>44736173</v>
      </c>
      <c r="P260" s="634">
        <v>1323060720</v>
      </c>
      <c r="Q260" s="634">
        <v>1212655054</v>
      </c>
      <c r="R260" s="634">
        <v>1278324547</v>
      </c>
      <c r="S260" s="634">
        <v>1323060720</v>
      </c>
      <c r="T260" s="634">
        <v>1739428</v>
      </c>
      <c r="U260" s="634">
        <v>0</v>
      </c>
      <c r="V260" s="634">
        <v>1739428</v>
      </c>
      <c r="W260" s="634">
        <v>90963929</v>
      </c>
      <c r="X260" s="634">
        <v>0</v>
      </c>
      <c r="Y260" s="634">
        <v>1323060720</v>
      </c>
      <c r="Z260" s="634">
        <v>0</v>
      </c>
    </row>
    <row r="261" spans="1:26">
      <c r="A261" s="633" t="s">
        <v>312</v>
      </c>
      <c r="B261" s="633" t="s">
        <v>12</v>
      </c>
      <c r="C261" s="634">
        <v>678386538</v>
      </c>
      <c r="D261" s="634">
        <v>21934961</v>
      </c>
      <c r="E261" s="634">
        <v>700321499</v>
      </c>
      <c r="F261" s="634">
        <v>507336243</v>
      </c>
      <c r="G261" s="634">
        <v>10447907</v>
      </c>
      <c r="H261" s="634">
        <v>517784150</v>
      </c>
      <c r="I261" s="634">
        <v>176451866</v>
      </c>
      <c r="J261" s="634">
        <v>-265826</v>
      </c>
      <c r="K261" s="634">
        <v>176186040</v>
      </c>
      <c r="L261" s="634">
        <v>2134493</v>
      </c>
      <c r="M261" s="634">
        <v>47902505</v>
      </c>
      <c r="N261" s="634">
        <v>0</v>
      </c>
      <c r="O261" s="634">
        <v>47902505</v>
      </c>
      <c r="P261" s="634">
        <v>1444328687</v>
      </c>
      <c r="Q261" s="634">
        <v>1364309140</v>
      </c>
      <c r="R261" s="634">
        <v>1396426182</v>
      </c>
      <c r="S261" s="634">
        <v>1444328687</v>
      </c>
      <c r="T261" s="634">
        <v>1825242</v>
      </c>
      <c r="U261" s="634">
        <v>0</v>
      </c>
      <c r="V261" s="634">
        <v>1825242</v>
      </c>
      <c r="W261" s="634">
        <v>108975810</v>
      </c>
      <c r="X261" s="634">
        <v>0</v>
      </c>
      <c r="Y261" s="634">
        <v>1444328687</v>
      </c>
      <c r="Z261" s="634">
        <v>0</v>
      </c>
    </row>
    <row r="262" spans="1:26">
      <c r="A262" s="633" t="s">
        <v>312</v>
      </c>
      <c r="B262" s="633" t="s">
        <v>13</v>
      </c>
      <c r="C262" s="634">
        <v>684478331</v>
      </c>
      <c r="D262" s="634">
        <v>-3948734</v>
      </c>
      <c r="E262" s="634">
        <v>680529597</v>
      </c>
      <c r="F262" s="634">
        <v>509275808</v>
      </c>
      <c r="G262" s="634">
        <v>6676673</v>
      </c>
      <c r="H262" s="634">
        <v>515952481</v>
      </c>
      <c r="I262" s="634">
        <v>178848043</v>
      </c>
      <c r="J262" s="634">
        <v>-115402</v>
      </c>
      <c r="K262" s="634">
        <v>178732641</v>
      </c>
      <c r="L262" s="634">
        <v>2134493</v>
      </c>
      <c r="M262" s="634">
        <v>48300436</v>
      </c>
      <c r="N262" s="634">
        <v>0</v>
      </c>
      <c r="O262" s="634">
        <v>48300436</v>
      </c>
      <c r="P262" s="634">
        <v>1425649648</v>
      </c>
      <c r="Q262" s="634">
        <v>1374736675</v>
      </c>
      <c r="R262" s="634">
        <v>1377349212</v>
      </c>
      <c r="S262" s="634">
        <v>1425649648</v>
      </c>
      <c r="T262" s="634">
        <v>2094759</v>
      </c>
      <c r="U262" s="634">
        <v>0</v>
      </c>
      <c r="V262" s="634">
        <v>2094759</v>
      </c>
      <c r="W262" s="634">
        <v>106080425</v>
      </c>
      <c r="X262" s="634">
        <v>0</v>
      </c>
      <c r="Y262" s="634">
        <v>1425649648</v>
      </c>
      <c r="Z262" s="634">
        <v>0</v>
      </c>
    </row>
    <row r="263" spans="1:26">
      <c r="A263" s="633" t="s">
        <v>312</v>
      </c>
      <c r="B263" s="633" t="s">
        <v>14</v>
      </c>
      <c r="C263" s="634">
        <v>652409399</v>
      </c>
      <c r="D263" s="634">
        <v>-76458968</v>
      </c>
      <c r="E263" s="634">
        <v>575950431</v>
      </c>
      <c r="F263" s="634">
        <v>508692411</v>
      </c>
      <c r="G263" s="634">
        <v>-35893262</v>
      </c>
      <c r="H263" s="634">
        <v>472799149</v>
      </c>
      <c r="I263" s="634">
        <v>162129946</v>
      </c>
      <c r="J263" s="634">
        <v>-1882335</v>
      </c>
      <c r="K263" s="634">
        <v>160247611</v>
      </c>
      <c r="L263" s="634">
        <v>2134493</v>
      </c>
      <c r="M263" s="634">
        <v>43545486</v>
      </c>
      <c r="N263" s="634">
        <v>0</v>
      </c>
      <c r="O263" s="634">
        <v>43545486</v>
      </c>
      <c r="P263" s="634">
        <v>1254677170</v>
      </c>
      <c r="Q263" s="634">
        <v>1325366249</v>
      </c>
      <c r="R263" s="634">
        <v>1211131684</v>
      </c>
      <c r="S263" s="634">
        <v>1254677170</v>
      </c>
      <c r="T263" s="634">
        <v>1849505</v>
      </c>
      <c r="U263" s="634">
        <v>0</v>
      </c>
      <c r="V263" s="634">
        <v>1849505</v>
      </c>
      <c r="W263" s="634">
        <v>81379204</v>
      </c>
      <c r="X263" s="634">
        <v>0</v>
      </c>
      <c r="Y263" s="634">
        <v>1254677170</v>
      </c>
      <c r="Z263" s="634">
        <v>0</v>
      </c>
    </row>
    <row r="264" spans="1:26">
      <c r="A264" s="633" t="s">
        <v>312</v>
      </c>
      <c r="B264" s="633" t="s">
        <v>15</v>
      </c>
      <c r="C264" s="634">
        <v>526668917</v>
      </c>
      <c r="D264" s="634">
        <v>-88365806</v>
      </c>
      <c r="E264" s="634">
        <v>438303111</v>
      </c>
      <c r="F264" s="634">
        <v>459331455</v>
      </c>
      <c r="G264" s="634">
        <v>-35218738</v>
      </c>
      <c r="H264" s="634">
        <v>424112717</v>
      </c>
      <c r="I264" s="634">
        <v>155542766</v>
      </c>
      <c r="J264" s="634">
        <v>-875736</v>
      </c>
      <c r="K264" s="634">
        <v>154667030</v>
      </c>
      <c r="L264" s="634">
        <v>2134493</v>
      </c>
      <c r="M264" s="634">
        <v>39819266</v>
      </c>
      <c r="N264" s="634">
        <v>0</v>
      </c>
      <c r="O264" s="634">
        <v>39819266</v>
      </c>
      <c r="P264" s="634">
        <v>1059036617</v>
      </c>
      <c r="Q264" s="634">
        <v>1143677631</v>
      </c>
      <c r="R264" s="634">
        <v>1019217351</v>
      </c>
      <c r="S264" s="634">
        <v>1059036617</v>
      </c>
      <c r="T264" s="634">
        <v>1625397</v>
      </c>
      <c r="U264" s="634">
        <v>0</v>
      </c>
      <c r="V264" s="634">
        <v>1625397</v>
      </c>
      <c r="W264" s="634">
        <v>57214723</v>
      </c>
      <c r="X264" s="634">
        <v>0</v>
      </c>
      <c r="Y264" s="634">
        <v>1059036617</v>
      </c>
      <c r="Z264" s="634">
        <v>0</v>
      </c>
    </row>
    <row r="265" spans="1:26">
      <c r="A265" s="633" t="s">
        <v>312</v>
      </c>
      <c r="B265" s="633" t="s">
        <v>16</v>
      </c>
      <c r="C265" s="634">
        <v>367584094</v>
      </c>
      <c r="D265" s="634">
        <v>26654633</v>
      </c>
      <c r="E265" s="634">
        <v>394238727</v>
      </c>
      <c r="F265" s="634">
        <v>367274543</v>
      </c>
      <c r="G265" s="634">
        <v>-2195999</v>
      </c>
      <c r="H265" s="634">
        <v>365078544</v>
      </c>
      <c r="I265" s="634">
        <v>135967070</v>
      </c>
      <c r="J265" s="634">
        <v>880000</v>
      </c>
      <c r="K265" s="634">
        <v>136847070</v>
      </c>
      <c r="L265" s="634">
        <v>2134493</v>
      </c>
      <c r="M265" s="634">
        <v>37841844</v>
      </c>
      <c r="N265" s="634">
        <v>0</v>
      </c>
      <c r="O265" s="634">
        <v>37841844</v>
      </c>
      <c r="P265" s="634">
        <v>936140678</v>
      </c>
      <c r="Q265" s="634">
        <v>872960200</v>
      </c>
      <c r="R265" s="634">
        <v>898298834</v>
      </c>
      <c r="S265" s="634">
        <v>936140678</v>
      </c>
      <c r="T265" s="634">
        <v>1493857</v>
      </c>
      <c r="U265" s="634">
        <v>0</v>
      </c>
      <c r="V265" s="634">
        <v>1493857</v>
      </c>
      <c r="W265" s="634">
        <v>44463609</v>
      </c>
      <c r="X265" s="634">
        <v>0</v>
      </c>
      <c r="Y265" s="634">
        <v>936140678</v>
      </c>
      <c r="Z265" s="634">
        <v>0</v>
      </c>
    </row>
    <row r="266" spans="1:26">
      <c r="A266" s="633" t="s">
        <v>312</v>
      </c>
      <c r="B266" s="633" t="s">
        <v>17</v>
      </c>
      <c r="C266" s="634">
        <v>434513811</v>
      </c>
      <c r="D266" s="634">
        <v>53027408</v>
      </c>
      <c r="E266" s="634">
        <v>487541219</v>
      </c>
      <c r="F266" s="634">
        <v>374449891</v>
      </c>
      <c r="G266" s="634">
        <v>1536065</v>
      </c>
      <c r="H266" s="634">
        <v>375985956</v>
      </c>
      <c r="I266" s="634">
        <v>132195465</v>
      </c>
      <c r="J266" s="634">
        <v>553334</v>
      </c>
      <c r="K266" s="634">
        <v>132748799</v>
      </c>
      <c r="L266" s="634">
        <v>2134493</v>
      </c>
      <c r="M266" s="634">
        <v>42457674</v>
      </c>
      <c r="N266" s="634">
        <v>0</v>
      </c>
      <c r="O266" s="634">
        <v>42457674</v>
      </c>
      <c r="P266" s="634">
        <v>1040868141</v>
      </c>
      <c r="Q266" s="634">
        <v>943293660</v>
      </c>
      <c r="R266" s="634">
        <v>998410467</v>
      </c>
      <c r="S266" s="634">
        <v>1040868141</v>
      </c>
      <c r="T266" s="634">
        <v>1821549</v>
      </c>
      <c r="U266" s="634">
        <v>0</v>
      </c>
      <c r="V266" s="634">
        <v>1821549</v>
      </c>
      <c r="W266" s="634">
        <v>55363869</v>
      </c>
      <c r="X266" s="634">
        <v>0</v>
      </c>
      <c r="Y266" s="634">
        <v>1040868141</v>
      </c>
      <c r="Z266" s="634">
        <v>0</v>
      </c>
    </row>
    <row r="267" spans="1:26">
      <c r="A267" s="633" t="s">
        <v>312</v>
      </c>
      <c r="B267" s="586" t="s">
        <v>184</v>
      </c>
      <c r="C267" s="634">
        <v>6140397393</v>
      </c>
      <c r="D267" s="634">
        <v>5772401</v>
      </c>
      <c r="E267" s="634">
        <v>6146169794</v>
      </c>
      <c r="F267" s="634">
        <v>5087643222</v>
      </c>
      <c r="G267" s="634">
        <v>6606058</v>
      </c>
      <c r="H267" s="634">
        <v>5094249280</v>
      </c>
      <c r="I267" s="634">
        <v>1781583401</v>
      </c>
      <c r="J267" s="634">
        <v>252179</v>
      </c>
      <c r="K267" s="634">
        <v>1781835580</v>
      </c>
      <c r="L267" s="634">
        <v>25613916</v>
      </c>
      <c r="M267" s="634">
        <v>499569335</v>
      </c>
      <c r="N267" s="634">
        <v>0</v>
      </c>
      <c r="O267" s="634">
        <v>499569335</v>
      </c>
      <c r="P267" s="634">
        <v>13547437905</v>
      </c>
      <c r="Q267" s="634">
        <v>13035237932</v>
      </c>
      <c r="R267" s="634">
        <v>13047868570</v>
      </c>
      <c r="S267" s="634">
        <v>13547437905</v>
      </c>
      <c r="T267" s="634">
        <v>21454523</v>
      </c>
      <c r="U267" s="634">
        <v>0</v>
      </c>
      <c r="V267" s="634">
        <v>21454523</v>
      </c>
      <c r="W267" s="634">
        <v>808514800</v>
      </c>
      <c r="X267" s="634">
        <v>0</v>
      </c>
      <c r="Y267" s="634">
        <v>13547437905</v>
      </c>
      <c r="Z267" s="634">
        <v>0</v>
      </c>
    </row>
    <row r="268" spans="1:26">
      <c r="A268" s="633" t="s">
        <v>311</v>
      </c>
      <c r="B268" s="633" t="s">
        <v>6</v>
      </c>
      <c r="C268" s="634">
        <v>538290039</v>
      </c>
      <c r="D268" s="634">
        <v>-14564741</v>
      </c>
      <c r="E268" s="634">
        <v>523725298</v>
      </c>
      <c r="F268" s="634">
        <v>386003528</v>
      </c>
      <c r="G268" s="634">
        <v>-4734057</v>
      </c>
      <c r="H268" s="634">
        <v>381269471</v>
      </c>
      <c r="I268" s="634">
        <v>133318212</v>
      </c>
      <c r="J268" s="634">
        <v>-1221778</v>
      </c>
      <c r="K268" s="634">
        <v>132096434</v>
      </c>
      <c r="L268" s="634">
        <v>2134493</v>
      </c>
      <c r="M268" s="634">
        <v>43293388</v>
      </c>
      <c r="N268" s="634">
        <v>0</v>
      </c>
      <c r="O268" s="634">
        <v>43293388</v>
      </c>
      <c r="P268" s="634">
        <v>1082519084</v>
      </c>
      <c r="Q268" s="634">
        <v>1059746272</v>
      </c>
      <c r="R268" s="634">
        <v>1039225696</v>
      </c>
      <c r="S268" s="634">
        <v>1082519084</v>
      </c>
      <c r="T268" s="634">
        <v>1993685</v>
      </c>
      <c r="U268" s="634">
        <v>0</v>
      </c>
      <c r="V268" s="634">
        <v>1993685</v>
      </c>
      <c r="W268" s="634">
        <v>59530201</v>
      </c>
      <c r="X268" s="634">
        <v>0</v>
      </c>
      <c r="Y268" s="634">
        <v>1082519084</v>
      </c>
      <c r="Z268" s="634">
        <v>0</v>
      </c>
    </row>
    <row r="269" spans="1:26">
      <c r="A269" s="633" t="s">
        <v>311</v>
      </c>
      <c r="B269" s="633" t="s">
        <v>7</v>
      </c>
      <c r="C269" s="634">
        <v>491457730</v>
      </c>
      <c r="D269" s="634">
        <v>-48749465</v>
      </c>
      <c r="E269" s="634">
        <v>442708265</v>
      </c>
      <c r="F269" s="634">
        <v>371170467</v>
      </c>
      <c r="G269" s="634">
        <v>-13434869</v>
      </c>
      <c r="H269" s="634">
        <v>357735598</v>
      </c>
      <c r="I269" s="634">
        <v>119374822</v>
      </c>
      <c r="J269" s="634">
        <v>-1568109</v>
      </c>
      <c r="K269" s="634">
        <v>117806713</v>
      </c>
      <c r="L269" s="634">
        <v>2134493</v>
      </c>
      <c r="M269" s="634">
        <v>38678089</v>
      </c>
      <c r="N269" s="634">
        <v>0</v>
      </c>
      <c r="O269" s="634">
        <v>38678089</v>
      </c>
      <c r="P269" s="634">
        <v>959063158</v>
      </c>
      <c r="Q269" s="634">
        <v>984137512</v>
      </c>
      <c r="R269" s="634">
        <v>920385069</v>
      </c>
      <c r="S269" s="634">
        <v>959063158</v>
      </c>
      <c r="T269" s="634">
        <v>1972672</v>
      </c>
      <c r="U269" s="634">
        <v>0</v>
      </c>
      <c r="V269" s="634">
        <v>1972672</v>
      </c>
      <c r="W269" s="634">
        <v>46390825</v>
      </c>
      <c r="X269" s="634">
        <v>0</v>
      </c>
      <c r="Y269" s="634">
        <v>959063158</v>
      </c>
      <c r="Z269" s="634">
        <v>0</v>
      </c>
    </row>
    <row r="270" spans="1:26">
      <c r="A270" s="633" t="s">
        <v>311</v>
      </c>
      <c r="B270" s="633" t="s">
        <v>8</v>
      </c>
      <c r="C270" s="634">
        <v>412793069</v>
      </c>
      <c r="D270" s="634">
        <v>-21849114</v>
      </c>
      <c r="E270" s="634">
        <v>390943955</v>
      </c>
      <c r="F270" s="634">
        <v>362459926</v>
      </c>
      <c r="G270" s="634">
        <v>8049725</v>
      </c>
      <c r="H270" s="634">
        <v>370509651</v>
      </c>
      <c r="I270" s="634">
        <v>135974901</v>
      </c>
      <c r="J270" s="634">
        <v>504488</v>
      </c>
      <c r="K270" s="634">
        <v>136479389</v>
      </c>
      <c r="L270" s="634">
        <v>2134493</v>
      </c>
      <c r="M270" s="634">
        <v>38227444</v>
      </c>
      <c r="N270" s="634">
        <v>0</v>
      </c>
      <c r="O270" s="634">
        <v>38227444</v>
      </c>
      <c r="P270" s="634">
        <v>938294932</v>
      </c>
      <c r="Q270" s="634">
        <v>913362389</v>
      </c>
      <c r="R270" s="634">
        <v>900067488</v>
      </c>
      <c r="S270" s="634">
        <v>938294932</v>
      </c>
      <c r="T270" s="634">
        <v>1762615</v>
      </c>
      <c r="U270" s="634">
        <v>0</v>
      </c>
      <c r="V270" s="634">
        <v>1762615</v>
      </c>
      <c r="W270" s="634">
        <v>44305610</v>
      </c>
      <c r="X270" s="634">
        <v>0</v>
      </c>
      <c r="Y270" s="634">
        <v>938294932</v>
      </c>
      <c r="Z270" s="634">
        <v>0</v>
      </c>
    </row>
    <row r="271" spans="1:26">
      <c r="A271" s="633" t="s">
        <v>311</v>
      </c>
      <c r="B271" s="633" t="s">
        <v>9</v>
      </c>
      <c r="C271" s="634">
        <v>385234060</v>
      </c>
      <c r="D271" s="634">
        <v>-3790281</v>
      </c>
      <c r="E271" s="634">
        <v>381443779</v>
      </c>
      <c r="F271" s="634">
        <v>382316714</v>
      </c>
      <c r="G271" s="634">
        <v>5941090</v>
      </c>
      <c r="H271" s="634">
        <v>388257804</v>
      </c>
      <c r="I271" s="634">
        <v>138770870</v>
      </c>
      <c r="J271" s="634">
        <v>1427643</v>
      </c>
      <c r="K271" s="634">
        <v>140198513</v>
      </c>
      <c r="L271" s="634">
        <v>2134493</v>
      </c>
      <c r="M271" s="634">
        <v>37293693</v>
      </c>
      <c r="N271" s="634">
        <v>0</v>
      </c>
      <c r="O271" s="634">
        <v>37293693</v>
      </c>
      <c r="P271" s="634">
        <v>949328282</v>
      </c>
      <c r="Q271" s="634">
        <v>908456137</v>
      </c>
      <c r="R271" s="634">
        <v>912034589</v>
      </c>
      <c r="S271" s="634">
        <v>949328282</v>
      </c>
      <c r="T271" s="634">
        <v>1658358</v>
      </c>
      <c r="U271" s="634">
        <v>0</v>
      </c>
      <c r="V271" s="634">
        <v>1658358</v>
      </c>
      <c r="W271" s="634">
        <v>45362138</v>
      </c>
      <c r="X271" s="634">
        <v>0</v>
      </c>
      <c r="Y271" s="634">
        <v>949328282</v>
      </c>
      <c r="Z271" s="634">
        <v>0</v>
      </c>
    </row>
    <row r="272" spans="1:26">
      <c r="A272" s="633" t="s">
        <v>311</v>
      </c>
      <c r="B272" s="633" t="s">
        <v>10</v>
      </c>
      <c r="C272" s="634">
        <v>410177610</v>
      </c>
      <c r="D272" s="634">
        <v>109393497</v>
      </c>
      <c r="E272" s="634">
        <v>519571107</v>
      </c>
      <c r="F272" s="634">
        <v>403328452</v>
      </c>
      <c r="G272" s="634">
        <v>54158290</v>
      </c>
      <c r="H272" s="634">
        <v>457486742</v>
      </c>
      <c r="I272" s="634">
        <v>156451758</v>
      </c>
      <c r="J272" s="634">
        <v>2770579</v>
      </c>
      <c r="K272" s="634">
        <v>159222337</v>
      </c>
      <c r="L272" s="634">
        <v>2134493</v>
      </c>
      <c r="M272" s="634">
        <v>42970862</v>
      </c>
      <c r="N272" s="634">
        <v>0</v>
      </c>
      <c r="O272" s="634">
        <v>42970862</v>
      </c>
      <c r="P272" s="634">
        <v>1181385541</v>
      </c>
      <c r="Q272" s="634">
        <v>972092313</v>
      </c>
      <c r="R272" s="634">
        <v>1138414679</v>
      </c>
      <c r="S272" s="634">
        <v>1181385541</v>
      </c>
      <c r="T272" s="634">
        <v>1617456</v>
      </c>
      <c r="U272" s="634">
        <v>0</v>
      </c>
      <c r="V272" s="634">
        <v>1617456</v>
      </c>
      <c r="W272" s="634">
        <v>71121473</v>
      </c>
      <c r="X272" s="634">
        <v>0</v>
      </c>
      <c r="Y272" s="634">
        <v>1181385541</v>
      </c>
      <c r="Z272" s="634">
        <v>0</v>
      </c>
    </row>
    <row r="273" spans="1:26">
      <c r="A273" s="633" t="s">
        <v>311</v>
      </c>
      <c r="B273" s="633" t="s">
        <v>11</v>
      </c>
      <c r="C273" s="634">
        <v>583914674</v>
      </c>
      <c r="D273" s="634">
        <v>54364696</v>
      </c>
      <c r="E273" s="634">
        <v>638279370</v>
      </c>
      <c r="F273" s="634">
        <v>478254743</v>
      </c>
      <c r="G273" s="634">
        <v>11855871</v>
      </c>
      <c r="H273" s="634">
        <v>490110614</v>
      </c>
      <c r="I273" s="634">
        <v>158048538</v>
      </c>
      <c r="J273" s="634">
        <v>25469</v>
      </c>
      <c r="K273" s="634">
        <v>158074007</v>
      </c>
      <c r="L273" s="634">
        <v>2134493</v>
      </c>
      <c r="M273" s="634">
        <v>45583186</v>
      </c>
      <c r="N273" s="634">
        <v>0</v>
      </c>
      <c r="O273" s="634">
        <v>45583186</v>
      </c>
      <c r="P273" s="634">
        <v>1334181670</v>
      </c>
      <c r="Q273" s="634">
        <v>1222352448</v>
      </c>
      <c r="R273" s="634">
        <v>1288598484</v>
      </c>
      <c r="S273" s="634">
        <v>1334181670</v>
      </c>
      <c r="T273" s="634">
        <v>1739428</v>
      </c>
      <c r="U273" s="634">
        <v>0</v>
      </c>
      <c r="V273" s="634">
        <v>1739428</v>
      </c>
      <c r="W273" s="634">
        <v>91719337</v>
      </c>
      <c r="X273" s="634">
        <v>0</v>
      </c>
      <c r="Y273" s="634">
        <v>1334181670</v>
      </c>
      <c r="Z273" s="634">
        <v>0</v>
      </c>
    </row>
    <row r="274" spans="1:26">
      <c r="A274" s="633" t="s">
        <v>311</v>
      </c>
      <c r="B274" s="633" t="s">
        <v>12</v>
      </c>
      <c r="C274" s="634">
        <v>684643065</v>
      </c>
      <c r="D274" s="634">
        <v>22124428</v>
      </c>
      <c r="E274" s="634">
        <v>706767493</v>
      </c>
      <c r="F274" s="634">
        <v>512159827</v>
      </c>
      <c r="G274" s="634">
        <v>10547849</v>
      </c>
      <c r="H274" s="634">
        <v>522707676</v>
      </c>
      <c r="I274" s="634">
        <v>176288866</v>
      </c>
      <c r="J274" s="634">
        <v>-265646</v>
      </c>
      <c r="K274" s="634">
        <v>176023220</v>
      </c>
      <c r="L274" s="634">
        <v>2134493</v>
      </c>
      <c r="M274" s="634">
        <v>48779511</v>
      </c>
      <c r="N274" s="634">
        <v>0</v>
      </c>
      <c r="O274" s="634">
        <v>48779511</v>
      </c>
      <c r="P274" s="634">
        <v>1456412393</v>
      </c>
      <c r="Q274" s="634">
        <v>1375226251</v>
      </c>
      <c r="R274" s="634">
        <v>1407632882</v>
      </c>
      <c r="S274" s="634">
        <v>1456412393</v>
      </c>
      <c r="T274" s="634">
        <v>1825242</v>
      </c>
      <c r="U274" s="634">
        <v>0</v>
      </c>
      <c r="V274" s="634">
        <v>1825242</v>
      </c>
      <c r="W274" s="634">
        <v>109868458</v>
      </c>
      <c r="X274" s="634">
        <v>0</v>
      </c>
      <c r="Y274" s="634">
        <v>1456412393</v>
      </c>
      <c r="Z274" s="634">
        <v>0</v>
      </c>
    </row>
    <row r="275" spans="1:26">
      <c r="A275" s="633" t="s">
        <v>311</v>
      </c>
      <c r="B275" s="633" t="s">
        <v>13</v>
      </c>
      <c r="C275" s="634">
        <v>690769659</v>
      </c>
      <c r="D275" s="634">
        <v>-3982474</v>
      </c>
      <c r="E275" s="634">
        <v>686787185</v>
      </c>
      <c r="F275" s="634">
        <v>514115440</v>
      </c>
      <c r="G275" s="634">
        <v>6740122</v>
      </c>
      <c r="H275" s="634">
        <v>520855562</v>
      </c>
      <c r="I275" s="634">
        <v>178685043</v>
      </c>
      <c r="J275" s="634">
        <v>-115472</v>
      </c>
      <c r="K275" s="634">
        <v>178569571</v>
      </c>
      <c r="L275" s="634">
        <v>2134493</v>
      </c>
      <c r="M275" s="634">
        <v>49179661</v>
      </c>
      <c r="N275" s="634">
        <v>0</v>
      </c>
      <c r="O275" s="634">
        <v>49179661</v>
      </c>
      <c r="P275" s="634">
        <v>1437526472</v>
      </c>
      <c r="Q275" s="634">
        <v>1385704635</v>
      </c>
      <c r="R275" s="634">
        <v>1388346811</v>
      </c>
      <c r="S275" s="634">
        <v>1437526472</v>
      </c>
      <c r="T275" s="634">
        <v>2094759</v>
      </c>
      <c r="U275" s="634">
        <v>0</v>
      </c>
      <c r="V275" s="634">
        <v>2094759</v>
      </c>
      <c r="W275" s="634">
        <v>106942728</v>
      </c>
      <c r="X275" s="634">
        <v>0</v>
      </c>
      <c r="Y275" s="634">
        <v>1437526472</v>
      </c>
      <c r="Z275" s="634">
        <v>0</v>
      </c>
    </row>
    <row r="276" spans="1:26">
      <c r="A276" s="633" t="s">
        <v>311</v>
      </c>
      <c r="B276" s="633" t="s">
        <v>14</v>
      </c>
      <c r="C276" s="634">
        <v>658332465</v>
      </c>
      <c r="D276" s="634">
        <v>-77115679</v>
      </c>
      <c r="E276" s="634">
        <v>581216786</v>
      </c>
      <c r="F276" s="634">
        <v>513511328</v>
      </c>
      <c r="G276" s="634">
        <v>-36230032</v>
      </c>
      <c r="H276" s="634">
        <v>477281296</v>
      </c>
      <c r="I276" s="634">
        <v>161971946</v>
      </c>
      <c r="J276" s="634">
        <v>-1881686</v>
      </c>
      <c r="K276" s="634">
        <v>160090260</v>
      </c>
      <c r="L276" s="634">
        <v>2134493</v>
      </c>
      <c r="M276" s="634">
        <v>44400790</v>
      </c>
      <c r="N276" s="634">
        <v>0</v>
      </c>
      <c r="O276" s="634">
        <v>44400790</v>
      </c>
      <c r="P276" s="634">
        <v>1265123625</v>
      </c>
      <c r="Q276" s="634">
        <v>1335950232</v>
      </c>
      <c r="R276" s="634">
        <v>1220722835</v>
      </c>
      <c r="S276" s="634">
        <v>1265123625</v>
      </c>
      <c r="T276" s="634">
        <v>1849505</v>
      </c>
      <c r="U276" s="634">
        <v>0</v>
      </c>
      <c r="V276" s="634">
        <v>1849505</v>
      </c>
      <c r="W276" s="634">
        <v>82045846</v>
      </c>
      <c r="X276" s="634">
        <v>0</v>
      </c>
      <c r="Y276" s="634">
        <v>1265123625</v>
      </c>
      <c r="Z276" s="634">
        <v>0</v>
      </c>
    </row>
    <row r="277" spans="1:26">
      <c r="A277" s="633" t="s">
        <v>311</v>
      </c>
      <c r="B277" s="633" t="s">
        <v>15</v>
      </c>
      <c r="C277" s="634">
        <v>531374822</v>
      </c>
      <c r="D277" s="634">
        <v>-89125855</v>
      </c>
      <c r="E277" s="634">
        <v>442248967</v>
      </c>
      <c r="F277" s="634">
        <v>463658458</v>
      </c>
      <c r="G277" s="634">
        <v>-35550712</v>
      </c>
      <c r="H277" s="634">
        <v>428107746</v>
      </c>
      <c r="I277" s="634">
        <v>155413824</v>
      </c>
      <c r="J277" s="634">
        <v>-876493</v>
      </c>
      <c r="K277" s="634">
        <v>154537331</v>
      </c>
      <c r="L277" s="634">
        <v>2134493</v>
      </c>
      <c r="M277" s="634">
        <v>40708664</v>
      </c>
      <c r="N277" s="634">
        <v>0</v>
      </c>
      <c r="O277" s="634">
        <v>40708664</v>
      </c>
      <c r="P277" s="634">
        <v>1067737201</v>
      </c>
      <c r="Q277" s="634">
        <v>1152581597</v>
      </c>
      <c r="R277" s="634">
        <v>1027028537</v>
      </c>
      <c r="S277" s="634">
        <v>1067737201</v>
      </c>
      <c r="T277" s="634">
        <v>1625397</v>
      </c>
      <c r="U277" s="634">
        <v>0</v>
      </c>
      <c r="V277" s="634">
        <v>1625397</v>
      </c>
      <c r="W277" s="634">
        <v>57676365</v>
      </c>
      <c r="X277" s="634">
        <v>0</v>
      </c>
      <c r="Y277" s="634">
        <v>1067737201</v>
      </c>
      <c r="Z277" s="634">
        <v>0</v>
      </c>
    </row>
    <row r="278" spans="1:26">
      <c r="A278" s="633" t="s">
        <v>311</v>
      </c>
      <c r="B278" s="633" t="s">
        <v>16</v>
      </c>
      <c r="C278" s="634">
        <v>370893620</v>
      </c>
      <c r="D278" s="634">
        <v>26882169</v>
      </c>
      <c r="E278" s="634">
        <v>397775789</v>
      </c>
      <c r="F278" s="634">
        <v>370719522</v>
      </c>
      <c r="G278" s="634">
        <v>-2220062</v>
      </c>
      <c r="H278" s="634">
        <v>368499460</v>
      </c>
      <c r="I278" s="634">
        <v>135837317</v>
      </c>
      <c r="J278" s="634">
        <v>880920</v>
      </c>
      <c r="K278" s="634">
        <v>136718237</v>
      </c>
      <c r="L278" s="634">
        <v>2134493</v>
      </c>
      <c r="M278" s="634">
        <v>38706734</v>
      </c>
      <c r="N278" s="634">
        <v>0</v>
      </c>
      <c r="O278" s="634">
        <v>38706734</v>
      </c>
      <c r="P278" s="634">
        <v>943834713</v>
      </c>
      <c r="Q278" s="634">
        <v>879584952</v>
      </c>
      <c r="R278" s="634">
        <v>905127979</v>
      </c>
      <c r="S278" s="634">
        <v>943834713</v>
      </c>
      <c r="T278" s="634">
        <v>1493857</v>
      </c>
      <c r="U278" s="634">
        <v>0</v>
      </c>
      <c r="V278" s="634">
        <v>1493857</v>
      </c>
      <c r="W278" s="634">
        <v>44824283</v>
      </c>
      <c r="X278" s="634">
        <v>0</v>
      </c>
      <c r="Y278" s="634">
        <v>943834713</v>
      </c>
      <c r="Z278" s="634">
        <v>0</v>
      </c>
    </row>
    <row r="279" spans="1:26">
      <c r="A279" s="633" t="s">
        <v>311</v>
      </c>
      <c r="B279" s="633" t="s">
        <v>17</v>
      </c>
      <c r="C279" s="634">
        <v>438477820</v>
      </c>
      <c r="D279" s="634">
        <v>53483106</v>
      </c>
      <c r="E279" s="634">
        <v>491960926</v>
      </c>
      <c r="F279" s="634">
        <v>377968238</v>
      </c>
      <c r="G279" s="634">
        <v>1549488</v>
      </c>
      <c r="H279" s="634">
        <v>379517726</v>
      </c>
      <c r="I279" s="634">
        <v>132017337</v>
      </c>
      <c r="J279" s="634">
        <v>552993</v>
      </c>
      <c r="K279" s="634">
        <v>132570330</v>
      </c>
      <c r="L279" s="634">
        <v>2134493</v>
      </c>
      <c r="M279" s="634">
        <v>43352886</v>
      </c>
      <c r="N279" s="634">
        <v>0</v>
      </c>
      <c r="O279" s="634">
        <v>43352886</v>
      </c>
      <c r="P279" s="634">
        <v>1049536361</v>
      </c>
      <c r="Q279" s="634">
        <v>950597888</v>
      </c>
      <c r="R279" s="634">
        <v>1006183475</v>
      </c>
      <c r="S279" s="634">
        <v>1049536361</v>
      </c>
      <c r="T279" s="634">
        <v>1821549</v>
      </c>
      <c r="U279" s="634">
        <v>0</v>
      </c>
      <c r="V279" s="634">
        <v>1821549</v>
      </c>
      <c r="W279" s="634">
        <v>55822610</v>
      </c>
      <c r="X279" s="634">
        <v>0</v>
      </c>
      <c r="Y279" s="634">
        <v>1049536361</v>
      </c>
      <c r="Z279" s="634">
        <v>0</v>
      </c>
    </row>
    <row r="280" spans="1:26">
      <c r="A280" s="633" t="s">
        <v>311</v>
      </c>
      <c r="B280" s="586" t="s">
        <v>184</v>
      </c>
      <c r="C280" s="634">
        <v>6196358633</v>
      </c>
      <c r="D280" s="634">
        <v>7070287</v>
      </c>
      <c r="E280" s="634">
        <v>6203428920</v>
      </c>
      <c r="F280" s="634">
        <v>5135666643</v>
      </c>
      <c r="G280" s="634">
        <v>6672703</v>
      </c>
      <c r="H280" s="634">
        <v>5142339346</v>
      </c>
      <c r="I280" s="634">
        <v>1782153434</v>
      </c>
      <c r="J280" s="634">
        <v>232908</v>
      </c>
      <c r="K280" s="634">
        <v>1782386342</v>
      </c>
      <c r="L280" s="634">
        <v>25613916</v>
      </c>
      <c r="M280" s="634">
        <v>511174908</v>
      </c>
      <c r="N280" s="634">
        <v>0</v>
      </c>
      <c r="O280" s="634">
        <v>511174908</v>
      </c>
      <c r="P280" s="634">
        <v>13664943432</v>
      </c>
      <c r="Q280" s="634">
        <v>13139792626</v>
      </c>
      <c r="R280" s="634">
        <v>13153768524</v>
      </c>
      <c r="S280" s="634">
        <v>13664943432</v>
      </c>
      <c r="T280" s="634">
        <v>21454523</v>
      </c>
      <c r="U280" s="634">
        <v>0</v>
      </c>
      <c r="V280" s="634">
        <v>21454523</v>
      </c>
      <c r="W280" s="634">
        <v>815609874</v>
      </c>
      <c r="X280" s="634">
        <v>0</v>
      </c>
      <c r="Y280" s="634">
        <v>13664943432</v>
      </c>
      <c r="Z280" s="634">
        <v>0</v>
      </c>
    </row>
    <row r="281" spans="1:26">
      <c r="A281" s="633" t="s">
        <v>310</v>
      </c>
      <c r="B281" s="633" t="s">
        <v>6</v>
      </c>
      <c r="C281" s="634">
        <v>543419883</v>
      </c>
      <c r="D281" s="634">
        <v>-14695307</v>
      </c>
      <c r="E281" s="634">
        <v>528724576</v>
      </c>
      <c r="F281" s="634">
        <v>389497506</v>
      </c>
      <c r="G281" s="634">
        <v>-4774516</v>
      </c>
      <c r="H281" s="634">
        <v>384722990</v>
      </c>
      <c r="I281" s="634">
        <v>133511863</v>
      </c>
      <c r="J281" s="634">
        <v>-1223516</v>
      </c>
      <c r="K281" s="634">
        <v>132288347</v>
      </c>
      <c r="L281" s="634">
        <v>2134493</v>
      </c>
      <c r="M281" s="634">
        <v>44188217</v>
      </c>
      <c r="N281" s="634">
        <v>0</v>
      </c>
      <c r="O281" s="634">
        <v>44188217</v>
      </c>
      <c r="P281" s="634">
        <v>1092058623</v>
      </c>
      <c r="Q281" s="634">
        <v>1068563745</v>
      </c>
      <c r="R281" s="634">
        <v>1047870406</v>
      </c>
      <c r="S281" s="634">
        <v>1092058623</v>
      </c>
      <c r="T281" s="634">
        <v>1993685</v>
      </c>
      <c r="U281" s="634">
        <v>0</v>
      </c>
      <c r="V281" s="634">
        <v>1993685</v>
      </c>
      <c r="W281" s="634">
        <v>60083247</v>
      </c>
      <c r="X281" s="634">
        <v>0</v>
      </c>
      <c r="Y281" s="634">
        <v>1092058623</v>
      </c>
      <c r="Z281" s="634">
        <v>0</v>
      </c>
    </row>
    <row r="282" spans="1:26">
      <c r="A282" s="633" t="s">
        <v>310</v>
      </c>
      <c r="B282" s="633" t="s">
        <v>7</v>
      </c>
      <c r="C282" s="634">
        <v>496091027</v>
      </c>
      <c r="D282" s="634">
        <v>-64967235</v>
      </c>
      <c r="E282" s="634">
        <v>431123792</v>
      </c>
      <c r="F282" s="634">
        <v>374522165</v>
      </c>
      <c r="G282" s="634">
        <v>-25875649</v>
      </c>
      <c r="H282" s="634">
        <v>348646516</v>
      </c>
      <c r="I282" s="634">
        <v>117394932</v>
      </c>
      <c r="J282" s="634">
        <v>-1549799</v>
      </c>
      <c r="K282" s="634">
        <v>115845133</v>
      </c>
      <c r="L282" s="634">
        <v>2134493</v>
      </c>
      <c r="M282" s="634">
        <v>38150971</v>
      </c>
      <c r="N282" s="634">
        <v>0</v>
      </c>
      <c r="O282" s="634">
        <v>38150971</v>
      </c>
      <c r="P282" s="634">
        <v>935900905</v>
      </c>
      <c r="Q282" s="634">
        <v>990142617</v>
      </c>
      <c r="R282" s="634">
        <v>897749934</v>
      </c>
      <c r="S282" s="634">
        <v>935900905</v>
      </c>
      <c r="T282" s="634">
        <v>1972672</v>
      </c>
      <c r="U282" s="634">
        <v>0</v>
      </c>
      <c r="V282" s="634">
        <v>1972672</v>
      </c>
      <c r="W282" s="634">
        <v>43754598</v>
      </c>
      <c r="X282" s="634">
        <v>0</v>
      </c>
      <c r="Y282" s="634">
        <v>935900905</v>
      </c>
      <c r="Z282" s="634">
        <v>0</v>
      </c>
    </row>
    <row r="283" spans="1:26">
      <c r="A283" s="633" t="s">
        <v>310</v>
      </c>
      <c r="B283" s="633" t="s">
        <v>8</v>
      </c>
      <c r="C283" s="634">
        <v>416659517</v>
      </c>
      <c r="D283" s="634">
        <v>-7529883</v>
      </c>
      <c r="E283" s="634">
        <v>409129634</v>
      </c>
      <c r="F283" s="634">
        <v>365731959</v>
      </c>
      <c r="G283" s="634">
        <v>20436613</v>
      </c>
      <c r="H283" s="634">
        <v>386168572</v>
      </c>
      <c r="I283" s="634">
        <v>135970472</v>
      </c>
      <c r="J283" s="634">
        <v>501662</v>
      </c>
      <c r="K283" s="634">
        <v>136472134</v>
      </c>
      <c r="L283" s="634">
        <v>2134493</v>
      </c>
      <c r="M283" s="634">
        <v>39119290</v>
      </c>
      <c r="N283" s="634">
        <v>0</v>
      </c>
      <c r="O283" s="634">
        <v>39119290</v>
      </c>
      <c r="P283" s="634">
        <v>973024123</v>
      </c>
      <c r="Q283" s="634">
        <v>920496441</v>
      </c>
      <c r="R283" s="634">
        <v>933904833</v>
      </c>
      <c r="S283" s="634">
        <v>973024123</v>
      </c>
      <c r="T283" s="634">
        <v>1762615</v>
      </c>
      <c r="U283" s="634">
        <v>0</v>
      </c>
      <c r="V283" s="634">
        <v>1762615</v>
      </c>
      <c r="W283" s="634">
        <v>47294085</v>
      </c>
      <c r="X283" s="634">
        <v>0</v>
      </c>
      <c r="Y283" s="634">
        <v>973024123</v>
      </c>
      <c r="Z283" s="634">
        <v>0</v>
      </c>
    </row>
    <row r="284" spans="1:26">
      <c r="A284" s="633" t="s">
        <v>310</v>
      </c>
      <c r="B284" s="633" t="s">
        <v>9</v>
      </c>
      <c r="C284" s="634">
        <v>388847104</v>
      </c>
      <c r="D284" s="634">
        <v>-3825501</v>
      </c>
      <c r="E284" s="634">
        <v>385021603</v>
      </c>
      <c r="F284" s="634">
        <v>385775824</v>
      </c>
      <c r="G284" s="634">
        <v>5993460</v>
      </c>
      <c r="H284" s="634">
        <v>391769284</v>
      </c>
      <c r="I284" s="634">
        <v>138960077</v>
      </c>
      <c r="J284" s="634">
        <v>1429807</v>
      </c>
      <c r="K284" s="634">
        <v>140389884</v>
      </c>
      <c r="L284" s="634">
        <v>2134493</v>
      </c>
      <c r="M284" s="634">
        <v>38156548</v>
      </c>
      <c r="N284" s="634">
        <v>0</v>
      </c>
      <c r="O284" s="634">
        <v>38156548</v>
      </c>
      <c r="P284" s="634">
        <v>957471812</v>
      </c>
      <c r="Q284" s="634">
        <v>915717498</v>
      </c>
      <c r="R284" s="634">
        <v>919315264</v>
      </c>
      <c r="S284" s="634">
        <v>957471812</v>
      </c>
      <c r="T284" s="634">
        <v>1658358</v>
      </c>
      <c r="U284" s="634">
        <v>0</v>
      </c>
      <c r="V284" s="634">
        <v>1658358</v>
      </c>
      <c r="W284" s="634">
        <v>45764899</v>
      </c>
      <c r="X284" s="634">
        <v>0</v>
      </c>
      <c r="Y284" s="634">
        <v>957471812</v>
      </c>
      <c r="Z284" s="634">
        <v>0</v>
      </c>
    </row>
    <row r="285" spans="1:26">
      <c r="A285" s="633" t="s">
        <v>310</v>
      </c>
      <c r="B285" s="633" t="s">
        <v>10</v>
      </c>
      <c r="C285" s="634">
        <v>414144393</v>
      </c>
      <c r="D285" s="634">
        <v>110382586</v>
      </c>
      <c r="E285" s="634">
        <v>524526979</v>
      </c>
      <c r="F285" s="634">
        <v>407002882</v>
      </c>
      <c r="G285" s="634">
        <v>54646065</v>
      </c>
      <c r="H285" s="634">
        <v>461648947</v>
      </c>
      <c r="I285" s="634">
        <v>156646732</v>
      </c>
      <c r="J285" s="634">
        <v>2776069</v>
      </c>
      <c r="K285" s="634">
        <v>159422801</v>
      </c>
      <c r="L285" s="634">
        <v>2134493</v>
      </c>
      <c r="M285" s="634">
        <v>43859916</v>
      </c>
      <c r="N285" s="634">
        <v>0</v>
      </c>
      <c r="O285" s="634">
        <v>43859916</v>
      </c>
      <c r="P285" s="634">
        <v>1191593136</v>
      </c>
      <c r="Q285" s="634">
        <v>979928500</v>
      </c>
      <c r="R285" s="634">
        <v>1147733220</v>
      </c>
      <c r="S285" s="634">
        <v>1191593136</v>
      </c>
      <c r="T285" s="634">
        <v>1617456</v>
      </c>
      <c r="U285" s="634">
        <v>0</v>
      </c>
      <c r="V285" s="634">
        <v>1617456</v>
      </c>
      <c r="W285" s="634">
        <v>71755830</v>
      </c>
      <c r="X285" s="634">
        <v>0</v>
      </c>
      <c r="Y285" s="634">
        <v>1191593136</v>
      </c>
      <c r="Z285" s="634">
        <v>0</v>
      </c>
    </row>
    <row r="286" spans="1:26">
      <c r="A286" s="633" t="s">
        <v>310</v>
      </c>
      <c r="B286" s="633" t="s">
        <v>11</v>
      </c>
      <c r="C286" s="634">
        <v>589575089</v>
      </c>
      <c r="D286" s="634">
        <v>54857941</v>
      </c>
      <c r="E286" s="634">
        <v>644433030</v>
      </c>
      <c r="F286" s="634">
        <v>482626768</v>
      </c>
      <c r="G286" s="634">
        <v>11964715</v>
      </c>
      <c r="H286" s="634">
        <v>494591483</v>
      </c>
      <c r="I286" s="634">
        <v>158242522</v>
      </c>
      <c r="J286" s="634">
        <v>25362</v>
      </c>
      <c r="K286" s="634">
        <v>158267884</v>
      </c>
      <c r="L286" s="634">
        <v>2134493</v>
      </c>
      <c r="M286" s="634">
        <v>46438046</v>
      </c>
      <c r="N286" s="634">
        <v>0</v>
      </c>
      <c r="O286" s="634">
        <v>46438046</v>
      </c>
      <c r="P286" s="634">
        <v>1345864936</v>
      </c>
      <c r="Q286" s="634">
        <v>1232578872</v>
      </c>
      <c r="R286" s="634">
        <v>1299426890</v>
      </c>
      <c r="S286" s="634">
        <v>1345864936</v>
      </c>
      <c r="T286" s="634">
        <v>1739428</v>
      </c>
      <c r="U286" s="634">
        <v>0</v>
      </c>
      <c r="V286" s="634">
        <v>1739428</v>
      </c>
      <c r="W286" s="634">
        <v>92551100</v>
      </c>
      <c r="X286" s="634">
        <v>0</v>
      </c>
      <c r="Y286" s="634">
        <v>1345864936</v>
      </c>
      <c r="Z286" s="634">
        <v>0</v>
      </c>
    </row>
    <row r="287" spans="1:26">
      <c r="A287" s="633" t="s">
        <v>310</v>
      </c>
      <c r="B287" s="633" t="s">
        <v>12</v>
      </c>
      <c r="C287" s="634">
        <v>691263757</v>
      </c>
      <c r="D287" s="634">
        <v>22325677</v>
      </c>
      <c r="E287" s="634">
        <v>713589434</v>
      </c>
      <c r="F287" s="634">
        <v>516846674</v>
      </c>
      <c r="G287" s="634">
        <v>10644793</v>
      </c>
      <c r="H287" s="634">
        <v>527491467</v>
      </c>
      <c r="I287" s="634">
        <v>176490309</v>
      </c>
      <c r="J287" s="634">
        <v>-266135</v>
      </c>
      <c r="K287" s="634">
        <v>176224174</v>
      </c>
      <c r="L287" s="634">
        <v>2134493</v>
      </c>
      <c r="M287" s="634">
        <v>49656326</v>
      </c>
      <c r="N287" s="634">
        <v>0</v>
      </c>
      <c r="O287" s="634">
        <v>49656326</v>
      </c>
      <c r="P287" s="634">
        <v>1469095894</v>
      </c>
      <c r="Q287" s="634">
        <v>1386735233</v>
      </c>
      <c r="R287" s="634">
        <v>1419439568</v>
      </c>
      <c r="S287" s="634">
        <v>1469095894</v>
      </c>
      <c r="T287" s="634">
        <v>1825242</v>
      </c>
      <c r="U287" s="634">
        <v>0</v>
      </c>
      <c r="V287" s="634">
        <v>1825242</v>
      </c>
      <c r="W287" s="634">
        <v>110849659</v>
      </c>
      <c r="X287" s="634">
        <v>0</v>
      </c>
      <c r="Y287" s="634">
        <v>1469095894</v>
      </c>
      <c r="Z287" s="634">
        <v>0</v>
      </c>
    </row>
    <row r="288" spans="1:26">
      <c r="A288" s="633" t="s">
        <v>310</v>
      </c>
      <c r="B288" s="633" t="s">
        <v>13</v>
      </c>
      <c r="C288" s="634">
        <v>697431032</v>
      </c>
      <c r="D288" s="634">
        <v>-4018312</v>
      </c>
      <c r="E288" s="634">
        <v>693412720</v>
      </c>
      <c r="F288" s="634">
        <v>518817872</v>
      </c>
      <c r="G288" s="634">
        <v>6801694</v>
      </c>
      <c r="H288" s="634">
        <v>525619566</v>
      </c>
      <c r="I288" s="634">
        <v>178924848</v>
      </c>
      <c r="J288" s="634">
        <v>-116474</v>
      </c>
      <c r="K288" s="634">
        <v>178808374</v>
      </c>
      <c r="L288" s="634">
        <v>2134493</v>
      </c>
      <c r="M288" s="634">
        <v>50052421</v>
      </c>
      <c r="N288" s="634">
        <v>0</v>
      </c>
      <c r="O288" s="634">
        <v>50052421</v>
      </c>
      <c r="P288" s="634">
        <v>1450027574</v>
      </c>
      <c r="Q288" s="634">
        <v>1397308245</v>
      </c>
      <c r="R288" s="634">
        <v>1399975153</v>
      </c>
      <c r="S288" s="634">
        <v>1450027574</v>
      </c>
      <c r="T288" s="634">
        <v>2094759</v>
      </c>
      <c r="U288" s="634">
        <v>0</v>
      </c>
      <c r="V288" s="634">
        <v>2094759</v>
      </c>
      <c r="W288" s="634">
        <v>107895846</v>
      </c>
      <c r="X288" s="634">
        <v>0</v>
      </c>
      <c r="Y288" s="634">
        <v>1450027574</v>
      </c>
      <c r="Z288" s="634">
        <v>0</v>
      </c>
    </row>
    <row r="289" spans="1:26">
      <c r="A289" s="633" t="s">
        <v>310</v>
      </c>
      <c r="B289" s="633" t="s">
        <v>14</v>
      </c>
      <c r="C289" s="634">
        <v>664606386</v>
      </c>
      <c r="D289" s="634">
        <v>-77813233</v>
      </c>
      <c r="E289" s="634">
        <v>586793153</v>
      </c>
      <c r="F289" s="634">
        <v>518193646</v>
      </c>
      <c r="G289" s="634">
        <v>-36557236</v>
      </c>
      <c r="H289" s="634">
        <v>481636410</v>
      </c>
      <c r="I289" s="634">
        <v>162204426</v>
      </c>
      <c r="J289" s="634">
        <v>-1887235</v>
      </c>
      <c r="K289" s="634">
        <v>160317191</v>
      </c>
      <c r="L289" s="634">
        <v>2134493</v>
      </c>
      <c r="M289" s="634">
        <v>45245916</v>
      </c>
      <c r="N289" s="634">
        <v>0</v>
      </c>
      <c r="O289" s="634">
        <v>45245916</v>
      </c>
      <c r="P289" s="634">
        <v>1276127163</v>
      </c>
      <c r="Q289" s="634">
        <v>1347138951</v>
      </c>
      <c r="R289" s="634">
        <v>1230881247</v>
      </c>
      <c r="S289" s="634">
        <v>1276127163</v>
      </c>
      <c r="T289" s="634">
        <v>1849505</v>
      </c>
      <c r="U289" s="634">
        <v>0</v>
      </c>
      <c r="V289" s="634">
        <v>1849505</v>
      </c>
      <c r="W289" s="634">
        <v>82783404</v>
      </c>
      <c r="X289" s="634">
        <v>0</v>
      </c>
      <c r="Y289" s="634">
        <v>1276127163</v>
      </c>
      <c r="Z289" s="634">
        <v>0</v>
      </c>
    </row>
    <row r="290" spans="1:26">
      <c r="A290" s="633" t="s">
        <v>310</v>
      </c>
      <c r="B290" s="633" t="s">
        <v>15</v>
      </c>
      <c r="C290" s="634">
        <v>536359595</v>
      </c>
      <c r="D290" s="634">
        <v>-89933174</v>
      </c>
      <c r="E290" s="634">
        <v>446426421</v>
      </c>
      <c r="F290" s="634">
        <v>467863037</v>
      </c>
      <c r="G290" s="634">
        <v>-35873098</v>
      </c>
      <c r="H290" s="634">
        <v>431989939</v>
      </c>
      <c r="I290" s="634">
        <v>155610883</v>
      </c>
      <c r="J290" s="634">
        <v>-878278</v>
      </c>
      <c r="K290" s="634">
        <v>154732605</v>
      </c>
      <c r="L290" s="634">
        <v>2134493</v>
      </c>
      <c r="M290" s="634">
        <v>41585020</v>
      </c>
      <c r="N290" s="634">
        <v>0</v>
      </c>
      <c r="O290" s="634">
        <v>41585020</v>
      </c>
      <c r="P290" s="634">
        <v>1076868478</v>
      </c>
      <c r="Q290" s="634">
        <v>1161968008</v>
      </c>
      <c r="R290" s="634">
        <v>1035283458</v>
      </c>
      <c r="S290" s="634">
        <v>1076868478</v>
      </c>
      <c r="T290" s="634">
        <v>1625397</v>
      </c>
      <c r="U290" s="634">
        <v>0</v>
      </c>
      <c r="V290" s="634">
        <v>1625397</v>
      </c>
      <c r="W290" s="634">
        <v>58183543</v>
      </c>
      <c r="X290" s="634">
        <v>0</v>
      </c>
      <c r="Y290" s="634">
        <v>1076868478</v>
      </c>
      <c r="Z290" s="634">
        <v>0</v>
      </c>
    </row>
    <row r="291" spans="1:26">
      <c r="A291" s="633" t="s">
        <v>310</v>
      </c>
      <c r="B291" s="633" t="s">
        <v>16</v>
      </c>
      <c r="C291" s="634">
        <v>374398886</v>
      </c>
      <c r="D291" s="634">
        <v>27123858</v>
      </c>
      <c r="E291" s="634">
        <v>401522744</v>
      </c>
      <c r="F291" s="634">
        <v>374067494</v>
      </c>
      <c r="G291" s="634">
        <v>-2243164</v>
      </c>
      <c r="H291" s="634">
        <v>371824330</v>
      </c>
      <c r="I291" s="634">
        <v>136023563</v>
      </c>
      <c r="J291" s="634">
        <v>882646</v>
      </c>
      <c r="K291" s="634">
        <v>136906209</v>
      </c>
      <c r="L291" s="634">
        <v>2134493</v>
      </c>
      <c r="M291" s="634">
        <v>39556967</v>
      </c>
      <c r="N291" s="634">
        <v>0</v>
      </c>
      <c r="O291" s="634">
        <v>39556967</v>
      </c>
      <c r="P291" s="634">
        <v>951944743</v>
      </c>
      <c r="Q291" s="634">
        <v>886624436</v>
      </c>
      <c r="R291" s="634">
        <v>912387776</v>
      </c>
      <c r="S291" s="634">
        <v>951944743</v>
      </c>
      <c r="T291" s="634">
        <v>1493857</v>
      </c>
      <c r="U291" s="634">
        <v>0</v>
      </c>
      <c r="V291" s="634">
        <v>1493857</v>
      </c>
      <c r="W291" s="634">
        <v>45223739</v>
      </c>
      <c r="X291" s="634">
        <v>0</v>
      </c>
      <c r="Y291" s="634">
        <v>951944743</v>
      </c>
      <c r="Z291" s="634">
        <v>0</v>
      </c>
    </row>
    <row r="292" spans="1:26">
      <c r="A292" s="633" t="s">
        <v>310</v>
      </c>
      <c r="B292" s="633" t="s">
        <v>17</v>
      </c>
      <c r="C292" s="634">
        <v>442681986</v>
      </c>
      <c r="D292" s="634">
        <v>53967145</v>
      </c>
      <c r="E292" s="634">
        <v>496649131</v>
      </c>
      <c r="F292" s="634">
        <v>381387465</v>
      </c>
      <c r="G292" s="634">
        <v>1562590</v>
      </c>
      <c r="H292" s="634">
        <v>382950055</v>
      </c>
      <c r="I292" s="634">
        <v>132255208</v>
      </c>
      <c r="J292" s="634">
        <v>553560</v>
      </c>
      <c r="K292" s="634">
        <v>132808768</v>
      </c>
      <c r="L292" s="634">
        <v>2134493</v>
      </c>
      <c r="M292" s="634">
        <v>44230580</v>
      </c>
      <c r="N292" s="634">
        <v>0</v>
      </c>
      <c r="O292" s="634">
        <v>44230580</v>
      </c>
      <c r="P292" s="634">
        <v>1058773027</v>
      </c>
      <c r="Q292" s="634">
        <v>958459152</v>
      </c>
      <c r="R292" s="634">
        <v>1014542447</v>
      </c>
      <c r="S292" s="634">
        <v>1058773027</v>
      </c>
      <c r="T292" s="634">
        <v>1821549</v>
      </c>
      <c r="U292" s="634">
        <v>0</v>
      </c>
      <c r="V292" s="634">
        <v>1821549</v>
      </c>
      <c r="W292" s="634">
        <v>56340953</v>
      </c>
      <c r="X292" s="634">
        <v>0</v>
      </c>
      <c r="Y292" s="634">
        <v>1058773027</v>
      </c>
      <c r="Z292" s="634">
        <v>0</v>
      </c>
    </row>
    <row r="293" spans="1:26">
      <c r="A293" s="633" t="s">
        <v>310</v>
      </c>
      <c r="B293" s="586" t="s">
        <v>184</v>
      </c>
      <c r="C293" s="634">
        <v>6255478655</v>
      </c>
      <c r="D293" s="634">
        <v>5874562</v>
      </c>
      <c r="E293" s="634">
        <v>6261353217</v>
      </c>
      <c r="F293" s="634">
        <v>5182333292</v>
      </c>
      <c r="G293" s="634">
        <v>6726267</v>
      </c>
      <c r="H293" s="634">
        <v>5189059559</v>
      </c>
      <c r="I293" s="634">
        <v>1782235835</v>
      </c>
      <c r="J293" s="634">
        <v>247669</v>
      </c>
      <c r="K293" s="634">
        <v>1782483504</v>
      </c>
      <c r="L293" s="634">
        <v>25613916</v>
      </c>
      <c r="M293" s="634">
        <v>520240218</v>
      </c>
      <c r="N293" s="634">
        <v>0</v>
      </c>
      <c r="O293" s="634">
        <v>520240218</v>
      </c>
      <c r="P293" s="634">
        <v>13778750414</v>
      </c>
      <c r="Q293" s="634">
        <v>13245661698</v>
      </c>
      <c r="R293" s="634">
        <v>13258510196</v>
      </c>
      <c r="S293" s="634">
        <v>13778750414</v>
      </c>
      <c r="T293" s="634">
        <v>21454523</v>
      </c>
      <c r="U293" s="634">
        <v>0</v>
      </c>
      <c r="V293" s="634">
        <v>21454523</v>
      </c>
      <c r="W293" s="634">
        <v>822480903</v>
      </c>
      <c r="X293" s="634">
        <v>0</v>
      </c>
      <c r="Y293" s="634">
        <v>13778750414</v>
      </c>
      <c r="Z293" s="634">
        <v>0</v>
      </c>
    </row>
    <row r="294" spans="1:26">
      <c r="A294" s="633" t="s">
        <v>309</v>
      </c>
      <c r="B294" s="633" t="s">
        <v>6</v>
      </c>
      <c r="C294" s="634">
        <v>547655200</v>
      </c>
      <c r="D294" s="634">
        <v>-14802693</v>
      </c>
      <c r="E294" s="634">
        <v>532852507</v>
      </c>
      <c r="F294" s="634">
        <v>392812387</v>
      </c>
      <c r="G294" s="634">
        <v>-4813165</v>
      </c>
      <c r="H294" s="634">
        <v>387999222</v>
      </c>
      <c r="I294" s="634">
        <v>133542514</v>
      </c>
      <c r="J294" s="634">
        <v>-1224559</v>
      </c>
      <c r="K294" s="634">
        <v>132317955</v>
      </c>
      <c r="L294" s="634">
        <v>2134493</v>
      </c>
      <c r="M294" s="634">
        <v>45062508</v>
      </c>
      <c r="N294" s="634">
        <v>0</v>
      </c>
      <c r="O294" s="634">
        <v>45062508</v>
      </c>
      <c r="P294" s="634">
        <v>1100366685</v>
      </c>
      <c r="Q294" s="634">
        <v>1076144594</v>
      </c>
      <c r="R294" s="634">
        <v>1055304177</v>
      </c>
      <c r="S294" s="634">
        <v>1100366685</v>
      </c>
      <c r="T294" s="634">
        <v>1993685</v>
      </c>
      <c r="U294" s="634">
        <v>0</v>
      </c>
      <c r="V294" s="634">
        <v>1993685</v>
      </c>
      <c r="W294" s="634">
        <v>60552331</v>
      </c>
      <c r="X294" s="634">
        <v>0</v>
      </c>
      <c r="Y294" s="634">
        <v>1100366685</v>
      </c>
      <c r="Z294" s="634">
        <v>0</v>
      </c>
    </row>
    <row r="295" spans="1:26">
      <c r="A295" s="633" t="s">
        <v>309</v>
      </c>
      <c r="B295" s="633" t="s">
        <v>7</v>
      </c>
      <c r="C295" s="634">
        <v>499918353</v>
      </c>
      <c r="D295" s="634">
        <v>-65446077</v>
      </c>
      <c r="E295" s="634">
        <v>434472276</v>
      </c>
      <c r="F295" s="634">
        <v>377702208</v>
      </c>
      <c r="G295" s="634">
        <v>-26094669</v>
      </c>
      <c r="H295" s="634">
        <v>351607539</v>
      </c>
      <c r="I295" s="634">
        <v>117424374</v>
      </c>
      <c r="J295" s="634">
        <v>-1551487</v>
      </c>
      <c r="K295" s="634">
        <v>115872887</v>
      </c>
      <c r="L295" s="634">
        <v>2134493</v>
      </c>
      <c r="M295" s="634">
        <v>38937025</v>
      </c>
      <c r="N295" s="634">
        <v>0</v>
      </c>
      <c r="O295" s="634">
        <v>38937025</v>
      </c>
      <c r="P295" s="634">
        <v>943024220</v>
      </c>
      <c r="Q295" s="634">
        <v>997179428</v>
      </c>
      <c r="R295" s="634">
        <v>904087195</v>
      </c>
      <c r="S295" s="634">
        <v>943024220</v>
      </c>
      <c r="T295" s="634">
        <v>1972672</v>
      </c>
      <c r="U295" s="634">
        <v>0</v>
      </c>
      <c r="V295" s="634">
        <v>1972672</v>
      </c>
      <c r="W295" s="634">
        <v>44098729</v>
      </c>
      <c r="X295" s="634">
        <v>0</v>
      </c>
      <c r="Y295" s="634">
        <v>943024220</v>
      </c>
      <c r="Z295" s="634">
        <v>0</v>
      </c>
    </row>
    <row r="296" spans="1:26">
      <c r="A296" s="633" t="s">
        <v>309</v>
      </c>
      <c r="B296" s="633" t="s">
        <v>8</v>
      </c>
      <c r="C296" s="634">
        <v>419856536</v>
      </c>
      <c r="D296" s="634">
        <v>-7585805</v>
      </c>
      <c r="E296" s="634">
        <v>412270731</v>
      </c>
      <c r="F296" s="634">
        <v>368836509</v>
      </c>
      <c r="G296" s="634">
        <v>20609750</v>
      </c>
      <c r="H296" s="634">
        <v>389446259</v>
      </c>
      <c r="I296" s="634">
        <v>135999974</v>
      </c>
      <c r="J296" s="634">
        <v>502287</v>
      </c>
      <c r="K296" s="634">
        <v>136502261</v>
      </c>
      <c r="L296" s="634">
        <v>2134493</v>
      </c>
      <c r="M296" s="634">
        <v>39986046</v>
      </c>
      <c r="N296" s="634">
        <v>0</v>
      </c>
      <c r="O296" s="634">
        <v>39986046</v>
      </c>
      <c r="P296" s="634">
        <v>980339790</v>
      </c>
      <c r="Q296" s="634">
        <v>926827512</v>
      </c>
      <c r="R296" s="634">
        <v>940353744</v>
      </c>
      <c r="S296" s="634">
        <v>980339790</v>
      </c>
      <c r="T296" s="634">
        <v>1762615</v>
      </c>
      <c r="U296" s="634">
        <v>0</v>
      </c>
      <c r="V296" s="634">
        <v>1762615</v>
      </c>
      <c r="W296" s="634">
        <v>47657215</v>
      </c>
      <c r="X296" s="634">
        <v>0</v>
      </c>
      <c r="Y296" s="634">
        <v>980339790</v>
      </c>
      <c r="Z296" s="634">
        <v>0</v>
      </c>
    </row>
    <row r="297" spans="1:26">
      <c r="A297" s="633" t="s">
        <v>309</v>
      </c>
      <c r="B297" s="633" t="s">
        <v>9</v>
      </c>
      <c r="C297" s="634">
        <v>391836108</v>
      </c>
      <c r="D297" s="634">
        <v>-3854469</v>
      </c>
      <c r="E297" s="634">
        <v>387981639</v>
      </c>
      <c r="F297" s="634">
        <v>389057669</v>
      </c>
      <c r="G297" s="634">
        <v>6043342</v>
      </c>
      <c r="H297" s="634">
        <v>395101011</v>
      </c>
      <c r="I297" s="634">
        <v>139022492</v>
      </c>
      <c r="J297" s="634">
        <v>1433069</v>
      </c>
      <c r="K297" s="634">
        <v>140455561</v>
      </c>
      <c r="L297" s="634">
        <v>2134493</v>
      </c>
      <c r="M297" s="634">
        <v>38992383</v>
      </c>
      <c r="N297" s="634">
        <v>0</v>
      </c>
      <c r="O297" s="634">
        <v>38992383</v>
      </c>
      <c r="P297" s="634">
        <v>964665087</v>
      </c>
      <c r="Q297" s="634">
        <v>922050762</v>
      </c>
      <c r="R297" s="634">
        <v>925672704</v>
      </c>
      <c r="S297" s="634">
        <v>964665087</v>
      </c>
      <c r="T297" s="634">
        <v>1658358</v>
      </c>
      <c r="U297" s="634">
        <v>0</v>
      </c>
      <c r="V297" s="634">
        <v>1658358</v>
      </c>
      <c r="W297" s="634">
        <v>46115897</v>
      </c>
      <c r="X297" s="634">
        <v>0</v>
      </c>
      <c r="Y297" s="634">
        <v>964665087</v>
      </c>
      <c r="Z297" s="634">
        <v>0</v>
      </c>
    </row>
    <row r="298" spans="1:26">
      <c r="A298" s="633" t="s">
        <v>309</v>
      </c>
      <c r="B298" s="633" t="s">
        <v>10</v>
      </c>
      <c r="C298" s="634">
        <v>417424740</v>
      </c>
      <c r="D298" s="634">
        <v>111196082</v>
      </c>
      <c r="E298" s="634">
        <v>528620822</v>
      </c>
      <c r="F298" s="634">
        <v>410488790</v>
      </c>
      <c r="G298" s="634">
        <v>55108758</v>
      </c>
      <c r="H298" s="634">
        <v>465597548</v>
      </c>
      <c r="I298" s="634">
        <v>156710681</v>
      </c>
      <c r="J298" s="634">
        <v>2784392</v>
      </c>
      <c r="K298" s="634">
        <v>159495073</v>
      </c>
      <c r="L298" s="634">
        <v>2134493</v>
      </c>
      <c r="M298" s="634">
        <v>44720896</v>
      </c>
      <c r="N298" s="634">
        <v>0</v>
      </c>
      <c r="O298" s="634">
        <v>44720896</v>
      </c>
      <c r="P298" s="634">
        <v>1200568832</v>
      </c>
      <c r="Q298" s="634">
        <v>986758704</v>
      </c>
      <c r="R298" s="634">
        <v>1155847936</v>
      </c>
      <c r="S298" s="634">
        <v>1200568832</v>
      </c>
      <c r="T298" s="634">
        <v>1617456</v>
      </c>
      <c r="U298" s="634">
        <v>0</v>
      </c>
      <c r="V298" s="634">
        <v>1617456</v>
      </c>
      <c r="W298" s="634">
        <v>72303792</v>
      </c>
      <c r="X298" s="634">
        <v>0</v>
      </c>
      <c r="Y298" s="634">
        <v>1200568832</v>
      </c>
      <c r="Z298" s="634">
        <v>0</v>
      </c>
    </row>
    <row r="299" spans="1:26">
      <c r="A299" s="633" t="s">
        <v>309</v>
      </c>
      <c r="B299" s="633" t="s">
        <v>11</v>
      </c>
      <c r="C299" s="634">
        <v>594248805</v>
      </c>
      <c r="D299" s="634">
        <v>55263623</v>
      </c>
      <c r="E299" s="634">
        <v>649512428</v>
      </c>
      <c r="F299" s="634">
        <v>486773791</v>
      </c>
      <c r="G299" s="634">
        <v>12067645</v>
      </c>
      <c r="H299" s="634">
        <v>498841436</v>
      </c>
      <c r="I299" s="634">
        <v>158314488</v>
      </c>
      <c r="J299" s="634">
        <v>25074</v>
      </c>
      <c r="K299" s="634">
        <v>158339562</v>
      </c>
      <c r="L299" s="634">
        <v>2134493</v>
      </c>
      <c r="M299" s="634">
        <v>47268477</v>
      </c>
      <c r="N299" s="634">
        <v>0</v>
      </c>
      <c r="O299" s="634">
        <v>47268477</v>
      </c>
      <c r="P299" s="634">
        <v>1356096396</v>
      </c>
      <c r="Q299" s="634">
        <v>1241471577</v>
      </c>
      <c r="R299" s="634">
        <v>1308827919</v>
      </c>
      <c r="S299" s="634">
        <v>1356096396</v>
      </c>
      <c r="T299" s="634">
        <v>1739428</v>
      </c>
      <c r="U299" s="634">
        <v>0</v>
      </c>
      <c r="V299" s="634">
        <v>1739428</v>
      </c>
      <c r="W299" s="634">
        <v>93263998</v>
      </c>
      <c r="X299" s="634">
        <v>0</v>
      </c>
      <c r="Y299" s="634">
        <v>1356096396</v>
      </c>
      <c r="Z299" s="634">
        <v>0</v>
      </c>
    </row>
    <row r="300" spans="1:26">
      <c r="A300" s="633" t="s">
        <v>309</v>
      </c>
      <c r="B300" s="633" t="s">
        <v>12</v>
      </c>
      <c r="C300" s="634">
        <v>696727676</v>
      </c>
      <c r="D300" s="634">
        <v>22491201</v>
      </c>
      <c r="E300" s="634">
        <v>719218877</v>
      </c>
      <c r="F300" s="634">
        <v>521292061</v>
      </c>
      <c r="G300" s="634">
        <v>10736472</v>
      </c>
      <c r="H300" s="634">
        <v>532028533</v>
      </c>
      <c r="I300" s="634">
        <v>176567193</v>
      </c>
      <c r="J300" s="634">
        <v>-266754</v>
      </c>
      <c r="K300" s="634">
        <v>176300439</v>
      </c>
      <c r="L300" s="634">
        <v>2134493</v>
      </c>
      <c r="M300" s="634">
        <v>50510575</v>
      </c>
      <c r="N300" s="634">
        <v>0</v>
      </c>
      <c r="O300" s="634">
        <v>50510575</v>
      </c>
      <c r="P300" s="634">
        <v>1480192917</v>
      </c>
      <c r="Q300" s="634">
        <v>1396721423</v>
      </c>
      <c r="R300" s="634">
        <v>1429682342</v>
      </c>
      <c r="S300" s="634">
        <v>1480192917</v>
      </c>
      <c r="T300" s="634">
        <v>1825242</v>
      </c>
      <c r="U300" s="634">
        <v>0</v>
      </c>
      <c r="V300" s="634">
        <v>1825242</v>
      </c>
      <c r="W300" s="634">
        <v>111688886</v>
      </c>
      <c r="X300" s="634">
        <v>0</v>
      </c>
      <c r="Y300" s="634">
        <v>1480192917</v>
      </c>
      <c r="Z300" s="634">
        <v>0</v>
      </c>
    </row>
    <row r="301" spans="1:26">
      <c r="A301" s="633" t="s">
        <v>309</v>
      </c>
      <c r="B301" s="633" t="s">
        <v>13</v>
      </c>
      <c r="C301" s="634">
        <v>702928812</v>
      </c>
      <c r="D301" s="634">
        <v>-4047788</v>
      </c>
      <c r="E301" s="634">
        <v>698881024</v>
      </c>
      <c r="F301" s="634">
        <v>523278031</v>
      </c>
      <c r="G301" s="634">
        <v>6859966</v>
      </c>
      <c r="H301" s="634">
        <v>530137997</v>
      </c>
      <c r="I301" s="634">
        <v>178963251</v>
      </c>
      <c r="J301" s="634">
        <v>-117010</v>
      </c>
      <c r="K301" s="634">
        <v>178846241</v>
      </c>
      <c r="L301" s="634">
        <v>2134493</v>
      </c>
      <c r="M301" s="634">
        <v>50900627</v>
      </c>
      <c r="N301" s="634">
        <v>0</v>
      </c>
      <c r="O301" s="634">
        <v>50900627</v>
      </c>
      <c r="P301" s="634">
        <v>1460900382</v>
      </c>
      <c r="Q301" s="634">
        <v>1407304587</v>
      </c>
      <c r="R301" s="634">
        <v>1409999755</v>
      </c>
      <c r="S301" s="634">
        <v>1460900382</v>
      </c>
      <c r="T301" s="634">
        <v>2094759</v>
      </c>
      <c r="U301" s="634">
        <v>0</v>
      </c>
      <c r="V301" s="634">
        <v>2094759</v>
      </c>
      <c r="W301" s="634">
        <v>108701283</v>
      </c>
      <c r="X301" s="634">
        <v>0</v>
      </c>
      <c r="Y301" s="634">
        <v>1460900382</v>
      </c>
      <c r="Z301" s="634">
        <v>0</v>
      </c>
    </row>
    <row r="302" spans="1:26">
      <c r="A302" s="633" t="s">
        <v>309</v>
      </c>
      <c r="B302" s="633" t="s">
        <v>14</v>
      </c>
      <c r="C302" s="634">
        <v>669785902</v>
      </c>
      <c r="D302" s="634">
        <v>-78386951</v>
      </c>
      <c r="E302" s="634">
        <v>591398951</v>
      </c>
      <c r="F302" s="634">
        <v>522634746</v>
      </c>
      <c r="G302" s="634">
        <v>-36867547</v>
      </c>
      <c r="H302" s="634">
        <v>485767199</v>
      </c>
      <c r="I302" s="634">
        <v>162241666</v>
      </c>
      <c r="J302" s="634">
        <v>-1889685</v>
      </c>
      <c r="K302" s="634">
        <v>160351981</v>
      </c>
      <c r="L302" s="634">
        <v>2134493</v>
      </c>
      <c r="M302" s="634">
        <v>46058580</v>
      </c>
      <c r="N302" s="634">
        <v>0</v>
      </c>
      <c r="O302" s="634">
        <v>46058580</v>
      </c>
      <c r="P302" s="634">
        <v>1285711204</v>
      </c>
      <c r="Q302" s="634">
        <v>1356796807</v>
      </c>
      <c r="R302" s="634">
        <v>1239652624</v>
      </c>
      <c r="S302" s="634">
        <v>1285711204</v>
      </c>
      <c r="T302" s="634">
        <v>1849505</v>
      </c>
      <c r="U302" s="634">
        <v>0</v>
      </c>
      <c r="V302" s="634">
        <v>1849505</v>
      </c>
      <c r="W302" s="634">
        <v>83408494</v>
      </c>
      <c r="X302" s="634">
        <v>0</v>
      </c>
      <c r="Y302" s="634">
        <v>1285711204</v>
      </c>
      <c r="Z302" s="634">
        <v>0</v>
      </c>
    </row>
    <row r="303" spans="1:26">
      <c r="A303" s="633" t="s">
        <v>309</v>
      </c>
      <c r="B303" s="633" t="s">
        <v>15</v>
      </c>
      <c r="C303" s="634">
        <v>540479228</v>
      </c>
      <c r="D303" s="634">
        <v>-90597170</v>
      </c>
      <c r="E303" s="634">
        <v>449882058</v>
      </c>
      <c r="F303" s="634">
        <v>471851384</v>
      </c>
      <c r="G303" s="634">
        <v>-36178591</v>
      </c>
      <c r="H303" s="634">
        <v>435672793</v>
      </c>
      <c r="I303" s="634">
        <v>155644942</v>
      </c>
      <c r="J303" s="634">
        <v>-879549</v>
      </c>
      <c r="K303" s="634">
        <v>154765393</v>
      </c>
      <c r="L303" s="634">
        <v>2134493</v>
      </c>
      <c r="M303" s="634">
        <v>42415326</v>
      </c>
      <c r="N303" s="634">
        <v>0</v>
      </c>
      <c r="O303" s="634">
        <v>42415326</v>
      </c>
      <c r="P303" s="634">
        <v>1084870063</v>
      </c>
      <c r="Q303" s="634">
        <v>1170110047</v>
      </c>
      <c r="R303" s="634">
        <v>1042454737</v>
      </c>
      <c r="S303" s="634">
        <v>1084870063</v>
      </c>
      <c r="T303" s="634">
        <v>1625397</v>
      </c>
      <c r="U303" s="634">
        <v>0</v>
      </c>
      <c r="V303" s="634">
        <v>1625397</v>
      </c>
      <c r="W303" s="634">
        <v>58618371</v>
      </c>
      <c r="X303" s="634">
        <v>0</v>
      </c>
      <c r="Y303" s="634">
        <v>1084870063</v>
      </c>
      <c r="Z303" s="634">
        <v>0</v>
      </c>
    </row>
    <row r="304" spans="1:26">
      <c r="A304" s="633" t="s">
        <v>309</v>
      </c>
      <c r="B304" s="633" t="s">
        <v>16</v>
      </c>
      <c r="C304" s="634">
        <v>377302070</v>
      </c>
      <c r="D304" s="634">
        <v>27322638</v>
      </c>
      <c r="E304" s="634">
        <v>404624708</v>
      </c>
      <c r="F304" s="634">
        <v>377244035</v>
      </c>
      <c r="G304" s="634">
        <v>-2264621</v>
      </c>
      <c r="H304" s="634">
        <v>374979414</v>
      </c>
      <c r="I304" s="634">
        <v>136051810</v>
      </c>
      <c r="J304" s="634">
        <v>883969</v>
      </c>
      <c r="K304" s="634">
        <v>136935779</v>
      </c>
      <c r="L304" s="634">
        <v>2134493</v>
      </c>
      <c r="M304" s="634">
        <v>40352421</v>
      </c>
      <c r="N304" s="634">
        <v>0</v>
      </c>
      <c r="O304" s="634">
        <v>40352421</v>
      </c>
      <c r="P304" s="634">
        <v>959026815</v>
      </c>
      <c r="Q304" s="634">
        <v>892732408</v>
      </c>
      <c r="R304" s="634">
        <v>918674394</v>
      </c>
      <c r="S304" s="634">
        <v>959026815</v>
      </c>
      <c r="T304" s="634">
        <v>1493857</v>
      </c>
      <c r="U304" s="634">
        <v>0</v>
      </c>
      <c r="V304" s="634">
        <v>1493857</v>
      </c>
      <c r="W304" s="634">
        <v>45563824</v>
      </c>
      <c r="X304" s="634">
        <v>0</v>
      </c>
      <c r="Y304" s="634">
        <v>959026815</v>
      </c>
      <c r="Z304" s="634">
        <v>0</v>
      </c>
    </row>
    <row r="305" spans="1:26">
      <c r="A305" s="633" t="s">
        <v>309</v>
      </c>
      <c r="B305" s="633" t="s">
        <v>17</v>
      </c>
      <c r="C305" s="634">
        <v>446160400</v>
      </c>
      <c r="D305" s="634">
        <v>54365254</v>
      </c>
      <c r="E305" s="634">
        <v>500525654</v>
      </c>
      <c r="F305" s="634">
        <v>384631537</v>
      </c>
      <c r="G305" s="634">
        <v>1575120</v>
      </c>
      <c r="H305" s="634">
        <v>386206657</v>
      </c>
      <c r="I305" s="634">
        <v>132285080</v>
      </c>
      <c r="J305" s="634">
        <v>553673</v>
      </c>
      <c r="K305" s="634">
        <v>132838753</v>
      </c>
      <c r="L305" s="634">
        <v>2134493</v>
      </c>
      <c r="M305" s="634">
        <v>45046047</v>
      </c>
      <c r="N305" s="634">
        <v>0</v>
      </c>
      <c r="O305" s="634">
        <v>45046047</v>
      </c>
      <c r="P305" s="634">
        <v>1066751604</v>
      </c>
      <c r="Q305" s="634">
        <v>965211510</v>
      </c>
      <c r="R305" s="634">
        <v>1021705557</v>
      </c>
      <c r="S305" s="634">
        <v>1066751604</v>
      </c>
      <c r="T305" s="634">
        <v>1821549</v>
      </c>
      <c r="U305" s="634">
        <v>0</v>
      </c>
      <c r="V305" s="634">
        <v>1821549</v>
      </c>
      <c r="W305" s="634">
        <v>56773220</v>
      </c>
      <c r="X305" s="634">
        <v>0</v>
      </c>
      <c r="Y305" s="634">
        <v>1066751604</v>
      </c>
      <c r="Z305" s="634">
        <v>0</v>
      </c>
    </row>
    <row r="306" spans="1:26">
      <c r="A306" s="633" t="s">
        <v>309</v>
      </c>
      <c r="B306" s="586" t="s">
        <v>184</v>
      </c>
      <c r="C306" s="634">
        <v>6304323830</v>
      </c>
      <c r="D306" s="634">
        <v>5917845</v>
      </c>
      <c r="E306" s="634">
        <v>6310241675</v>
      </c>
      <c r="F306" s="634">
        <v>5226603148</v>
      </c>
      <c r="G306" s="634">
        <v>6782460</v>
      </c>
      <c r="H306" s="634">
        <v>5233385608</v>
      </c>
      <c r="I306" s="634">
        <v>1782768465</v>
      </c>
      <c r="J306" s="634">
        <v>253420</v>
      </c>
      <c r="K306" s="634">
        <v>1783021885</v>
      </c>
      <c r="L306" s="634">
        <v>25613916</v>
      </c>
      <c r="M306" s="634">
        <v>530250911</v>
      </c>
      <c r="N306" s="634">
        <v>0</v>
      </c>
      <c r="O306" s="634">
        <v>530250911</v>
      </c>
      <c r="P306" s="634">
        <v>13882513995</v>
      </c>
      <c r="Q306" s="634">
        <v>13339309359</v>
      </c>
      <c r="R306" s="634">
        <v>13352263084</v>
      </c>
      <c r="S306" s="634">
        <v>13882513995</v>
      </c>
      <c r="T306" s="634">
        <v>21454523</v>
      </c>
      <c r="U306" s="634">
        <v>0</v>
      </c>
      <c r="V306" s="634">
        <v>21454523</v>
      </c>
      <c r="W306" s="634">
        <v>828746040</v>
      </c>
      <c r="X306" s="634">
        <v>0</v>
      </c>
      <c r="Y306" s="634">
        <v>13882513995</v>
      </c>
      <c r="Z306" s="634">
        <v>0</v>
      </c>
    </row>
    <row r="307" spans="1:26">
      <c r="A307" s="633" t="s">
        <v>308</v>
      </c>
      <c r="B307" s="633" t="s">
        <v>6</v>
      </c>
      <c r="C307" s="634">
        <v>550630375</v>
      </c>
      <c r="D307" s="634">
        <v>-14877310</v>
      </c>
      <c r="E307" s="634">
        <v>535753065</v>
      </c>
      <c r="F307" s="634">
        <v>396188594</v>
      </c>
      <c r="G307" s="634">
        <v>-4852493</v>
      </c>
      <c r="H307" s="634">
        <v>391336101</v>
      </c>
      <c r="I307" s="634">
        <v>133573164</v>
      </c>
      <c r="J307" s="634">
        <v>-1225602</v>
      </c>
      <c r="K307" s="634">
        <v>132347562</v>
      </c>
      <c r="L307" s="634">
        <v>2134493</v>
      </c>
      <c r="M307" s="634">
        <v>45870364</v>
      </c>
      <c r="N307" s="634">
        <v>0</v>
      </c>
      <c r="O307" s="634">
        <v>45870364</v>
      </c>
      <c r="P307" s="634">
        <v>1107441585</v>
      </c>
      <c r="Q307" s="634">
        <v>1082526626</v>
      </c>
      <c r="R307" s="634">
        <v>1061571221</v>
      </c>
      <c r="S307" s="634">
        <v>1107441585</v>
      </c>
      <c r="T307" s="634">
        <v>1993685</v>
      </c>
      <c r="U307" s="634">
        <v>0</v>
      </c>
      <c r="V307" s="634">
        <v>1993685</v>
      </c>
      <c r="W307" s="634">
        <v>60952649</v>
      </c>
      <c r="X307" s="634">
        <v>0</v>
      </c>
      <c r="Y307" s="634">
        <v>1107441585</v>
      </c>
      <c r="Z307" s="634">
        <v>0</v>
      </c>
    </row>
    <row r="308" spans="1:26">
      <c r="A308" s="633" t="s">
        <v>308</v>
      </c>
      <c r="B308" s="633" t="s">
        <v>7</v>
      </c>
      <c r="C308" s="634">
        <v>502609950</v>
      </c>
      <c r="D308" s="634">
        <v>-65778803</v>
      </c>
      <c r="E308" s="634">
        <v>436831147</v>
      </c>
      <c r="F308" s="634">
        <v>380941064</v>
      </c>
      <c r="G308" s="634">
        <v>-26317743</v>
      </c>
      <c r="H308" s="634">
        <v>354623321</v>
      </c>
      <c r="I308" s="634">
        <v>117453816</v>
      </c>
      <c r="J308" s="634">
        <v>-1553174</v>
      </c>
      <c r="K308" s="634">
        <v>115900642</v>
      </c>
      <c r="L308" s="634">
        <v>2134493</v>
      </c>
      <c r="M308" s="634">
        <v>39655819</v>
      </c>
      <c r="N308" s="634">
        <v>0</v>
      </c>
      <c r="O308" s="634">
        <v>39655819</v>
      </c>
      <c r="P308" s="634">
        <v>949145422</v>
      </c>
      <c r="Q308" s="634">
        <v>1003139323</v>
      </c>
      <c r="R308" s="634">
        <v>909489603</v>
      </c>
      <c r="S308" s="634">
        <v>949145422</v>
      </c>
      <c r="T308" s="634">
        <v>1972672</v>
      </c>
      <c r="U308" s="634">
        <v>0</v>
      </c>
      <c r="V308" s="634">
        <v>1972672</v>
      </c>
      <c r="W308" s="634">
        <v>44397559</v>
      </c>
      <c r="X308" s="634">
        <v>0</v>
      </c>
      <c r="Y308" s="634">
        <v>949145422</v>
      </c>
      <c r="Z308" s="634">
        <v>0</v>
      </c>
    </row>
    <row r="309" spans="1:26">
      <c r="A309" s="633" t="s">
        <v>308</v>
      </c>
      <c r="B309" s="633" t="s">
        <v>8</v>
      </c>
      <c r="C309" s="634">
        <v>422110078</v>
      </c>
      <c r="D309" s="634">
        <v>-7624663</v>
      </c>
      <c r="E309" s="634">
        <v>414485415</v>
      </c>
      <c r="F309" s="634">
        <v>371998459</v>
      </c>
      <c r="G309" s="634">
        <v>20786113</v>
      </c>
      <c r="H309" s="634">
        <v>392784572</v>
      </c>
      <c r="I309" s="634">
        <v>136029476</v>
      </c>
      <c r="J309" s="634">
        <v>502912</v>
      </c>
      <c r="K309" s="634">
        <v>136532388</v>
      </c>
      <c r="L309" s="634">
        <v>2134493</v>
      </c>
      <c r="M309" s="634">
        <v>40763227</v>
      </c>
      <c r="N309" s="634">
        <v>0</v>
      </c>
      <c r="O309" s="634">
        <v>40763227</v>
      </c>
      <c r="P309" s="634">
        <v>986700095</v>
      </c>
      <c r="Q309" s="634">
        <v>932272506</v>
      </c>
      <c r="R309" s="634">
        <v>945936868</v>
      </c>
      <c r="S309" s="634">
        <v>986700095</v>
      </c>
      <c r="T309" s="634">
        <v>1762615</v>
      </c>
      <c r="U309" s="634">
        <v>0</v>
      </c>
      <c r="V309" s="634">
        <v>1762615</v>
      </c>
      <c r="W309" s="634">
        <v>47979889</v>
      </c>
      <c r="X309" s="634">
        <v>0</v>
      </c>
      <c r="Y309" s="634">
        <v>986700095</v>
      </c>
      <c r="Z309" s="634">
        <v>0</v>
      </c>
    </row>
    <row r="310" spans="1:26">
      <c r="A310" s="633" t="s">
        <v>308</v>
      </c>
      <c r="B310" s="633" t="s">
        <v>9</v>
      </c>
      <c r="C310" s="634">
        <v>393945029</v>
      </c>
      <c r="D310" s="634">
        <v>-3874597</v>
      </c>
      <c r="E310" s="634">
        <v>390070432</v>
      </c>
      <c r="F310" s="634">
        <v>392400223</v>
      </c>
      <c r="G310" s="634">
        <v>6094119</v>
      </c>
      <c r="H310" s="634">
        <v>398494342</v>
      </c>
      <c r="I310" s="634">
        <v>139022492</v>
      </c>
      <c r="J310" s="634">
        <v>1433069</v>
      </c>
      <c r="K310" s="634">
        <v>140455561</v>
      </c>
      <c r="L310" s="634">
        <v>2134493</v>
      </c>
      <c r="M310" s="634">
        <v>39723840</v>
      </c>
      <c r="N310" s="634">
        <v>0</v>
      </c>
      <c r="O310" s="634">
        <v>39723840</v>
      </c>
      <c r="P310" s="634">
        <v>970878668</v>
      </c>
      <c r="Q310" s="634">
        <v>927502237</v>
      </c>
      <c r="R310" s="634">
        <v>931154828</v>
      </c>
      <c r="S310" s="634">
        <v>970878668</v>
      </c>
      <c r="T310" s="634">
        <v>1658358</v>
      </c>
      <c r="U310" s="634">
        <v>0</v>
      </c>
      <c r="V310" s="634">
        <v>1658358</v>
      </c>
      <c r="W310" s="634">
        <v>46423890</v>
      </c>
      <c r="X310" s="634">
        <v>0</v>
      </c>
      <c r="Y310" s="634">
        <v>970878668</v>
      </c>
      <c r="Z310" s="634">
        <v>0</v>
      </c>
    </row>
    <row r="311" spans="1:26">
      <c r="A311" s="633" t="s">
        <v>308</v>
      </c>
      <c r="B311" s="633" t="s">
        <v>10</v>
      </c>
      <c r="C311" s="634">
        <v>419736022</v>
      </c>
      <c r="D311" s="634">
        <v>111761346</v>
      </c>
      <c r="E311" s="634">
        <v>531497368</v>
      </c>
      <c r="F311" s="634">
        <v>414039213</v>
      </c>
      <c r="G311" s="634">
        <v>55580021</v>
      </c>
      <c r="H311" s="634">
        <v>469619234</v>
      </c>
      <c r="I311" s="634">
        <v>156710681</v>
      </c>
      <c r="J311" s="634">
        <v>2784392</v>
      </c>
      <c r="K311" s="634">
        <v>159495073</v>
      </c>
      <c r="L311" s="634">
        <v>2134493</v>
      </c>
      <c r="M311" s="634">
        <v>45460251</v>
      </c>
      <c r="N311" s="634">
        <v>0</v>
      </c>
      <c r="O311" s="634">
        <v>45460251</v>
      </c>
      <c r="P311" s="634">
        <v>1208206419</v>
      </c>
      <c r="Q311" s="634">
        <v>992620409</v>
      </c>
      <c r="R311" s="634">
        <v>1162746168</v>
      </c>
      <c r="S311" s="634">
        <v>1208206419</v>
      </c>
      <c r="T311" s="634">
        <v>1617456</v>
      </c>
      <c r="U311" s="634">
        <v>0</v>
      </c>
      <c r="V311" s="634">
        <v>1617456</v>
      </c>
      <c r="W311" s="634">
        <v>72770860</v>
      </c>
      <c r="X311" s="634">
        <v>0</v>
      </c>
      <c r="Y311" s="634">
        <v>1208206419</v>
      </c>
      <c r="Z311" s="634">
        <v>0</v>
      </c>
    </row>
    <row r="312" spans="1:26">
      <c r="A312" s="633" t="s">
        <v>308</v>
      </c>
      <c r="B312" s="633" t="s">
        <v>11</v>
      </c>
      <c r="C312" s="634">
        <v>597528195</v>
      </c>
      <c r="D312" s="634">
        <v>55545512</v>
      </c>
      <c r="E312" s="634">
        <v>653073707</v>
      </c>
      <c r="F312" s="634">
        <v>490997660</v>
      </c>
      <c r="G312" s="634">
        <v>12172525</v>
      </c>
      <c r="H312" s="634">
        <v>503170185</v>
      </c>
      <c r="I312" s="634">
        <v>158314488</v>
      </c>
      <c r="J312" s="634">
        <v>25074</v>
      </c>
      <c r="K312" s="634">
        <v>158339562</v>
      </c>
      <c r="L312" s="634">
        <v>2134493</v>
      </c>
      <c r="M312" s="634">
        <v>47976653</v>
      </c>
      <c r="N312" s="634">
        <v>0</v>
      </c>
      <c r="O312" s="634">
        <v>47976653</v>
      </c>
      <c r="P312" s="634">
        <v>1364694600</v>
      </c>
      <c r="Q312" s="634">
        <v>1248974836</v>
      </c>
      <c r="R312" s="634">
        <v>1316717947</v>
      </c>
      <c r="S312" s="634">
        <v>1364694600</v>
      </c>
      <c r="T312" s="634">
        <v>1739428</v>
      </c>
      <c r="U312" s="634">
        <v>0</v>
      </c>
      <c r="V312" s="634">
        <v>1739428</v>
      </c>
      <c r="W312" s="634">
        <v>93856809</v>
      </c>
      <c r="X312" s="634">
        <v>0</v>
      </c>
      <c r="Y312" s="634">
        <v>1364694600</v>
      </c>
      <c r="Z312" s="634">
        <v>0</v>
      </c>
    </row>
    <row r="313" spans="1:26">
      <c r="A313" s="633" t="s">
        <v>308</v>
      </c>
      <c r="B313" s="633" t="s">
        <v>12</v>
      </c>
      <c r="C313" s="634">
        <v>700556063</v>
      </c>
      <c r="D313" s="634">
        <v>22606215</v>
      </c>
      <c r="E313" s="634">
        <v>723162278</v>
      </c>
      <c r="F313" s="634">
        <v>525819858</v>
      </c>
      <c r="G313" s="634">
        <v>10829887</v>
      </c>
      <c r="H313" s="634">
        <v>536649745</v>
      </c>
      <c r="I313" s="634">
        <v>176605636</v>
      </c>
      <c r="J313" s="634">
        <v>-267064</v>
      </c>
      <c r="K313" s="634">
        <v>176338572</v>
      </c>
      <c r="L313" s="634">
        <v>2134493</v>
      </c>
      <c r="M313" s="634">
        <v>51238800</v>
      </c>
      <c r="N313" s="634">
        <v>0</v>
      </c>
      <c r="O313" s="634">
        <v>51238800</v>
      </c>
      <c r="P313" s="634">
        <v>1489523888</v>
      </c>
      <c r="Q313" s="634">
        <v>1405116050</v>
      </c>
      <c r="R313" s="634">
        <v>1438285088</v>
      </c>
      <c r="S313" s="634">
        <v>1489523888</v>
      </c>
      <c r="T313" s="634">
        <v>1825242</v>
      </c>
      <c r="U313" s="634">
        <v>0</v>
      </c>
      <c r="V313" s="634">
        <v>1825242</v>
      </c>
      <c r="W313" s="634">
        <v>112387594</v>
      </c>
      <c r="X313" s="634">
        <v>0</v>
      </c>
      <c r="Y313" s="634">
        <v>1489523888</v>
      </c>
      <c r="Z313" s="634">
        <v>0</v>
      </c>
    </row>
    <row r="314" spans="1:26">
      <c r="A314" s="633" t="s">
        <v>308</v>
      </c>
      <c r="B314" s="633" t="s">
        <v>13</v>
      </c>
      <c r="C314" s="634">
        <v>706780647</v>
      </c>
      <c r="D314" s="634">
        <v>-4068270</v>
      </c>
      <c r="E314" s="634">
        <v>702712377</v>
      </c>
      <c r="F314" s="634">
        <v>527820876</v>
      </c>
      <c r="G314" s="634">
        <v>6919333</v>
      </c>
      <c r="H314" s="634">
        <v>534740209</v>
      </c>
      <c r="I314" s="634">
        <v>179001654</v>
      </c>
      <c r="J314" s="634">
        <v>-117546</v>
      </c>
      <c r="K314" s="634">
        <v>178884108</v>
      </c>
      <c r="L314" s="634">
        <v>2134493</v>
      </c>
      <c r="M314" s="634">
        <v>51621394</v>
      </c>
      <c r="N314" s="634">
        <v>0</v>
      </c>
      <c r="O314" s="634">
        <v>51621394</v>
      </c>
      <c r="P314" s="634">
        <v>1470092581</v>
      </c>
      <c r="Q314" s="634">
        <v>1415737670</v>
      </c>
      <c r="R314" s="634">
        <v>1418471187</v>
      </c>
      <c r="S314" s="634">
        <v>1470092581</v>
      </c>
      <c r="T314" s="634">
        <v>2094759</v>
      </c>
      <c r="U314" s="634">
        <v>0</v>
      </c>
      <c r="V314" s="634">
        <v>2094759</v>
      </c>
      <c r="W314" s="634">
        <v>109379221</v>
      </c>
      <c r="X314" s="634">
        <v>0</v>
      </c>
      <c r="Y314" s="634">
        <v>1470092581</v>
      </c>
      <c r="Z314" s="634">
        <v>0</v>
      </c>
    </row>
    <row r="315" spans="1:26">
      <c r="A315" s="633" t="s">
        <v>308</v>
      </c>
      <c r="B315" s="633" t="s">
        <v>14</v>
      </c>
      <c r="C315" s="634">
        <v>673416508</v>
      </c>
      <c r="D315" s="634">
        <v>-78785602</v>
      </c>
      <c r="E315" s="634">
        <v>594630906</v>
      </c>
      <c r="F315" s="634">
        <v>527158176</v>
      </c>
      <c r="G315" s="634">
        <v>-37183616</v>
      </c>
      <c r="H315" s="634">
        <v>489974560</v>
      </c>
      <c r="I315" s="634">
        <v>162278906</v>
      </c>
      <c r="J315" s="634">
        <v>-1892134</v>
      </c>
      <c r="K315" s="634">
        <v>160386772</v>
      </c>
      <c r="L315" s="634">
        <v>2134493</v>
      </c>
      <c r="M315" s="634">
        <v>46740625</v>
      </c>
      <c r="N315" s="634">
        <v>0</v>
      </c>
      <c r="O315" s="634">
        <v>46740625</v>
      </c>
      <c r="P315" s="634">
        <v>1293867356</v>
      </c>
      <c r="Q315" s="634">
        <v>1364988083</v>
      </c>
      <c r="R315" s="634">
        <v>1247126731</v>
      </c>
      <c r="S315" s="634">
        <v>1293867356</v>
      </c>
      <c r="T315" s="634">
        <v>1849505</v>
      </c>
      <c r="U315" s="634">
        <v>0</v>
      </c>
      <c r="V315" s="634">
        <v>1849505</v>
      </c>
      <c r="W315" s="634">
        <v>83941559</v>
      </c>
      <c r="X315" s="634">
        <v>0</v>
      </c>
      <c r="Y315" s="634">
        <v>1293867356</v>
      </c>
      <c r="Z315" s="634">
        <v>0</v>
      </c>
    </row>
    <row r="316" spans="1:26">
      <c r="A316" s="633" t="s">
        <v>308</v>
      </c>
      <c r="B316" s="633" t="s">
        <v>15</v>
      </c>
      <c r="C316" s="634">
        <v>543373284</v>
      </c>
      <c r="D316" s="634">
        <v>-91058553</v>
      </c>
      <c r="E316" s="634">
        <v>452314731</v>
      </c>
      <c r="F316" s="634">
        <v>475913617</v>
      </c>
      <c r="G316" s="634">
        <v>-36489788</v>
      </c>
      <c r="H316" s="634">
        <v>439423829</v>
      </c>
      <c r="I316" s="634">
        <v>155679000</v>
      </c>
      <c r="J316" s="634">
        <v>-880820</v>
      </c>
      <c r="K316" s="634">
        <v>154798180</v>
      </c>
      <c r="L316" s="634">
        <v>2134493</v>
      </c>
      <c r="M316" s="634">
        <v>43100064</v>
      </c>
      <c r="N316" s="634">
        <v>0</v>
      </c>
      <c r="O316" s="634">
        <v>43100064</v>
      </c>
      <c r="P316" s="634">
        <v>1091771297</v>
      </c>
      <c r="Q316" s="634">
        <v>1177100394</v>
      </c>
      <c r="R316" s="634">
        <v>1048671233</v>
      </c>
      <c r="S316" s="634">
        <v>1091771297</v>
      </c>
      <c r="T316" s="634">
        <v>1625397</v>
      </c>
      <c r="U316" s="634">
        <v>0</v>
      </c>
      <c r="V316" s="634">
        <v>1625397</v>
      </c>
      <c r="W316" s="634">
        <v>58999101</v>
      </c>
      <c r="X316" s="634">
        <v>0</v>
      </c>
      <c r="Y316" s="634">
        <v>1091771297</v>
      </c>
      <c r="Z316" s="634">
        <v>0</v>
      </c>
    </row>
    <row r="317" spans="1:26">
      <c r="A317" s="633" t="s">
        <v>308</v>
      </c>
      <c r="B317" s="633" t="s">
        <v>16</v>
      </c>
      <c r="C317" s="634">
        <v>379350786</v>
      </c>
      <c r="D317" s="634">
        <v>27460762</v>
      </c>
      <c r="E317" s="634">
        <v>406811548</v>
      </c>
      <c r="F317" s="634">
        <v>380479318</v>
      </c>
      <c r="G317" s="634">
        <v>-2286540</v>
      </c>
      <c r="H317" s="634">
        <v>378192778</v>
      </c>
      <c r="I317" s="634">
        <v>136080057</v>
      </c>
      <c r="J317" s="634">
        <v>885292</v>
      </c>
      <c r="K317" s="634">
        <v>136965349</v>
      </c>
      <c r="L317" s="634">
        <v>2134493</v>
      </c>
      <c r="M317" s="634">
        <v>40998896</v>
      </c>
      <c r="N317" s="634">
        <v>0</v>
      </c>
      <c r="O317" s="634">
        <v>40998896</v>
      </c>
      <c r="P317" s="634">
        <v>965103064</v>
      </c>
      <c r="Q317" s="634">
        <v>898044654</v>
      </c>
      <c r="R317" s="634">
        <v>924104168</v>
      </c>
      <c r="S317" s="634">
        <v>965103064</v>
      </c>
      <c r="T317" s="634">
        <v>1493857</v>
      </c>
      <c r="U317" s="634">
        <v>0</v>
      </c>
      <c r="V317" s="634">
        <v>1493857</v>
      </c>
      <c r="W317" s="634">
        <v>45858405</v>
      </c>
      <c r="X317" s="634">
        <v>0</v>
      </c>
      <c r="Y317" s="634">
        <v>965103064</v>
      </c>
      <c r="Z317" s="634">
        <v>0</v>
      </c>
    </row>
    <row r="318" spans="1:26">
      <c r="A318" s="633" t="s">
        <v>308</v>
      </c>
      <c r="B318" s="633" t="s">
        <v>17</v>
      </c>
      <c r="C318" s="634">
        <v>448608737</v>
      </c>
      <c r="D318" s="634">
        <v>54641882</v>
      </c>
      <c r="E318" s="634">
        <v>503250619</v>
      </c>
      <c r="F318" s="634">
        <v>387935609</v>
      </c>
      <c r="G318" s="634">
        <v>1587867</v>
      </c>
      <c r="H318" s="634">
        <v>389523476</v>
      </c>
      <c r="I318" s="634">
        <v>132314951</v>
      </c>
      <c r="J318" s="634">
        <v>553785</v>
      </c>
      <c r="K318" s="634">
        <v>132868736</v>
      </c>
      <c r="L318" s="634">
        <v>2134493</v>
      </c>
      <c r="M318" s="634">
        <v>45705771</v>
      </c>
      <c r="N318" s="634">
        <v>0</v>
      </c>
      <c r="O318" s="634">
        <v>45705771</v>
      </c>
      <c r="P318" s="634">
        <v>1073483095</v>
      </c>
      <c r="Q318" s="634">
        <v>970993790</v>
      </c>
      <c r="R318" s="634">
        <v>1027777324</v>
      </c>
      <c r="S318" s="634">
        <v>1073483095</v>
      </c>
      <c r="T318" s="634">
        <v>1821549</v>
      </c>
      <c r="U318" s="634">
        <v>0</v>
      </c>
      <c r="V318" s="634">
        <v>1821549</v>
      </c>
      <c r="W318" s="634">
        <v>57135369</v>
      </c>
      <c r="X318" s="634">
        <v>0</v>
      </c>
      <c r="Y318" s="634">
        <v>1073483095</v>
      </c>
      <c r="Z318" s="634">
        <v>0</v>
      </c>
    </row>
    <row r="319" spans="1:26">
      <c r="A319" s="633" t="s">
        <v>308</v>
      </c>
      <c r="B319" s="586" t="s">
        <v>184</v>
      </c>
      <c r="C319" s="634">
        <v>6338645674</v>
      </c>
      <c r="D319" s="634">
        <v>5947919</v>
      </c>
      <c r="E319" s="634">
        <v>6344593593</v>
      </c>
      <c r="F319" s="634">
        <v>5271692667</v>
      </c>
      <c r="G319" s="634">
        <v>6839685</v>
      </c>
      <c r="H319" s="634">
        <v>5278532352</v>
      </c>
      <c r="I319" s="634">
        <v>1783064321</v>
      </c>
      <c r="J319" s="634">
        <v>248184</v>
      </c>
      <c r="K319" s="634">
        <v>1783312505</v>
      </c>
      <c r="L319" s="634">
        <v>25613916</v>
      </c>
      <c r="M319" s="634">
        <v>538855704</v>
      </c>
      <c r="N319" s="634">
        <v>0</v>
      </c>
      <c r="O319" s="634">
        <v>538855704</v>
      </c>
      <c r="P319" s="634">
        <v>13970908070</v>
      </c>
      <c r="Q319" s="634">
        <v>13419016578</v>
      </c>
      <c r="R319" s="634">
        <v>13432052366</v>
      </c>
      <c r="S319" s="634">
        <v>13970908070</v>
      </c>
      <c r="T319" s="634">
        <v>21454523</v>
      </c>
      <c r="U319" s="634">
        <v>0</v>
      </c>
      <c r="V319" s="634">
        <v>21454523</v>
      </c>
      <c r="W319" s="634">
        <v>834082905</v>
      </c>
      <c r="X319" s="634">
        <v>0</v>
      </c>
      <c r="Y319" s="634">
        <v>13970908070</v>
      </c>
      <c r="Z319" s="634">
        <v>0</v>
      </c>
    </row>
    <row r="320" spans="1:26">
      <c r="A320" s="633" t="s">
        <v>307</v>
      </c>
      <c r="B320" s="633" t="s">
        <v>6</v>
      </c>
      <c r="C320" s="634">
        <v>553862507</v>
      </c>
      <c r="D320" s="634">
        <v>-14958532</v>
      </c>
      <c r="E320" s="634">
        <v>538903975</v>
      </c>
      <c r="F320" s="634">
        <v>399383039</v>
      </c>
      <c r="G320" s="634">
        <v>-4889983</v>
      </c>
      <c r="H320" s="634">
        <v>394493056</v>
      </c>
      <c r="I320" s="634">
        <v>133440815</v>
      </c>
      <c r="J320" s="634">
        <v>-1225949</v>
      </c>
      <c r="K320" s="634">
        <v>132214866</v>
      </c>
      <c r="L320" s="634">
        <v>2134493</v>
      </c>
      <c r="M320" s="634">
        <v>46527946</v>
      </c>
      <c r="N320" s="634">
        <v>0</v>
      </c>
      <c r="O320" s="634">
        <v>46527946</v>
      </c>
      <c r="P320" s="634">
        <v>1114274336</v>
      </c>
      <c r="Q320" s="634">
        <v>1088820854</v>
      </c>
      <c r="R320" s="634">
        <v>1067746390</v>
      </c>
      <c r="S320" s="634">
        <v>1114274336</v>
      </c>
      <c r="T320" s="634">
        <v>1993685</v>
      </c>
      <c r="U320" s="634">
        <v>0</v>
      </c>
      <c r="V320" s="634">
        <v>1993685</v>
      </c>
      <c r="W320" s="634">
        <v>61325497</v>
      </c>
      <c r="X320" s="634">
        <v>0</v>
      </c>
      <c r="Y320" s="634">
        <v>1114274336</v>
      </c>
      <c r="Z320" s="634">
        <v>0</v>
      </c>
    </row>
    <row r="321" spans="1:26">
      <c r="A321" s="633" t="s">
        <v>307</v>
      </c>
      <c r="B321" s="633" t="s">
        <v>7</v>
      </c>
      <c r="C321" s="634">
        <v>505533558</v>
      </c>
      <c r="D321" s="634">
        <v>-50078302</v>
      </c>
      <c r="E321" s="634">
        <v>455455256</v>
      </c>
      <c r="F321" s="634">
        <v>384005711</v>
      </c>
      <c r="G321" s="634">
        <v>-13895560</v>
      </c>
      <c r="H321" s="634">
        <v>370110151</v>
      </c>
      <c r="I321" s="634">
        <v>119494565</v>
      </c>
      <c r="J321" s="634">
        <v>-1574970</v>
      </c>
      <c r="K321" s="634">
        <v>117919595</v>
      </c>
      <c r="L321" s="634">
        <v>2134493</v>
      </c>
      <c r="M321" s="634">
        <v>41687686</v>
      </c>
      <c r="N321" s="634">
        <v>0</v>
      </c>
      <c r="O321" s="634">
        <v>41687686</v>
      </c>
      <c r="P321" s="634">
        <v>987307181</v>
      </c>
      <c r="Q321" s="634">
        <v>1011168327</v>
      </c>
      <c r="R321" s="634">
        <v>945619495</v>
      </c>
      <c r="S321" s="634">
        <v>987307181</v>
      </c>
      <c r="T321" s="634">
        <v>1972672</v>
      </c>
      <c r="U321" s="634">
        <v>0</v>
      </c>
      <c r="V321" s="634">
        <v>1972672</v>
      </c>
      <c r="W321" s="634">
        <v>47808394</v>
      </c>
      <c r="X321" s="634">
        <v>0</v>
      </c>
      <c r="Y321" s="634">
        <v>987307181</v>
      </c>
      <c r="Z321" s="634">
        <v>0</v>
      </c>
    </row>
    <row r="322" spans="1:26">
      <c r="A322" s="633" t="s">
        <v>307</v>
      </c>
      <c r="B322" s="633" t="s">
        <v>8</v>
      </c>
      <c r="C322" s="634">
        <v>424557013</v>
      </c>
      <c r="D322" s="634">
        <v>-22447190</v>
      </c>
      <c r="E322" s="634">
        <v>402109823</v>
      </c>
      <c r="F322" s="634">
        <v>374990436</v>
      </c>
      <c r="G322" s="634">
        <v>8325462</v>
      </c>
      <c r="H322" s="634">
        <v>383315898</v>
      </c>
      <c r="I322" s="634">
        <v>136094906</v>
      </c>
      <c r="J322" s="634">
        <v>507030</v>
      </c>
      <c r="K322" s="634">
        <v>136601936</v>
      </c>
      <c r="L322" s="634">
        <v>2134493</v>
      </c>
      <c r="M322" s="634">
        <v>41419280</v>
      </c>
      <c r="N322" s="634">
        <v>0</v>
      </c>
      <c r="O322" s="634">
        <v>41419280</v>
      </c>
      <c r="P322" s="634">
        <v>965581430</v>
      </c>
      <c r="Q322" s="634">
        <v>937776848</v>
      </c>
      <c r="R322" s="634">
        <v>924162150</v>
      </c>
      <c r="S322" s="634">
        <v>965581430</v>
      </c>
      <c r="T322" s="634">
        <v>1762615</v>
      </c>
      <c r="U322" s="634">
        <v>0</v>
      </c>
      <c r="V322" s="634">
        <v>1762615</v>
      </c>
      <c r="W322" s="634">
        <v>45628380</v>
      </c>
      <c r="X322" s="634">
        <v>0</v>
      </c>
      <c r="Y322" s="634">
        <v>965581430</v>
      </c>
      <c r="Z322" s="634">
        <v>0</v>
      </c>
    </row>
    <row r="323" spans="1:26">
      <c r="A323" s="633" t="s">
        <v>307</v>
      </c>
      <c r="B323" s="633" t="s">
        <v>9</v>
      </c>
      <c r="C323" s="634">
        <v>396234690</v>
      </c>
      <c r="D323" s="634">
        <v>-3896506</v>
      </c>
      <c r="E323" s="634">
        <v>392338184</v>
      </c>
      <c r="F323" s="634">
        <v>395562875</v>
      </c>
      <c r="G323" s="634">
        <v>6142372</v>
      </c>
      <c r="H323" s="634">
        <v>401705247</v>
      </c>
      <c r="I323" s="634">
        <v>138895699</v>
      </c>
      <c r="J323" s="634">
        <v>1434165</v>
      </c>
      <c r="K323" s="634">
        <v>140329864</v>
      </c>
      <c r="L323" s="634">
        <v>2134493</v>
      </c>
      <c r="M323" s="634">
        <v>40351031</v>
      </c>
      <c r="N323" s="634">
        <v>0</v>
      </c>
      <c r="O323" s="634">
        <v>40351031</v>
      </c>
      <c r="P323" s="634">
        <v>976858819</v>
      </c>
      <c r="Q323" s="634">
        <v>932827757</v>
      </c>
      <c r="R323" s="634">
        <v>936507788</v>
      </c>
      <c r="S323" s="634">
        <v>976858819</v>
      </c>
      <c r="T323" s="634">
        <v>1658358</v>
      </c>
      <c r="U323" s="634">
        <v>0</v>
      </c>
      <c r="V323" s="634">
        <v>1658358</v>
      </c>
      <c r="W323" s="634">
        <v>46708925</v>
      </c>
      <c r="X323" s="634">
        <v>0</v>
      </c>
      <c r="Y323" s="634">
        <v>976858819</v>
      </c>
      <c r="Z323" s="634">
        <v>0</v>
      </c>
    </row>
    <row r="324" spans="1:26">
      <c r="A324" s="633" t="s">
        <v>307</v>
      </c>
      <c r="B324" s="633" t="s">
        <v>10</v>
      </c>
      <c r="C324" s="634">
        <v>422246098</v>
      </c>
      <c r="D324" s="634">
        <v>112376632</v>
      </c>
      <c r="E324" s="634">
        <v>534622730</v>
      </c>
      <c r="F324" s="634">
        <v>417398309</v>
      </c>
      <c r="G324" s="634">
        <v>56025829</v>
      </c>
      <c r="H324" s="634">
        <v>473424138</v>
      </c>
      <c r="I324" s="634">
        <v>156579655</v>
      </c>
      <c r="J324" s="634">
        <v>2787223</v>
      </c>
      <c r="K324" s="634">
        <v>159366878</v>
      </c>
      <c r="L324" s="634">
        <v>2134493</v>
      </c>
      <c r="M324" s="634">
        <v>46093470</v>
      </c>
      <c r="N324" s="634">
        <v>0</v>
      </c>
      <c r="O324" s="634">
        <v>46093470</v>
      </c>
      <c r="P324" s="634">
        <v>1215641709</v>
      </c>
      <c r="Q324" s="634">
        <v>998358555</v>
      </c>
      <c r="R324" s="634">
        <v>1169548239</v>
      </c>
      <c r="S324" s="634">
        <v>1215641709</v>
      </c>
      <c r="T324" s="634">
        <v>1617456</v>
      </c>
      <c r="U324" s="634">
        <v>0</v>
      </c>
      <c r="V324" s="634">
        <v>1617456</v>
      </c>
      <c r="W324" s="634">
        <v>73212779</v>
      </c>
      <c r="X324" s="634">
        <v>0</v>
      </c>
      <c r="Y324" s="634">
        <v>1215641709</v>
      </c>
      <c r="Z324" s="634">
        <v>0</v>
      </c>
    </row>
    <row r="325" spans="1:26">
      <c r="A325" s="633" t="s">
        <v>307</v>
      </c>
      <c r="B325" s="633" t="s">
        <v>11</v>
      </c>
      <c r="C325" s="634">
        <v>601092202</v>
      </c>
      <c r="D325" s="634">
        <v>55852347</v>
      </c>
      <c r="E325" s="634">
        <v>656944549</v>
      </c>
      <c r="F325" s="634">
        <v>494993182</v>
      </c>
      <c r="G325" s="634">
        <v>12271406</v>
      </c>
      <c r="H325" s="634">
        <v>507264588</v>
      </c>
      <c r="I325" s="634">
        <v>158192471</v>
      </c>
      <c r="J325" s="634">
        <v>24894</v>
      </c>
      <c r="K325" s="634">
        <v>158217365</v>
      </c>
      <c r="L325" s="634">
        <v>2134493</v>
      </c>
      <c r="M325" s="634">
        <v>48568052</v>
      </c>
      <c r="N325" s="634">
        <v>0</v>
      </c>
      <c r="O325" s="634">
        <v>48568052</v>
      </c>
      <c r="P325" s="634">
        <v>1373129047</v>
      </c>
      <c r="Q325" s="634">
        <v>1256412348</v>
      </c>
      <c r="R325" s="634">
        <v>1324560995</v>
      </c>
      <c r="S325" s="634">
        <v>1373129047</v>
      </c>
      <c r="T325" s="634">
        <v>1739428</v>
      </c>
      <c r="U325" s="634">
        <v>0</v>
      </c>
      <c r="V325" s="634">
        <v>1739428</v>
      </c>
      <c r="W325" s="634">
        <v>94426290</v>
      </c>
      <c r="X325" s="634">
        <v>0</v>
      </c>
      <c r="Y325" s="634">
        <v>1373129047</v>
      </c>
      <c r="Z325" s="634">
        <v>0</v>
      </c>
    </row>
    <row r="326" spans="1:26">
      <c r="A326" s="633" t="s">
        <v>307</v>
      </c>
      <c r="B326" s="633" t="s">
        <v>12</v>
      </c>
      <c r="C326" s="634">
        <v>704717795</v>
      </c>
      <c r="D326" s="634">
        <v>22731407</v>
      </c>
      <c r="E326" s="634">
        <v>727449202</v>
      </c>
      <c r="F326" s="634">
        <v>530102601</v>
      </c>
      <c r="G326" s="634">
        <v>10917962</v>
      </c>
      <c r="H326" s="634">
        <v>541020563</v>
      </c>
      <c r="I326" s="634">
        <v>176442636</v>
      </c>
      <c r="J326" s="634">
        <v>-266884</v>
      </c>
      <c r="K326" s="634">
        <v>176175752</v>
      </c>
      <c r="L326" s="634">
        <v>2134493</v>
      </c>
      <c r="M326" s="634">
        <v>51825281</v>
      </c>
      <c r="N326" s="634">
        <v>0</v>
      </c>
      <c r="O326" s="634">
        <v>51825281</v>
      </c>
      <c r="P326" s="634">
        <v>1498605291</v>
      </c>
      <c r="Q326" s="634">
        <v>1413397525</v>
      </c>
      <c r="R326" s="634">
        <v>1446780010</v>
      </c>
      <c r="S326" s="634">
        <v>1498605291</v>
      </c>
      <c r="T326" s="634">
        <v>1825242</v>
      </c>
      <c r="U326" s="634">
        <v>0</v>
      </c>
      <c r="V326" s="634">
        <v>1825242</v>
      </c>
      <c r="W326" s="634">
        <v>113047710</v>
      </c>
      <c r="X326" s="634">
        <v>0</v>
      </c>
      <c r="Y326" s="634">
        <v>1498605291</v>
      </c>
      <c r="Z326" s="634">
        <v>0</v>
      </c>
    </row>
    <row r="327" spans="1:26">
      <c r="A327" s="633" t="s">
        <v>307</v>
      </c>
      <c r="B327" s="633" t="s">
        <v>13</v>
      </c>
      <c r="C327" s="634">
        <v>710968049</v>
      </c>
      <c r="D327" s="634">
        <v>-4090565</v>
      </c>
      <c r="E327" s="634">
        <v>706877484</v>
      </c>
      <c r="F327" s="634">
        <v>532117843</v>
      </c>
      <c r="G327" s="634">
        <v>6975355</v>
      </c>
      <c r="H327" s="634">
        <v>539093198</v>
      </c>
      <c r="I327" s="634">
        <v>178838654</v>
      </c>
      <c r="J327" s="634">
        <v>-117616</v>
      </c>
      <c r="K327" s="634">
        <v>178721038</v>
      </c>
      <c r="L327" s="634">
        <v>2134493</v>
      </c>
      <c r="M327" s="634">
        <v>52186839</v>
      </c>
      <c r="N327" s="634">
        <v>0</v>
      </c>
      <c r="O327" s="634">
        <v>52186839</v>
      </c>
      <c r="P327" s="634">
        <v>1479013052</v>
      </c>
      <c r="Q327" s="634">
        <v>1424059039</v>
      </c>
      <c r="R327" s="634">
        <v>1426826213</v>
      </c>
      <c r="S327" s="634">
        <v>1479013052</v>
      </c>
      <c r="T327" s="634">
        <v>2094759</v>
      </c>
      <c r="U327" s="634">
        <v>0</v>
      </c>
      <c r="V327" s="634">
        <v>2094759</v>
      </c>
      <c r="W327" s="634">
        <v>110015766</v>
      </c>
      <c r="X327" s="634">
        <v>0</v>
      </c>
      <c r="Y327" s="634">
        <v>1479013052</v>
      </c>
      <c r="Z327" s="634">
        <v>0</v>
      </c>
    </row>
    <row r="328" spans="1:26">
      <c r="A328" s="633" t="s">
        <v>307</v>
      </c>
      <c r="B328" s="633" t="s">
        <v>14</v>
      </c>
      <c r="C328" s="634">
        <v>677363248</v>
      </c>
      <c r="D328" s="634">
        <v>-79219532</v>
      </c>
      <c r="E328" s="634">
        <v>598143716</v>
      </c>
      <c r="F328" s="634">
        <v>531436799</v>
      </c>
      <c r="G328" s="634">
        <v>-37482541</v>
      </c>
      <c r="H328" s="634">
        <v>493954258</v>
      </c>
      <c r="I328" s="634">
        <v>162120906</v>
      </c>
      <c r="J328" s="634">
        <v>-1891485</v>
      </c>
      <c r="K328" s="634">
        <v>160229421</v>
      </c>
      <c r="L328" s="634">
        <v>2134493</v>
      </c>
      <c r="M328" s="634">
        <v>47275282</v>
      </c>
      <c r="N328" s="634">
        <v>0</v>
      </c>
      <c r="O328" s="634">
        <v>47275282</v>
      </c>
      <c r="P328" s="634">
        <v>1301737170</v>
      </c>
      <c r="Q328" s="634">
        <v>1373055446</v>
      </c>
      <c r="R328" s="634">
        <v>1254461888</v>
      </c>
      <c r="S328" s="634">
        <v>1301737170</v>
      </c>
      <c r="T328" s="634">
        <v>1849505</v>
      </c>
      <c r="U328" s="634">
        <v>0</v>
      </c>
      <c r="V328" s="634">
        <v>1849505</v>
      </c>
      <c r="W328" s="634">
        <v>84436471</v>
      </c>
      <c r="X328" s="634">
        <v>0</v>
      </c>
      <c r="Y328" s="634">
        <v>1301737170</v>
      </c>
      <c r="Z328" s="634">
        <v>0</v>
      </c>
    </row>
    <row r="329" spans="1:26">
      <c r="A329" s="633" t="s">
        <v>307</v>
      </c>
      <c r="B329" s="633" t="s">
        <v>15</v>
      </c>
      <c r="C329" s="634">
        <v>546518445</v>
      </c>
      <c r="D329" s="634">
        <v>-91560765</v>
      </c>
      <c r="E329" s="634">
        <v>454957680</v>
      </c>
      <c r="F329" s="634">
        <v>479756400</v>
      </c>
      <c r="G329" s="634">
        <v>-36783839</v>
      </c>
      <c r="H329" s="634">
        <v>442972561</v>
      </c>
      <c r="I329" s="634">
        <v>155516000</v>
      </c>
      <c r="J329" s="634">
        <v>-880306</v>
      </c>
      <c r="K329" s="634">
        <v>154635694</v>
      </c>
      <c r="L329" s="634">
        <v>2134493</v>
      </c>
      <c r="M329" s="634">
        <v>43643020</v>
      </c>
      <c r="N329" s="634">
        <v>0</v>
      </c>
      <c r="O329" s="634">
        <v>43643020</v>
      </c>
      <c r="P329" s="634">
        <v>1098343448</v>
      </c>
      <c r="Q329" s="634">
        <v>1183925338</v>
      </c>
      <c r="R329" s="634">
        <v>1054700428</v>
      </c>
      <c r="S329" s="634">
        <v>1098343448</v>
      </c>
      <c r="T329" s="634">
        <v>1625397</v>
      </c>
      <c r="U329" s="634">
        <v>0</v>
      </c>
      <c r="V329" s="634">
        <v>1625397</v>
      </c>
      <c r="W329" s="634">
        <v>59343343</v>
      </c>
      <c r="X329" s="634">
        <v>0</v>
      </c>
      <c r="Y329" s="634">
        <v>1098343448</v>
      </c>
      <c r="Z329" s="634">
        <v>0</v>
      </c>
    </row>
    <row r="330" spans="1:26">
      <c r="A330" s="633" t="s">
        <v>307</v>
      </c>
      <c r="B330" s="633" t="s">
        <v>16</v>
      </c>
      <c r="C330" s="634">
        <v>381575947</v>
      </c>
      <c r="D330" s="634">
        <v>27611110</v>
      </c>
      <c r="E330" s="634">
        <v>409187057</v>
      </c>
      <c r="F330" s="634">
        <v>383540619</v>
      </c>
      <c r="G330" s="634">
        <v>-2306791</v>
      </c>
      <c r="H330" s="634">
        <v>381233828</v>
      </c>
      <c r="I330" s="634">
        <v>135922057</v>
      </c>
      <c r="J330" s="634">
        <v>884889</v>
      </c>
      <c r="K330" s="634">
        <v>136806946</v>
      </c>
      <c r="L330" s="634">
        <v>2134493</v>
      </c>
      <c r="M330" s="634">
        <v>41511975</v>
      </c>
      <c r="N330" s="634">
        <v>0</v>
      </c>
      <c r="O330" s="634">
        <v>41511975</v>
      </c>
      <c r="P330" s="634">
        <v>970874299</v>
      </c>
      <c r="Q330" s="634">
        <v>903173116</v>
      </c>
      <c r="R330" s="634">
        <v>929362324</v>
      </c>
      <c r="S330" s="634">
        <v>970874299</v>
      </c>
      <c r="T330" s="634">
        <v>1493857</v>
      </c>
      <c r="U330" s="634">
        <v>0</v>
      </c>
      <c r="V330" s="634">
        <v>1493857</v>
      </c>
      <c r="W330" s="634">
        <v>46123149</v>
      </c>
      <c r="X330" s="634">
        <v>0</v>
      </c>
      <c r="Y330" s="634">
        <v>970874299</v>
      </c>
      <c r="Z330" s="634">
        <v>0</v>
      </c>
    </row>
    <row r="331" spans="1:26">
      <c r="A331" s="633" t="s">
        <v>307</v>
      </c>
      <c r="B331" s="633" t="s">
        <v>17</v>
      </c>
      <c r="C331" s="634">
        <v>451269028</v>
      </c>
      <c r="D331" s="634">
        <v>54942990</v>
      </c>
      <c r="E331" s="634">
        <v>506212018</v>
      </c>
      <c r="F331" s="634">
        <v>391061923</v>
      </c>
      <c r="G331" s="634">
        <v>1600034</v>
      </c>
      <c r="H331" s="634">
        <v>392661957</v>
      </c>
      <c r="I331" s="634">
        <v>132106951</v>
      </c>
      <c r="J331" s="634">
        <v>553332</v>
      </c>
      <c r="K331" s="634">
        <v>132660283</v>
      </c>
      <c r="L331" s="634">
        <v>2134493</v>
      </c>
      <c r="M331" s="634">
        <v>46216064</v>
      </c>
      <c r="N331" s="634">
        <v>0</v>
      </c>
      <c r="O331" s="634">
        <v>46216064</v>
      </c>
      <c r="P331" s="634">
        <v>1079884815</v>
      </c>
      <c r="Q331" s="634">
        <v>976572395</v>
      </c>
      <c r="R331" s="634">
        <v>1033668751</v>
      </c>
      <c r="S331" s="634">
        <v>1079884815</v>
      </c>
      <c r="T331" s="634">
        <v>1821549</v>
      </c>
      <c r="U331" s="634">
        <v>0</v>
      </c>
      <c r="V331" s="634">
        <v>1821549</v>
      </c>
      <c r="W331" s="634">
        <v>57461346</v>
      </c>
      <c r="X331" s="634">
        <v>0</v>
      </c>
      <c r="Y331" s="634">
        <v>1079884815</v>
      </c>
      <c r="Z331" s="634">
        <v>0</v>
      </c>
    </row>
    <row r="332" spans="1:26">
      <c r="A332" s="633" t="s">
        <v>307</v>
      </c>
      <c r="B332" s="586" t="s">
        <v>184</v>
      </c>
      <c r="C332" s="634">
        <v>6375938580</v>
      </c>
      <c r="D332" s="634">
        <v>7263094</v>
      </c>
      <c r="E332" s="634">
        <v>6383201674</v>
      </c>
      <c r="F332" s="634">
        <v>5314349737</v>
      </c>
      <c r="G332" s="634">
        <v>6899706</v>
      </c>
      <c r="H332" s="634">
        <v>5321249443</v>
      </c>
      <c r="I332" s="634">
        <v>1783645315</v>
      </c>
      <c r="J332" s="634">
        <v>234323</v>
      </c>
      <c r="K332" s="634">
        <v>1783879638</v>
      </c>
      <c r="L332" s="634">
        <v>25613916</v>
      </c>
      <c r="M332" s="634">
        <v>547305926</v>
      </c>
      <c r="N332" s="634">
        <v>0</v>
      </c>
      <c r="O332" s="634">
        <v>547305926</v>
      </c>
      <c r="P332" s="634">
        <v>14061250597</v>
      </c>
      <c r="Q332" s="634">
        <v>13499547548</v>
      </c>
      <c r="R332" s="634">
        <v>13513944671</v>
      </c>
      <c r="S332" s="634">
        <v>14061250597</v>
      </c>
      <c r="T332" s="634">
        <v>21454523</v>
      </c>
      <c r="U332" s="634">
        <v>0</v>
      </c>
      <c r="V332" s="634">
        <v>21454523</v>
      </c>
      <c r="W332" s="634">
        <v>839538050</v>
      </c>
      <c r="X332" s="634">
        <v>0</v>
      </c>
      <c r="Y332" s="634">
        <v>14061250597</v>
      </c>
      <c r="Z332" s="634">
        <v>0</v>
      </c>
    </row>
    <row r="333" spans="1:26">
      <c r="A333" s="633" t="s">
        <v>335</v>
      </c>
      <c r="B333" s="633" t="s">
        <v>6</v>
      </c>
      <c r="C333" s="634">
        <v>556473967</v>
      </c>
      <c r="D333" s="634">
        <v>-15023565</v>
      </c>
      <c r="E333" s="634">
        <v>541450402</v>
      </c>
      <c r="F333" s="634">
        <v>402634278</v>
      </c>
      <c r="G333" s="634">
        <v>-4928106</v>
      </c>
      <c r="H333" s="634">
        <v>397706172</v>
      </c>
      <c r="I333" s="634">
        <v>133603815</v>
      </c>
      <c r="J333" s="634">
        <v>-1226644</v>
      </c>
      <c r="K333" s="634">
        <v>132377171</v>
      </c>
      <c r="L333" s="634">
        <v>2134493</v>
      </c>
      <c r="M333" s="634">
        <v>47015482</v>
      </c>
      <c r="N333" s="634">
        <v>0</v>
      </c>
      <c r="O333" s="634">
        <v>47015482</v>
      </c>
      <c r="P333" s="634">
        <v>1120683720</v>
      </c>
      <c r="Q333" s="634">
        <v>1094846553</v>
      </c>
      <c r="R333" s="634">
        <v>1073668238</v>
      </c>
      <c r="S333" s="634">
        <v>1120683720</v>
      </c>
      <c r="T333" s="634">
        <v>1993685</v>
      </c>
      <c r="U333" s="634">
        <v>0</v>
      </c>
      <c r="V333" s="634">
        <v>1993685</v>
      </c>
      <c r="W333" s="634">
        <v>61695343</v>
      </c>
      <c r="X333" s="634">
        <v>0</v>
      </c>
      <c r="Y333" s="634">
        <v>1120683720</v>
      </c>
      <c r="Z333" s="634">
        <v>0</v>
      </c>
    </row>
    <row r="334" spans="1:26">
      <c r="A334" s="633" t="s">
        <v>335</v>
      </c>
      <c r="B334" s="633" t="s">
        <v>7</v>
      </c>
      <c r="C334" s="634">
        <v>507898022</v>
      </c>
      <c r="D334" s="634">
        <v>-66430959</v>
      </c>
      <c r="E334" s="634">
        <v>441467063</v>
      </c>
      <c r="F334" s="634">
        <v>387124825</v>
      </c>
      <c r="G334" s="634">
        <v>-26743624</v>
      </c>
      <c r="H334" s="634">
        <v>360381201</v>
      </c>
      <c r="I334" s="634">
        <v>117483258</v>
      </c>
      <c r="J334" s="634">
        <v>-1554861</v>
      </c>
      <c r="K334" s="634">
        <v>115928397</v>
      </c>
      <c r="L334" s="634">
        <v>2134493</v>
      </c>
      <c r="M334" s="634">
        <v>40674367</v>
      </c>
      <c r="N334" s="634">
        <v>0</v>
      </c>
      <c r="O334" s="634">
        <v>40674367</v>
      </c>
      <c r="P334" s="634">
        <v>960585521</v>
      </c>
      <c r="Q334" s="634">
        <v>1014640598</v>
      </c>
      <c r="R334" s="634">
        <v>919911154</v>
      </c>
      <c r="S334" s="634">
        <v>960585521</v>
      </c>
      <c r="T334" s="634">
        <v>1972672</v>
      </c>
      <c r="U334" s="634">
        <v>0</v>
      </c>
      <c r="V334" s="634">
        <v>1972672</v>
      </c>
      <c r="W334" s="634">
        <v>44950312</v>
      </c>
      <c r="X334" s="634">
        <v>0</v>
      </c>
      <c r="Y334" s="634">
        <v>960585521</v>
      </c>
      <c r="Z334" s="634">
        <v>0</v>
      </c>
    </row>
    <row r="335" spans="1:26">
      <c r="A335" s="633" t="s">
        <v>335</v>
      </c>
      <c r="B335" s="633" t="s">
        <v>8</v>
      </c>
      <c r="C335" s="634">
        <v>426539848</v>
      </c>
      <c r="D335" s="634">
        <v>-7700827</v>
      </c>
      <c r="E335" s="634">
        <v>418839021</v>
      </c>
      <c r="F335" s="634">
        <v>378035575</v>
      </c>
      <c r="G335" s="634">
        <v>21122540</v>
      </c>
      <c r="H335" s="634">
        <v>399158115</v>
      </c>
      <c r="I335" s="634">
        <v>136088479</v>
      </c>
      <c r="J335" s="634">
        <v>504162</v>
      </c>
      <c r="K335" s="634">
        <v>136592641</v>
      </c>
      <c r="L335" s="634">
        <v>2134493</v>
      </c>
      <c r="M335" s="634">
        <v>41880578</v>
      </c>
      <c r="N335" s="634">
        <v>0</v>
      </c>
      <c r="O335" s="634">
        <v>41880578</v>
      </c>
      <c r="P335" s="634">
        <v>998604848</v>
      </c>
      <c r="Q335" s="634">
        <v>942798395</v>
      </c>
      <c r="R335" s="634">
        <v>956724270</v>
      </c>
      <c r="S335" s="634">
        <v>998604848</v>
      </c>
      <c r="T335" s="634">
        <v>1762615</v>
      </c>
      <c r="U335" s="634">
        <v>0</v>
      </c>
      <c r="V335" s="634">
        <v>1762615</v>
      </c>
      <c r="W335" s="634">
        <v>48578605</v>
      </c>
      <c r="X335" s="634">
        <v>0</v>
      </c>
      <c r="Y335" s="634">
        <v>998604848</v>
      </c>
      <c r="Z335" s="634">
        <v>0</v>
      </c>
    </row>
    <row r="336" spans="1:26">
      <c r="A336" s="633" t="s">
        <v>335</v>
      </c>
      <c r="B336" s="633" t="s">
        <v>9</v>
      </c>
      <c r="C336" s="634">
        <v>398091635</v>
      </c>
      <c r="D336" s="634">
        <v>-3914048</v>
      </c>
      <c r="E336" s="634">
        <v>394177587</v>
      </c>
      <c r="F336" s="634">
        <v>398781750</v>
      </c>
      <c r="G336" s="634">
        <v>6191458</v>
      </c>
      <c r="H336" s="634">
        <v>404973208</v>
      </c>
      <c r="I336" s="634">
        <v>139084906</v>
      </c>
      <c r="J336" s="634">
        <v>1436330</v>
      </c>
      <c r="K336" s="634">
        <v>140521236</v>
      </c>
      <c r="L336" s="634">
        <v>2134493</v>
      </c>
      <c r="M336" s="634">
        <v>40797375</v>
      </c>
      <c r="N336" s="634">
        <v>0</v>
      </c>
      <c r="O336" s="634">
        <v>40797375</v>
      </c>
      <c r="P336" s="634">
        <v>982603899</v>
      </c>
      <c r="Q336" s="634">
        <v>938092784</v>
      </c>
      <c r="R336" s="634">
        <v>941806524</v>
      </c>
      <c r="S336" s="634">
        <v>982603899</v>
      </c>
      <c r="T336" s="634">
        <v>1658358</v>
      </c>
      <c r="U336" s="634">
        <v>0</v>
      </c>
      <c r="V336" s="634">
        <v>1658358</v>
      </c>
      <c r="W336" s="634">
        <v>47004489</v>
      </c>
      <c r="X336" s="634">
        <v>0</v>
      </c>
      <c r="Y336" s="634">
        <v>982603899</v>
      </c>
      <c r="Z336" s="634">
        <v>0</v>
      </c>
    </row>
    <row r="337" spans="1:26">
      <c r="A337" s="633" t="s">
        <v>335</v>
      </c>
      <c r="B337" s="633" t="s">
        <v>10</v>
      </c>
      <c r="C337" s="634">
        <v>424279558</v>
      </c>
      <c r="D337" s="634">
        <v>112869280</v>
      </c>
      <c r="E337" s="634">
        <v>537148838</v>
      </c>
      <c r="F337" s="634">
        <v>420817149</v>
      </c>
      <c r="G337" s="634">
        <v>56479574</v>
      </c>
      <c r="H337" s="634">
        <v>477296723</v>
      </c>
      <c r="I337" s="634">
        <v>156774630</v>
      </c>
      <c r="J337" s="634">
        <v>2792714</v>
      </c>
      <c r="K337" s="634">
        <v>159567344</v>
      </c>
      <c r="L337" s="634">
        <v>2134493</v>
      </c>
      <c r="M337" s="634">
        <v>46557599</v>
      </c>
      <c r="N337" s="634">
        <v>0</v>
      </c>
      <c r="O337" s="634">
        <v>46557599</v>
      </c>
      <c r="P337" s="634">
        <v>1222704997</v>
      </c>
      <c r="Q337" s="634">
        <v>1004005830</v>
      </c>
      <c r="R337" s="634">
        <v>1176147398</v>
      </c>
      <c r="S337" s="634">
        <v>1222704997</v>
      </c>
      <c r="T337" s="634">
        <v>1617456</v>
      </c>
      <c r="U337" s="634">
        <v>0</v>
      </c>
      <c r="V337" s="634">
        <v>1617456</v>
      </c>
      <c r="W337" s="634">
        <v>73662115</v>
      </c>
      <c r="X337" s="634">
        <v>0</v>
      </c>
      <c r="Y337" s="634">
        <v>1222704997</v>
      </c>
      <c r="Z337" s="634">
        <v>0</v>
      </c>
    </row>
    <row r="338" spans="1:26">
      <c r="A338" s="633" t="s">
        <v>335</v>
      </c>
      <c r="B338" s="633" t="s">
        <v>11</v>
      </c>
      <c r="C338" s="634">
        <v>603969556</v>
      </c>
      <c r="D338" s="634">
        <v>56098025</v>
      </c>
      <c r="E338" s="634">
        <v>660067581</v>
      </c>
      <c r="F338" s="634">
        <v>499059856</v>
      </c>
      <c r="G338" s="634">
        <v>12372087</v>
      </c>
      <c r="H338" s="634">
        <v>511431943</v>
      </c>
      <c r="I338" s="634">
        <v>158386454</v>
      </c>
      <c r="J338" s="634">
        <v>24787</v>
      </c>
      <c r="K338" s="634">
        <v>158411241</v>
      </c>
      <c r="L338" s="634">
        <v>2134493</v>
      </c>
      <c r="M338" s="634">
        <v>49019281</v>
      </c>
      <c r="N338" s="634">
        <v>0</v>
      </c>
      <c r="O338" s="634">
        <v>49019281</v>
      </c>
      <c r="P338" s="634">
        <v>1381064539</v>
      </c>
      <c r="Q338" s="634">
        <v>1263550359</v>
      </c>
      <c r="R338" s="634">
        <v>1332045258</v>
      </c>
      <c r="S338" s="634">
        <v>1381064539</v>
      </c>
      <c r="T338" s="634">
        <v>1739428</v>
      </c>
      <c r="U338" s="634">
        <v>0</v>
      </c>
      <c r="V338" s="634">
        <v>1739428</v>
      </c>
      <c r="W338" s="634">
        <v>94994949</v>
      </c>
      <c r="X338" s="634">
        <v>0</v>
      </c>
      <c r="Y338" s="634">
        <v>1381064539</v>
      </c>
      <c r="Z338" s="634">
        <v>0</v>
      </c>
    </row>
    <row r="339" spans="1:26">
      <c r="A339" s="633" t="s">
        <v>335</v>
      </c>
      <c r="B339" s="633" t="s">
        <v>12</v>
      </c>
      <c r="C339" s="634">
        <v>708073773</v>
      </c>
      <c r="D339" s="634">
        <v>22831647</v>
      </c>
      <c r="E339" s="634">
        <v>730905420</v>
      </c>
      <c r="F339" s="634">
        <v>534461644</v>
      </c>
      <c r="G339" s="634">
        <v>11007640</v>
      </c>
      <c r="H339" s="634">
        <v>545469284</v>
      </c>
      <c r="I339" s="634">
        <v>176644078</v>
      </c>
      <c r="J339" s="634">
        <v>-267373</v>
      </c>
      <c r="K339" s="634">
        <v>176376705</v>
      </c>
      <c r="L339" s="634">
        <v>2134493</v>
      </c>
      <c r="M339" s="634">
        <v>52292011</v>
      </c>
      <c r="N339" s="634">
        <v>0</v>
      </c>
      <c r="O339" s="634">
        <v>52292011</v>
      </c>
      <c r="P339" s="634">
        <v>1507177913</v>
      </c>
      <c r="Q339" s="634">
        <v>1421313988</v>
      </c>
      <c r="R339" s="634">
        <v>1454885902</v>
      </c>
      <c r="S339" s="634">
        <v>1507177913</v>
      </c>
      <c r="T339" s="634">
        <v>1825242</v>
      </c>
      <c r="U339" s="634">
        <v>0</v>
      </c>
      <c r="V339" s="634">
        <v>1825242</v>
      </c>
      <c r="W339" s="634">
        <v>113712426</v>
      </c>
      <c r="X339" s="634">
        <v>0</v>
      </c>
      <c r="Y339" s="634">
        <v>1507177913</v>
      </c>
      <c r="Z339" s="634">
        <v>0</v>
      </c>
    </row>
    <row r="340" spans="1:26">
      <c r="A340" s="633" t="s">
        <v>335</v>
      </c>
      <c r="B340" s="633" t="s">
        <v>13</v>
      </c>
      <c r="C340" s="634">
        <v>714344613</v>
      </c>
      <c r="D340" s="634">
        <v>-4108414</v>
      </c>
      <c r="E340" s="634">
        <v>710236199</v>
      </c>
      <c r="F340" s="634">
        <v>536491365</v>
      </c>
      <c r="G340" s="634">
        <v>7032390</v>
      </c>
      <c r="H340" s="634">
        <v>543523755</v>
      </c>
      <c r="I340" s="634">
        <v>179040057</v>
      </c>
      <c r="J340" s="634">
        <v>-118082</v>
      </c>
      <c r="K340" s="634">
        <v>178921975</v>
      </c>
      <c r="L340" s="634">
        <v>2134493</v>
      </c>
      <c r="M340" s="634">
        <v>52652230</v>
      </c>
      <c r="N340" s="634">
        <v>0</v>
      </c>
      <c r="O340" s="634">
        <v>52652230</v>
      </c>
      <c r="P340" s="634">
        <v>1487468652</v>
      </c>
      <c r="Q340" s="634">
        <v>1432010528</v>
      </c>
      <c r="R340" s="634">
        <v>1434816422</v>
      </c>
      <c r="S340" s="634">
        <v>1487468652</v>
      </c>
      <c r="T340" s="634">
        <v>2094759</v>
      </c>
      <c r="U340" s="634">
        <v>0</v>
      </c>
      <c r="V340" s="634">
        <v>2094759</v>
      </c>
      <c r="W340" s="634">
        <v>110662329</v>
      </c>
      <c r="X340" s="634">
        <v>0</v>
      </c>
      <c r="Y340" s="634">
        <v>1487468652</v>
      </c>
      <c r="Z340" s="634">
        <v>0</v>
      </c>
    </row>
    <row r="341" spans="1:26">
      <c r="A341" s="633" t="s">
        <v>335</v>
      </c>
      <c r="B341" s="633" t="s">
        <v>14</v>
      </c>
      <c r="C341" s="634">
        <v>680547156</v>
      </c>
      <c r="D341" s="634">
        <v>-79566973</v>
      </c>
      <c r="E341" s="634">
        <v>600980183</v>
      </c>
      <c r="F341" s="634">
        <v>535791647</v>
      </c>
      <c r="G341" s="634">
        <v>-37786796</v>
      </c>
      <c r="H341" s="634">
        <v>498004851</v>
      </c>
      <c r="I341" s="634">
        <v>162316146</v>
      </c>
      <c r="J341" s="634">
        <v>-1894584</v>
      </c>
      <c r="K341" s="634">
        <v>160421562</v>
      </c>
      <c r="L341" s="634">
        <v>2134493</v>
      </c>
      <c r="M341" s="634">
        <v>47723292</v>
      </c>
      <c r="N341" s="634">
        <v>0</v>
      </c>
      <c r="O341" s="634">
        <v>47723292</v>
      </c>
      <c r="P341" s="634">
        <v>1309264381</v>
      </c>
      <c r="Q341" s="634">
        <v>1380789442</v>
      </c>
      <c r="R341" s="634">
        <v>1261541089</v>
      </c>
      <c r="S341" s="634">
        <v>1309264381</v>
      </c>
      <c r="T341" s="634">
        <v>1849505</v>
      </c>
      <c r="U341" s="634">
        <v>0</v>
      </c>
      <c r="V341" s="634">
        <v>1849505</v>
      </c>
      <c r="W341" s="634">
        <v>84947538</v>
      </c>
      <c r="X341" s="634">
        <v>0</v>
      </c>
      <c r="Y341" s="634">
        <v>1309264381</v>
      </c>
      <c r="Z341" s="634">
        <v>0</v>
      </c>
    </row>
    <row r="342" spans="1:26">
      <c r="A342" s="633" t="s">
        <v>335</v>
      </c>
      <c r="B342" s="633" t="s">
        <v>15</v>
      </c>
      <c r="C342" s="634">
        <v>549060575</v>
      </c>
      <c r="D342" s="634">
        <v>-91962877</v>
      </c>
      <c r="E342" s="634">
        <v>457097698</v>
      </c>
      <c r="F342" s="634">
        <v>483667595</v>
      </c>
      <c r="G342" s="634">
        <v>-37083165</v>
      </c>
      <c r="H342" s="634">
        <v>446584430</v>
      </c>
      <c r="I342" s="634">
        <v>155713059</v>
      </c>
      <c r="J342" s="634">
        <v>-882091</v>
      </c>
      <c r="K342" s="634">
        <v>154830968</v>
      </c>
      <c r="L342" s="634">
        <v>2134493</v>
      </c>
      <c r="M342" s="634">
        <v>44104701</v>
      </c>
      <c r="N342" s="634">
        <v>0</v>
      </c>
      <c r="O342" s="634">
        <v>44104701</v>
      </c>
      <c r="P342" s="634">
        <v>1104752290</v>
      </c>
      <c r="Q342" s="634">
        <v>1190575722</v>
      </c>
      <c r="R342" s="634">
        <v>1060647589</v>
      </c>
      <c r="S342" s="634">
        <v>1104752290</v>
      </c>
      <c r="T342" s="634">
        <v>1625397</v>
      </c>
      <c r="U342" s="634">
        <v>0</v>
      </c>
      <c r="V342" s="634">
        <v>1625397</v>
      </c>
      <c r="W342" s="634">
        <v>59712236</v>
      </c>
      <c r="X342" s="634">
        <v>0</v>
      </c>
      <c r="Y342" s="634">
        <v>1104752290</v>
      </c>
      <c r="Z342" s="634">
        <v>0</v>
      </c>
    </row>
    <row r="343" spans="1:26">
      <c r="A343" s="633" t="s">
        <v>335</v>
      </c>
      <c r="B343" s="633" t="s">
        <v>16</v>
      </c>
      <c r="C343" s="634">
        <v>383381484</v>
      </c>
      <c r="D343" s="634">
        <v>27731491</v>
      </c>
      <c r="E343" s="634">
        <v>411112975</v>
      </c>
      <c r="F343" s="634">
        <v>386656323</v>
      </c>
      <c r="G343" s="634">
        <v>-2327459</v>
      </c>
      <c r="H343" s="634">
        <v>384328864</v>
      </c>
      <c r="I343" s="634">
        <v>136108304</v>
      </c>
      <c r="J343" s="634">
        <v>886615</v>
      </c>
      <c r="K343" s="634">
        <v>136994919</v>
      </c>
      <c r="L343" s="634">
        <v>2134493</v>
      </c>
      <c r="M343" s="634">
        <v>41961390</v>
      </c>
      <c r="N343" s="634">
        <v>0</v>
      </c>
      <c r="O343" s="634">
        <v>41961390</v>
      </c>
      <c r="P343" s="634">
        <v>976532641</v>
      </c>
      <c r="Q343" s="634">
        <v>908280604</v>
      </c>
      <c r="R343" s="634">
        <v>934571251</v>
      </c>
      <c r="S343" s="634">
        <v>976532641</v>
      </c>
      <c r="T343" s="634">
        <v>1493857</v>
      </c>
      <c r="U343" s="634">
        <v>0</v>
      </c>
      <c r="V343" s="634">
        <v>1493857</v>
      </c>
      <c r="W343" s="634">
        <v>46410052</v>
      </c>
      <c r="X343" s="634">
        <v>0</v>
      </c>
      <c r="Y343" s="634">
        <v>976532641</v>
      </c>
      <c r="Z343" s="634">
        <v>0</v>
      </c>
    </row>
    <row r="344" spans="1:26">
      <c r="A344" s="633" t="s">
        <v>335</v>
      </c>
      <c r="B344" s="633" t="s">
        <v>17</v>
      </c>
      <c r="C344" s="634">
        <v>453423002</v>
      </c>
      <c r="D344" s="634">
        <v>55184082</v>
      </c>
      <c r="E344" s="634">
        <v>508607084</v>
      </c>
      <c r="F344" s="634">
        <v>394243802</v>
      </c>
      <c r="G344" s="634">
        <v>1612402</v>
      </c>
      <c r="H344" s="634">
        <v>395856204</v>
      </c>
      <c r="I344" s="634">
        <v>132344823</v>
      </c>
      <c r="J344" s="634">
        <v>553898</v>
      </c>
      <c r="K344" s="634">
        <v>132898721</v>
      </c>
      <c r="L344" s="634">
        <v>2134493</v>
      </c>
      <c r="M344" s="634">
        <v>46688187</v>
      </c>
      <c r="N344" s="634">
        <v>0</v>
      </c>
      <c r="O344" s="634">
        <v>46688187</v>
      </c>
      <c r="P344" s="634">
        <v>1086184689</v>
      </c>
      <c r="Q344" s="634">
        <v>982146120</v>
      </c>
      <c r="R344" s="634">
        <v>1039496502</v>
      </c>
      <c r="S344" s="634">
        <v>1086184689</v>
      </c>
      <c r="T344" s="634">
        <v>1821549</v>
      </c>
      <c r="U344" s="634">
        <v>0</v>
      </c>
      <c r="V344" s="634">
        <v>1821549</v>
      </c>
      <c r="W344" s="634">
        <v>57817894</v>
      </c>
      <c r="X344" s="634">
        <v>0</v>
      </c>
      <c r="Y344" s="634">
        <v>1086184689</v>
      </c>
      <c r="Z344" s="634">
        <v>0</v>
      </c>
    </row>
    <row r="345" spans="1:26">
      <c r="A345" s="633" t="s">
        <v>335</v>
      </c>
      <c r="B345" s="586" t="s">
        <v>184</v>
      </c>
      <c r="C345" s="634">
        <v>6406083189</v>
      </c>
      <c r="D345" s="634">
        <v>6006862</v>
      </c>
      <c r="E345" s="634">
        <v>6412090051</v>
      </c>
      <c r="F345" s="634">
        <v>5357765809</v>
      </c>
      <c r="G345" s="634">
        <v>6948941</v>
      </c>
      <c r="H345" s="634">
        <v>5364714750</v>
      </c>
      <c r="I345" s="634">
        <v>1783588009</v>
      </c>
      <c r="J345" s="634">
        <v>254871</v>
      </c>
      <c r="K345" s="634">
        <v>1783842880</v>
      </c>
      <c r="L345" s="634">
        <v>25613916</v>
      </c>
      <c r="M345" s="634">
        <v>551366493</v>
      </c>
      <c r="N345" s="634">
        <v>0</v>
      </c>
      <c r="O345" s="634">
        <v>551366493</v>
      </c>
      <c r="P345" s="634">
        <v>14137628090</v>
      </c>
      <c r="Q345" s="634">
        <v>13573050923</v>
      </c>
      <c r="R345" s="634">
        <v>13586261597</v>
      </c>
      <c r="S345" s="634">
        <v>14137628090</v>
      </c>
      <c r="T345" s="634">
        <v>21454523</v>
      </c>
      <c r="U345" s="634">
        <v>0</v>
      </c>
      <c r="V345" s="634">
        <v>21454523</v>
      </c>
      <c r="W345" s="634">
        <v>844148288</v>
      </c>
      <c r="X345" s="634">
        <v>0</v>
      </c>
      <c r="Y345" s="634">
        <v>14137628090</v>
      </c>
      <c r="Z345" s="634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Z345"/>
  <sheetViews>
    <sheetView zoomScaleNormal="100" workbookViewId="0">
      <pane xSplit="2" ySplit="7" topLeftCell="C8" activePane="bottomRight" state="frozen"/>
      <selection pane="topRight" activeCell="C1" sqref="C1"/>
      <selection pane="bottomLeft" activeCell="A9" sqref="A9"/>
      <selection pane="bottomRight" activeCell="E1" sqref="E1:H3"/>
    </sheetView>
  </sheetViews>
  <sheetFormatPr defaultRowHeight="15"/>
  <cols>
    <col min="1" max="2" width="8.42578125" style="631" customWidth="1"/>
    <col min="3" max="15" width="13.140625" style="631" customWidth="1"/>
    <col min="16" max="16" width="14.28515625" style="631" customWidth="1"/>
    <col min="17" max="19" width="13.5703125" style="631" customWidth="1"/>
    <col min="20" max="22" width="10.28515625" style="631" customWidth="1"/>
    <col min="23" max="23" width="11" style="631" customWidth="1"/>
    <col min="24" max="24" width="10.28515625" style="631" customWidth="1"/>
    <col min="25" max="25" width="19.7109375" style="631" customWidth="1"/>
    <col min="26" max="16384" width="9.140625" style="631"/>
  </cols>
  <sheetData>
    <row r="1" spans="1:26">
      <c r="A1" s="585" t="s">
        <v>22</v>
      </c>
      <c r="B1" s="762" t="s">
        <v>329</v>
      </c>
      <c r="E1" s="769" t="s">
        <v>375</v>
      </c>
      <c r="F1" s="770"/>
      <c r="G1" s="770"/>
      <c r="H1" s="770"/>
    </row>
    <row r="2" spans="1:26">
      <c r="A2" s="585" t="s">
        <v>204</v>
      </c>
      <c r="B2" s="762" t="s">
        <v>206</v>
      </c>
      <c r="E2" s="770"/>
      <c r="F2" s="770"/>
      <c r="G2" s="770"/>
      <c r="H2" s="770"/>
    </row>
    <row r="3" spans="1:26">
      <c r="A3" s="585" t="s">
        <v>218</v>
      </c>
      <c r="B3" s="762" t="s">
        <v>334</v>
      </c>
      <c r="E3" s="770"/>
      <c r="F3" s="770"/>
      <c r="G3" s="770"/>
      <c r="H3" s="770"/>
    </row>
    <row r="4" spans="1:26">
      <c r="A4" s="585" t="s">
        <v>205</v>
      </c>
      <c r="B4" s="762" t="s">
        <v>167</v>
      </c>
      <c r="T4" s="637" t="s">
        <v>168</v>
      </c>
      <c r="U4" s="637"/>
      <c r="V4" s="637"/>
      <c r="W4" s="638"/>
      <c r="X4" s="638"/>
      <c r="Y4" s="638"/>
      <c r="Z4" s="639">
        <f>SUM(Z8:Z332)</f>
        <v>0</v>
      </c>
    </row>
    <row r="5" spans="1:26">
      <c r="M5" s="635"/>
      <c r="N5" s="635"/>
      <c r="O5" s="635"/>
      <c r="P5" s="635"/>
      <c r="Q5" s="635" t="s">
        <v>169</v>
      </c>
      <c r="R5" s="635" t="s">
        <v>169</v>
      </c>
      <c r="S5" s="635" t="s">
        <v>169</v>
      </c>
      <c r="T5" s="640" t="s">
        <v>171</v>
      </c>
      <c r="U5" s="640" t="s">
        <v>171</v>
      </c>
      <c r="V5" s="640" t="s">
        <v>171</v>
      </c>
      <c r="W5" s="640" t="s">
        <v>172</v>
      </c>
      <c r="X5" s="640" t="s">
        <v>68</v>
      </c>
      <c r="Y5" s="640" t="s">
        <v>173</v>
      </c>
      <c r="Z5" s="641" t="s">
        <v>186</v>
      </c>
    </row>
    <row r="6" spans="1:26">
      <c r="C6" s="585" t="s">
        <v>26</v>
      </c>
      <c r="D6" s="585" t="s">
        <v>26</v>
      </c>
      <c r="E6" s="585" t="s">
        <v>26</v>
      </c>
      <c r="F6" s="585" t="s">
        <v>1</v>
      </c>
      <c r="G6" s="585" t="s">
        <v>1</v>
      </c>
      <c r="H6" s="585" t="s">
        <v>1</v>
      </c>
      <c r="I6" s="585" t="s">
        <v>2</v>
      </c>
      <c r="J6" s="585" t="s">
        <v>2</v>
      </c>
      <c r="K6" s="585" t="s">
        <v>2</v>
      </c>
      <c r="L6" s="585" t="s">
        <v>174</v>
      </c>
      <c r="M6" s="636" t="s">
        <v>76</v>
      </c>
      <c r="N6" s="636" t="s">
        <v>175</v>
      </c>
      <c r="O6" s="636" t="s">
        <v>64</v>
      </c>
      <c r="P6" s="636" t="s">
        <v>176</v>
      </c>
      <c r="Q6" s="636" t="s">
        <v>34</v>
      </c>
      <c r="R6" s="636" t="s">
        <v>34</v>
      </c>
      <c r="S6" s="636" t="s">
        <v>176</v>
      </c>
      <c r="T6" s="635" t="s">
        <v>177</v>
      </c>
      <c r="U6" s="635" t="s">
        <v>177</v>
      </c>
      <c r="V6" s="635" t="s">
        <v>177</v>
      </c>
      <c r="W6" s="635" t="s">
        <v>177</v>
      </c>
      <c r="X6" s="635" t="s">
        <v>177</v>
      </c>
      <c r="Y6" s="635" t="s">
        <v>178</v>
      </c>
      <c r="Z6" s="642"/>
    </row>
    <row r="7" spans="1:26">
      <c r="C7" s="585" t="s">
        <v>35</v>
      </c>
      <c r="D7" s="585" t="s">
        <v>180</v>
      </c>
      <c r="E7" s="585" t="s">
        <v>82</v>
      </c>
      <c r="F7" s="585" t="s">
        <v>35</v>
      </c>
      <c r="G7" s="585" t="s">
        <v>180</v>
      </c>
      <c r="H7" s="585" t="s">
        <v>82</v>
      </c>
      <c r="I7" s="585" t="s">
        <v>35</v>
      </c>
      <c r="J7" s="585" t="s">
        <v>180</v>
      </c>
      <c r="K7" s="585" t="s">
        <v>82</v>
      </c>
      <c r="L7" s="585" t="s">
        <v>82</v>
      </c>
      <c r="M7" s="636" t="s">
        <v>82</v>
      </c>
      <c r="N7" s="636" t="s">
        <v>82</v>
      </c>
      <c r="O7" s="636" t="s">
        <v>82</v>
      </c>
      <c r="P7" s="636" t="s">
        <v>82</v>
      </c>
      <c r="Q7" s="636" t="s">
        <v>35</v>
      </c>
      <c r="R7" s="636" t="s">
        <v>182</v>
      </c>
      <c r="S7" s="636" t="s">
        <v>182</v>
      </c>
      <c r="T7" s="635" t="s">
        <v>35</v>
      </c>
      <c r="U7" s="636" t="s">
        <v>180</v>
      </c>
      <c r="V7" s="636" t="s">
        <v>82</v>
      </c>
      <c r="W7" s="636" t="s">
        <v>82</v>
      </c>
      <c r="X7" s="636" t="s">
        <v>82</v>
      </c>
      <c r="Y7" s="636" t="s">
        <v>82</v>
      </c>
      <c r="Z7" s="642"/>
    </row>
    <row r="8" spans="1:26">
      <c r="A8" s="633" t="s">
        <v>50</v>
      </c>
      <c r="B8" s="633" t="s">
        <v>6</v>
      </c>
      <c r="C8" s="763">
        <v>381016227</v>
      </c>
      <c r="D8" s="763">
        <v>-11245774</v>
      </c>
      <c r="E8" s="763">
        <v>369770453</v>
      </c>
      <c r="F8" s="763">
        <v>281062517</v>
      </c>
      <c r="G8" s="763">
        <v>-19782972</v>
      </c>
      <c r="H8" s="763">
        <v>261279545</v>
      </c>
      <c r="I8" s="763">
        <v>120761310</v>
      </c>
      <c r="J8" s="763">
        <v>-214535</v>
      </c>
      <c r="K8" s="763">
        <v>120546775</v>
      </c>
      <c r="L8" s="763">
        <v>2129779</v>
      </c>
      <c r="M8" s="763">
        <v>25334508</v>
      </c>
      <c r="N8" s="763">
        <v>2957208</v>
      </c>
      <c r="O8" s="763">
        <v>28291716</v>
      </c>
      <c r="P8" s="763">
        <v>782018268</v>
      </c>
      <c r="Q8" s="763">
        <v>784969833</v>
      </c>
      <c r="R8" s="763">
        <v>753726552</v>
      </c>
      <c r="S8" s="763">
        <v>782018268</v>
      </c>
      <c r="T8" s="763">
        <v>1516115</v>
      </c>
      <c r="U8" s="763">
        <v>0</v>
      </c>
      <c r="V8" s="763">
        <v>1516115</v>
      </c>
      <c r="W8" s="763">
        <v>73570277</v>
      </c>
      <c r="X8" s="763">
        <v>1858560</v>
      </c>
      <c r="Y8" s="763">
        <v>782018268</v>
      </c>
      <c r="Z8" s="634">
        <f t="shared" ref="Z8:Z58" si="0">Y8-O8-R8</f>
        <v>0</v>
      </c>
    </row>
    <row r="9" spans="1:26">
      <c r="A9" s="633" t="s">
        <v>50</v>
      </c>
      <c r="B9" s="633" t="s">
        <v>7</v>
      </c>
      <c r="C9" s="763">
        <v>343792777</v>
      </c>
      <c r="D9" s="763">
        <v>-17236042</v>
      </c>
      <c r="E9" s="763">
        <v>326556735</v>
      </c>
      <c r="F9" s="763">
        <v>275657615</v>
      </c>
      <c r="G9" s="763">
        <v>-596072</v>
      </c>
      <c r="H9" s="763">
        <v>275061543</v>
      </c>
      <c r="I9" s="763">
        <v>129275427</v>
      </c>
      <c r="J9" s="763">
        <v>-13532127</v>
      </c>
      <c r="K9" s="763">
        <v>115743300</v>
      </c>
      <c r="L9" s="763">
        <v>2049920</v>
      </c>
      <c r="M9" s="763">
        <v>22472613</v>
      </c>
      <c r="N9" s="763">
        <v>2615884</v>
      </c>
      <c r="O9" s="763">
        <v>25088497</v>
      </c>
      <c r="P9" s="763">
        <v>744499995</v>
      </c>
      <c r="Q9" s="763">
        <v>750775739</v>
      </c>
      <c r="R9" s="763">
        <v>719411498</v>
      </c>
      <c r="S9" s="763">
        <v>744499995</v>
      </c>
      <c r="T9" s="763">
        <v>1507628</v>
      </c>
      <c r="U9" s="763">
        <v>0</v>
      </c>
      <c r="V9" s="763">
        <v>1507628</v>
      </c>
      <c r="W9" s="763">
        <v>19284861</v>
      </c>
      <c r="X9" s="763">
        <v>1487816</v>
      </c>
      <c r="Y9" s="763">
        <v>744499995</v>
      </c>
      <c r="Z9" s="634">
        <f t="shared" si="0"/>
        <v>0</v>
      </c>
    </row>
    <row r="10" spans="1:26">
      <c r="A10" s="633" t="s">
        <v>50</v>
      </c>
      <c r="B10" s="633" t="s">
        <v>8</v>
      </c>
      <c r="C10" s="763">
        <v>316343743</v>
      </c>
      <c r="D10" s="763">
        <v>20632975</v>
      </c>
      <c r="E10" s="763">
        <v>336976718</v>
      </c>
      <c r="F10" s="763">
        <v>274027571</v>
      </c>
      <c r="G10" s="763">
        <v>27350491</v>
      </c>
      <c r="H10" s="763">
        <v>301378062</v>
      </c>
      <c r="I10" s="763">
        <v>112896586</v>
      </c>
      <c r="J10" s="763">
        <v>20587188</v>
      </c>
      <c r="K10" s="763">
        <v>133483774</v>
      </c>
      <c r="L10" s="763">
        <v>2213229</v>
      </c>
      <c r="M10" s="763">
        <v>23052445</v>
      </c>
      <c r="N10" s="763">
        <v>2781468</v>
      </c>
      <c r="O10" s="763">
        <v>25833913</v>
      </c>
      <c r="P10" s="763">
        <v>799885696</v>
      </c>
      <c r="Q10" s="763">
        <v>705481129</v>
      </c>
      <c r="R10" s="763">
        <v>774051783</v>
      </c>
      <c r="S10" s="763">
        <v>799885696</v>
      </c>
      <c r="T10" s="763">
        <v>1729636</v>
      </c>
      <c r="U10" s="763">
        <v>0</v>
      </c>
      <c r="V10" s="763">
        <v>1729636</v>
      </c>
      <c r="W10" s="763">
        <v>45562760</v>
      </c>
      <c r="X10" s="763">
        <v>1409408</v>
      </c>
      <c r="Y10" s="763">
        <v>799885696</v>
      </c>
      <c r="Z10" s="634">
        <f t="shared" si="0"/>
        <v>0</v>
      </c>
    </row>
    <row r="11" spans="1:26">
      <c r="A11" s="633" t="s">
        <v>50</v>
      </c>
      <c r="B11" s="633" t="s">
        <v>9</v>
      </c>
      <c r="C11" s="763">
        <v>346073877</v>
      </c>
      <c r="D11" s="763">
        <v>-10019899</v>
      </c>
      <c r="E11" s="763">
        <v>336053978</v>
      </c>
      <c r="F11" s="763">
        <v>308130051</v>
      </c>
      <c r="G11" s="763">
        <v>-5045039</v>
      </c>
      <c r="H11" s="763">
        <v>303085012</v>
      </c>
      <c r="I11" s="763">
        <v>134263770</v>
      </c>
      <c r="J11" s="763">
        <v>-653959</v>
      </c>
      <c r="K11" s="763">
        <v>133609811</v>
      </c>
      <c r="L11" s="763">
        <v>2116548</v>
      </c>
      <c r="M11" s="763">
        <v>22576393</v>
      </c>
      <c r="N11" s="763">
        <v>2735234</v>
      </c>
      <c r="O11" s="763">
        <v>25311627</v>
      </c>
      <c r="P11" s="763">
        <v>800176976</v>
      </c>
      <c r="Q11" s="763">
        <v>790584246</v>
      </c>
      <c r="R11" s="763">
        <v>774865349</v>
      </c>
      <c r="S11" s="763">
        <v>800176976</v>
      </c>
      <c r="T11" s="763">
        <v>1464755</v>
      </c>
      <c r="U11" s="763">
        <v>0</v>
      </c>
      <c r="V11" s="763">
        <v>1464755</v>
      </c>
      <c r="W11" s="763">
        <v>47768865</v>
      </c>
      <c r="X11" s="763">
        <v>956384</v>
      </c>
      <c r="Y11" s="763">
        <v>800176976</v>
      </c>
      <c r="Z11" s="634">
        <f t="shared" si="0"/>
        <v>0</v>
      </c>
    </row>
    <row r="12" spans="1:26">
      <c r="A12" s="633" t="s">
        <v>50</v>
      </c>
      <c r="B12" s="633" t="s">
        <v>10</v>
      </c>
      <c r="C12" s="763">
        <v>376334653</v>
      </c>
      <c r="D12" s="763">
        <v>80028029</v>
      </c>
      <c r="E12" s="763">
        <v>456362682</v>
      </c>
      <c r="F12" s="763">
        <v>314791371</v>
      </c>
      <c r="G12" s="763">
        <v>56349402</v>
      </c>
      <c r="H12" s="763">
        <v>371140773</v>
      </c>
      <c r="I12" s="763">
        <v>136332380</v>
      </c>
      <c r="J12" s="763">
        <v>25333298</v>
      </c>
      <c r="K12" s="763">
        <v>161665678</v>
      </c>
      <c r="L12" s="763">
        <v>2167802</v>
      </c>
      <c r="M12" s="763">
        <v>27942808</v>
      </c>
      <c r="N12" s="763">
        <v>0</v>
      </c>
      <c r="O12" s="763">
        <v>27942808</v>
      </c>
      <c r="P12" s="763">
        <v>1019279743</v>
      </c>
      <c r="Q12" s="763">
        <v>829626206</v>
      </c>
      <c r="R12" s="763">
        <v>991336935</v>
      </c>
      <c r="S12" s="763">
        <v>1019279743</v>
      </c>
      <c r="T12" s="763">
        <v>1741114</v>
      </c>
      <c r="U12" s="763">
        <v>0</v>
      </c>
      <c r="V12" s="763">
        <v>1741114</v>
      </c>
      <c r="W12" s="763">
        <v>71527759</v>
      </c>
      <c r="X12" s="763">
        <v>956384</v>
      </c>
      <c r="Y12" s="763">
        <v>1019279743</v>
      </c>
      <c r="Z12" s="634">
        <f t="shared" si="0"/>
        <v>0</v>
      </c>
    </row>
    <row r="13" spans="1:26">
      <c r="A13" s="633" t="s">
        <v>50</v>
      </c>
      <c r="B13" s="633" t="s">
        <v>11</v>
      </c>
      <c r="C13" s="763">
        <v>527069758</v>
      </c>
      <c r="D13" s="763">
        <v>6513959</v>
      </c>
      <c r="E13" s="763">
        <v>533583717</v>
      </c>
      <c r="F13" s="763">
        <v>374208581</v>
      </c>
      <c r="G13" s="763">
        <v>-24110420</v>
      </c>
      <c r="H13" s="763">
        <v>350098161</v>
      </c>
      <c r="I13" s="763">
        <v>156552453</v>
      </c>
      <c r="J13" s="763">
        <v>-11747931</v>
      </c>
      <c r="K13" s="763">
        <v>144804522</v>
      </c>
      <c r="L13" s="763">
        <v>1928179</v>
      </c>
      <c r="M13" s="763">
        <v>28825730</v>
      </c>
      <c r="N13" s="763">
        <v>0</v>
      </c>
      <c r="O13" s="763">
        <v>28825730</v>
      </c>
      <c r="P13" s="763">
        <v>1059240309</v>
      </c>
      <c r="Q13" s="763">
        <v>1059758971</v>
      </c>
      <c r="R13" s="763">
        <v>1030414579</v>
      </c>
      <c r="S13" s="763">
        <v>1059240309</v>
      </c>
      <c r="T13" s="763">
        <v>1788466</v>
      </c>
      <c r="U13" s="763">
        <v>0</v>
      </c>
      <c r="V13" s="763">
        <v>1788466</v>
      </c>
      <c r="W13" s="763">
        <v>46996249</v>
      </c>
      <c r="X13" s="763">
        <v>776336</v>
      </c>
      <c r="Y13" s="763">
        <v>1059240309</v>
      </c>
      <c r="Z13" s="634">
        <f t="shared" si="0"/>
        <v>0</v>
      </c>
    </row>
    <row r="14" spans="1:26">
      <c r="A14" s="633" t="s">
        <v>50</v>
      </c>
      <c r="B14" s="633" t="s">
        <v>12</v>
      </c>
      <c r="C14" s="763">
        <v>574376509</v>
      </c>
      <c r="D14" s="763">
        <v>24466280</v>
      </c>
      <c r="E14" s="763">
        <v>598842789</v>
      </c>
      <c r="F14" s="763">
        <v>384394642</v>
      </c>
      <c r="G14" s="763">
        <v>7935156</v>
      </c>
      <c r="H14" s="763">
        <v>392329798</v>
      </c>
      <c r="I14" s="763">
        <v>152775737</v>
      </c>
      <c r="J14" s="763">
        <v>19212135</v>
      </c>
      <c r="K14" s="763">
        <v>171987872</v>
      </c>
      <c r="L14" s="763">
        <v>2045416</v>
      </c>
      <c r="M14" s="763">
        <v>32608586</v>
      </c>
      <c r="N14" s="763">
        <v>0</v>
      </c>
      <c r="O14" s="763">
        <v>32608586</v>
      </c>
      <c r="P14" s="763">
        <v>1197814461</v>
      </c>
      <c r="Q14" s="763">
        <v>1113592304</v>
      </c>
      <c r="R14" s="763">
        <v>1165205875</v>
      </c>
      <c r="S14" s="763">
        <v>1197814461</v>
      </c>
      <c r="T14" s="763">
        <v>1688104</v>
      </c>
      <c r="U14" s="763">
        <v>0</v>
      </c>
      <c r="V14" s="763">
        <v>1688104</v>
      </c>
      <c r="W14" s="763">
        <v>57351229</v>
      </c>
      <c r="X14" s="763">
        <v>964126</v>
      </c>
      <c r="Y14" s="763">
        <v>1197814461</v>
      </c>
      <c r="Z14" s="634">
        <f t="shared" si="0"/>
        <v>0</v>
      </c>
    </row>
    <row r="15" spans="1:26">
      <c r="A15" s="633" t="s">
        <v>50</v>
      </c>
      <c r="B15" s="633" t="s">
        <v>13</v>
      </c>
      <c r="C15" s="763">
        <v>556233564</v>
      </c>
      <c r="D15" s="763">
        <v>-13253623</v>
      </c>
      <c r="E15" s="763">
        <v>542979941</v>
      </c>
      <c r="F15" s="763">
        <v>380894153</v>
      </c>
      <c r="G15" s="763">
        <v>-5610604</v>
      </c>
      <c r="H15" s="763">
        <v>375283549</v>
      </c>
      <c r="I15" s="763">
        <v>169511053</v>
      </c>
      <c r="J15" s="763">
        <v>-1031559</v>
      </c>
      <c r="K15" s="763">
        <v>168479494</v>
      </c>
      <c r="L15" s="763">
        <v>2054877</v>
      </c>
      <c r="M15" s="763">
        <v>30857455</v>
      </c>
      <c r="N15" s="763">
        <v>0</v>
      </c>
      <c r="O15" s="763">
        <v>30857455</v>
      </c>
      <c r="P15" s="763">
        <v>1119655316</v>
      </c>
      <c r="Q15" s="763">
        <v>1108693647</v>
      </c>
      <c r="R15" s="763">
        <v>1088797861</v>
      </c>
      <c r="S15" s="763">
        <v>1119655316</v>
      </c>
      <c r="T15" s="763">
        <v>1772443</v>
      </c>
      <c r="U15" s="763">
        <v>0</v>
      </c>
      <c r="V15" s="763">
        <v>1772443</v>
      </c>
      <c r="W15" s="763">
        <v>62773017</v>
      </c>
      <c r="X15" s="763">
        <v>1193544</v>
      </c>
      <c r="Y15" s="763">
        <v>1119655316</v>
      </c>
      <c r="Z15" s="634">
        <f t="shared" si="0"/>
        <v>0</v>
      </c>
    </row>
    <row r="16" spans="1:26">
      <c r="A16" s="633" t="s">
        <v>50</v>
      </c>
      <c r="B16" s="633" t="s">
        <v>14</v>
      </c>
      <c r="C16" s="763">
        <v>518186523</v>
      </c>
      <c r="D16" s="763">
        <v>-46036015</v>
      </c>
      <c r="E16" s="763">
        <v>472150508</v>
      </c>
      <c r="F16" s="763">
        <v>371005878</v>
      </c>
      <c r="G16" s="763">
        <v>-24423320</v>
      </c>
      <c r="H16" s="763">
        <v>346582558</v>
      </c>
      <c r="I16" s="763">
        <v>168829608</v>
      </c>
      <c r="J16" s="763">
        <v>-7873059</v>
      </c>
      <c r="K16" s="763">
        <v>160956549</v>
      </c>
      <c r="L16" s="763">
        <v>2158390</v>
      </c>
      <c r="M16" s="763">
        <v>27295395</v>
      </c>
      <c r="N16" s="763">
        <v>0</v>
      </c>
      <c r="O16" s="763">
        <v>27295395</v>
      </c>
      <c r="P16" s="763">
        <v>1009143400</v>
      </c>
      <c r="Q16" s="763">
        <v>1060180399</v>
      </c>
      <c r="R16" s="763">
        <v>981848005</v>
      </c>
      <c r="S16" s="763">
        <v>1009143400</v>
      </c>
      <c r="T16" s="763">
        <v>1804040</v>
      </c>
      <c r="U16" s="763">
        <v>0</v>
      </c>
      <c r="V16" s="763">
        <v>1804040</v>
      </c>
      <c r="W16" s="763">
        <v>54617996</v>
      </c>
      <c r="X16" s="763">
        <v>927344</v>
      </c>
      <c r="Y16" s="763">
        <v>1009143400</v>
      </c>
      <c r="Z16" s="634">
        <f t="shared" si="0"/>
        <v>0</v>
      </c>
    </row>
    <row r="17" spans="1:26">
      <c r="A17" s="633" t="s">
        <v>50</v>
      </c>
      <c r="B17" s="633" t="s">
        <v>15</v>
      </c>
      <c r="C17" s="763">
        <v>403135411</v>
      </c>
      <c r="D17" s="763">
        <v>-30995203</v>
      </c>
      <c r="E17" s="763">
        <v>372140208</v>
      </c>
      <c r="F17" s="763">
        <v>323072435</v>
      </c>
      <c r="G17" s="763">
        <v>1573368</v>
      </c>
      <c r="H17" s="763">
        <v>324645803</v>
      </c>
      <c r="I17" s="763">
        <v>160733831</v>
      </c>
      <c r="J17" s="763">
        <v>-2991141</v>
      </c>
      <c r="K17" s="763">
        <v>157742690</v>
      </c>
      <c r="L17" s="763">
        <v>2158617</v>
      </c>
      <c r="M17" s="763">
        <v>24266224</v>
      </c>
      <c r="N17" s="763">
        <v>0</v>
      </c>
      <c r="O17" s="763">
        <v>24266224</v>
      </c>
      <c r="P17" s="763">
        <v>880953542</v>
      </c>
      <c r="Q17" s="763">
        <v>889100294</v>
      </c>
      <c r="R17" s="763">
        <v>856687318</v>
      </c>
      <c r="S17" s="763">
        <v>880953542</v>
      </c>
      <c r="T17" s="763">
        <v>1628749</v>
      </c>
      <c r="U17" s="763">
        <v>0</v>
      </c>
      <c r="V17" s="763">
        <v>1628749</v>
      </c>
      <c r="W17" s="763">
        <v>23389816</v>
      </c>
      <c r="X17" s="763">
        <v>913792</v>
      </c>
      <c r="Y17" s="763">
        <v>880953542</v>
      </c>
      <c r="Z17" s="634">
        <f t="shared" si="0"/>
        <v>0</v>
      </c>
    </row>
    <row r="18" spans="1:26">
      <c r="A18" s="633" t="s">
        <v>50</v>
      </c>
      <c r="B18" s="633" t="s">
        <v>16</v>
      </c>
      <c r="C18" s="763">
        <v>307065312</v>
      </c>
      <c r="D18" s="763">
        <v>21823904</v>
      </c>
      <c r="E18" s="763">
        <v>328889216</v>
      </c>
      <c r="F18" s="763">
        <v>281003967</v>
      </c>
      <c r="G18" s="763">
        <v>-1529010</v>
      </c>
      <c r="H18" s="763">
        <v>279474957</v>
      </c>
      <c r="I18" s="763">
        <v>144520363</v>
      </c>
      <c r="J18" s="763">
        <v>927408</v>
      </c>
      <c r="K18" s="763">
        <v>145447771</v>
      </c>
      <c r="L18" s="763">
        <v>2134493</v>
      </c>
      <c r="M18" s="763">
        <v>24409306</v>
      </c>
      <c r="N18" s="763">
        <v>0</v>
      </c>
      <c r="O18" s="763">
        <v>24409306</v>
      </c>
      <c r="P18" s="763">
        <v>780355743</v>
      </c>
      <c r="Q18" s="763">
        <v>734724135</v>
      </c>
      <c r="R18" s="763">
        <v>755946437</v>
      </c>
      <c r="S18" s="763">
        <v>780355743</v>
      </c>
      <c r="T18" s="763">
        <v>1493857</v>
      </c>
      <c r="U18" s="763">
        <v>0</v>
      </c>
      <c r="V18" s="763">
        <v>1493857</v>
      </c>
      <c r="W18" s="763">
        <v>39041084</v>
      </c>
      <c r="X18" s="763">
        <v>0</v>
      </c>
      <c r="Y18" s="763">
        <v>780355743</v>
      </c>
      <c r="Z18" s="634">
        <f t="shared" si="0"/>
        <v>0</v>
      </c>
    </row>
    <row r="19" spans="1:26">
      <c r="A19" s="633" t="s">
        <v>50</v>
      </c>
      <c r="B19" s="633" t="s">
        <v>17</v>
      </c>
      <c r="C19" s="763">
        <v>367044007</v>
      </c>
      <c r="D19" s="763">
        <v>43068304</v>
      </c>
      <c r="E19" s="763">
        <v>410112311</v>
      </c>
      <c r="F19" s="763">
        <v>284315573</v>
      </c>
      <c r="G19" s="763">
        <v>1178050</v>
      </c>
      <c r="H19" s="763">
        <v>285493623</v>
      </c>
      <c r="I19" s="763">
        <v>126738871</v>
      </c>
      <c r="J19" s="763">
        <v>641335</v>
      </c>
      <c r="K19" s="763">
        <v>127380206</v>
      </c>
      <c r="L19" s="763">
        <v>2134493</v>
      </c>
      <c r="M19" s="763">
        <v>28484969</v>
      </c>
      <c r="N19" s="763">
        <v>0</v>
      </c>
      <c r="O19" s="763">
        <v>28484969</v>
      </c>
      <c r="P19" s="763">
        <v>853605602</v>
      </c>
      <c r="Q19" s="763">
        <v>780232944</v>
      </c>
      <c r="R19" s="763">
        <v>825120633</v>
      </c>
      <c r="S19" s="763">
        <v>853605602</v>
      </c>
      <c r="T19" s="763">
        <v>1821549</v>
      </c>
      <c r="U19" s="763">
        <v>0</v>
      </c>
      <c r="V19" s="763">
        <v>1821549</v>
      </c>
      <c r="W19" s="763">
        <v>46740489</v>
      </c>
      <c r="X19" s="763">
        <v>0</v>
      </c>
      <c r="Y19" s="763">
        <v>853605602</v>
      </c>
      <c r="Z19" s="634">
        <f t="shared" si="0"/>
        <v>0</v>
      </c>
    </row>
    <row r="20" spans="1:26">
      <c r="A20" s="633" t="s">
        <v>50</v>
      </c>
      <c r="B20" s="586" t="s">
        <v>184</v>
      </c>
      <c r="C20" s="763">
        <v>5016672361</v>
      </c>
      <c r="D20" s="763">
        <v>67746895</v>
      </c>
      <c r="E20" s="763">
        <v>5084419256</v>
      </c>
      <c r="F20" s="763">
        <v>3852564354</v>
      </c>
      <c r="G20" s="763">
        <v>13289030</v>
      </c>
      <c r="H20" s="763">
        <v>3865853384</v>
      </c>
      <c r="I20" s="763">
        <v>1713191389</v>
      </c>
      <c r="J20" s="763">
        <v>28657053</v>
      </c>
      <c r="K20" s="763">
        <v>1741848442</v>
      </c>
      <c r="L20" s="763">
        <v>25291743</v>
      </c>
      <c r="M20" s="763">
        <v>318126432</v>
      </c>
      <c r="N20" s="763">
        <v>11089794</v>
      </c>
      <c r="O20" s="763">
        <v>329216226</v>
      </c>
      <c r="P20" s="763">
        <v>11046629051</v>
      </c>
      <c r="Q20" s="763">
        <v>10607719847</v>
      </c>
      <c r="R20" s="763">
        <v>10717412825</v>
      </c>
      <c r="S20" s="763">
        <v>11046629051</v>
      </c>
      <c r="T20" s="763">
        <v>19956456</v>
      </c>
      <c r="U20" s="763">
        <v>0</v>
      </c>
      <c r="V20" s="763">
        <v>19956456</v>
      </c>
      <c r="W20" s="763">
        <v>588624402</v>
      </c>
      <c r="X20" s="763">
        <v>11443694</v>
      </c>
      <c r="Y20" s="763">
        <v>11046629051</v>
      </c>
      <c r="Z20" s="634">
        <f t="shared" si="0"/>
        <v>0</v>
      </c>
    </row>
    <row r="21" spans="1:26">
      <c r="A21" s="633" t="s">
        <v>51</v>
      </c>
      <c r="B21" s="633" t="s">
        <v>6</v>
      </c>
      <c r="C21" s="763">
        <v>457534391</v>
      </c>
      <c r="D21" s="763">
        <v>-12072273</v>
      </c>
      <c r="E21" s="763">
        <v>445462118</v>
      </c>
      <c r="F21" s="763">
        <v>301752659</v>
      </c>
      <c r="G21" s="763">
        <v>-3761519</v>
      </c>
      <c r="H21" s="763">
        <v>297991140</v>
      </c>
      <c r="I21" s="763">
        <v>129452067</v>
      </c>
      <c r="J21" s="763">
        <v>-1111546</v>
      </c>
      <c r="K21" s="763">
        <v>128340521</v>
      </c>
      <c r="L21" s="763">
        <v>2134493</v>
      </c>
      <c r="M21" s="763">
        <v>29208246</v>
      </c>
      <c r="N21" s="763">
        <v>0</v>
      </c>
      <c r="O21" s="763">
        <v>29208246</v>
      </c>
      <c r="P21" s="763">
        <v>903136518</v>
      </c>
      <c r="Q21" s="763">
        <v>890873610</v>
      </c>
      <c r="R21" s="763">
        <v>873928272</v>
      </c>
      <c r="S21" s="763">
        <v>903136518</v>
      </c>
      <c r="T21" s="763">
        <v>1993685</v>
      </c>
      <c r="U21" s="763">
        <v>0</v>
      </c>
      <c r="V21" s="763">
        <v>1993685</v>
      </c>
      <c r="W21" s="763">
        <v>50204519</v>
      </c>
      <c r="X21" s="763">
        <v>0</v>
      </c>
      <c r="Y21" s="763">
        <v>903136518</v>
      </c>
      <c r="Z21" s="634">
        <f t="shared" si="0"/>
        <v>0</v>
      </c>
    </row>
    <row r="22" spans="1:26">
      <c r="A22" s="633" t="s">
        <v>51</v>
      </c>
      <c r="B22" s="633" t="s">
        <v>7</v>
      </c>
      <c r="C22" s="763">
        <v>406565976</v>
      </c>
      <c r="D22" s="763">
        <v>-52377792</v>
      </c>
      <c r="E22" s="763">
        <v>354188184</v>
      </c>
      <c r="F22" s="763">
        <v>285301285</v>
      </c>
      <c r="G22" s="763">
        <v>-19609908</v>
      </c>
      <c r="H22" s="763">
        <v>265691377</v>
      </c>
      <c r="I22" s="763">
        <v>113278715</v>
      </c>
      <c r="J22" s="763">
        <v>-1395973</v>
      </c>
      <c r="K22" s="763">
        <v>111882742</v>
      </c>
      <c r="L22" s="763">
        <v>2134493</v>
      </c>
      <c r="M22" s="763">
        <v>24533398</v>
      </c>
      <c r="N22" s="763">
        <v>0</v>
      </c>
      <c r="O22" s="763">
        <v>24533398</v>
      </c>
      <c r="P22" s="763">
        <v>758430194</v>
      </c>
      <c r="Q22" s="763">
        <v>807280469</v>
      </c>
      <c r="R22" s="763">
        <v>733896796</v>
      </c>
      <c r="S22" s="763">
        <v>758430194</v>
      </c>
      <c r="T22" s="763">
        <v>1972672</v>
      </c>
      <c r="U22" s="763">
        <v>0</v>
      </c>
      <c r="V22" s="763">
        <v>1972672</v>
      </c>
      <c r="W22" s="763">
        <v>35371703</v>
      </c>
      <c r="X22" s="763">
        <v>0</v>
      </c>
      <c r="Y22" s="763">
        <v>758430194</v>
      </c>
      <c r="Z22" s="634">
        <f t="shared" si="0"/>
        <v>0</v>
      </c>
    </row>
    <row r="23" spans="1:26">
      <c r="A23" s="633" t="s">
        <v>51</v>
      </c>
      <c r="B23" s="633" t="s">
        <v>8</v>
      </c>
      <c r="C23" s="763">
        <v>339512539</v>
      </c>
      <c r="D23" s="763">
        <v>-6073760</v>
      </c>
      <c r="E23" s="763">
        <v>333438779</v>
      </c>
      <c r="F23" s="763">
        <v>278611421</v>
      </c>
      <c r="G23" s="763">
        <v>15457226</v>
      </c>
      <c r="H23" s="763">
        <v>294068647</v>
      </c>
      <c r="I23" s="763">
        <v>131603427</v>
      </c>
      <c r="J23" s="763">
        <v>448586</v>
      </c>
      <c r="K23" s="763">
        <v>132052013</v>
      </c>
      <c r="L23" s="763">
        <v>2134493</v>
      </c>
      <c r="M23" s="763">
        <v>23974290</v>
      </c>
      <c r="N23" s="763">
        <v>0</v>
      </c>
      <c r="O23" s="763">
        <v>23974290</v>
      </c>
      <c r="P23" s="763">
        <v>785668222</v>
      </c>
      <c r="Q23" s="763">
        <v>751861880</v>
      </c>
      <c r="R23" s="763">
        <v>761693932</v>
      </c>
      <c r="S23" s="763">
        <v>785668222</v>
      </c>
      <c r="T23" s="763">
        <v>1762615</v>
      </c>
      <c r="U23" s="763">
        <v>0</v>
      </c>
      <c r="V23" s="763">
        <v>1762615</v>
      </c>
      <c r="W23" s="763">
        <v>37933713</v>
      </c>
      <c r="X23" s="763">
        <v>0</v>
      </c>
      <c r="Y23" s="763">
        <v>785668222</v>
      </c>
      <c r="Z23" s="634">
        <f t="shared" si="0"/>
        <v>0</v>
      </c>
    </row>
    <row r="24" spans="1:26">
      <c r="A24" s="633" t="s">
        <v>51</v>
      </c>
      <c r="B24" s="633" t="s">
        <v>9</v>
      </c>
      <c r="C24" s="763">
        <v>322955569</v>
      </c>
      <c r="D24" s="763">
        <v>-3132827</v>
      </c>
      <c r="E24" s="763">
        <v>319822742</v>
      </c>
      <c r="F24" s="763">
        <v>299295561</v>
      </c>
      <c r="G24" s="763">
        <v>4672630</v>
      </c>
      <c r="H24" s="763">
        <v>303968191</v>
      </c>
      <c r="I24" s="763">
        <v>134655512</v>
      </c>
      <c r="J24" s="763">
        <v>1280418</v>
      </c>
      <c r="K24" s="763">
        <v>135935930</v>
      </c>
      <c r="L24" s="763">
        <v>2134493</v>
      </c>
      <c r="M24" s="763">
        <v>23458239</v>
      </c>
      <c r="N24" s="763">
        <v>0</v>
      </c>
      <c r="O24" s="763">
        <v>23458239</v>
      </c>
      <c r="P24" s="763">
        <v>785319595</v>
      </c>
      <c r="Q24" s="763">
        <v>759041135</v>
      </c>
      <c r="R24" s="763">
        <v>761861356</v>
      </c>
      <c r="S24" s="763">
        <v>785319595</v>
      </c>
      <c r="T24" s="763">
        <v>1658358</v>
      </c>
      <c r="U24" s="763">
        <v>0</v>
      </c>
      <c r="V24" s="763">
        <v>1658358</v>
      </c>
      <c r="W24" s="763">
        <v>37889193</v>
      </c>
      <c r="X24" s="763">
        <v>0</v>
      </c>
      <c r="Y24" s="763">
        <v>785319595</v>
      </c>
      <c r="Z24" s="634">
        <f t="shared" si="0"/>
        <v>0</v>
      </c>
    </row>
    <row r="25" spans="1:26">
      <c r="A25" s="633" t="s">
        <v>51</v>
      </c>
      <c r="B25" s="633" t="s">
        <v>10</v>
      </c>
      <c r="C25" s="763">
        <v>353216104</v>
      </c>
      <c r="D25" s="763">
        <v>90960252</v>
      </c>
      <c r="E25" s="763">
        <v>444176356</v>
      </c>
      <c r="F25" s="763">
        <v>318232008</v>
      </c>
      <c r="G25" s="763">
        <v>42228045</v>
      </c>
      <c r="H25" s="763">
        <v>360460053</v>
      </c>
      <c r="I25" s="763">
        <v>152703989</v>
      </c>
      <c r="J25" s="763">
        <v>2548131</v>
      </c>
      <c r="K25" s="763">
        <v>155252120</v>
      </c>
      <c r="L25" s="763">
        <v>2134493</v>
      </c>
      <c r="M25" s="763">
        <v>28648882</v>
      </c>
      <c r="N25" s="763">
        <v>0</v>
      </c>
      <c r="O25" s="763">
        <v>28648882</v>
      </c>
      <c r="P25" s="763">
        <v>990671904</v>
      </c>
      <c r="Q25" s="763">
        <v>826286594</v>
      </c>
      <c r="R25" s="763">
        <v>962023022</v>
      </c>
      <c r="S25" s="763">
        <v>990671904</v>
      </c>
      <c r="T25" s="763">
        <v>1617456</v>
      </c>
      <c r="U25" s="763">
        <v>0</v>
      </c>
      <c r="V25" s="763">
        <v>1617456</v>
      </c>
      <c r="W25" s="763">
        <v>60373624</v>
      </c>
      <c r="X25" s="763">
        <v>0</v>
      </c>
      <c r="Y25" s="763">
        <v>990671904</v>
      </c>
      <c r="Z25" s="634">
        <f t="shared" si="0"/>
        <v>0</v>
      </c>
    </row>
    <row r="26" spans="1:26">
      <c r="A26" s="633" t="s">
        <v>51</v>
      </c>
      <c r="B26" s="633" t="s">
        <v>11</v>
      </c>
      <c r="C26" s="763">
        <v>505342182</v>
      </c>
      <c r="D26" s="763">
        <v>45071502</v>
      </c>
      <c r="E26" s="763">
        <v>550413684</v>
      </c>
      <c r="F26" s="763">
        <v>378730341</v>
      </c>
      <c r="G26" s="763">
        <v>9188106</v>
      </c>
      <c r="H26" s="763">
        <v>387918447</v>
      </c>
      <c r="I26" s="763">
        <v>153839864</v>
      </c>
      <c r="J26" s="763">
        <v>22816</v>
      </c>
      <c r="K26" s="763">
        <v>153862680</v>
      </c>
      <c r="L26" s="763">
        <v>2134493</v>
      </c>
      <c r="M26" s="763">
        <v>31707626</v>
      </c>
      <c r="N26" s="763">
        <v>0</v>
      </c>
      <c r="O26" s="763">
        <v>31707626</v>
      </c>
      <c r="P26" s="763">
        <v>1126036930</v>
      </c>
      <c r="Q26" s="763">
        <v>1040046880</v>
      </c>
      <c r="R26" s="763">
        <v>1094329304</v>
      </c>
      <c r="S26" s="763">
        <v>1126036930</v>
      </c>
      <c r="T26" s="763">
        <v>1739428</v>
      </c>
      <c r="U26" s="763">
        <v>0</v>
      </c>
      <c r="V26" s="763">
        <v>1739428</v>
      </c>
      <c r="W26" s="763">
        <v>78141792</v>
      </c>
      <c r="X26" s="763">
        <v>0</v>
      </c>
      <c r="Y26" s="763">
        <v>1126036930</v>
      </c>
      <c r="Z26" s="634">
        <f t="shared" si="0"/>
        <v>0</v>
      </c>
    </row>
    <row r="27" spans="1:26">
      <c r="A27" s="633" t="s">
        <v>51</v>
      </c>
      <c r="B27" s="633" t="s">
        <v>12</v>
      </c>
      <c r="C27" s="763">
        <v>591729181</v>
      </c>
      <c r="D27" s="763">
        <v>18311331</v>
      </c>
      <c r="E27" s="763">
        <v>610040512</v>
      </c>
      <c r="F27" s="763">
        <v>406514860</v>
      </c>
      <c r="G27" s="763">
        <v>8183542</v>
      </c>
      <c r="H27" s="763">
        <v>414698402</v>
      </c>
      <c r="I27" s="763">
        <v>171750475</v>
      </c>
      <c r="J27" s="763">
        <v>-247371</v>
      </c>
      <c r="K27" s="763">
        <v>171503104</v>
      </c>
      <c r="L27" s="763">
        <v>2134493</v>
      </c>
      <c r="M27" s="763">
        <v>34430075</v>
      </c>
      <c r="N27" s="763">
        <v>0</v>
      </c>
      <c r="O27" s="763">
        <v>34430075</v>
      </c>
      <c r="P27" s="763">
        <v>1232806586</v>
      </c>
      <c r="Q27" s="763">
        <v>1172129009</v>
      </c>
      <c r="R27" s="763">
        <v>1198376511</v>
      </c>
      <c r="S27" s="763">
        <v>1232806586</v>
      </c>
      <c r="T27" s="763">
        <v>1825242</v>
      </c>
      <c r="U27" s="763">
        <v>0</v>
      </c>
      <c r="V27" s="763">
        <v>1825242</v>
      </c>
      <c r="W27" s="763">
        <v>93737339</v>
      </c>
      <c r="X27" s="763">
        <v>0</v>
      </c>
      <c r="Y27" s="763">
        <v>1232806586</v>
      </c>
      <c r="Z27" s="634">
        <f t="shared" si="0"/>
        <v>0</v>
      </c>
    </row>
    <row r="28" spans="1:26">
      <c r="A28" s="633" t="s">
        <v>51</v>
      </c>
      <c r="B28" s="633" t="s">
        <v>13</v>
      </c>
      <c r="C28" s="763">
        <v>595693219</v>
      </c>
      <c r="D28" s="763">
        <v>-3303173</v>
      </c>
      <c r="E28" s="763">
        <v>592390046</v>
      </c>
      <c r="F28" s="763">
        <v>407905606</v>
      </c>
      <c r="G28" s="763">
        <v>5237826</v>
      </c>
      <c r="H28" s="763">
        <v>413143432</v>
      </c>
      <c r="I28" s="763">
        <v>174157234</v>
      </c>
      <c r="J28" s="763">
        <v>-99517</v>
      </c>
      <c r="K28" s="763">
        <v>174057717</v>
      </c>
      <c r="L28" s="763">
        <v>2134493</v>
      </c>
      <c r="M28" s="763">
        <v>34820280</v>
      </c>
      <c r="N28" s="763">
        <v>0</v>
      </c>
      <c r="O28" s="763">
        <v>34820280</v>
      </c>
      <c r="P28" s="763">
        <v>1216545968</v>
      </c>
      <c r="Q28" s="763">
        <v>1179890552</v>
      </c>
      <c r="R28" s="763">
        <v>1181725688</v>
      </c>
      <c r="S28" s="763">
        <v>1216545968</v>
      </c>
      <c r="T28" s="763">
        <v>2094759</v>
      </c>
      <c r="U28" s="763">
        <v>0</v>
      </c>
      <c r="V28" s="763">
        <v>2094759</v>
      </c>
      <c r="W28" s="763">
        <v>91302248</v>
      </c>
      <c r="X28" s="763">
        <v>0</v>
      </c>
      <c r="Y28" s="763">
        <v>1216545968</v>
      </c>
      <c r="Z28" s="634">
        <f t="shared" si="0"/>
        <v>0</v>
      </c>
    </row>
    <row r="29" spans="1:26">
      <c r="A29" s="633" t="s">
        <v>51</v>
      </c>
      <c r="B29" s="633" t="s">
        <v>14</v>
      </c>
      <c r="C29" s="763">
        <v>563059041</v>
      </c>
      <c r="D29" s="763">
        <v>-64014498</v>
      </c>
      <c r="E29" s="763">
        <v>499044543</v>
      </c>
      <c r="F29" s="763">
        <v>406239767</v>
      </c>
      <c r="G29" s="763">
        <v>-28341350</v>
      </c>
      <c r="H29" s="763">
        <v>377898417</v>
      </c>
      <c r="I29" s="763">
        <v>157556063</v>
      </c>
      <c r="J29" s="763">
        <v>-1704218</v>
      </c>
      <c r="K29" s="763">
        <v>155851845</v>
      </c>
      <c r="L29" s="763">
        <v>2134493</v>
      </c>
      <c r="M29" s="763">
        <v>30494548</v>
      </c>
      <c r="N29" s="763">
        <v>0</v>
      </c>
      <c r="O29" s="763">
        <v>30494548</v>
      </c>
      <c r="P29" s="763">
        <v>1065423846</v>
      </c>
      <c r="Q29" s="763">
        <v>1128989364</v>
      </c>
      <c r="R29" s="763">
        <v>1034929298</v>
      </c>
      <c r="S29" s="763">
        <v>1065423846</v>
      </c>
      <c r="T29" s="763">
        <v>1849505</v>
      </c>
      <c r="U29" s="763">
        <v>0</v>
      </c>
      <c r="V29" s="763">
        <v>1849505</v>
      </c>
      <c r="W29" s="763">
        <v>69909887</v>
      </c>
      <c r="X29" s="763">
        <v>0</v>
      </c>
      <c r="Y29" s="763">
        <v>1065423846</v>
      </c>
      <c r="Z29" s="634">
        <f t="shared" si="0"/>
        <v>0</v>
      </c>
    </row>
    <row r="30" spans="1:26">
      <c r="A30" s="633" t="s">
        <v>51</v>
      </c>
      <c r="B30" s="633" t="s">
        <v>15</v>
      </c>
      <c r="C30" s="763">
        <v>449389898</v>
      </c>
      <c r="D30" s="763">
        <v>-74275088</v>
      </c>
      <c r="E30" s="763">
        <v>375114810</v>
      </c>
      <c r="F30" s="763">
        <v>365055609</v>
      </c>
      <c r="G30" s="763">
        <v>-27726460</v>
      </c>
      <c r="H30" s="763">
        <v>337329149</v>
      </c>
      <c r="I30" s="763">
        <v>151640282</v>
      </c>
      <c r="J30" s="763">
        <v>-808663</v>
      </c>
      <c r="K30" s="763">
        <v>150831619</v>
      </c>
      <c r="L30" s="763">
        <v>2134493</v>
      </c>
      <c r="M30" s="763">
        <v>26328937</v>
      </c>
      <c r="N30" s="763">
        <v>0</v>
      </c>
      <c r="O30" s="763">
        <v>26328937</v>
      </c>
      <c r="P30" s="763">
        <v>891739008</v>
      </c>
      <c r="Q30" s="763">
        <v>968220282</v>
      </c>
      <c r="R30" s="763">
        <v>865410071</v>
      </c>
      <c r="S30" s="763">
        <v>891739008</v>
      </c>
      <c r="T30" s="763">
        <v>1625397</v>
      </c>
      <c r="U30" s="763">
        <v>0</v>
      </c>
      <c r="V30" s="763">
        <v>1625397</v>
      </c>
      <c r="W30" s="763">
        <v>48866140</v>
      </c>
      <c r="X30" s="763">
        <v>0</v>
      </c>
      <c r="Y30" s="763">
        <v>891739008</v>
      </c>
      <c r="Z30" s="634">
        <f t="shared" si="0"/>
        <v>0</v>
      </c>
    </row>
    <row r="31" spans="1:26">
      <c r="A31" s="633" t="s">
        <v>51</v>
      </c>
      <c r="B31" s="633" t="s">
        <v>16</v>
      </c>
      <c r="C31" s="763">
        <v>315804055</v>
      </c>
      <c r="D31" s="763">
        <v>22581884</v>
      </c>
      <c r="E31" s="763">
        <v>338385939</v>
      </c>
      <c r="F31" s="763">
        <v>290686145</v>
      </c>
      <c r="G31" s="763">
        <v>-1593753</v>
      </c>
      <c r="H31" s="763">
        <v>289092392</v>
      </c>
      <c r="I31" s="763">
        <v>132378310</v>
      </c>
      <c r="J31" s="763">
        <v>809218</v>
      </c>
      <c r="K31" s="763">
        <v>133187528</v>
      </c>
      <c r="L31" s="763">
        <v>2134493</v>
      </c>
      <c r="M31" s="763">
        <v>24783540</v>
      </c>
      <c r="N31" s="763">
        <v>0</v>
      </c>
      <c r="O31" s="763">
        <v>24783540</v>
      </c>
      <c r="P31" s="763">
        <v>787583892</v>
      </c>
      <c r="Q31" s="763">
        <v>741003003</v>
      </c>
      <c r="R31" s="763">
        <v>762800352</v>
      </c>
      <c r="S31" s="763">
        <v>787583892</v>
      </c>
      <c r="T31" s="763">
        <v>1493857</v>
      </c>
      <c r="U31" s="763">
        <v>0</v>
      </c>
      <c r="V31" s="763">
        <v>1493857</v>
      </c>
      <c r="W31" s="763">
        <v>38087864</v>
      </c>
      <c r="X31" s="763">
        <v>0</v>
      </c>
      <c r="Y31" s="763">
        <v>787583892</v>
      </c>
      <c r="Z31" s="634">
        <f t="shared" si="0"/>
        <v>0</v>
      </c>
    </row>
    <row r="32" spans="1:26">
      <c r="A32" s="633" t="s">
        <v>51</v>
      </c>
      <c r="B32" s="633" t="s">
        <v>17</v>
      </c>
      <c r="C32" s="763">
        <v>378674987</v>
      </c>
      <c r="D32" s="763">
        <v>44835575</v>
      </c>
      <c r="E32" s="763">
        <v>423510562</v>
      </c>
      <c r="F32" s="763">
        <v>296298233</v>
      </c>
      <c r="G32" s="763">
        <v>1264971</v>
      </c>
      <c r="H32" s="763">
        <v>297563204</v>
      </c>
      <c r="I32" s="763">
        <v>128609138</v>
      </c>
      <c r="J32" s="763">
        <v>502107</v>
      </c>
      <c r="K32" s="763">
        <v>129111245</v>
      </c>
      <c r="L32" s="763">
        <v>2134493</v>
      </c>
      <c r="M32" s="763">
        <v>28961531</v>
      </c>
      <c r="N32" s="763">
        <v>0</v>
      </c>
      <c r="O32" s="763">
        <v>28961531</v>
      </c>
      <c r="P32" s="763">
        <v>881281035</v>
      </c>
      <c r="Q32" s="763">
        <v>805716851</v>
      </c>
      <c r="R32" s="763">
        <v>852319504</v>
      </c>
      <c r="S32" s="763">
        <v>881281035</v>
      </c>
      <c r="T32" s="763">
        <v>1821549</v>
      </c>
      <c r="U32" s="763">
        <v>0</v>
      </c>
      <c r="V32" s="763">
        <v>1821549</v>
      </c>
      <c r="W32" s="763">
        <v>47763430</v>
      </c>
      <c r="X32" s="763">
        <v>0</v>
      </c>
      <c r="Y32" s="763">
        <v>881281035</v>
      </c>
      <c r="Z32" s="634">
        <f t="shared" si="0"/>
        <v>0</v>
      </c>
    </row>
    <row r="33" spans="1:26">
      <c r="A33" s="633" t="s">
        <v>51</v>
      </c>
      <c r="B33" s="586" t="s">
        <v>184</v>
      </c>
      <c r="C33" s="763">
        <v>5279477142</v>
      </c>
      <c r="D33" s="763">
        <v>6511133</v>
      </c>
      <c r="E33" s="763">
        <v>5285988275</v>
      </c>
      <c r="F33" s="763">
        <v>4034623495</v>
      </c>
      <c r="G33" s="763">
        <v>5199356</v>
      </c>
      <c r="H33" s="763">
        <v>4039822851</v>
      </c>
      <c r="I33" s="763">
        <v>1731625076</v>
      </c>
      <c r="J33" s="763">
        <v>243988</v>
      </c>
      <c r="K33" s="763">
        <v>1731869064</v>
      </c>
      <c r="L33" s="763">
        <v>25613916</v>
      </c>
      <c r="M33" s="763">
        <v>341349592</v>
      </c>
      <c r="N33" s="763">
        <v>0</v>
      </c>
      <c r="O33" s="763">
        <v>341349592</v>
      </c>
      <c r="P33" s="763">
        <v>11424643698</v>
      </c>
      <c r="Q33" s="763">
        <v>11071339629</v>
      </c>
      <c r="R33" s="763">
        <v>11083294106</v>
      </c>
      <c r="S33" s="763">
        <v>11424643698</v>
      </c>
      <c r="T33" s="763">
        <v>21454523</v>
      </c>
      <c r="U33" s="763">
        <v>0</v>
      </c>
      <c r="V33" s="763">
        <v>21454523</v>
      </c>
      <c r="W33" s="763">
        <v>689581452</v>
      </c>
      <c r="X33" s="763">
        <v>0</v>
      </c>
      <c r="Y33" s="763">
        <v>11424643698</v>
      </c>
      <c r="Z33" s="634">
        <f t="shared" si="0"/>
        <v>0</v>
      </c>
    </row>
    <row r="34" spans="1:26">
      <c r="A34" s="633" t="s">
        <v>52</v>
      </c>
      <c r="B34" s="633" t="s">
        <v>6</v>
      </c>
      <c r="C34" s="763">
        <v>466180215</v>
      </c>
      <c r="D34" s="763">
        <v>-12383221</v>
      </c>
      <c r="E34" s="763">
        <v>453796994</v>
      </c>
      <c r="F34" s="763">
        <v>310344816</v>
      </c>
      <c r="G34" s="763">
        <v>-3860254</v>
      </c>
      <c r="H34" s="763">
        <v>306484562</v>
      </c>
      <c r="I34" s="763">
        <v>129582276</v>
      </c>
      <c r="J34" s="763">
        <v>-1111101</v>
      </c>
      <c r="K34" s="763">
        <v>128471175</v>
      </c>
      <c r="L34" s="763">
        <v>2134493</v>
      </c>
      <c r="M34" s="763">
        <v>29794645</v>
      </c>
      <c r="N34" s="763">
        <v>0</v>
      </c>
      <c r="O34" s="763">
        <v>29794645</v>
      </c>
      <c r="P34" s="763">
        <v>920681869</v>
      </c>
      <c r="Q34" s="763">
        <v>908241800</v>
      </c>
      <c r="R34" s="763">
        <v>890887224</v>
      </c>
      <c r="S34" s="763">
        <v>920681869</v>
      </c>
      <c r="T34" s="763">
        <v>1993685</v>
      </c>
      <c r="U34" s="763">
        <v>0</v>
      </c>
      <c r="V34" s="763">
        <v>1993685</v>
      </c>
      <c r="W34" s="763">
        <v>51711741</v>
      </c>
      <c r="X34" s="763">
        <v>0</v>
      </c>
      <c r="Y34" s="763">
        <v>920681869</v>
      </c>
      <c r="Z34" s="634">
        <f t="shared" si="0"/>
        <v>0</v>
      </c>
    </row>
    <row r="35" spans="1:26">
      <c r="A35" s="633" t="s">
        <v>52</v>
      </c>
      <c r="B35" s="633" t="s">
        <v>7</v>
      </c>
      <c r="C35" s="763">
        <v>414011421</v>
      </c>
      <c r="D35" s="763">
        <v>-53624183</v>
      </c>
      <c r="E35" s="763">
        <v>360387238</v>
      </c>
      <c r="F35" s="763">
        <v>292775829</v>
      </c>
      <c r="G35" s="763">
        <v>-20150342</v>
      </c>
      <c r="H35" s="763">
        <v>272625487</v>
      </c>
      <c r="I35" s="763">
        <v>113530057</v>
      </c>
      <c r="J35" s="763">
        <v>-1409688</v>
      </c>
      <c r="K35" s="763">
        <v>112120369</v>
      </c>
      <c r="L35" s="763">
        <v>2134493</v>
      </c>
      <c r="M35" s="763">
        <v>25147906</v>
      </c>
      <c r="N35" s="763">
        <v>0</v>
      </c>
      <c r="O35" s="763">
        <v>25147906</v>
      </c>
      <c r="P35" s="763">
        <v>772415493</v>
      </c>
      <c r="Q35" s="763">
        <v>822451800</v>
      </c>
      <c r="R35" s="763">
        <v>747267587</v>
      </c>
      <c r="S35" s="763">
        <v>772415493</v>
      </c>
      <c r="T35" s="763">
        <v>1972672</v>
      </c>
      <c r="U35" s="763">
        <v>0</v>
      </c>
      <c r="V35" s="763">
        <v>1972672</v>
      </c>
      <c r="W35" s="763">
        <v>36312167</v>
      </c>
      <c r="X35" s="763">
        <v>0</v>
      </c>
      <c r="Y35" s="763">
        <v>772415493</v>
      </c>
      <c r="Z35" s="634">
        <f t="shared" si="0"/>
        <v>0</v>
      </c>
    </row>
    <row r="36" spans="1:26">
      <c r="A36" s="633" t="s">
        <v>52</v>
      </c>
      <c r="B36" s="633" t="s">
        <v>8</v>
      </c>
      <c r="C36" s="763">
        <v>345108482</v>
      </c>
      <c r="D36" s="763">
        <v>-6201038</v>
      </c>
      <c r="E36" s="763">
        <v>338907444</v>
      </c>
      <c r="F36" s="763">
        <v>285248424</v>
      </c>
      <c r="G36" s="763">
        <v>15834035</v>
      </c>
      <c r="H36" s="763">
        <v>301082459</v>
      </c>
      <c r="I36" s="763">
        <v>131855838</v>
      </c>
      <c r="J36" s="763">
        <v>453668</v>
      </c>
      <c r="K36" s="763">
        <v>132309506</v>
      </c>
      <c r="L36" s="763">
        <v>2134493</v>
      </c>
      <c r="M36" s="763">
        <v>24718871</v>
      </c>
      <c r="N36" s="763">
        <v>0</v>
      </c>
      <c r="O36" s="763">
        <v>24718871</v>
      </c>
      <c r="P36" s="763">
        <v>799152773</v>
      </c>
      <c r="Q36" s="763">
        <v>764347237</v>
      </c>
      <c r="R36" s="763">
        <v>774433902</v>
      </c>
      <c r="S36" s="763">
        <v>799152773</v>
      </c>
      <c r="T36" s="763">
        <v>1762615</v>
      </c>
      <c r="U36" s="763">
        <v>0</v>
      </c>
      <c r="V36" s="763">
        <v>1762615</v>
      </c>
      <c r="W36" s="763">
        <v>38846182</v>
      </c>
      <c r="X36" s="763">
        <v>0</v>
      </c>
      <c r="Y36" s="763">
        <v>799152773</v>
      </c>
      <c r="Z36" s="634">
        <f t="shared" si="0"/>
        <v>0</v>
      </c>
    </row>
    <row r="37" spans="1:26">
      <c r="A37" s="633" t="s">
        <v>52</v>
      </c>
      <c r="B37" s="633" t="s">
        <v>9</v>
      </c>
      <c r="C37" s="763">
        <v>326753415</v>
      </c>
      <c r="D37" s="763">
        <v>-3184981</v>
      </c>
      <c r="E37" s="763">
        <v>323568434</v>
      </c>
      <c r="F37" s="763">
        <v>305733159</v>
      </c>
      <c r="G37" s="763">
        <v>4771172</v>
      </c>
      <c r="H37" s="763">
        <v>310504331</v>
      </c>
      <c r="I37" s="763">
        <v>134889343</v>
      </c>
      <c r="J37" s="763">
        <v>1292075</v>
      </c>
      <c r="K37" s="763">
        <v>136181418</v>
      </c>
      <c r="L37" s="763">
        <v>2134493</v>
      </c>
      <c r="M37" s="763">
        <v>24218512</v>
      </c>
      <c r="N37" s="763">
        <v>0</v>
      </c>
      <c r="O37" s="763">
        <v>24218512</v>
      </c>
      <c r="P37" s="763">
        <v>796607188</v>
      </c>
      <c r="Q37" s="763">
        <v>769510410</v>
      </c>
      <c r="R37" s="763">
        <v>772388676</v>
      </c>
      <c r="S37" s="763">
        <v>796607188</v>
      </c>
      <c r="T37" s="763">
        <v>1658358</v>
      </c>
      <c r="U37" s="763">
        <v>0</v>
      </c>
      <c r="V37" s="763">
        <v>1658358</v>
      </c>
      <c r="W37" s="763">
        <v>38587843</v>
      </c>
      <c r="X37" s="763">
        <v>0</v>
      </c>
      <c r="Y37" s="763">
        <v>796607188</v>
      </c>
      <c r="Z37" s="634">
        <f t="shared" si="0"/>
        <v>0</v>
      </c>
    </row>
    <row r="38" spans="1:26">
      <c r="A38" s="633" t="s">
        <v>52</v>
      </c>
      <c r="B38" s="633" t="s">
        <v>10</v>
      </c>
      <c r="C38" s="763">
        <v>353761541</v>
      </c>
      <c r="D38" s="763">
        <v>91947972</v>
      </c>
      <c r="E38" s="763">
        <v>445709513</v>
      </c>
      <c r="F38" s="763">
        <v>323910710</v>
      </c>
      <c r="G38" s="763">
        <v>43060173</v>
      </c>
      <c r="H38" s="763">
        <v>366970883</v>
      </c>
      <c r="I38" s="763">
        <v>152815998</v>
      </c>
      <c r="J38" s="763">
        <v>2560914</v>
      </c>
      <c r="K38" s="763">
        <v>155376912</v>
      </c>
      <c r="L38" s="763">
        <v>2134493</v>
      </c>
      <c r="M38" s="763">
        <v>29462518</v>
      </c>
      <c r="N38" s="763">
        <v>0</v>
      </c>
      <c r="O38" s="763">
        <v>29462518</v>
      </c>
      <c r="P38" s="763">
        <v>999654319</v>
      </c>
      <c r="Q38" s="763">
        <v>832622742</v>
      </c>
      <c r="R38" s="763">
        <v>970191801</v>
      </c>
      <c r="S38" s="763">
        <v>999654319</v>
      </c>
      <c r="T38" s="763">
        <v>1617456</v>
      </c>
      <c r="U38" s="763">
        <v>0</v>
      </c>
      <c r="V38" s="763">
        <v>1617456</v>
      </c>
      <c r="W38" s="763">
        <v>60958410</v>
      </c>
      <c r="X38" s="763">
        <v>0</v>
      </c>
      <c r="Y38" s="763">
        <v>999654319</v>
      </c>
      <c r="Z38" s="634">
        <f t="shared" si="0"/>
        <v>0</v>
      </c>
    </row>
    <row r="39" spans="1:26">
      <c r="A39" s="633" t="s">
        <v>52</v>
      </c>
      <c r="B39" s="633" t="s">
        <v>11</v>
      </c>
      <c r="C39" s="763">
        <v>504253444</v>
      </c>
      <c r="D39" s="763">
        <v>45428303</v>
      </c>
      <c r="E39" s="763">
        <v>549681747</v>
      </c>
      <c r="F39" s="763">
        <v>384682930</v>
      </c>
      <c r="G39" s="763">
        <v>9358629</v>
      </c>
      <c r="H39" s="763">
        <v>394041559</v>
      </c>
      <c r="I39" s="763">
        <v>153966062</v>
      </c>
      <c r="J39" s="763">
        <v>22394</v>
      </c>
      <c r="K39" s="763">
        <v>153988456</v>
      </c>
      <c r="L39" s="763">
        <v>2134493</v>
      </c>
      <c r="M39" s="763">
        <v>32519738</v>
      </c>
      <c r="N39" s="763">
        <v>0</v>
      </c>
      <c r="O39" s="763">
        <v>32519738</v>
      </c>
      <c r="P39" s="763">
        <v>1132365993</v>
      </c>
      <c r="Q39" s="763">
        <v>1045036929</v>
      </c>
      <c r="R39" s="763">
        <v>1099846255</v>
      </c>
      <c r="S39" s="763">
        <v>1132365993</v>
      </c>
      <c r="T39" s="763">
        <v>1739428</v>
      </c>
      <c r="U39" s="763">
        <v>0</v>
      </c>
      <c r="V39" s="763">
        <v>1739428</v>
      </c>
      <c r="W39" s="763">
        <v>78488801</v>
      </c>
      <c r="X39" s="763">
        <v>0</v>
      </c>
      <c r="Y39" s="763">
        <v>1132365993</v>
      </c>
      <c r="Z39" s="634">
        <f t="shared" si="0"/>
        <v>0</v>
      </c>
    </row>
    <row r="40" spans="1:26">
      <c r="A40" s="633" t="s">
        <v>52</v>
      </c>
      <c r="B40" s="633" t="s">
        <v>12</v>
      </c>
      <c r="C40" s="763">
        <v>589746380</v>
      </c>
      <c r="D40" s="763">
        <v>18430078</v>
      </c>
      <c r="E40" s="763">
        <v>608176458</v>
      </c>
      <c r="F40" s="763">
        <v>411982579</v>
      </c>
      <c r="G40" s="763">
        <v>8316428</v>
      </c>
      <c r="H40" s="763">
        <v>420299007</v>
      </c>
      <c r="I40" s="763">
        <v>171885148</v>
      </c>
      <c r="J40" s="763">
        <v>-248309</v>
      </c>
      <c r="K40" s="763">
        <v>171636839</v>
      </c>
      <c r="L40" s="763">
        <v>2134493</v>
      </c>
      <c r="M40" s="763">
        <v>35293504</v>
      </c>
      <c r="N40" s="763">
        <v>0</v>
      </c>
      <c r="O40" s="763">
        <v>35293504</v>
      </c>
      <c r="P40" s="763">
        <v>1237540301</v>
      </c>
      <c r="Q40" s="763">
        <v>1175748600</v>
      </c>
      <c r="R40" s="763">
        <v>1202246797</v>
      </c>
      <c r="S40" s="763">
        <v>1237540301</v>
      </c>
      <c r="T40" s="763">
        <v>1825242</v>
      </c>
      <c r="U40" s="763">
        <v>0</v>
      </c>
      <c r="V40" s="763">
        <v>1825242</v>
      </c>
      <c r="W40" s="763">
        <v>93892338</v>
      </c>
      <c r="X40" s="763">
        <v>0</v>
      </c>
      <c r="Y40" s="763">
        <v>1237540301</v>
      </c>
      <c r="Z40" s="634">
        <f t="shared" si="0"/>
        <v>0</v>
      </c>
    </row>
    <row r="41" spans="1:26">
      <c r="A41" s="633" t="s">
        <v>52</v>
      </c>
      <c r="B41" s="633" t="s">
        <v>13</v>
      </c>
      <c r="C41" s="763">
        <v>593048331</v>
      </c>
      <c r="D41" s="763">
        <v>-3319392</v>
      </c>
      <c r="E41" s="763">
        <v>589728939</v>
      </c>
      <c r="F41" s="763">
        <v>413173401</v>
      </c>
      <c r="G41" s="763">
        <v>5319777</v>
      </c>
      <c r="H41" s="763">
        <v>418493178</v>
      </c>
      <c r="I41" s="763">
        <v>174291871</v>
      </c>
      <c r="J41" s="763">
        <v>-101149</v>
      </c>
      <c r="K41" s="763">
        <v>174190722</v>
      </c>
      <c r="L41" s="763">
        <v>2134493</v>
      </c>
      <c r="M41" s="763">
        <v>35705051</v>
      </c>
      <c r="N41" s="763">
        <v>0</v>
      </c>
      <c r="O41" s="763">
        <v>35705051</v>
      </c>
      <c r="P41" s="763">
        <v>1220252383</v>
      </c>
      <c r="Q41" s="763">
        <v>1182648096</v>
      </c>
      <c r="R41" s="763">
        <v>1184547332</v>
      </c>
      <c r="S41" s="763">
        <v>1220252383</v>
      </c>
      <c r="T41" s="763">
        <v>2094759</v>
      </c>
      <c r="U41" s="763">
        <v>0</v>
      </c>
      <c r="V41" s="763">
        <v>2094759</v>
      </c>
      <c r="W41" s="763">
        <v>91291277</v>
      </c>
      <c r="X41" s="763">
        <v>0</v>
      </c>
      <c r="Y41" s="763">
        <v>1220252383</v>
      </c>
      <c r="Z41" s="634">
        <f t="shared" si="0"/>
        <v>0</v>
      </c>
    </row>
    <row r="42" spans="1:26">
      <c r="A42" s="633" t="s">
        <v>52</v>
      </c>
      <c r="B42" s="633" t="s">
        <v>14</v>
      </c>
      <c r="C42" s="763">
        <v>560022849</v>
      </c>
      <c r="D42" s="763">
        <v>-64148693</v>
      </c>
      <c r="E42" s="763">
        <v>495874156</v>
      </c>
      <c r="F42" s="763">
        <v>411533069</v>
      </c>
      <c r="G42" s="763">
        <v>-28756068</v>
      </c>
      <c r="H42" s="763">
        <v>382777001</v>
      </c>
      <c r="I42" s="763">
        <v>157685311</v>
      </c>
      <c r="J42" s="763">
        <v>-1711811</v>
      </c>
      <c r="K42" s="763">
        <v>155973500</v>
      </c>
      <c r="L42" s="763">
        <v>2134493</v>
      </c>
      <c r="M42" s="763">
        <v>31366842</v>
      </c>
      <c r="N42" s="763">
        <v>0</v>
      </c>
      <c r="O42" s="763">
        <v>31366842</v>
      </c>
      <c r="P42" s="763">
        <v>1068125992</v>
      </c>
      <c r="Q42" s="763">
        <v>1131375722</v>
      </c>
      <c r="R42" s="763">
        <v>1036759150</v>
      </c>
      <c r="S42" s="763">
        <v>1068125992</v>
      </c>
      <c r="T42" s="763">
        <v>1849505</v>
      </c>
      <c r="U42" s="763">
        <v>0</v>
      </c>
      <c r="V42" s="763">
        <v>1849505</v>
      </c>
      <c r="W42" s="763">
        <v>69733309</v>
      </c>
      <c r="X42" s="763">
        <v>0</v>
      </c>
      <c r="Y42" s="763">
        <v>1068125992</v>
      </c>
      <c r="Z42" s="634">
        <f t="shared" si="0"/>
        <v>0</v>
      </c>
    </row>
    <row r="43" spans="1:26">
      <c r="A43" s="633" t="s">
        <v>52</v>
      </c>
      <c r="B43" s="633" t="s">
        <v>15</v>
      </c>
      <c r="C43" s="763">
        <v>445817810</v>
      </c>
      <c r="D43" s="763">
        <v>-74041008</v>
      </c>
      <c r="E43" s="763">
        <v>371776802</v>
      </c>
      <c r="F43" s="763">
        <v>369842451</v>
      </c>
      <c r="G43" s="763">
        <v>-28120379</v>
      </c>
      <c r="H43" s="763">
        <v>341722072</v>
      </c>
      <c r="I43" s="763">
        <v>151757706</v>
      </c>
      <c r="J43" s="763">
        <v>-812550</v>
      </c>
      <c r="K43" s="763">
        <v>150945156</v>
      </c>
      <c r="L43" s="763">
        <v>2134493</v>
      </c>
      <c r="M43" s="763">
        <v>27243425</v>
      </c>
      <c r="N43" s="763">
        <v>0</v>
      </c>
      <c r="O43" s="763">
        <v>27243425</v>
      </c>
      <c r="P43" s="763">
        <v>893821948</v>
      </c>
      <c r="Q43" s="763">
        <v>969552460</v>
      </c>
      <c r="R43" s="763">
        <v>866578523</v>
      </c>
      <c r="S43" s="763">
        <v>893821948</v>
      </c>
      <c r="T43" s="763">
        <v>1625397</v>
      </c>
      <c r="U43" s="763">
        <v>0</v>
      </c>
      <c r="V43" s="763">
        <v>1625397</v>
      </c>
      <c r="W43" s="763">
        <v>48629204</v>
      </c>
      <c r="X43" s="763">
        <v>0</v>
      </c>
      <c r="Y43" s="763">
        <v>893821948</v>
      </c>
      <c r="Z43" s="634">
        <f t="shared" si="0"/>
        <v>0</v>
      </c>
    </row>
    <row r="44" spans="1:26">
      <c r="A44" s="633" t="s">
        <v>52</v>
      </c>
      <c r="B44" s="633" t="s">
        <v>16</v>
      </c>
      <c r="C44" s="763">
        <v>310443287</v>
      </c>
      <c r="D44" s="763">
        <v>22327565</v>
      </c>
      <c r="E44" s="763">
        <v>332770852</v>
      </c>
      <c r="F44" s="763">
        <v>294611466</v>
      </c>
      <c r="G44" s="763">
        <v>-1627666</v>
      </c>
      <c r="H44" s="763">
        <v>292983800</v>
      </c>
      <c r="I44" s="763">
        <v>132478051</v>
      </c>
      <c r="J44" s="763">
        <v>813291</v>
      </c>
      <c r="K44" s="763">
        <v>133291342</v>
      </c>
      <c r="L44" s="763">
        <v>2134493</v>
      </c>
      <c r="M44" s="763">
        <v>25679522</v>
      </c>
      <c r="N44" s="763">
        <v>0</v>
      </c>
      <c r="O44" s="763">
        <v>25679522</v>
      </c>
      <c r="P44" s="763">
        <v>786860009</v>
      </c>
      <c r="Q44" s="763">
        <v>739667297</v>
      </c>
      <c r="R44" s="763">
        <v>761180487</v>
      </c>
      <c r="S44" s="763">
        <v>786860009</v>
      </c>
      <c r="T44" s="763">
        <v>1493857</v>
      </c>
      <c r="U44" s="763">
        <v>0</v>
      </c>
      <c r="V44" s="763">
        <v>1493857</v>
      </c>
      <c r="W44" s="763">
        <v>37628499</v>
      </c>
      <c r="X44" s="763">
        <v>0</v>
      </c>
      <c r="Y44" s="763">
        <v>786860009</v>
      </c>
      <c r="Z44" s="634">
        <f t="shared" si="0"/>
        <v>0</v>
      </c>
    </row>
    <row r="45" spans="1:26">
      <c r="A45" s="633" t="s">
        <v>52</v>
      </c>
      <c r="B45" s="633" t="s">
        <v>17</v>
      </c>
      <c r="C45" s="763">
        <v>370942950</v>
      </c>
      <c r="D45" s="763">
        <v>44286313</v>
      </c>
      <c r="E45" s="763">
        <v>415229263</v>
      </c>
      <c r="F45" s="763">
        <v>300181670</v>
      </c>
      <c r="G45" s="763">
        <v>1272324</v>
      </c>
      <c r="H45" s="763">
        <v>301453994</v>
      </c>
      <c r="I45" s="763">
        <v>128630138</v>
      </c>
      <c r="J45" s="763">
        <v>502310</v>
      </c>
      <c r="K45" s="763">
        <v>129132448</v>
      </c>
      <c r="L45" s="763">
        <v>2134493</v>
      </c>
      <c r="M45" s="763">
        <v>29897821</v>
      </c>
      <c r="N45" s="763">
        <v>0</v>
      </c>
      <c r="O45" s="763">
        <v>29897821</v>
      </c>
      <c r="P45" s="763">
        <v>877848019</v>
      </c>
      <c r="Q45" s="763">
        <v>801889251</v>
      </c>
      <c r="R45" s="763">
        <v>847950198</v>
      </c>
      <c r="S45" s="763">
        <v>877848019</v>
      </c>
      <c r="T45" s="763">
        <v>1821549</v>
      </c>
      <c r="U45" s="763">
        <v>0</v>
      </c>
      <c r="V45" s="763">
        <v>1821549</v>
      </c>
      <c r="W45" s="763">
        <v>46951876</v>
      </c>
      <c r="X45" s="763">
        <v>0</v>
      </c>
      <c r="Y45" s="763">
        <v>877848019</v>
      </c>
      <c r="Z45" s="634">
        <f t="shared" si="0"/>
        <v>0</v>
      </c>
    </row>
    <row r="46" spans="1:26">
      <c r="A46" s="633" t="s">
        <v>52</v>
      </c>
      <c r="B46" s="586" t="s">
        <v>184</v>
      </c>
      <c r="C46" s="763">
        <v>5280090125</v>
      </c>
      <c r="D46" s="763">
        <v>5517715</v>
      </c>
      <c r="E46" s="763">
        <v>5285607840</v>
      </c>
      <c r="F46" s="763">
        <v>4104020504</v>
      </c>
      <c r="G46" s="763">
        <v>5417829</v>
      </c>
      <c r="H46" s="763">
        <v>4109438333</v>
      </c>
      <c r="I46" s="763">
        <v>1733367799</v>
      </c>
      <c r="J46" s="763">
        <v>250044</v>
      </c>
      <c r="K46" s="763">
        <v>1733617843</v>
      </c>
      <c r="L46" s="763">
        <v>25613916</v>
      </c>
      <c r="M46" s="763">
        <v>351048355</v>
      </c>
      <c r="N46" s="763">
        <v>0</v>
      </c>
      <c r="O46" s="763">
        <v>351048355</v>
      </c>
      <c r="P46" s="763">
        <v>11505326287</v>
      </c>
      <c r="Q46" s="763">
        <v>11143092344</v>
      </c>
      <c r="R46" s="763">
        <v>11154277932</v>
      </c>
      <c r="S46" s="763">
        <v>11505326287</v>
      </c>
      <c r="T46" s="763">
        <v>21454523</v>
      </c>
      <c r="U46" s="763">
        <v>0</v>
      </c>
      <c r="V46" s="763">
        <v>21454523</v>
      </c>
      <c r="W46" s="763">
        <v>693031647</v>
      </c>
      <c r="X46" s="763">
        <v>0</v>
      </c>
      <c r="Y46" s="763">
        <v>11505326287</v>
      </c>
      <c r="Z46" s="634">
        <f t="shared" si="0"/>
        <v>0</v>
      </c>
    </row>
    <row r="47" spans="1:26">
      <c r="A47" s="633" t="s">
        <v>328</v>
      </c>
      <c r="B47" s="633" t="s">
        <v>6</v>
      </c>
      <c r="C47" s="763">
        <v>457924416</v>
      </c>
      <c r="D47" s="763">
        <v>-12268986</v>
      </c>
      <c r="E47" s="763">
        <v>445655430</v>
      </c>
      <c r="F47" s="763">
        <v>314437140</v>
      </c>
      <c r="G47" s="763">
        <v>-3909345</v>
      </c>
      <c r="H47" s="763">
        <v>310527795</v>
      </c>
      <c r="I47" s="763">
        <v>129582276</v>
      </c>
      <c r="J47" s="763">
        <v>-1111101</v>
      </c>
      <c r="K47" s="763">
        <v>128471175</v>
      </c>
      <c r="L47" s="763">
        <v>2134493</v>
      </c>
      <c r="M47" s="763">
        <v>30739310</v>
      </c>
      <c r="N47" s="763">
        <v>0</v>
      </c>
      <c r="O47" s="763">
        <v>30739310</v>
      </c>
      <c r="P47" s="763">
        <v>917528203</v>
      </c>
      <c r="Q47" s="763">
        <v>904078325</v>
      </c>
      <c r="R47" s="763">
        <v>886788893</v>
      </c>
      <c r="S47" s="763">
        <v>917528203</v>
      </c>
      <c r="T47" s="763">
        <v>1993685</v>
      </c>
      <c r="U47" s="763">
        <v>0</v>
      </c>
      <c r="V47" s="763">
        <v>1993685</v>
      </c>
      <c r="W47" s="763">
        <v>50719971</v>
      </c>
      <c r="X47" s="763">
        <v>0</v>
      </c>
      <c r="Y47" s="763">
        <v>917528203</v>
      </c>
      <c r="Z47" s="634">
        <f t="shared" si="0"/>
        <v>0</v>
      </c>
    </row>
    <row r="48" spans="1:26">
      <c r="A48" s="633" t="s">
        <v>328</v>
      </c>
      <c r="B48" s="633" t="s">
        <v>7</v>
      </c>
      <c r="C48" s="763">
        <v>408762484</v>
      </c>
      <c r="D48" s="763">
        <v>-53286851</v>
      </c>
      <c r="E48" s="763">
        <v>355475633</v>
      </c>
      <c r="F48" s="763">
        <v>297371463</v>
      </c>
      <c r="G48" s="763">
        <v>-20481166</v>
      </c>
      <c r="H48" s="763">
        <v>276890297</v>
      </c>
      <c r="I48" s="763">
        <v>113530057</v>
      </c>
      <c r="J48" s="763">
        <v>-1409688</v>
      </c>
      <c r="K48" s="763">
        <v>112120369</v>
      </c>
      <c r="L48" s="763">
        <v>2134493</v>
      </c>
      <c r="M48" s="763">
        <v>26004745</v>
      </c>
      <c r="N48" s="763">
        <v>0</v>
      </c>
      <c r="O48" s="763">
        <v>26004745</v>
      </c>
      <c r="P48" s="763">
        <v>772625537</v>
      </c>
      <c r="Q48" s="763">
        <v>821798497</v>
      </c>
      <c r="R48" s="763">
        <v>746620792</v>
      </c>
      <c r="S48" s="763">
        <v>772625537</v>
      </c>
      <c r="T48" s="763">
        <v>1972672</v>
      </c>
      <c r="U48" s="763">
        <v>0</v>
      </c>
      <c r="V48" s="763">
        <v>1972672</v>
      </c>
      <c r="W48" s="763">
        <v>35823213</v>
      </c>
      <c r="X48" s="763">
        <v>0</v>
      </c>
      <c r="Y48" s="763">
        <v>772625537</v>
      </c>
      <c r="Z48" s="634">
        <f t="shared" si="0"/>
        <v>0</v>
      </c>
    </row>
    <row r="49" spans="1:26">
      <c r="A49" s="633" t="s">
        <v>328</v>
      </c>
      <c r="B49" s="633" t="s">
        <v>8</v>
      </c>
      <c r="C49" s="763">
        <v>341307685</v>
      </c>
      <c r="D49" s="763">
        <v>-6163049</v>
      </c>
      <c r="E49" s="763">
        <v>335144636</v>
      </c>
      <c r="F49" s="763">
        <v>290336793</v>
      </c>
      <c r="G49" s="763">
        <v>16140720</v>
      </c>
      <c r="H49" s="763">
        <v>306477513</v>
      </c>
      <c r="I49" s="763">
        <v>131855838</v>
      </c>
      <c r="J49" s="763">
        <v>453668</v>
      </c>
      <c r="K49" s="763">
        <v>132309506</v>
      </c>
      <c r="L49" s="763">
        <v>2134493</v>
      </c>
      <c r="M49" s="763">
        <v>25666290</v>
      </c>
      <c r="N49" s="763">
        <v>0</v>
      </c>
      <c r="O49" s="763">
        <v>25666290</v>
      </c>
      <c r="P49" s="763">
        <v>801732438</v>
      </c>
      <c r="Q49" s="763">
        <v>765634809</v>
      </c>
      <c r="R49" s="763">
        <v>776066148</v>
      </c>
      <c r="S49" s="763">
        <v>801732438</v>
      </c>
      <c r="T49" s="763">
        <v>1762615</v>
      </c>
      <c r="U49" s="763">
        <v>0</v>
      </c>
      <c r="V49" s="763">
        <v>1762615</v>
      </c>
      <c r="W49" s="763">
        <v>38556467</v>
      </c>
      <c r="X49" s="763">
        <v>0</v>
      </c>
      <c r="Y49" s="763">
        <v>801732438</v>
      </c>
      <c r="Z49" s="634">
        <f t="shared" si="0"/>
        <v>0</v>
      </c>
    </row>
    <row r="50" spans="1:26">
      <c r="A50" s="633" t="s">
        <v>328</v>
      </c>
      <c r="B50" s="633" t="s">
        <v>9</v>
      </c>
      <c r="C50" s="763">
        <v>323884589</v>
      </c>
      <c r="D50" s="763">
        <v>-3172511</v>
      </c>
      <c r="E50" s="763">
        <v>320712078</v>
      </c>
      <c r="F50" s="763">
        <v>311738384</v>
      </c>
      <c r="G50" s="763">
        <v>4864415</v>
      </c>
      <c r="H50" s="763">
        <v>316602799</v>
      </c>
      <c r="I50" s="763">
        <v>134889343</v>
      </c>
      <c r="J50" s="763">
        <v>1292075</v>
      </c>
      <c r="K50" s="763">
        <v>136181418</v>
      </c>
      <c r="L50" s="763">
        <v>2134493</v>
      </c>
      <c r="M50" s="763">
        <v>25129447</v>
      </c>
      <c r="N50" s="763">
        <v>0</v>
      </c>
      <c r="O50" s="763">
        <v>25129447</v>
      </c>
      <c r="P50" s="763">
        <v>800760235</v>
      </c>
      <c r="Q50" s="763">
        <v>772646809</v>
      </c>
      <c r="R50" s="763">
        <v>775630788</v>
      </c>
      <c r="S50" s="763">
        <v>800760235</v>
      </c>
      <c r="T50" s="763">
        <v>1658358</v>
      </c>
      <c r="U50" s="763">
        <v>0</v>
      </c>
      <c r="V50" s="763">
        <v>1658358</v>
      </c>
      <c r="W50" s="763">
        <v>38451932</v>
      </c>
      <c r="X50" s="763">
        <v>0</v>
      </c>
      <c r="Y50" s="763">
        <v>800760235</v>
      </c>
      <c r="Z50" s="634">
        <f t="shared" si="0"/>
        <v>0</v>
      </c>
    </row>
    <row r="51" spans="1:26">
      <c r="A51" s="633" t="s">
        <v>328</v>
      </c>
      <c r="B51" s="633" t="s">
        <v>10</v>
      </c>
      <c r="C51" s="763">
        <v>350828553</v>
      </c>
      <c r="D51" s="763">
        <v>92164286</v>
      </c>
      <c r="E51" s="763">
        <v>442992839</v>
      </c>
      <c r="F51" s="763">
        <v>330401436</v>
      </c>
      <c r="G51" s="763">
        <v>44024027</v>
      </c>
      <c r="H51" s="763">
        <v>374425463</v>
      </c>
      <c r="I51" s="763">
        <v>152815998</v>
      </c>
      <c r="J51" s="763">
        <v>2560914</v>
      </c>
      <c r="K51" s="763">
        <v>155376912</v>
      </c>
      <c r="L51" s="763">
        <v>2134493</v>
      </c>
      <c r="M51" s="763">
        <v>30393797</v>
      </c>
      <c r="N51" s="763">
        <v>0</v>
      </c>
      <c r="O51" s="763">
        <v>30393797</v>
      </c>
      <c r="P51" s="763">
        <v>1005323504</v>
      </c>
      <c r="Q51" s="763">
        <v>836180480</v>
      </c>
      <c r="R51" s="763">
        <v>974929707</v>
      </c>
      <c r="S51" s="763">
        <v>1005323504</v>
      </c>
      <c r="T51" s="763">
        <v>1617456</v>
      </c>
      <c r="U51" s="763">
        <v>0</v>
      </c>
      <c r="V51" s="763">
        <v>1617456</v>
      </c>
      <c r="W51" s="763">
        <v>60929395</v>
      </c>
      <c r="X51" s="763">
        <v>0</v>
      </c>
      <c r="Y51" s="763">
        <v>1005323504</v>
      </c>
      <c r="Z51" s="634">
        <f t="shared" si="0"/>
        <v>0</v>
      </c>
    </row>
    <row r="52" spans="1:26">
      <c r="A52" s="633" t="s">
        <v>328</v>
      </c>
      <c r="B52" s="633" t="s">
        <v>11</v>
      </c>
      <c r="C52" s="763">
        <v>503190972</v>
      </c>
      <c r="D52" s="763">
        <v>45848638</v>
      </c>
      <c r="E52" s="763">
        <v>549039610</v>
      </c>
      <c r="F52" s="763">
        <v>392685605</v>
      </c>
      <c r="G52" s="763">
        <v>9587278</v>
      </c>
      <c r="H52" s="763">
        <v>402272883</v>
      </c>
      <c r="I52" s="763">
        <v>153966062</v>
      </c>
      <c r="J52" s="763">
        <v>22394</v>
      </c>
      <c r="K52" s="763">
        <v>153988456</v>
      </c>
      <c r="L52" s="763">
        <v>2134493</v>
      </c>
      <c r="M52" s="763">
        <v>33408835</v>
      </c>
      <c r="N52" s="763">
        <v>0</v>
      </c>
      <c r="O52" s="763">
        <v>33408835</v>
      </c>
      <c r="P52" s="763">
        <v>1140844277</v>
      </c>
      <c r="Q52" s="763">
        <v>1051977132</v>
      </c>
      <c r="R52" s="763">
        <v>1107435442</v>
      </c>
      <c r="S52" s="763">
        <v>1140844277</v>
      </c>
      <c r="T52" s="763">
        <v>1739428</v>
      </c>
      <c r="U52" s="763">
        <v>0</v>
      </c>
      <c r="V52" s="763">
        <v>1739428</v>
      </c>
      <c r="W52" s="763">
        <v>78884794</v>
      </c>
      <c r="X52" s="763">
        <v>0</v>
      </c>
      <c r="Y52" s="763">
        <v>1140844277</v>
      </c>
      <c r="Z52" s="634">
        <f t="shared" si="0"/>
        <v>0</v>
      </c>
    </row>
    <row r="53" spans="1:26">
      <c r="A53" s="633" t="s">
        <v>328</v>
      </c>
      <c r="B53" s="633" t="s">
        <v>12</v>
      </c>
      <c r="C53" s="763">
        <v>590764710</v>
      </c>
      <c r="D53" s="763">
        <v>18665363</v>
      </c>
      <c r="E53" s="763">
        <v>609430073</v>
      </c>
      <c r="F53" s="763">
        <v>420929619</v>
      </c>
      <c r="G53" s="763">
        <v>8531755</v>
      </c>
      <c r="H53" s="763">
        <v>429461374</v>
      </c>
      <c r="I53" s="763">
        <v>171923591</v>
      </c>
      <c r="J53" s="763">
        <v>-248618</v>
      </c>
      <c r="K53" s="763">
        <v>171674973</v>
      </c>
      <c r="L53" s="763">
        <v>2134493</v>
      </c>
      <c r="M53" s="763">
        <v>36198851</v>
      </c>
      <c r="N53" s="763">
        <v>0</v>
      </c>
      <c r="O53" s="763">
        <v>36198851</v>
      </c>
      <c r="P53" s="763">
        <v>1248899764</v>
      </c>
      <c r="Q53" s="763">
        <v>1185752413</v>
      </c>
      <c r="R53" s="763">
        <v>1212700913</v>
      </c>
      <c r="S53" s="763">
        <v>1248899764</v>
      </c>
      <c r="T53" s="763">
        <v>1825242</v>
      </c>
      <c r="U53" s="763">
        <v>0</v>
      </c>
      <c r="V53" s="763">
        <v>1825242</v>
      </c>
      <c r="W53" s="763">
        <v>94767028</v>
      </c>
      <c r="X53" s="763">
        <v>0</v>
      </c>
      <c r="Y53" s="763">
        <v>1248899764</v>
      </c>
      <c r="Z53" s="634">
        <f t="shared" si="0"/>
        <v>0</v>
      </c>
    </row>
    <row r="54" spans="1:26">
      <c r="A54" s="633" t="s">
        <v>328</v>
      </c>
      <c r="B54" s="633" t="s">
        <v>13</v>
      </c>
      <c r="C54" s="763">
        <v>595663143</v>
      </c>
      <c r="D54" s="763">
        <v>-3368344</v>
      </c>
      <c r="E54" s="763">
        <v>592294799</v>
      </c>
      <c r="F54" s="763">
        <v>422633296</v>
      </c>
      <c r="G54" s="763">
        <v>5463780</v>
      </c>
      <c r="H54" s="763">
        <v>428097076</v>
      </c>
      <c r="I54" s="763">
        <v>174368677</v>
      </c>
      <c r="J54" s="763">
        <v>-102221</v>
      </c>
      <c r="K54" s="763">
        <v>174266456</v>
      </c>
      <c r="L54" s="763">
        <v>2134493</v>
      </c>
      <c r="M54" s="763">
        <v>36597777</v>
      </c>
      <c r="N54" s="763">
        <v>0</v>
      </c>
      <c r="O54" s="763">
        <v>36597777</v>
      </c>
      <c r="P54" s="763">
        <v>1233390601</v>
      </c>
      <c r="Q54" s="763">
        <v>1194799609</v>
      </c>
      <c r="R54" s="763">
        <v>1196792824</v>
      </c>
      <c r="S54" s="763">
        <v>1233390601</v>
      </c>
      <c r="T54" s="763">
        <v>2094759</v>
      </c>
      <c r="U54" s="763">
        <v>0</v>
      </c>
      <c r="V54" s="763">
        <v>2094759</v>
      </c>
      <c r="W54" s="763">
        <v>92411345</v>
      </c>
      <c r="X54" s="763">
        <v>0</v>
      </c>
      <c r="Y54" s="763">
        <v>1233390601</v>
      </c>
      <c r="Z54" s="634">
        <f t="shared" si="0"/>
        <v>0</v>
      </c>
    </row>
    <row r="55" spans="1:26">
      <c r="A55" s="633" t="s">
        <v>328</v>
      </c>
      <c r="B55" s="633" t="s">
        <v>14</v>
      </c>
      <c r="C55" s="763">
        <v>564553816</v>
      </c>
      <c r="D55" s="763">
        <v>-65197923</v>
      </c>
      <c r="E55" s="763">
        <v>499355893</v>
      </c>
      <c r="F55" s="763">
        <v>421503652</v>
      </c>
      <c r="G55" s="763">
        <v>-29517285</v>
      </c>
      <c r="H55" s="763">
        <v>391986367</v>
      </c>
      <c r="I55" s="763">
        <v>157759791</v>
      </c>
      <c r="J55" s="763">
        <v>-1716711</v>
      </c>
      <c r="K55" s="763">
        <v>156043080</v>
      </c>
      <c r="L55" s="763">
        <v>2134493</v>
      </c>
      <c r="M55" s="763">
        <v>32221516</v>
      </c>
      <c r="N55" s="763">
        <v>0</v>
      </c>
      <c r="O55" s="763">
        <v>32221516</v>
      </c>
      <c r="P55" s="763">
        <v>1081741349</v>
      </c>
      <c r="Q55" s="763">
        <v>1145951752</v>
      </c>
      <c r="R55" s="763">
        <v>1049519833</v>
      </c>
      <c r="S55" s="763">
        <v>1081741349</v>
      </c>
      <c r="T55" s="763">
        <v>1849505</v>
      </c>
      <c r="U55" s="763">
        <v>0</v>
      </c>
      <c r="V55" s="763">
        <v>1849505</v>
      </c>
      <c r="W55" s="763">
        <v>70754104</v>
      </c>
      <c r="X55" s="763">
        <v>0</v>
      </c>
      <c r="Y55" s="763">
        <v>1081741349</v>
      </c>
      <c r="Z55" s="634">
        <f t="shared" si="0"/>
        <v>0</v>
      </c>
    </row>
    <row r="56" spans="1:26">
      <c r="A56" s="633" t="s">
        <v>328</v>
      </c>
      <c r="B56" s="633" t="s">
        <v>15</v>
      </c>
      <c r="C56" s="763">
        <v>451587786</v>
      </c>
      <c r="D56" s="763">
        <v>-75389828</v>
      </c>
      <c r="E56" s="763">
        <v>376197958</v>
      </c>
      <c r="F56" s="763">
        <v>379687930</v>
      </c>
      <c r="G56" s="763">
        <v>-28919421</v>
      </c>
      <c r="H56" s="763">
        <v>350768509</v>
      </c>
      <c r="I56" s="763">
        <v>151825823</v>
      </c>
      <c r="J56" s="763">
        <v>-815092</v>
      </c>
      <c r="K56" s="763">
        <v>151010731</v>
      </c>
      <c r="L56" s="763">
        <v>2134493</v>
      </c>
      <c r="M56" s="763">
        <v>28121770</v>
      </c>
      <c r="N56" s="763">
        <v>0</v>
      </c>
      <c r="O56" s="763">
        <v>28121770</v>
      </c>
      <c r="P56" s="763">
        <v>908233461</v>
      </c>
      <c r="Q56" s="763">
        <v>985236032</v>
      </c>
      <c r="R56" s="763">
        <v>880111691</v>
      </c>
      <c r="S56" s="763">
        <v>908233461</v>
      </c>
      <c r="T56" s="763">
        <v>1625397</v>
      </c>
      <c r="U56" s="763">
        <v>0</v>
      </c>
      <c r="V56" s="763">
        <v>1625397</v>
      </c>
      <c r="W56" s="763">
        <v>49561385</v>
      </c>
      <c r="X56" s="763">
        <v>0</v>
      </c>
      <c r="Y56" s="763">
        <v>908233461</v>
      </c>
      <c r="Z56" s="634">
        <f t="shared" si="0"/>
        <v>0</v>
      </c>
    </row>
    <row r="57" spans="1:26">
      <c r="A57" s="633" t="s">
        <v>328</v>
      </c>
      <c r="B57" s="633" t="s">
        <v>16</v>
      </c>
      <c r="C57" s="763">
        <v>315160554</v>
      </c>
      <c r="D57" s="763">
        <v>22800264</v>
      </c>
      <c r="E57" s="763">
        <v>337960818</v>
      </c>
      <c r="F57" s="763">
        <v>303221068</v>
      </c>
      <c r="G57" s="763">
        <v>-1705021</v>
      </c>
      <c r="H57" s="763">
        <v>301516047</v>
      </c>
      <c r="I57" s="763">
        <v>132534545</v>
      </c>
      <c r="J57" s="763">
        <v>815937</v>
      </c>
      <c r="K57" s="763">
        <v>133350482</v>
      </c>
      <c r="L57" s="763">
        <v>2134493</v>
      </c>
      <c r="M57" s="763">
        <v>26531125</v>
      </c>
      <c r="N57" s="763">
        <v>0</v>
      </c>
      <c r="O57" s="763">
        <v>26531125</v>
      </c>
      <c r="P57" s="763">
        <v>801492965</v>
      </c>
      <c r="Q57" s="763">
        <v>753050660</v>
      </c>
      <c r="R57" s="763">
        <v>774961840</v>
      </c>
      <c r="S57" s="763">
        <v>801492965</v>
      </c>
      <c r="T57" s="763">
        <v>1493857</v>
      </c>
      <c r="U57" s="763">
        <v>0</v>
      </c>
      <c r="V57" s="763">
        <v>1493857</v>
      </c>
      <c r="W57" s="763">
        <v>38504208</v>
      </c>
      <c r="X57" s="763">
        <v>0</v>
      </c>
      <c r="Y57" s="763">
        <v>801492965</v>
      </c>
      <c r="Z57" s="634">
        <f t="shared" si="0"/>
        <v>0</v>
      </c>
    </row>
    <row r="58" spans="1:26">
      <c r="A58" s="633" t="s">
        <v>328</v>
      </c>
      <c r="B58" s="633" t="s">
        <v>17</v>
      </c>
      <c r="C58" s="763">
        <v>376642414</v>
      </c>
      <c r="D58" s="763">
        <v>45359982</v>
      </c>
      <c r="E58" s="763">
        <v>422002396</v>
      </c>
      <c r="F58" s="763">
        <v>309462479</v>
      </c>
      <c r="G58" s="763">
        <v>1298815</v>
      </c>
      <c r="H58" s="763">
        <v>310761294</v>
      </c>
      <c r="I58" s="763">
        <v>128689881</v>
      </c>
      <c r="J58" s="763">
        <v>502536</v>
      </c>
      <c r="K58" s="763">
        <v>129192417</v>
      </c>
      <c r="L58" s="763">
        <v>2134493</v>
      </c>
      <c r="M58" s="763">
        <v>30786645</v>
      </c>
      <c r="N58" s="763">
        <v>0</v>
      </c>
      <c r="O58" s="763">
        <v>30786645</v>
      </c>
      <c r="P58" s="763">
        <v>894877245</v>
      </c>
      <c r="Q58" s="763">
        <v>816929267</v>
      </c>
      <c r="R58" s="763">
        <v>864090600</v>
      </c>
      <c r="S58" s="763">
        <v>894877245</v>
      </c>
      <c r="T58" s="763">
        <v>1821549</v>
      </c>
      <c r="U58" s="763">
        <v>0</v>
      </c>
      <c r="V58" s="763">
        <v>1821549</v>
      </c>
      <c r="W58" s="763">
        <v>48174535</v>
      </c>
      <c r="X58" s="763">
        <v>0</v>
      </c>
      <c r="Y58" s="763">
        <v>894877245</v>
      </c>
      <c r="Z58" s="634">
        <f t="shared" si="0"/>
        <v>0</v>
      </c>
    </row>
    <row r="59" spans="1:26">
      <c r="A59" s="633" t="s">
        <v>328</v>
      </c>
      <c r="B59" s="586" t="s">
        <v>184</v>
      </c>
      <c r="C59" s="763">
        <v>5280271122</v>
      </c>
      <c r="D59" s="763">
        <v>5991041</v>
      </c>
      <c r="E59" s="763">
        <v>5286262163</v>
      </c>
      <c r="F59" s="763">
        <v>4194408865</v>
      </c>
      <c r="G59" s="763">
        <v>5378552</v>
      </c>
      <c r="H59" s="763">
        <v>4199787417</v>
      </c>
      <c r="I59" s="763">
        <v>1733741882</v>
      </c>
      <c r="J59" s="763">
        <v>244093</v>
      </c>
      <c r="K59" s="763">
        <v>1733985975</v>
      </c>
      <c r="L59" s="763">
        <v>25613916</v>
      </c>
      <c r="M59" s="763">
        <v>361800108</v>
      </c>
      <c r="N59" s="763">
        <v>0</v>
      </c>
      <c r="O59" s="763">
        <v>361800108</v>
      </c>
      <c r="P59" s="763">
        <v>11607449579</v>
      </c>
      <c r="Q59" s="763">
        <v>11234035785</v>
      </c>
      <c r="R59" s="763">
        <v>11245649471</v>
      </c>
      <c r="S59" s="763">
        <v>11607449579</v>
      </c>
      <c r="T59" s="763">
        <v>21454523</v>
      </c>
      <c r="U59" s="763">
        <v>0</v>
      </c>
      <c r="V59" s="763">
        <v>21454523</v>
      </c>
      <c r="W59" s="763">
        <v>697538377</v>
      </c>
      <c r="X59" s="763">
        <v>0</v>
      </c>
      <c r="Y59" s="763">
        <v>11607449579</v>
      </c>
      <c r="Z59" s="634">
        <f t="shared" ref="Z59:Z122" si="1">Y59-O59-R59</f>
        <v>0</v>
      </c>
    </row>
    <row r="60" spans="1:26">
      <c r="A60" s="633" t="s">
        <v>327</v>
      </c>
      <c r="B60" s="633" t="s">
        <v>6</v>
      </c>
      <c r="C60" s="763">
        <v>466485040</v>
      </c>
      <c r="D60" s="763">
        <v>-12581223</v>
      </c>
      <c r="E60" s="763">
        <v>453903817</v>
      </c>
      <c r="F60" s="763">
        <v>324349404</v>
      </c>
      <c r="G60" s="763">
        <v>-4018927</v>
      </c>
      <c r="H60" s="763">
        <v>320330477</v>
      </c>
      <c r="I60" s="763">
        <v>129480578</v>
      </c>
      <c r="J60" s="763">
        <v>-1112492</v>
      </c>
      <c r="K60" s="763">
        <v>128368086</v>
      </c>
      <c r="L60" s="763">
        <v>2134493</v>
      </c>
      <c r="M60" s="763">
        <v>31641292</v>
      </c>
      <c r="N60" s="763">
        <v>0</v>
      </c>
      <c r="O60" s="763">
        <v>31641292</v>
      </c>
      <c r="P60" s="763">
        <v>936378165</v>
      </c>
      <c r="Q60" s="763">
        <v>922449515</v>
      </c>
      <c r="R60" s="763">
        <v>904736873</v>
      </c>
      <c r="S60" s="763">
        <v>936378165</v>
      </c>
      <c r="T60" s="763">
        <v>1993685</v>
      </c>
      <c r="U60" s="763">
        <v>0</v>
      </c>
      <c r="V60" s="763">
        <v>1993685</v>
      </c>
      <c r="W60" s="763">
        <v>51726852</v>
      </c>
      <c r="X60" s="763">
        <v>0</v>
      </c>
      <c r="Y60" s="763">
        <v>936378165</v>
      </c>
      <c r="Z60" s="634">
        <f t="shared" si="1"/>
        <v>0</v>
      </c>
    </row>
    <row r="61" spans="1:26">
      <c r="A61" s="633" t="s">
        <v>327</v>
      </c>
      <c r="B61" s="633" t="s">
        <v>7</v>
      </c>
      <c r="C61" s="763">
        <v>423992336</v>
      </c>
      <c r="D61" s="763">
        <v>-42056142</v>
      </c>
      <c r="E61" s="763">
        <v>381936194</v>
      </c>
      <c r="F61" s="763">
        <v>311681692</v>
      </c>
      <c r="G61" s="763">
        <v>-11274239</v>
      </c>
      <c r="H61" s="763">
        <v>300407453</v>
      </c>
      <c r="I61" s="763">
        <v>115592108</v>
      </c>
      <c r="J61" s="763">
        <v>-1432705</v>
      </c>
      <c r="K61" s="763">
        <v>114159403</v>
      </c>
      <c r="L61" s="763">
        <v>2134493</v>
      </c>
      <c r="M61" s="763">
        <v>27790120</v>
      </c>
      <c r="N61" s="763">
        <v>0</v>
      </c>
      <c r="O61" s="763">
        <v>27790120</v>
      </c>
      <c r="P61" s="763">
        <v>826427663</v>
      </c>
      <c r="Q61" s="763">
        <v>853400629</v>
      </c>
      <c r="R61" s="763">
        <v>798637543</v>
      </c>
      <c r="S61" s="763">
        <v>826427663</v>
      </c>
      <c r="T61" s="763">
        <v>1972672</v>
      </c>
      <c r="U61" s="763">
        <v>0</v>
      </c>
      <c r="V61" s="763">
        <v>1972672</v>
      </c>
      <c r="W61" s="763">
        <v>40118816</v>
      </c>
      <c r="X61" s="763">
        <v>0</v>
      </c>
      <c r="Y61" s="763">
        <v>826427663</v>
      </c>
      <c r="Z61" s="634">
        <f t="shared" si="1"/>
        <v>0</v>
      </c>
    </row>
    <row r="62" spans="1:26">
      <c r="A62" s="633" t="s">
        <v>327</v>
      </c>
      <c r="B62" s="633" t="s">
        <v>8</v>
      </c>
      <c r="C62" s="763">
        <v>354576038</v>
      </c>
      <c r="D62" s="763">
        <v>-18836619</v>
      </c>
      <c r="E62" s="763">
        <v>335739419</v>
      </c>
      <c r="F62" s="763">
        <v>304374399</v>
      </c>
      <c r="G62" s="763">
        <v>6750126</v>
      </c>
      <c r="H62" s="763">
        <v>311124525</v>
      </c>
      <c r="I62" s="763">
        <v>131942553</v>
      </c>
      <c r="J62" s="763">
        <v>458236</v>
      </c>
      <c r="K62" s="763">
        <v>132400789</v>
      </c>
      <c r="L62" s="763">
        <v>2134493</v>
      </c>
      <c r="M62" s="763">
        <v>26592482</v>
      </c>
      <c r="N62" s="763">
        <v>0</v>
      </c>
      <c r="O62" s="763">
        <v>26592482</v>
      </c>
      <c r="P62" s="763">
        <v>807991708</v>
      </c>
      <c r="Q62" s="763">
        <v>793027483</v>
      </c>
      <c r="R62" s="763">
        <v>781399226</v>
      </c>
      <c r="S62" s="763">
        <v>807991708</v>
      </c>
      <c r="T62" s="763">
        <v>1762615</v>
      </c>
      <c r="U62" s="763">
        <v>0</v>
      </c>
      <c r="V62" s="763">
        <v>1762615</v>
      </c>
      <c r="W62" s="763">
        <v>38287814</v>
      </c>
      <c r="X62" s="763">
        <v>0</v>
      </c>
      <c r="Y62" s="763">
        <v>807991708</v>
      </c>
      <c r="Z62" s="634">
        <f t="shared" si="1"/>
        <v>0</v>
      </c>
    </row>
    <row r="63" spans="1:26">
      <c r="A63" s="633" t="s">
        <v>327</v>
      </c>
      <c r="B63" s="633" t="s">
        <v>9</v>
      </c>
      <c r="C63" s="763">
        <v>330719728</v>
      </c>
      <c r="D63" s="763">
        <v>-3255227</v>
      </c>
      <c r="E63" s="763">
        <v>327464501</v>
      </c>
      <c r="F63" s="763">
        <v>321217378</v>
      </c>
      <c r="G63" s="763">
        <v>5007575</v>
      </c>
      <c r="H63" s="763">
        <v>326224953</v>
      </c>
      <c r="I63" s="763">
        <v>134793758</v>
      </c>
      <c r="J63" s="763">
        <v>1294802</v>
      </c>
      <c r="K63" s="763">
        <v>136088560</v>
      </c>
      <c r="L63" s="763">
        <v>2134493</v>
      </c>
      <c r="M63" s="763">
        <v>26032646</v>
      </c>
      <c r="N63" s="763">
        <v>0</v>
      </c>
      <c r="O63" s="763">
        <v>26032646</v>
      </c>
      <c r="P63" s="763">
        <v>817945153</v>
      </c>
      <c r="Q63" s="763">
        <v>788865357</v>
      </c>
      <c r="R63" s="763">
        <v>791912507</v>
      </c>
      <c r="S63" s="763">
        <v>817945153</v>
      </c>
      <c r="T63" s="763">
        <v>1658358</v>
      </c>
      <c r="U63" s="763">
        <v>0</v>
      </c>
      <c r="V63" s="763">
        <v>1658358</v>
      </c>
      <c r="W63" s="763">
        <v>39234094</v>
      </c>
      <c r="X63" s="763">
        <v>0</v>
      </c>
      <c r="Y63" s="763">
        <v>817945153</v>
      </c>
      <c r="Z63" s="634">
        <f t="shared" si="1"/>
        <v>0</v>
      </c>
    </row>
    <row r="64" spans="1:26">
      <c r="A64" s="633" t="s">
        <v>327</v>
      </c>
      <c r="B64" s="633" t="s">
        <v>10</v>
      </c>
      <c r="C64" s="763">
        <v>356009204</v>
      </c>
      <c r="D64" s="763">
        <v>94367503</v>
      </c>
      <c r="E64" s="763">
        <v>450376707</v>
      </c>
      <c r="F64" s="763">
        <v>339628039</v>
      </c>
      <c r="G64" s="763">
        <v>45360192</v>
      </c>
      <c r="H64" s="763">
        <v>384988231</v>
      </c>
      <c r="I64" s="763">
        <v>152716947</v>
      </c>
      <c r="J64" s="763">
        <v>2567907</v>
      </c>
      <c r="K64" s="763">
        <v>155284854</v>
      </c>
      <c r="L64" s="763">
        <v>2134493</v>
      </c>
      <c r="M64" s="763">
        <v>31334294</v>
      </c>
      <c r="N64" s="763">
        <v>0</v>
      </c>
      <c r="O64" s="763">
        <v>31334294</v>
      </c>
      <c r="P64" s="763">
        <v>1024118579</v>
      </c>
      <c r="Q64" s="763">
        <v>850488683</v>
      </c>
      <c r="R64" s="763">
        <v>992784285</v>
      </c>
      <c r="S64" s="763">
        <v>1024118579</v>
      </c>
      <c r="T64" s="763">
        <v>1617456</v>
      </c>
      <c r="U64" s="763">
        <v>0</v>
      </c>
      <c r="V64" s="763">
        <v>1617456</v>
      </c>
      <c r="W64" s="763">
        <v>61951977</v>
      </c>
      <c r="X64" s="763">
        <v>0</v>
      </c>
      <c r="Y64" s="763">
        <v>1024118579</v>
      </c>
      <c r="Z64" s="634">
        <f t="shared" si="1"/>
        <v>0</v>
      </c>
    </row>
    <row r="65" spans="1:26">
      <c r="A65" s="633" t="s">
        <v>327</v>
      </c>
      <c r="B65" s="633" t="s">
        <v>11</v>
      </c>
      <c r="C65" s="763">
        <v>509392484</v>
      </c>
      <c r="D65" s="763">
        <v>46871419</v>
      </c>
      <c r="E65" s="763">
        <v>556263903</v>
      </c>
      <c r="F65" s="763">
        <v>402901135</v>
      </c>
      <c r="G65" s="763">
        <v>9875563</v>
      </c>
      <c r="H65" s="763">
        <v>412776698</v>
      </c>
      <c r="I65" s="763">
        <v>153880028</v>
      </c>
      <c r="J65" s="763">
        <v>22071</v>
      </c>
      <c r="K65" s="763">
        <v>153902099</v>
      </c>
      <c r="L65" s="763">
        <v>2134493</v>
      </c>
      <c r="M65" s="763">
        <v>34327321</v>
      </c>
      <c r="N65" s="763">
        <v>0</v>
      </c>
      <c r="O65" s="763">
        <v>34327321</v>
      </c>
      <c r="P65" s="763">
        <v>1159404514</v>
      </c>
      <c r="Q65" s="763">
        <v>1068308140</v>
      </c>
      <c r="R65" s="763">
        <v>1125077193</v>
      </c>
      <c r="S65" s="763">
        <v>1159404514</v>
      </c>
      <c r="T65" s="763">
        <v>1739428</v>
      </c>
      <c r="U65" s="763">
        <v>0</v>
      </c>
      <c r="V65" s="763">
        <v>1739428</v>
      </c>
      <c r="W65" s="763">
        <v>79961926</v>
      </c>
      <c r="X65" s="763">
        <v>0</v>
      </c>
      <c r="Y65" s="763">
        <v>1159404514</v>
      </c>
      <c r="Z65" s="634">
        <f t="shared" si="1"/>
        <v>0</v>
      </c>
    </row>
    <row r="66" spans="1:26">
      <c r="A66" s="633" t="s">
        <v>327</v>
      </c>
      <c r="B66" s="633" t="s">
        <v>12</v>
      </c>
      <c r="C66" s="763">
        <v>597693681</v>
      </c>
      <c r="D66" s="763">
        <v>19067078</v>
      </c>
      <c r="E66" s="763">
        <v>616760759</v>
      </c>
      <c r="F66" s="763">
        <v>431504286</v>
      </c>
      <c r="G66" s="763">
        <v>8784195</v>
      </c>
      <c r="H66" s="763">
        <v>440288481</v>
      </c>
      <c r="I66" s="763">
        <v>171799033</v>
      </c>
      <c r="J66" s="763">
        <v>-248748</v>
      </c>
      <c r="K66" s="763">
        <v>171550285</v>
      </c>
      <c r="L66" s="763">
        <v>2134493</v>
      </c>
      <c r="M66" s="763">
        <v>37156865</v>
      </c>
      <c r="N66" s="763">
        <v>0</v>
      </c>
      <c r="O66" s="763">
        <v>37156865</v>
      </c>
      <c r="P66" s="763">
        <v>1267890883</v>
      </c>
      <c r="Q66" s="763">
        <v>1203131493</v>
      </c>
      <c r="R66" s="763">
        <v>1230734018</v>
      </c>
      <c r="S66" s="763">
        <v>1267890883</v>
      </c>
      <c r="T66" s="763">
        <v>1825242</v>
      </c>
      <c r="U66" s="763">
        <v>0</v>
      </c>
      <c r="V66" s="763">
        <v>1825242</v>
      </c>
      <c r="W66" s="763">
        <v>95937203</v>
      </c>
      <c r="X66" s="763">
        <v>0</v>
      </c>
      <c r="Y66" s="763">
        <v>1267890883</v>
      </c>
      <c r="Z66" s="634">
        <f t="shared" si="1"/>
        <v>0</v>
      </c>
    </row>
    <row r="67" spans="1:26">
      <c r="A67" s="633" t="s">
        <v>327</v>
      </c>
      <c r="B67" s="633" t="s">
        <v>13</v>
      </c>
      <c r="C67" s="763">
        <v>602564787</v>
      </c>
      <c r="D67" s="763">
        <v>-3438025</v>
      </c>
      <c r="E67" s="763">
        <v>599126762</v>
      </c>
      <c r="F67" s="763">
        <v>433066852</v>
      </c>
      <c r="G67" s="763">
        <v>5622279</v>
      </c>
      <c r="H67" s="763">
        <v>438689131</v>
      </c>
      <c r="I67" s="763">
        <v>174205677</v>
      </c>
      <c r="J67" s="763">
        <v>-102292</v>
      </c>
      <c r="K67" s="763">
        <v>174103385</v>
      </c>
      <c r="L67" s="763">
        <v>2134493</v>
      </c>
      <c r="M67" s="763">
        <v>37563019</v>
      </c>
      <c r="N67" s="763">
        <v>0</v>
      </c>
      <c r="O67" s="763">
        <v>37563019</v>
      </c>
      <c r="P67" s="763">
        <v>1251616790</v>
      </c>
      <c r="Q67" s="763">
        <v>1211971809</v>
      </c>
      <c r="R67" s="763">
        <v>1214053771</v>
      </c>
      <c r="S67" s="763">
        <v>1251616790</v>
      </c>
      <c r="T67" s="763">
        <v>2094759</v>
      </c>
      <c r="U67" s="763">
        <v>0</v>
      </c>
      <c r="V67" s="763">
        <v>2094759</v>
      </c>
      <c r="W67" s="763">
        <v>93454187</v>
      </c>
      <c r="X67" s="763">
        <v>0</v>
      </c>
      <c r="Y67" s="763">
        <v>1251616790</v>
      </c>
      <c r="Z67" s="634">
        <f t="shared" si="1"/>
        <v>0</v>
      </c>
    </row>
    <row r="68" spans="1:26">
      <c r="A68" s="633" t="s">
        <v>327</v>
      </c>
      <c r="B68" s="633" t="s">
        <v>14</v>
      </c>
      <c r="C68" s="763">
        <v>571861300</v>
      </c>
      <c r="D68" s="763">
        <v>-66518607</v>
      </c>
      <c r="E68" s="763">
        <v>505342693</v>
      </c>
      <c r="F68" s="763">
        <v>432065906</v>
      </c>
      <c r="G68" s="763">
        <v>-30324646</v>
      </c>
      <c r="H68" s="763">
        <v>401741260</v>
      </c>
      <c r="I68" s="763">
        <v>157601791</v>
      </c>
      <c r="J68" s="763">
        <v>-1716062</v>
      </c>
      <c r="K68" s="763">
        <v>155885729</v>
      </c>
      <c r="L68" s="763">
        <v>2134493</v>
      </c>
      <c r="M68" s="763">
        <v>33157954</v>
      </c>
      <c r="N68" s="763">
        <v>0</v>
      </c>
      <c r="O68" s="763">
        <v>33157954</v>
      </c>
      <c r="P68" s="763">
        <v>1098262129</v>
      </c>
      <c r="Q68" s="763">
        <v>1163663490</v>
      </c>
      <c r="R68" s="763">
        <v>1065104175</v>
      </c>
      <c r="S68" s="763">
        <v>1098262129</v>
      </c>
      <c r="T68" s="763">
        <v>1849505</v>
      </c>
      <c r="U68" s="763">
        <v>0</v>
      </c>
      <c r="V68" s="763">
        <v>1849505</v>
      </c>
      <c r="W68" s="763">
        <v>71518836</v>
      </c>
      <c r="X68" s="763">
        <v>0</v>
      </c>
      <c r="Y68" s="763">
        <v>1098262129</v>
      </c>
      <c r="Z68" s="634">
        <f t="shared" si="1"/>
        <v>0</v>
      </c>
    </row>
    <row r="69" spans="1:26">
      <c r="A69" s="633" t="s">
        <v>327</v>
      </c>
      <c r="B69" s="633" t="s">
        <v>15</v>
      </c>
      <c r="C69" s="763">
        <v>458302143</v>
      </c>
      <c r="D69" s="763">
        <v>-76861257</v>
      </c>
      <c r="E69" s="763">
        <v>381440886</v>
      </c>
      <c r="F69" s="763">
        <v>389506243</v>
      </c>
      <c r="G69" s="763">
        <v>-29718711</v>
      </c>
      <c r="H69" s="763">
        <v>359787532</v>
      </c>
      <c r="I69" s="763">
        <v>151662823</v>
      </c>
      <c r="J69" s="763">
        <v>-814578</v>
      </c>
      <c r="K69" s="763">
        <v>150848245</v>
      </c>
      <c r="L69" s="763">
        <v>2134493</v>
      </c>
      <c r="M69" s="763">
        <v>29081925</v>
      </c>
      <c r="N69" s="763">
        <v>0</v>
      </c>
      <c r="O69" s="763">
        <v>29081925</v>
      </c>
      <c r="P69" s="763">
        <v>923293081</v>
      </c>
      <c r="Q69" s="763">
        <v>1001605702</v>
      </c>
      <c r="R69" s="763">
        <v>894211156</v>
      </c>
      <c r="S69" s="763">
        <v>923293081</v>
      </c>
      <c r="T69" s="763">
        <v>1625397</v>
      </c>
      <c r="U69" s="763">
        <v>0</v>
      </c>
      <c r="V69" s="763">
        <v>1625397</v>
      </c>
      <c r="W69" s="763">
        <v>50126130</v>
      </c>
      <c r="X69" s="763">
        <v>0</v>
      </c>
      <c r="Y69" s="763">
        <v>923293081</v>
      </c>
      <c r="Z69" s="634">
        <f t="shared" si="1"/>
        <v>0</v>
      </c>
    </row>
    <row r="70" spans="1:26">
      <c r="A70" s="633" t="s">
        <v>327</v>
      </c>
      <c r="B70" s="633" t="s">
        <v>16</v>
      </c>
      <c r="C70" s="763">
        <v>319159527</v>
      </c>
      <c r="D70" s="763">
        <v>23210508</v>
      </c>
      <c r="E70" s="763">
        <v>342370035</v>
      </c>
      <c r="F70" s="763">
        <v>311316167</v>
      </c>
      <c r="G70" s="763">
        <v>-1778704</v>
      </c>
      <c r="H70" s="763">
        <v>309537463</v>
      </c>
      <c r="I70" s="763">
        <v>132376545</v>
      </c>
      <c r="J70" s="763">
        <v>815534</v>
      </c>
      <c r="K70" s="763">
        <v>133192079</v>
      </c>
      <c r="L70" s="763">
        <v>2134493</v>
      </c>
      <c r="M70" s="763">
        <v>27437989</v>
      </c>
      <c r="N70" s="763">
        <v>0</v>
      </c>
      <c r="O70" s="763">
        <v>27437989</v>
      </c>
      <c r="P70" s="763">
        <v>814672059</v>
      </c>
      <c r="Q70" s="763">
        <v>764986732</v>
      </c>
      <c r="R70" s="763">
        <v>787234070</v>
      </c>
      <c r="S70" s="763">
        <v>814672059</v>
      </c>
      <c r="T70" s="763">
        <v>1493857</v>
      </c>
      <c r="U70" s="763">
        <v>0</v>
      </c>
      <c r="V70" s="763">
        <v>1493857</v>
      </c>
      <c r="W70" s="763">
        <v>38901146</v>
      </c>
      <c r="X70" s="763">
        <v>0</v>
      </c>
      <c r="Y70" s="763">
        <v>814672059</v>
      </c>
      <c r="Z70" s="634">
        <f t="shared" si="1"/>
        <v>0</v>
      </c>
    </row>
    <row r="71" spans="1:26">
      <c r="A71" s="633" t="s">
        <v>327</v>
      </c>
      <c r="B71" s="633" t="s">
        <v>17</v>
      </c>
      <c r="C71" s="763">
        <v>380017123</v>
      </c>
      <c r="D71" s="763">
        <v>46129693</v>
      </c>
      <c r="E71" s="763">
        <v>426146816</v>
      </c>
      <c r="F71" s="763">
        <v>317564954</v>
      </c>
      <c r="G71" s="763">
        <v>1318544</v>
      </c>
      <c r="H71" s="763">
        <v>318883498</v>
      </c>
      <c r="I71" s="763">
        <v>128511753</v>
      </c>
      <c r="J71" s="763">
        <v>502195</v>
      </c>
      <c r="K71" s="763">
        <v>129013948</v>
      </c>
      <c r="L71" s="763">
        <v>2134493</v>
      </c>
      <c r="M71" s="763">
        <v>31682469</v>
      </c>
      <c r="N71" s="763">
        <v>0</v>
      </c>
      <c r="O71" s="763">
        <v>31682469</v>
      </c>
      <c r="P71" s="763">
        <v>907861224</v>
      </c>
      <c r="Q71" s="763">
        <v>828228323</v>
      </c>
      <c r="R71" s="763">
        <v>876178755</v>
      </c>
      <c r="S71" s="763">
        <v>907861224</v>
      </c>
      <c r="T71" s="763">
        <v>1821549</v>
      </c>
      <c r="U71" s="763">
        <v>0</v>
      </c>
      <c r="V71" s="763">
        <v>1821549</v>
      </c>
      <c r="W71" s="763">
        <v>48532611</v>
      </c>
      <c r="X71" s="763">
        <v>0</v>
      </c>
      <c r="Y71" s="763">
        <v>907861224</v>
      </c>
      <c r="Z71" s="634">
        <f t="shared" si="1"/>
        <v>0</v>
      </c>
    </row>
    <row r="72" spans="1:26">
      <c r="A72" s="633" t="s">
        <v>327</v>
      </c>
      <c r="B72" s="586" t="s">
        <v>184</v>
      </c>
      <c r="C72" s="763">
        <v>5370773391</v>
      </c>
      <c r="D72" s="763">
        <v>6099101</v>
      </c>
      <c r="E72" s="763">
        <v>5376872492</v>
      </c>
      <c r="F72" s="763">
        <v>4319176455</v>
      </c>
      <c r="G72" s="763">
        <v>5603247</v>
      </c>
      <c r="H72" s="763">
        <v>4324779702</v>
      </c>
      <c r="I72" s="763">
        <v>1734563594</v>
      </c>
      <c r="J72" s="763">
        <v>233868</v>
      </c>
      <c r="K72" s="763">
        <v>1734797462</v>
      </c>
      <c r="L72" s="763">
        <v>25613916</v>
      </c>
      <c r="M72" s="763">
        <v>373798376</v>
      </c>
      <c r="N72" s="763">
        <v>0</v>
      </c>
      <c r="O72" s="763">
        <v>373798376</v>
      </c>
      <c r="P72" s="763">
        <v>11835861948</v>
      </c>
      <c r="Q72" s="763">
        <v>11450127356</v>
      </c>
      <c r="R72" s="763">
        <v>11462063572</v>
      </c>
      <c r="S72" s="763">
        <v>11835861948</v>
      </c>
      <c r="T72" s="763">
        <v>21454523</v>
      </c>
      <c r="U72" s="763">
        <v>0</v>
      </c>
      <c r="V72" s="763">
        <v>21454523</v>
      </c>
      <c r="W72" s="763">
        <v>709751592</v>
      </c>
      <c r="X72" s="763">
        <v>0</v>
      </c>
      <c r="Y72" s="763">
        <v>11835861948</v>
      </c>
      <c r="Z72" s="634">
        <f t="shared" si="1"/>
        <v>0</v>
      </c>
    </row>
    <row r="73" spans="1:26">
      <c r="A73" s="633" t="s">
        <v>326</v>
      </c>
      <c r="B73" s="633" t="s">
        <v>6</v>
      </c>
      <c r="C73" s="763">
        <v>467396644</v>
      </c>
      <c r="D73" s="763">
        <v>-12702301</v>
      </c>
      <c r="E73" s="763">
        <v>454694343</v>
      </c>
      <c r="F73" s="763">
        <v>329778107</v>
      </c>
      <c r="G73" s="763">
        <v>-4083406</v>
      </c>
      <c r="H73" s="763">
        <v>325694701</v>
      </c>
      <c r="I73" s="763">
        <v>133129229</v>
      </c>
      <c r="J73" s="763">
        <v>-1210500</v>
      </c>
      <c r="K73" s="763">
        <v>131918729</v>
      </c>
      <c r="L73" s="763">
        <v>2134493</v>
      </c>
      <c r="M73" s="763">
        <v>32484602</v>
      </c>
      <c r="N73" s="763">
        <v>0</v>
      </c>
      <c r="O73" s="763">
        <v>32484602</v>
      </c>
      <c r="P73" s="763">
        <v>946926868</v>
      </c>
      <c r="Q73" s="763">
        <v>932438473</v>
      </c>
      <c r="R73" s="763">
        <v>914442266</v>
      </c>
      <c r="S73" s="763">
        <v>946926868</v>
      </c>
      <c r="T73" s="763">
        <v>1993685</v>
      </c>
      <c r="U73" s="763">
        <v>0</v>
      </c>
      <c r="V73" s="763">
        <v>1993685</v>
      </c>
      <c r="W73" s="763">
        <v>52187062</v>
      </c>
      <c r="X73" s="763">
        <v>0</v>
      </c>
      <c r="Y73" s="763">
        <v>946926868</v>
      </c>
      <c r="Z73" s="634">
        <f t="shared" si="1"/>
        <v>0</v>
      </c>
    </row>
    <row r="74" spans="1:26">
      <c r="A74" s="633" t="s">
        <v>326</v>
      </c>
      <c r="B74" s="633" t="s">
        <v>7</v>
      </c>
      <c r="C74" s="763">
        <v>425670741</v>
      </c>
      <c r="D74" s="763">
        <v>-56080284</v>
      </c>
      <c r="E74" s="763">
        <v>369590457</v>
      </c>
      <c r="F74" s="763">
        <v>317005803</v>
      </c>
      <c r="G74" s="763">
        <v>-21871221</v>
      </c>
      <c r="H74" s="763">
        <v>295134582</v>
      </c>
      <c r="I74" s="763">
        <v>117027383</v>
      </c>
      <c r="J74" s="763">
        <v>-1528739</v>
      </c>
      <c r="K74" s="763">
        <v>115498644</v>
      </c>
      <c r="L74" s="763">
        <v>2134493</v>
      </c>
      <c r="M74" s="763">
        <v>27547629</v>
      </c>
      <c r="N74" s="763">
        <v>0</v>
      </c>
      <c r="O74" s="763">
        <v>27547629</v>
      </c>
      <c r="P74" s="763">
        <v>809905805</v>
      </c>
      <c r="Q74" s="763">
        <v>861838420</v>
      </c>
      <c r="R74" s="763">
        <v>782358176</v>
      </c>
      <c r="S74" s="763">
        <v>809905805</v>
      </c>
      <c r="T74" s="763">
        <v>1972672</v>
      </c>
      <c r="U74" s="763">
        <v>0</v>
      </c>
      <c r="V74" s="763">
        <v>1972672</v>
      </c>
      <c r="W74" s="763">
        <v>37930901</v>
      </c>
      <c r="X74" s="763">
        <v>0</v>
      </c>
      <c r="Y74" s="763">
        <v>809905805</v>
      </c>
      <c r="Z74" s="634">
        <f t="shared" si="1"/>
        <v>0</v>
      </c>
    </row>
    <row r="75" spans="1:26">
      <c r="A75" s="633" t="s">
        <v>326</v>
      </c>
      <c r="B75" s="633" t="s">
        <v>8</v>
      </c>
      <c r="C75" s="763">
        <v>356465983</v>
      </c>
      <c r="D75" s="763">
        <v>-6492008</v>
      </c>
      <c r="E75" s="763">
        <v>349973975</v>
      </c>
      <c r="F75" s="763">
        <v>309575959</v>
      </c>
      <c r="G75" s="763">
        <v>17263095</v>
      </c>
      <c r="H75" s="763">
        <v>326839054</v>
      </c>
      <c r="I75" s="763">
        <v>135603343</v>
      </c>
      <c r="J75" s="763">
        <v>493883</v>
      </c>
      <c r="K75" s="763">
        <v>136097226</v>
      </c>
      <c r="L75" s="763">
        <v>2134493</v>
      </c>
      <c r="M75" s="763">
        <v>27342202</v>
      </c>
      <c r="N75" s="763">
        <v>0</v>
      </c>
      <c r="O75" s="763">
        <v>27342202</v>
      </c>
      <c r="P75" s="763">
        <v>842386950</v>
      </c>
      <c r="Q75" s="763">
        <v>803779778</v>
      </c>
      <c r="R75" s="763">
        <v>815044748</v>
      </c>
      <c r="S75" s="763">
        <v>842386950</v>
      </c>
      <c r="T75" s="763">
        <v>1762615</v>
      </c>
      <c r="U75" s="763">
        <v>0</v>
      </c>
      <c r="V75" s="763">
        <v>1762615</v>
      </c>
      <c r="W75" s="763">
        <v>41019739</v>
      </c>
      <c r="X75" s="763">
        <v>0</v>
      </c>
      <c r="Y75" s="763">
        <v>842386950</v>
      </c>
      <c r="Z75" s="634">
        <f t="shared" si="1"/>
        <v>0</v>
      </c>
    </row>
    <row r="76" spans="1:26">
      <c r="A76" s="633" t="s">
        <v>326</v>
      </c>
      <c r="B76" s="633" t="s">
        <v>9</v>
      </c>
      <c r="C76" s="763">
        <v>332441511</v>
      </c>
      <c r="D76" s="763">
        <v>-3287889</v>
      </c>
      <c r="E76" s="763">
        <v>329153622</v>
      </c>
      <c r="F76" s="763">
        <v>326612394</v>
      </c>
      <c r="G76" s="763">
        <v>5093002</v>
      </c>
      <c r="H76" s="763">
        <v>331705396</v>
      </c>
      <c r="I76" s="763">
        <v>138571965</v>
      </c>
      <c r="J76" s="763">
        <v>1409528</v>
      </c>
      <c r="K76" s="763">
        <v>139981493</v>
      </c>
      <c r="L76" s="763">
        <v>2134493</v>
      </c>
      <c r="M76" s="763">
        <v>26722168</v>
      </c>
      <c r="N76" s="763">
        <v>0</v>
      </c>
      <c r="O76" s="763">
        <v>26722168</v>
      </c>
      <c r="P76" s="763">
        <v>829697172</v>
      </c>
      <c r="Q76" s="763">
        <v>799760363</v>
      </c>
      <c r="R76" s="763">
        <v>802975004</v>
      </c>
      <c r="S76" s="763">
        <v>829697172</v>
      </c>
      <c r="T76" s="763">
        <v>1658358</v>
      </c>
      <c r="U76" s="763">
        <v>0</v>
      </c>
      <c r="V76" s="763">
        <v>1658358</v>
      </c>
      <c r="W76" s="763">
        <v>39771657</v>
      </c>
      <c r="X76" s="763">
        <v>0</v>
      </c>
      <c r="Y76" s="763">
        <v>829697172</v>
      </c>
      <c r="Z76" s="634">
        <f t="shared" si="1"/>
        <v>0</v>
      </c>
    </row>
    <row r="77" spans="1:26">
      <c r="A77" s="633" t="s">
        <v>326</v>
      </c>
      <c r="B77" s="633" t="s">
        <v>10</v>
      </c>
      <c r="C77" s="763">
        <v>355898704</v>
      </c>
      <c r="D77" s="763">
        <v>95284722</v>
      </c>
      <c r="E77" s="763">
        <v>451183426</v>
      </c>
      <c r="F77" s="763">
        <v>344954766</v>
      </c>
      <c r="G77" s="763">
        <v>46181701</v>
      </c>
      <c r="H77" s="763">
        <v>391136467</v>
      </c>
      <c r="I77" s="763">
        <v>156248921</v>
      </c>
      <c r="J77" s="763">
        <v>2724300</v>
      </c>
      <c r="K77" s="763">
        <v>158973221</v>
      </c>
      <c r="L77" s="763">
        <v>2134493</v>
      </c>
      <c r="M77" s="763">
        <v>32009355</v>
      </c>
      <c r="N77" s="763">
        <v>0</v>
      </c>
      <c r="O77" s="763">
        <v>32009355</v>
      </c>
      <c r="P77" s="763">
        <v>1035436962</v>
      </c>
      <c r="Q77" s="763">
        <v>859236884</v>
      </c>
      <c r="R77" s="763">
        <v>1003427607</v>
      </c>
      <c r="S77" s="763">
        <v>1035436962</v>
      </c>
      <c r="T77" s="763">
        <v>1617456</v>
      </c>
      <c r="U77" s="763">
        <v>0</v>
      </c>
      <c r="V77" s="763">
        <v>1617456</v>
      </c>
      <c r="W77" s="763">
        <v>62516357</v>
      </c>
      <c r="X77" s="763">
        <v>0</v>
      </c>
      <c r="Y77" s="763">
        <v>1035436962</v>
      </c>
      <c r="Z77" s="634">
        <f t="shared" si="1"/>
        <v>0</v>
      </c>
    </row>
    <row r="78" spans="1:26">
      <c r="A78" s="633" t="s">
        <v>326</v>
      </c>
      <c r="B78" s="633" t="s">
        <v>11</v>
      </c>
      <c r="C78" s="763">
        <v>508822955</v>
      </c>
      <c r="D78" s="763">
        <v>47328825</v>
      </c>
      <c r="E78" s="763">
        <v>556151780</v>
      </c>
      <c r="F78" s="763">
        <v>409088325</v>
      </c>
      <c r="G78" s="763">
        <v>10063151</v>
      </c>
      <c r="H78" s="763">
        <v>419151476</v>
      </c>
      <c r="I78" s="763">
        <v>157794011</v>
      </c>
      <c r="J78" s="763">
        <v>27153</v>
      </c>
      <c r="K78" s="763">
        <v>157821164</v>
      </c>
      <c r="L78" s="763">
        <v>2134493</v>
      </c>
      <c r="M78" s="763">
        <v>34940780</v>
      </c>
      <c r="N78" s="763">
        <v>0</v>
      </c>
      <c r="O78" s="763">
        <v>34940780</v>
      </c>
      <c r="P78" s="763">
        <v>1170199693</v>
      </c>
      <c r="Q78" s="763">
        <v>1077839784</v>
      </c>
      <c r="R78" s="763">
        <v>1135258913</v>
      </c>
      <c r="S78" s="763">
        <v>1170199693</v>
      </c>
      <c r="T78" s="763">
        <v>1739428</v>
      </c>
      <c r="U78" s="763">
        <v>0</v>
      </c>
      <c r="V78" s="763">
        <v>1739428</v>
      </c>
      <c r="W78" s="763">
        <v>80557457</v>
      </c>
      <c r="X78" s="763">
        <v>0</v>
      </c>
      <c r="Y78" s="763">
        <v>1170199693</v>
      </c>
      <c r="Z78" s="634">
        <f t="shared" si="1"/>
        <v>0</v>
      </c>
    </row>
    <row r="79" spans="1:26">
      <c r="A79" s="633" t="s">
        <v>326</v>
      </c>
      <c r="B79" s="633" t="s">
        <v>12</v>
      </c>
      <c r="C79" s="763">
        <v>597205299</v>
      </c>
      <c r="D79" s="763">
        <v>19253705</v>
      </c>
      <c r="E79" s="763">
        <v>616459004</v>
      </c>
      <c r="F79" s="763">
        <v>438094181</v>
      </c>
      <c r="G79" s="763">
        <v>8951237</v>
      </c>
      <c r="H79" s="763">
        <v>447045418</v>
      </c>
      <c r="I79" s="763">
        <v>176012475</v>
      </c>
      <c r="J79" s="763">
        <v>-262288</v>
      </c>
      <c r="K79" s="763">
        <v>175750187</v>
      </c>
      <c r="L79" s="763">
        <v>2134493</v>
      </c>
      <c r="M79" s="763">
        <v>37750078</v>
      </c>
      <c r="N79" s="763">
        <v>0</v>
      </c>
      <c r="O79" s="763">
        <v>37750078</v>
      </c>
      <c r="P79" s="763">
        <v>1279139180</v>
      </c>
      <c r="Q79" s="763">
        <v>1213446448</v>
      </c>
      <c r="R79" s="763">
        <v>1241389102</v>
      </c>
      <c r="S79" s="763">
        <v>1279139180</v>
      </c>
      <c r="T79" s="763">
        <v>1825242</v>
      </c>
      <c r="U79" s="763">
        <v>0</v>
      </c>
      <c r="V79" s="763">
        <v>1825242</v>
      </c>
      <c r="W79" s="763">
        <v>96650109</v>
      </c>
      <c r="X79" s="763">
        <v>0</v>
      </c>
      <c r="Y79" s="763">
        <v>1279139180</v>
      </c>
      <c r="Z79" s="634">
        <f t="shared" si="1"/>
        <v>0</v>
      </c>
    </row>
    <row r="80" spans="1:26">
      <c r="A80" s="633" t="s">
        <v>326</v>
      </c>
      <c r="B80" s="633" t="s">
        <v>13</v>
      </c>
      <c r="C80" s="763">
        <v>602367171</v>
      </c>
      <c r="D80" s="763">
        <v>-3471260</v>
      </c>
      <c r="E80" s="763">
        <v>598895911</v>
      </c>
      <c r="F80" s="763">
        <v>439720477</v>
      </c>
      <c r="G80" s="763">
        <v>5727794</v>
      </c>
      <c r="H80" s="763">
        <v>445448271</v>
      </c>
      <c r="I80" s="763">
        <v>178409080</v>
      </c>
      <c r="J80" s="763">
        <v>-109276</v>
      </c>
      <c r="K80" s="763">
        <v>178299804</v>
      </c>
      <c r="L80" s="763">
        <v>2134493</v>
      </c>
      <c r="M80" s="763">
        <v>38122345</v>
      </c>
      <c r="N80" s="763">
        <v>0</v>
      </c>
      <c r="O80" s="763">
        <v>38122345</v>
      </c>
      <c r="P80" s="763">
        <v>1262900824</v>
      </c>
      <c r="Q80" s="763">
        <v>1222631221</v>
      </c>
      <c r="R80" s="763">
        <v>1224778479</v>
      </c>
      <c r="S80" s="763">
        <v>1262900824</v>
      </c>
      <c r="T80" s="763">
        <v>2094759</v>
      </c>
      <c r="U80" s="763">
        <v>0</v>
      </c>
      <c r="V80" s="763">
        <v>2094759</v>
      </c>
      <c r="W80" s="763">
        <v>94155090</v>
      </c>
      <c r="X80" s="763">
        <v>0</v>
      </c>
      <c r="Y80" s="763">
        <v>1262900824</v>
      </c>
      <c r="Z80" s="634">
        <f t="shared" si="1"/>
        <v>0</v>
      </c>
    </row>
    <row r="81" spans="1:26">
      <c r="A81" s="633" t="s">
        <v>326</v>
      </c>
      <c r="B81" s="633" t="s">
        <v>14</v>
      </c>
      <c r="C81" s="763">
        <v>572891746</v>
      </c>
      <c r="D81" s="763">
        <v>-67165476</v>
      </c>
      <c r="E81" s="763">
        <v>505726270</v>
      </c>
      <c r="F81" s="763">
        <v>438940453</v>
      </c>
      <c r="G81" s="763">
        <v>-30876612</v>
      </c>
      <c r="H81" s="763">
        <v>408063841</v>
      </c>
      <c r="I81" s="763">
        <v>161704031</v>
      </c>
      <c r="J81" s="763">
        <v>-1854317</v>
      </c>
      <c r="K81" s="763">
        <v>159849714</v>
      </c>
      <c r="L81" s="763">
        <v>2134493</v>
      </c>
      <c r="M81" s="763">
        <v>33678028</v>
      </c>
      <c r="N81" s="763">
        <v>0</v>
      </c>
      <c r="O81" s="763">
        <v>33678028</v>
      </c>
      <c r="P81" s="763">
        <v>1109452346</v>
      </c>
      <c r="Q81" s="763">
        <v>1175670723</v>
      </c>
      <c r="R81" s="763">
        <v>1075774318</v>
      </c>
      <c r="S81" s="763">
        <v>1109452346</v>
      </c>
      <c r="T81" s="763">
        <v>1849505</v>
      </c>
      <c r="U81" s="763">
        <v>0</v>
      </c>
      <c r="V81" s="763">
        <v>1849505</v>
      </c>
      <c r="W81" s="763">
        <v>72112244</v>
      </c>
      <c r="X81" s="763">
        <v>0</v>
      </c>
      <c r="Y81" s="763">
        <v>1109452346</v>
      </c>
      <c r="Z81" s="634">
        <f t="shared" si="1"/>
        <v>0</v>
      </c>
    </row>
    <row r="82" spans="1:26">
      <c r="A82" s="633" t="s">
        <v>326</v>
      </c>
      <c r="B82" s="633" t="s">
        <v>15</v>
      </c>
      <c r="C82" s="763">
        <v>460496454</v>
      </c>
      <c r="D82" s="763">
        <v>-77609914</v>
      </c>
      <c r="E82" s="763">
        <v>382886540</v>
      </c>
      <c r="F82" s="763">
        <v>396021999</v>
      </c>
      <c r="G82" s="763">
        <v>-30265941</v>
      </c>
      <c r="H82" s="763">
        <v>365756058</v>
      </c>
      <c r="I82" s="763">
        <v>155154882</v>
      </c>
      <c r="J82" s="763">
        <v>-861261</v>
      </c>
      <c r="K82" s="763">
        <v>154293621</v>
      </c>
      <c r="L82" s="763">
        <v>2134493</v>
      </c>
      <c r="M82" s="763">
        <v>29604993</v>
      </c>
      <c r="N82" s="763">
        <v>0</v>
      </c>
      <c r="O82" s="763">
        <v>29604993</v>
      </c>
      <c r="P82" s="763">
        <v>934675705</v>
      </c>
      <c r="Q82" s="763">
        <v>1013807828</v>
      </c>
      <c r="R82" s="763">
        <v>905070712</v>
      </c>
      <c r="S82" s="763">
        <v>934675705</v>
      </c>
      <c r="T82" s="763">
        <v>1625397</v>
      </c>
      <c r="U82" s="763">
        <v>0</v>
      </c>
      <c r="V82" s="763">
        <v>1625397</v>
      </c>
      <c r="W82" s="763">
        <v>50649261</v>
      </c>
      <c r="X82" s="763">
        <v>0</v>
      </c>
      <c r="Y82" s="763">
        <v>934675705</v>
      </c>
      <c r="Z82" s="634">
        <f t="shared" si="1"/>
        <v>0</v>
      </c>
    </row>
    <row r="83" spans="1:26">
      <c r="A83" s="633" t="s">
        <v>326</v>
      </c>
      <c r="B83" s="633" t="s">
        <v>16</v>
      </c>
      <c r="C83" s="763">
        <v>320424790</v>
      </c>
      <c r="D83" s="763">
        <v>23434634</v>
      </c>
      <c r="E83" s="763">
        <v>343859424</v>
      </c>
      <c r="F83" s="763">
        <v>316628031</v>
      </c>
      <c r="G83" s="763">
        <v>-1823783</v>
      </c>
      <c r="H83" s="763">
        <v>314804248</v>
      </c>
      <c r="I83" s="763">
        <v>135643792</v>
      </c>
      <c r="J83" s="763">
        <v>864861</v>
      </c>
      <c r="K83" s="763">
        <v>136508653</v>
      </c>
      <c r="L83" s="763">
        <v>2134493</v>
      </c>
      <c r="M83" s="763">
        <v>27931228</v>
      </c>
      <c r="N83" s="763">
        <v>0</v>
      </c>
      <c r="O83" s="763">
        <v>27931228</v>
      </c>
      <c r="P83" s="763">
        <v>825238046</v>
      </c>
      <c r="Q83" s="763">
        <v>774831106</v>
      </c>
      <c r="R83" s="763">
        <v>797306818</v>
      </c>
      <c r="S83" s="763">
        <v>825238046</v>
      </c>
      <c r="T83" s="763">
        <v>1493857</v>
      </c>
      <c r="U83" s="763">
        <v>0</v>
      </c>
      <c r="V83" s="763">
        <v>1493857</v>
      </c>
      <c r="W83" s="763">
        <v>39324131</v>
      </c>
      <c r="X83" s="763">
        <v>0</v>
      </c>
      <c r="Y83" s="763">
        <v>825238046</v>
      </c>
      <c r="Z83" s="634">
        <f t="shared" si="1"/>
        <v>0</v>
      </c>
    </row>
    <row r="84" spans="1:26">
      <c r="A84" s="633" t="s">
        <v>326</v>
      </c>
      <c r="B84" s="633" t="s">
        <v>17</v>
      </c>
      <c r="C84" s="763">
        <v>380464472</v>
      </c>
      <c r="D84" s="763">
        <v>46578560</v>
      </c>
      <c r="E84" s="763">
        <v>427043032</v>
      </c>
      <c r="F84" s="763">
        <v>322900894</v>
      </c>
      <c r="G84" s="763">
        <v>1339258</v>
      </c>
      <c r="H84" s="763">
        <v>324240152</v>
      </c>
      <c r="I84" s="763">
        <v>131853753</v>
      </c>
      <c r="J84" s="763">
        <v>552044</v>
      </c>
      <c r="K84" s="763">
        <v>132405797</v>
      </c>
      <c r="L84" s="763">
        <v>2134493</v>
      </c>
      <c r="M84" s="763">
        <v>32176163</v>
      </c>
      <c r="N84" s="763">
        <v>0</v>
      </c>
      <c r="O84" s="763">
        <v>32176163</v>
      </c>
      <c r="P84" s="763">
        <v>917999637</v>
      </c>
      <c r="Q84" s="763">
        <v>837353612</v>
      </c>
      <c r="R84" s="763">
        <v>885823474</v>
      </c>
      <c r="S84" s="763">
        <v>917999637</v>
      </c>
      <c r="T84" s="763">
        <v>1821549</v>
      </c>
      <c r="U84" s="763">
        <v>0</v>
      </c>
      <c r="V84" s="763">
        <v>1821549</v>
      </c>
      <c r="W84" s="763">
        <v>48935948</v>
      </c>
      <c r="X84" s="763">
        <v>0</v>
      </c>
      <c r="Y84" s="763">
        <v>917999637</v>
      </c>
      <c r="Z84" s="634">
        <f t="shared" si="1"/>
        <v>0</v>
      </c>
    </row>
    <row r="85" spans="1:26">
      <c r="A85" s="633" t="s">
        <v>326</v>
      </c>
      <c r="B85" s="586" t="s">
        <v>184</v>
      </c>
      <c r="C85" s="763">
        <v>5380546470</v>
      </c>
      <c r="D85" s="763">
        <v>5071314</v>
      </c>
      <c r="E85" s="763">
        <v>5385617784</v>
      </c>
      <c r="F85" s="763">
        <v>4389321389</v>
      </c>
      <c r="G85" s="763">
        <v>5698275</v>
      </c>
      <c r="H85" s="763">
        <v>4395019664</v>
      </c>
      <c r="I85" s="763">
        <v>1777152865</v>
      </c>
      <c r="J85" s="763">
        <v>245388</v>
      </c>
      <c r="K85" s="763">
        <v>1777398253</v>
      </c>
      <c r="L85" s="763">
        <v>25613916</v>
      </c>
      <c r="M85" s="763">
        <v>380309571</v>
      </c>
      <c r="N85" s="763">
        <v>0</v>
      </c>
      <c r="O85" s="763">
        <v>380309571</v>
      </c>
      <c r="P85" s="763">
        <v>11963959188</v>
      </c>
      <c r="Q85" s="763">
        <v>11572634640</v>
      </c>
      <c r="R85" s="763">
        <v>11583649617</v>
      </c>
      <c r="S85" s="763">
        <v>11963959188</v>
      </c>
      <c r="T85" s="763">
        <v>21454523</v>
      </c>
      <c r="U85" s="763">
        <v>0</v>
      </c>
      <c r="V85" s="763">
        <v>21454523</v>
      </c>
      <c r="W85" s="763">
        <v>715809956</v>
      </c>
      <c r="X85" s="763">
        <v>0</v>
      </c>
      <c r="Y85" s="763">
        <v>11963959188</v>
      </c>
      <c r="Z85" s="634">
        <f t="shared" si="1"/>
        <v>0</v>
      </c>
    </row>
    <row r="86" spans="1:26">
      <c r="A86" s="633" t="s">
        <v>325</v>
      </c>
      <c r="B86" s="633" t="s">
        <v>6</v>
      </c>
      <c r="C86" s="763">
        <v>468142673</v>
      </c>
      <c r="D86" s="763">
        <v>-12800440</v>
      </c>
      <c r="E86" s="763">
        <v>455342233</v>
      </c>
      <c r="F86" s="763">
        <v>332976519</v>
      </c>
      <c r="G86" s="763">
        <v>-4125000</v>
      </c>
      <c r="H86" s="763">
        <v>328851519</v>
      </c>
      <c r="I86" s="763">
        <v>133129229</v>
      </c>
      <c r="J86" s="763">
        <v>-1210500</v>
      </c>
      <c r="K86" s="763">
        <v>131918729</v>
      </c>
      <c r="L86" s="763">
        <v>2134493</v>
      </c>
      <c r="M86" s="763">
        <v>32964489</v>
      </c>
      <c r="N86" s="763">
        <v>0</v>
      </c>
      <c r="O86" s="763">
        <v>32964489</v>
      </c>
      <c r="P86" s="763">
        <v>951211463</v>
      </c>
      <c r="Q86" s="763">
        <v>936382914</v>
      </c>
      <c r="R86" s="763">
        <v>918246974</v>
      </c>
      <c r="S86" s="763">
        <v>951211463</v>
      </c>
      <c r="T86" s="763">
        <v>1993685</v>
      </c>
      <c r="U86" s="763">
        <v>0</v>
      </c>
      <c r="V86" s="763">
        <v>1993685</v>
      </c>
      <c r="W86" s="763">
        <v>52289727</v>
      </c>
      <c r="X86" s="763">
        <v>0</v>
      </c>
      <c r="Y86" s="763">
        <v>951211463</v>
      </c>
      <c r="Z86" s="634">
        <f t="shared" si="1"/>
        <v>0</v>
      </c>
    </row>
    <row r="87" spans="1:26">
      <c r="A87" s="633" t="s">
        <v>325</v>
      </c>
      <c r="B87" s="633" t="s">
        <v>7</v>
      </c>
      <c r="C87" s="763">
        <v>427071097</v>
      </c>
      <c r="D87" s="763">
        <v>-56517891</v>
      </c>
      <c r="E87" s="763">
        <v>370553206</v>
      </c>
      <c r="F87" s="763">
        <v>320196002</v>
      </c>
      <c r="G87" s="763">
        <v>-22113141</v>
      </c>
      <c r="H87" s="763">
        <v>298082861</v>
      </c>
      <c r="I87" s="763">
        <v>117027383</v>
      </c>
      <c r="J87" s="763">
        <v>-1528739</v>
      </c>
      <c r="K87" s="763">
        <v>115498644</v>
      </c>
      <c r="L87" s="763">
        <v>2134493</v>
      </c>
      <c r="M87" s="763">
        <v>27977793</v>
      </c>
      <c r="N87" s="763">
        <v>0</v>
      </c>
      <c r="O87" s="763">
        <v>27977793</v>
      </c>
      <c r="P87" s="763">
        <v>814246997</v>
      </c>
      <c r="Q87" s="763">
        <v>866428975</v>
      </c>
      <c r="R87" s="763">
        <v>786269204</v>
      </c>
      <c r="S87" s="763">
        <v>814246997</v>
      </c>
      <c r="T87" s="763">
        <v>1972672</v>
      </c>
      <c r="U87" s="763">
        <v>0</v>
      </c>
      <c r="V87" s="763">
        <v>1972672</v>
      </c>
      <c r="W87" s="763">
        <v>38021388</v>
      </c>
      <c r="X87" s="763">
        <v>0</v>
      </c>
      <c r="Y87" s="763">
        <v>814246997</v>
      </c>
      <c r="Z87" s="634">
        <f t="shared" si="1"/>
        <v>0</v>
      </c>
    </row>
    <row r="88" spans="1:26">
      <c r="A88" s="633" t="s">
        <v>325</v>
      </c>
      <c r="B88" s="633" t="s">
        <v>8</v>
      </c>
      <c r="C88" s="763">
        <v>358062671</v>
      </c>
      <c r="D88" s="763">
        <v>-6543115</v>
      </c>
      <c r="E88" s="763">
        <v>351519556</v>
      </c>
      <c r="F88" s="763">
        <v>312695436</v>
      </c>
      <c r="G88" s="763">
        <v>17454901</v>
      </c>
      <c r="H88" s="763">
        <v>330150337</v>
      </c>
      <c r="I88" s="763">
        <v>135603343</v>
      </c>
      <c r="J88" s="763">
        <v>493883</v>
      </c>
      <c r="K88" s="763">
        <v>136097226</v>
      </c>
      <c r="L88" s="763">
        <v>2134493</v>
      </c>
      <c r="M88" s="763">
        <v>27828743</v>
      </c>
      <c r="N88" s="763">
        <v>0</v>
      </c>
      <c r="O88" s="763">
        <v>27828743</v>
      </c>
      <c r="P88" s="763">
        <v>847730355</v>
      </c>
      <c r="Q88" s="763">
        <v>808495943</v>
      </c>
      <c r="R88" s="763">
        <v>819901612</v>
      </c>
      <c r="S88" s="763">
        <v>847730355</v>
      </c>
      <c r="T88" s="763">
        <v>1762615</v>
      </c>
      <c r="U88" s="763">
        <v>0</v>
      </c>
      <c r="V88" s="763">
        <v>1762615</v>
      </c>
      <c r="W88" s="763">
        <v>41202193</v>
      </c>
      <c r="X88" s="763">
        <v>0</v>
      </c>
      <c r="Y88" s="763">
        <v>847730355</v>
      </c>
      <c r="Z88" s="634">
        <f t="shared" si="1"/>
        <v>0</v>
      </c>
    </row>
    <row r="89" spans="1:26">
      <c r="A89" s="633" t="s">
        <v>325</v>
      </c>
      <c r="B89" s="633" t="s">
        <v>9</v>
      </c>
      <c r="C89" s="763">
        <v>333904477</v>
      </c>
      <c r="D89" s="763">
        <v>-3314362</v>
      </c>
      <c r="E89" s="763">
        <v>330590115</v>
      </c>
      <c r="F89" s="763">
        <v>329800559</v>
      </c>
      <c r="G89" s="763">
        <v>5147283</v>
      </c>
      <c r="H89" s="763">
        <v>334947842</v>
      </c>
      <c r="I89" s="763">
        <v>138571965</v>
      </c>
      <c r="J89" s="763">
        <v>1409528</v>
      </c>
      <c r="K89" s="763">
        <v>139981493</v>
      </c>
      <c r="L89" s="763">
        <v>2134493</v>
      </c>
      <c r="M89" s="763">
        <v>27212594</v>
      </c>
      <c r="N89" s="763">
        <v>0</v>
      </c>
      <c r="O89" s="763">
        <v>27212594</v>
      </c>
      <c r="P89" s="763">
        <v>834866537</v>
      </c>
      <c r="Q89" s="763">
        <v>804411494</v>
      </c>
      <c r="R89" s="763">
        <v>807653943</v>
      </c>
      <c r="S89" s="763">
        <v>834866537</v>
      </c>
      <c r="T89" s="763">
        <v>1658358</v>
      </c>
      <c r="U89" s="763">
        <v>0</v>
      </c>
      <c r="V89" s="763">
        <v>1658358</v>
      </c>
      <c r="W89" s="763">
        <v>39937250</v>
      </c>
      <c r="X89" s="763">
        <v>0</v>
      </c>
      <c r="Y89" s="763">
        <v>834866537</v>
      </c>
      <c r="Z89" s="634">
        <f t="shared" si="1"/>
        <v>0</v>
      </c>
    </row>
    <row r="90" spans="1:26">
      <c r="A90" s="633" t="s">
        <v>325</v>
      </c>
      <c r="B90" s="633" t="s">
        <v>10</v>
      </c>
      <c r="C90" s="763">
        <v>355821099</v>
      </c>
      <c r="D90" s="763">
        <v>96028164</v>
      </c>
      <c r="E90" s="763">
        <v>451849263</v>
      </c>
      <c r="F90" s="763">
        <v>347921257</v>
      </c>
      <c r="G90" s="763">
        <v>46693112</v>
      </c>
      <c r="H90" s="763">
        <v>394614369</v>
      </c>
      <c r="I90" s="763">
        <v>156248921</v>
      </c>
      <c r="J90" s="763">
        <v>2724300</v>
      </c>
      <c r="K90" s="763">
        <v>158973221</v>
      </c>
      <c r="L90" s="763">
        <v>2134493</v>
      </c>
      <c r="M90" s="763">
        <v>32538351</v>
      </c>
      <c r="N90" s="763">
        <v>0</v>
      </c>
      <c r="O90" s="763">
        <v>32538351</v>
      </c>
      <c r="P90" s="763">
        <v>1040109697</v>
      </c>
      <c r="Q90" s="763">
        <v>862125770</v>
      </c>
      <c r="R90" s="763">
        <v>1007571346</v>
      </c>
      <c r="S90" s="763">
        <v>1040109697</v>
      </c>
      <c r="T90" s="763">
        <v>1617456</v>
      </c>
      <c r="U90" s="763">
        <v>0</v>
      </c>
      <c r="V90" s="763">
        <v>1617456</v>
      </c>
      <c r="W90" s="763">
        <v>62675036</v>
      </c>
      <c r="X90" s="763">
        <v>0</v>
      </c>
      <c r="Y90" s="763">
        <v>1040109697</v>
      </c>
      <c r="Z90" s="634">
        <f t="shared" si="1"/>
        <v>0</v>
      </c>
    </row>
    <row r="91" spans="1:26">
      <c r="A91" s="633" t="s">
        <v>325</v>
      </c>
      <c r="B91" s="633" t="s">
        <v>11</v>
      </c>
      <c r="C91" s="763">
        <v>508321259</v>
      </c>
      <c r="D91" s="763">
        <v>47699571</v>
      </c>
      <c r="E91" s="763">
        <v>556020830</v>
      </c>
      <c r="F91" s="763">
        <v>412454605</v>
      </c>
      <c r="G91" s="763">
        <v>10178231</v>
      </c>
      <c r="H91" s="763">
        <v>422632836</v>
      </c>
      <c r="I91" s="763">
        <v>157829995</v>
      </c>
      <c r="J91" s="763">
        <v>27009</v>
      </c>
      <c r="K91" s="763">
        <v>157857004</v>
      </c>
      <c r="L91" s="763">
        <v>2134493</v>
      </c>
      <c r="M91" s="763">
        <v>35469922</v>
      </c>
      <c r="N91" s="763">
        <v>0</v>
      </c>
      <c r="O91" s="763">
        <v>35469922</v>
      </c>
      <c r="P91" s="763">
        <v>1174115085</v>
      </c>
      <c r="Q91" s="763">
        <v>1080740352</v>
      </c>
      <c r="R91" s="763">
        <v>1138645163</v>
      </c>
      <c r="S91" s="763">
        <v>1174115085</v>
      </c>
      <c r="T91" s="763">
        <v>1739428</v>
      </c>
      <c r="U91" s="763">
        <v>0</v>
      </c>
      <c r="V91" s="763">
        <v>1739428</v>
      </c>
      <c r="W91" s="763">
        <v>80702525</v>
      </c>
      <c r="X91" s="763">
        <v>0</v>
      </c>
      <c r="Y91" s="763">
        <v>1174115085</v>
      </c>
      <c r="Z91" s="634">
        <f t="shared" si="1"/>
        <v>0</v>
      </c>
    </row>
    <row r="92" spans="1:26">
      <c r="A92" s="633" t="s">
        <v>325</v>
      </c>
      <c r="B92" s="633" t="s">
        <v>12</v>
      </c>
      <c r="C92" s="763">
        <v>596749132</v>
      </c>
      <c r="D92" s="763">
        <v>19404974</v>
      </c>
      <c r="E92" s="763">
        <v>616154106</v>
      </c>
      <c r="F92" s="763">
        <v>441655766</v>
      </c>
      <c r="G92" s="763">
        <v>9053729</v>
      </c>
      <c r="H92" s="763">
        <v>450709495</v>
      </c>
      <c r="I92" s="763">
        <v>176050918</v>
      </c>
      <c r="J92" s="763">
        <v>-262598</v>
      </c>
      <c r="K92" s="763">
        <v>175788320</v>
      </c>
      <c r="L92" s="763">
        <v>2134493</v>
      </c>
      <c r="M92" s="763">
        <v>38308026</v>
      </c>
      <c r="N92" s="763">
        <v>0</v>
      </c>
      <c r="O92" s="763">
        <v>38308026</v>
      </c>
      <c r="P92" s="763">
        <v>1283094440</v>
      </c>
      <c r="Q92" s="763">
        <v>1216590309</v>
      </c>
      <c r="R92" s="763">
        <v>1244786414</v>
      </c>
      <c r="S92" s="763">
        <v>1283094440</v>
      </c>
      <c r="T92" s="763">
        <v>1825242</v>
      </c>
      <c r="U92" s="763">
        <v>0</v>
      </c>
      <c r="V92" s="763">
        <v>1825242</v>
      </c>
      <c r="W92" s="763">
        <v>96848489</v>
      </c>
      <c r="X92" s="763">
        <v>0</v>
      </c>
      <c r="Y92" s="763">
        <v>1283094440</v>
      </c>
      <c r="Z92" s="634">
        <f t="shared" si="1"/>
        <v>0</v>
      </c>
    </row>
    <row r="93" spans="1:26">
      <c r="A93" s="633" t="s">
        <v>325</v>
      </c>
      <c r="B93" s="633" t="s">
        <v>13</v>
      </c>
      <c r="C93" s="763">
        <v>602154110</v>
      </c>
      <c r="D93" s="763">
        <v>-3498197</v>
      </c>
      <c r="E93" s="763">
        <v>598655913</v>
      </c>
      <c r="F93" s="763">
        <v>443337028</v>
      </c>
      <c r="G93" s="763">
        <v>5792760</v>
      </c>
      <c r="H93" s="763">
        <v>449129788</v>
      </c>
      <c r="I93" s="763">
        <v>178447483</v>
      </c>
      <c r="J93" s="763">
        <v>-109812</v>
      </c>
      <c r="K93" s="763">
        <v>178337671</v>
      </c>
      <c r="L93" s="763">
        <v>2134493</v>
      </c>
      <c r="M93" s="763">
        <v>38684348</v>
      </c>
      <c r="N93" s="763">
        <v>0</v>
      </c>
      <c r="O93" s="763">
        <v>38684348</v>
      </c>
      <c r="P93" s="763">
        <v>1266942213</v>
      </c>
      <c r="Q93" s="763">
        <v>1226073114</v>
      </c>
      <c r="R93" s="763">
        <v>1228257865</v>
      </c>
      <c r="S93" s="763">
        <v>1266942213</v>
      </c>
      <c r="T93" s="763">
        <v>2094759</v>
      </c>
      <c r="U93" s="763">
        <v>0</v>
      </c>
      <c r="V93" s="763">
        <v>2094759</v>
      </c>
      <c r="W93" s="763">
        <v>94350792</v>
      </c>
      <c r="X93" s="763">
        <v>0</v>
      </c>
      <c r="Y93" s="763">
        <v>1266942213</v>
      </c>
      <c r="Z93" s="634">
        <f t="shared" si="1"/>
        <v>0</v>
      </c>
    </row>
    <row r="94" spans="1:26">
      <c r="A94" s="633" t="s">
        <v>325</v>
      </c>
      <c r="B94" s="633" t="s">
        <v>14</v>
      </c>
      <c r="C94" s="763">
        <v>573716261</v>
      </c>
      <c r="D94" s="763">
        <v>-67689787</v>
      </c>
      <c r="E94" s="763">
        <v>506026474</v>
      </c>
      <c r="F94" s="763">
        <v>442799495</v>
      </c>
      <c r="G94" s="763">
        <v>-31219872</v>
      </c>
      <c r="H94" s="763">
        <v>411579623</v>
      </c>
      <c r="I94" s="763">
        <v>161741270</v>
      </c>
      <c r="J94" s="763">
        <v>-1856766</v>
      </c>
      <c r="K94" s="763">
        <v>159884504</v>
      </c>
      <c r="L94" s="763">
        <v>2134493</v>
      </c>
      <c r="M94" s="763">
        <v>34220088</v>
      </c>
      <c r="N94" s="763">
        <v>0</v>
      </c>
      <c r="O94" s="763">
        <v>34220088</v>
      </c>
      <c r="P94" s="763">
        <v>1113845182</v>
      </c>
      <c r="Q94" s="763">
        <v>1180391519</v>
      </c>
      <c r="R94" s="763">
        <v>1079625094</v>
      </c>
      <c r="S94" s="763">
        <v>1113845182</v>
      </c>
      <c r="T94" s="763">
        <v>1849505</v>
      </c>
      <c r="U94" s="763">
        <v>0</v>
      </c>
      <c r="V94" s="763">
        <v>1849505</v>
      </c>
      <c r="W94" s="763">
        <v>72273262</v>
      </c>
      <c r="X94" s="763">
        <v>0</v>
      </c>
      <c r="Y94" s="763">
        <v>1113845182</v>
      </c>
      <c r="Z94" s="634">
        <f t="shared" si="1"/>
        <v>0</v>
      </c>
    </row>
    <row r="95" spans="1:26">
      <c r="A95" s="633" t="s">
        <v>325</v>
      </c>
      <c r="B95" s="633" t="s">
        <v>15</v>
      </c>
      <c r="C95" s="763">
        <v>462326622</v>
      </c>
      <c r="D95" s="763">
        <v>-78216730</v>
      </c>
      <c r="E95" s="763">
        <v>384109892</v>
      </c>
      <c r="F95" s="763">
        <v>399845538</v>
      </c>
      <c r="G95" s="763">
        <v>-30604914</v>
      </c>
      <c r="H95" s="763">
        <v>369240624</v>
      </c>
      <c r="I95" s="763">
        <v>155188941</v>
      </c>
      <c r="J95" s="763">
        <v>-862532</v>
      </c>
      <c r="K95" s="763">
        <v>154326409</v>
      </c>
      <c r="L95" s="763">
        <v>2134493</v>
      </c>
      <c r="M95" s="763">
        <v>30164318</v>
      </c>
      <c r="N95" s="763">
        <v>0</v>
      </c>
      <c r="O95" s="763">
        <v>30164318</v>
      </c>
      <c r="P95" s="763">
        <v>939975736</v>
      </c>
      <c r="Q95" s="763">
        <v>1019495594</v>
      </c>
      <c r="R95" s="763">
        <v>909811418</v>
      </c>
      <c r="S95" s="763">
        <v>939975736</v>
      </c>
      <c r="T95" s="763">
        <v>1625397</v>
      </c>
      <c r="U95" s="763">
        <v>0</v>
      </c>
      <c r="V95" s="763">
        <v>1625397</v>
      </c>
      <c r="W95" s="763">
        <v>50840365</v>
      </c>
      <c r="X95" s="763">
        <v>0</v>
      </c>
      <c r="Y95" s="763">
        <v>939975736</v>
      </c>
      <c r="Z95" s="634">
        <f t="shared" si="1"/>
        <v>0</v>
      </c>
    </row>
    <row r="96" spans="1:26">
      <c r="A96" s="633" t="s">
        <v>325</v>
      </c>
      <c r="B96" s="633" t="s">
        <v>16</v>
      </c>
      <c r="C96" s="763">
        <v>321514301</v>
      </c>
      <c r="D96" s="763">
        <v>23616298</v>
      </c>
      <c r="E96" s="763">
        <v>345130599</v>
      </c>
      <c r="F96" s="763">
        <v>319808485</v>
      </c>
      <c r="G96" s="763">
        <v>-1849398</v>
      </c>
      <c r="H96" s="763">
        <v>317959087</v>
      </c>
      <c r="I96" s="763">
        <v>135700286</v>
      </c>
      <c r="J96" s="763">
        <v>867506</v>
      </c>
      <c r="K96" s="763">
        <v>136567792</v>
      </c>
      <c r="L96" s="763">
        <v>2134493</v>
      </c>
      <c r="M96" s="763">
        <v>28481061</v>
      </c>
      <c r="N96" s="763">
        <v>0</v>
      </c>
      <c r="O96" s="763">
        <v>28481061</v>
      </c>
      <c r="P96" s="763">
        <v>830273032</v>
      </c>
      <c r="Q96" s="763">
        <v>779157565</v>
      </c>
      <c r="R96" s="763">
        <v>801791971</v>
      </c>
      <c r="S96" s="763">
        <v>830273032</v>
      </c>
      <c r="T96" s="763">
        <v>1493857</v>
      </c>
      <c r="U96" s="763">
        <v>0</v>
      </c>
      <c r="V96" s="763">
        <v>1493857</v>
      </c>
      <c r="W96" s="763">
        <v>39476535</v>
      </c>
      <c r="X96" s="763">
        <v>0</v>
      </c>
      <c r="Y96" s="763">
        <v>830273032</v>
      </c>
      <c r="Z96" s="634">
        <f t="shared" si="1"/>
        <v>0</v>
      </c>
    </row>
    <row r="97" spans="1:26">
      <c r="A97" s="633" t="s">
        <v>325</v>
      </c>
      <c r="B97" s="633" t="s">
        <v>17</v>
      </c>
      <c r="C97" s="763">
        <v>380853684</v>
      </c>
      <c r="D97" s="763">
        <v>46942386</v>
      </c>
      <c r="E97" s="763">
        <v>427796070</v>
      </c>
      <c r="F97" s="763">
        <v>326056256</v>
      </c>
      <c r="G97" s="763">
        <v>1352691</v>
      </c>
      <c r="H97" s="763">
        <v>327408947</v>
      </c>
      <c r="I97" s="763">
        <v>131913496</v>
      </c>
      <c r="J97" s="763">
        <v>552269</v>
      </c>
      <c r="K97" s="763">
        <v>132465765</v>
      </c>
      <c r="L97" s="763">
        <v>2134493</v>
      </c>
      <c r="M97" s="763">
        <v>32767386</v>
      </c>
      <c r="N97" s="763">
        <v>0</v>
      </c>
      <c r="O97" s="763">
        <v>32767386</v>
      </c>
      <c r="P97" s="763">
        <v>922572661</v>
      </c>
      <c r="Q97" s="763">
        <v>840957929</v>
      </c>
      <c r="R97" s="763">
        <v>889805275</v>
      </c>
      <c r="S97" s="763">
        <v>922572661</v>
      </c>
      <c r="T97" s="763">
        <v>1821549</v>
      </c>
      <c r="U97" s="763">
        <v>0</v>
      </c>
      <c r="V97" s="763">
        <v>1821549</v>
      </c>
      <c r="W97" s="763">
        <v>49060362</v>
      </c>
      <c r="X97" s="763">
        <v>0</v>
      </c>
      <c r="Y97" s="763">
        <v>922572661</v>
      </c>
      <c r="Z97" s="634">
        <f t="shared" si="1"/>
        <v>0</v>
      </c>
    </row>
    <row r="98" spans="1:26">
      <c r="A98" s="633" t="s">
        <v>325</v>
      </c>
      <c r="B98" s="586" t="s">
        <v>184</v>
      </c>
      <c r="C98" s="763">
        <v>5388637386</v>
      </c>
      <c r="D98" s="763">
        <v>5110871</v>
      </c>
      <c r="E98" s="763">
        <v>5393748257</v>
      </c>
      <c r="F98" s="763">
        <v>4429546946</v>
      </c>
      <c r="G98" s="763">
        <v>5760382</v>
      </c>
      <c r="H98" s="763">
        <v>4435307328</v>
      </c>
      <c r="I98" s="763">
        <v>1777453230</v>
      </c>
      <c r="J98" s="763">
        <v>243548</v>
      </c>
      <c r="K98" s="763">
        <v>1777696778</v>
      </c>
      <c r="L98" s="763">
        <v>25613916</v>
      </c>
      <c r="M98" s="763">
        <v>386617119</v>
      </c>
      <c r="N98" s="763">
        <v>0</v>
      </c>
      <c r="O98" s="763">
        <v>386617119</v>
      </c>
      <c r="P98" s="763">
        <v>12018983398</v>
      </c>
      <c r="Q98" s="763">
        <v>11621251478</v>
      </c>
      <c r="R98" s="763">
        <v>11632366279</v>
      </c>
      <c r="S98" s="763">
        <v>12018983398</v>
      </c>
      <c r="T98" s="763">
        <v>21454523</v>
      </c>
      <c r="U98" s="763">
        <v>0</v>
      </c>
      <c r="V98" s="763">
        <v>21454523</v>
      </c>
      <c r="W98" s="763">
        <v>717677924</v>
      </c>
      <c r="X98" s="763">
        <v>0</v>
      </c>
      <c r="Y98" s="763">
        <v>12018983398</v>
      </c>
      <c r="Z98" s="634">
        <f t="shared" si="1"/>
        <v>0</v>
      </c>
    </row>
    <row r="99" spans="1:26">
      <c r="A99" s="633" t="s">
        <v>324</v>
      </c>
      <c r="B99" s="633" t="s">
        <v>6</v>
      </c>
      <c r="C99" s="763">
        <v>470773914</v>
      </c>
      <c r="D99" s="763">
        <v>-12941895</v>
      </c>
      <c r="E99" s="763">
        <v>457832019</v>
      </c>
      <c r="F99" s="763">
        <v>337298636</v>
      </c>
      <c r="G99" s="763">
        <v>-4177866</v>
      </c>
      <c r="H99" s="763">
        <v>333120770</v>
      </c>
      <c r="I99" s="763">
        <v>133190530</v>
      </c>
      <c r="J99" s="763">
        <v>-1212585</v>
      </c>
      <c r="K99" s="763">
        <v>131977945</v>
      </c>
      <c r="L99" s="763">
        <v>2134493</v>
      </c>
      <c r="M99" s="763">
        <v>33585239</v>
      </c>
      <c r="N99" s="763">
        <v>0</v>
      </c>
      <c r="O99" s="763">
        <v>33585239</v>
      </c>
      <c r="P99" s="763">
        <v>958650466</v>
      </c>
      <c r="Q99" s="763">
        <v>943397573</v>
      </c>
      <c r="R99" s="763">
        <v>925065227</v>
      </c>
      <c r="S99" s="763">
        <v>958650466</v>
      </c>
      <c r="T99" s="763">
        <v>1993685</v>
      </c>
      <c r="U99" s="763">
        <v>0</v>
      </c>
      <c r="V99" s="763">
        <v>1993685</v>
      </c>
      <c r="W99" s="763">
        <v>52580419</v>
      </c>
      <c r="X99" s="763">
        <v>0</v>
      </c>
      <c r="Y99" s="763">
        <v>958650466</v>
      </c>
      <c r="Z99" s="634">
        <f t="shared" si="1"/>
        <v>0</v>
      </c>
    </row>
    <row r="100" spans="1:26">
      <c r="A100" s="633" t="s">
        <v>324</v>
      </c>
      <c r="B100" s="633" t="s">
        <v>7</v>
      </c>
      <c r="C100" s="763">
        <v>430144391</v>
      </c>
      <c r="D100" s="763">
        <v>-57148648</v>
      </c>
      <c r="E100" s="763">
        <v>372995743</v>
      </c>
      <c r="F100" s="763">
        <v>324453362</v>
      </c>
      <c r="G100" s="763">
        <v>-22426796</v>
      </c>
      <c r="H100" s="763">
        <v>302026566</v>
      </c>
      <c r="I100" s="763">
        <v>117086267</v>
      </c>
      <c r="J100" s="763">
        <v>-1532113</v>
      </c>
      <c r="K100" s="763">
        <v>115554154</v>
      </c>
      <c r="L100" s="763">
        <v>2134493</v>
      </c>
      <c r="M100" s="763">
        <v>28558783</v>
      </c>
      <c r="N100" s="763">
        <v>0</v>
      </c>
      <c r="O100" s="763">
        <v>28558783</v>
      </c>
      <c r="P100" s="763">
        <v>821269739</v>
      </c>
      <c r="Q100" s="763">
        <v>873818513</v>
      </c>
      <c r="R100" s="763">
        <v>792710956</v>
      </c>
      <c r="S100" s="763">
        <v>821269739</v>
      </c>
      <c r="T100" s="763">
        <v>1972672</v>
      </c>
      <c r="U100" s="763">
        <v>0</v>
      </c>
      <c r="V100" s="763">
        <v>1972672</v>
      </c>
      <c r="W100" s="763">
        <v>38249790</v>
      </c>
      <c r="X100" s="763">
        <v>0</v>
      </c>
      <c r="Y100" s="763">
        <v>821269739</v>
      </c>
      <c r="Z100" s="634">
        <f t="shared" si="1"/>
        <v>0</v>
      </c>
    </row>
    <row r="101" spans="1:26">
      <c r="A101" s="633" t="s">
        <v>324</v>
      </c>
      <c r="B101" s="633" t="s">
        <v>8</v>
      </c>
      <c r="C101" s="763">
        <v>361042214</v>
      </c>
      <c r="D101" s="763">
        <v>-6616779</v>
      </c>
      <c r="E101" s="763">
        <v>354425435</v>
      </c>
      <c r="F101" s="763">
        <v>316855831</v>
      </c>
      <c r="G101" s="763">
        <v>17704123</v>
      </c>
      <c r="H101" s="763">
        <v>334559954</v>
      </c>
      <c r="I101" s="763">
        <v>135662347</v>
      </c>
      <c r="J101" s="763">
        <v>495133</v>
      </c>
      <c r="K101" s="763">
        <v>136157480</v>
      </c>
      <c r="L101" s="763">
        <v>2134493</v>
      </c>
      <c r="M101" s="763">
        <v>28480895</v>
      </c>
      <c r="N101" s="763">
        <v>0</v>
      </c>
      <c r="O101" s="763">
        <v>28480895</v>
      </c>
      <c r="P101" s="763">
        <v>855758257</v>
      </c>
      <c r="Q101" s="763">
        <v>815694885</v>
      </c>
      <c r="R101" s="763">
        <v>827277362</v>
      </c>
      <c r="S101" s="763">
        <v>855758257</v>
      </c>
      <c r="T101" s="763">
        <v>1762615</v>
      </c>
      <c r="U101" s="763">
        <v>0</v>
      </c>
      <c r="V101" s="763">
        <v>1762615</v>
      </c>
      <c r="W101" s="763">
        <v>41523411</v>
      </c>
      <c r="X101" s="763">
        <v>0</v>
      </c>
      <c r="Y101" s="763">
        <v>855758257</v>
      </c>
      <c r="Z101" s="634">
        <f t="shared" si="1"/>
        <v>0</v>
      </c>
    </row>
    <row r="102" spans="1:26">
      <c r="A102" s="633" t="s">
        <v>324</v>
      </c>
      <c r="B102" s="633" t="s">
        <v>9</v>
      </c>
      <c r="C102" s="763">
        <v>336663892</v>
      </c>
      <c r="D102" s="763">
        <v>-3352519</v>
      </c>
      <c r="E102" s="763">
        <v>333311373</v>
      </c>
      <c r="F102" s="763">
        <v>334099203</v>
      </c>
      <c r="G102" s="763">
        <v>5216870</v>
      </c>
      <c r="H102" s="763">
        <v>339316073</v>
      </c>
      <c r="I102" s="763">
        <v>138634379</v>
      </c>
      <c r="J102" s="763">
        <v>1412789</v>
      </c>
      <c r="K102" s="763">
        <v>140047168</v>
      </c>
      <c r="L102" s="763">
        <v>2134493</v>
      </c>
      <c r="M102" s="763">
        <v>27842746</v>
      </c>
      <c r="N102" s="763">
        <v>0</v>
      </c>
      <c r="O102" s="763">
        <v>27842746</v>
      </c>
      <c r="P102" s="763">
        <v>842651853</v>
      </c>
      <c r="Q102" s="763">
        <v>811531967</v>
      </c>
      <c r="R102" s="763">
        <v>814809107</v>
      </c>
      <c r="S102" s="763">
        <v>842651853</v>
      </c>
      <c r="T102" s="763">
        <v>1658358</v>
      </c>
      <c r="U102" s="763">
        <v>0</v>
      </c>
      <c r="V102" s="763">
        <v>1658358</v>
      </c>
      <c r="W102" s="763">
        <v>40234764</v>
      </c>
      <c r="X102" s="763">
        <v>0</v>
      </c>
      <c r="Y102" s="763">
        <v>842651853</v>
      </c>
      <c r="Z102" s="634">
        <f t="shared" si="1"/>
        <v>0</v>
      </c>
    </row>
    <row r="103" spans="1:26">
      <c r="A103" s="633" t="s">
        <v>324</v>
      </c>
      <c r="B103" s="633" t="s">
        <v>10</v>
      </c>
      <c r="C103" s="763">
        <v>357241716</v>
      </c>
      <c r="D103" s="763">
        <v>97099744</v>
      </c>
      <c r="E103" s="763">
        <v>454341460</v>
      </c>
      <c r="F103" s="763">
        <v>352102949</v>
      </c>
      <c r="G103" s="763">
        <v>47356494</v>
      </c>
      <c r="H103" s="763">
        <v>399459443</v>
      </c>
      <c r="I103" s="763">
        <v>156312870</v>
      </c>
      <c r="J103" s="763">
        <v>2732622</v>
      </c>
      <c r="K103" s="763">
        <v>159045492</v>
      </c>
      <c r="L103" s="763">
        <v>2134493</v>
      </c>
      <c r="M103" s="763">
        <v>33185492</v>
      </c>
      <c r="N103" s="763">
        <v>0</v>
      </c>
      <c r="O103" s="763">
        <v>33185492</v>
      </c>
      <c r="P103" s="763">
        <v>1048166380</v>
      </c>
      <c r="Q103" s="763">
        <v>867792028</v>
      </c>
      <c r="R103" s="763">
        <v>1014980888</v>
      </c>
      <c r="S103" s="763">
        <v>1048166380</v>
      </c>
      <c r="T103" s="763">
        <v>1617456</v>
      </c>
      <c r="U103" s="763">
        <v>0</v>
      </c>
      <c r="V103" s="763">
        <v>1617456</v>
      </c>
      <c r="W103" s="763">
        <v>63048576</v>
      </c>
      <c r="X103" s="763">
        <v>0</v>
      </c>
      <c r="Y103" s="763">
        <v>1048166380</v>
      </c>
      <c r="Z103" s="634">
        <f t="shared" si="1"/>
        <v>0</v>
      </c>
    </row>
    <row r="104" spans="1:26">
      <c r="A104" s="633" t="s">
        <v>324</v>
      </c>
      <c r="B104" s="633" t="s">
        <v>11</v>
      </c>
      <c r="C104" s="763">
        <v>509958990</v>
      </c>
      <c r="D104" s="763">
        <v>48233955</v>
      </c>
      <c r="E104" s="763">
        <v>558192945</v>
      </c>
      <c r="F104" s="763">
        <v>417283750</v>
      </c>
      <c r="G104" s="763">
        <v>10328781</v>
      </c>
      <c r="H104" s="763">
        <v>427612531</v>
      </c>
      <c r="I104" s="763">
        <v>157865978</v>
      </c>
      <c r="J104" s="763">
        <v>26866</v>
      </c>
      <c r="K104" s="763">
        <v>157892844</v>
      </c>
      <c r="L104" s="763">
        <v>2134493</v>
      </c>
      <c r="M104" s="763">
        <v>36095262</v>
      </c>
      <c r="N104" s="763">
        <v>0</v>
      </c>
      <c r="O104" s="763">
        <v>36095262</v>
      </c>
      <c r="P104" s="763">
        <v>1181928075</v>
      </c>
      <c r="Q104" s="763">
        <v>1087243211</v>
      </c>
      <c r="R104" s="763">
        <v>1145832813</v>
      </c>
      <c r="S104" s="763">
        <v>1181928075</v>
      </c>
      <c r="T104" s="763">
        <v>1739428</v>
      </c>
      <c r="U104" s="763">
        <v>0</v>
      </c>
      <c r="V104" s="763">
        <v>1739428</v>
      </c>
      <c r="W104" s="763">
        <v>81125956</v>
      </c>
      <c r="X104" s="763">
        <v>0</v>
      </c>
      <c r="Y104" s="763">
        <v>1181928075</v>
      </c>
      <c r="Z104" s="634">
        <f t="shared" si="1"/>
        <v>0</v>
      </c>
    </row>
    <row r="105" spans="1:26">
      <c r="A105" s="633" t="s">
        <v>324</v>
      </c>
      <c r="B105" s="633" t="s">
        <v>12</v>
      </c>
      <c r="C105" s="763">
        <v>598782765</v>
      </c>
      <c r="D105" s="763">
        <v>19623009</v>
      </c>
      <c r="E105" s="763">
        <v>618405774</v>
      </c>
      <c r="F105" s="763">
        <v>446790754</v>
      </c>
      <c r="G105" s="763">
        <v>9187797</v>
      </c>
      <c r="H105" s="763">
        <v>455978551</v>
      </c>
      <c r="I105" s="763">
        <v>176089360</v>
      </c>
      <c r="J105" s="763">
        <v>-262907</v>
      </c>
      <c r="K105" s="763">
        <v>175826453</v>
      </c>
      <c r="L105" s="763">
        <v>2134493</v>
      </c>
      <c r="M105" s="763">
        <v>38957692</v>
      </c>
      <c r="N105" s="763">
        <v>0</v>
      </c>
      <c r="O105" s="763">
        <v>38957692</v>
      </c>
      <c r="P105" s="763">
        <v>1291302963</v>
      </c>
      <c r="Q105" s="763">
        <v>1223797372</v>
      </c>
      <c r="R105" s="763">
        <v>1252345271</v>
      </c>
      <c r="S105" s="763">
        <v>1291302963</v>
      </c>
      <c r="T105" s="763">
        <v>1825242</v>
      </c>
      <c r="U105" s="763">
        <v>0</v>
      </c>
      <c r="V105" s="763">
        <v>1825242</v>
      </c>
      <c r="W105" s="763">
        <v>97374981</v>
      </c>
      <c r="X105" s="763">
        <v>0</v>
      </c>
      <c r="Y105" s="763">
        <v>1291302963</v>
      </c>
      <c r="Z105" s="634">
        <f t="shared" si="1"/>
        <v>0</v>
      </c>
    </row>
    <row r="106" spans="1:26">
      <c r="A106" s="633" t="s">
        <v>324</v>
      </c>
      <c r="B106" s="633" t="s">
        <v>13</v>
      </c>
      <c r="C106" s="763">
        <v>604434757</v>
      </c>
      <c r="D106" s="763">
        <v>-3537024</v>
      </c>
      <c r="E106" s="763">
        <v>600897733</v>
      </c>
      <c r="F106" s="763">
        <v>448528727</v>
      </c>
      <c r="G106" s="763">
        <v>5877568</v>
      </c>
      <c r="H106" s="763">
        <v>454406295</v>
      </c>
      <c r="I106" s="763">
        <v>178485886</v>
      </c>
      <c r="J106" s="763">
        <v>-110348</v>
      </c>
      <c r="K106" s="763">
        <v>178375538</v>
      </c>
      <c r="L106" s="763">
        <v>2134493</v>
      </c>
      <c r="M106" s="763">
        <v>39341892</v>
      </c>
      <c r="N106" s="763">
        <v>0</v>
      </c>
      <c r="O106" s="763">
        <v>39341892</v>
      </c>
      <c r="P106" s="763">
        <v>1275155951</v>
      </c>
      <c r="Q106" s="763">
        <v>1233583863</v>
      </c>
      <c r="R106" s="763">
        <v>1235814059</v>
      </c>
      <c r="S106" s="763">
        <v>1275155951</v>
      </c>
      <c r="T106" s="763">
        <v>2094759</v>
      </c>
      <c r="U106" s="763">
        <v>0</v>
      </c>
      <c r="V106" s="763">
        <v>2094759</v>
      </c>
      <c r="W106" s="763">
        <v>94863142</v>
      </c>
      <c r="X106" s="763">
        <v>0</v>
      </c>
      <c r="Y106" s="763">
        <v>1275155951</v>
      </c>
      <c r="Z106" s="634">
        <f t="shared" si="1"/>
        <v>0</v>
      </c>
    </row>
    <row r="107" spans="1:26">
      <c r="A107" s="633" t="s">
        <v>324</v>
      </c>
      <c r="B107" s="633" t="s">
        <v>14</v>
      </c>
      <c r="C107" s="763">
        <v>576844376</v>
      </c>
      <c r="D107" s="763">
        <v>-68445519</v>
      </c>
      <c r="E107" s="763">
        <v>508398857</v>
      </c>
      <c r="F107" s="763">
        <v>448205704</v>
      </c>
      <c r="G107" s="763">
        <v>-31665399</v>
      </c>
      <c r="H107" s="763">
        <v>416540305</v>
      </c>
      <c r="I107" s="763">
        <v>161778510</v>
      </c>
      <c r="J107" s="763">
        <v>-1859216</v>
      </c>
      <c r="K107" s="763">
        <v>159919294</v>
      </c>
      <c r="L107" s="763">
        <v>2134493</v>
      </c>
      <c r="M107" s="763">
        <v>34867192</v>
      </c>
      <c r="N107" s="763">
        <v>0</v>
      </c>
      <c r="O107" s="763">
        <v>34867192</v>
      </c>
      <c r="P107" s="763">
        <v>1121860141</v>
      </c>
      <c r="Q107" s="763">
        <v>1188963083</v>
      </c>
      <c r="R107" s="763">
        <v>1086992949</v>
      </c>
      <c r="S107" s="763">
        <v>1121860141</v>
      </c>
      <c r="T107" s="763">
        <v>1849505</v>
      </c>
      <c r="U107" s="763">
        <v>0</v>
      </c>
      <c r="V107" s="763">
        <v>1849505</v>
      </c>
      <c r="W107" s="763">
        <v>72677639</v>
      </c>
      <c r="X107" s="763">
        <v>0</v>
      </c>
      <c r="Y107" s="763">
        <v>1121860141</v>
      </c>
      <c r="Z107" s="634">
        <f t="shared" si="1"/>
        <v>0</v>
      </c>
    </row>
    <row r="108" spans="1:26">
      <c r="A108" s="633" t="s">
        <v>324</v>
      </c>
      <c r="B108" s="633" t="s">
        <v>15</v>
      </c>
      <c r="C108" s="763">
        <v>465941061</v>
      </c>
      <c r="D108" s="763">
        <v>-79091381</v>
      </c>
      <c r="E108" s="763">
        <v>386849680</v>
      </c>
      <c r="F108" s="763">
        <v>405027072</v>
      </c>
      <c r="G108" s="763">
        <v>-31045880</v>
      </c>
      <c r="H108" s="763">
        <v>373981192</v>
      </c>
      <c r="I108" s="763">
        <v>155222999</v>
      </c>
      <c r="J108" s="763">
        <v>-863803</v>
      </c>
      <c r="K108" s="763">
        <v>154359196</v>
      </c>
      <c r="L108" s="763">
        <v>2134493</v>
      </c>
      <c r="M108" s="763">
        <v>30844735</v>
      </c>
      <c r="N108" s="763">
        <v>0</v>
      </c>
      <c r="O108" s="763">
        <v>30844735</v>
      </c>
      <c r="P108" s="763">
        <v>948169296</v>
      </c>
      <c r="Q108" s="763">
        <v>1028325625</v>
      </c>
      <c r="R108" s="763">
        <v>917324561</v>
      </c>
      <c r="S108" s="763">
        <v>948169296</v>
      </c>
      <c r="T108" s="763">
        <v>1625397</v>
      </c>
      <c r="U108" s="763">
        <v>0</v>
      </c>
      <c r="V108" s="763">
        <v>1625397</v>
      </c>
      <c r="W108" s="763">
        <v>51191428</v>
      </c>
      <c r="X108" s="763">
        <v>0</v>
      </c>
      <c r="Y108" s="763">
        <v>948169296</v>
      </c>
      <c r="Z108" s="634">
        <f t="shared" si="1"/>
        <v>0</v>
      </c>
    </row>
    <row r="109" spans="1:26">
      <c r="A109" s="633" t="s">
        <v>324</v>
      </c>
      <c r="B109" s="633" t="s">
        <v>16</v>
      </c>
      <c r="C109" s="763">
        <v>323880258</v>
      </c>
      <c r="D109" s="763">
        <v>23878143</v>
      </c>
      <c r="E109" s="763">
        <v>347758401</v>
      </c>
      <c r="F109" s="763">
        <v>324055261</v>
      </c>
      <c r="G109" s="763">
        <v>-1884456</v>
      </c>
      <c r="H109" s="763">
        <v>322170805</v>
      </c>
      <c r="I109" s="763">
        <v>135700286</v>
      </c>
      <c r="J109" s="763">
        <v>867506</v>
      </c>
      <c r="K109" s="763">
        <v>136567792</v>
      </c>
      <c r="L109" s="763">
        <v>2134493</v>
      </c>
      <c r="M109" s="763">
        <v>29148375</v>
      </c>
      <c r="N109" s="763">
        <v>0</v>
      </c>
      <c r="O109" s="763">
        <v>29148375</v>
      </c>
      <c r="P109" s="763">
        <v>837779866</v>
      </c>
      <c r="Q109" s="763">
        <v>785770298</v>
      </c>
      <c r="R109" s="763">
        <v>808631491</v>
      </c>
      <c r="S109" s="763">
        <v>837779866</v>
      </c>
      <c r="T109" s="763">
        <v>1493857</v>
      </c>
      <c r="U109" s="763">
        <v>0</v>
      </c>
      <c r="V109" s="763">
        <v>1493857</v>
      </c>
      <c r="W109" s="763">
        <v>39746873</v>
      </c>
      <c r="X109" s="763">
        <v>0</v>
      </c>
      <c r="Y109" s="763">
        <v>837779866</v>
      </c>
      <c r="Z109" s="634">
        <f t="shared" si="1"/>
        <v>0</v>
      </c>
    </row>
    <row r="110" spans="1:26">
      <c r="A110" s="633" t="s">
        <v>324</v>
      </c>
      <c r="B110" s="633" t="s">
        <v>17</v>
      </c>
      <c r="C110" s="763">
        <v>382808582</v>
      </c>
      <c r="D110" s="763">
        <v>47466796</v>
      </c>
      <c r="E110" s="763">
        <v>430275378</v>
      </c>
      <c r="F110" s="763">
        <v>330308628</v>
      </c>
      <c r="G110" s="763">
        <v>1369717</v>
      </c>
      <c r="H110" s="763">
        <v>331678345</v>
      </c>
      <c r="I110" s="763">
        <v>131913496</v>
      </c>
      <c r="J110" s="763">
        <v>552269</v>
      </c>
      <c r="K110" s="763">
        <v>132465765</v>
      </c>
      <c r="L110" s="763">
        <v>2134493</v>
      </c>
      <c r="M110" s="763">
        <v>33461266</v>
      </c>
      <c r="N110" s="763">
        <v>0</v>
      </c>
      <c r="O110" s="763">
        <v>33461266</v>
      </c>
      <c r="P110" s="763">
        <v>930015247</v>
      </c>
      <c r="Q110" s="763">
        <v>847165199</v>
      </c>
      <c r="R110" s="763">
        <v>896553981</v>
      </c>
      <c r="S110" s="763">
        <v>930015247</v>
      </c>
      <c r="T110" s="763">
        <v>1821549</v>
      </c>
      <c r="U110" s="763">
        <v>0</v>
      </c>
      <c r="V110" s="763">
        <v>1821549</v>
      </c>
      <c r="W110" s="763">
        <v>49341682</v>
      </c>
      <c r="X110" s="763">
        <v>0</v>
      </c>
      <c r="Y110" s="763">
        <v>930015247</v>
      </c>
      <c r="Z110" s="634">
        <f t="shared" si="1"/>
        <v>0</v>
      </c>
    </row>
    <row r="111" spans="1:26">
      <c r="A111" s="633" t="s">
        <v>324</v>
      </c>
      <c r="B111" s="586" t="s">
        <v>184</v>
      </c>
      <c r="C111" s="763">
        <v>5418516916</v>
      </c>
      <c r="D111" s="763">
        <v>5167882</v>
      </c>
      <c r="E111" s="763">
        <v>5423684798</v>
      </c>
      <c r="F111" s="763">
        <v>4485009877</v>
      </c>
      <c r="G111" s="763">
        <v>5840953</v>
      </c>
      <c r="H111" s="763">
        <v>4490850830</v>
      </c>
      <c r="I111" s="763">
        <v>1777942908</v>
      </c>
      <c r="J111" s="763">
        <v>246213</v>
      </c>
      <c r="K111" s="763">
        <v>1778189121</v>
      </c>
      <c r="L111" s="763">
        <v>25613916</v>
      </c>
      <c r="M111" s="763">
        <v>394369569</v>
      </c>
      <c r="N111" s="763">
        <v>0</v>
      </c>
      <c r="O111" s="763">
        <v>394369569</v>
      </c>
      <c r="P111" s="763">
        <v>12112708234</v>
      </c>
      <c r="Q111" s="763">
        <v>11707083617</v>
      </c>
      <c r="R111" s="763">
        <v>11718338665</v>
      </c>
      <c r="S111" s="763">
        <v>12112708234</v>
      </c>
      <c r="T111" s="763">
        <v>21454523</v>
      </c>
      <c r="U111" s="763">
        <v>0</v>
      </c>
      <c r="V111" s="763">
        <v>21454523</v>
      </c>
      <c r="W111" s="763">
        <v>721958661</v>
      </c>
      <c r="X111" s="763">
        <v>0</v>
      </c>
      <c r="Y111" s="763">
        <v>12112708234</v>
      </c>
      <c r="Z111" s="634">
        <f t="shared" si="1"/>
        <v>0</v>
      </c>
    </row>
    <row r="112" spans="1:26">
      <c r="A112" s="633" t="s">
        <v>323</v>
      </c>
      <c r="B112" s="633" t="s">
        <v>6</v>
      </c>
      <c r="C112" s="763">
        <v>476653421</v>
      </c>
      <c r="D112" s="763">
        <v>-13081910</v>
      </c>
      <c r="E112" s="763">
        <v>463571511</v>
      </c>
      <c r="F112" s="763">
        <v>341549121</v>
      </c>
      <c r="G112" s="763">
        <v>-4225627</v>
      </c>
      <c r="H112" s="763">
        <v>337323494</v>
      </c>
      <c r="I112" s="763">
        <v>133027530</v>
      </c>
      <c r="J112" s="763">
        <v>-1211890</v>
      </c>
      <c r="K112" s="763">
        <v>131815640</v>
      </c>
      <c r="L112" s="763">
        <v>2134493</v>
      </c>
      <c r="M112" s="763">
        <v>34279960</v>
      </c>
      <c r="N112" s="763">
        <v>0</v>
      </c>
      <c r="O112" s="763">
        <v>34279960</v>
      </c>
      <c r="P112" s="763">
        <v>969125098</v>
      </c>
      <c r="Q112" s="763">
        <v>953364565</v>
      </c>
      <c r="R112" s="763">
        <v>934845138</v>
      </c>
      <c r="S112" s="763">
        <v>969125098</v>
      </c>
      <c r="T112" s="763">
        <v>1993685</v>
      </c>
      <c r="U112" s="763">
        <v>0</v>
      </c>
      <c r="V112" s="763">
        <v>1993685</v>
      </c>
      <c r="W112" s="763">
        <v>53155926</v>
      </c>
      <c r="X112" s="763">
        <v>0</v>
      </c>
      <c r="Y112" s="763">
        <v>969125098</v>
      </c>
      <c r="Z112" s="634">
        <f t="shared" si="1"/>
        <v>0</v>
      </c>
    </row>
    <row r="113" spans="1:26">
      <c r="A113" s="633" t="s">
        <v>323</v>
      </c>
      <c r="B113" s="633" t="s">
        <v>7</v>
      </c>
      <c r="C113" s="763">
        <v>435496354</v>
      </c>
      <c r="D113" s="763">
        <v>-43745693</v>
      </c>
      <c r="E113" s="763">
        <v>391750661</v>
      </c>
      <c r="F113" s="763">
        <v>328529931</v>
      </c>
      <c r="G113" s="763">
        <v>-11908405</v>
      </c>
      <c r="H113" s="763">
        <v>316621526</v>
      </c>
      <c r="I113" s="763">
        <v>119090915</v>
      </c>
      <c r="J113" s="763">
        <v>-1551841</v>
      </c>
      <c r="K113" s="763">
        <v>117539074</v>
      </c>
      <c r="L113" s="763">
        <v>2134493</v>
      </c>
      <c r="M113" s="763">
        <v>30229248</v>
      </c>
      <c r="N113" s="763">
        <v>0</v>
      </c>
      <c r="O113" s="763">
        <v>30229248</v>
      </c>
      <c r="P113" s="763">
        <v>858275002</v>
      </c>
      <c r="Q113" s="763">
        <v>885251693</v>
      </c>
      <c r="R113" s="763">
        <v>828045754</v>
      </c>
      <c r="S113" s="763">
        <v>858275002</v>
      </c>
      <c r="T113" s="763">
        <v>1972672</v>
      </c>
      <c r="U113" s="763">
        <v>0</v>
      </c>
      <c r="V113" s="763">
        <v>1972672</v>
      </c>
      <c r="W113" s="763">
        <v>41380288</v>
      </c>
      <c r="X113" s="763">
        <v>0</v>
      </c>
      <c r="Y113" s="763">
        <v>858275002</v>
      </c>
      <c r="Z113" s="634">
        <f t="shared" si="1"/>
        <v>0</v>
      </c>
    </row>
    <row r="114" spans="1:26">
      <c r="A114" s="633" t="s">
        <v>323</v>
      </c>
      <c r="B114" s="633" t="s">
        <v>8</v>
      </c>
      <c r="C114" s="763">
        <v>365576769</v>
      </c>
      <c r="D114" s="763">
        <v>-19597042</v>
      </c>
      <c r="E114" s="763">
        <v>345979727</v>
      </c>
      <c r="F114" s="763">
        <v>320835014</v>
      </c>
      <c r="G114" s="763">
        <v>7132841</v>
      </c>
      <c r="H114" s="763">
        <v>327967855</v>
      </c>
      <c r="I114" s="763">
        <v>135691557</v>
      </c>
      <c r="J114" s="763">
        <v>498484</v>
      </c>
      <c r="K114" s="763">
        <v>136190041</v>
      </c>
      <c r="L114" s="763">
        <v>2134493</v>
      </c>
      <c r="M114" s="763">
        <v>29177834</v>
      </c>
      <c r="N114" s="763">
        <v>0</v>
      </c>
      <c r="O114" s="763">
        <v>29177834</v>
      </c>
      <c r="P114" s="763">
        <v>841449950</v>
      </c>
      <c r="Q114" s="763">
        <v>824237833</v>
      </c>
      <c r="R114" s="763">
        <v>812272116</v>
      </c>
      <c r="S114" s="763">
        <v>841449950</v>
      </c>
      <c r="T114" s="763">
        <v>1762615</v>
      </c>
      <c r="U114" s="763">
        <v>0</v>
      </c>
      <c r="V114" s="763">
        <v>1762615</v>
      </c>
      <c r="W114" s="763">
        <v>39683017</v>
      </c>
      <c r="X114" s="763">
        <v>0</v>
      </c>
      <c r="Y114" s="763">
        <v>841449950</v>
      </c>
      <c r="Z114" s="634">
        <f t="shared" si="1"/>
        <v>0</v>
      </c>
    </row>
    <row r="115" spans="1:26">
      <c r="A115" s="633" t="s">
        <v>323</v>
      </c>
      <c r="B115" s="633" t="s">
        <v>9</v>
      </c>
      <c r="C115" s="763">
        <v>340931641</v>
      </c>
      <c r="D115" s="763">
        <v>-3390288</v>
      </c>
      <c r="E115" s="763">
        <v>337541353</v>
      </c>
      <c r="F115" s="763">
        <v>338307023</v>
      </c>
      <c r="G115" s="763">
        <v>5279495</v>
      </c>
      <c r="H115" s="763">
        <v>343586518</v>
      </c>
      <c r="I115" s="763">
        <v>138476379</v>
      </c>
      <c r="J115" s="763">
        <v>1412255</v>
      </c>
      <c r="K115" s="763">
        <v>139888634</v>
      </c>
      <c r="L115" s="763">
        <v>2134493</v>
      </c>
      <c r="M115" s="763">
        <v>28518832</v>
      </c>
      <c r="N115" s="763">
        <v>0</v>
      </c>
      <c r="O115" s="763">
        <v>28518832</v>
      </c>
      <c r="P115" s="763">
        <v>851669830</v>
      </c>
      <c r="Q115" s="763">
        <v>819849536</v>
      </c>
      <c r="R115" s="763">
        <v>823150998</v>
      </c>
      <c r="S115" s="763">
        <v>851669830</v>
      </c>
      <c r="T115" s="763">
        <v>1658358</v>
      </c>
      <c r="U115" s="763">
        <v>0</v>
      </c>
      <c r="V115" s="763">
        <v>1658358</v>
      </c>
      <c r="W115" s="763">
        <v>40657420</v>
      </c>
      <c r="X115" s="763">
        <v>0</v>
      </c>
      <c r="Y115" s="763">
        <v>851669830</v>
      </c>
      <c r="Z115" s="634">
        <f t="shared" si="1"/>
        <v>0</v>
      </c>
    </row>
    <row r="116" spans="1:26">
      <c r="A116" s="633" t="s">
        <v>323</v>
      </c>
      <c r="B116" s="633" t="s">
        <v>10</v>
      </c>
      <c r="C116" s="763">
        <v>361893745</v>
      </c>
      <c r="D116" s="763">
        <v>98160414</v>
      </c>
      <c r="E116" s="763">
        <v>460054159</v>
      </c>
      <c r="F116" s="763">
        <v>356573925</v>
      </c>
      <c r="G116" s="763">
        <v>47950325</v>
      </c>
      <c r="H116" s="763">
        <v>404524250</v>
      </c>
      <c r="I116" s="763">
        <v>156149870</v>
      </c>
      <c r="J116" s="763">
        <v>2731293</v>
      </c>
      <c r="K116" s="763">
        <v>158881163</v>
      </c>
      <c r="L116" s="763">
        <v>2134493</v>
      </c>
      <c r="M116" s="763">
        <v>33886829</v>
      </c>
      <c r="N116" s="763">
        <v>0</v>
      </c>
      <c r="O116" s="763">
        <v>33886829</v>
      </c>
      <c r="P116" s="763">
        <v>1059480894</v>
      </c>
      <c r="Q116" s="763">
        <v>876752033</v>
      </c>
      <c r="R116" s="763">
        <v>1025594065</v>
      </c>
      <c r="S116" s="763">
        <v>1059480894</v>
      </c>
      <c r="T116" s="763">
        <v>1617456</v>
      </c>
      <c r="U116" s="763">
        <v>0</v>
      </c>
      <c r="V116" s="763">
        <v>1617456</v>
      </c>
      <c r="W116" s="763">
        <v>63721239</v>
      </c>
      <c r="X116" s="763">
        <v>0</v>
      </c>
      <c r="Y116" s="763">
        <v>1059480894</v>
      </c>
      <c r="Z116" s="634">
        <f t="shared" si="1"/>
        <v>0</v>
      </c>
    </row>
    <row r="117" spans="1:26">
      <c r="A117" s="633" t="s">
        <v>323</v>
      </c>
      <c r="B117" s="633" t="s">
        <v>11</v>
      </c>
      <c r="C117" s="763">
        <v>516432161</v>
      </c>
      <c r="D117" s="763">
        <v>48762897</v>
      </c>
      <c r="E117" s="763">
        <v>565195058</v>
      </c>
      <c r="F117" s="763">
        <v>422607337</v>
      </c>
      <c r="G117" s="763">
        <v>10463033</v>
      </c>
      <c r="H117" s="763">
        <v>433070370</v>
      </c>
      <c r="I117" s="763">
        <v>157707978</v>
      </c>
      <c r="J117" s="763">
        <v>26830</v>
      </c>
      <c r="K117" s="763">
        <v>157734808</v>
      </c>
      <c r="L117" s="763">
        <v>2134493</v>
      </c>
      <c r="M117" s="763">
        <v>36777270</v>
      </c>
      <c r="N117" s="763">
        <v>0</v>
      </c>
      <c r="O117" s="763">
        <v>36777270</v>
      </c>
      <c r="P117" s="763">
        <v>1194911999</v>
      </c>
      <c r="Q117" s="763">
        <v>1098881969</v>
      </c>
      <c r="R117" s="763">
        <v>1158134729</v>
      </c>
      <c r="S117" s="763">
        <v>1194911999</v>
      </c>
      <c r="T117" s="763">
        <v>1739428</v>
      </c>
      <c r="U117" s="763">
        <v>0</v>
      </c>
      <c r="V117" s="763">
        <v>1739428</v>
      </c>
      <c r="W117" s="763">
        <v>82016510</v>
      </c>
      <c r="X117" s="763">
        <v>0</v>
      </c>
      <c r="Y117" s="763">
        <v>1194911999</v>
      </c>
      <c r="Z117" s="634">
        <f t="shared" si="1"/>
        <v>0</v>
      </c>
    </row>
    <row r="118" spans="1:26">
      <c r="A118" s="633" t="s">
        <v>323</v>
      </c>
      <c r="B118" s="633" t="s">
        <v>12</v>
      </c>
      <c r="C118" s="763">
        <v>606290647</v>
      </c>
      <c r="D118" s="763">
        <v>19838825</v>
      </c>
      <c r="E118" s="763">
        <v>626129472</v>
      </c>
      <c r="F118" s="763">
        <v>452499114</v>
      </c>
      <c r="G118" s="763">
        <v>9307357</v>
      </c>
      <c r="H118" s="763">
        <v>461806471</v>
      </c>
      <c r="I118" s="763">
        <v>175926360</v>
      </c>
      <c r="J118" s="763">
        <v>-262727</v>
      </c>
      <c r="K118" s="763">
        <v>175663633</v>
      </c>
      <c r="L118" s="763">
        <v>2134493</v>
      </c>
      <c r="M118" s="763">
        <v>39665608</v>
      </c>
      <c r="N118" s="763">
        <v>0</v>
      </c>
      <c r="O118" s="763">
        <v>39665608</v>
      </c>
      <c r="P118" s="763">
        <v>1305399677</v>
      </c>
      <c r="Q118" s="763">
        <v>1236850614</v>
      </c>
      <c r="R118" s="763">
        <v>1265734069</v>
      </c>
      <c r="S118" s="763">
        <v>1305399677</v>
      </c>
      <c r="T118" s="763">
        <v>1825242</v>
      </c>
      <c r="U118" s="763">
        <v>0</v>
      </c>
      <c r="V118" s="763">
        <v>1825242</v>
      </c>
      <c r="W118" s="763">
        <v>98427687</v>
      </c>
      <c r="X118" s="763">
        <v>0</v>
      </c>
      <c r="Y118" s="763">
        <v>1305399677</v>
      </c>
      <c r="Z118" s="634">
        <f t="shared" si="1"/>
        <v>0</v>
      </c>
    </row>
    <row r="119" spans="1:26">
      <c r="A119" s="633" t="s">
        <v>323</v>
      </c>
      <c r="B119" s="633" t="s">
        <v>13</v>
      </c>
      <c r="C119" s="763">
        <v>611991202</v>
      </c>
      <c r="D119" s="763">
        <v>-3575456</v>
      </c>
      <c r="E119" s="763">
        <v>608415746</v>
      </c>
      <c r="F119" s="763">
        <v>454256120</v>
      </c>
      <c r="G119" s="763">
        <v>5953268</v>
      </c>
      <c r="H119" s="763">
        <v>460209388</v>
      </c>
      <c r="I119" s="763">
        <v>178322886</v>
      </c>
      <c r="J119" s="763">
        <v>-110418</v>
      </c>
      <c r="K119" s="763">
        <v>178212468</v>
      </c>
      <c r="L119" s="763">
        <v>2134493</v>
      </c>
      <c r="M119" s="763">
        <v>40051529</v>
      </c>
      <c r="N119" s="763">
        <v>0</v>
      </c>
      <c r="O119" s="763">
        <v>40051529</v>
      </c>
      <c r="P119" s="763">
        <v>1289023624</v>
      </c>
      <c r="Q119" s="763">
        <v>1246704701</v>
      </c>
      <c r="R119" s="763">
        <v>1248972095</v>
      </c>
      <c r="S119" s="763">
        <v>1289023624</v>
      </c>
      <c r="T119" s="763">
        <v>2094759</v>
      </c>
      <c r="U119" s="763">
        <v>0</v>
      </c>
      <c r="V119" s="763">
        <v>2094759</v>
      </c>
      <c r="W119" s="763">
        <v>95880931</v>
      </c>
      <c r="X119" s="763">
        <v>0</v>
      </c>
      <c r="Y119" s="763">
        <v>1289023624</v>
      </c>
      <c r="Z119" s="634">
        <f t="shared" si="1"/>
        <v>0</v>
      </c>
    </row>
    <row r="120" spans="1:26">
      <c r="A120" s="633" t="s">
        <v>323</v>
      </c>
      <c r="B120" s="633" t="s">
        <v>14</v>
      </c>
      <c r="C120" s="763">
        <v>583990267</v>
      </c>
      <c r="D120" s="763">
        <v>-69193555</v>
      </c>
      <c r="E120" s="763">
        <v>514796712</v>
      </c>
      <c r="F120" s="763">
        <v>453908495</v>
      </c>
      <c r="G120" s="763">
        <v>-32064107</v>
      </c>
      <c r="H120" s="763">
        <v>421844388</v>
      </c>
      <c r="I120" s="763">
        <v>161620510</v>
      </c>
      <c r="J120" s="763">
        <v>-1858567</v>
      </c>
      <c r="K120" s="763">
        <v>159761943</v>
      </c>
      <c r="L120" s="763">
        <v>2134493</v>
      </c>
      <c r="M120" s="763">
        <v>35553531</v>
      </c>
      <c r="N120" s="763">
        <v>0</v>
      </c>
      <c r="O120" s="763">
        <v>35553531</v>
      </c>
      <c r="P120" s="763">
        <v>1134091067</v>
      </c>
      <c r="Q120" s="763">
        <v>1201653765</v>
      </c>
      <c r="R120" s="763">
        <v>1098537536</v>
      </c>
      <c r="S120" s="763">
        <v>1134091067</v>
      </c>
      <c r="T120" s="763">
        <v>1849505</v>
      </c>
      <c r="U120" s="763">
        <v>0</v>
      </c>
      <c r="V120" s="763">
        <v>1849505</v>
      </c>
      <c r="W120" s="763">
        <v>73465047</v>
      </c>
      <c r="X120" s="763">
        <v>0</v>
      </c>
      <c r="Y120" s="763">
        <v>1134091067</v>
      </c>
      <c r="Z120" s="634">
        <f t="shared" si="1"/>
        <v>0</v>
      </c>
    </row>
    <row r="121" spans="1:26">
      <c r="A121" s="633" t="s">
        <v>323</v>
      </c>
      <c r="B121" s="633" t="s">
        <v>15</v>
      </c>
      <c r="C121" s="763">
        <v>471709446</v>
      </c>
      <c r="D121" s="763">
        <v>-79957128</v>
      </c>
      <c r="E121" s="763">
        <v>391752318</v>
      </c>
      <c r="F121" s="763">
        <v>410145933</v>
      </c>
      <c r="G121" s="763">
        <v>-31440103</v>
      </c>
      <c r="H121" s="763">
        <v>378705830</v>
      </c>
      <c r="I121" s="763">
        <v>155059999</v>
      </c>
      <c r="J121" s="763">
        <v>-863289</v>
      </c>
      <c r="K121" s="763">
        <v>154196710</v>
      </c>
      <c r="L121" s="763">
        <v>2134493</v>
      </c>
      <c r="M121" s="763">
        <v>31552268</v>
      </c>
      <c r="N121" s="763">
        <v>0</v>
      </c>
      <c r="O121" s="763">
        <v>31552268</v>
      </c>
      <c r="P121" s="763">
        <v>958341619</v>
      </c>
      <c r="Q121" s="763">
        <v>1039049871</v>
      </c>
      <c r="R121" s="763">
        <v>926789351</v>
      </c>
      <c r="S121" s="763">
        <v>958341619</v>
      </c>
      <c r="T121" s="763">
        <v>1625397</v>
      </c>
      <c r="U121" s="763">
        <v>0</v>
      </c>
      <c r="V121" s="763">
        <v>1625397</v>
      </c>
      <c r="W121" s="763">
        <v>51731047</v>
      </c>
      <c r="X121" s="763">
        <v>0</v>
      </c>
      <c r="Y121" s="763">
        <v>958341619</v>
      </c>
      <c r="Z121" s="634">
        <f t="shared" si="1"/>
        <v>0</v>
      </c>
    </row>
    <row r="122" spans="1:26">
      <c r="A122" s="633" t="s">
        <v>323</v>
      </c>
      <c r="B122" s="633" t="s">
        <v>16</v>
      </c>
      <c r="C122" s="763">
        <v>328066999</v>
      </c>
      <c r="D122" s="763">
        <v>24137321</v>
      </c>
      <c r="E122" s="763">
        <v>352204320</v>
      </c>
      <c r="F122" s="763">
        <v>328127126</v>
      </c>
      <c r="G122" s="763">
        <v>-1915098</v>
      </c>
      <c r="H122" s="763">
        <v>326212028</v>
      </c>
      <c r="I122" s="763">
        <v>135542286</v>
      </c>
      <c r="J122" s="763">
        <v>867103</v>
      </c>
      <c r="K122" s="763">
        <v>136409389</v>
      </c>
      <c r="L122" s="763">
        <v>2134493</v>
      </c>
      <c r="M122" s="763">
        <v>29831567</v>
      </c>
      <c r="N122" s="763">
        <v>0</v>
      </c>
      <c r="O122" s="763">
        <v>29831567</v>
      </c>
      <c r="P122" s="763">
        <v>846791797</v>
      </c>
      <c r="Q122" s="763">
        <v>793870904</v>
      </c>
      <c r="R122" s="763">
        <v>816960230</v>
      </c>
      <c r="S122" s="763">
        <v>846791797</v>
      </c>
      <c r="T122" s="763">
        <v>1493857</v>
      </c>
      <c r="U122" s="763">
        <v>0</v>
      </c>
      <c r="V122" s="763">
        <v>1493857</v>
      </c>
      <c r="W122" s="763">
        <v>40167300</v>
      </c>
      <c r="X122" s="763">
        <v>0</v>
      </c>
      <c r="Y122" s="763">
        <v>846791797</v>
      </c>
      <c r="Z122" s="634">
        <f t="shared" si="1"/>
        <v>0</v>
      </c>
    </row>
    <row r="123" spans="1:26">
      <c r="A123" s="633" t="s">
        <v>323</v>
      </c>
      <c r="B123" s="633" t="s">
        <v>17</v>
      </c>
      <c r="C123" s="763">
        <v>387749742</v>
      </c>
      <c r="D123" s="763">
        <v>47985865</v>
      </c>
      <c r="E123" s="763">
        <v>435735607</v>
      </c>
      <c r="F123" s="763">
        <v>334467565</v>
      </c>
      <c r="G123" s="763">
        <v>1385117</v>
      </c>
      <c r="H123" s="763">
        <v>335852682</v>
      </c>
      <c r="I123" s="763">
        <v>131705496</v>
      </c>
      <c r="J123" s="763">
        <v>551816</v>
      </c>
      <c r="K123" s="763">
        <v>132257312</v>
      </c>
      <c r="L123" s="763">
        <v>2134493</v>
      </c>
      <c r="M123" s="763">
        <v>34166657</v>
      </c>
      <c r="N123" s="763">
        <v>0</v>
      </c>
      <c r="O123" s="763">
        <v>34166657</v>
      </c>
      <c r="P123" s="763">
        <v>940146751</v>
      </c>
      <c r="Q123" s="763">
        <v>856057296</v>
      </c>
      <c r="R123" s="763">
        <v>905980094</v>
      </c>
      <c r="S123" s="763">
        <v>940146751</v>
      </c>
      <c r="T123" s="763">
        <v>1821549</v>
      </c>
      <c r="U123" s="763">
        <v>0</v>
      </c>
      <c r="V123" s="763">
        <v>1821549</v>
      </c>
      <c r="W123" s="763">
        <v>49876347</v>
      </c>
      <c r="X123" s="763">
        <v>0</v>
      </c>
      <c r="Y123" s="763">
        <v>940146751</v>
      </c>
      <c r="Z123" s="634">
        <f t="shared" ref="Z123:Z186" si="2">Y123-O123-R123</f>
        <v>0</v>
      </c>
    </row>
    <row r="124" spans="1:26">
      <c r="A124" s="633" t="s">
        <v>323</v>
      </c>
      <c r="B124" s="586" t="s">
        <v>184</v>
      </c>
      <c r="C124" s="763">
        <v>5486782394</v>
      </c>
      <c r="D124" s="763">
        <v>6344250</v>
      </c>
      <c r="E124" s="763">
        <v>5493126644</v>
      </c>
      <c r="F124" s="763">
        <v>4541806704</v>
      </c>
      <c r="G124" s="763">
        <v>5918096</v>
      </c>
      <c r="H124" s="763">
        <v>4547724800</v>
      </c>
      <c r="I124" s="763">
        <v>1778321766</v>
      </c>
      <c r="J124" s="763">
        <v>229049</v>
      </c>
      <c r="K124" s="763">
        <v>1778550815</v>
      </c>
      <c r="L124" s="763">
        <v>25613916</v>
      </c>
      <c r="M124" s="763">
        <v>403691133</v>
      </c>
      <c r="N124" s="763">
        <v>0</v>
      </c>
      <c r="O124" s="763">
        <v>403691133</v>
      </c>
      <c r="P124" s="763">
        <v>12248707308</v>
      </c>
      <c r="Q124" s="763">
        <v>11832524780</v>
      </c>
      <c r="R124" s="763">
        <v>11845016175</v>
      </c>
      <c r="S124" s="763">
        <v>12248707308</v>
      </c>
      <c r="T124" s="763">
        <v>21454523</v>
      </c>
      <c r="U124" s="763">
        <v>0</v>
      </c>
      <c r="V124" s="763">
        <v>21454523</v>
      </c>
      <c r="W124" s="763">
        <v>730162759</v>
      </c>
      <c r="X124" s="763">
        <v>0</v>
      </c>
      <c r="Y124" s="763">
        <v>12248707308</v>
      </c>
      <c r="Z124" s="634">
        <f t="shared" si="2"/>
        <v>0</v>
      </c>
    </row>
    <row r="125" spans="1:26">
      <c r="A125" s="633" t="s">
        <v>322</v>
      </c>
      <c r="B125" s="633" t="s">
        <v>6</v>
      </c>
      <c r="C125" s="763">
        <v>482967571</v>
      </c>
      <c r="D125" s="763">
        <v>-13231671</v>
      </c>
      <c r="E125" s="763">
        <v>469735900</v>
      </c>
      <c r="F125" s="763">
        <v>345891867</v>
      </c>
      <c r="G125" s="763">
        <v>-4274384</v>
      </c>
      <c r="H125" s="763">
        <v>341617483</v>
      </c>
      <c r="I125" s="763">
        <v>133190530</v>
      </c>
      <c r="J125" s="763">
        <v>-1212585</v>
      </c>
      <c r="K125" s="763">
        <v>131977945</v>
      </c>
      <c r="L125" s="763">
        <v>2134493</v>
      </c>
      <c r="M125" s="763">
        <v>34985428</v>
      </c>
      <c r="N125" s="763">
        <v>0</v>
      </c>
      <c r="O125" s="763">
        <v>34985428</v>
      </c>
      <c r="P125" s="763">
        <v>980451249</v>
      </c>
      <c r="Q125" s="763">
        <v>964184461</v>
      </c>
      <c r="R125" s="763">
        <v>945465821</v>
      </c>
      <c r="S125" s="763">
        <v>980451249</v>
      </c>
      <c r="T125" s="763">
        <v>1993685</v>
      </c>
      <c r="U125" s="763">
        <v>0</v>
      </c>
      <c r="V125" s="763">
        <v>1993685</v>
      </c>
      <c r="W125" s="763">
        <v>53804132</v>
      </c>
      <c r="X125" s="763">
        <v>0</v>
      </c>
      <c r="Y125" s="763">
        <v>980451249</v>
      </c>
      <c r="Z125" s="634">
        <f t="shared" si="2"/>
        <v>0</v>
      </c>
    </row>
    <row r="126" spans="1:26">
      <c r="A126" s="633" t="s">
        <v>322</v>
      </c>
      <c r="B126" s="633" t="s">
        <v>7</v>
      </c>
      <c r="C126" s="763">
        <v>441245883</v>
      </c>
      <c r="D126" s="763">
        <v>-58440781</v>
      </c>
      <c r="E126" s="763">
        <v>382805102</v>
      </c>
      <c r="F126" s="763">
        <v>332694958</v>
      </c>
      <c r="G126" s="763">
        <v>-22994559</v>
      </c>
      <c r="H126" s="763">
        <v>309700399</v>
      </c>
      <c r="I126" s="763">
        <v>117086267</v>
      </c>
      <c r="J126" s="763">
        <v>-1532113</v>
      </c>
      <c r="K126" s="763">
        <v>115554154</v>
      </c>
      <c r="L126" s="763">
        <v>2134493</v>
      </c>
      <c r="M126" s="763">
        <v>29823021</v>
      </c>
      <c r="N126" s="763">
        <v>0</v>
      </c>
      <c r="O126" s="763">
        <v>29823021</v>
      </c>
      <c r="P126" s="763">
        <v>840017169</v>
      </c>
      <c r="Q126" s="763">
        <v>893161601</v>
      </c>
      <c r="R126" s="763">
        <v>810194148</v>
      </c>
      <c r="S126" s="763">
        <v>840017169</v>
      </c>
      <c r="T126" s="763">
        <v>1972672</v>
      </c>
      <c r="U126" s="763">
        <v>0</v>
      </c>
      <c r="V126" s="763">
        <v>1972672</v>
      </c>
      <c r="W126" s="763">
        <v>39146959</v>
      </c>
      <c r="X126" s="763">
        <v>0</v>
      </c>
      <c r="Y126" s="763">
        <v>840017169</v>
      </c>
      <c r="Z126" s="634">
        <f t="shared" si="2"/>
        <v>0</v>
      </c>
    </row>
    <row r="127" spans="1:26">
      <c r="A127" s="633" t="s">
        <v>322</v>
      </c>
      <c r="B127" s="633" t="s">
        <v>8</v>
      </c>
      <c r="C127" s="763">
        <v>370451632</v>
      </c>
      <c r="D127" s="763">
        <v>-6767682</v>
      </c>
      <c r="E127" s="763">
        <v>363683950</v>
      </c>
      <c r="F127" s="763">
        <v>324900530</v>
      </c>
      <c r="G127" s="763">
        <v>18154831</v>
      </c>
      <c r="H127" s="763">
        <v>343055361</v>
      </c>
      <c r="I127" s="763">
        <v>135662347</v>
      </c>
      <c r="J127" s="763">
        <v>495133</v>
      </c>
      <c r="K127" s="763">
        <v>136157480</v>
      </c>
      <c r="L127" s="763">
        <v>2134493</v>
      </c>
      <c r="M127" s="763">
        <v>29880127</v>
      </c>
      <c r="N127" s="763">
        <v>0</v>
      </c>
      <c r="O127" s="763">
        <v>29880127</v>
      </c>
      <c r="P127" s="763">
        <v>874911411</v>
      </c>
      <c r="Q127" s="763">
        <v>833149002</v>
      </c>
      <c r="R127" s="763">
        <v>845031284</v>
      </c>
      <c r="S127" s="763">
        <v>874911411</v>
      </c>
      <c r="T127" s="763">
        <v>1762615</v>
      </c>
      <c r="U127" s="763">
        <v>0</v>
      </c>
      <c r="V127" s="763">
        <v>1762615</v>
      </c>
      <c r="W127" s="763">
        <v>42461026</v>
      </c>
      <c r="X127" s="763">
        <v>0</v>
      </c>
      <c r="Y127" s="763">
        <v>874911411</v>
      </c>
      <c r="Z127" s="634">
        <f t="shared" si="2"/>
        <v>0</v>
      </c>
    </row>
    <row r="128" spans="1:26">
      <c r="A128" s="633" t="s">
        <v>322</v>
      </c>
      <c r="B128" s="633" t="s">
        <v>9</v>
      </c>
      <c r="C128" s="763">
        <v>345520772</v>
      </c>
      <c r="D128" s="763">
        <v>-3430686</v>
      </c>
      <c r="E128" s="763">
        <v>342090086</v>
      </c>
      <c r="F128" s="763">
        <v>342606168</v>
      </c>
      <c r="G128" s="763">
        <v>5343446</v>
      </c>
      <c r="H128" s="763">
        <v>347949614</v>
      </c>
      <c r="I128" s="763">
        <v>138634379</v>
      </c>
      <c r="J128" s="763">
        <v>1412789</v>
      </c>
      <c r="K128" s="763">
        <v>140047168</v>
      </c>
      <c r="L128" s="763">
        <v>2134493</v>
      </c>
      <c r="M128" s="763">
        <v>29196657</v>
      </c>
      <c r="N128" s="763">
        <v>0</v>
      </c>
      <c r="O128" s="763">
        <v>29196657</v>
      </c>
      <c r="P128" s="763">
        <v>861418018</v>
      </c>
      <c r="Q128" s="763">
        <v>828895812</v>
      </c>
      <c r="R128" s="763">
        <v>832221361</v>
      </c>
      <c r="S128" s="763">
        <v>861418018</v>
      </c>
      <c r="T128" s="763">
        <v>1658358</v>
      </c>
      <c r="U128" s="763">
        <v>0</v>
      </c>
      <c r="V128" s="763">
        <v>1658358</v>
      </c>
      <c r="W128" s="763">
        <v>41133581</v>
      </c>
      <c r="X128" s="763">
        <v>0</v>
      </c>
      <c r="Y128" s="763">
        <v>861418018</v>
      </c>
      <c r="Z128" s="634">
        <f t="shared" si="2"/>
        <v>0</v>
      </c>
    </row>
    <row r="129" spans="1:26">
      <c r="A129" s="633" t="s">
        <v>322</v>
      </c>
      <c r="B129" s="633" t="s">
        <v>10</v>
      </c>
      <c r="C129" s="763">
        <v>366893551</v>
      </c>
      <c r="D129" s="763">
        <v>99294923</v>
      </c>
      <c r="E129" s="763">
        <v>466188474</v>
      </c>
      <c r="F129" s="763">
        <v>361141976</v>
      </c>
      <c r="G129" s="763">
        <v>48557058</v>
      </c>
      <c r="H129" s="763">
        <v>409699034</v>
      </c>
      <c r="I129" s="763">
        <v>156312870</v>
      </c>
      <c r="J129" s="763">
        <v>2732622</v>
      </c>
      <c r="K129" s="763">
        <v>159045492</v>
      </c>
      <c r="L129" s="763">
        <v>2134493</v>
      </c>
      <c r="M129" s="763">
        <v>34584915</v>
      </c>
      <c r="N129" s="763">
        <v>0</v>
      </c>
      <c r="O129" s="763">
        <v>34584915</v>
      </c>
      <c r="P129" s="763">
        <v>1071652408</v>
      </c>
      <c r="Q129" s="763">
        <v>886482890</v>
      </c>
      <c r="R129" s="763">
        <v>1037067493</v>
      </c>
      <c r="S129" s="763">
        <v>1071652408</v>
      </c>
      <c r="T129" s="763">
        <v>1617456</v>
      </c>
      <c r="U129" s="763">
        <v>0</v>
      </c>
      <c r="V129" s="763">
        <v>1617456</v>
      </c>
      <c r="W129" s="763">
        <v>64472045</v>
      </c>
      <c r="X129" s="763">
        <v>0</v>
      </c>
      <c r="Y129" s="763">
        <v>1071652408</v>
      </c>
      <c r="Z129" s="634">
        <f t="shared" si="2"/>
        <v>0</v>
      </c>
    </row>
    <row r="130" spans="1:26">
      <c r="A130" s="633" t="s">
        <v>322</v>
      </c>
      <c r="B130" s="633" t="s">
        <v>11</v>
      </c>
      <c r="C130" s="763">
        <v>523379537</v>
      </c>
      <c r="D130" s="763">
        <v>49328662</v>
      </c>
      <c r="E130" s="763">
        <v>572708199</v>
      </c>
      <c r="F130" s="763">
        <v>428046625</v>
      </c>
      <c r="G130" s="763">
        <v>10600253</v>
      </c>
      <c r="H130" s="763">
        <v>438646878</v>
      </c>
      <c r="I130" s="763">
        <v>157901961</v>
      </c>
      <c r="J130" s="763">
        <v>26722</v>
      </c>
      <c r="K130" s="763">
        <v>157928683</v>
      </c>
      <c r="L130" s="763">
        <v>2134493</v>
      </c>
      <c r="M130" s="763">
        <v>37450283</v>
      </c>
      <c r="N130" s="763">
        <v>0</v>
      </c>
      <c r="O130" s="763">
        <v>37450283</v>
      </c>
      <c r="P130" s="763">
        <v>1208868536</v>
      </c>
      <c r="Q130" s="763">
        <v>1111462616</v>
      </c>
      <c r="R130" s="763">
        <v>1171418253</v>
      </c>
      <c r="S130" s="763">
        <v>1208868536</v>
      </c>
      <c r="T130" s="763">
        <v>1739428</v>
      </c>
      <c r="U130" s="763">
        <v>0</v>
      </c>
      <c r="V130" s="763">
        <v>1739428</v>
      </c>
      <c r="W130" s="763">
        <v>83008482</v>
      </c>
      <c r="X130" s="763">
        <v>0</v>
      </c>
      <c r="Y130" s="763">
        <v>1208868536</v>
      </c>
      <c r="Z130" s="634">
        <f t="shared" si="2"/>
        <v>0</v>
      </c>
    </row>
    <row r="131" spans="1:26">
      <c r="A131" s="633" t="s">
        <v>322</v>
      </c>
      <c r="B131" s="633" t="s">
        <v>12</v>
      </c>
      <c r="C131" s="763">
        <v>614344414</v>
      </c>
      <c r="D131" s="763">
        <v>20069664</v>
      </c>
      <c r="E131" s="763">
        <v>634414078</v>
      </c>
      <c r="F131" s="763">
        <v>458331581</v>
      </c>
      <c r="G131" s="763">
        <v>9429561</v>
      </c>
      <c r="H131" s="763">
        <v>467761142</v>
      </c>
      <c r="I131" s="763">
        <v>176127803</v>
      </c>
      <c r="J131" s="763">
        <v>-263217</v>
      </c>
      <c r="K131" s="763">
        <v>175864586</v>
      </c>
      <c r="L131" s="763">
        <v>2134493</v>
      </c>
      <c r="M131" s="763">
        <v>40358377</v>
      </c>
      <c r="N131" s="763">
        <v>0</v>
      </c>
      <c r="O131" s="763">
        <v>40358377</v>
      </c>
      <c r="P131" s="763">
        <v>1320532676</v>
      </c>
      <c r="Q131" s="763">
        <v>1250938291</v>
      </c>
      <c r="R131" s="763">
        <v>1280174299</v>
      </c>
      <c r="S131" s="763">
        <v>1320532676</v>
      </c>
      <c r="T131" s="763">
        <v>1825242</v>
      </c>
      <c r="U131" s="763">
        <v>0</v>
      </c>
      <c r="V131" s="763">
        <v>1825242</v>
      </c>
      <c r="W131" s="763">
        <v>99597963</v>
      </c>
      <c r="X131" s="763">
        <v>0</v>
      </c>
      <c r="Y131" s="763">
        <v>1320532676</v>
      </c>
      <c r="Z131" s="634">
        <f t="shared" si="2"/>
        <v>0</v>
      </c>
    </row>
    <row r="132" spans="1:26">
      <c r="A132" s="633" t="s">
        <v>322</v>
      </c>
      <c r="B132" s="633" t="s">
        <v>13</v>
      </c>
      <c r="C132" s="763">
        <v>620096559</v>
      </c>
      <c r="D132" s="763">
        <v>-3616564</v>
      </c>
      <c r="E132" s="763">
        <v>616479995</v>
      </c>
      <c r="F132" s="763">
        <v>460108034</v>
      </c>
      <c r="G132" s="763">
        <v>6030635</v>
      </c>
      <c r="H132" s="763">
        <v>466138669</v>
      </c>
      <c r="I132" s="763">
        <v>178524289</v>
      </c>
      <c r="J132" s="763">
        <v>-110884</v>
      </c>
      <c r="K132" s="763">
        <v>178413405</v>
      </c>
      <c r="L132" s="763">
        <v>2134493</v>
      </c>
      <c r="M132" s="763">
        <v>40741698</v>
      </c>
      <c r="N132" s="763">
        <v>0</v>
      </c>
      <c r="O132" s="763">
        <v>40741698</v>
      </c>
      <c r="P132" s="763">
        <v>1303908260</v>
      </c>
      <c r="Q132" s="763">
        <v>1260863375</v>
      </c>
      <c r="R132" s="763">
        <v>1263166562</v>
      </c>
      <c r="S132" s="763">
        <v>1303908260</v>
      </c>
      <c r="T132" s="763">
        <v>2094759</v>
      </c>
      <c r="U132" s="763">
        <v>0</v>
      </c>
      <c r="V132" s="763">
        <v>2094759</v>
      </c>
      <c r="W132" s="763">
        <v>97012298</v>
      </c>
      <c r="X132" s="763">
        <v>0</v>
      </c>
      <c r="Y132" s="763">
        <v>1303908260</v>
      </c>
      <c r="Z132" s="634">
        <f t="shared" si="2"/>
        <v>0</v>
      </c>
    </row>
    <row r="133" spans="1:26">
      <c r="A133" s="633" t="s">
        <v>322</v>
      </c>
      <c r="B133" s="633" t="s">
        <v>14</v>
      </c>
      <c r="C133" s="763">
        <v>591656136</v>
      </c>
      <c r="D133" s="763">
        <v>-69993667</v>
      </c>
      <c r="E133" s="763">
        <v>521662469</v>
      </c>
      <c r="F133" s="763">
        <v>459735271</v>
      </c>
      <c r="G133" s="763">
        <v>-32471490</v>
      </c>
      <c r="H133" s="763">
        <v>427263781</v>
      </c>
      <c r="I133" s="763">
        <v>161815750</v>
      </c>
      <c r="J133" s="763">
        <v>-1861666</v>
      </c>
      <c r="K133" s="763">
        <v>159954084</v>
      </c>
      <c r="L133" s="763">
        <v>2134493</v>
      </c>
      <c r="M133" s="763">
        <v>36219178</v>
      </c>
      <c r="N133" s="763">
        <v>0</v>
      </c>
      <c r="O133" s="763">
        <v>36219178</v>
      </c>
      <c r="P133" s="763">
        <v>1147234005</v>
      </c>
      <c r="Q133" s="763">
        <v>1215341650</v>
      </c>
      <c r="R133" s="763">
        <v>1111014827</v>
      </c>
      <c r="S133" s="763">
        <v>1147234005</v>
      </c>
      <c r="T133" s="763">
        <v>1849505</v>
      </c>
      <c r="U133" s="763">
        <v>0</v>
      </c>
      <c r="V133" s="763">
        <v>1849505</v>
      </c>
      <c r="W133" s="763">
        <v>74341869</v>
      </c>
      <c r="X133" s="763">
        <v>0</v>
      </c>
      <c r="Y133" s="763">
        <v>1147234005</v>
      </c>
      <c r="Z133" s="634">
        <f t="shared" si="2"/>
        <v>0</v>
      </c>
    </row>
    <row r="134" spans="1:26">
      <c r="A134" s="633" t="s">
        <v>322</v>
      </c>
      <c r="B134" s="633" t="s">
        <v>15</v>
      </c>
      <c r="C134" s="763">
        <v>477901560</v>
      </c>
      <c r="D134" s="763">
        <v>-80883142</v>
      </c>
      <c r="E134" s="763">
        <v>397018418</v>
      </c>
      <c r="F134" s="763">
        <v>415376022</v>
      </c>
      <c r="G134" s="763">
        <v>-31842941</v>
      </c>
      <c r="H134" s="763">
        <v>383533081</v>
      </c>
      <c r="I134" s="763">
        <v>155257058</v>
      </c>
      <c r="J134" s="763">
        <v>-865074</v>
      </c>
      <c r="K134" s="763">
        <v>154391984</v>
      </c>
      <c r="L134" s="763">
        <v>2134493</v>
      </c>
      <c r="M134" s="763">
        <v>32237962</v>
      </c>
      <c r="N134" s="763">
        <v>0</v>
      </c>
      <c r="O134" s="763">
        <v>32237962</v>
      </c>
      <c r="P134" s="763">
        <v>969315938</v>
      </c>
      <c r="Q134" s="763">
        <v>1050669133</v>
      </c>
      <c r="R134" s="763">
        <v>937077976</v>
      </c>
      <c r="S134" s="763">
        <v>969315938</v>
      </c>
      <c r="T134" s="763">
        <v>1625397</v>
      </c>
      <c r="U134" s="763">
        <v>0</v>
      </c>
      <c r="V134" s="763">
        <v>1625397</v>
      </c>
      <c r="W134" s="763">
        <v>52336882</v>
      </c>
      <c r="X134" s="763">
        <v>0</v>
      </c>
      <c r="Y134" s="763">
        <v>969315938</v>
      </c>
      <c r="Z134" s="634">
        <f t="shared" si="2"/>
        <v>0</v>
      </c>
    </row>
    <row r="135" spans="1:26">
      <c r="A135" s="633" t="s">
        <v>322</v>
      </c>
      <c r="B135" s="633" t="s">
        <v>16</v>
      </c>
      <c r="C135" s="763">
        <v>332567009</v>
      </c>
      <c r="D135" s="763">
        <v>24414543</v>
      </c>
      <c r="E135" s="763">
        <v>356981552</v>
      </c>
      <c r="F135" s="763">
        <v>332287343</v>
      </c>
      <c r="G135" s="763">
        <v>-1946482</v>
      </c>
      <c r="H135" s="763">
        <v>330340861</v>
      </c>
      <c r="I135" s="763">
        <v>135728532</v>
      </c>
      <c r="J135" s="763">
        <v>868829</v>
      </c>
      <c r="K135" s="763">
        <v>136597361</v>
      </c>
      <c r="L135" s="763">
        <v>2134493</v>
      </c>
      <c r="M135" s="763">
        <v>30493032</v>
      </c>
      <c r="N135" s="763">
        <v>0</v>
      </c>
      <c r="O135" s="763">
        <v>30493032</v>
      </c>
      <c r="P135" s="763">
        <v>856547299</v>
      </c>
      <c r="Q135" s="763">
        <v>802717377</v>
      </c>
      <c r="R135" s="763">
        <v>826054267</v>
      </c>
      <c r="S135" s="763">
        <v>856547299</v>
      </c>
      <c r="T135" s="763">
        <v>1493857</v>
      </c>
      <c r="U135" s="763">
        <v>0</v>
      </c>
      <c r="V135" s="763">
        <v>1493857</v>
      </c>
      <c r="W135" s="763">
        <v>40642377</v>
      </c>
      <c r="X135" s="763">
        <v>0</v>
      </c>
      <c r="Y135" s="763">
        <v>856547299</v>
      </c>
      <c r="Z135" s="634">
        <f t="shared" si="2"/>
        <v>0</v>
      </c>
    </row>
    <row r="136" spans="1:26">
      <c r="A136" s="633" t="s">
        <v>322</v>
      </c>
      <c r="B136" s="633" t="s">
        <v>17</v>
      </c>
      <c r="C136" s="763">
        <v>393056338</v>
      </c>
      <c r="D136" s="763">
        <v>48541072</v>
      </c>
      <c r="E136" s="763">
        <v>441597410</v>
      </c>
      <c r="F136" s="763">
        <v>338716757</v>
      </c>
      <c r="G136" s="763">
        <v>1400834</v>
      </c>
      <c r="H136" s="763">
        <v>340117591</v>
      </c>
      <c r="I136" s="763">
        <v>131943367</v>
      </c>
      <c r="J136" s="763">
        <v>552382</v>
      </c>
      <c r="K136" s="763">
        <v>132495749</v>
      </c>
      <c r="L136" s="763">
        <v>2134493</v>
      </c>
      <c r="M136" s="763">
        <v>34847991</v>
      </c>
      <c r="N136" s="763">
        <v>0</v>
      </c>
      <c r="O136" s="763">
        <v>34847991</v>
      </c>
      <c r="P136" s="763">
        <v>951193234</v>
      </c>
      <c r="Q136" s="763">
        <v>865850955</v>
      </c>
      <c r="R136" s="763">
        <v>916345243</v>
      </c>
      <c r="S136" s="763">
        <v>951193234</v>
      </c>
      <c r="T136" s="763">
        <v>1821549</v>
      </c>
      <c r="U136" s="763">
        <v>0</v>
      </c>
      <c r="V136" s="763">
        <v>1821549</v>
      </c>
      <c r="W136" s="763">
        <v>50488855</v>
      </c>
      <c r="X136" s="763">
        <v>0</v>
      </c>
      <c r="Y136" s="763">
        <v>951193234</v>
      </c>
      <c r="Z136" s="634">
        <f t="shared" si="2"/>
        <v>0</v>
      </c>
    </row>
    <row r="137" spans="1:26">
      <c r="A137" s="633" t="s">
        <v>322</v>
      </c>
      <c r="B137" s="586" t="s">
        <v>184</v>
      </c>
      <c r="C137" s="763">
        <v>5560080962</v>
      </c>
      <c r="D137" s="763">
        <v>5284671</v>
      </c>
      <c r="E137" s="763">
        <v>5565365633</v>
      </c>
      <c r="F137" s="763">
        <v>4599837132</v>
      </c>
      <c r="G137" s="763">
        <v>5986762</v>
      </c>
      <c r="H137" s="763">
        <v>4605823894</v>
      </c>
      <c r="I137" s="763">
        <v>1778185153</v>
      </c>
      <c r="J137" s="763">
        <v>242938</v>
      </c>
      <c r="K137" s="763">
        <v>1778428091</v>
      </c>
      <c r="L137" s="763">
        <v>25613916</v>
      </c>
      <c r="M137" s="763">
        <v>410818669</v>
      </c>
      <c r="N137" s="763">
        <v>0</v>
      </c>
      <c r="O137" s="763">
        <v>410818669</v>
      </c>
      <c r="P137" s="763">
        <v>12386050203</v>
      </c>
      <c r="Q137" s="763">
        <v>11963717163</v>
      </c>
      <c r="R137" s="763">
        <v>11975231534</v>
      </c>
      <c r="S137" s="763">
        <v>12386050203</v>
      </c>
      <c r="T137" s="763">
        <v>21454523</v>
      </c>
      <c r="U137" s="763">
        <v>0</v>
      </c>
      <c r="V137" s="763">
        <v>21454523</v>
      </c>
      <c r="W137" s="763">
        <v>738446469</v>
      </c>
      <c r="X137" s="763">
        <v>0</v>
      </c>
      <c r="Y137" s="763">
        <v>12386050203</v>
      </c>
      <c r="Z137" s="634">
        <f t="shared" si="2"/>
        <v>0</v>
      </c>
    </row>
    <row r="138" spans="1:26">
      <c r="A138" s="633" t="s">
        <v>321</v>
      </c>
      <c r="B138" s="633" t="s">
        <v>6</v>
      </c>
      <c r="C138" s="763">
        <v>487969734</v>
      </c>
      <c r="D138" s="763">
        <v>-13346096</v>
      </c>
      <c r="E138" s="763">
        <v>474623638</v>
      </c>
      <c r="F138" s="763">
        <v>349746890</v>
      </c>
      <c r="G138" s="763">
        <v>-4318129</v>
      </c>
      <c r="H138" s="763">
        <v>345428761</v>
      </c>
      <c r="I138" s="763">
        <v>133251831</v>
      </c>
      <c r="J138" s="763">
        <v>-1214670</v>
      </c>
      <c r="K138" s="763">
        <v>132037161</v>
      </c>
      <c r="L138" s="763">
        <v>2134493</v>
      </c>
      <c r="M138" s="763">
        <v>35664773</v>
      </c>
      <c r="N138" s="763">
        <v>0</v>
      </c>
      <c r="O138" s="763">
        <v>35664773</v>
      </c>
      <c r="P138" s="763">
        <v>989888826</v>
      </c>
      <c r="Q138" s="763">
        <v>973102948</v>
      </c>
      <c r="R138" s="763">
        <v>954224053</v>
      </c>
      <c r="S138" s="763">
        <v>989888826</v>
      </c>
      <c r="T138" s="763">
        <v>1993685</v>
      </c>
      <c r="U138" s="763">
        <v>0</v>
      </c>
      <c r="V138" s="763">
        <v>1993685</v>
      </c>
      <c r="W138" s="763">
        <v>54334082</v>
      </c>
      <c r="X138" s="763">
        <v>0</v>
      </c>
      <c r="Y138" s="763">
        <v>989888826</v>
      </c>
      <c r="Z138" s="634">
        <f t="shared" si="2"/>
        <v>0</v>
      </c>
    </row>
    <row r="139" spans="1:26">
      <c r="A139" s="633" t="s">
        <v>321</v>
      </c>
      <c r="B139" s="633" t="s">
        <v>7</v>
      </c>
      <c r="C139" s="763">
        <v>445810756</v>
      </c>
      <c r="D139" s="763">
        <v>-58951010</v>
      </c>
      <c r="E139" s="763">
        <v>386859746</v>
      </c>
      <c r="F139" s="763">
        <v>336392489</v>
      </c>
      <c r="G139" s="763">
        <v>-23249266</v>
      </c>
      <c r="H139" s="763">
        <v>313143223</v>
      </c>
      <c r="I139" s="763">
        <v>117145151</v>
      </c>
      <c r="J139" s="763">
        <v>-1535487</v>
      </c>
      <c r="K139" s="763">
        <v>115609664</v>
      </c>
      <c r="L139" s="763">
        <v>2134493</v>
      </c>
      <c r="M139" s="763">
        <v>30435552</v>
      </c>
      <c r="N139" s="763">
        <v>0</v>
      </c>
      <c r="O139" s="763">
        <v>30435552</v>
      </c>
      <c r="P139" s="763">
        <v>848182678</v>
      </c>
      <c r="Q139" s="763">
        <v>901482889</v>
      </c>
      <c r="R139" s="763">
        <v>817747126</v>
      </c>
      <c r="S139" s="763">
        <v>848182678</v>
      </c>
      <c r="T139" s="763">
        <v>1972672</v>
      </c>
      <c r="U139" s="763">
        <v>0</v>
      </c>
      <c r="V139" s="763">
        <v>1972672</v>
      </c>
      <c r="W139" s="763">
        <v>39539484</v>
      </c>
      <c r="X139" s="763">
        <v>0</v>
      </c>
      <c r="Y139" s="763">
        <v>848182678</v>
      </c>
      <c r="Z139" s="634">
        <f t="shared" si="2"/>
        <v>0</v>
      </c>
    </row>
    <row r="140" spans="1:26">
      <c r="A140" s="633" t="s">
        <v>321</v>
      </c>
      <c r="B140" s="633" t="s">
        <v>8</v>
      </c>
      <c r="C140" s="763">
        <v>374342325</v>
      </c>
      <c r="D140" s="763">
        <v>-6827270</v>
      </c>
      <c r="E140" s="763">
        <v>367515055</v>
      </c>
      <c r="F140" s="763">
        <v>328509875</v>
      </c>
      <c r="G140" s="763">
        <v>18356793</v>
      </c>
      <c r="H140" s="763">
        <v>346866668</v>
      </c>
      <c r="I140" s="763">
        <v>135721350</v>
      </c>
      <c r="J140" s="763">
        <v>496383</v>
      </c>
      <c r="K140" s="763">
        <v>136217733</v>
      </c>
      <c r="L140" s="763">
        <v>2134493</v>
      </c>
      <c r="M140" s="763">
        <v>30557942</v>
      </c>
      <c r="N140" s="763">
        <v>0</v>
      </c>
      <c r="O140" s="763">
        <v>30557942</v>
      </c>
      <c r="P140" s="763">
        <v>883291891</v>
      </c>
      <c r="Q140" s="763">
        <v>840708043</v>
      </c>
      <c r="R140" s="763">
        <v>852733949</v>
      </c>
      <c r="S140" s="763">
        <v>883291891</v>
      </c>
      <c r="T140" s="763">
        <v>1762615</v>
      </c>
      <c r="U140" s="763">
        <v>0</v>
      </c>
      <c r="V140" s="763">
        <v>1762615</v>
      </c>
      <c r="W140" s="763">
        <v>42875592</v>
      </c>
      <c r="X140" s="763">
        <v>0</v>
      </c>
      <c r="Y140" s="763">
        <v>883291891</v>
      </c>
      <c r="Z140" s="634">
        <f t="shared" si="2"/>
        <v>0</v>
      </c>
    </row>
    <row r="141" spans="1:26">
      <c r="A141" s="633" t="s">
        <v>321</v>
      </c>
      <c r="B141" s="633" t="s">
        <v>9</v>
      </c>
      <c r="C141" s="763">
        <v>349187260</v>
      </c>
      <c r="D141" s="763">
        <v>-3461552</v>
      </c>
      <c r="E141" s="763">
        <v>345725708</v>
      </c>
      <c r="F141" s="763">
        <v>346422567</v>
      </c>
      <c r="G141" s="763">
        <v>5400563</v>
      </c>
      <c r="H141" s="763">
        <v>351823130</v>
      </c>
      <c r="I141" s="763">
        <v>138696794</v>
      </c>
      <c r="J141" s="763">
        <v>1416050</v>
      </c>
      <c r="K141" s="763">
        <v>140112844</v>
      </c>
      <c r="L141" s="763">
        <v>2134493</v>
      </c>
      <c r="M141" s="763">
        <v>29853014</v>
      </c>
      <c r="N141" s="763">
        <v>0</v>
      </c>
      <c r="O141" s="763">
        <v>29853014</v>
      </c>
      <c r="P141" s="763">
        <v>869649189</v>
      </c>
      <c r="Q141" s="763">
        <v>836441114</v>
      </c>
      <c r="R141" s="763">
        <v>839796175</v>
      </c>
      <c r="S141" s="763">
        <v>869649189</v>
      </c>
      <c r="T141" s="763">
        <v>1658358</v>
      </c>
      <c r="U141" s="763">
        <v>0</v>
      </c>
      <c r="V141" s="763">
        <v>1658358</v>
      </c>
      <c r="W141" s="763">
        <v>41533197</v>
      </c>
      <c r="X141" s="763">
        <v>0</v>
      </c>
      <c r="Y141" s="763">
        <v>869649189</v>
      </c>
      <c r="Z141" s="634">
        <f t="shared" si="2"/>
        <v>0</v>
      </c>
    </row>
    <row r="142" spans="1:26">
      <c r="A142" s="633" t="s">
        <v>321</v>
      </c>
      <c r="B142" s="633" t="s">
        <v>10</v>
      </c>
      <c r="C142" s="763">
        <v>370867922</v>
      </c>
      <c r="D142" s="763">
        <v>100161742</v>
      </c>
      <c r="E142" s="763">
        <v>471029664</v>
      </c>
      <c r="F142" s="763">
        <v>365196690</v>
      </c>
      <c r="G142" s="763">
        <v>49095507</v>
      </c>
      <c r="H142" s="763">
        <v>414292197</v>
      </c>
      <c r="I142" s="763">
        <v>156376818</v>
      </c>
      <c r="J142" s="763">
        <v>2740944</v>
      </c>
      <c r="K142" s="763">
        <v>159117762</v>
      </c>
      <c r="L142" s="763">
        <v>2134493</v>
      </c>
      <c r="M142" s="763">
        <v>35263840</v>
      </c>
      <c r="N142" s="763">
        <v>0</v>
      </c>
      <c r="O142" s="763">
        <v>35263840</v>
      </c>
      <c r="P142" s="763">
        <v>1081837956</v>
      </c>
      <c r="Q142" s="763">
        <v>894575923</v>
      </c>
      <c r="R142" s="763">
        <v>1046574116</v>
      </c>
      <c r="S142" s="763">
        <v>1081837956</v>
      </c>
      <c r="T142" s="763">
        <v>1617456</v>
      </c>
      <c r="U142" s="763">
        <v>0</v>
      </c>
      <c r="V142" s="763">
        <v>1617456</v>
      </c>
      <c r="W142" s="763">
        <v>65093149</v>
      </c>
      <c r="X142" s="763">
        <v>0</v>
      </c>
      <c r="Y142" s="763">
        <v>1081837956</v>
      </c>
      <c r="Z142" s="634">
        <f t="shared" si="2"/>
        <v>0</v>
      </c>
    </row>
    <row r="143" spans="1:26">
      <c r="A143" s="633" t="s">
        <v>321</v>
      </c>
      <c r="B143" s="633" t="s">
        <v>11</v>
      </c>
      <c r="C143" s="763">
        <v>528836052</v>
      </c>
      <c r="D143" s="763">
        <v>49760934</v>
      </c>
      <c r="E143" s="763">
        <v>578596986</v>
      </c>
      <c r="F143" s="763">
        <v>432873456</v>
      </c>
      <c r="G143" s="763">
        <v>10721472</v>
      </c>
      <c r="H143" s="763">
        <v>443594928</v>
      </c>
      <c r="I143" s="763">
        <v>157937944</v>
      </c>
      <c r="J143" s="763">
        <v>26578</v>
      </c>
      <c r="K143" s="763">
        <v>157964522</v>
      </c>
      <c r="L143" s="763">
        <v>2134493</v>
      </c>
      <c r="M143" s="763">
        <v>38107936</v>
      </c>
      <c r="N143" s="763">
        <v>0</v>
      </c>
      <c r="O143" s="763">
        <v>38107936</v>
      </c>
      <c r="P143" s="763">
        <v>1220398865</v>
      </c>
      <c r="Q143" s="763">
        <v>1121781945</v>
      </c>
      <c r="R143" s="763">
        <v>1182290929</v>
      </c>
      <c r="S143" s="763">
        <v>1220398865</v>
      </c>
      <c r="T143" s="763">
        <v>1739428</v>
      </c>
      <c r="U143" s="763">
        <v>0</v>
      </c>
      <c r="V143" s="763">
        <v>1739428</v>
      </c>
      <c r="W143" s="763">
        <v>83810114</v>
      </c>
      <c r="X143" s="763">
        <v>0</v>
      </c>
      <c r="Y143" s="763">
        <v>1220398865</v>
      </c>
      <c r="Z143" s="634">
        <f t="shared" si="2"/>
        <v>0</v>
      </c>
    </row>
    <row r="144" spans="1:26">
      <c r="A144" s="633" t="s">
        <v>321</v>
      </c>
      <c r="B144" s="633" t="s">
        <v>12</v>
      </c>
      <c r="C144" s="763">
        <v>620640372</v>
      </c>
      <c r="D144" s="763">
        <v>20246036</v>
      </c>
      <c r="E144" s="763">
        <v>640886408</v>
      </c>
      <c r="F144" s="763">
        <v>463506862</v>
      </c>
      <c r="G144" s="763">
        <v>9537519</v>
      </c>
      <c r="H144" s="763">
        <v>473044381</v>
      </c>
      <c r="I144" s="763">
        <v>176166245</v>
      </c>
      <c r="J144" s="763">
        <v>-263526</v>
      </c>
      <c r="K144" s="763">
        <v>175902719</v>
      </c>
      <c r="L144" s="763">
        <v>2134493</v>
      </c>
      <c r="M144" s="763">
        <v>41038411</v>
      </c>
      <c r="N144" s="763">
        <v>0</v>
      </c>
      <c r="O144" s="763">
        <v>41038411</v>
      </c>
      <c r="P144" s="763">
        <v>1333006412</v>
      </c>
      <c r="Q144" s="763">
        <v>1262447972</v>
      </c>
      <c r="R144" s="763">
        <v>1291968001</v>
      </c>
      <c r="S144" s="763">
        <v>1333006412</v>
      </c>
      <c r="T144" s="763">
        <v>1825242</v>
      </c>
      <c r="U144" s="763">
        <v>0</v>
      </c>
      <c r="V144" s="763">
        <v>1825242</v>
      </c>
      <c r="W144" s="763">
        <v>100540326</v>
      </c>
      <c r="X144" s="763">
        <v>0</v>
      </c>
      <c r="Y144" s="763">
        <v>1333006412</v>
      </c>
      <c r="Z144" s="634">
        <f t="shared" si="2"/>
        <v>0</v>
      </c>
    </row>
    <row r="145" spans="1:26">
      <c r="A145" s="633" t="s">
        <v>321</v>
      </c>
      <c r="B145" s="633" t="s">
        <v>13</v>
      </c>
      <c r="C145" s="763">
        <v>626426042</v>
      </c>
      <c r="D145" s="763">
        <v>-3647973</v>
      </c>
      <c r="E145" s="763">
        <v>622778069</v>
      </c>
      <c r="F145" s="763">
        <v>465300555</v>
      </c>
      <c r="G145" s="763">
        <v>6099058</v>
      </c>
      <c r="H145" s="763">
        <v>471399613</v>
      </c>
      <c r="I145" s="763">
        <v>178579223</v>
      </c>
      <c r="J145" s="763">
        <v>-111650</v>
      </c>
      <c r="K145" s="763">
        <v>178467573</v>
      </c>
      <c r="L145" s="763">
        <v>2134493</v>
      </c>
      <c r="M145" s="763">
        <v>41421885</v>
      </c>
      <c r="N145" s="763">
        <v>0</v>
      </c>
      <c r="O145" s="763">
        <v>41421885</v>
      </c>
      <c r="P145" s="763">
        <v>1316201633</v>
      </c>
      <c r="Q145" s="763">
        <v>1272440313</v>
      </c>
      <c r="R145" s="763">
        <v>1274779748</v>
      </c>
      <c r="S145" s="763">
        <v>1316201633</v>
      </c>
      <c r="T145" s="763">
        <v>2094759</v>
      </c>
      <c r="U145" s="763">
        <v>0</v>
      </c>
      <c r="V145" s="763">
        <v>2094759</v>
      </c>
      <c r="W145" s="763">
        <v>97927181</v>
      </c>
      <c r="X145" s="763">
        <v>0</v>
      </c>
      <c r="Y145" s="763">
        <v>1316201633</v>
      </c>
      <c r="Z145" s="634">
        <f t="shared" si="2"/>
        <v>0</v>
      </c>
    </row>
    <row r="146" spans="1:26">
      <c r="A146" s="633" t="s">
        <v>321</v>
      </c>
      <c r="B146" s="633" t="s">
        <v>14</v>
      </c>
      <c r="C146" s="763">
        <v>597643936</v>
      </c>
      <c r="D146" s="763">
        <v>-70604991</v>
      </c>
      <c r="E146" s="763">
        <v>527038945</v>
      </c>
      <c r="F146" s="763">
        <v>464905518</v>
      </c>
      <c r="G146" s="763">
        <v>-32832909</v>
      </c>
      <c r="H146" s="763">
        <v>432072609</v>
      </c>
      <c r="I146" s="763">
        <v>161869267</v>
      </c>
      <c r="J146" s="763">
        <v>-1865187</v>
      </c>
      <c r="K146" s="763">
        <v>160004080</v>
      </c>
      <c r="L146" s="763">
        <v>2134493</v>
      </c>
      <c r="M146" s="763">
        <v>36877201</v>
      </c>
      <c r="N146" s="763">
        <v>0</v>
      </c>
      <c r="O146" s="763">
        <v>36877201</v>
      </c>
      <c r="P146" s="763">
        <v>1158127328</v>
      </c>
      <c r="Q146" s="763">
        <v>1226553214</v>
      </c>
      <c r="R146" s="763">
        <v>1121250127</v>
      </c>
      <c r="S146" s="763">
        <v>1158127328</v>
      </c>
      <c r="T146" s="763">
        <v>1849505</v>
      </c>
      <c r="U146" s="763">
        <v>0</v>
      </c>
      <c r="V146" s="763">
        <v>1849505</v>
      </c>
      <c r="W146" s="763">
        <v>75055708</v>
      </c>
      <c r="X146" s="763">
        <v>0</v>
      </c>
      <c r="Y146" s="763">
        <v>1158127328</v>
      </c>
      <c r="Z146" s="634">
        <f t="shared" si="2"/>
        <v>0</v>
      </c>
    </row>
    <row r="147" spans="1:26">
      <c r="A147" s="633" t="s">
        <v>321</v>
      </c>
      <c r="B147" s="633" t="s">
        <v>15</v>
      </c>
      <c r="C147" s="763">
        <v>482757449</v>
      </c>
      <c r="D147" s="763">
        <v>-81590662</v>
      </c>
      <c r="E147" s="763">
        <v>401166787</v>
      </c>
      <c r="F147" s="763">
        <v>420017477</v>
      </c>
      <c r="G147" s="763">
        <v>-32199888</v>
      </c>
      <c r="H147" s="763">
        <v>387817589</v>
      </c>
      <c r="I147" s="763">
        <v>155304355</v>
      </c>
      <c r="J147" s="763">
        <v>-866839</v>
      </c>
      <c r="K147" s="763">
        <v>154437516</v>
      </c>
      <c r="L147" s="763">
        <v>2134493</v>
      </c>
      <c r="M147" s="763">
        <v>32917537</v>
      </c>
      <c r="N147" s="763">
        <v>0</v>
      </c>
      <c r="O147" s="763">
        <v>32917537</v>
      </c>
      <c r="P147" s="763">
        <v>978473922</v>
      </c>
      <c r="Q147" s="763">
        <v>1060213774</v>
      </c>
      <c r="R147" s="763">
        <v>945556385</v>
      </c>
      <c r="S147" s="763">
        <v>978473922</v>
      </c>
      <c r="T147" s="763">
        <v>1625397</v>
      </c>
      <c r="U147" s="763">
        <v>0</v>
      </c>
      <c r="V147" s="763">
        <v>1625397</v>
      </c>
      <c r="W147" s="763">
        <v>52836324</v>
      </c>
      <c r="X147" s="763">
        <v>0</v>
      </c>
      <c r="Y147" s="763">
        <v>978473922</v>
      </c>
      <c r="Z147" s="634">
        <f t="shared" si="2"/>
        <v>0</v>
      </c>
    </row>
    <row r="148" spans="1:26">
      <c r="A148" s="633" t="s">
        <v>321</v>
      </c>
      <c r="B148" s="633" t="s">
        <v>16</v>
      </c>
      <c r="C148" s="763">
        <v>336124157</v>
      </c>
      <c r="D148" s="763">
        <v>24626353</v>
      </c>
      <c r="E148" s="763">
        <v>360750510</v>
      </c>
      <c r="F148" s="763">
        <v>335980659</v>
      </c>
      <c r="G148" s="763">
        <v>-1973528</v>
      </c>
      <c r="H148" s="763">
        <v>334007131</v>
      </c>
      <c r="I148" s="763">
        <v>135769341</v>
      </c>
      <c r="J148" s="763">
        <v>870740</v>
      </c>
      <c r="K148" s="763">
        <v>136640081</v>
      </c>
      <c r="L148" s="763">
        <v>2134493</v>
      </c>
      <c r="M148" s="763">
        <v>31150463</v>
      </c>
      <c r="N148" s="763">
        <v>0</v>
      </c>
      <c r="O148" s="763">
        <v>31150463</v>
      </c>
      <c r="P148" s="763">
        <v>864682678</v>
      </c>
      <c r="Q148" s="763">
        <v>810008650</v>
      </c>
      <c r="R148" s="763">
        <v>833532215</v>
      </c>
      <c r="S148" s="763">
        <v>864682678</v>
      </c>
      <c r="T148" s="763">
        <v>1493857</v>
      </c>
      <c r="U148" s="763">
        <v>0</v>
      </c>
      <c r="V148" s="763">
        <v>1493857</v>
      </c>
      <c r="W148" s="763">
        <v>41033353</v>
      </c>
      <c r="X148" s="763">
        <v>0</v>
      </c>
      <c r="Y148" s="763">
        <v>864682678</v>
      </c>
      <c r="Z148" s="634">
        <f t="shared" si="2"/>
        <v>0</v>
      </c>
    </row>
    <row r="149" spans="1:26">
      <c r="A149" s="633" t="s">
        <v>321</v>
      </c>
      <c r="B149" s="633" t="s">
        <v>17</v>
      </c>
      <c r="C149" s="763">
        <v>397223864</v>
      </c>
      <c r="D149" s="763">
        <v>48965275</v>
      </c>
      <c r="E149" s="763">
        <v>446189139</v>
      </c>
      <c r="F149" s="763">
        <v>342488930</v>
      </c>
      <c r="G149" s="763">
        <v>1414962</v>
      </c>
      <c r="H149" s="763">
        <v>343903892</v>
      </c>
      <c r="I149" s="763">
        <v>131986364</v>
      </c>
      <c r="J149" s="763">
        <v>552544</v>
      </c>
      <c r="K149" s="763">
        <v>132538908</v>
      </c>
      <c r="L149" s="763">
        <v>2134493</v>
      </c>
      <c r="M149" s="763">
        <v>35527298</v>
      </c>
      <c r="N149" s="763">
        <v>0</v>
      </c>
      <c r="O149" s="763">
        <v>35527298</v>
      </c>
      <c r="P149" s="763">
        <v>960293730</v>
      </c>
      <c r="Q149" s="763">
        <v>873833651</v>
      </c>
      <c r="R149" s="763">
        <v>924766432</v>
      </c>
      <c r="S149" s="763">
        <v>960293730</v>
      </c>
      <c r="T149" s="763">
        <v>1821549</v>
      </c>
      <c r="U149" s="763">
        <v>0</v>
      </c>
      <c r="V149" s="763">
        <v>1821549</v>
      </c>
      <c r="W149" s="763">
        <v>50981908</v>
      </c>
      <c r="X149" s="763">
        <v>0</v>
      </c>
      <c r="Y149" s="763">
        <v>960293730</v>
      </c>
      <c r="Z149" s="634">
        <f t="shared" si="2"/>
        <v>0</v>
      </c>
    </row>
    <row r="150" spans="1:26">
      <c r="A150" s="633" t="s">
        <v>321</v>
      </c>
      <c r="B150" s="586" t="s">
        <v>184</v>
      </c>
      <c r="C150" s="763">
        <v>5617829869</v>
      </c>
      <c r="D150" s="763">
        <v>5330786</v>
      </c>
      <c r="E150" s="763">
        <v>5623160655</v>
      </c>
      <c r="F150" s="763">
        <v>4651341968</v>
      </c>
      <c r="G150" s="763">
        <v>6052154</v>
      </c>
      <c r="H150" s="763">
        <v>4657394122</v>
      </c>
      <c r="I150" s="763">
        <v>1778804683</v>
      </c>
      <c r="J150" s="763">
        <v>245880</v>
      </c>
      <c r="K150" s="763">
        <v>1779050563</v>
      </c>
      <c r="L150" s="763">
        <v>25613916</v>
      </c>
      <c r="M150" s="763">
        <v>418815852</v>
      </c>
      <c r="N150" s="763">
        <v>0</v>
      </c>
      <c r="O150" s="763">
        <v>418815852</v>
      </c>
      <c r="P150" s="763">
        <v>12504035108</v>
      </c>
      <c r="Q150" s="763">
        <v>12073590436</v>
      </c>
      <c r="R150" s="763">
        <v>12085219256</v>
      </c>
      <c r="S150" s="763">
        <v>12504035108</v>
      </c>
      <c r="T150" s="763">
        <v>21454523</v>
      </c>
      <c r="U150" s="763">
        <v>0</v>
      </c>
      <c r="V150" s="763">
        <v>21454523</v>
      </c>
      <c r="W150" s="763">
        <v>745560418</v>
      </c>
      <c r="X150" s="763">
        <v>0</v>
      </c>
      <c r="Y150" s="763">
        <v>12504035108</v>
      </c>
      <c r="Z150" s="634">
        <f t="shared" si="2"/>
        <v>0</v>
      </c>
    </row>
    <row r="151" spans="1:26">
      <c r="A151" s="633" t="s">
        <v>320</v>
      </c>
      <c r="B151" s="633" t="s">
        <v>6</v>
      </c>
      <c r="C151" s="763">
        <v>492733630</v>
      </c>
      <c r="D151" s="763">
        <v>-13455311</v>
      </c>
      <c r="E151" s="763">
        <v>479278319</v>
      </c>
      <c r="F151" s="763">
        <v>353441999</v>
      </c>
      <c r="G151" s="763">
        <v>-4360262</v>
      </c>
      <c r="H151" s="763">
        <v>349081737</v>
      </c>
      <c r="I151" s="763">
        <v>133266657</v>
      </c>
      <c r="J151" s="763">
        <v>-1215175</v>
      </c>
      <c r="K151" s="763">
        <v>132051482</v>
      </c>
      <c r="L151" s="763">
        <v>2134493</v>
      </c>
      <c r="M151" s="763">
        <v>36343888</v>
      </c>
      <c r="N151" s="763">
        <v>0</v>
      </c>
      <c r="O151" s="763">
        <v>36343888</v>
      </c>
      <c r="P151" s="763">
        <v>998889919</v>
      </c>
      <c r="Q151" s="763">
        <v>981576779</v>
      </c>
      <c r="R151" s="763">
        <v>962546031</v>
      </c>
      <c r="S151" s="763">
        <v>998889919</v>
      </c>
      <c r="T151" s="763">
        <v>1993685</v>
      </c>
      <c r="U151" s="763">
        <v>0</v>
      </c>
      <c r="V151" s="763">
        <v>1993685</v>
      </c>
      <c r="W151" s="763">
        <v>54839948</v>
      </c>
      <c r="X151" s="763">
        <v>0</v>
      </c>
      <c r="Y151" s="763">
        <v>998889919</v>
      </c>
      <c r="Z151" s="634">
        <f t="shared" si="2"/>
        <v>0</v>
      </c>
    </row>
    <row r="152" spans="1:26">
      <c r="A152" s="633" t="s">
        <v>320</v>
      </c>
      <c r="B152" s="633" t="s">
        <v>7</v>
      </c>
      <c r="C152" s="763">
        <v>450145972</v>
      </c>
      <c r="D152" s="763">
        <v>-59438010</v>
      </c>
      <c r="E152" s="763">
        <v>390707962</v>
      </c>
      <c r="F152" s="763">
        <v>339936752</v>
      </c>
      <c r="G152" s="763">
        <v>-23493406</v>
      </c>
      <c r="H152" s="763">
        <v>316443346</v>
      </c>
      <c r="I152" s="763">
        <v>117159397</v>
      </c>
      <c r="J152" s="763">
        <v>-1536303</v>
      </c>
      <c r="K152" s="763">
        <v>115623094</v>
      </c>
      <c r="L152" s="763">
        <v>2134493</v>
      </c>
      <c r="M152" s="763">
        <v>31048187</v>
      </c>
      <c r="N152" s="763">
        <v>0</v>
      </c>
      <c r="O152" s="763">
        <v>31048187</v>
      </c>
      <c r="P152" s="763">
        <v>855957082</v>
      </c>
      <c r="Q152" s="763">
        <v>909376614</v>
      </c>
      <c r="R152" s="763">
        <v>824908895</v>
      </c>
      <c r="S152" s="763">
        <v>855957082</v>
      </c>
      <c r="T152" s="763">
        <v>1972672</v>
      </c>
      <c r="U152" s="763">
        <v>0</v>
      </c>
      <c r="V152" s="763">
        <v>1972672</v>
      </c>
      <c r="W152" s="763">
        <v>39913498</v>
      </c>
      <c r="X152" s="763">
        <v>0</v>
      </c>
      <c r="Y152" s="763">
        <v>855957082</v>
      </c>
      <c r="Z152" s="634">
        <f t="shared" si="2"/>
        <v>0</v>
      </c>
    </row>
    <row r="153" spans="1:26">
      <c r="A153" s="633" t="s">
        <v>320</v>
      </c>
      <c r="B153" s="633" t="s">
        <v>8</v>
      </c>
      <c r="C153" s="763">
        <v>378022758</v>
      </c>
      <c r="D153" s="763">
        <v>-6884146</v>
      </c>
      <c r="E153" s="763">
        <v>371138612</v>
      </c>
      <c r="F153" s="763">
        <v>331969676</v>
      </c>
      <c r="G153" s="763">
        <v>18550277</v>
      </c>
      <c r="H153" s="763">
        <v>350519953</v>
      </c>
      <c r="I153" s="763">
        <v>135734458</v>
      </c>
      <c r="J153" s="763">
        <v>496661</v>
      </c>
      <c r="K153" s="763">
        <v>136231119</v>
      </c>
      <c r="L153" s="763">
        <v>2134493</v>
      </c>
      <c r="M153" s="763">
        <v>31234381</v>
      </c>
      <c r="N153" s="763">
        <v>0</v>
      </c>
      <c r="O153" s="763">
        <v>31234381</v>
      </c>
      <c r="P153" s="763">
        <v>891258558</v>
      </c>
      <c r="Q153" s="763">
        <v>847861385</v>
      </c>
      <c r="R153" s="763">
        <v>860024177</v>
      </c>
      <c r="S153" s="763">
        <v>891258558</v>
      </c>
      <c r="T153" s="763">
        <v>1762615</v>
      </c>
      <c r="U153" s="763">
        <v>0</v>
      </c>
      <c r="V153" s="763">
        <v>1762615</v>
      </c>
      <c r="W153" s="763">
        <v>43269906</v>
      </c>
      <c r="X153" s="763">
        <v>0</v>
      </c>
      <c r="Y153" s="763">
        <v>891258558</v>
      </c>
      <c r="Z153" s="634">
        <f t="shared" si="2"/>
        <v>0</v>
      </c>
    </row>
    <row r="154" spans="1:26">
      <c r="A154" s="633" t="s">
        <v>320</v>
      </c>
      <c r="B154" s="633" t="s">
        <v>9</v>
      </c>
      <c r="C154" s="763">
        <v>352642396</v>
      </c>
      <c r="D154" s="763">
        <v>-3491013</v>
      </c>
      <c r="E154" s="763">
        <v>349151383</v>
      </c>
      <c r="F154" s="763">
        <v>350080688</v>
      </c>
      <c r="G154" s="763">
        <v>5455458</v>
      </c>
      <c r="H154" s="763">
        <v>355536146</v>
      </c>
      <c r="I154" s="763">
        <v>138710419</v>
      </c>
      <c r="J154" s="763">
        <v>1416762</v>
      </c>
      <c r="K154" s="763">
        <v>140127181</v>
      </c>
      <c r="L154" s="763">
        <v>2134493</v>
      </c>
      <c r="M154" s="763">
        <v>30504708</v>
      </c>
      <c r="N154" s="763">
        <v>0</v>
      </c>
      <c r="O154" s="763">
        <v>30504708</v>
      </c>
      <c r="P154" s="763">
        <v>877453911</v>
      </c>
      <c r="Q154" s="763">
        <v>843567996</v>
      </c>
      <c r="R154" s="763">
        <v>846949203</v>
      </c>
      <c r="S154" s="763">
        <v>877453911</v>
      </c>
      <c r="T154" s="763">
        <v>1658358</v>
      </c>
      <c r="U154" s="763">
        <v>0</v>
      </c>
      <c r="V154" s="763">
        <v>1658358</v>
      </c>
      <c r="W154" s="763">
        <v>41911924</v>
      </c>
      <c r="X154" s="763">
        <v>0</v>
      </c>
      <c r="Y154" s="763">
        <v>877453911</v>
      </c>
      <c r="Z154" s="634">
        <f t="shared" si="2"/>
        <v>0</v>
      </c>
    </row>
    <row r="155" spans="1:26">
      <c r="A155" s="633" t="s">
        <v>320</v>
      </c>
      <c r="B155" s="633" t="s">
        <v>10</v>
      </c>
      <c r="C155" s="763">
        <v>374605627</v>
      </c>
      <c r="D155" s="763">
        <v>100989096</v>
      </c>
      <c r="E155" s="763">
        <v>475594723</v>
      </c>
      <c r="F155" s="763">
        <v>369083074</v>
      </c>
      <c r="G155" s="763">
        <v>49611562</v>
      </c>
      <c r="H155" s="763">
        <v>418694636</v>
      </c>
      <c r="I155" s="763">
        <v>156390938</v>
      </c>
      <c r="J155" s="763">
        <v>2742781</v>
      </c>
      <c r="K155" s="763">
        <v>159133719</v>
      </c>
      <c r="L155" s="763">
        <v>2134493</v>
      </c>
      <c r="M155" s="763">
        <v>35933202</v>
      </c>
      <c r="N155" s="763">
        <v>0</v>
      </c>
      <c r="O155" s="763">
        <v>35933202</v>
      </c>
      <c r="P155" s="763">
        <v>1091490773</v>
      </c>
      <c r="Q155" s="763">
        <v>902214132</v>
      </c>
      <c r="R155" s="763">
        <v>1055557571</v>
      </c>
      <c r="S155" s="763">
        <v>1091490773</v>
      </c>
      <c r="T155" s="763">
        <v>1617456</v>
      </c>
      <c r="U155" s="763">
        <v>0</v>
      </c>
      <c r="V155" s="763">
        <v>1617456</v>
      </c>
      <c r="W155" s="763">
        <v>65681210</v>
      </c>
      <c r="X155" s="763">
        <v>0</v>
      </c>
      <c r="Y155" s="763">
        <v>1091490773</v>
      </c>
      <c r="Z155" s="634">
        <f t="shared" si="2"/>
        <v>0</v>
      </c>
    </row>
    <row r="156" spans="1:26">
      <c r="A156" s="633" t="s">
        <v>320</v>
      </c>
      <c r="B156" s="633" t="s">
        <v>11</v>
      </c>
      <c r="C156" s="763">
        <v>533977122</v>
      </c>
      <c r="D156" s="763">
        <v>50173527</v>
      </c>
      <c r="E156" s="763">
        <v>584150649</v>
      </c>
      <c r="F156" s="763">
        <v>437499385</v>
      </c>
      <c r="G156" s="763">
        <v>10837413</v>
      </c>
      <c r="H156" s="763">
        <v>448336798</v>
      </c>
      <c r="I156" s="763">
        <v>157954657</v>
      </c>
      <c r="J156" s="763">
        <v>26511</v>
      </c>
      <c r="K156" s="763">
        <v>157981168</v>
      </c>
      <c r="L156" s="763">
        <v>2134493</v>
      </c>
      <c r="M156" s="763">
        <v>38751228</v>
      </c>
      <c r="N156" s="763">
        <v>0</v>
      </c>
      <c r="O156" s="763">
        <v>38751228</v>
      </c>
      <c r="P156" s="763">
        <v>1231354336</v>
      </c>
      <c r="Q156" s="763">
        <v>1131565657</v>
      </c>
      <c r="R156" s="763">
        <v>1192603108</v>
      </c>
      <c r="S156" s="763">
        <v>1231354336</v>
      </c>
      <c r="T156" s="763">
        <v>1739428</v>
      </c>
      <c r="U156" s="763">
        <v>0</v>
      </c>
      <c r="V156" s="763">
        <v>1739428</v>
      </c>
      <c r="W156" s="763">
        <v>84573305</v>
      </c>
      <c r="X156" s="763">
        <v>0</v>
      </c>
      <c r="Y156" s="763">
        <v>1231354336</v>
      </c>
      <c r="Z156" s="634">
        <f t="shared" si="2"/>
        <v>0</v>
      </c>
    </row>
    <row r="157" spans="1:26">
      <c r="A157" s="633" t="s">
        <v>320</v>
      </c>
      <c r="B157" s="633" t="s">
        <v>12</v>
      </c>
      <c r="C157" s="763">
        <v>626571367</v>
      </c>
      <c r="D157" s="763">
        <v>20414379</v>
      </c>
      <c r="E157" s="763">
        <v>646985746</v>
      </c>
      <c r="F157" s="763">
        <v>468466542</v>
      </c>
      <c r="G157" s="763">
        <v>9640776</v>
      </c>
      <c r="H157" s="763">
        <v>478107318</v>
      </c>
      <c r="I157" s="763">
        <v>176182769</v>
      </c>
      <c r="J157" s="763">
        <v>-263659</v>
      </c>
      <c r="K157" s="763">
        <v>175919110</v>
      </c>
      <c r="L157" s="763">
        <v>2134493</v>
      </c>
      <c r="M157" s="763">
        <v>41699130</v>
      </c>
      <c r="N157" s="763">
        <v>0</v>
      </c>
      <c r="O157" s="763">
        <v>41699130</v>
      </c>
      <c r="P157" s="763">
        <v>1344845797</v>
      </c>
      <c r="Q157" s="763">
        <v>1273355171</v>
      </c>
      <c r="R157" s="763">
        <v>1303146667</v>
      </c>
      <c r="S157" s="763">
        <v>1344845797</v>
      </c>
      <c r="T157" s="763">
        <v>1825242</v>
      </c>
      <c r="U157" s="763">
        <v>0</v>
      </c>
      <c r="V157" s="763">
        <v>1825242</v>
      </c>
      <c r="W157" s="763">
        <v>101436034</v>
      </c>
      <c r="X157" s="763">
        <v>0</v>
      </c>
      <c r="Y157" s="763">
        <v>1344845797</v>
      </c>
      <c r="Z157" s="634">
        <f t="shared" si="2"/>
        <v>0</v>
      </c>
    </row>
    <row r="158" spans="1:26">
      <c r="A158" s="633" t="s">
        <v>320</v>
      </c>
      <c r="B158" s="633" t="s">
        <v>13</v>
      </c>
      <c r="C158" s="763">
        <v>632377738</v>
      </c>
      <c r="D158" s="763">
        <v>-3677951</v>
      </c>
      <c r="E158" s="763">
        <v>628699787</v>
      </c>
      <c r="F158" s="763">
        <v>470276751</v>
      </c>
      <c r="G158" s="763">
        <v>6164533</v>
      </c>
      <c r="H158" s="763">
        <v>476441284</v>
      </c>
      <c r="I158" s="763">
        <v>178579223</v>
      </c>
      <c r="J158" s="763">
        <v>-111650</v>
      </c>
      <c r="K158" s="763">
        <v>178467573</v>
      </c>
      <c r="L158" s="763">
        <v>2134493</v>
      </c>
      <c r="M158" s="763">
        <v>42080691</v>
      </c>
      <c r="N158" s="763">
        <v>0</v>
      </c>
      <c r="O158" s="763">
        <v>42080691</v>
      </c>
      <c r="P158" s="763">
        <v>1327823828</v>
      </c>
      <c r="Q158" s="763">
        <v>1283368205</v>
      </c>
      <c r="R158" s="763">
        <v>1285743137</v>
      </c>
      <c r="S158" s="763">
        <v>1327823828</v>
      </c>
      <c r="T158" s="763">
        <v>2094759</v>
      </c>
      <c r="U158" s="763">
        <v>0</v>
      </c>
      <c r="V158" s="763">
        <v>2094759</v>
      </c>
      <c r="W158" s="763">
        <v>98790797</v>
      </c>
      <c r="X158" s="763">
        <v>0</v>
      </c>
      <c r="Y158" s="763">
        <v>1327823828</v>
      </c>
      <c r="Z158" s="634">
        <f t="shared" si="2"/>
        <v>0</v>
      </c>
    </row>
    <row r="159" spans="1:26">
      <c r="A159" s="633" t="s">
        <v>320</v>
      </c>
      <c r="B159" s="633" t="s">
        <v>14</v>
      </c>
      <c r="C159" s="763">
        <v>603258207</v>
      </c>
      <c r="D159" s="763">
        <v>-71188482</v>
      </c>
      <c r="E159" s="763">
        <v>532069725</v>
      </c>
      <c r="F159" s="763">
        <v>469860382</v>
      </c>
      <c r="G159" s="763">
        <v>-33179247</v>
      </c>
      <c r="H159" s="763">
        <v>436681135</v>
      </c>
      <c r="I159" s="763">
        <v>161869267</v>
      </c>
      <c r="J159" s="763">
        <v>-1865187</v>
      </c>
      <c r="K159" s="763">
        <v>160004080</v>
      </c>
      <c r="L159" s="763">
        <v>2134493</v>
      </c>
      <c r="M159" s="763">
        <v>37515866</v>
      </c>
      <c r="N159" s="763">
        <v>0</v>
      </c>
      <c r="O159" s="763">
        <v>37515866</v>
      </c>
      <c r="P159" s="763">
        <v>1168405299</v>
      </c>
      <c r="Q159" s="763">
        <v>1237122349</v>
      </c>
      <c r="R159" s="763">
        <v>1130889433</v>
      </c>
      <c r="S159" s="763">
        <v>1168405299</v>
      </c>
      <c r="T159" s="763">
        <v>1849505</v>
      </c>
      <c r="U159" s="763">
        <v>0</v>
      </c>
      <c r="V159" s="763">
        <v>1849505</v>
      </c>
      <c r="W159" s="763">
        <v>75728296</v>
      </c>
      <c r="X159" s="763">
        <v>0</v>
      </c>
      <c r="Y159" s="763">
        <v>1168405299</v>
      </c>
      <c r="Z159" s="634">
        <f t="shared" si="2"/>
        <v>0</v>
      </c>
    </row>
    <row r="160" spans="1:26">
      <c r="A160" s="633" t="s">
        <v>320</v>
      </c>
      <c r="B160" s="633" t="s">
        <v>15</v>
      </c>
      <c r="C160" s="763">
        <v>487280044</v>
      </c>
      <c r="D160" s="763">
        <v>-82265969</v>
      </c>
      <c r="E160" s="763">
        <v>405014075</v>
      </c>
      <c r="F160" s="763">
        <v>424465860</v>
      </c>
      <c r="G160" s="763">
        <v>-32541749</v>
      </c>
      <c r="H160" s="763">
        <v>391924111</v>
      </c>
      <c r="I160" s="763">
        <v>155304355</v>
      </c>
      <c r="J160" s="763">
        <v>-866839</v>
      </c>
      <c r="K160" s="763">
        <v>154437516</v>
      </c>
      <c r="L160" s="763">
        <v>2134493</v>
      </c>
      <c r="M160" s="763">
        <v>33580359</v>
      </c>
      <c r="N160" s="763">
        <v>0</v>
      </c>
      <c r="O160" s="763">
        <v>33580359</v>
      </c>
      <c r="P160" s="763">
        <v>987090554</v>
      </c>
      <c r="Q160" s="763">
        <v>1069184752</v>
      </c>
      <c r="R160" s="763">
        <v>953510195</v>
      </c>
      <c r="S160" s="763">
        <v>987090554</v>
      </c>
      <c r="T160" s="763">
        <v>1625397</v>
      </c>
      <c r="U160" s="763">
        <v>0</v>
      </c>
      <c r="V160" s="763">
        <v>1625397</v>
      </c>
      <c r="W160" s="763">
        <v>53305755</v>
      </c>
      <c r="X160" s="763">
        <v>0</v>
      </c>
      <c r="Y160" s="763">
        <v>987090554</v>
      </c>
      <c r="Z160" s="634">
        <f t="shared" si="2"/>
        <v>0</v>
      </c>
    </row>
    <row r="161" spans="1:26">
      <c r="A161" s="633" t="s">
        <v>320</v>
      </c>
      <c r="B161" s="633" t="s">
        <v>16</v>
      </c>
      <c r="C161" s="763">
        <v>339395841</v>
      </c>
      <c r="D161" s="763">
        <v>24828521</v>
      </c>
      <c r="E161" s="763">
        <v>364224362</v>
      </c>
      <c r="F161" s="763">
        <v>339520905</v>
      </c>
      <c r="G161" s="763">
        <v>-1999105</v>
      </c>
      <c r="H161" s="763">
        <v>337521800</v>
      </c>
      <c r="I161" s="763">
        <v>135769341</v>
      </c>
      <c r="J161" s="763">
        <v>870740</v>
      </c>
      <c r="K161" s="763">
        <v>136640081</v>
      </c>
      <c r="L161" s="763">
        <v>2134493</v>
      </c>
      <c r="M161" s="763">
        <v>31794532</v>
      </c>
      <c r="N161" s="763">
        <v>0</v>
      </c>
      <c r="O161" s="763">
        <v>31794532</v>
      </c>
      <c r="P161" s="763">
        <v>872315268</v>
      </c>
      <c r="Q161" s="763">
        <v>816820580</v>
      </c>
      <c r="R161" s="763">
        <v>840520736</v>
      </c>
      <c r="S161" s="763">
        <v>872315268</v>
      </c>
      <c r="T161" s="763">
        <v>1493857</v>
      </c>
      <c r="U161" s="763">
        <v>0</v>
      </c>
      <c r="V161" s="763">
        <v>1493857</v>
      </c>
      <c r="W161" s="763">
        <v>41399876</v>
      </c>
      <c r="X161" s="763">
        <v>0</v>
      </c>
      <c r="Y161" s="763">
        <v>872315268</v>
      </c>
      <c r="Z161" s="634">
        <f t="shared" si="2"/>
        <v>0</v>
      </c>
    </row>
    <row r="162" spans="1:26">
      <c r="A162" s="633" t="s">
        <v>320</v>
      </c>
      <c r="B162" s="633" t="s">
        <v>17</v>
      </c>
      <c r="C162" s="763">
        <v>401066837</v>
      </c>
      <c r="D162" s="763">
        <v>49370165</v>
      </c>
      <c r="E162" s="763">
        <v>450437002</v>
      </c>
      <c r="F162" s="763">
        <v>346104708</v>
      </c>
      <c r="G162" s="763">
        <v>1428576</v>
      </c>
      <c r="H162" s="763">
        <v>347533284</v>
      </c>
      <c r="I162" s="763">
        <v>131986364</v>
      </c>
      <c r="J162" s="763">
        <v>552544</v>
      </c>
      <c r="K162" s="763">
        <v>132538908</v>
      </c>
      <c r="L162" s="763">
        <v>2134493</v>
      </c>
      <c r="M162" s="763">
        <v>36194021</v>
      </c>
      <c r="N162" s="763">
        <v>0</v>
      </c>
      <c r="O162" s="763">
        <v>36194021</v>
      </c>
      <c r="P162" s="763">
        <v>968837708</v>
      </c>
      <c r="Q162" s="763">
        <v>881292402</v>
      </c>
      <c r="R162" s="763">
        <v>932643687</v>
      </c>
      <c r="S162" s="763">
        <v>968837708</v>
      </c>
      <c r="T162" s="763">
        <v>1821549</v>
      </c>
      <c r="U162" s="763">
        <v>0</v>
      </c>
      <c r="V162" s="763">
        <v>1821549</v>
      </c>
      <c r="W162" s="763">
        <v>51444634</v>
      </c>
      <c r="X162" s="763">
        <v>0</v>
      </c>
      <c r="Y162" s="763">
        <v>968837708</v>
      </c>
      <c r="Z162" s="634">
        <f t="shared" si="2"/>
        <v>0</v>
      </c>
    </row>
    <row r="163" spans="1:26">
      <c r="A163" s="633" t="s">
        <v>320</v>
      </c>
      <c r="B163" s="586" t="s">
        <v>184</v>
      </c>
      <c r="C163" s="763">
        <v>5672077539</v>
      </c>
      <c r="D163" s="763">
        <v>5374806</v>
      </c>
      <c r="E163" s="763">
        <v>5677452345</v>
      </c>
      <c r="F163" s="763">
        <v>4700706722</v>
      </c>
      <c r="G163" s="763">
        <v>6114826</v>
      </c>
      <c r="H163" s="763">
        <v>4706821548</v>
      </c>
      <c r="I163" s="763">
        <v>1778907845</v>
      </c>
      <c r="J163" s="763">
        <v>247186</v>
      </c>
      <c r="K163" s="763">
        <v>1779155031</v>
      </c>
      <c r="L163" s="763">
        <v>25613916</v>
      </c>
      <c r="M163" s="763">
        <v>426680193</v>
      </c>
      <c r="N163" s="763">
        <v>0</v>
      </c>
      <c r="O163" s="763">
        <v>426680193</v>
      </c>
      <c r="P163" s="763">
        <v>12615723033</v>
      </c>
      <c r="Q163" s="763">
        <v>12177306022</v>
      </c>
      <c r="R163" s="763">
        <v>12189042840</v>
      </c>
      <c r="S163" s="763">
        <v>12615723033</v>
      </c>
      <c r="T163" s="763">
        <v>21454523</v>
      </c>
      <c r="U163" s="763">
        <v>0</v>
      </c>
      <c r="V163" s="763">
        <v>21454523</v>
      </c>
      <c r="W163" s="763">
        <v>752295183</v>
      </c>
      <c r="X163" s="763">
        <v>0</v>
      </c>
      <c r="Y163" s="763">
        <v>12615723033</v>
      </c>
      <c r="Z163" s="634">
        <f t="shared" si="2"/>
        <v>0</v>
      </c>
    </row>
    <row r="164" spans="1:26">
      <c r="A164" s="633" t="s">
        <v>319</v>
      </c>
      <c r="B164" s="633" t="s">
        <v>6</v>
      </c>
      <c r="C164" s="763">
        <v>497679455</v>
      </c>
      <c r="D164" s="763">
        <v>-13572924</v>
      </c>
      <c r="E164" s="763">
        <v>484106531</v>
      </c>
      <c r="F164" s="763">
        <v>357126566</v>
      </c>
      <c r="G164" s="763">
        <v>-4402322</v>
      </c>
      <c r="H164" s="763">
        <v>352724244</v>
      </c>
      <c r="I164" s="763">
        <v>133103657</v>
      </c>
      <c r="J164" s="763">
        <v>-1214480</v>
      </c>
      <c r="K164" s="763">
        <v>131889177</v>
      </c>
      <c r="L164" s="763">
        <v>2134493</v>
      </c>
      <c r="M164" s="763">
        <v>37010574</v>
      </c>
      <c r="N164" s="763">
        <v>0</v>
      </c>
      <c r="O164" s="763">
        <v>37010574</v>
      </c>
      <c r="P164" s="763">
        <v>1007865019</v>
      </c>
      <c r="Q164" s="763">
        <v>990044171</v>
      </c>
      <c r="R164" s="763">
        <v>970854445</v>
      </c>
      <c r="S164" s="763">
        <v>1007865019</v>
      </c>
      <c r="T164" s="763">
        <v>1993685</v>
      </c>
      <c r="U164" s="763">
        <v>0</v>
      </c>
      <c r="V164" s="763">
        <v>1993685</v>
      </c>
      <c r="W164" s="763">
        <v>55329935</v>
      </c>
      <c r="X164" s="763">
        <v>0</v>
      </c>
      <c r="Y164" s="763">
        <v>1007865019</v>
      </c>
      <c r="Z164" s="634">
        <f t="shared" si="2"/>
        <v>0</v>
      </c>
    </row>
    <row r="165" spans="1:26">
      <c r="A165" s="633" t="s">
        <v>319</v>
      </c>
      <c r="B165" s="633" t="s">
        <v>7</v>
      </c>
      <c r="C165" s="763">
        <v>454649610</v>
      </c>
      <c r="D165" s="763">
        <v>-45402608</v>
      </c>
      <c r="E165" s="763">
        <v>409247002</v>
      </c>
      <c r="F165" s="763">
        <v>343470933</v>
      </c>
      <c r="G165" s="763">
        <v>-12442657</v>
      </c>
      <c r="H165" s="763">
        <v>331028276</v>
      </c>
      <c r="I165" s="763">
        <v>119165272</v>
      </c>
      <c r="J165" s="763">
        <v>-1556102</v>
      </c>
      <c r="K165" s="763">
        <v>117609170</v>
      </c>
      <c r="L165" s="763">
        <v>2134493</v>
      </c>
      <c r="M165" s="763">
        <v>32781189</v>
      </c>
      <c r="N165" s="763">
        <v>0</v>
      </c>
      <c r="O165" s="763">
        <v>32781189</v>
      </c>
      <c r="P165" s="763">
        <v>892800130</v>
      </c>
      <c r="Q165" s="763">
        <v>919420308</v>
      </c>
      <c r="R165" s="763">
        <v>860018941</v>
      </c>
      <c r="S165" s="763">
        <v>892800130</v>
      </c>
      <c r="T165" s="763">
        <v>1972672</v>
      </c>
      <c r="U165" s="763">
        <v>0</v>
      </c>
      <c r="V165" s="763">
        <v>1972672</v>
      </c>
      <c r="W165" s="763">
        <v>43094521</v>
      </c>
      <c r="X165" s="763">
        <v>0</v>
      </c>
      <c r="Y165" s="763">
        <v>892800130</v>
      </c>
      <c r="Z165" s="634">
        <f t="shared" si="2"/>
        <v>0</v>
      </c>
    </row>
    <row r="166" spans="1:26">
      <c r="A166" s="633" t="s">
        <v>319</v>
      </c>
      <c r="B166" s="633" t="s">
        <v>8</v>
      </c>
      <c r="C166" s="763">
        <v>381840724</v>
      </c>
      <c r="D166" s="763">
        <v>-20342778</v>
      </c>
      <c r="E166" s="763">
        <v>361497946</v>
      </c>
      <c r="F166" s="763">
        <v>335419651</v>
      </c>
      <c r="G166" s="763">
        <v>7454241</v>
      </c>
      <c r="H166" s="763">
        <v>342873892</v>
      </c>
      <c r="I166" s="763">
        <v>135764891</v>
      </c>
      <c r="J166" s="763">
        <v>500038</v>
      </c>
      <c r="K166" s="763">
        <v>136264929</v>
      </c>
      <c r="L166" s="763">
        <v>2134493</v>
      </c>
      <c r="M166" s="763">
        <v>31902405</v>
      </c>
      <c r="N166" s="763">
        <v>0</v>
      </c>
      <c r="O166" s="763">
        <v>31902405</v>
      </c>
      <c r="P166" s="763">
        <v>874673665</v>
      </c>
      <c r="Q166" s="763">
        <v>855159759</v>
      </c>
      <c r="R166" s="763">
        <v>842771260</v>
      </c>
      <c r="S166" s="763">
        <v>874673665</v>
      </c>
      <c r="T166" s="763">
        <v>1762615</v>
      </c>
      <c r="U166" s="763">
        <v>0</v>
      </c>
      <c r="V166" s="763">
        <v>1762615</v>
      </c>
      <c r="W166" s="763">
        <v>41268205</v>
      </c>
      <c r="X166" s="763">
        <v>0</v>
      </c>
      <c r="Y166" s="763">
        <v>874673665</v>
      </c>
      <c r="Z166" s="634">
        <f t="shared" si="2"/>
        <v>0</v>
      </c>
    </row>
    <row r="167" spans="1:26">
      <c r="A167" s="633" t="s">
        <v>319</v>
      </c>
      <c r="B167" s="633" t="s">
        <v>9</v>
      </c>
      <c r="C167" s="763">
        <v>356237196</v>
      </c>
      <c r="D167" s="763">
        <v>-3522739</v>
      </c>
      <c r="E167" s="763">
        <v>352714457</v>
      </c>
      <c r="F167" s="763">
        <v>353728381</v>
      </c>
      <c r="G167" s="763">
        <v>5510235</v>
      </c>
      <c r="H167" s="763">
        <v>359238616</v>
      </c>
      <c r="I167" s="763">
        <v>138552419</v>
      </c>
      <c r="J167" s="763">
        <v>1416228</v>
      </c>
      <c r="K167" s="763">
        <v>139968647</v>
      </c>
      <c r="L167" s="763">
        <v>2134493</v>
      </c>
      <c r="M167" s="763">
        <v>31151701</v>
      </c>
      <c r="N167" s="763">
        <v>0</v>
      </c>
      <c r="O167" s="763">
        <v>31151701</v>
      </c>
      <c r="P167" s="763">
        <v>885207914</v>
      </c>
      <c r="Q167" s="763">
        <v>850652489</v>
      </c>
      <c r="R167" s="763">
        <v>854056213</v>
      </c>
      <c r="S167" s="763">
        <v>885207914</v>
      </c>
      <c r="T167" s="763">
        <v>1658358</v>
      </c>
      <c r="U167" s="763">
        <v>0</v>
      </c>
      <c r="V167" s="763">
        <v>1658358</v>
      </c>
      <c r="W167" s="763">
        <v>42274203</v>
      </c>
      <c r="X167" s="763">
        <v>0</v>
      </c>
      <c r="Y167" s="763">
        <v>885207914</v>
      </c>
      <c r="Z167" s="634">
        <f t="shared" si="2"/>
        <v>0</v>
      </c>
    </row>
    <row r="168" spans="1:26">
      <c r="A168" s="633" t="s">
        <v>319</v>
      </c>
      <c r="B168" s="633" t="s">
        <v>10</v>
      </c>
      <c r="C168" s="763">
        <v>378524171</v>
      </c>
      <c r="D168" s="763">
        <v>101880061</v>
      </c>
      <c r="E168" s="763">
        <v>480404232</v>
      </c>
      <c r="F168" s="763">
        <v>372958338</v>
      </c>
      <c r="G168" s="763">
        <v>50126129</v>
      </c>
      <c r="H168" s="763">
        <v>423084467</v>
      </c>
      <c r="I168" s="763">
        <v>156259912</v>
      </c>
      <c r="J168" s="763">
        <v>2745613</v>
      </c>
      <c r="K168" s="763">
        <v>159005525</v>
      </c>
      <c r="L168" s="763">
        <v>2134493</v>
      </c>
      <c r="M168" s="763">
        <v>36603330</v>
      </c>
      <c r="N168" s="763">
        <v>0</v>
      </c>
      <c r="O168" s="763">
        <v>36603330</v>
      </c>
      <c r="P168" s="763">
        <v>1101232047</v>
      </c>
      <c r="Q168" s="763">
        <v>909876914</v>
      </c>
      <c r="R168" s="763">
        <v>1064628717</v>
      </c>
      <c r="S168" s="763">
        <v>1101232047</v>
      </c>
      <c r="T168" s="763">
        <v>1617456</v>
      </c>
      <c r="U168" s="763">
        <v>0</v>
      </c>
      <c r="V168" s="763">
        <v>1617456</v>
      </c>
      <c r="W168" s="763">
        <v>66259298</v>
      </c>
      <c r="X168" s="763">
        <v>0</v>
      </c>
      <c r="Y168" s="763">
        <v>1101232047</v>
      </c>
      <c r="Z168" s="634">
        <f t="shared" si="2"/>
        <v>0</v>
      </c>
    </row>
    <row r="169" spans="1:26">
      <c r="A169" s="633" t="s">
        <v>319</v>
      </c>
      <c r="B169" s="633" t="s">
        <v>11</v>
      </c>
      <c r="C169" s="763">
        <v>539426379</v>
      </c>
      <c r="D169" s="763">
        <v>50617839</v>
      </c>
      <c r="E169" s="763">
        <v>590044218</v>
      </c>
      <c r="F169" s="763">
        <v>442111948</v>
      </c>
      <c r="G169" s="763">
        <v>10952959</v>
      </c>
      <c r="H169" s="763">
        <v>453064907</v>
      </c>
      <c r="I169" s="763">
        <v>157832640</v>
      </c>
      <c r="J169" s="763">
        <v>26332</v>
      </c>
      <c r="K169" s="763">
        <v>157858972</v>
      </c>
      <c r="L169" s="763">
        <v>2134493</v>
      </c>
      <c r="M169" s="763">
        <v>39401996</v>
      </c>
      <c r="N169" s="763">
        <v>0</v>
      </c>
      <c r="O169" s="763">
        <v>39401996</v>
      </c>
      <c r="P169" s="763">
        <v>1242504586</v>
      </c>
      <c r="Q169" s="763">
        <v>1141505460</v>
      </c>
      <c r="R169" s="763">
        <v>1203102590</v>
      </c>
      <c r="S169" s="763">
        <v>1242504586</v>
      </c>
      <c r="T169" s="763">
        <v>1739428</v>
      </c>
      <c r="U169" s="763">
        <v>0</v>
      </c>
      <c r="V169" s="763">
        <v>1739428</v>
      </c>
      <c r="W169" s="763">
        <v>85334711</v>
      </c>
      <c r="X169" s="763">
        <v>0</v>
      </c>
      <c r="Y169" s="763">
        <v>1242504586</v>
      </c>
      <c r="Z169" s="634">
        <f t="shared" si="2"/>
        <v>0</v>
      </c>
    </row>
    <row r="170" spans="1:26">
      <c r="A170" s="633" t="s">
        <v>319</v>
      </c>
      <c r="B170" s="633" t="s">
        <v>12</v>
      </c>
      <c r="C170" s="763">
        <v>632890736</v>
      </c>
      <c r="D170" s="763">
        <v>20595663</v>
      </c>
      <c r="E170" s="763">
        <v>653486399</v>
      </c>
      <c r="F170" s="763">
        <v>473411843</v>
      </c>
      <c r="G170" s="763">
        <v>9743683</v>
      </c>
      <c r="H170" s="763">
        <v>483155526</v>
      </c>
      <c r="I170" s="763">
        <v>176058212</v>
      </c>
      <c r="J170" s="763">
        <v>-263789</v>
      </c>
      <c r="K170" s="763">
        <v>175794423</v>
      </c>
      <c r="L170" s="763">
        <v>2134493</v>
      </c>
      <c r="M170" s="763">
        <v>42373120</v>
      </c>
      <c r="N170" s="763">
        <v>0</v>
      </c>
      <c r="O170" s="763">
        <v>42373120</v>
      </c>
      <c r="P170" s="763">
        <v>1356943961</v>
      </c>
      <c r="Q170" s="763">
        <v>1284495284</v>
      </c>
      <c r="R170" s="763">
        <v>1314570841</v>
      </c>
      <c r="S170" s="763">
        <v>1356943961</v>
      </c>
      <c r="T170" s="763">
        <v>1825242</v>
      </c>
      <c r="U170" s="763">
        <v>0</v>
      </c>
      <c r="V170" s="763">
        <v>1825242</v>
      </c>
      <c r="W170" s="763">
        <v>102334799</v>
      </c>
      <c r="X170" s="763">
        <v>0</v>
      </c>
      <c r="Y170" s="763">
        <v>1356943961</v>
      </c>
      <c r="Z170" s="634">
        <f t="shared" si="2"/>
        <v>0</v>
      </c>
    </row>
    <row r="171" spans="1:26">
      <c r="A171" s="633" t="s">
        <v>319</v>
      </c>
      <c r="B171" s="633" t="s">
        <v>13</v>
      </c>
      <c r="C171" s="763">
        <v>638738849</v>
      </c>
      <c r="D171" s="763">
        <v>-3710233</v>
      </c>
      <c r="E171" s="763">
        <v>635028616</v>
      </c>
      <c r="F171" s="763">
        <v>475238515</v>
      </c>
      <c r="G171" s="763">
        <v>6229795</v>
      </c>
      <c r="H171" s="763">
        <v>481468310</v>
      </c>
      <c r="I171" s="763">
        <v>178454625</v>
      </c>
      <c r="J171" s="763">
        <v>-112256</v>
      </c>
      <c r="K171" s="763">
        <v>178342369</v>
      </c>
      <c r="L171" s="763">
        <v>2134493</v>
      </c>
      <c r="M171" s="763">
        <v>42753343</v>
      </c>
      <c r="N171" s="763">
        <v>0</v>
      </c>
      <c r="O171" s="763">
        <v>42753343</v>
      </c>
      <c r="P171" s="763">
        <v>1339727131</v>
      </c>
      <c r="Q171" s="763">
        <v>1294566482</v>
      </c>
      <c r="R171" s="763">
        <v>1296973788</v>
      </c>
      <c r="S171" s="763">
        <v>1339727131</v>
      </c>
      <c r="T171" s="763">
        <v>2094759</v>
      </c>
      <c r="U171" s="763">
        <v>0</v>
      </c>
      <c r="V171" s="763">
        <v>2094759</v>
      </c>
      <c r="W171" s="763">
        <v>99659904</v>
      </c>
      <c r="X171" s="763">
        <v>0</v>
      </c>
      <c r="Y171" s="763">
        <v>1339727131</v>
      </c>
      <c r="Z171" s="634">
        <f t="shared" si="2"/>
        <v>0</v>
      </c>
    </row>
    <row r="172" spans="1:26">
      <c r="A172" s="633" t="s">
        <v>319</v>
      </c>
      <c r="B172" s="633" t="s">
        <v>14</v>
      </c>
      <c r="C172" s="763">
        <v>609275404</v>
      </c>
      <c r="D172" s="763">
        <v>-71816833</v>
      </c>
      <c r="E172" s="763">
        <v>537458571</v>
      </c>
      <c r="F172" s="763">
        <v>474800883</v>
      </c>
      <c r="G172" s="763">
        <v>-33524572</v>
      </c>
      <c r="H172" s="763">
        <v>441276311</v>
      </c>
      <c r="I172" s="763">
        <v>161748507</v>
      </c>
      <c r="J172" s="763">
        <v>-1866987</v>
      </c>
      <c r="K172" s="763">
        <v>159881520</v>
      </c>
      <c r="L172" s="763">
        <v>2134493</v>
      </c>
      <c r="M172" s="763">
        <v>38162082</v>
      </c>
      <c r="N172" s="763">
        <v>0</v>
      </c>
      <c r="O172" s="763">
        <v>38162082</v>
      </c>
      <c r="P172" s="763">
        <v>1178912977</v>
      </c>
      <c r="Q172" s="763">
        <v>1247959287</v>
      </c>
      <c r="R172" s="763">
        <v>1140750895</v>
      </c>
      <c r="S172" s="763">
        <v>1178912977</v>
      </c>
      <c r="T172" s="763">
        <v>1849505</v>
      </c>
      <c r="U172" s="763">
        <v>0</v>
      </c>
      <c r="V172" s="763">
        <v>1849505</v>
      </c>
      <c r="W172" s="763">
        <v>76401833</v>
      </c>
      <c r="X172" s="763">
        <v>0</v>
      </c>
      <c r="Y172" s="763">
        <v>1178912977</v>
      </c>
      <c r="Z172" s="634">
        <f t="shared" si="2"/>
        <v>0</v>
      </c>
    </row>
    <row r="173" spans="1:26">
      <c r="A173" s="633" t="s">
        <v>319</v>
      </c>
      <c r="B173" s="633" t="s">
        <v>15</v>
      </c>
      <c r="C173" s="763">
        <v>492141083</v>
      </c>
      <c r="D173" s="763">
        <v>-82993198</v>
      </c>
      <c r="E173" s="763">
        <v>409147885</v>
      </c>
      <c r="F173" s="763">
        <v>428901418</v>
      </c>
      <c r="G173" s="763">
        <v>-32882566</v>
      </c>
      <c r="H173" s="763">
        <v>396018852</v>
      </c>
      <c r="I173" s="763">
        <v>155175414</v>
      </c>
      <c r="J173" s="763">
        <v>-867596</v>
      </c>
      <c r="K173" s="763">
        <v>154307818</v>
      </c>
      <c r="L173" s="763">
        <v>2134493</v>
      </c>
      <c r="M173" s="763">
        <v>34242875</v>
      </c>
      <c r="N173" s="763">
        <v>0</v>
      </c>
      <c r="O173" s="763">
        <v>34242875</v>
      </c>
      <c r="P173" s="763">
        <v>995851923</v>
      </c>
      <c r="Q173" s="763">
        <v>1078352408</v>
      </c>
      <c r="R173" s="763">
        <v>961609048</v>
      </c>
      <c r="S173" s="763">
        <v>995851923</v>
      </c>
      <c r="T173" s="763">
        <v>1625397</v>
      </c>
      <c r="U173" s="763">
        <v>0</v>
      </c>
      <c r="V173" s="763">
        <v>1625397</v>
      </c>
      <c r="W173" s="763">
        <v>53769641</v>
      </c>
      <c r="X173" s="763">
        <v>0</v>
      </c>
      <c r="Y173" s="763">
        <v>995851923</v>
      </c>
      <c r="Z173" s="634">
        <f t="shared" si="2"/>
        <v>0</v>
      </c>
    </row>
    <row r="174" spans="1:26">
      <c r="A174" s="633" t="s">
        <v>319</v>
      </c>
      <c r="B174" s="633" t="s">
        <v>16</v>
      </c>
      <c r="C174" s="763">
        <v>342929249</v>
      </c>
      <c r="D174" s="763">
        <v>25046232</v>
      </c>
      <c r="E174" s="763">
        <v>367975481</v>
      </c>
      <c r="F174" s="763">
        <v>343051086</v>
      </c>
      <c r="G174" s="763">
        <v>-2024521</v>
      </c>
      <c r="H174" s="763">
        <v>341026565</v>
      </c>
      <c r="I174" s="763">
        <v>135639588</v>
      </c>
      <c r="J174" s="763">
        <v>871660</v>
      </c>
      <c r="K174" s="763">
        <v>136511248</v>
      </c>
      <c r="L174" s="763">
        <v>2134493</v>
      </c>
      <c r="M174" s="763">
        <v>32434492</v>
      </c>
      <c r="N174" s="763">
        <v>0</v>
      </c>
      <c r="O174" s="763">
        <v>32434492</v>
      </c>
      <c r="P174" s="763">
        <v>880082279</v>
      </c>
      <c r="Q174" s="763">
        <v>823754416</v>
      </c>
      <c r="R174" s="763">
        <v>847647787</v>
      </c>
      <c r="S174" s="763">
        <v>880082279</v>
      </c>
      <c r="T174" s="763">
        <v>1493857</v>
      </c>
      <c r="U174" s="763">
        <v>0</v>
      </c>
      <c r="V174" s="763">
        <v>1493857</v>
      </c>
      <c r="W174" s="763">
        <v>41761718</v>
      </c>
      <c r="X174" s="763">
        <v>0</v>
      </c>
      <c r="Y174" s="763">
        <v>880082279</v>
      </c>
      <c r="Z174" s="634">
        <f t="shared" si="2"/>
        <v>0</v>
      </c>
    </row>
    <row r="175" spans="1:26">
      <c r="A175" s="633" t="s">
        <v>319</v>
      </c>
      <c r="B175" s="633" t="s">
        <v>17</v>
      </c>
      <c r="C175" s="763">
        <v>405234910</v>
      </c>
      <c r="D175" s="763">
        <v>49806185</v>
      </c>
      <c r="E175" s="763">
        <v>455041095</v>
      </c>
      <c r="F175" s="763">
        <v>349710192</v>
      </c>
      <c r="G175" s="763">
        <v>1442170</v>
      </c>
      <c r="H175" s="763">
        <v>351152362</v>
      </c>
      <c r="I175" s="763">
        <v>131808236</v>
      </c>
      <c r="J175" s="763">
        <v>552204</v>
      </c>
      <c r="K175" s="763">
        <v>132360440</v>
      </c>
      <c r="L175" s="763">
        <v>2134493</v>
      </c>
      <c r="M175" s="763">
        <v>36860707</v>
      </c>
      <c r="N175" s="763">
        <v>0</v>
      </c>
      <c r="O175" s="763">
        <v>36860707</v>
      </c>
      <c r="P175" s="763">
        <v>977549097</v>
      </c>
      <c r="Q175" s="763">
        <v>888887831</v>
      </c>
      <c r="R175" s="763">
        <v>940688390</v>
      </c>
      <c r="S175" s="763">
        <v>977549097</v>
      </c>
      <c r="T175" s="763">
        <v>1821549</v>
      </c>
      <c r="U175" s="763">
        <v>0</v>
      </c>
      <c r="V175" s="763">
        <v>1821549</v>
      </c>
      <c r="W175" s="763">
        <v>51902579</v>
      </c>
      <c r="X175" s="763">
        <v>0</v>
      </c>
      <c r="Y175" s="763">
        <v>977549097</v>
      </c>
      <c r="Z175" s="634">
        <f t="shared" si="2"/>
        <v>0</v>
      </c>
    </row>
    <row r="176" spans="1:26">
      <c r="A176" s="633" t="s">
        <v>319</v>
      </c>
      <c r="B176" s="586" t="s">
        <v>184</v>
      </c>
      <c r="C176" s="763">
        <v>5729567766</v>
      </c>
      <c r="D176" s="763">
        <v>6584667</v>
      </c>
      <c r="E176" s="763">
        <v>5736152433</v>
      </c>
      <c r="F176" s="763">
        <v>4749929754</v>
      </c>
      <c r="G176" s="763">
        <v>6182574</v>
      </c>
      <c r="H176" s="763">
        <v>4756112328</v>
      </c>
      <c r="I176" s="763">
        <v>1779563373</v>
      </c>
      <c r="J176" s="763">
        <v>230865</v>
      </c>
      <c r="K176" s="763">
        <v>1779794238</v>
      </c>
      <c r="L176" s="763">
        <v>25613916</v>
      </c>
      <c r="M176" s="763">
        <v>435677814</v>
      </c>
      <c r="N176" s="763">
        <v>0</v>
      </c>
      <c r="O176" s="763">
        <v>435677814</v>
      </c>
      <c r="P176" s="763">
        <v>12733350729</v>
      </c>
      <c r="Q176" s="763">
        <v>12284674809</v>
      </c>
      <c r="R176" s="763">
        <v>12297672915</v>
      </c>
      <c r="S176" s="763">
        <v>12733350729</v>
      </c>
      <c r="T176" s="763">
        <v>21454523</v>
      </c>
      <c r="U176" s="763">
        <v>0</v>
      </c>
      <c r="V176" s="763">
        <v>21454523</v>
      </c>
      <c r="W176" s="763">
        <v>759391347</v>
      </c>
      <c r="X176" s="763">
        <v>0</v>
      </c>
      <c r="Y176" s="763">
        <v>12733350729</v>
      </c>
      <c r="Z176" s="634">
        <f t="shared" si="2"/>
        <v>0</v>
      </c>
    </row>
    <row r="177" spans="1:26">
      <c r="A177" s="633" t="s">
        <v>318</v>
      </c>
      <c r="B177" s="633" t="s">
        <v>6</v>
      </c>
      <c r="C177" s="763">
        <v>502061800</v>
      </c>
      <c r="D177" s="763">
        <v>-13674728</v>
      </c>
      <c r="E177" s="763">
        <v>488387072</v>
      </c>
      <c r="F177" s="763">
        <v>360733702</v>
      </c>
      <c r="G177" s="763">
        <v>-4443621</v>
      </c>
      <c r="H177" s="763">
        <v>356290081</v>
      </c>
      <c r="I177" s="763">
        <v>133297308</v>
      </c>
      <c r="J177" s="763">
        <v>-1216217</v>
      </c>
      <c r="K177" s="763">
        <v>132081091</v>
      </c>
      <c r="L177" s="763">
        <v>2134493</v>
      </c>
      <c r="M177" s="763">
        <v>37686056</v>
      </c>
      <c r="N177" s="763">
        <v>0</v>
      </c>
      <c r="O177" s="763">
        <v>37686056</v>
      </c>
      <c r="P177" s="763">
        <v>1016578793</v>
      </c>
      <c r="Q177" s="763">
        <v>998227303</v>
      </c>
      <c r="R177" s="763">
        <v>978892737</v>
      </c>
      <c r="S177" s="763">
        <v>1016578793</v>
      </c>
      <c r="T177" s="763">
        <v>1993685</v>
      </c>
      <c r="U177" s="763">
        <v>0</v>
      </c>
      <c r="V177" s="763">
        <v>1993685</v>
      </c>
      <c r="W177" s="763">
        <v>55829753</v>
      </c>
      <c r="X177" s="763">
        <v>0</v>
      </c>
      <c r="Y177" s="763">
        <v>1016578793</v>
      </c>
      <c r="Z177" s="634">
        <f t="shared" si="2"/>
        <v>0</v>
      </c>
    </row>
    <row r="178" spans="1:26">
      <c r="A178" s="633" t="s">
        <v>318</v>
      </c>
      <c r="B178" s="633" t="s">
        <v>7</v>
      </c>
      <c r="C178" s="763">
        <v>458635716</v>
      </c>
      <c r="D178" s="763">
        <v>-60416403</v>
      </c>
      <c r="E178" s="763">
        <v>398219313</v>
      </c>
      <c r="F178" s="763">
        <v>346930912</v>
      </c>
      <c r="G178" s="763">
        <v>-23975178</v>
      </c>
      <c r="H178" s="763">
        <v>322955734</v>
      </c>
      <c r="I178" s="763">
        <v>117218281</v>
      </c>
      <c r="J178" s="763">
        <v>-1539677</v>
      </c>
      <c r="K178" s="763">
        <v>115678604</v>
      </c>
      <c r="L178" s="763">
        <v>2134493</v>
      </c>
      <c r="M178" s="763">
        <v>32265994</v>
      </c>
      <c r="N178" s="763">
        <v>0</v>
      </c>
      <c r="O178" s="763">
        <v>32265994</v>
      </c>
      <c r="P178" s="763">
        <v>871254138</v>
      </c>
      <c r="Q178" s="763">
        <v>924919402</v>
      </c>
      <c r="R178" s="763">
        <v>838988144</v>
      </c>
      <c r="S178" s="763">
        <v>871254138</v>
      </c>
      <c r="T178" s="763">
        <v>1972672</v>
      </c>
      <c r="U178" s="763">
        <v>0</v>
      </c>
      <c r="V178" s="763">
        <v>1972672</v>
      </c>
      <c r="W178" s="763">
        <v>40647659</v>
      </c>
      <c r="X178" s="763">
        <v>0</v>
      </c>
      <c r="Y178" s="763">
        <v>871254138</v>
      </c>
      <c r="Z178" s="634">
        <f t="shared" si="2"/>
        <v>0</v>
      </c>
    </row>
    <row r="179" spans="1:26">
      <c r="A179" s="633" t="s">
        <v>318</v>
      </c>
      <c r="B179" s="633" t="s">
        <v>8</v>
      </c>
      <c r="C179" s="763">
        <v>385219828</v>
      </c>
      <c r="D179" s="763">
        <v>-6998408</v>
      </c>
      <c r="E179" s="763">
        <v>378221420</v>
      </c>
      <c r="F179" s="763">
        <v>338797234</v>
      </c>
      <c r="G179" s="763">
        <v>18931975</v>
      </c>
      <c r="H179" s="763">
        <v>357729209</v>
      </c>
      <c r="I179" s="763">
        <v>135793462</v>
      </c>
      <c r="J179" s="763">
        <v>497911</v>
      </c>
      <c r="K179" s="763">
        <v>136291373</v>
      </c>
      <c r="L179" s="763">
        <v>2134493</v>
      </c>
      <c r="M179" s="763">
        <v>32584045</v>
      </c>
      <c r="N179" s="763">
        <v>0</v>
      </c>
      <c r="O179" s="763">
        <v>32584045</v>
      </c>
      <c r="P179" s="763">
        <v>906960540</v>
      </c>
      <c r="Q179" s="763">
        <v>861945017</v>
      </c>
      <c r="R179" s="763">
        <v>874376495</v>
      </c>
      <c r="S179" s="763">
        <v>906960540</v>
      </c>
      <c r="T179" s="763">
        <v>1762615</v>
      </c>
      <c r="U179" s="763">
        <v>0</v>
      </c>
      <c r="V179" s="763">
        <v>1762615</v>
      </c>
      <c r="W179" s="763">
        <v>44045090</v>
      </c>
      <c r="X179" s="763">
        <v>0</v>
      </c>
      <c r="Y179" s="763">
        <v>906960540</v>
      </c>
      <c r="Z179" s="634">
        <f t="shared" si="2"/>
        <v>0</v>
      </c>
    </row>
    <row r="180" spans="1:26">
      <c r="A180" s="633" t="s">
        <v>318</v>
      </c>
      <c r="B180" s="633" t="s">
        <v>9</v>
      </c>
      <c r="C180" s="763">
        <v>359409642</v>
      </c>
      <c r="D180" s="763">
        <v>-3550200</v>
      </c>
      <c r="E180" s="763">
        <v>355859442</v>
      </c>
      <c r="F180" s="763">
        <v>357299441</v>
      </c>
      <c r="G180" s="763">
        <v>5563950</v>
      </c>
      <c r="H180" s="763">
        <v>362863391</v>
      </c>
      <c r="I180" s="763">
        <v>138772833</v>
      </c>
      <c r="J180" s="763">
        <v>1420023</v>
      </c>
      <c r="K180" s="763">
        <v>140192856</v>
      </c>
      <c r="L180" s="763">
        <v>2134493</v>
      </c>
      <c r="M180" s="763">
        <v>31810131</v>
      </c>
      <c r="N180" s="763">
        <v>0</v>
      </c>
      <c r="O180" s="763">
        <v>31810131</v>
      </c>
      <c r="P180" s="763">
        <v>892860313</v>
      </c>
      <c r="Q180" s="763">
        <v>857616409</v>
      </c>
      <c r="R180" s="763">
        <v>861050182</v>
      </c>
      <c r="S180" s="763">
        <v>892860313</v>
      </c>
      <c r="T180" s="763">
        <v>1658358</v>
      </c>
      <c r="U180" s="763">
        <v>0</v>
      </c>
      <c r="V180" s="763">
        <v>1658358</v>
      </c>
      <c r="W180" s="763">
        <v>42657773</v>
      </c>
      <c r="X180" s="763">
        <v>0</v>
      </c>
      <c r="Y180" s="763">
        <v>892860313</v>
      </c>
      <c r="Z180" s="634">
        <f t="shared" si="2"/>
        <v>0</v>
      </c>
    </row>
    <row r="181" spans="1:26">
      <c r="A181" s="633" t="s">
        <v>318</v>
      </c>
      <c r="B181" s="633" t="s">
        <v>10</v>
      </c>
      <c r="C181" s="763">
        <v>381963356</v>
      </c>
      <c r="D181" s="763">
        <v>102651268</v>
      </c>
      <c r="E181" s="763">
        <v>484614624</v>
      </c>
      <c r="F181" s="763">
        <v>376752084</v>
      </c>
      <c r="G181" s="763">
        <v>50629844</v>
      </c>
      <c r="H181" s="763">
        <v>427381928</v>
      </c>
      <c r="I181" s="763">
        <v>156454887</v>
      </c>
      <c r="J181" s="763">
        <v>2751104</v>
      </c>
      <c r="K181" s="763">
        <v>159205991</v>
      </c>
      <c r="L181" s="763">
        <v>2134493</v>
      </c>
      <c r="M181" s="763">
        <v>37283555</v>
      </c>
      <c r="N181" s="763">
        <v>0</v>
      </c>
      <c r="O181" s="763">
        <v>37283555</v>
      </c>
      <c r="P181" s="763">
        <v>1110620591</v>
      </c>
      <c r="Q181" s="763">
        <v>917304820</v>
      </c>
      <c r="R181" s="763">
        <v>1073337036</v>
      </c>
      <c r="S181" s="763">
        <v>1110620591</v>
      </c>
      <c r="T181" s="763">
        <v>1617456</v>
      </c>
      <c r="U181" s="763">
        <v>0</v>
      </c>
      <c r="V181" s="763">
        <v>1617456</v>
      </c>
      <c r="W181" s="763">
        <v>66844599</v>
      </c>
      <c r="X181" s="763">
        <v>0</v>
      </c>
      <c r="Y181" s="763">
        <v>1110620591</v>
      </c>
      <c r="Z181" s="634">
        <f t="shared" si="2"/>
        <v>0</v>
      </c>
    </row>
    <row r="182" spans="1:26">
      <c r="A182" s="633" t="s">
        <v>318</v>
      </c>
      <c r="B182" s="633" t="s">
        <v>11</v>
      </c>
      <c r="C182" s="763">
        <v>544177042</v>
      </c>
      <c r="D182" s="763">
        <v>51002430</v>
      </c>
      <c r="E182" s="763">
        <v>595179472</v>
      </c>
      <c r="F182" s="763">
        <v>446627163</v>
      </c>
      <c r="G182" s="763">
        <v>11065923</v>
      </c>
      <c r="H182" s="763">
        <v>457693086</v>
      </c>
      <c r="I182" s="763">
        <v>158026623</v>
      </c>
      <c r="J182" s="763">
        <v>26224</v>
      </c>
      <c r="K182" s="763">
        <v>158052847</v>
      </c>
      <c r="L182" s="763">
        <v>2134493</v>
      </c>
      <c r="M182" s="763">
        <v>40064165</v>
      </c>
      <c r="N182" s="763">
        <v>0</v>
      </c>
      <c r="O182" s="763">
        <v>40064165</v>
      </c>
      <c r="P182" s="763">
        <v>1253124063</v>
      </c>
      <c r="Q182" s="763">
        <v>1150965321</v>
      </c>
      <c r="R182" s="763">
        <v>1213059898</v>
      </c>
      <c r="S182" s="763">
        <v>1253124063</v>
      </c>
      <c r="T182" s="763">
        <v>1739428</v>
      </c>
      <c r="U182" s="763">
        <v>0</v>
      </c>
      <c r="V182" s="763">
        <v>1739428</v>
      </c>
      <c r="W182" s="763">
        <v>86088391</v>
      </c>
      <c r="X182" s="763">
        <v>0</v>
      </c>
      <c r="Y182" s="763">
        <v>1253124063</v>
      </c>
      <c r="Z182" s="634">
        <f t="shared" si="2"/>
        <v>0</v>
      </c>
    </row>
    <row r="183" spans="1:26">
      <c r="A183" s="633" t="s">
        <v>318</v>
      </c>
      <c r="B183" s="633" t="s">
        <v>12</v>
      </c>
      <c r="C183" s="763">
        <v>638381064</v>
      </c>
      <c r="D183" s="763">
        <v>20752581</v>
      </c>
      <c r="E183" s="763">
        <v>659133645</v>
      </c>
      <c r="F183" s="763">
        <v>478252654</v>
      </c>
      <c r="G183" s="763">
        <v>9844291</v>
      </c>
      <c r="H183" s="763">
        <v>488096945</v>
      </c>
      <c r="I183" s="763">
        <v>176259654</v>
      </c>
      <c r="J183" s="763">
        <v>-264278</v>
      </c>
      <c r="K183" s="763">
        <v>175995376</v>
      </c>
      <c r="L183" s="763">
        <v>2134493</v>
      </c>
      <c r="M183" s="763">
        <v>43065011</v>
      </c>
      <c r="N183" s="763">
        <v>0</v>
      </c>
      <c r="O183" s="763">
        <v>43065011</v>
      </c>
      <c r="P183" s="763">
        <v>1368425470</v>
      </c>
      <c r="Q183" s="763">
        <v>1295027865</v>
      </c>
      <c r="R183" s="763">
        <v>1325360459</v>
      </c>
      <c r="S183" s="763">
        <v>1368425470</v>
      </c>
      <c r="T183" s="763">
        <v>1825242</v>
      </c>
      <c r="U183" s="763">
        <v>0</v>
      </c>
      <c r="V183" s="763">
        <v>1825242</v>
      </c>
      <c r="W183" s="763">
        <v>103219723</v>
      </c>
      <c r="X183" s="763">
        <v>0</v>
      </c>
      <c r="Y183" s="763">
        <v>1368425470</v>
      </c>
      <c r="Z183" s="634">
        <f t="shared" si="2"/>
        <v>0</v>
      </c>
    </row>
    <row r="184" spans="1:26">
      <c r="A184" s="633" t="s">
        <v>318</v>
      </c>
      <c r="B184" s="633" t="s">
        <v>13</v>
      </c>
      <c r="C184" s="763">
        <v>644251821</v>
      </c>
      <c r="D184" s="763">
        <v>-3738178</v>
      </c>
      <c r="E184" s="763">
        <v>640513643</v>
      </c>
      <c r="F184" s="763">
        <v>480095440</v>
      </c>
      <c r="G184" s="763">
        <v>6293618</v>
      </c>
      <c r="H184" s="763">
        <v>486389058</v>
      </c>
      <c r="I184" s="763">
        <v>178656028</v>
      </c>
      <c r="J184" s="763">
        <v>-112722</v>
      </c>
      <c r="K184" s="763">
        <v>178543306</v>
      </c>
      <c r="L184" s="763">
        <v>2134493</v>
      </c>
      <c r="M184" s="763">
        <v>43454910</v>
      </c>
      <c r="N184" s="763">
        <v>0</v>
      </c>
      <c r="O184" s="763">
        <v>43454910</v>
      </c>
      <c r="P184" s="763">
        <v>1351035410</v>
      </c>
      <c r="Q184" s="763">
        <v>1305137782</v>
      </c>
      <c r="R184" s="763">
        <v>1307580500</v>
      </c>
      <c r="S184" s="763">
        <v>1351035410</v>
      </c>
      <c r="T184" s="763">
        <v>2094759</v>
      </c>
      <c r="U184" s="763">
        <v>0</v>
      </c>
      <c r="V184" s="763">
        <v>2094759</v>
      </c>
      <c r="W184" s="763">
        <v>100518649</v>
      </c>
      <c r="X184" s="763">
        <v>0</v>
      </c>
      <c r="Y184" s="763">
        <v>1351035410</v>
      </c>
      <c r="Z184" s="634">
        <f t="shared" si="2"/>
        <v>0</v>
      </c>
    </row>
    <row r="185" spans="1:26">
      <c r="A185" s="633" t="s">
        <v>318</v>
      </c>
      <c r="B185" s="633" t="s">
        <v>14</v>
      </c>
      <c r="C185" s="763">
        <v>614477198</v>
      </c>
      <c r="D185" s="763">
        <v>-72360727</v>
      </c>
      <c r="E185" s="763">
        <v>542116471</v>
      </c>
      <c r="F185" s="763">
        <v>479636997</v>
      </c>
      <c r="G185" s="763">
        <v>-33862585</v>
      </c>
      <c r="H185" s="763">
        <v>445774412</v>
      </c>
      <c r="I185" s="763">
        <v>161943747</v>
      </c>
      <c r="J185" s="763">
        <v>-1870086</v>
      </c>
      <c r="K185" s="763">
        <v>160073661</v>
      </c>
      <c r="L185" s="763">
        <v>2134493</v>
      </c>
      <c r="M185" s="763">
        <v>38850308</v>
      </c>
      <c r="N185" s="763">
        <v>0</v>
      </c>
      <c r="O185" s="763">
        <v>38850308</v>
      </c>
      <c r="P185" s="763">
        <v>1188949345</v>
      </c>
      <c r="Q185" s="763">
        <v>1258192435</v>
      </c>
      <c r="R185" s="763">
        <v>1150099037</v>
      </c>
      <c r="S185" s="763">
        <v>1188949345</v>
      </c>
      <c r="T185" s="763">
        <v>1849505</v>
      </c>
      <c r="U185" s="763">
        <v>0</v>
      </c>
      <c r="V185" s="763">
        <v>1849505</v>
      </c>
      <c r="W185" s="763">
        <v>77075317</v>
      </c>
      <c r="X185" s="763">
        <v>0</v>
      </c>
      <c r="Y185" s="763">
        <v>1188949345</v>
      </c>
      <c r="Z185" s="634">
        <f t="shared" si="2"/>
        <v>0</v>
      </c>
    </row>
    <row r="186" spans="1:26">
      <c r="A186" s="633" t="s">
        <v>318</v>
      </c>
      <c r="B186" s="633" t="s">
        <v>15</v>
      </c>
      <c r="C186" s="763">
        <v>496328633</v>
      </c>
      <c r="D186" s="763">
        <v>-83622676</v>
      </c>
      <c r="E186" s="763">
        <v>412705957</v>
      </c>
      <c r="F186" s="763">
        <v>433243434</v>
      </c>
      <c r="G186" s="763">
        <v>-33216050</v>
      </c>
      <c r="H186" s="763">
        <v>400027384</v>
      </c>
      <c r="I186" s="763">
        <v>155372472</v>
      </c>
      <c r="J186" s="763">
        <v>-869381</v>
      </c>
      <c r="K186" s="763">
        <v>154503091</v>
      </c>
      <c r="L186" s="763">
        <v>2134493</v>
      </c>
      <c r="M186" s="763">
        <v>34961921</v>
      </c>
      <c r="N186" s="763">
        <v>0</v>
      </c>
      <c r="O186" s="763">
        <v>34961921</v>
      </c>
      <c r="P186" s="763">
        <v>1004332846</v>
      </c>
      <c r="Q186" s="763">
        <v>1087079032</v>
      </c>
      <c r="R186" s="763">
        <v>969370925</v>
      </c>
      <c r="S186" s="763">
        <v>1004332846</v>
      </c>
      <c r="T186" s="763">
        <v>1625397</v>
      </c>
      <c r="U186" s="763">
        <v>0</v>
      </c>
      <c r="V186" s="763">
        <v>1625397</v>
      </c>
      <c r="W186" s="763">
        <v>54247246</v>
      </c>
      <c r="X186" s="763">
        <v>0</v>
      </c>
      <c r="Y186" s="763">
        <v>1004332846</v>
      </c>
      <c r="Z186" s="634">
        <f t="shared" si="2"/>
        <v>0</v>
      </c>
    </row>
    <row r="187" spans="1:26">
      <c r="A187" s="633" t="s">
        <v>318</v>
      </c>
      <c r="B187" s="633" t="s">
        <v>16</v>
      </c>
      <c r="C187" s="763">
        <v>345954128</v>
      </c>
      <c r="D187" s="763">
        <v>25234679</v>
      </c>
      <c r="E187" s="763">
        <v>371188807</v>
      </c>
      <c r="F187" s="763">
        <v>346507164</v>
      </c>
      <c r="G187" s="763">
        <v>-2049191</v>
      </c>
      <c r="H187" s="763">
        <v>344457973</v>
      </c>
      <c r="I187" s="763">
        <v>135825835</v>
      </c>
      <c r="J187" s="763">
        <v>873386</v>
      </c>
      <c r="K187" s="763">
        <v>136699221</v>
      </c>
      <c r="L187" s="763">
        <v>2134493</v>
      </c>
      <c r="M187" s="763">
        <v>33134599</v>
      </c>
      <c r="N187" s="763">
        <v>0</v>
      </c>
      <c r="O187" s="763">
        <v>33134599</v>
      </c>
      <c r="P187" s="763">
        <v>887615093</v>
      </c>
      <c r="Q187" s="763">
        <v>830421620</v>
      </c>
      <c r="R187" s="763">
        <v>854480494</v>
      </c>
      <c r="S187" s="763">
        <v>887615093</v>
      </c>
      <c r="T187" s="763">
        <v>1493857</v>
      </c>
      <c r="U187" s="763">
        <v>0</v>
      </c>
      <c r="V187" s="763">
        <v>1493857</v>
      </c>
      <c r="W187" s="763">
        <v>42136636</v>
      </c>
      <c r="X187" s="763">
        <v>0</v>
      </c>
      <c r="Y187" s="763">
        <v>887615093</v>
      </c>
      <c r="Z187" s="634">
        <f t="shared" ref="Z187:Z250" si="3">Y187-O187-R187</f>
        <v>0</v>
      </c>
    </row>
    <row r="188" spans="1:26">
      <c r="A188" s="633" t="s">
        <v>318</v>
      </c>
      <c r="B188" s="633" t="s">
        <v>17</v>
      </c>
      <c r="C188" s="763">
        <v>408795656</v>
      </c>
      <c r="D188" s="763">
        <v>50183598</v>
      </c>
      <c r="E188" s="763">
        <v>458979254</v>
      </c>
      <c r="F188" s="763">
        <v>353239959</v>
      </c>
      <c r="G188" s="763">
        <v>1455524</v>
      </c>
      <c r="H188" s="763">
        <v>354695483</v>
      </c>
      <c r="I188" s="763">
        <v>132046107</v>
      </c>
      <c r="J188" s="763">
        <v>552770</v>
      </c>
      <c r="K188" s="763">
        <v>132598877</v>
      </c>
      <c r="L188" s="763">
        <v>2134493</v>
      </c>
      <c r="M188" s="763">
        <v>37584419</v>
      </c>
      <c r="N188" s="763">
        <v>0</v>
      </c>
      <c r="O188" s="763">
        <v>37584419</v>
      </c>
      <c r="P188" s="763">
        <v>985992526</v>
      </c>
      <c r="Q188" s="763">
        <v>896216215</v>
      </c>
      <c r="R188" s="763">
        <v>948408107</v>
      </c>
      <c r="S188" s="763">
        <v>985992526</v>
      </c>
      <c r="T188" s="763">
        <v>1821549</v>
      </c>
      <c r="U188" s="763">
        <v>0</v>
      </c>
      <c r="V188" s="763">
        <v>1821549</v>
      </c>
      <c r="W188" s="763">
        <v>52376489</v>
      </c>
      <c r="X188" s="763">
        <v>0</v>
      </c>
      <c r="Y188" s="763">
        <v>985992526</v>
      </c>
      <c r="Z188" s="634">
        <f t="shared" si="3"/>
        <v>0</v>
      </c>
    </row>
    <row r="189" spans="1:26">
      <c r="A189" s="633" t="s">
        <v>318</v>
      </c>
      <c r="B189" s="586" t="s">
        <v>184</v>
      </c>
      <c r="C189" s="763">
        <v>5779655884</v>
      </c>
      <c r="D189" s="763">
        <v>5463236</v>
      </c>
      <c r="E189" s="763">
        <v>5785119120</v>
      </c>
      <c r="F189" s="763">
        <v>4798116184</v>
      </c>
      <c r="G189" s="763">
        <v>6238500</v>
      </c>
      <c r="H189" s="763">
        <v>4804354684</v>
      </c>
      <c r="I189" s="763">
        <v>1779667237</v>
      </c>
      <c r="J189" s="763">
        <v>249057</v>
      </c>
      <c r="K189" s="763">
        <v>1779916294</v>
      </c>
      <c r="L189" s="763">
        <v>25613916</v>
      </c>
      <c r="M189" s="763">
        <v>442745114</v>
      </c>
      <c r="N189" s="763">
        <v>0</v>
      </c>
      <c r="O189" s="763">
        <v>442745114</v>
      </c>
      <c r="P189" s="763">
        <v>12837749128</v>
      </c>
      <c r="Q189" s="763">
        <v>12383053221</v>
      </c>
      <c r="R189" s="763">
        <v>12395004014</v>
      </c>
      <c r="S189" s="763">
        <v>12837749128</v>
      </c>
      <c r="T189" s="763">
        <v>21454523</v>
      </c>
      <c r="U189" s="763">
        <v>0</v>
      </c>
      <c r="V189" s="763">
        <v>21454523</v>
      </c>
      <c r="W189" s="763">
        <v>765687325</v>
      </c>
      <c r="X189" s="763">
        <v>0</v>
      </c>
      <c r="Y189" s="763">
        <v>12837749128</v>
      </c>
      <c r="Z189" s="634">
        <f t="shared" si="3"/>
        <v>0</v>
      </c>
    </row>
    <row r="190" spans="1:26">
      <c r="A190" s="633" t="s">
        <v>317</v>
      </c>
      <c r="B190" s="633" t="s">
        <v>6</v>
      </c>
      <c r="C190" s="763">
        <v>506000892</v>
      </c>
      <c r="D190" s="763">
        <v>-13767573</v>
      </c>
      <c r="E190" s="763">
        <v>492233319</v>
      </c>
      <c r="F190" s="763">
        <v>364260591</v>
      </c>
      <c r="G190" s="763">
        <v>-4484129</v>
      </c>
      <c r="H190" s="763">
        <v>359776462</v>
      </c>
      <c r="I190" s="763">
        <v>133327959</v>
      </c>
      <c r="J190" s="763">
        <v>-1217260</v>
      </c>
      <c r="K190" s="763">
        <v>132110699</v>
      </c>
      <c r="L190" s="763">
        <v>2134493</v>
      </c>
      <c r="M190" s="763">
        <v>38408812</v>
      </c>
      <c r="N190" s="763">
        <v>0</v>
      </c>
      <c r="O190" s="763">
        <v>38408812</v>
      </c>
      <c r="P190" s="763">
        <v>1024663785</v>
      </c>
      <c r="Q190" s="763">
        <v>1005723935</v>
      </c>
      <c r="R190" s="763">
        <v>986254973</v>
      </c>
      <c r="S190" s="763">
        <v>1024663785</v>
      </c>
      <c r="T190" s="763">
        <v>1993685</v>
      </c>
      <c r="U190" s="763">
        <v>0</v>
      </c>
      <c r="V190" s="763">
        <v>1993685</v>
      </c>
      <c r="W190" s="763">
        <v>56282854</v>
      </c>
      <c r="X190" s="763">
        <v>0</v>
      </c>
      <c r="Y190" s="763">
        <v>1024663785</v>
      </c>
      <c r="Z190" s="634">
        <f t="shared" si="3"/>
        <v>0</v>
      </c>
    </row>
    <row r="191" spans="1:26">
      <c r="A191" s="633" t="s">
        <v>317</v>
      </c>
      <c r="B191" s="633" t="s">
        <v>7</v>
      </c>
      <c r="C191" s="763">
        <v>462224409</v>
      </c>
      <c r="D191" s="763">
        <v>-60830407</v>
      </c>
      <c r="E191" s="763">
        <v>401394002</v>
      </c>
      <c r="F191" s="763">
        <v>350313991</v>
      </c>
      <c r="G191" s="763">
        <v>-24208205</v>
      </c>
      <c r="H191" s="763">
        <v>326105786</v>
      </c>
      <c r="I191" s="763">
        <v>117218281</v>
      </c>
      <c r="J191" s="763">
        <v>-1539677</v>
      </c>
      <c r="K191" s="763">
        <v>115678604</v>
      </c>
      <c r="L191" s="763">
        <v>2134493</v>
      </c>
      <c r="M191" s="763">
        <v>32920533</v>
      </c>
      <c r="N191" s="763">
        <v>0</v>
      </c>
      <c r="O191" s="763">
        <v>32920533</v>
      </c>
      <c r="P191" s="763">
        <v>878233418</v>
      </c>
      <c r="Q191" s="763">
        <v>931891174</v>
      </c>
      <c r="R191" s="763">
        <v>845312885</v>
      </c>
      <c r="S191" s="763">
        <v>878233418</v>
      </c>
      <c r="T191" s="763">
        <v>1972672</v>
      </c>
      <c r="U191" s="763">
        <v>0</v>
      </c>
      <c r="V191" s="763">
        <v>1972672</v>
      </c>
      <c r="W191" s="763">
        <v>40982583</v>
      </c>
      <c r="X191" s="763">
        <v>0</v>
      </c>
      <c r="Y191" s="763">
        <v>878233418</v>
      </c>
      <c r="Z191" s="634">
        <f t="shared" si="3"/>
        <v>0</v>
      </c>
    </row>
    <row r="192" spans="1:26">
      <c r="A192" s="633" t="s">
        <v>317</v>
      </c>
      <c r="B192" s="633" t="s">
        <v>8</v>
      </c>
      <c r="C192" s="763">
        <v>388265912</v>
      </c>
      <c r="D192" s="763">
        <v>-7046758</v>
      </c>
      <c r="E192" s="763">
        <v>381219154</v>
      </c>
      <c r="F192" s="763">
        <v>342099792</v>
      </c>
      <c r="G192" s="763">
        <v>19116499</v>
      </c>
      <c r="H192" s="763">
        <v>361216291</v>
      </c>
      <c r="I192" s="763">
        <v>135793462</v>
      </c>
      <c r="J192" s="763">
        <v>497911</v>
      </c>
      <c r="K192" s="763">
        <v>136291373</v>
      </c>
      <c r="L192" s="763">
        <v>2134493</v>
      </c>
      <c r="M192" s="763">
        <v>33315750</v>
      </c>
      <c r="N192" s="763">
        <v>0</v>
      </c>
      <c r="O192" s="763">
        <v>33315750</v>
      </c>
      <c r="P192" s="763">
        <v>914177061</v>
      </c>
      <c r="Q192" s="763">
        <v>868293659</v>
      </c>
      <c r="R192" s="763">
        <v>880861311</v>
      </c>
      <c r="S192" s="763">
        <v>914177061</v>
      </c>
      <c r="T192" s="763">
        <v>1762615</v>
      </c>
      <c r="U192" s="763">
        <v>0</v>
      </c>
      <c r="V192" s="763">
        <v>1762615</v>
      </c>
      <c r="W192" s="763">
        <v>44403622</v>
      </c>
      <c r="X192" s="763">
        <v>0</v>
      </c>
      <c r="Y192" s="763">
        <v>914177061</v>
      </c>
      <c r="Z192" s="634">
        <f t="shared" si="3"/>
        <v>0</v>
      </c>
    </row>
    <row r="193" spans="1:26">
      <c r="A193" s="633" t="s">
        <v>317</v>
      </c>
      <c r="B193" s="633" t="s">
        <v>9</v>
      </c>
      <c r="C193" s="763">
        <v>362278228</v>
      </c>
      <c r="D193" s="763">
        <v>-3575245</v>
      </c>
      <c r="E193" s="763">
        <v>358702983</v>
      </c>
      <c r="F193" s="763">
        <v>360791076</v>
      </c>
      <c r="G193" s="763">
        <v>5616566</v>
      </c>
      <c r="H193" s="763">
        <v>366407642</v>
      </c>
      <c r="I193" s="763">
        <v>138772833</v>
      </c>
      <c r="J193" s="763">
        <v>1420023</v>
      </c>
      <c r="K193" s="763">
        <v>140192856</v>
      </c>
      <c r="L193" s="763">
        <v>2134493</v>
      </c>
      <c r="M193" s="763">
        <v>32527968</v>
      </c>
      <c r="N193" s="763">
        <v>0</v>
      </c>
      <c r="O193" s="763">
        <v>32527968</v>
      </c>
      <c r="P193" s="763">
        <v>899965942</v>
      </c>
      <c r="Q193" s="763">
        <v>863976630</v>
      </c>
      <c r="R193" s="763">
        <v>867437974</v>
      </c>
      <c r="S193" s="763">
        <v>899965942</v>
      </c>
      <c r="T193" s="763">
        <v>1658358</v>
      </c>
      <c r="U193" s="763">
        <v>0</v>
      </c>
      <c r="V193" s="763">
        <v>1658358</v>
      </c>
      <c r="W193" s="763">
        <v>43004978</v>
      </c>
      <c r="X193" s="763">
        <v>0</v>
      </c>
      <c r="Y193" s="763">
        <v>899965942</v>
      </c>
      <c r="Z193" s="634">
        <f t="shared" si="3"/>
        <v>0</v>
      </c>
    </row>
    <row r="194" spans="1:26">
      <c r="A194" s="633" t="s">
        <v>317</v>
      </c>
      <c r="B194" s="633" t="s">
        <v>10</v>
      </c>
      <c r="C194" s="763">
        <v>385086187</v>
      </c>
      <c r="D194" s="763">
        <v>103354613</v>
      </c>
      <c r="E194" s="763">
        <v>488440800</v>
      </c>
      <c r="F194" s="763">
        <v>380461343</v>
      </c>
      <c r="G194" s="763">
        <v>51122314</v>
      </c>
      <c r="H194" s="763">
        <v>431583657</v>
      </c>
      <c r="I194" s="763">
        <v>156454887</v>
      </c>
      <c r="J194" s="763">
        <v>2751104</v>
      </c>
      <c r="K194" s="763">
        <v>159205991</v>
      </c>
      <c r="L194" s="763">
        <v>2134493</v>
      </c>
      <c r="M194" s="763">
        <v>38034307</v>
      </c>
      <c r="N194" s="763">
        <v>0</v>
      </c>
      <c r="O194" s="763">
        <v>38034307</v>
      </c>
      <c r="P194" s="763">
        <v>1119399248</v>
      </c>
      <c r="Q194" s="763">
        <v>924136910</v>
      </c>
      <c r="R194" s="763">
        <v>1081364941</v>
      </c>
      <c r="S194" s="763">
        <v>1119399248</v>
      </c>
      <c r="T194" s="763">
        <v>1617456</v>
      </c>
      <c r="U194" s="763">
        <v>0</v>
      </c>
      <c r="V194" s="763">
        <v>1617456</v>
      </c>
      <c r="W194" s="763">
        <v>67380134</v>
      </c>
      <c r="X194" s="763">
        <v>0</v>
      </c>
      <c r="Y194" s="763">
        <v>1119399248</v>
      </c>
      <c r="Z194" s="634">
        <f t="shared" si="3"/>
        <v>0</v>
      </c>
    </row>
    <row r="195" spans="1:26">
      <c r="A195" s="633" t="s">
        <v>317</v>
      </c>
      <c r="B195" s="633" t="s">
        <v>11</v>
      </c>
      <c r="C195" s="763">
        <v>548506921</v>
      </c>
      <c r="D195" s="763">
        <v>51353179</v>
      </c>
      <c r="E195" s="763">
        <v>599860100</v>
      </c>
      <c r="F195" s="763">
        <v>451041492</v>
      </c>
      <c r="G195" s="763">
        <v>11176210</v>
      </c>
      <c r="H195" s="763">
        <v>462217702</v>
      </c>
      <c r="I195" s="763">
        <v>158026623</v>
      </c>
      <c r="J195" s="763">
        <v>26224</v>
      </c>
      <c r="K195" s="763">
        <v>158052847</v>
      </c>
      <c r="L195" s="763">
        <v>2134493</v>
      </c>
      <c r="M195" s="763">
        <v>40795622</v>
      </c>
      <c r="N195" s="763">
        <v>0</v>
      </c>
      <c r="O195" s="763">
        <v>40795622</v>
      </c>
      <c r="P195" s="763">
        <v>1263060764</v>
      </c>
      <c r="Q195" s="763">
        <v>1159709529</v>
      </c>
      <c r="R195" s="763">
        <v>1222265142</v>
      </c>
      <c r="S195" s="763">
        <v>1263060764</v>
      </c>
      <c r="T195" s="763">
        <v>1739428</v>
      </c>
      <c r="U195" s="763">
        <v>0</v>
      </c>
      <c r="V195" s="763">
        <v>1739428</v>
      </c>
      <c r="W195" s="763">
        <v>86777870</v>
      </c>
      <c r="X195" s="763">
        <v>0</v>
      </c>
      <c r="Y195" s="763">
        <v>1263060764</v>
      </c>
      <c r="Z195" s="634">
        <f t="shared" si="3"/>
        <v>0</v>
      </c>
    </row>
    <row r="196" spans="1:26">
      <c r="A196" s="633" t="s">
        <v>317</v>
      </c>
      <c r="B196" s="633" t="s">
        <v>12</v>
      </c>
      <c r="C196" s="763">
        <v>643396499</v>
      </c>
      <c r="D196" s="763">
        <v>20895691</v>
      </c>
      <c r="E196" s="763">
        <v>664292190</v>
      </c>
      <c r="F196" s="763">
        <v>482985178</v>
      </c>
      <c r="G196" s="763">
        <v>9942518</v>
      </c>
      <c r="H196" s="763">
        <v>492927696</v>
      </c>
      <c r="I196" s="763">
        <v>176259654</v>
      </c>
      <c r="J196" s="763">
        <v>-264278</v>
      </c>
      <c r="K196" s="763">
        <v>175995376</v>
      </c>
      <c r="L196" s="763">
        <v>2134493</v>
      </c>
      <c r="M196" s="763">
        <v>43822915</v>
      </c>
      <c r="N196" s="763">
        <v>0</v>
      </c>
      <c r="O196" s="763">
        <v>43822915</v>
      </c>
      <c r="P196" s="763">
        <v>1379172670</v>
      </c>
      <c r="Q196" s="763">
        <v>1304775824</v>
      </c>
      <c r="R196" s="763">
        <v>1335349755</v>
      </c>
      <c r="S196" s="763">
        <v>1379172670</v>
      </c>
      <c r="T196" s="763">
        <v>1825242</v>
      </c>
      <c r="U196" s="763">
        <v>0</v>
      </c>
      <c r="V196" s="763">
        <v>1825242</v>
      </c>
      <c r="W196" s="763">
        <v>104028571</v>
      </c>
      <c r="X196" s="763">
        <v>0</v>
      </c>
      <c r="Y196" s="763">
        <v>1379172670</v>
      </c>
      <c r="Z196" s="634">
        <f t="shared" si="3"/>
        <v>0</v>
      </c>
    </row>
    <row r="197" spans="1:26">
      <c r="A197" s="633" t="s">
        <v>317</v>
      </c>
      <c r="B197" s="633" t="s">
        <v>13</v>
      </c>
      <c r="C197" s="763">
        <v>649298883</v>
      </c>
      <c r="D197" s="763">
        <v>-3763662</v>
      </c>
      <c r="E197" s="763">
        <v>645535221</v>
      </c>
      <c r="F197" s="763">
        <v>484843713</v>
      </c>
      <c r="G197" s="763">
        <v>6355951</v>
      </c>
      <c r="H197" s="763">
        <v>491199664</v>
      </c>
      <c r="I197" s="763">
        <v>178656028</v>
      </c>
      <c r="J197" s="763">
        <v>-112722</v>
      </c>
      <c r="K197" s="763">
        <v>178543306</v>
      </c>
      <c r="L197" s="763">
        <v>2134493</v>
      </c>
      <c r="M197" s="763">
        <v>44214230</v>
      </c>
      <c r="N197" s="763">
        <v>0</v>
      </c>
      <c r="O197" s="763">
        <v>44214230</v>
      </c>
      <c r="P197" s="763">
        <v>1361626914</v>
      </c>
      <c r="Q197" s="763">
        <v>1314933117</v>
      </c>
      <c r="R197" s="763">
        <v>1317412684</v>
      </c>
      <c r="S197" s="763">
        <v>1361626914</v>
      </c>
      <c r="T197" s="763">
        <v>2094759</v>
      </c>
      <c r="U197" s="763">
        <v>0</v>
      </c>
      <c r="V197" s="763">
        <v>2094759</v>
      </c>
      <c r="W197" s="763">
        <v>101303636</v>
      </c>
      <c r="X197" s="763">
        <v>0</v>
      </c>
      <c r="Y197" s="763">
        <v>1361626914</v>
      </c>
      <c r="Z197" s="634">
        <f t="shared" si="3"/>
        <v>0</v>
      </c>
    </row>
    <row r="198" spans="1:26">
      <c r="A198" s="633" t="s">
        <v>317</v>
      </c>
      <c r="B198" s="633" t="s">
        <v>14</v>
      </c>
      <c r="C198" s="763">
        <v>619251440</v>
      </c>
      <c r="D198" s="763">
        <v>-72856760</v>
      </c>
      <c r="E198" s="763">
        <v>546394680</v>
      </c>
      <c r="F198" s="763">
        <v>484364937</v>
      </c>
      <c r="G198" s="763">
        <v>-34193020</v>
      </c>
      <c r="H198" s="763">
        <v>450171917</v>
      </c>
      <c r="I198" s="763">
        <v>161943747</v>
      </c>
      <c r="J198" s="763">
        <v>-1870086</v>
      </c>
      <c r="K198" s="763">
        <v>160073661</v>
      </c>
      <c r="L198" s="763">
        <v>2134493</v>
      </c>
      <c r="M198" s="763">
        <v>39587317</v>
      </c>
      <c r="N198" s="763">
        <v>0</v>
      </c>
      <c r="O198" s="763">
        <v>39587317</v>
      </c>
      <c r="P198" s="763">
        <v>1198362068</v>
      </c>
      <c r="Q198" s="763">
        <v>1267694617</v>
      </c>
      <c r="R198" s="763">
        <v>1158774751</v>
      </c>
      <c r="S198" s="763">
        <v>1198362068</v>
      </c>
      <c r="T198" s="763">
        <v>1849505</v>
      </c>
      <c r="U198" s="763">
        <v>0</v>
      </c>
      <c r="V198" s="763">
        <v>1849505</v>
      </c>
      <c r="W198" s="763">
        <v>77692125</v>
      </c>
      <c r="X198" s="763">
        <v>0</v>
      </c>
      <c r="Y198" s="763">
        <v>1198362068</v>
      </c>
      <c r="Z198" s="634">
        <f t="shared" si="3"/>
        <v>0</v>
      </c>
    </row>
    <row r="199" spans="1:26">
      <c r="A199" s="633" t="s">
        <v>317</v>
      </c>
      <c r="B199" s="633" t="s">
        <v>15</v>
      </c>
      <c r="C199" s="763">
        <v>500188857</v>
      </c>
      <c r="D199" s="763">
        <v>-84196764</v>
      </c>
      <c r="E199" s="763">
        <v>415992093</v>
      </c>
      <c r="F199" s="763">
        <v>437488508</v>
      </c>
      <c r="G199" s="763">
        <v>-33541936</v>
      </c>
      <c r="H199" s="763">
        <v>403946572</v>
      </c>
      <c r="I199" s="763">
        <v>155372472</v>
      </c>
      <c r="J199" s="763">
        <v>-869381</v>
      </c>
      <c r="K199" s="763">
        <v>154503091</v>
      </c>
      <c r="L199" s="763">
        <v>2134493</v>
      </c>
      <c r="M199" s="763">
        <v>35725984</v>
      </c>
      <c r="N199" s="763">
        <v>0</v>
      </c>
      <c r="O199" s="763">
        <v>35725984</v>
      </c>
      <c r="P199" s="763">
        <v>1012302233</v>
      </c>
      <c r="Q199" s="763">
        <v>1095184330</v>
      </c>
      <c r="R199" s="763">
        <v>976576249</v>
      </c>
      <c r="S199" s="763">
        <v>1012302233</v>
      </c>
      <c r="T199" s="763">
        <v>1625397</v>
      </c>
      <c r="U199" s="763">
        <v>0</v>
      </c>
      <c r="V199" s="763">
        <v>1625397</v>
      </c>
      <c r="W199" s="763">
        <v>54685744</v>
      </c>
      <c r="X199" s="763">
        <v>0</v>
      </c>
      <c r="Y199" s="763">
        <v>1012302233</v>
      </c>
      <c r="Z199" s="634">
        <f t="shared" si="3"/>
        <v>0</v>
      </c>
    </row>
    <row r="200" spans="1:26">
      <c r="A200" s="633" t="s">
        <v>317</v>
      </c>
      <c r="B200" s="633" t="s">
        <v>16</v>
      </c>
      <c r="C200" s="763">
        <v>348764965</v>
      </c>
      <c r="D200" s="763">
        <v>25406544</v>
      </c>
      <c r="E200" s="763">
        <v>374171509</v>
      </c>
      <c r="F200" s="763">
        <v>349886444</v>
      </c>
      <c r="G200" s="763">
        <v>-2073086</v>
      </c>
      <c r="H200" s="763">
        <v>347813358</v>
      </c>
      <c r="I200" s="763">
        <v>135825835</v>
      </c>
      <c r="J200" s="763">
        <v>873386</v>
      </c>
      <c r="K200" s="763">
        <v>136699221</v>
      </c>
      <c r="L200" s="763">
        <v>2134493</v>
      </c>
      <c r="M200" s="763">
        <v>33875532</v>
      </c>
      <c r="N200" s="763">
        <v>0</v>
      </c>
      <c r="O200" s="763">
        <v>33875532</v>
      </c>
      <c r="P200" s="763">
        <v>894694113</v>
      </c>
      <c r="Q200" s="763">
        <v>836611737</v>
      </c>
      <c r="R200" s="763">
        <v>860818581</v>
      </c>
      <c r="S200" s="763">
        <v>894694113</v>
      </c>
      <c r="T200" s="763">
        <v>1493857</v>
      </c>
      <c r="U200" s="763">
        <v>0</v>
      </c>
      <c r="V200" s="763">
        <v>1493857</v>
      </c>
      <c r="W200" s="763">
        <v>42480267</v>
      </c>
      <c r="X200" s="763">
        <v>0</v>
      </c>
      <c r="Y200" s="763">
        <v>894694113</v>
      </c>
      <c r="Z200" s="634">
        <f t="shared" si="3"/>
        <v>0</v>
      </c>
    </row>
    <row r="201" spans="1:26">
      <c r="A201" s="633" t="s">
        <v>317</v>
      </c>
      <c r="B201" s="633" t="s">
        <v>17</v>
      </c>
      <c r="C201" s="763">
        <v>412106184</v>
      </c>
      <c r="D201" s="763">
        <v>50527800</v>
      </c>
      <c r="E201" s="763">
        <v>462633984</v>
      </c>
      <c r="F201" s="763">
        <v>356691252</v>
      </c>
      <c r="G201" s="763">
        <v>1468627</v>
      </c>
      <c r="H201" s="763">
        <v>358159879</v>
      </c>
      <c r="I201" s="763">
        <v>132046107</v>
      </c>
      <c r="J201" s="763">
        <v>552770</v>
      </c>
      <c r="K201" s="763">
        <v>132598877</v>
      </c>
      <c r="L201" s="763">
        <v>2134493</v>
      </c>
      <c r="M201" s="763">
        <v>38349820</v>
      </c>
      <c r="N201" s="763">
        <v>0</v>
      </c>
      <c r="O201" s="763">
        <v>38349820</v>
      </c>
      <c r="P201" s="763">
        <v>993877053</v>
      </c>
      <c r="Q201" s="763">
        <v>902978036</v>
      </c>
      <c r="R201" s="763">
        <v>955527233</v>
      </c>
      <c r="S201" s="763">
        <v>993877053</v>
      </c>
      <c r="T201" s="763">
        <v>1821549</v>
      </c>
      <c r="U201" s="763">
        <v>0</v>
      </c>
      <c r="V201" s="763">
        <v>1821549</v>
      </c>
      <c r="W201" s="763">
        <v>52805152</v>
      </c>
      <c r="X201" s="763">
        <v>0</v>
      </c>
      <c r="Y201" s="763">
        <v>993877053</v>
      </c>
      <c r="Z201" s="634">
        <f t="shared" si="3"/>
        <v>0</v>
      </c>
    </row>
    <row r="202" spans="1:26">
      <c r="A202" s="633" t="s">
        <v>317</v>
      </c>
      <c r="B202" s="586" t="s">
        <v>184</v>
      </c>
      <c r="C202" s="763">
        <v>5825369377</v>
      </c>
      <c r="D202" s="763">
        <v>5500658</v>
      </c>
      <c r="E202" s="763">
        <v>5830870035</v>
      </c>
      <c r="F202" s="763">
        <v>4845228317</v>
      </c>
      <c r="G202" s="763">
        <v>6298309</v>
      </c>
      <c r="H202" s="763">
        <v>4851526626</v>
      </c>
      <c r="I202" s="763">
        <v>1779697888</v>
      </c>
      <c r="J202" s="763">
        <v>248014</v>
      </c>
      <c r="K202" s="763">
        <v>1779945902</v>
      </c>
      <c r="L202" s="763">
        <v>25613916</v>
      </c>
      <c r="M202" s="763">
        <v>451578790</v>
      </c>
      <c r="N202" s="763">
        <v>0</v>
      </c>
      <c r="O202" s="763">
        <v>451578790</v>
      </c>
      <c r="P202" s="763">
        <v>12939535269</v>
      </c>
      <c r="Q202" s="763">
        <v>12475909498</v>
      </c>
      <c r="R202" s="763">
        <v>12487956479</v>
      </c>
      <c r="S202" s="763">
        <v>12939535269</v>
      </c>
      <c r="T202" s="763">
        <v>21454523</v>
      </c>
      <c r="U202" s="763">
        <v>0</v>
      </c>
      <c r="V202" s="763">
        <v>21454523</v>
      </c>
      <c r="W202" s="763">
        <v>771827536</v>
      </c>
      <c r="X202" s="763">
        <v>0</v>
      </c>
      <c r="Y202" s="763">
        <v>12939535269</v>
      </c>
      <c r="Z202" s="634">
        <f t="shared" si="3"/>
        <v>0</v>
      </c>
    </row>
    <row r="203" spans="1:26">
      <c r="A203" s="633" t="s">
        <v>316</v>
      </c>
      <c r="B203" s="633" t="s">
        <v>6</v>
      </c>
      <c r="C203" s="763">
        <v>509409477</v>
      </c>
      <c r="D203" s="763">
        <v>-13846052</v>
      </c>
      <c r="E203" s="763">
        <v>495563425</v>
      </c>
      <c r="F203" s="763">
        <v>367837435</v>
      </c>
      <c r="G203" s="763">
        <v>-4525195</v>
      </c>
      <c r="H203" s="763">
        <v>363312240</v>
      </c>
      <c r="I203" s="763">
        <v>133327959</v>
      </c>
      <c r="J203" s="763">
        <v>-1217260</v>
      </c>
      <c r="K203" s="763">
        <v>132110699</v>
      </c>
      <c r="L203" s="763">
        <v>2134493</v>
      </c>
      <c r="M203" s="763">
        <v>39172874</v>
      </c>
      <c r="N203" s="763">
        <v>0</v>
      </c>
      <c r="O203" s="763">
        <v>39172874</v>
      </c>
      <c r="P203" s="763">
        <v>1032293731</v>
      </c>
      <c r="Q203" s="763">
        <v>1012709364</v>
      </c>
      <c r="R203" s="763">
        <v>993120857</v>
      </c>
      <c r="S203" s="763">
        <v>1032293731</v>
      </c>
      <c r="T203" s="763">
        <v>1993685</v>
      </c>
      <c r="U203" s="763">
        <v>0</v>
      </c>
      <c r="V203" s="763">
        <v>1993685</v>
      </c>
      <c r="W203" s="763">
        <v>56707646</v>
      </c>
      <c r="X203" s="763">
        <v>0</v>
      </c>
      <c r="Y203" s="763">
        <v>1032293731</v>
      </c>
      <c r="Z203" s="634">
        <f t="shared" si="3"/>
        <v>0</v>
      </c>
    </row>
    <row r="204" spans="1:26">
      <c r="A204" s="633" t="s">
        <v>316</v>
      </c>
      <c r="B204" s="633" t="s">
        <v>7</v>
      </c>
      <c r="C204" s="763">
        <v>465329107</v>
      </c>
      <c r="D204" s="763">
        <v>-61180348</v>
      </c>
      <c r="E204" s="763">
        <v>404148759</v>
      </c>
      <c r="F204" s="763">
        <v>353744979</v>
      </c>
      <c r="G204" s="763">
        <v>-24444532</v>
      </c>
      <c r="H204" s="763">
        <v>329300447</v>
      </c>
      <c r="I204" s="763">
        <v>117218281</v>
      </c>
      <c r="J204" s="763">
        <v>-1539677</v>
      </c>
      <c r="K204" s="763">
        <v>115678604</v>
      </c>
      <c r="L204" s="763">
        <v>2134493</v>
      </c>
      <c r="M204" s="763">
        <v>33609341</v>
      </c>
      <c r="N204" s="763">
        <v>0</v>
      </c>
      <c r="O204" s="763">
        <v>33609341</v>
      </c>
      <c r="P204" s="763">
        <v>884871644</v>
      </c>
      <c r="Q204" s="763">
        <v>938426860</v>
      </c>
      <c r="R204" s="763">
        <v>851262303</v>
      </c>
      <c r="S204" s="763">
        <v>884871644</v>
      </c>
      <c r="T204" s="763">
        <v>1972672</v>
      </c>
      <c r="U204" s="763">
        <v>0</v>
      </c>
      <c r="V204" s="763">
        <v>1972672</v>
      </c>
      <c r="W204" s="763">
        <v>41301629</v>
      </c>
      <c r="X204" s="763">
        <v>0</v>
      </c>
      <c r="Y204" s="763">
        <v>884871644</v>
      </c>
      <c r="Z204" s="634">
        <f t="shared" si="3"/>
        <v>0</v>
      </c>
    </row>
    <row r="205" spans="1:26">
      <c r="A205" s="633" t="s">
        <v>316</v>
      </c>
      <c r="B205" s="633" t="s">
        <v>8</v>
      </c>
      <c r="C205" s="763">
        <v>390904252</v>
      </c>
      <c r="D205" s="763">
        <v>-7087627</v>
      </c>
      <c r="E205" s="763">
        <v>383816625</v>
      </c>
      <c r="F205" s="763">
        <v>345449112</v>
      </c>
      <c r="G205" s="763">
        <v>19303647</v>
      </c>
      <c r="H205" s="763">
        <v>364752759</v>
      </c>
      <c r="I205" s="763">
        <v>135822964</v>
      </c>
      <c r="J205" s="763">
        <v>498536</v>
      </c>
      <c r="K205" s="763">
        <v>136321500</v>
      </c>
      <c r="L205" s="763">
        <v>2134493</v>
      </c>
      <c r="M205" s="763">
        <v>34077441</v>
      </c>
      <c r="N205" s="763">
        <v>0</v>
      </c>
      <c r="O205" s="763">
        <v>34077441</v>
      </c>
      <c r="P205" s="763">
        <v>921102818</v>
      </c>
      <c r="Q205" s="763">
        <v>874310821</v>
      </c>
      <c r="R205" s="763">
        <v>887025377</v>
      </c>
      <c r="S205" s="763">
        <v>921102818</v>
      </c>
      <c r="T205" s="763">
        <v>1762615</v>
      </c>
      <c r="U205" s="763">
        <v>0</v>
      </c>
      <c r="V205" s="763">
        <v>1762615</v>
      </c>
      <c r="W205" s="763">
        <v>44751705</v>
      </c>
      <c r="X205" s="763">
        <v>0</v>
      </c>
      <c r="Y205" s="763">
        <v>921102818</v>
      </c>
      <c r="Z205" s="634">
        <f t="shared" si="3"/>
        <v>0</v>
      </c>
    </row>
    <row r="206" spans="1:26">
      <c r="A206" s="633" t="s">
        <v>316</v>
      </c>
      <c r="B206" s="633" t="s">
        <v>9</v>
      </c>
      <c r="C206" s="763">
        <v>364758823</v>
      </c>
      <c r="D206" s="763">
        <v>-3596416</v>
      </c>
      <c r="E206" s="763">
        <v>361162407</v>
      </c>
      <c r="F206" s="763">
        <v>364332164</v>
      </c>
      <c r="G206" s="763">
        <v>5669916</v>
      </c>
      <c r="H206" s="763">
        <v>370002080</v>
      </c>
      <c r="I206" s="763">
        <v>138804041</v>
      </c>
      <c r="J206" s="763">
        <v>1421654</v>
      </c>
      <c r="K206" s="763">
        <v>140225695</v>
      </c>
      <c r="L206" s="763">
        <v>2134493</v>
      </c>
      <c r="M206" s="763">
        <v>33264718</v>
      </c>
      <c r="N206" s="763">
        <v>0</v>
      </c>
      <c r="O206" s="763">
        <v>33264718</v>
      </c>
      <c r="P206" s="763">
        <v>906789393</v>
      </c>
      <c r="Q206" s="763">
        <v>870029521</v>
      </c>
      <c r="R206" s="763">
        <v>873524675</v>
      </c>
      <c r="S206" s="763">
        <v>906789393</v>
      </c>
      <c r="T206" s="763">
        <v>1658358</v>
      </c>
      <c r="U206" s="763">
        <v>0</v>
      </c>
      <c r="V206" s="763">
        <v>1658358</v>
      </c>
      <c r="W206" s="763">
        <v>43342843</v>
      </c>
      <c r="X206" s="763">
        <v>0</v>
      </c>
      <c r="Y206" s="763">
        <v>906789393</v>
      </c>
      <c r="Z206" s="634">
        <f t="shared" si="3"/>
        <v>0</v>
      </c>
    </row>
    <row r="207" spans="1:26">
      <c r="A207" s="633" t="s">
        <v>316</v>
      </c>
      <c r="B207" s="633" t="s">
        <v>10</v>
      </c>
      <c r="C207" s="763">
        <v>387773971</v>
      </c>
      <c r="D207" s="763">
        <v>103949121</v>
      </c>
      <c r="E207" s="763">
        <v>491723092</v>
      </c>
      <c r="F207" s="763">
        <v>384223153</v>
      </c>
      <c r="G207" s="763">
        <v>51621765</v>
      </c>
      <c r="H207" s="763">
        <v>435844918</v>
      </c>
      <c r="I207" s="763">
        <v>156486861</v>
      </c>
      <c r="J207" s="763">
        <v>2755264</v>
      </c>
      <c r="K207" s="763">
        <v>159242125</v>
      </c>
      <c r="L207" s="763">
        <v>2134493</v>
      </c>
      <c r="M207" s="763">
        <v>38795348</v>
      </c>
      <c r="N207" s="763">
        <v>0</v>
      </c>
      <c r="O207" s="763">
        <v>38795348</v>
      </c>
      <c r="P207" s="763">
        <v>1127739976</v>
      </c>
      <c r="Q207" s="763">
        <v>930618478</v>
      </c>
      <c r="R207" s="763">
        <v>1088944628</v>
      </c>
      <c r="S207" s="763">
        <v>1127739976</v>
      </c>
      <c r="T207" s="763">
        <v>1617456</v>
      </c>
      <c r="U207" s="763">
        <v>0</v>
      </c>
      <c r="V207" s="763">
        <v>1617456</v>
      </c>
      <c r="W207" s="763">
        <v>67891244</v>
      </c>
      <c r="X207" s="763">
        <v>0</v>
      </c>
      <c r="Y207" s="763">
        <v>1127739976</v>
      </c>
      <c r="Z207" s="634">
        <f t="shared" si="3"/>
        <v>0</v>
      </c>
    </row>
    <row r="208" spans="1:26">
      <c r="A208" s="633" t="s">
        <v>316</v>
      </c>
      <c r="B208" s="633" t="s">
        <v>11</v>
      </c>
      <c r="C208" s="763">
        <v>552207259</v>
      </c>
      <c r="D208" s="763">
        <v>51649652</v>
      </c>
      <c r="E208" s="763">
        <v>603856911</v>
      </c>
      <c r="F208" s="763">
        <v>455518401</v>
      </c>
      <c r="G208" s="763">
        <v>11288081</v>
      </c>
      <c r="H208" s="763">
        <v>466806482</v>
      </c>
      <c r="I208" s="763">
        <v>158062606</v>
      </c>
      <c r="J208" s="763">
        <v>26080</v>
      </c>
      <c r="K208" s="763">
        <v>158088686</v>
      </c>
      <c r="L208" s="763">
        <v>2134493</v>
      </c>
      <c r="M208" s="763">
        <v>41531817</v>
      </c>
      <c r="N208" s="763">
        <v>0</v>
      </c>
      <c r="O208" s="763">
        <v>41531817</v>
      </c>
      <c r="P208" s="763">
        <v>1272418389</v>
      </c>
      <c r="Q208" s="763">
        <v>1167922759</v>
      </c>
      <c r="R208" s="763">
        <v>1230886572</v>
      </c>
      <c r="S208" s="763">
        <v>1272418389</v>
      </c>
      <c r="T208" s="763">
        <v>1739428</v>
      </c>
      <c r="U208" s="763">
        <v>0</v>
      </c>
      <c r="V208" s="763">
        <v>1739428</v>
      </c>
      <c r="W208" s="763">
        <v>87424975</v>
      </c>
      <c r="X208" s="763">
        <v>0</v>
      </c>
      <c r="Y208" s="763">
        <v>1272418389</v>
      </c>
      <c r="Z208" s="634">
        <f t="shared" si="3"/>
        <v>0</v>
      </c>
    </row>
    <row r="209" spans="1:26">
      <c r="A209" s="633" t="s">
        <v>316</v>
      </c>
      <c r="B209" s="633" t="s">
        <v>12</v>
      </c>
      <c r="C209" s="763">
        <v>647668596</v>
      </c>
      <c r="D209" s="763">
        <v>21016655</v>
      </c>
      <c r="E209" s="763">
        <v>668685251</v>
      </c>
      <c r="F209" s="763">
        <v>487784811</v>
      </c>
      <c r="G209" s="763">
        <v>10042153</v>
      </c>
      <c r="H209" s="763">
        <v>497826964</v>
      </c>
      <c r="I209" s="763">
        <v>176298096</v>
      </c>
      <c r="J209" s="763">
        <v>-264588</v>
      </c>
      <c r="K209" s="763">
        <v>176033508</v>
      </c>
      <c r="L209" s="763">
        <v>2134493</v>
      </c>
      <c r="M209" s="763">
        <v>44583612</v>
      </c>
      <c r="N209" s="763">
        <v>0</v>
      </c>
      <c r="O209" s="763">
        <v>44583612</v>
      </c>
      <c r="P209" s="763">
        <v>1389263828</v>
      </c>
      <c r="Q209" s="763">
        <v>1313885996</v>
      </c>
      <c r="R209" s="763">
        <v>1344680216</v>
      </c>
      <c r="S209" s="763">
        <v>1389263828</v>
      </c>
      <c r="T209" s="763">
        <v>1825242</v>
      </c>
      <c r="U209" s="763">
        <v>0</v>
      </c>
      <c r="V209" s="763">
        <v>1825242</v>
      </c>
      <c r="W209" s="763">
        <v>104783778</v>
      </c>
      <c r="X209" s="763">
        <v>0</v>
      </c>
      <c r="Y209" s="763">
        <v>1389263828</v>
      </c>
      <c r="Z209" s="634">
        <f t="shared" si="3"/>
        <v>0</v>
      </c>
    </row>
    <row r="210" spans="1:26">
      <c r="A210" s="633" t="s">
        <v>316</v>
      </c>
      <c r="B210" s="633" t="s">
        <v>13</v>
      </c>
      <c r="C210" s="763">
        <v>653590000</v>
      </c>
      <c r="D210" s="763">
        <v>-3785203</v>
      </c>
      <c r="E210" s="763">
        <v>649804797</v>
      </c>
      <c r="F210" s="763">
        <v>489659318</v>
      </c>
      <c r="G210" s="763">
        <v>6419176</v>
      </c>
      <c r="H210" s="763">
        <v>496078494</v>
      </c>
      <c r="I210" s="763">
        <v>178694431</v>
      </c>
      <c r="J210" s="763">
        <v>-113258</v>
      </c>
      <c r="K210" s="763">
        <v>178581173</v>
      </c>
      <c r="L210" s="763">
        <v>2134493</v>
      </c>
      <c r="M210" s="763">
        <v>44975691</v>
      </c>
      <c r="N210" s="763">
        <v>0</v>
      </c>
      <c r="O210" s="763">
        <v>44975691</v>
      </c>
      <c r="P210" s="763">
        <v>1371574648</v>
      </c>
      <c r="Q210" s="763">
        <v>1324078242</v>
      </c>
      <c r="R210" s="763">
        <v>1326598957</v>
      </c>
      <c r="S210" s="763">
        <v>1371574648</v>
      </c>
      <c r="T210" s="763">
        <v>2094759</v>
      </c>
      <c r="U210" s="763">
        <v>0</v>
      </c>
      <c r="V210" s="763">
        <v>2094759</v>
      </c>
      <c r="W210" s="763">
        <v>102037569</v>
      </c>
      <c r="X210" s="763">
        <v>0</v>
      </c>
      <c r="Y210" s="763">
        <v>1371574648</v>
      </c>
      <c r="Z210" s="634">
        <f t="shared" si="3"/>
        <v>0</v>
      </c>
    </row>
    <row r="211" spans="1:26">
      <c r="A211" s="633" t="s">
        <v>316</v>
      </c>
      <c r="B211" s="633" t="s">
        <v>14</v>
      </c>
      <c r="C211" s="763">
        <v>623304242</v>
      </c>
      <c r="D211" s="763">
        <v>-73276035</v>
      </c>
      <c r="E211" s="763">
        <v>550028207</v>
      </c>
      <c r="F211" s="763">
        <v>489159919</v>
      </c>
      <c r="G211" s="763">
        <v>-34528144</v>
      </c>
      <c r="H211" s="763">
        <v>454631775</v>
      </c>
      <c r="I211" s="763">
        <v>161980987</v>
      </c>
      <c r="J211" s="763">
        <v>-1872536</v>
      </c>
      <c r="K211" s="763">
        <v>160108451</v>
      </c>
      <c r="L211" s="763">
        <v>2134493</v>
      </c>
      <c r="M211" s="763">
        <v>40326141</v>
      </c>
      <c r="N211" s="763">
        <v>0</v>
      </c>
      <c r="O211" s="763">
        <v>40326141</v>
      </c>
      <c r="P211" s="763">
        <v>1207229067</v>
      </c>
      <c r="Q211" s="763">
        <v>1276579641</v>
      </c>
      <c r="R211" s="763">
        <v>1166902926</v>
      </c>
      <c r="S211" s="763">
        <v>1207229067</v>
      </c>
      <c r="T211" s="763">
        <v>1849505</v>
      </c>
      <c r="U211" s="763">
        <v>0</v>
      </c>
      <c r="V211" s="763">
        <v>1849505</v>
      </c>
      <c r="W211" s="763">
        <v>78272958</v>
      </c>
      <c r="X211" s="763">
        <v>0</v>
      </c>
      <c r="Y211" s="763">
        <v>1207229067</v>
      </c>
      <c r="Z211" s="634">
        <f t="shared" si="3"/>
        <v>0</v>
      </c>
    </row>
    <row r="212" spans="1:26">
      <c r="A212" s="633" t="s">
        <v>316</v>
      </c>
      <c r="B212" s="633" t="s">
        <v>15</v>
      </c>
      <c r="C212" s="763">
        <v>503461365</v>
      </c>
      <c r="D212" s="763">
        <v>-84682016</v>
      </c>
      <c r="E212" s="763">
        <v>418779349</v>
      </c>
      <c r="F212" s="763">
        <v>441793755</v>
      </c>
      <c r="G212" s="763">
        <v>-33872460</v>
      </c>
      <c r="H212" s="763">
        <v>407921295</v>
      </c>
      <c r="I212" s="763">
        <v>155406531</v>
      </c>
      <c r="J212" s="763">
        <v>-870652</v>
      </c>
      <c r="K212" s="763">
        <v>154535879</v>
      </c>
      <c r="L212" s="763">
        <v>2134493</v>
      </c>
      <c r="M212" s="763">
        <v>36492953</v>
      </c>
      <c r="N212" s="763">
        <v>0</v>
      </c>
      <c r="O212" s="763">
        <v>36492953</v>
      </c>
      <c r="P212" s="763">
        <v>1019863969</v>
      </c>
      <c r="Q212" s="763">
        <v>1102796144</v>
      </c>
      <c r="R212" s="763">
        <v>983371016</v>
      </c>
      <c r="S212" s="763">
        <v>1019863969</v>
      </c>
      <c r="T212" s="763">
        <v>1625397</v>
      </c>
      <c r="U212" s="763">
        <v>0</v>
      </c>
      <c r="V212" s="763">
        <v>1625397</v>
      </c>
      <c r="W212" s="763">
        <v>55105249</v>
      </c>
      <c r="X212" s="763">
        <v>0</v>
      </c>
      <c r="Y212" s="763">
        <v>1019863969</v>
      </c>
      <c r="Z212" s="634">
        <f t="shared" si="3"/>
        <v>0</v>
      </c>
    </row>
    <row r="213" spans="1:26">
      <c r="A213" s="633" t="s">
        <v>316</v>
      </c>
      <c r="B213" s="633" t="s">
        <v>16</v>
      </c>
      <c r="C213" s="763">
        <v>351142760</v>
      </c>
      <c r="D213" s="763">
        <v>25551814</v>
      </c>
      <c r="E213" s="763">
        <v>376694574</v>
      </c>
      <c r="F213" s="763">
        <v>353313576</v>
      </c>
      <c r="G213" s="763">
        <v>-2097350</v>
      </c>
      <c r="H213" s="763">
        <v>351216226</v>
      </c>
      <c r="I213" s="763">
        <v>135854082</v>
      </c>
      <c r="J213" s="763">
        <v>874709</v>
      </c>
      <c r="K213" s="763">
        <v>136728791</v>
      </c>
      <c r="L213" s="763">
        <v>2134493</v>
      </c>
      <c r="M213" s="763">
        <v>34622831</v>
      </c>
      <c r="N213" s="763">
        <v>0</v>
      </c>
      <c r="O213" s="763">
        <v>34622831</v>
      </c>
      <c r="P213" s="763">
        <v>901396915</v>
      </c>
      <c r="Q213" s="763">
        <v>842444911</v>
      </c>
      <c r="R213" s="763">
        <v>866774084</v>
      </c>
      <c r="S213" s="763">
        <v>901396915</v>
      </c>
      <c r="T213" s="763">
        <v>1493857</v>
      </c>
      <c r="U213" s="763">
        <v>0</v>
      </c>
      <c r="V213" s="763">
        <v>1493857</v>
      </c>
      <c r="W213" s="763">
        <v>42808188</v>
      </c>
      <c r="X213" s="763">
        <v>0</v>
      </c>
      <c r="Y213" s="763">
        <v>901396915</v>
      </c>
      <c r="Z213" s="634">
        <f t="shared" si="3"/>
        <v>0</v>
      </c>
    </row>
    <row r="214" spans="1:26">
      <c r="A214" s="633" t="s">
        <v>316</v>
      </c>
      <c r="B214" s="633" t="s">
        <v>17</v>
      </c>
      <c r="C214" s="763">
        <v>414898633</v>
      </c>
      <c r="D214" s="763">
        <v>50818739</v>
      </c>
      <c r="E214" s="763">
        <v>465717372</v>
      </c>
      <c r="F214" s="763">
        <v>360191423</v>
      </c>
      <c r="G214" s="763">
        <v>1481911</v>
      </c>
      <c r="H214" s="763">
        <v>361673334</v>
      </c>
      <c r="I214" s="763">
        <v>132075979</v>
      </c>
      <c r="J214" s="763">
        <v>552883</v>
      </c>
      <c r="K214" s="763">
        <v>132628862</v>
      </c>
      <c r="L214" s="763">
        <v>2134493</v>
      </c>
      <c r="M214" s="763">
        <v>39128837</v>
      </c>
      <c r="N214" s="763">
        <v>0</v>
      </c>
      <c r="O214" s="763">
        <v>39128837</v>
      </c>
      <c r="P214" s="763">
        <v>1001282898</v>
      </c>
      <c r="Q214" s="763">
        <v>909300528</v>
      </c>
      <c r="R214" s="763">
        <v>962154061</v>
      </c>
      <c r="S214" s="763">
        <v>1001282898</v>
      </c>
      <c r="T214" s="763">
        <v>1821549</v>
      </c>
      <c r="U214" s="763">
        <v>0</v>
      </c>
      <c r="V214" s="763">
        <v>1821549</v>
      </c>
      <c r="W214" s="763">
        <v>53207966</v>
      </c>
      <c r="X214" s="763">
        <v>0</v>
      </c>
      <c r="Y214" s="763">
        <v>1001282898</v>
      </c>
      <c r="Z214" s="634">
        <f t="shared" si="3"/>
        <v>0</v>
      </c>
    </row>
    <row r="215" spans="1:26">
      <c r="A215" s="633" t="s">
        <v>316</v>
      </c>
      <c r="B215" s="586" t="s">
        <v>184</v>
      </c>
      <c r="C215" s="763">
        <v>5864448485</v>
      </c>
      <c r="D215" s="763">
        <v>5532284</v>
      </c>
      <c r="E215" s="763">
        <v>5869980769</v>
      </c>
      <c r="F215" s="763">
        <v>4893008046</v>
      </c>
      <c r="G215" s="763">
        <v>6358968</v>
      </c>
      <c r="H215" s="763">
        <v>4899367014</v>
      </c>
      <c r="I215" s="763">
        <v>1780032818</v>
      </c>
      <c r="J215" s="763">
        <v>251155</v>
      </c>
      <c r="K215" s="763">
        <v>1780283973</v>
      </c>
      <c r="L215" s="763">
        <v>25613916</v>
      </c>
      <c r="M215" s="763">
        <v>460581604</v>
      </c>
      <c r="N215" s="763">
        <v>0</v>
      </c>
      <c r="O215" s="763">
        <v>460581604</v>
      </c>
      <c r="P215" s="763">
        <v>13035827276</v>
      </c>
      <c r="Q215" s="763">
        <v>12563103265</v>
      </c>
      <c r="R215" s="763">
        <v>12575245672</v>
      </c>
      <c r="S215" s="763">
        <v>13035827276</v>
      </c>
      <c r="T215" s="763">
        <v>21454523</v>
      </c>
      <c r="U215" s="763">
        <v>0</v>
      </c>
      <c r="V215" s="763">
        <v>21454523</v>
      </c>
      <c r="W215" s="763">
        <v>777635750</v>
      </c>
      <c r="X215" s="763">
        <v>0</v>
      </c>
      <c r="Y215" s="763">
        <v>13035827276</v>
      </c>
      <c r="Z215" s="634">
        <f t="shared" si="3"/>
        <v>0</v>
      </c>
    </row>
    <row r="216" spans="1:26">
      <c r="A216" s="633" t="s">
        <v>315</v>
      </c>
      <c r="B216" s="633" t="s">
        <v>6</v>
      </c>
      <c r="C216" s="763">
        <v>518654889</v>
      </c>
      <c r="D216" s="763">
        <v>-14077433</v>
      </c>
      <c r="E216" s="763">
        <v>504577456</v>
      </c>
      <c r="F216" s="763">
        <v>371422746</v>
      </c>
      <c r="G216" s="763">
        <v>-4566389</v>
      </c>
      <c r="H216" s="763">
        <v>366856357</v>
      </c>
      <c r="I216" s="763">
        <v>133195609</v>
      </c>
      <c r="J216" s="763">
        <v>-1217608</v>
      </c>
      <c r="K216" s="763">
        <v>131978001</v>
      </c>
      <c r="L216" s="763">
        <v>2134493</v>
      </c>
      <c r="M216" s="763">
        <v>39958508</v>
      </c>
      <c r="N216" s="763">
        <v>0</v>
      </c>
      <c r="O216" s="763">
        <v>39958508</v>
      </c>
      <c r="P216" s="763">
        <v>1045504815</v>
      </c>
      <c r="Q216" s="763">
        <v>1025407737</v>
      </c>
      <c r="R216" s="763">
        <v>1005546307</v>
      </c>
      <c r="S216" s="763">
        <v>1045504815</v>
      </c>
      <c r="T216" s="763">
        <v>1993685</v>
      </c>
      <c r="U216" s="763">
        <v>0</v>
      </c>
      <c r="V216" s="763">
        <v>1993685</v>
      </c>
      <c r="W216" s="763">
        <v>57445110</v>
      </c>
      <c r="X216" s="763">
        <v>0</v>
      </c>
      <c r="Y216" s="763">
        <v>1045504815</v>
      </c>
      <c r="Z216" s="634">
        <f t="shared" si="3"/>
        <v>0</v>
      </c>
    </row>
    <row r="217" spans="1:26">
      <c r="A217" s="633" t="s">
        <v>315</v>
      </c>
      <c r="B217" s="633" t="s">
        <v>7</v>
      </c>
      <c r="C217" s="763">
        <v>473692231</v>
      </c>
      <c r="D217" s="763">
        <v>-47105057</v>
      </c>
      <c r="E217" s="763">
        <v>426587174</v>
      </c>
      <c r="F217" s="763">
        <v>357184106</v>
      </c>
      <c r="G217" s="763">
        <v>-12933801</v>
      </c>
      <c r="H217" s="763">
        <v>344250305</v>
      </c>
      <c r="I217" s="763">
        <v>119255079</v>
      </c>
      <c r="J217" s="763">
        <v>-1561248</v>
      </c>
      <c r="K217" s="763">
        <v>117693831</v>
      </c>
      <c r="L217" s="763">
        <v>2134493</v>
      </c>
      <c r="M217" s="763">
        <v>35549489</v>
      </c>
      <c r="N217" s="763">
        <v>0</v>
      </c>
      <c r="O217" s="763">
        <v>35549489</v>
      </c>
      <c r="P217" s="763">
        <v>926215292</v>
      </c>
      <c r="Q217" s="763">
        <v>952265909</v>
      </c>
      <c r="R217" s="763">
        <v>890665803</v>
      </c>
      <c r="S217" s="763">
        <v>926215292</v>
      </c>
      <c r="T217" s="763">
        <v>1972672</v>
      </c>
      <c r="U217" s="763">
        <v>0</v>
      </c>
      <c r="V217" s="763">
        <v>1972672</v>
      </c>
      <c r="W217" s="763">
        <v>44753077</v>
      </c>
      <c r="X217" s="763">
        <v>0</v>
      </c>
      <c r="Y217" s="763">
        <v>926215292</v>
      </c>
      <c r="Z217" s="634">
        <f t="shared" si="3"/>
        <v>0</v>
      </c>
    </row>
    <row r="218" spans="1:26">
      <c r="A218" s="633" t="s">
        <v>315</v>
      </c>
      <c r="B218" s="633" t="s">
        <v>8</v>
      </c>
      <c r="C218" s="763">
        <v>397906070</v>
      </c>
      <c r="D218" s="763">
        <v>-21109008</v>
      </c>
      <c r="E218" s="763">
        <v>376797062</v>
      </c>
      <c r="F218" s="763">
        <v>348806389</v>
      </c>
      <c r="G218" s="763">
        <v>7749061</v>
      </c>
      <c r="H218" s="763">
        <v>356555450</v>
      </c>
      <c r="I218" s="763">
        <v>135914898</v>
      </c>
      <c r="J218" s="763">
        <v>503216</v>
      </c>
      <c r="K218" s="763">
        <v>136418114</v>
      </c>
      <c r="L218" s="763">
        <v>2134493</v>
      </c>
      <c r="M218" s="763">
        <v>34870227</v>
      </c>
      <c r="N218" s="763">
        <v>0</v>
      </c>
      <c r="O218" s="763">
        <v>34870227</v>
      </c>
      <c r="P218" s="763">
        <v>906775346</v>
      </c>
      <c r="Q218" s="763">
        <v>884761850</v>
      </c>
      <c r="R218" s="763">
        <v>871905119</v>
      </c>
      <c r="S218" s="763">
        <v>906775346</v>
      </c>
      <c r="T218" s="763">
        <v>1762615</v>
      </c>
      <c r="U218" s="763">
        <v>0</v>
      </c>
      <c r="V218" s="763">
        <v>1762615</v>
      </c>
      <c r="W218" s="763">
        <v>42797733</v>
      </c>
      <c r="X218" s="763">
        <v>0</v>
      </c>
      <c r="Y218" s="763">
        <v>906775346</v>
      </c>
      <c r="Z218" s="634">
        <f t="shared" si="3"/>
        <v>0</v>
      </c>
    </row>
    <row r="219" spans="1:26">
      <c r="A219" s="633" t="s">
        <v>315</v>
      </c>
      <c r="B219" s="633" t="s">
        <v>9</v>
      </c>
      <c r="C219" s="763">
        <v>371309235</v>
      </c>
      <c r="D219" s="763">
        <v>-3658829</v>
      </c>
      <c r="E219" s="763">
        <v>367650406</v>
      </c>
      <c r="F219" s="763">
        <v>367881639</v>
      </c>
      <c r="G219" s="763">
        <v>5723414</v>
      </c>
      <c r="H219" s="763">
        <v>373605053</v>
      </c>
      <c r="I219" s="763">
        <v>138708455</v>
      </c>
      <c r="J219" s="763">
        <v>1424381</v>
      </c>
      <c r="K219" s="763">
        <v>140132836</v>
      </c>
      <c r="L219" s="763">
        <v>2134493</v>
      </c>
      <c r="M219" s="763">
        <v>34031301</v>
      </c>
      <c r="N219" s="763">
        <v>0</v>
      </c>
      <c r="O219" s="763">
        <v>34031301</v>
      </c>
      <c r="P219" s="763">
        <v>917554089</v>
      </c>
      <c r="Q219" s="763">
        <v>880033822</v>
      </c>
      <c r="R219" s="763">
        <v>883522788</v>
      </c>
      <c r="S219" s="763">
        <v>917554089</v>
      </c>
      <c r="T219" s="763">
        <v>1658358</v>
      </c>
      <c r="U219" s="763">
        <v>0</v>
      </c>
      <c r="V219" s="763">
        <v>1658358</v>
      </c>
      <c r="W219" s="763">
        <v>43828576</v>
      </c>
      <c r="X219" s="763">
        <v>0</v>
      </c>
      <c r="Y219" s="763">
        <v>917554089</v>
      </c>
      <c r="Z219" s="634">
        <f t="shared" si="3"/>
        <v>0</v>
      </c>
    </row>
    <row r="220" spans="1:26">
      <c r="A220" s="633" t="s">
        <v>315</v>
      </c>
      <c r="B220" s="633" t="s">
        <v>10</v>
      </c>
      <c r="C220" s="763">
        <v>394948922</v>
      </c>
      <c r="D220" s="763">
        <v>105701928</v>
      </c>
      <c r="E220" s="763">
        <v>500650850</v>
      </c>
      <c r="F220" s="763">
        <v>387993847</v>
      </c>
      <c r="G220" s="763">
        <v>52122390</v>
      </c>
      <c r="H220" s="763">
        <v>440116237</v>
      </c>
      <c r="I220" s="763">
        <v>156387810</v>
      </c>
      <c r="J220" s="763">
        <v>2762258</v>
      </c>
      <c r="K220" s="763">
        <v>159150068</v>
      </c>
      <c r="L220" s="763">
        <v>2134493</v>
      </c>
      <c r="M220" s="763">
        <v>39588287</v>
      </c>
      <c r="N220" s="763">
        <v>0</v>
      </c>
      <c r="O220" s="763">
        <v>39588287</v>
      </c>
      <c r="P220" s="763">
        <v>1141639935</v>
      </c>
      <c r="Q220" s="763">
        <v>941465072</v>
      </c>
      <c r="R220" s="763">
        <v>1102051648</v>
      </c>
      <c r="S220" s="763">
        <v>1141639935</v>
      </c>
      <c r="T220" s="763">
        <v>1617456</v>
      </c>
      <c r="U220" s="763">
        <v>0</v>
      </c>
      <c r="V220" s="763">
        <v>1617456</v>
      </c>
      <c r="W220" s="763">
        <v>68708708</v>
      </c>
      <c r="X220" s="763">
        <v>0</v>
      </c>
      <c r="Y220" s="763">
        <v>1141639935</v>
      </c>
      <c r="Z220" s="634">
        <f t="shared" si="3"/>
        <v>0</v>
      </c>
    </row>
    <row r="221" spans="1:26">
      <c r="A221" s="633" t="s">
        <v>315</v>
      </c>
      <c r="B221" s="633" t="s">
        <v>11</v>
      </c>
      <c r="C221" s="763">
        <v>562381239</v>
      </c>
      <c r="D221" s="763">
        <v>52523757</v>
      </c>
      <c r="E221" s="763">
        <v>614904996</v>
      </c>
      <c r="F221" s="763">
        <v>460005804</v>
      </c>
      <c r="G221" s="763">
        <v>11400175</v>
      </c>
      <c r="H221" s="763">
        <v>471405979</v>
      </c>
      <c r="I221" s="763">
        <v>157976572</v>
      </c>
      <c r="J221" s="763">
        <v>25757</v>
      </c>
      <c r="K221" s="763">
        <v>158002329</v>
      </c>
      <c r="L221" s="763">
        <v>2134493</v>
      </c>
      <c r="M221" s="763">
        <v>42303101</v>
      </c>
      <c r="N221" s="763">
        <v>0</v>
      </c>
      <c r="O221" s="763">
        <v>42303101</v>
      </c>
      <c r="P221" s="763">
        <v>1288750898</v>
      </c>
      <c r="Q221" s="763">
        <v>1182498108</v>
      </c>
      <c r="R221" s="763">
        <v>1246447797</v>
      </c>
      <c r="S221" s="763">
        <v>1288750898</v>
      </c>
      <c r="T221" s="763">
        <v>1739428</v>
      </c>
      <c r="U221" s="763">
        <v>0</v>
      </c>
      <c r="V221" s="763">
        <v>1739428</v>
      </c>
      <c r="W221" s="763">
        <v>88558275</v>
      </c>
      <c r="X221" s="763">
        <v>0</v>
      </c>
      <c r="Y221" s="763">
        <v>1288750898</v>
      </c>
      <c r="Z221" s="634">
        <f t="shared" si="3"/>
        <v>0</v>
      </c>
    </row>
    <row r="222" spans="1:26">
      <c r="A222" s="633" t="s">
        <v>315</v>
      </c>
      <c r="B222" s="633" t="s">
        <v>12</v>
      </c>
      <c r="C222" s="763">
        <v>659541988</v>
      </c>
      <c r="D222" s="763">
        <v>21373301</v>
      </c>
      <c r="E222" s="763">
        <v>680915289</v>
      </c>
      <c r="F222" s="763">
        <v>492595661</v>
      </c>
      <c r="G222" s="763">
        <v>10141990</v>
      </c>
      <c r="H222" s="763">
        <v>502737651</v>
      </c>
      <c r="I222" s="763">
        <v>176211981</v>
      </c>
      <c r="J222" s="763">
        <v>-265027</v>
      </c>
      <c r="K222" s="763">
        <v>175946954</v>
      </c>
      <c r="L222" s="763">
        <v>2134493</v>
      </c>
      <c r="M222" s="763">
        <v>45386228</v>
      </c>
      <c r="N222" s="763">
        <v>0</v>
      </c>
      <c r="O222" s="763">
        <v>45386228</v>
      </c>
      <c r="P222" s="763">
        <v>1407120615</v>
      </c>
      <c r="Q222" s="763">
        <v>1330484123</v>
      </c>
      <c r="R222" s="763">
        <v>1361734387</v>
      </c>
      <c r="S222" s="763">
        <v>1407120615</v>
      </c>
      <c r="T222" s="763">
        <v>1825242</v>
      </c>
      <c r="U222" s="763">
        <v>0</v>
      </c>
      <c r="V222" s="763">
        <v>1825242</v>
      </c>
      <c r="W222" s="763">
        <v>106140851</v>
      </c>
      <c r="X222" s="763">
        <v>0</v>
      </c>
      <c r="Y222" s="763">
        <v>1407120615</v>
      </c>
      <c r="Z222" s="634">
        <f t="shared" si="3"/>
        <v>0</v>
      </c>
    </row>
    <row r="223" spans="1:26">
      <c r="A223" s="633" t="s">
        <v>315</v>
      </c>
      <c r="B223" s="633" t="s">
        <v>13</v>
      </c>
      <c r="C223" s="763">
        <v>665533146</v>
      </c>
      <c r="D223" s="763">
        <v>-3848713</v>
      </c>
      <c r="E223" s="763">
        <v>661684433</v>
      </c>
      <c r="F223" s="763">
        <v>494486177</v>
      </c>
      <c r="G223" s="763">
        <v>6482534</v>
      </c>
      <c r="H223" s="763">
        <v>500968711</v>
      </c>
      <c r="I223" s="763">
        <v>178608237</v>
      </c>
      <c r="J223" s="763">
        <v>-114400</v>
      </c>
      <c r="K223" s="763">
        <v>178493837</v>
      </c>
      <c r="L223" s="763">
        <v>2134493</v>
      </c>
      <c r="M223" s="763">
        <v>45782552</v>
      </c>
      <c r="N223" s="763">
        <v>0</v>
      </c>
      <c r="O223" s="763">
        <v>45782552</v>
      </c>
      <c r="P223" s="763">
        <v>1389064026</v>
      </c>
      <c r="Q223" s="763">
        <v>1340762053</v>
      </c>
      <c r="R223" s="763">
        <v>1343281474</v>
      </c>
      <c r="S223" s="763">
        <v>1389064026</v>
      </c>
      <c r="T223" s="763">
        <v>2094759</v>
      </c>
      <c r="U223" s="763">
        <v>0</v>
      </c>
      <c r="V223" s="763">
        <v>2094759</v>
      </c>
      <c r="W223" s="763">
        <v>103339172</v>
      </c>
      <c r="X223" s="763">
        <v>0</v>
      </c>
      <c r="Y223" s="763">
        <v>1389064026</v>
      </c>
      <c r="Z223" s="634">
        <f t="shared" si="3"/>
        <v>0</v>
      </c>
    </row>
    <row r="224" spans="1:26">
      <c r="A224" s="633" t="s">
        <v>315</v>
      </c>
      <c r="B224" s="633" t="s">
        <v>14</v>
      </c>
      <c r="C224" s="763">
        <v>634558430</v>
      </c>
      <c r="D224" s="763">
        <v>-74512203</v>
      </c>
      <c r="E224" s="763">
        <v>560046227</v>
      </c>
      <c r="F224" s="763">
        <v>493966109</v>
      </c>
      <c r="G224" s="763">
        <v>-34864045</v>
      </c>
      <c r="H224" s="763">
        <v>459102064</v>
      </c>
      <c r="I224" s="763">
        <v>161897467</v>
      </c>
      <c r="J224" s="763">
        <v>-1876787</v>
      </c>
      <c r="K224" s="763">
        <v>160020680</v>
      </c>
      <c r="L224" s="763">
        <v>2134493</v>
      </c>
      <c r="M224" s="763">
        <v>41107714</v>
      </c>
      <c r="N224" s="763">
        <v>0</v>
      </c>
      <c r="O224" s="763">
        <v>41107714</v>
      </c>
      <c r="P224" s="763">
        <v>1222411178</v>
      </c>
      <c r="Q224" s="763">
        <v>1292556499</v>
      </c>
      <c r="R224" s="763">
        <v>1181303464</v>
      </c>
      <c r="S224" s="763">
        <v>1222411178</v>
      </c>
      <c r="T224" s="763">
        <v>1849505</v>
      </c>
      <c r="U224" s="763">
        <v>0</v>
      </c>
      <c r="V224" s="763">
        <v>1849505</v>
      </c>
      <c r="W224" s="763">
        <v>79251267</v>
      </c>
      <c r="X224" s="763">
        <v>0</v>
      </c>
      <c r="Y224" s="763">
        <v>1222411178</v>
      </c>
      <c r="Z224" s="634">
        <f t="shared" si="3"/>
        <v>0</v>
      </c>
    </row>
    <row r="225" spans="1:26">
      <c r="A225" s="633" t="s">
        <v>315</v>
      </c>
      <c r="B225" s="633" t="s">
        <v>15</v>
      </c>
      <c r="C225" s="763">
        <v>512428660</v>
      </c>
      <c r="D225" s="763">
        <v>-86112703</v>
      </c>
      <c r="E225" s="763">
        <v>426315957</v>
      </c>
      <c r="F225" s="763">
        <v>446109108</v>
      </c>
      <c r="G225" s="763">
        <v>-34203723</v>
      </c>
      <c r="H225" s="763">
        <v>411905385</v>
      </c>
      <c r="I225" s="763">
        <v>155311648</v>
      </c>
      <c r="J225" s="763">
        <v>-872680</v>
      </c>
      <c r="K225" s="763">
        <v>154438968</v>
      </c>
      <c r="L225" s="763">
        <v>2134493</v>
      </c>
      <c r="M225" s="763">
        <v>37298590</v>
      </c>
      <c r="N225" s="763">
        <v>0</v>
      </c>
      <c r="O225" s="763">
        <v>37298590</v>
      </c>
      <c r="P225" s="763">
        <v>1032093393</v>
      </c>
      <c r="Q225" s="763">
        <v>1115983909</v>
      </c>
      <c r="R225" s="763">
        <v>994794803</v>
      </c>
      <c r="S225" s="763">
        <v>1032093393</v>
      </c>
      <c r="T225" s="763">
        <v>1625397</v>
      </c>
      <c r="U225" s="763">
        <v>0</v>
      </c>
      <c r="V225" s="763">
        <v>1625397</v>
      </c>
      <c r="W225" s="763">
        <v>55735696</v>
      </c>
      <c r="X225" s="763">
        <v>0</v>
      </c>
      <c r="Y225" s="763">
        <v>1032093393</v>
      </c>
      <c r="Z225" s="634">
        <f t="shared" si="3"/>
        <v>0</v>
      </c>
    </row>
    <row r="226" spans="1:26">
      <c r="A226" s="633" t="s">
        <v>315</v>
      </c>
      <c r="B226" s="633" t="s">
        <v>16</v>
      </c>
      <c r="C226" s="763">
        <v>357485814</v>
      </c>
      <c r="D226" s="763">
        <v>25980120</v>
      </c>
      <c r="E226" s="763">
        <v>383465934</v>
      </c>
      <c r="F226" s="763">
        <v>356748843</v>
      </c>
      <c r="G226" s="763">
        <v>-2121619</v>
      </c>
      <c r="H226" s="763">
        <v>354627224</v>
      </c>
      <c r="I226" s="763">
        <v>135752576</v>
      </c>
      <c r="J226" s="763">
        <v>876952</v>
      </c>
      <c r="K226" s="763">
        <v>136629528</v>
      </c>
      <c r="L226" s="763">
        <v>2134493</v>
      </c>
      <c r="M226" s="763">
        <v>35399223</v>
      </c>
      <c r="N226" s="763">
        <v>0</v>
      </c>
      <c r="O226" s="763">
        <v>35399223</v>
      </c>
      <c r="P226" s="763">
        <v>912256402</v>
      </c>
      <c r="Q226" s="763">
        <v>852121726</v>
      </c>
      <c r="R226" s="763">
        <v>876857179</v>
      </c>
      <c r="S226" s="763">
        <v>912256402</v>
      </c>
      <c r="T226" s="763">
        <v>1493857</v>
      </c>
      <c r="U226" s="763">
        <v>0</v>
      </c>
      <c r="V226" s="763">
        <v>1493857</v>
      </c>
      <c r="W226" s="763">
        <v>43304135</v>
      </c>
      <c r="X226" s="763">
        <v>0</v>
      </c>
      <c r="Y226" s="763">
        <v>912256402</v>
      </c>
      <c r="Z226" s="634">
        <f t="shared" si="3"/>
        <v>0</v>
      </c>
    </row>
    <row r="227" spans="1:26">
      <c r="A227" s="633" t="s">
        <v>315</v>
      </c>
      <c r="B227" s="633" t="s">
        <v>17</v>
      </c>
      <c r="C227" s="763">
        <v>422477904</v>
      </c>
      <c r="D227" s="763">
        <v>51676528</v>
      </c>
      <c r="E227" s="763">
        <v>474154432</v>
      </c>
      <c r="F227" s="763">
        <v>363699893</v>
      </c>
      <c r="G227" s="763">
        <v>1495238</v>
      </c>
      <c r="H227" s="763">
        <v>365195131</v>
      </c>
      <c r="I227" s="763">
        <v>131927722</v>
      </c>
      <c r="J227" s="763">
        <v>552655</v>
      </c>
      <c r="K227" s="763">
        <v>132480377</v>
      </c>
      <c r="L227" s="763">
        <v>2134493</v>
      </c>
      <c r="M227" s="763">
        <v>39927895</v>
      </c>
      <c r="N227" s="763">
        <v>0</v>
      </c>
      <c r="O227" s="763">
        <v>39927895</v>
      </c>
      <c r="P227" s="763">
        <v>1013892328</v>
      </c>
      <c r="Q227" s="763">
        <v>920240012</v>
      </c>
      <c r="R227" s="763">
        <v>973964433</v>
      </c>
      <c r="S227" s="763">
        <v>1013892328</v>
      </c>
      <c r="T227" s="763">
        <v>1821549</v>
      </c>
      <c r="U227" s="763">
        <v>0</v>
      </c>
      <c r="V227" s="763">
        <v>1821549</v>
      </c>
      <c r="W227" s="763">
        <v>53880503</v>
      </c>
      <c r="X227" s="763">
        <v>0</v>
      </c>
      <c r="Y227" s="763">
        <v>1013892328</v>
      </c>
      <c r="Z227" s="634">
        <f t="shared" si="3"/>
        <v>0</v>
      </c>
    </row>
    <row r="228" spans="1:26">
      <c r="A228" s="633" t="s">
        <v>315</v>
      </c>
      <c r="B228" s="586" t="s">
        <v>184</v>
      </c>
      <c r="C228" s="763">
        <v>5970918528</v>
      </c>
      <c r="D228" s="763">
        <v>6831688</v>
      </c>
      <c r="E228" s="763">
        <v>5977750216</v>
      </c>
      <c r="F228" s="763">
        <v>4940900322</v>
      </c>
      <c r="G228" s="763">
        <v>6425225</v>
      </c>
      <c r="H228" s="763">
        <v>4947325547</v>
      </c>
      <c r="I228" s="763">
        <v>1781148054</v>
      </c>
      <c r="J228" s="763">
        <v>237469</v>
      </c>
      <c r="K228" s="763">
        <v>1781385523</v>
      </c>
      <c r="L228" s="763">
        <v>25613916</v>
      </c>
      <c r="M228" s="763">
        <v>471203115</v>
      </c>
      <c r="N228" s="763">
        <v>0</v>
      </c>
      <c r="O228" s="763">
        <v>471203115</v>
      </c>
      <c r="P228" s="763">
        <v>13203278317</v>
      </c>
      <c r="Q228" s="763">
        <v>12718580820</v>
      </c>
      <c r="R228" s="763">
        <v>12732075202</v>
      </c>
      <c r="S228" s="763">
        <v>13203278317</v>
      </c>
      <c r="T228" s="763">
        <v>21454523</v>
      </c>
      <c r="U228" s="763">
        <v>0</v>
      </c>
      <c r="V228" s="763">
        <v>21454523</v>
      </c>
      <c r="W228" s="763">
        <v>787743103</v>
      </c>
      <c r="X228" s="763">
        <v>0</v>
      </c>
      <c r="Y228" s="763">
        <v>13203278317</v>
      </c>
      <c r="Z228" s="634">
        <f t="shared" si="3"/>
        <v>0</v>
      </c>
    </row>
    <row r="229" spans="1:26">
      <c r="A229" s="633" t="s">
        <v>314</v>
      </c>
      <c r="B229" s="633" t="s">
        <v>6</v>
      </c>
      <c r="C229" s="763">
        <v>522347910</v>
      </c>
      <c r="D229" s="763">
        <v>-14165728</v>
      </c>
      <c r="E229" s="763">
        <v>508182182</v>
      </c>
      <c r="F229" s="763">
        <v>375090206</v>
      </c>
      <c r="G229" s="763">
        <v>-4608474</v>
      </c>
      <c r="H229" s="763">
        <v>370481732</v>
      </c>
      <c r="I229" s="763">
        <v>133419911</v>
      </c>
      <c r="J229" s="763">
        <v>-1220388</v>
      </c>
      <c r="K229" s="763">
        <v>132199523</v>
      </c>
      <c r="L229" s="763">
        <v>2134493</v>
      </c>
      <c r="M229" s="763">
        <v>40756457</v>
      </c>
      <c r="N229" s="763">
        <v>0</v>
      </c>
      <c r="O229" s="763">
        <v>40756457</v>
      </c>
      <c r="P229" s="763">
        <v>1053754387</v>
      </c>
      <c r="Q229" s="763">
        <v>1032992520</v>
      </c>
      <c r="R229" s="763">
        <v>1012997930</v>
      </c>
      <c r="S229" s="763">
        <v>1053754387</v>
      </c>
      <c r="T229" s="763">
        <v>1993685</v>
      </c>
      <c r="U229" s="763">
        <v>0</v>
      </c>
      <c r="V229" s="763">
        <v>1993685</v>
      </c>
      <c r="W229" s="763">
        <v>57922047</v>
      </c>
      <c r="X229" s="763">
        <v>0</v>
      </c>
      <c r="Y229" s="763">
        <v>1053754387</v>
      </c>
      <c r="Z229" s="634">
        <f t="shared" si="3"/>
        <v>0</v>
      </c>
    </row>
    <row r="230" spans="1:26">
      <c r="A230" s="633" t="s">
        <v>314</v>
      </c>
      <c r="B230" s="633" t="s">
        <v>7</v>
      </c>
      <c r="C230" s="763">
        <v>477044390</v>
      </c>
      <c r="D230" s="763">
        <v>-62605809</v>
      </c>
      <c r="E230" s="763">
        <v>414438581</v>
      </c>
      <c r="F230" s="763">
        <v>360702002</v>
      </c>
      <c r="G230" s="763">
        <v>-24923736</v>
      </c>
      <c r="H230" s="763">
        <v>335778266</v>
      </c>
      <c r="I230" s="763">
        <v>117306607</v>
      </c>
      <c r="J230" s="763">
        <v>-1544738</v>
      </c>
      <c r="K230" s="763">
        <v>115761869</v>
      </c>
      <c r="L230" s="763">
        <v>2134493</v>
      </c>
      <c r="M230" s="763">
        <v>35045720</v>
      </c>
      <c r="N230" s="763">
        <v>0</v>
      </c>
      <c r="O230" s="763">
        <v>35045720</v>
      </c>
      <c r="P230" s="763">
        <v>903158929</v>
      </c>
      <c r="Q230" s="763">
        <v>957187492</v>
      </c>
      <c r="R230" s="763">
        <v>868113209</v>
      </c>
      <c r="S230" s="763">
        <v>903158929</v>
      </c>
      <c r="T230" s="763">
        <v>1972672</v>
      </c>
      <c r="U230" s="763">
        <v>0</v>
      </c>
      <c r="V230" s="763">
        <v>1972672</v>
      </c>
      <c r="W230" s="763">
        <v>42179536</v>
      </c>
      <c r="X230" s="763">
        <v>0</v>
      </c>
      <c r="Y230" s="763">
        <v>903158929</v>
      </c>
      <c r="Z230" s="634">
        <f t="shared" si="3"/>
        <v>0</v>
      </c>
    </row>
    <row r="231" spans="1:26">
      <c r="A231" s="633" t="s">
        <v>314</v>
      </c>
      <c r="B231" s="633" t="s">
        <v>8</v>
      </c>
      <c r="C231" s="763">
        <v>400734576</v>
      </c>
      <c r="D231" s="763">
        <v>-7254102</v>
      </c>
      <c r="E231" s="763">
        <v>393480474</v>
      </c>
      <c r="F231" s="763">
        <v>352240541</v>
      </c>
      <c r="G231" s="763">
        <v>19683117</v>
      </c>
      <c r="H231" s="763">
        <v>371923658</v>
      </c>
      <c r="I231" s="763">
        <v>135881967</v>
      </c>
      <c r="J231" s="763">
        <v>499786</v>
      </c>
      <c r="K231" s="763">
        <v>136381753</v>
      </c>
      <c r="L231" s="763">
        <v>2134493</v>
      </c>
      <c r="M231" s="763">
        <v>35675520</v>
      </c>
      <c r="N231" s="763">
        <v>0</v>
      </c>
      <c r="O231" s="763">
        <v>35675520</v>
      </c>
      <c r="P231" s="763">
        <v>939595898</v>
      </c>
      <c r="Q231" s="763">
        <v>890991577</v>
      </c>
      <c r="R231" s="763">
        <v>903920378</v>
      </c>
      <c r="S231" s="763">
        <v>939595898</v>
      </c>
      <c r="T231" s="763">
        <v>1762615</v>
      </c>
      <c r="U231" s="763">
        <v>0</v>
      </c>
      <c r="V231" s="763">
        <v>1762615</v>
      </c>
      <c r="W231" s="763">
        <v>45650652</v>
      </c>
      <c r="X231" s="763">
        <v>0</v>
      </c>
      <c r="Y231" s="763">
        <v>939595898</v>
      </c>
      <c r="Z231" s="634">
        <f t="shared" si="3"/>
        <v>0</v>
      </c>
    </row>
    <row r="232" spans="1:26">
      <c r="A232" s="633" t="s">
        <v>314</v>
      </c>
      <c r="B232" s="633" t="s">
        <v>9</v>
      </c>
      <c r="C232" s="763">
        <v>373961308</v>
      </c>
      <c r="D232" s="763">
        <v>-3682648</v>
      </c>
      <c r="E232" s="763">
        <v>370278660</v>
      </c>
      <c r="F232" s="763">
        <v>371512435</v>
      </c>
      <c r="G232" s="763">
        <v>5778100</v>
      </c>
      <c r="H232" s="763">
        <v>377290535</v>
      </c>
      <c r="I232" s="763">
        <v>138866455</v>
      </c>
      <c r="J232" s="763">
        <v>1424915</v>
      </c>
      <c r="K232" s="763">
        <v>140291370</v>
      </c>
      <c r="L232" s="763">
        <v>2134493</v>
      </c>
      <c r="M232" s="763">
        <v>34819056</v>
      </c>
      <c r="N232" s="763">
        <v>0</v>
      </c>
      <c r="O232" s="763">
        <v>34819056</v>
      </c>
      <c r="P232" s="763">
        <v>924814114</v>
      </c>
      <c r="Q232" s="763">
        <v>886474691</v>
      </c>
      <c r="R232" s="763">
        <v>889995058</v>
      </c>
      <c r="S232" s="763">
        <v>924814114</v>
      </c>
      <c r="T232" s="763">
        <v>1658358</v>
      </c>
      <c r="U232" s="763">
        <v>0</v>
      </c>
      <c r="V232" s="763">
        <v>1658358</v>
      </c>
      <c r="W232" s="763">
        <v>44196418</v>
      </c>
      <c r="X232" s="763">
        <v>0</v>
      </c>
      <c r="Y232" s="763">
        <v>924814114</v>
      </c>
      <c r="Z232" s="634">
        <f t="shared" si="3"/>
        <v>0</v>
      </c>
    </row>
    <row r="233" spans="1:26">
      <c r="A233" s="633" t="s">
        <v>314</v>
      </c>
      <c r="B233" s="633" t="s">
        <v>10</v>
      </c>
      <c r="C233" s="763">
        <v>397835148</v>
      </c>
      <c r="D233" s="763">
        <v>106370808</v>
      </c>
      <c r="E233" s="763">
        <v>504205956</v>
      </c>
      <c r="F233" s="763">
        <v>391850972</v>
      </c>
      <c r="G233" s="763">
        <v>52634500</v>
      </c>
      <c r="H233" s="763">
        <v>444485472</v>
      </c>
      <c r="I233" s="763">
        <v>156550810</v>
      </c>
      <c r="J233" s="763">
        <v>2763587</v>
      </c>
      <c r="K233" s="763">
        <v>159314397</v>
      </c>
      <c r="L233" s="763">
        <v>2134493</v>
      </c>
      <c r="M233" s="763">
        <v>40408382</v>
      </c>
      <c r="N233" s="763">
        <v>0</v>
      </c>
      <c r="O233" s="763">
        <v>40408382</v>
      </c>
      <c r="P233" s="763">
        <v>1150548700</v>
      </c>
      <c r="Q233" s="763">
        <v>948371423</v>
      </c>
      <c r="R233" s="763">
        <v>1110140318</v>
      </c>
      <c r="S233" s="763">
        <v>1150548700</v>
      </c>
      <c r="T233" s="763">
        <v>1617456</v>
      </c>
      <c r="U233" s="763">
        <v>0</v>
      </c>
      <c r="V233" s="763">
        <v>1617456</v>
      </c>
      <c r="W233" s="763">
        <v>69268081</v>
      </c>
      <c r="X233" s="763">
        <v>0</v>
      </c>
      <c r="Y233" s="763">
        <v>1150548700</v>
      </c>
      <c r="Z233" s="634">
        <f t="shared" si="3"/>
        <v>0</v>
      </c>
    </row>
    <row r="234" spans="1:26">
      <c r="A234" s="633" t="s">
        <v>314</v>
      </c>
      <c r="B234" s="633" t="s">
        <v>11</v>
      </c>
      <c r="C234" s="763">
        <v>566407733</v>
      </c>
      <c r="D234" s="763">
        <v>52857318</v>
      </c>
      <c r="E234" s="763">
        <v>619265051</v>
      </c>
      <c r="F234" s="763">
        <v>464596204</v>
      </c>
      <c r="G234" s="763">
        <v>11514907</v>
      </c>
      <c r="H234" s="763">
        <v>476111111</v>
      </c>
      <c r="I234" s="763">
        <v>158134572</v>
      </c>
      <c r="J234" s="763">
        <v>25793</v>
      </c>
      <c r="K234" s="763">
        <v>158160365</v>
      </c>
      <c r="L234" s="763">
        <v>2134493</v>
      </c>
      <c r="M234" s="763">
        <v>43097481</v>
      </c>
      <c r="N234" s="763">
        <v>0</v>
      </c>
      <c r="O234" s="763">
        <v>43097481</v>
      </c>
      <c r="P234" s="763">
        <v>1298768501</v>
      </c>
      <c r="Q234" s="763">
        <v>1191273002</v>
      </c>
      <c r="R234" s="763">
        <v>1255671020</v>
      </c>
      <c r="S234" s="763">
        <v>1298768501</v>
      </c>
      <c r="T234" s="763">
        <v>1739428</v>
      </c>
      <c r="U234" s="763">
        <v>0</v>
      </c>
      <c r="V234" s="763">
        <v>1739428</v>
      </c>
      <c r="W234" s="763">
        <v>89268871</v>
      </c>
      <c r="X234" s="763">
        <v>0</v>
      </c>
      <c r="Y234" s="763">
        <v>1298768501</v>
      </c>
      <c r="Z234" s="634">
        <f t="shared" si="3"/>
        <v>0</v>
      </c>
    </row>
    <row r="235" spans="1:26">
      <c r="A235" s="633" t="s">
        <v>314</v>
      </c>
      <c r="B235" s="633" t="s">
        <v>12</v>
      </c>
      <c r="C235" s="763">
        <v>664212813</v>
      </c>
      <c r="D235" s="763">
        <v>21509399</v>
      </c>
      <c r="E235" s="763">
        <v>685722212</v>
      </c>
      <c r="F235" s="763">
        <v>497516984</v>
      </c>
      <c r="G235" s="763">
        <v>10244173</v>
      </c>
      <c r="H235" s="763">
        <v>507761157</v>
      </c>
      <c r="I235" s="763">
        <v>176374981</v>
      </c>
      <c r="J235" s="763">
        <v>-265207</v>
      </c>
      <c r="K235" s="763">
        <v>176109774</v>
      </c>
      <c r="L235" s="763">
        <v>2134493</v>
      </c>
      <c r="M235" s="763">
        <v>46205060</v>
      </c>
      <c r="N235" s="763">
        <v>0</v>
      </c>
      <c r="O235" s="763">
        <v>46205060</v>
      </c>
      <c r="P235" s="763">
        <v>1417932696</v>
      </c>
      <c r="Q235" s="763">
        <v>1340239271</v>
      </c>
      <c r="R235" s="763">
        <v>1371727636</v>
      </c>
      <c r="S235" s="763">
        <v>1417932696</v>
      </c>
      <c r="T235" s="763">
        <v>1825242</v>
      </c>
      <c r="U235" s="763">
        <v>0</v>
      </c>
      <c r="V235" s="763">
        <v>1825242</v>
      </c>
      <c r="W235" s="763">
        <v>106971162</v>
      </c>
      <c r="X235" s="763">
        <v>0</v>
      </c>
      <c r="Y235" s="763">
        <v>1417932696</v>
      </c>
      <c r="Z235" s="634">
        <f t="shared" si="3"/>
        <v>0</v>
      </c>
    </row>
    <row r="236" spans="1:26">
      <c r="A236" s="633" t="s">
        <v>314</v>
      </c>
      <c r="B236" s="633" t="s">
        <v>13</v>
      </c>
      <c r="C236" s="763">
        <v>670226415</v>
      </c>
      <c r="D236" s="763">
        <v>-3872950</v>
      </c>
      <c r="E236" s="763">
        <v>666353465</v>
      </c>
      <c r="F236" s="763">
        <v>499423877</v>
      </c>
      <c r="G236" s="763">
        <v>6547373</v>
      </c>
      <c r="H236" s="763">
        <v>505971250</v>
      </c>
      <c r="I236" s="763">
        <v>178771237</v>
      </c>
      <c r="J236" s="763">
        <v>-114330</v>
      </c>
      <c r="K236" s="763">
        <v>178656907</v>
      </c>
      <c r="L236" s="763">
        <v>2134493</v>
      </c>
      <c r="M236" s="763">
        <v>46600658</v>
      </c>
      <c r="N236" s="763">
        <v>0</v>
      </c>
      <c r="O236" s="763">
        <v>46600658</v>
      </c>
      <c r="P236" s="763">
        <v>1399716773</v>
      </c>
      <c r="Q236" s="763">
        <v>1350556022</v>
      </c>
      <c r="R236" s="763">
        <v>1353116115</v>
      </c>
      <c r="S236" s="763">
        <v>1399716773</v>
      </c>
      <c r="T236" s="763">
        <v>2094759</v>
      </c>
      <c r="U236" s="763">
        <v>0</v>
      </c>
      <c r="V236" s="763">
        <v>2094759</v>
      </c>
      <c r="W236" s="763">
        <v>104145333</v>
      </c>
      <c r="X236" s="763">
        <v>0</v>
      </c>
      <c r="Y236" s="763">
        <v>1399716773</v>
      </c>
      <c r="Z236" s="634">
        <f t="shared" si="3"/>
        <v>0</v>
      </c>
    </row>
    <row r="237" spans="1:26">
      <c r="A237" s="633" t="s">
        <v>314</v>
      </c>
      <c r="B237" s="633" t="s">
        <v>14</v>
      </c>
      <c r="C237" s="763">
        <v>638984616</v>
      </c>
      <c r="D237" s="763">
        <v>-74983930</v>
      </c>
      <c r="E237" s="763">
        <v>564000686</v>
      </c>
      <c r="F237" s="763">
        <v>498882662</v>
      </c>
      <c r="G237" s="763">
        <v>-35207669</v>
      </c>
      <c r="H237" s="763">
        <v>463674993</v>
      </c>
      <c r="I237" s="763">
        <v>162055467</v>
      </c>
      <c r="J237" s="763">
        <v>-1877436</v>
      </c>
      <c r="K237" s="763">
        <v>160178031</v>
      </c>
      <c r="L237" s="763">
        <v>2134493</v>
      </c>
      <c r="M237" s="763">
        <v>41902538</v>
      </c>
      <c r="N237" s="763">
        <v>0</v>
      </c>
      <c r="O237" s="763">
        <v>41902538</v>
      </c>
      <c r="P237" s="763">
        <v>1231890741</v>
      </c>
      <c r="Q237" s="763">
        <v>1302057238</v>
      </c>
      <c r="R237" s="763">
        <v>1189988203</v>
      </c>
      <c r="S237" s="763">
        <v>1231890741</v>
      </c>
      <c r="T237" s="763">
        <v>1849505</v>
      </c>
      <c r="U237" s="763">
        <v>0</v>
      </c>
      <c r="V237" s="763">
        <v>1849505</v>
      </c>
      <c r="W237" s="763">
        <v>79887589</v>
      </c>
      <c r="X237" s="763">
        <v>0</v>
      </c>
      <c r="Y237" s="763">
        <v>1231890741</v>
      </c>
      <c r="Z237" s="634">
        <f t="shared" si="3"/>
        <v>0</v>
      </c>
    </row>
    <row r="238" spans="1:26">
      <c r="A238" s="633" t="s">
        <v>314</v>
      </c>
      <c r="B238" s="633" t="s">
        <v>15</v>
      </c>
      <c r="C238" s="763">
        <v>515977981</v>
      </c>
      <c r="D238" s="763">
        <v>-86658660</v>
      </c>
      <c r="E238" s="763">
        <v>429319321</v>
      </c>
      <c r="F238" s="763">
        <v>450523480</v>
      </c>
      <c r="G238" s="763">
        <v>-34542650</v>
      </c>
      <c r="H238" s="763">
        <v>415980830</v>
      </c>
      <c r="I238" s="763">
        <v>155474648</v>
      </c>
      <c r="J238" s="763">
        <v>-873194</v>
      </c>
      <c r="K238" s="763">
        <v>154601454</v>
      </c>
      <c r="L238" s="763">
        <v>2134493</v>
      </c>
      <c r="M238" s="763">
        <v>38125416</v>
      </c>
      <c r="N238" s="763">
        <v>0</v>
      </c>
      <c r="O238" s="763">
        <v>38125416</v>
      </c>
      <c r="P238" s="763">
        <v>1040161514</v>
      </c>
      <c r="Q238" s="763">
        <v>1124110602</v>
      </c>
      <c r="R238" s="763">
        <v>1002036098</v>
      </c>
      <c r="S238" s="763">
        <v>1040161514</v>
      </c>
      <c r="T238" s="763">
        <v>1625397</v>
      </c>
      <c r="U238" s="763">
        <v>0</v>
      </c>
      <c r="V238" s="763">
        <v>1625397</v>
      </c>
      <c r="W238" s="763">
        <v>56194123</v>
      </c>
      <c r="X238" s="763">
        <v>0</v>
      </c>
      <c r="Y238" s="763">
        <v>1040161514</v>
      </c>
      <c r="Z238" s="634">
        <f t="shared" si="3"/>
        <v>0</v>
      </c>
    </row>
    <row r="239" spans="1:26">
      <c r="A239" s="633" t="s">
        <v>314</v>
      </c>
      <c r="B239" s="633" t="s">
        <v>16</v>
      </c>
      <c r="C239" s="763">
        <v>360029538</v>
      </c>
      <c r="D239" s="763">
        <v>26143563</v>
      </c>
      <c r="E239" s="763">
        <v>386173101</v>
      </c>
      <c r="F239" s="763">
        <v>360262784</v>
      </c>
      <c r="G239" s="763">
        <v>-2146535</v>
      </c>
      <c r="H239" s="763">
        <v>358116249</v>
      </c>
      <c r="I239" s="763">
        <v>135910576</v>
      </c>
      <c r="J239" s="763">
        <v>877355</v>
      </c>
      <c r="K239" s="763">
        <v>136787931</v>
      </c>
      <c r="L239" s="763">
        <v>2134493</v>
      </c>
      <c r="M239" s="763">
        <v>36204078</v>
      </c>
      <c r="N239" s="763">
        <v>0</v>
      </c>
      <c r="O239" s="763">
        <v>36204078</v>
      </c>
      <c r="P239" s="763">
        <v>919415852</v>
      </c>
      <c r="Q239" s="763">
        <v>858337391</v>
      </c>
      <c r="R239" s="763">
        <v>883211774</v>
      </c>
      <c r="S239" s="763">
        <v>919415852</v>
      </c>
      <c r="T239" s="763">
        <v>1493857</v>
      </c>
      <c r="U239" s="763">
        <v>0</v>
      </c>
      <c r="V239" s="763">
        <v>1493857</v>
      </c>
      <c r="W239" s="763">
        <v>43663805</v>
      </c>
      <c r="X239" s="763">
        <v>0</v>
      </c>
      <c r="Y239" s="763">
        <v>919415852</v>
      </c>
      <c r="Z239" s="634">
        <f t="shared" si="3"/>
        <v>0</v>
      </c>
    </row>
    <row r="240" spans="1:26">
      <c r="A240" s="633" t="s">
        <v>314</v>
      </c>
      <c r="B240" s="633" t="s">
        <v>17</v>
      </c>
      <c r="C240" s="763">
        <v>425489200</v>
      </c>
      <c r="D240" s="763">
        <v>52003864</v>
      </c>
      <c r="E240" s="763">
        <v>477493064</v>
      </c>
      <c r="F240" s="763">
        <v>367288729</v>
      </c>
      <c r="G240" s="763">
        <v>1508851</v>
      </c>
      <c r="H240" s="763">
        <v>368797580</v>
      </c>
      <c r="I240" s="763">
        <v>132135722</v>
      </c>
      <c r="J240" s="763">
        <v>553108</v>
      </c>
      <c r="K240" s="763">
        <v>132688830</v>
      </c>
      <c r="L240" s="763">
        <v>2134493</v>
      </c>
      <c r="M240" s="763">
        <v>40761568</v>
      </c>
      <c r="N240" s="763">
        <v>0</v>
      </c>
      <c r="O240" s="763">
        <v>40761568</v>
      </c>
      <c r="P240" s="763">
        <v>1021875535</v>
      </c>
      <c r="Q240" s="763">
        <v>927048144</v>
      </c>
      <c r="R240" s="763">
        <v>981113967</v>
      </c>
      <c r="S240" s="763">
        <v>1021875535</v>
      </c>
      <c r="T240" s="763">
        <v>1821549</v>
      </c>
      <c r="U240" s="763">
        <v>0</v>
      </c>
      <c r="V240" s="763">
        <v>1821549</v>
      </c>
      <c r="W240" s="763">
        <v>54329697</v>
      </c>
      <c r="X240" s="763">
        <v>0</v>
      </c>
      <c r="Y240" s="763">
        <v>1021875535</v>
      </c>
      <c r="Z240" s="634">
        <f t="shared" si="3"/>
        <v>0</v>
      </c>
    </row>
    <row r="241" spans="1:26">
      <c r="A241" s="633" t="s">
        <v>314</v>
      </c>
      <c r="B241" s="586" t="s">
        <v>184</v>
      </c>
      <c r="C241" s="763">
        <v>6013251628</v>
      </c>
      <c r="D241" s="763">
        <v>5661125</v>
      </c>
      <c r="E241" s="763">
        <v>6018912753</v>
      </c>
      <c r="F241" s="763">
        <v>4989890876</v>
      </c>
      <c r="G241" s="763">
        <v>6481957</v>
      </c>
      <c r="H241" s="763">
        <v>4996372833</v>
      </c>
      <c r="I241" s="763">
        <v>1780882953</v>
      </c>
      <c r="J241" s="763">
        <v>249251</v>
      </c>
      <c r="K241" s="763">
        <v>1781132204</v>
      </c>
      <c r="L241" s="763">
        <v>25613916</v>
      </c>
      <c r="M241" s="763">
        <v>479601934</v>
      </c>
      <c r="N241" s="763">
        <v>0</v>
      </c>
      <c r="O241" s="763">
        <v>479601934</v>
      </c>
      <c r="P241" s="763">
        <v>13301633640</v>
      </c>
      <c r="Q241" s="763">
        <v>12809639373</v>
      </c>
      <c r="R241" s="763">
        <v>12822031706</v>
      </c>
      <c r="S241" s="763">
        <v>13301633640</v>
      </c>
      <c r="T241" s="763">
        <v>21454523</v>
      </c>
      <c r="U241" s="763">
        <v>0</v>
      </c>
      <c r="V241" s="763">
        <v>21454523</v>
      </c>
      <c r="W241" s="763">
        <v>793677314</v>
      </c>
      <c r="X241" s="763">
        <v>0</v>
      </c>
      <c r="Y241" s="763">
        <v>13301633640</v>
      </c>
      <c r="Z241" s="634">
        <f t="shared" si="3"/>
        <v>0</v>
      </c>
    </row>
    <row r="242" spans="1:26">
      <c r="A242" s="633" t="s">
        <v>313</v>
      </c>
      <c r="B242" s="633" t="s">
        <v>6</v>
      </c>
      <c r="C242" s="763">
        <v>527891469</v>
      </c>
      <c r="D242" s="763">
        <v>-14303522</v>
      </c>
      <c r="E242" s="763">
        <v>513587947</v>
      </c>
      <c r="F242" s="763">
        <v>378804960</v>
      </c>
      <c r="G242" s="763">
        <v>-4651090</v>
      </c>
      <c r="H242" s="763">
        <v>374153870</v>
      </c>
      <c r="I242" s="763">
        <v>133450561</v>
      </c>
      <c r="J242" s="763">
        <v>-1221431</v>
      </c>
      <c r="K242" s="763">
        <v>132229130</v>
      </c>
      <c r="L242" s="763">
        <v>2134493</v>
      </c>
      <c r="M242" s="763">
        <v>41589709</v>
      </c>
      <c r="N242" s="763">
        <v>0</v>
      </c>
      <c r="O242" s="763">
        <v>41589709</v>
      </c>
      <c r="P242" s="763">
        <v>1063695149</v>
      </c>
      <c r="Q242" s="763">
        <v>1042281483</v>
      </c>
      <c r="R242" s="763">
        <v>1022105440</v>
      </c>
      <c r="S242" s="763">
        <v>1063695149</v>
      </c>
      <c r="T242" s="763">
        <v>1993685</v>
      </c>
      <c r="U242" s="763">
        <v>0</v>
      </c>
      <c r="V242" s="763">
        <v>1993685</v>
      </c>
      <c r="W242" s="763">
        <v>58482853</v>
      </c>
      <c r="X242" s="763">
        <v>0</v>
      </c>
      <c r="Y242" s="763">
        <v>1063695149</v>
      </c>
      <c r="Z242" s="634">
        <f t="shared" si="3"/>
        <v>0</v>
      </c>
    </row>
    <row r="243" spans="1:26">
      <c r="A243" s="633" t="s">
        <v>313</v>
      </c>
      <c r="B243" s="633" t="s">
        <v>7</v>
      </c>
      <c r="C243" s="763">
        <v>482060922</v>
      </c>
      <c r="D243" s="763">
        <v>-63220238</v>
      </c>
      <c r="E243" s="763">
        <v>418840684</v>
      </c>
      <c r="F243" s="763">
        <v>364265258</v>
      </c>
      <c r="G243" s="763">
        <v>-25169175</v>
      </c>
      <c r="H243" s="763">
        <v>339096083</v>
      </c>
      <c r="I243" s="763">
        <v>117336049</v>
      </c>
      <c r="J243" s="763">
        <v>-1546426</v>
      </c>
      <c r="K243" s="763">
        <v>115789623</v>
      </c>
      <c r="L243" s="763">
        <v>2134493</v>
      </c>
      <c r="M243" s="763">
        <v>35797022</v>
      </c>
      <c r="N243" s="763">
        <v>0</v>
      </c>
      <c r="O243" s="763">
        <v>35797022</v>
      </c>
      <c r="P243" s="763">
        <v>911657905</v>
      </c>
      <c r="Q243" s="763">
        <v>965796722</v>
      </c>
      <c r="R243" s="763">
        <v>875860883</v>
      </c>
      <c r="S243" s="763">
        <v>911657905</v>
      </c>
      <c r="T243" s="763">
        <v>1972672</v>
      </c>
      <c r="U243" s="763">
        <v>0</v>
      </c>
      <c r="V243" s="763">
        <v>1972672</v>
      </c>
      <c r="W243" s="763">
        <v>42587981</v>
      </c>
      <c r="X243" s="763">
        <v>0</v>
      </c>
      <c r="Y243" s="763">
        <v>911657905</v>
      </c>
      <c r="Z243" s="634">
        <f t="shared" si="3"/>
        <v>0</v>
      </c>
    </row>
    <row r="244" spans="1:26">
      <c r="A244" s="633" t="s">
        <v>313</v>
      </c>
      <c r="B244" s="633" t="s">
        <v>8</v>
      </c>
      <c r="C244" s="763">
        <v>404938812</v>
      </c>
      <c r="D244" s="763">
        <v>-7325859</v>
      </c>
      <c r="E244" s="763">
        <v>397612953</v>
      </c>
      <c r="F244" s="763">
        <v>355718971</v>
      </c>
      <c r="G244" s="763">
        <v>19877498</v>
      </c>
      <c r="H244" s="763">
        <v>375596469</v>
      </c>
      <c r="I244" s="763">
        <v>135911469</v>
      </c>
      <c r="J244" s="763">
        <v>500411</v>
      </c>
      <c r="K244" s="763">
        <v>136411880</v>
      </c>
      <c r="L244" s="763">
        <v>2134493</v>
      </c>
      <c r="M244" s="763">
        <v>36505903</v>
      </c>
      <c r="N244" s="763">
        <v>0</v>
      </c>
      <c r="O244" s="763">
        <v>36505903</v>
      </c>
      <c r="P244" s="763">
        <v>948261698</v>
      </c>
      <c r="Q244" s="763">
        <v>898703745</v>
      </c>
      <c r="R244" s="763">
        <v>911755795</v>
      </c>
      <c r="S244" s="763">
        <v>948261698</v>
      </c>
      <c r="T244" s="763">
        <v>1762615</v>
      </c>
      <c r="U244" s="763">
        <v>0</v>
      </c>
      <c r="V244" s="763">
        <v>1762615</v>
      </c>
      <c r="W244" s="763">
        <v>46075807</v>
      </c>
      <c r="X244" s="763">
        <v>0</v>
      </c>
      <c r="Y244" s="763">
        <v>948261698</v>
      </c>
      <c r="Z244" s="634">
        <f t="shared" si="3"/>
        <v>0</v>
      </c>
    </row>
    <row r="245" spans="1:26">
      <c r="A245" s="633" t="s">
        <v>313</v>
      </c>
      <c r="B245" s="633" t="s">
        <v>9</v>
      </c>
      <c r="C245" s="763">
        <v>377895117</v>
      </c>
      <c r="D245" s="763">
        <v>-3719817</v>
      </c>
      <c r="E245" s="763">
        <v>374175300</v>
      </c>
      <c r="F245" s="763">
        <v>375190050</v>
      </c>
      <c r="G245" s="763">
        <v>5833481</v>
      </c>
      <c r="H245" s="763">
        <v>381023531</v>
      </c>
      <c r="I245" s="763">
        <v>138897663</v>
      </c>
      <c r="J245" s="763">
        <v>1426546</v>
      </c>
      <c r="K245" s="763">
        <v>140324209</v>
      </c>
      <c r="L245" s="763">
        <v>2134493</v>
      </c>
      <c r="M245" s="763">
        <v>35622134</v>
      </c>
      <c r="N245" s="763">
        <v>0</v>
      </c>
      <c r="O245" s="763">
        <v>35622134</v>
      </c>
      <c r="P245" s="763">
        <v>933279667</v>
      </c>
      <c r="Q245" s="763">
        <v>894117323</v>
      </c>
      <c r="R245" s="763">
        <v>897657533</v>
      </c>
      <c r="S245" s="763">
        <v>933279667</v>
      </c>
      <c r="T245" s="763">
        <v>1658358</v>
      </c>
      <c r="U245" s="763">
        <v>0</v>
      </c>
      <c r="V245" s="763">
        <v>1658358</v>
      </c>
      <c r="W245" s="763">
        <v>44602079</v>
      </c>
      <c r="X245" s="763">
        <v>0</v>
      </c>
      <c r="Y245" s="763">
        <v>933279667</v>
      </c>
      <c r="Z245" s="634">
        <f t="shared" si="3"/>
        <v>0</v>
      </c>
    </row>
    <row r="246" spans="1:26">
      <c r="A246" s="633" t="s">
        <v>313</v>
      </c>
      <c r="B246" s="633" t="s">
        <v>10</v>
      </c>
      <c r="C246" s="763">
        <v>402139280</v>
      </c>
      <c r="D246" s="763">
        <v>107414648</v>
      </c>
      <c r="E246" s="763">
        <v>509553928</v>
      </c>
      <c r="F246" s="763">
        <v>395757845</v>
      </c>
      <c r="G246" s="763">
        <v>53153218</v>
      </c>
      <c r="H246" s="763">
        <v>448911063</v>
      </c>
      <c r="I246" s="763">
        <v>156582784</v>
      </c>
      <c r="J246" s="763">
        <v>2767748</v>
      </c>
      <c r="K246" s="763">
        <v>159350532</v>
      </c>
      <c r="L246" s="763">
        <v>2134493</v>
      </c>
      <c r="M246" s="763">
        <v>41239530</v>
      </c>
      <c r="N246" s="763">
        <v>0</v>
      </c>
      <c r="O246" s="763">
        <v>41239530</v>
      </c>
      <c r="P246" s="763">
        <v>1161189546</v>
      </c>
      <c r="Q246" s="763">
        <v>956614402</v>
      </c>
      <c r="R246" s="763">
        <v>1119950016</v>
      </c>
      <c r="S246" s="763">
        <v>1161189546</v>
      </c>
      <c r="T246" s="763">
        <v>1617456</v>
      </c>
      <c r="U246" s="763">
        <v>0</v>
      </c>
      <c r="V246" s="763">
        <v>1617456</v>
      </c>
      <c r="W246" s="763">
        <v>69912628</v>
      </c>
      <c r="X246" s="763">
        <v>0</v>
      </c>
      <c r="Y246" s="763">
        <v>1161189546</v>
      </c>
      <c r="Z246" s="634">
        <f t="shared" si="3"/>
        <v>0</v>
      </c>
    </row>
    <row r="247" spans="1:26">
      <c r="A247" s="633" t="s">
        <v>313</v>
      </c>
      <c r="B247" s="633" t="s">
        <v>11</v>
      </c>
      <c r="C247" s="763">
        <v>572496255</v>
      </c>
      <c r="D247" s="763">
        <v>53377868</v>
      </c>
      <c r="E247" s="763">
        <v>625874123</v>
      </c>
      <c r="F247" s="763">
        <v>469245840</v>
      </c>
      <c r="G247" s="763">
        <v>11631133</v>
      </c>
      <c r="H247" s="763">
        <v>480876973</v>
      </c>
      <c r="I247" s="763">
        <v>158170555</v>
      </c>
      <c r="J247" s="763">
        <v>25649</v>
      </c>
      <c r="K247" s="763">
        <v>158196204</v>
      </c>
      <c r="L247" s="763">
        <v>2134493</v>
      </c>
      <c r="M247" s="763">
        <v>43905186</v>
      </c>
      <c r="N247" s="763">
        <v>0</v>
      </c>
      <c r="O247" s="763">
        <v>43905186</v>
      </c>
      <c r="P247" s="763">
        <v>1310986979</v>
      </c>
      <c r="Q247" s="763">
        <v>1202047143</v>
      </c>
      <c r="R247" s="763">
        <v>1267081793</v>
      </c>
      <c r="S247" s="763">
        <v>1310986979</v>
      </c>
      <c r="T247" s="763">
        <v>1739428</v>
      </c>
      <c r="U247" s="763">
        <v>0</v>
      </c>
      <c r="V247" s="763">
        <v>1739428</v>
      </c>
      <c r="W247" s="763">
        <v>90121067</v>
      </c>
      <c r="X247" s="763">
        <v>0</v>
      </c>
      <c r="Y247" s="763">
        <v>1310986979</v>
      </c>
      <c r="Z247" s="634">
        <f t="shared" si="3"/>
        <v>0</v>
      </c>
    </row>
    <row r="248" spans="1:26">
      <c r="A248" s="633" t="s">
        <v>313</v>
      </c>
      <c r="B248" s="633" t="s">
        <v>12</v>
      </c>
      <c r="C248" s="763">
        <v>671311771</v>
      </c>
      <c r="D248" s="763">
        <v>21721789</v>
      </c>
      <c r="E248" s="763">
        <v>693033560</v>
      </c>
      <c r="F248" s="763">
        <v>502501826</v>
      </c>
      <c r="G248" s="763">
        <v>10347688</v>
      </c>
      <c r="H248" s="763">
        <v>512849514</v>
      </c>
      <c r="I248" s="763">
        <v>176413424</v>
      </c>
      <c r="J248" s="763">
        <v>-265516</v>
      </c>
      <c r="K248" s="763">
        <v>176147908</v>
      </c>
      <c r="L248" s="763">
        <v>2134493</v>
      </c>
      <c r="M248" s="763">
        <v>47043743</v>
      </c>
      <c r="N248" s="763">
        <v>0</v>
      </c>
      <c r="O248" s="763">
        <v>47043743</v>
      </c>
      <c r="P248" s="763">
        <v>1431209218</v>
      </c>
      <c r="Q248" s="763">
        <v>1352361514</v>
      </c>
      <c r="R248" s="763">
        <v>1384165475</v>
      </c>
      <c r="S248" s="763">
        <v>1431209218</v>
      </c>
      <c r="T248" s="763">
        <v>1825242</v>
      </c>
      <c r="U248" s="763">
        <v>0</v>
      </c>
      <c r="V248" s="763">
        <v>1825242</v>
      </c>
      <c r="W248" s="763">
        <v>107979074</v>
      </c>
      <c r="X248" s="763">
        <v>0</v>
      </c>
      <c r="Y248" s="763">
        <v>1431209218</v>
      </c>
      <c r="Z248" s="634">
        <f t="shared" si="3"/>
        <v>0</v>
      </c>
    </row>
    <row r="249" spans="1:26">
      <c r="A249" s="633" t="s">
        <v>313</v>
      </c>
      <c r="B249" s="633" t="s">
        <v>13</v>
      </c>
      <c r="C249" s="763">
        <v>677365309</v>
      </c>
      <c r="D249" s="763">
        <v>-3910773</v>
      </c>
      <c r="E249" s="763">
        <v>673454536</v>
      </c>
      <c r="F249" s="763">
        <v>504425309</v>
      </c>
      <c r="G249" s="763">
        <v>6613054</v>
      </c>
      <c r="H249" s="763">
        <v>511038363</v>
      </c>
      <c r="I249" s="763">
        <v>178809640</v>
      </c>
      <c r="J249" s="763">
        <v>-114866</v>
      </c>
      <c r="K249" s="763">
        <v>178694774</v>
      </c>
      <c r="L249" s="763">
        <v>2134493</v>
      </c>
      <c r="M249" s="763">
        <v>47441941</v>
      </c>
      <c r="N249" s="763">
        <v>0</v>
      </c>
      <c r="O249" s="763">
        <v>47441941</v>
      </c>
      <c r="P249" s="763">
        <v>1412764107</v>
      </c>
      <c r="Q249" s="763">
        <v>1362734751</v>
      </c>
      <c r="R249" s="763">
        <v>1365322166</v>
      </c>
      <c r="S249" s="763">
        <v>1412764107</v>
      </c>
      <c r="T249" s="763">
        <v>2094759</v>
      </c>
      <c r="U249" s="763">
        <v>0</v>
      </c>
      <c r="V249" s="763">
        <v>2094759</v>
      </c>
      <c r="W249" s="763">
        <v>105118738</v>
      </c>
      <c r="X249" s="763">
        <v>0</v>
      </c>
      <c r="Y249" s="763">
        <v>1412764107</v>
      </c>
      <c r="Z249" s="634">
        <f t="shared" si="3"/>
        <v>0</v>
      </c>
    </row>
    <row r="250" spans="1:26">
      <c r="A250" s="633" t="s">
        <v>313</v>
      </c>
      <c r="B250" s="633" t="s">
        <v>14</v>
      </c>
      <c r="C250" s="763">
        <v>645711614</v>
      </c>
      <c r="D250" s="763">
        <v>-75720097</v>
      </c>
      <c r="E250" s="763">
        <v>569991517</v>
      </c>
      <c r="F250" s="763">
        <v>503862674</v>
      </c>
      <c r="G250" s="763">
        <v>-35555726</v>
      </c>
      <c r="H250" s="763">
        <v>468306948</v>
      </c>
      <c r="I250" s="763">
        <v>162092706</v>
      </c>
      <c r="J250" s="763">
        <v>-1879885</v>
      </c>
      <c r="K250" s="763">
        <v>160212821</v>
      </c>
      <c r="L250" s="763">
        <v>2134493</v>
      </c>
      <c r="M250" s="763">
        <v>42716832</v>
      </c>
      <c r="N250" s="763">
        <v>0</v>
      </c>
      <c r="O250" s="763">
        <v>42716832</v>
      </c>
      <c r="P250" s="763">
        <v>1243362611</v>
      </c>
      <c r="Q250" s="763">
        <v>1313801487</v>
      </c>
      <c r="R250" s="763">
        <v>1200645779</v>
      </c>
      <c r="S250" s="763">
        <v>1243362611</v>
      </c>
      <c r="T250" s="763">
        <v>1849505</v>
      </c>
      <c r="U250" s="763">
        <v>0</v>
      </c>
      <c r="V250" s="763">
        <v>1849505</v>
      </c>
      <c r="W250" s="763">
        <v>80638645</v>
      </c>
      <c r="X250" s="763">
        <v>0</v>
      </c>
      <c r="Y250" s="763">
        <v>1243362611</v>
      </c>
      <c r="Z250" s="634">
        <f t="shared" si="3"/>
        <v>0</v>
      </c>
    </row>
    <row r="251" spans="1:26">
      <c r="A251" s="633" t="s">
        <v>313</v>
      </c>
      <c r="B251" s="633" t="s">
        <v>15</v>
      </c>
      <c r="C251" s="763">
        <v>521341474</v>
      </c>
      <c r="D251" s="763">
        <v>-87510668</v>
      </c>
      <c r="E251" s="763">
        <v>433830806</v>
      </c>
      <c r="F251" s="763">
        <v>454994811</v>
      </c>
      <c r="G251" s="763">
        <v>-34885966</v>
      </c>
      <c r="H251" s="763">
        <v>420108845</v>
      </c>
      <c r="I251" s="763">
        <v>155508707</v>
      </c>
      <c r="J251" s="763">
        <v>-874465</v>
      </c>
      <c r="K251" s="763">
        <v>154634242</v>
      </c>
      <c r="L251" s="763">
        <v>2134493</v>
      </c>
      <c r="M251" s="763">
        <v>38966814</v>
      </c>
      <c r="N251" s="763">
        <v>0</v>
      </c>
      <c r="O251" s="763">
        <v>38966814</v>
      </c>
      <c r="P251" s="763">
        <v>1049675200</v>
      </c>
      <c r="Q251" s="763">
        <v>1133979485</v>
      </c>
      <c r="R251" s="763">
        <v>1010708386</v>
      </c>
      <c r="S251" s="763">
        <v>1049675200</v>
      </c>
      <c r="T251" s="763">
        <v>1625397</v>
      </c>
      <c r="U251" s="763">
        <v>0</v>
      </c>
      <c r="V251" s="763">
        <v>1625397</v>
      </c>
      <c r="W251" s="763">
        <v>56708935</v>
      </c>
      <c r="X251" s="763">
        <v>0</v>
      </c>
      <c r="Y251" s="763">
        <v>1049675200</v>
      </c>
      <c r="Z251" s="634">
        <f t="shared" ref="Z251:Z314" si="4">Y251-O251-R251</f>
        <v>0</v>
      </c>
    </row>
    <row r="252" spans="1:26">
      <c r="A252" s="633" t="s">
        <v>313</v>
      </c>
      <c r="B252" s="633" t="s">
        <v>16</v>
      </c>
      <c r="C252" s="763">
        <v>363828628</v>
      </c>
      <c r="D252" s="763">
        <v>26398630</v>
      </c>
      <c r="E252" s="763">
        <v>390227258</v>
      </c>
      <c r="F252" s="763">
        <v>363822033</v>
      </c>
      <c r="G252" s="763">
        <v>-2171790</v>
      </c>
      <c r="H252" s="763">
        <v>361650243</v>
      </c>
      <c r="I252" s="763">
        <v>135938823</v>
      </c>
      <c r="J252" s="763">
        <v>878677</v>
      </c>
      <c r="K252" s="763">
        <v>136817500</v>
      </c>
      <c r="L252" s="763">
        <v>2134493</v>
      </c>
      <c r="M252" s="763">
        <v>37021332</v>
      </c>
      <c r="N252" s="763">
        <v>0</v>
      </c>
      <c r="O252" s="763">
        <v>37021332</v>
      </c>
      <c r="P252" s="763">
        <v>927850826</v>
      </c>
      <c r="Q252" s="763">
        <v>865723977</v>
      </c>
      <c r="R252" s="763">
        <v>890829494</v>
      </c>
      <c r="S252" s="763">
        <v>927850826</v>
      </c>
      <c r="T252" s="763">
        <v>1493857</v>
      </c>
      <c r="U252" s="763">
        <v>0</v>
      </c>
      <c r="V252" s="763">
        <v>1493857</v>
      </c>
      <c r="W252" s="763">
        <v>44067537</v>
      </c>
      <c r="X252" s="763">
        <v>0</v>
      </c>
      <c r="Y252" s="763">
        <v>927850826</v>
      </c>
      <c r="Z252" s="634">
        <f t="shared" si="4"/>
        <v>0</v>
      </c>
    </row>
    <row r="253" spans="1:26">
      <c r="A253" s="633" t="s">
        <v>313</v>
      </c>
      <c r="B253" s="633" t="s">
        <v>17</v>
      </c>
      <c r="C253" s="763">
        <v>430022883</v>
      </c>
      <c r="D253" s="763">
        <v>52514698</v>
      </c>
      <c r="E253" s="763">
        <v>482537581</v>
      </c>
      <c r="F253" s="763">
        <v>370923842</v>
      </c>
      <c r="G253" s="763">
        <v>1522633</v>
      </c>
      <c r="H253" s="763">
        <v>372446475</v>
      </c>
      <c r="I253" s="763">
        <v>132165593</v>
      </c>
      <c r="J253" s="763">
        <v>553221</v>
      </c>
      <c r="K253" s="763">
        <v>132718814</v>
      </c>
      <c r="L253" s="763">
        <v>2134493</v>
      </c>
      <c r="M253" s="763">
        <v>41614058</v>
      </c>
      <c r="N253" s="763">
        <v>0</v>
      </c>
      <c r="O253" s="763">
        <v>41614058</v>
      </c>
      <c r="P253" s="763">
        <v>1031451421</v>
      </c>
      <c r="Q253" s="763">
        <v>935246811</v>
      </c>
      <c r="R253" s="763">
        <v>989837363</v>
      </c>
      <c r="S253" s="763">
        <v>1031451421</v>
      </c>
      <c r="T253" s="763">
        <v>1821549</v>
      </c>
      <c r="U253" s="763">
        <v>0</v>
      </c>
      <c r="V253" s="763">
        <v>1821549</v>
      </c>
      <c r="W253" s="763">
        <v>54851542</v>
      </c>
      <c r="X253" s="763">
        <v>0</v>
      </c>
      <c r="Y253" s="763">
        <v>1031451421</v>
      </c>
      <c r="Z253" s="634">
        <f t="shared" si="4"/>
        <v>0</v>
      </c>
    </row>
    <row r="254" spans="1:26">
      <c r="A254" s="633" t="s">
        <v>313</v>
      </c>
      <c r="B254" s="586" t="s">
        <v>184</v>
      </c>
      <c r="C254" s="763">
        <v>6077003534</v>
      </c>
      <c r="D254" s="763">
        <v>5716659</v>
      </c>
      <c r="E254" s="763">
        <v>6082720193</v>
      </c>
      <c r="F254" s="763">
        <v>5039513419</v>
      </c>
      <c r="G254" s="763">
        <v>6544958</v>
      </c>
      <c r="H254" s="763">
        <v>5046058377</v>
      </c>
      <c r="I254" s="763">
        <v>1781277974</v>
      </c>
      <c r="J254" s="763">
        <v>249663</v>
      </c>
      <c r="K254" s="763">
        <v>1781527637</v>
      </c>
      <c r="L254" s="763">
        <v>25613916</v>
      </c>
      <c r="M254" s="763">
        <v>489464204</v>
      </c>
      <c r="N254" s="763">
        <v>0</v>
      </c>
      <c r="O254" s="763">
        <v>489464204</v>
      </c>
      <c r="P254" s="763">
        <v>13425384327</v>
      </c>
      <c r="Q254" s="763">
        <v>12923408843</v>
      </c>
      <c r="R254" s="763">
        <v>12935920123</v>
      </c>
      <c r="S254" s="763">
        <v>13425384327</v>
      </c>
      <c r="T254" s="763">
        <v>21454523</v>
      </c>
      <c r="U254" s="763">
        <v>0</v>
      </c>
      <c r="V254" s="763">
        <v>21454523</v>
      </c>
      <c r="W254" s="763">
        <v>801146886</v>
      </c>
      <c r="X254" s="763">
        <v>0</v>
      </c>
      <c r="Y254" s="763">
        <v>13425384327</v>
      </c>
      <c r="Z254" s="634">
        <f t="shared" si="4"/>
        <v>0</v>
      </c>
    </row>
    <row r="255" spans="1:26">
      <c r="A255" s="633" t="s">
        <v>312</v>
      </c>
      <c r="B255" s="633" t="s">
        <v>6</v>
      </c>
      <c r="C255" s="763">
        <v>533416097</v>
      </c>
      <c r="D255" s="763">
        <v>-14441820</v>
      </c>
      <c r="E255" s="763">
        <v>518974277</v>
      </c>
      <c r="F255" s="763">
        <v>382408191</v>
      </c>
      <c r="G255" s="763">
        <v>-4692593</v>
      </c>
      <c r="H255" s="763">
        <v>377715598</v>
      </c>
      <c r="I255" s="763">
        <v>133450561</v>
      </c>
      <c r="J255" s="763">
        <v>-1221431</v>
      </c>
      <c r="K255" s="763">
        <v>132229130</v>
      </c>
      <c r="L255" s="763">
        <v>2134493</v>
      </c>
      <c r="M255" s="763">
        <v>42451875</v>
      </c>
      <c r="N255" s="763">
        <v>0</v>
      </c>
      <c r="O255" s="763">
        <v>42451875</v>
      </c>
      <c r="P255" s="763">
        <v>1073505373</v>
      </c>
      <c r="Q255" s="763">
        <v>1051409342</v>
      </c>
      <c r="R255" s="763">
        <v>1031053498</v>
      </c>
      <c r="S255" s="763">
        <v>1073505373</v>
      </c>
      <c r="T255" s="763">
        <v>1993685</v>
      </c>
      <c r="U255" s="763">
        <v>0</v>
      </c>
      <c r="V255" s="763">
        <v>1993685</v>
      </c>
      <c r="W255" s="763">
        <v>59036048</v>
      </c>
      <c r="X255" s="763">
        <v>0</v>
      </c>
      <c r="Y255" s="763">
        <v>1073505373</v>
      </c>
      <c r="Z255" s="634">
        <f t="shared" si="4"/>
        <v>0</v>
      </c>
    </row>
    <row r="256" spans="1:26">
      <c r="A256" s="633" t="s">
        <v>312</v>
      </c>
      <c r="B256" s="633" t="s">
        <v>7</v>
      </c>
      <c r="C256" s="763">
        <v>487054755</v>
      </c>
      <c r="D256" s="763">
        <v>-63836923</v>
      </c>
      <c r="E256" s="763">
        <v>423217832</v>
      </c>
      <c r="F256" s="763">
        <v>367721635</v>
      </c>
      <c r="G256" s="763">
        <v>-25407246</v>
      </c>
      <c r="H256" s="763">
        <v>342314389</v>
      </c>
      <c r="I256" s="763">
        <v>117336049</v>
      </c>
      <c r="J256" s="763">
        <v>-1546426</v>
      </c>
      <c r="K256" s="763">
        <v>115789623</v>
      </c>
      <c r="L256" s="763">
        <v>2134493</v>
      </c>
      <c r="M256" s="763">
        <v>36581280</v>
      </c>
      <c r="N256" s="763">
        <v>0</v>
      </c>
      <c r="O256" s="763">
        <v>36581280</v>
      </c>
      <c r="P256" s="763">
        <v>920037617</v>
      </c>
      <c r="Q256" s="763">
        <v>974246932</v>
      </c>
      <c r="R256" s="763">
        <v>883456337</v>
      </c>
      <c r="S256" s="763">
        <v>920037617</v>
      </c>
      <c r="T256" s="763">
        <v>1972672</v>
      </c>
      <c r="U256" s="763">
        <v>0</v>
      </c>
      <c r="V256" s="763">
        <v>1972672</v>
      </c>
      <c r="W256" s="763">
        <v>42990493</v>
      </c>
      <c r="X256" s="763">
        <v>0</v>
      </c>
      <c r="Y256" s="763">
        <v>920037617</v>
      </c>
      <c r="Z256" s="634">
        <f t="shared" si="4"/>
        <v>0</v>
      </c>
    </row>
    <row r="257" spans="1:26">
      <c r="A257" s="633" t="s">
        <v>312</v>
      </c>
      <c r="B257" s="633" t="s">
        <v>8</v>
      </c>
      <c r="C257" s="763">
        <v>409115540</v>
      </c>
      <c r="D257" s="763">
        <v>-7397878</v>
      </c>
      <c r="E257" s="763">
        <v>401717662</v>
      </c>
      <c r="F257" s="763">
        <v>359093122</v>
      </c>
      <c r="G257" s="763">
        <v>20065957</v>
      </c>
      <c r="H257" s="763">
        <v>379159079</v>
      </c>
      <c r="I257" s="763">
        <v>135911469</v>
      </c>
      <c r="J257" s="763">
        <v>500411</v>
      </c>
      <c r="K257" s="763">
        <v>136411880</v>
      </c>
      <c r="L257" s="763">
        <v>2134493</v>
      </c>
      <c r="M257" s="763">
        <v>37374265</v>
      </c>
      <c r="N257" s="763">
        <v>0</v>
      </c>
      <c r="O257" s="763">
        <v>37374265</v>
      </c>
      <c r="P257" s="763">
        <v>956797379</v>
      </c>
      <c r="Q257" s="763">
        <v>906254624</v>
      </c>
      <c r="R257" s="763">
        <v>919423114</v>
      </c>
      <c r="S257" s="763">
        <v>956797379</v>
      </c>
      <c r="T257" s="763">
        <v>1762615</v>
      </c>
      <c r="U257" s="763">
        <v>0</v>
      </c>
      <c r="V257" s="763">
        <v>1762615</v>
      </c>
      <c r="W257" s="763">
        <v>46493974</v>
      </c>
      <c r="X257" s="763">
        <v>0</v>
      </c>
      <c r="Y257" s="763">
        <v>956797379</v>
      </c>
      <c r="Z257" s="634">
        <f t="shared" si="4"/>
        <v>0</v>
      </c>
    </row>
    <row r="258" spans="1:26">
      <c r="A258" s="633" t="s">
        <v>312</v>
      </c>
      <c r="B258" s="633" t="s">
        <v>9</v>
      </c>
      <c r="C258" s="763">
        <v>381798595</v>
      </c>
      <c r="D258" s="763">
        <v>-3757124</v>
      </c>
      <c r="E258" s="763">
        <v>378041471</v>
      </c>
      <c r="F258" s="763">
        <v>378757285</v>
      </c>
      <c r="G258" s="763">
        <v>5887325</v>
      </c>
      <c r="H258" s="763">
        <v>384644610</v>
      </c>
      <c r="I258" s="763">
        <v>138928870</v>
      </c>
      <c r="J258" s="763">
        <v>1428177</v>
      </c>
      <c r="K258" s="763">
        <v>140357047</v>
      </c>
      <c r="L258" s="763">
        <v>2134493</v>
      </c>
      <c r="M258" s="763">
        <v>36458709</v>
      </c>
      <c r="N258" s="763">
        <v>0</v>
      </c>
      <c r="O258" s="763">
        <v>36458709</v>
      </c>
      <c r="P258" s="763">
        <v>941636330</v>
      </c>
      <c r="Q258" s="763">
        <v>901619243</v>
      </c>
      <c r="R258" s="763">
        <v>905177621</v>
      </c>
      <c r="S258" s="763">
        <v>941636330</v>
      </c>
      <c r="T258" s="763">
        <v>1658358</v>
      </c>
      <c r="U258" s="763">
        <v>0</v>
      </c>
      <c r="V258" s="763">
        <v>1658358</v>
      </c>
      <c r="W258" s="763">
        <v>45002952</v>
      </c>
      <c r="X258" s="763">
        <v>0</v>
      </c>
      <c r="Y258" s="763">
        <v>941636330</v>
      </c>
      <c r="Z258" s="634">
        <f t="shared" si="4"/>
        <v>0</v>
      </c>
    </row>
    <row r="259" spans="1:26">
      <c r="A259" s="633" t="s">
        <v>312</v>
      </c>
      <c r="B259" s="633" t="s">
        <v>10</v>
      </c>
      <c r="C259" s="763">
        <v>406412613</v>
      </c>
      <c r="D259" s="763">
        <v>108462321</v>
      </c>
      <c r="E259" s="763">
        <v>514874934</v>
      </c>
      <c r="F259" s="763">
        <v>399547318</v>
      </c>
      <c r="G259" s="763">
        <v>53656312</v>
      </c>
      <c r="H259" s="763">
        <v>453203630</v>
      </c>
      <c r="I259" s="763">
        <v>156614758</v>
      </c>
      <c r="J259" s="763">
        <v>2771908</v>
      </c>
      <c r="K259" s="763">
        <v>159386666</v>
      </c>
      <c r="L259" s="763">
        <v>2134493</v>
      </c>
      <c r="M259" s="763">
        <v>42099822</v>
      </c>
      <c r="N259" s="763">
        <v>0</v>
      </c>
      <c r="O259" s="763">
        <v>42099822</v>
      </c>
      <c r="P259" s="763">
        <v>1171699545</v>
      </c>
      <c r="Q259" s="763">
        <v>964709182</v>
      </c>
      <c r="R259" s="763">
        <v>1129599723</v>
      </c>
      <c r="S259" s="763">
        <v>1171699545</v>
      </c>
      <c r="T259" s="763">
        <v>1617456</v>
      </c>
      <c r="U259" s="763">
        <v>0</v>
      </c>
      <c r="V259" s="763">
        <v>1617456</v>
      </c>
      <c r="W259" s="763">
        <v>70549764</v>
      </c>
      <c r="X259" s="763">
        <v>0</v>
      </c>
      <c r="Y259" s="763">
        <v>1171699545</v>
      </c>
      <c r="Z259" s="634">
        <f t="shared" si="4"/>
        <v>0</v>
      </c>
    </row>
    <row r="260" spans="1:26">
      <c r="A260" s="633" t="s">
        <v>312</v>
      </c>
      <c r="B260" s="633" t="s">
        <v>11</v>
      </c>
      <c r="C260" s="763">
        <v>578558703</v>
      </c>
      <c r="D260" s="763">
        <v>53900331</v>
      </c>
      <c r="E260" s="763">
        <v>632459034</v>
      </c>
      <c r="F260" s="763">
        <v>473755320</v>
      </c>
      <c r="G260" s="763">
        <v>11743657</v>
      </c>
      <c r="H260" s="763">
        <v>485498977</v>
      </c>
      <c r="I260" s="763">
        <v>158206538</v>
      </c>
      <c r="J260" s="763">
        <v>25505</v>
      </c>
      <c r="K260" s="763">
        <v>158232043</v>
      </c>
      <c r="L260" s="763">
        <v>2134493</v>
      </c>
      <c r="M260" s="763">
        <v>44736173</v>
      </c>
      <c r="N260" s="763">
        <v>0</v>
      </c>
      <c r="O260" s="763">
        <v>44736173</v>
      </c>
      <c r="P260" s="763">
        <v>1323060720</v>
      </c>
      <c r="Q260" s="763">
        <v>1212655054</v>
      </c>
      <c r="R260" s="763">
        <v>1278324547</v>
      </c>
      <c r="S260" s="763">
        <v>1323060720</v>
      </c>
      <c r="T260" s="763">
        <v>1739428</v>
      </c>
      <c r="U260" s="763">
        <v>0</v>
      </c>
      <c r="V260" s="763">
        <v>1739428</v>
      </c>
      <c r="W260" s="763">
        <v>90963929</v>
      </c>
      <c r="X260" s="763">
        <v>0</v>
      </c>
      <c r="Y260" s="763">
        <v>1323060720</v>
      </c>
      <c r="Z260" s="634">
        <f t="shared" si="4"/>
        <v>0</v>
      </c>
    </row>
    <row r="261" spans="1:26">
      <c r="A261" s="633" t="s">
        <v>312</v>
      </c>
      <c r="B261" s="633" t="s">
        <v>12</v>
      </c>
      <c r="C261" s="763">
        <v>678386538</v>
      </c>
      <c r="D261" s="763">
        <v>21934961</v>
      </c>
      <c r="E261" s="763">
        <v>700321499</v>
      </c>
      <c r="F261" s="763">
        <v>507336243</v>
      </c>
      <c r="G261" s="763">
        <v>10447907</v>
      </c>
      <c r="H261" s="763">
        <v>517784150</v>
      </c>
      <c r="I261" s="763">
        <v>176451866</v>
      </c>
      <c r="J261" s="763">
        <v>-265826</v>
      </c>
      <c r="K261" s="763">
        <v>176186040</v>
      </c>
      <c r="L261" s="763">
        <v>2134493</v>
      </c>
      <c r="M261" s="763">
        <v>47902505</v>
      </c>
      <c r="N261" s="763">
        <v>0</v>
      </c>
      <c r="O261" s="763">
        <v>47902505</v>
      </c>
      <c r="P261" s="763">
        <v>1444328687</v>
      </c>
      <c r="Q261" s="763">
        <v>1364309140</v>
      </c>
      <c r="R261" s="763">
        <v>1396426182</v>
      </c>
      <c r="S261" s="763">
        <v>1444328687</v>
      </c>
      <c r="T261" s="763">
        <v>1825242</v>
      </c>
      <c r="U261" s="763">
        <v>0</v>
      </c>
      <c r="V261" s="763">
        <v>1825242</v>
      </c>
      <c r="W261" s="763">
        <v>108975810</v>
      </c>
      <c r="X261" s="763">
        <v>0</v>
      </c>
      <c r="Y261" s="763">
        <v>1444328687</v>
      </c>
      <c r="Z261" s="634">
        <f t="shared" si="4"/>
        <v>0</v>
      </c>
    </row>
    <row r="262" spans="1:26">
      <c r="A262" s="633" t="s">
        <v>312</v>
      </c>
      <c r="B262" s="633" t="s">
        <v>13</v>
      </c>
      <c r="C262" s="763">
        <v>684478331</v>
      </c>
      <c r="D262" s="763">
        <v>-3948734</v>
      </c>
      <c r="E262" s="763">
        <v>680529597</v>
      </c>
      <c r="F262" s="763">
        <v>509275808</v>
      </c>
      <c r="G262" s="763">
        <v>6676673</v>
      </c>
      <c r="H262" s="763">
        <v>515952481</v>
      </c>
      <c r="I262" s="763">
        <v>178848043</v>
      </c>
      <c r="J262" s="763">
        <v>-115402</v>
      </c>
      <c r="K262" s="763">
        <v>178732641</v>
      </c>
      <c r="L262" s="763">
        <v>2134493</v>
      </c>
      <c r="M262" s="763">
        <v>48300436</v>
      </c>
      <c r="N262" s="763">
        <v>0</v>
      </c>
      <c r="O262" s="763">
        <v>48300436</v>
      </c>
      <c r="P262" s="763">
        <v>1425649648</v>
      </c>
      <c r="Q262" s="763">
        <v>1374736675</v>
      </c>
      <c r="R262" s="763">
        <v>1377349212</v>
      </c>
      <c r="S262" s="763">
        <v>1425649648</v>
      </c>
      <c r="T262" s="763">
        <v>2094759</v>
      </c>
      <c r="U262" s="763">
        <v>0</v>
      </c>
      <c r="V262" s="763">
        <v>2094759</v>
      </c>
      <c r="W262" s="763">
        <v>106080425</v>
      </c>
      <c r="X262" s="763">
        <v>0</v>
      </c>
      <c r="Y262" s="763">
        <v>1425649648</v>
      </c>
      <c r="Z262" s="634">
        <f t="shared" si="4"/>
        <v>0</v>
      </c>
    </row>
    <row r="263" spans="1:26">
      <c r="A263" s="633" t="s">
        <v>312</v>
      </c>
      <c r="B263" s="633" t="s">
        <v>14</v>
      </c>
      <c r="C263" s="763">
        <v>652409399</v>
      </c>
      <c r="D263" s="763">
        <v>-76458968</v>
      </c>
      <c r="E263" s="763">
        <v>575950431</v>
      </c>
      <c r="F263" s="763">
        <v>508692411</v>
      </c>
      <c r="G263" s="763">
        <v>-35893262</v>
      </c>
      <c r="H263" s="763">
        <v>472799149</v>
      </c>
      <c r="I263" s="763">
        <v>162129946</v>
      </c>
      <c r="J263" s="763">
        <v>-1882335</v>
      </c>
      <c r="K263" s="763">
        <v>160247611</v>
      </c>
      <c r="L263" s="763">
        <v>2134493</v>
      </c>
      <c r="M263" s="763">
        <v>43545486</v>
      </c>
      <c r="N263" s="763">
        <v>0</v>
      </c>
      <c r="O263" s="763">
        <v>43545486</v>
      </c>
      <c r="P263" s="763">
        <v>1254677170</v>
      </c>
      <c r="Q263" s="763">
        <v>1325366249</v>
      </c>
      <c r="R263" s="763">
        <v>1211131684</v>
      </c>
      <c r="S263" s="763">
        <v>1254677170</v>
      </c>
      <c r="T263" s="763">
        <v>1849505</v>
      </c>
      <c r="U263" s="763">
        <v>0</v>
      </c>
      <c r="V263" s="763">
        <v>1849505</v>
      </c>
      <c r="W263" s="763">
        <v>81379204</v>
      </c>
      <c r="X263" s="763">
        <v>0</v>
      </c>
      <c r="Y263" s="763">
        <v>1254677170</v>
      </c>
      <c r="Z263" s="634">
        <f t="shared" si="4"/>
        <v>0</v>
      </c>
    </row>
    <row r="264" spans="1:26">
      <c r="A264" s="633" t="s">
        <v>312</v>
      </c>
      <c r="B264" s="633" t="s">
        <v>15</v>
      </c>
      <c r="C264" s="763">
        <v>526668917</v>
      </c>
      <c r="D264" s="763">
        <v>-88365806</v>
      </c>
      <c r="E264" s="763">
        <v>438303111</v>
      </c>
      <c r="F264" s="763">
        <v>459331455</v>
      </c>
      <c r="G264" s="763">
        <v>-35218738</v>
      </c>
      <c r="H264" s="763">
        <v>424112717</v>
      </c>
      <c r="I264" s="763">
        <v>155542766</v>
      </c>
      <c r="J264" s="763">
        <v>-875736</v>
      </c>
      <c r="K264" s="763">
        <v>154667030</v>
      </c>
      <c r="L264" s="763">
        <v>2134493</v>
      </c>
      <c r="M264" s="763">
        <v>39819266</v>
      </c>
      <c r="N264" s="763">
        <v>0</v>
      </c>
      <c r="O264" s="763">
        <v>39819266</v>
      </c>
      <c r="P264" s="763">
        <v>1059036617</v>
      </c>
      <c r="Q264" s="763">
        <v>1143677631</v>
      </c>
      <c r="R264" s="763">
        <v>1019217351</v>
      </c>
      <c r="S264" s="763">
        <v>1059036617</v>
      </c>
      <c r="T264" s="763">
        <v>1625397</v>
      </c>
      <c r="U264" s="763">
        <v>0</v>
      </c>
      <c r="V264" s="763">
        <v>1625397</v>
      </c>
      <c r="W264" s="763">
        <v>57214723</v>
      </c>
      <c r="X264" s="763">
        <v>0</v>
      </c>
      <c r="Y264" s="763">
        <v>1059036617</v>
      </c>
      <c r="Z264" s="634">
        <f t="shared" si="4"/>
        <v>0</v>
      </c>
    </row>
    <row r="265" spans="1:26">
      <c r="A265" s="633" t="s">
        <v>312</v>
      </c>
      <c r="B265" s="633" t="s">
        <v>16</v>
      </c>
      <c r="C265" s="763">
        <v>367584094</v>
      </c>
      <c r="D265" s="763">
        <v>26654633</v>
      </c>
      <c r="E265" s="763">
        <v>394238727</v>
      </c>
      <c r="F265" s="763">
        <v>367274543</v>
      </c>
      <c r="G265" s="763">
        <v>-2195999</v>
      </c>
      <c r="H265" s="763">
        <v>365078544</v>
      </c>
      <c r="I265" s="763">
        <v>135967070</v>
      </c>
      <c r="J265" s="763">
        <v>880000</v>
      </c>
      <c r="K265" s="763">
        <v>136847070</v>
      </c>
      <c r="L265" s="763">
        <v>2134493</v>
      </c>
      <c r="M265" s="763">
        <v>37841844</v>
      </c>
      <c r="N265" s="763">
        <v>0</v>
      </c>
      <c r="O265" s="763">
        <v>37841844</v>
      </c>
      <c r="P265" s="763">
        <v>936140678</v>
      </c>
      <c r="Q265" s="763">
        <v>872960200</v>
      </c>
      <c r="R265" s="763">
        <v>898298834</v>
      </c>
      <c r="S265" s="763">
        <v>936140678</v>
      </c>
      <c r="T265" s="763">
        <v>1493857</v>
      </c>
      <c r="U265" s="763">
        <v>0</v>
      </c>
      <c r="V265" s="763">
        <v>1493857</v>
      </c>
      <c r="W265" s="763">
        <v>44463609</v>
      </c>
      <c r="X265" s="763">
        <v>0</v>
      </c>
      <c r="Y265" s="763">
        <v>936140678</v>
      </c>
      <c r="Z265" s="634">
        <f t="shared" si="4"/>
        <v>0</v>
      </c>
    </row>
    <row r="266" spans="1:26">
      <c r="A266" s="633" t="s">
        <v>312</v>
      </c>
      <c r="B266" s="633" t="s">
        <v>17</v>
      </c>
      <c r="C266" s="763">
        <v>434513811</v>
      </c>
      <c r="D266" s="763">
        <v>53027408</v>
      </c>
      <c r="E266" s="763">
        <v>487541219</v>
      </c>
      <c r="F266" s="763">
        <v>374449891</v>
      </c>
      <c r="G266" s="763">
        <v>1536065</v>
      </c>
      <c r="H266" s="763">
        <v>375985956</v>
      </c>
      <c r="I266" s="763">
        <v>132195465</v>
      </c>
      <c r="J266" s="763">
        <v>553334</v>
      </c>
      <c r="K266" s="763">
        <v>132748799</v>
      </c>
      <c r="L266" s="763">
        <v>2134493</v>
      </c>
      <c r="M266" s="763">
        <v>42457674</v>
      </c>
      <c r="N266" s="763">
        <v>0</v>
      </c>
      <c r="O266" s="763">
        <v>42457674</v>
      </c>
      <c r="P266" s="763">
        <v>1040868141</v>
      </c>
      <c r="Q266" s="763">
        <v>943293660</v>
      </c>
      <c r="R266" s="763">
        <v>998410467</v>
      </c>
      <c r="S266" s="763">
        <v>1040868141</v>
      </c>
      <c r="T266" s="763">
        <v>1821549</v>
      </c>
      <c r="U266" s="763">
        <v>0</v>
      </c>
      <c r="V266" s="763">
        <v>1821549</v>
      </c>
      <c r="W266" s="763">
        <v>55363869</v>
      </c>
      <c r="X266" s="763">
        <v>0</v>
      </c>
      <c r="Y266" s="763">
        <v>1040868141</v>
      </c>
      <c r="Z266" s="634">
        <f t="shared" si="4"/>
        <v>0</v>
      </c>
    </row>
    <row r="267" spans="1:26">
      <c r="A267" s="633" t="s">
        <v>312</v>
      </c>
      <c r="B267" s="586" t="s">
        <v>184</v>
      </c>
      <c r="C267" s="763">
        <v>6140397393</v>
      </c>
      <c r="D267" s="763">
        <v>5772401</v>
      </c>
      <c r="E267" s="763">
        <v>6146169794</v>
      </c>
      <c r="F267" s="763">
        <v>5087643222</v>
      </c>
      <c r="G267" s="763">
        <v>6606058</v>
      </c>
      <c r="H267" s="763">
        <v>5094249280</v>
      </c>
      <c r="I267" s="763">
        <v>1781583401</v>
      </c>
      <c r="J267" s="763">
        <v>252179</v>
      </c>
      <c r="K267" s="763">
        <v>1781835580</v>
      </c>
      <c r="L267" s="763">
        <v>25613916</v>
      </c>
      <c r="M267" s="763">
        <v>499569335</v>
      </c>
      <c r="N267" s="763">
        <v>0</v>
      </c>
      <c r="O267" s="763">
        <v>499569335</v>
      </c>
      <c r="P267" s="763">
        <v>13547437905</v>
      </c>
      <c r="Q267" s="763">
        <v>13035237932</v>
      </c>
      <c r="R267" s="763">
        <v>13047868570</v>
      </c>
      <c r="S267" s="763">
        <v>13547437905</v>
      </c>
      <c r="T267" s="763">
        <v>21454523</v>
      </c>
      <c r="U267" s="763">
        <v>0</v>
      </c>
      <c r="V267" s="763">
        <v>21454523</v>
      </c>
      <c r="W267" s="763">
        <v>808514800</v>
      </c>
      <c r="X267" s="763">
        <v>0</v>
      </c>
      <c r="Y267" s="763">
        <v>13547437905</v>
      </c>
      <c r="Z267" s="634">
        <f t="shared" si="4"/>
        <v>0</v>
      </c>
    </row>
    <row r="268" spans="1:26">
      <c r="A268" s="633" t="s">
        <v>311</v>
      </c>
      <c r="B268" s="633" t="s">
        <v>6</v>
      </c>
      <c r="C268" s="763">
        <v>538290039</v>
      </c>
      <c r="D268" s="763">
        <v>-14564741</v>
      </c>
      <c r="E268" s="763">
        <v>523725298</v>
      </c>
      <c r="F268" s="763">
        <v>386003528</v>
      </c>
      <c r="G268" s="763">
        <v>-4734057</v>
      </c>
      <c r="H268" s="763">
        <v>381269471</v>
      </c>
      <c r="I268" s="763">
        <v>133318212</v>
      </c>
      <c r="J268" s="763">
        <v>-1221778</v>
      </c>
      <c r="K268" s="763">
        <v>132096434</v>
      </c>
      <c r="L268" s="763">
        <v>2134493</v>
      </c>
      <c r="M268" s="763">
        <v>43293388</v>
      </c>
      <c r="N268" s="763">
        <v>0</v>
      </c>
      <c r="O268" s="763">
        <v>43293388</v>
      </c>
      <c r="P268" s="763">
        <v>1082519084</v>
      </c>
      <c r="Q268" s="763">
        <v>1059746272</v>
      </c>
      <c r="R268" s="763">
        <v>1039225696</v>
      </c>
      <c r="S268" s="763">
        <v>1082519084</v>
      </c>
      <c r="T268" s="763">
        <v>1993685</v>
      </c>
      <c r="U268" s="763">
        <v>0</v>
      </c>
      <c r="V268" s="763">
        <v>1993685</v>
      </c>
      <c r="W268" s="763">
        <v>59530201</v>
      </c>
      <c r="X268" s="763">
        <v>0</v>
      </c>
      <c r="Y268" s="763">
        <v>1082519084</v>
      </c>
      <c r="Z268" s="634">
        <f t="shared" si="4"/>
        <v>0</v>
      </c>
    </row>
    <row r="269" spans="1:26">
      <c r="A269" s="633" t="s">
        <v>311</v>
      </c>
      <c r="B269" s="633" t="s">
        <v>7</v>
      </c>
      <c r="C269" s="763">
        <v>491457730</v>
      </c>
      <c r="D269" s="763">
        <v>-48749465</v>
      </c>
      <c r="E269" s="763">
        <v>442708265</v>
      </c>
      <c r="F269" s="763">
        <v>371170467</v>
      </c>
      <c r="G269" s="763">
        <v>-13434869</v>
      </c>
      <c r="H269" s="763">
        <v>357735598</v>
      </c>
      <c r="I269" s="763">
        <v>119374822</v>
      </c>
      <c r="J269" s="763">
        <v>-1568109</v>
      </c>
      <c r="K269" s="763">
        <v>117806713</v>
      </c>
      <c r="L269" s="763">
        <v>2134493</v>
      </c>
      <c r="M269" s="763">
        <v>38678089</v>
      </c>
      <c r="N269" s="763">
        <v>0</v>
      </c>
      <c r="O269" s="763">
        <v>38678089</v>
      </c>
      <c r="P269" s="763">
        <v>959063158</v>
      </c>
      <c r="Q269" s="763">
        <v>984137512</v>
      </c>
      <c r="R269" s="763">
        <v>920385069</v>
      </c>
      <c r="S269" s="763">
        <v>959063158</v>
      </c>
      <c r="T269" s="763">
        <v>1972672</v>
      </c>
      <c r="U269" s="763">
        <v>0</v>
      </c>
      <c r="V269" s="763">
        <v>1972672</v>
      </c>
      <c r="W269" s="763">
        <v>46390825</v>
      </c>
      <c r="X269" s="763">
        <v>0</v>
      </c>
      <c r="Y269" s="763">
        <v>959063158</v>
      </c>
      <c r="Z269" s="634">
        <f t="shared" si="4"/>
        <v>0</v>
      </c>
    </row>
    <row r="270" spans="1:26">
      <c r="A270" s="633" t="s">
        <v>311</v>
      </c>
      <c r="B270" s="633" t="s">
        <v>8</v>
      </c>
      <c r="C270" s="763">
        <v>412793069</v>
      </c>
      <c r="D270" s="763">
        <v>-21849114</v>
      </c>
      <c r="E270" s="763">
        <v>390943955</v>
      </c>
      <c r="F270" s="763">
        <v>362459926</v>
      </c>
      <c r="G270" s="763">
        <v>8049725</v>
      </c>
      <c r="H270" s="763">
        <v>370509651</v>
      </c>
      <c r="I270" s="763">
        <v>135974901</v>
      </c>
      <c r="J270" s="763">
        <v>504488</v>
      </c>
      <c r="K270" s="763">
        <v>136479389</v>
      </c>
      <c r="L270" s="763">
        <v>2134493</v>
      </c>
      <c r="M270" s="763">
        <v>38227444</v>
      </c>
      <c r="N270" s="763">
        <v>0</v>
      </c>
      <c r="O270" s="763">
        <v>38227444</v>
      </c>
      <c r="P270" s="763">
        <v>938294932</v>
      </c>
      <c r="Q270" s="763">
        <v>913362389</v>
      </c>
      <c r="R270" s="763">
        <v>900067488</v>
      </c>
      <c r="S270" s="763">
        <v>938294932</v>
      </c>
      <c r="T270" s="763">
        <v>1762615</v>
      </c>
      <c r="U270" s="763">
        <v>0</v>
      </c>
      <c r="V270" s="763">
        <v>1762615</v>
      </c>
      <c r="W270" s="763">
        <v>44305610</v>
      </c>
      <c r="X270" s="763">
        <v>0</v>
      </c>
      <c r="Y270" s="763">
        <v>938294932</v>
      </c>
      <c r="Z270" s="634">
        <f t="shared" si="4"/>
        <v>0</v>
      </c>
    </row>
    <row r="271" spans="1:26">
      <c r="A271" s="633" t="s">
        <v>311</v>
      </c>
      <c r="B271" s="633" t="s">
        <v>9</v>
      </c>
      <c r="C271" s="763">
        <v>385234060</v>
      </c>
      <c r="D271" s="763">
        <v>-3790281</v>
      </c>
      <c r="E271" s="763">
        <v>381443779</v>
      </c>
      <c r="F271" s="763">
        <v>382316714</v>
      </c>
      <c r="G271" s="763">
        <v>5941090</v>
      </c>
      <c r="H271" s="763">
        <v>388257804</v>
      </c>
      <c r="I271" s="763">
        <v>138770870</v>
      </c>
      <c r="J271" s="763">
        <v>1427643</v>
      </c>
      <c r="K271" s="763">
        <v>140198513</v>
      </c>
      <c r="L271" s="763">
        <v>2134493</v>
      </c>
      <c r="M271" s="763">
        <v>37293693</v>
      </c>
      <c r="N271" s="763">
        <v>0</v>
      </c>
      <c r="O271" s="763">
        <v>37293693</v>
      </c>
      <c r="P271" s="763">
        <v>949328282</v>
      </c>
      <c r="Q271" s="763">
        <v>908456137</v>
      </c>
      <c r="R271" s="763">
        <v>912034589</v>
      </c>
      <c r="S271" s="763">
        <v>949328282</v>
      </c>
      <c r="T271" s="763">
        <v>1658358</v>
      </c>
      <c r="U271" s="763">
        <v>0</v>
      </c>
      <c r="V271" s="763">
        <v>1658358</v>
      </c>
      <c r="W271" s="763">
        <v>45362138</v>
      </c>
      <c r="X271" s="763">
        <v>0</v>
      </c>
      <c r="Y271" s="763">
        <v>949328282</v>
      </c>
      <c r="Z271" s="634">
        <f t="shared" si="4"/>
        <v>0</v>
      </c>
    </row>
    <row r="272" spans="1:26">
      <c r="A272" s="633" t="s">
        <v>311</v>
      </c>
      <c r="B272" s="633" t="s">
        <v>10</v>
      </c>
      <c r="C272" s="763">
        <v>410177610</v>
      </c>
      <c r="D272" s="763">
        <v>109393497</v>
      </c>
      <c r="E272" s="763">
        <v>519571107</v>
      </c>
      <c r="F272" s="763">
        <v>403328452</v>
      </c>
      <c r="G272" s="763">
        <v>54158290</v>
      </c>
      <c r="H272" s="763">
        <v>457486742</v>
      </c>
      <c r="I272" s="763">
        <v>156451758</v>
      </c>
      <c r="J272" s="763">
        <v>2770579</v>
      </c>
      <c r="K272" s="763">
        <v>159222337</v>
      </c>
      <c r="L272" s="763">
        <v>2134493</v>
      </c>
      <c r="M272" s="763">
        <v>42970862</v>
      </c>
      <c r="N272" s="763">
        <v>0</v>
      </c>
      <c r="O272" s="763">
        <v>42970862</v>
      </c>
      <c r="P272" s="763">
        <v>1181385541</v>
      </c>
      <c r="Q272" s="763">
        <v>972092313</v>
      </c>
      <c r="R272" s="763">
        <v>1138414679</v>
      </c>
      <c r="S272" s="763">
        <v>1181385541</v>
      </c>
      <c r="T272" s="763">
        <v>1617456</v>
      </c>
      <c r="U272" s="763">
        <v>0</v>
      </c>
      <c r="V272" s="763">
        <v>1617456</v>
      </c>
      <c r="W272" s="763">
        <v>71121473</v>
      </c>
      <c r="X272" s="763">
        <v>0</v>
      </c>
      <c r="Y272" s="763">
        <v>1181385541</v>
      </c>
      <c r="Z272" s="634">
        <f t="shared" si="4"/>
        <v>0</v>
      </c>
    </row>
    <row r="273" spans="1:26">
      <c r="A273" s="633" t="s">
        <v>311</v>
      </c>
      <c r="B273" s="633" t="s">
        <v>11</v>
      </c>
      <c r="C273" s="763">
        <v>583914674</v>
      </c>
      <c r="D273" s="763">
        <v>54364696</v>
      </c>
      <c r="E273" s="763">
        <v>638279370</v>
      </c>
      <c r="F273" s="763">
        <v>478254743</v>
      </c>
      <c r="G273" s="763">
        <v>11855871</v>
      </c>
      <c r="H273" s="763">
        <v>490110614</v>
      </c>
      <c r="I273" s="763">
        <v>158048538</v>
      </c>
      <c r="J273" s="763">
        <v>25469</v>
      </c>
      <c r="K273" s="763">
        <v>158074007</v>
      </c>
      <c r="L273" s="763">
        <v>2134493</v>
      </c>
      <c r="M273" s="763">
        <v>45583186</v>
      </c>
      <c r="N273" s="763">
        <v>0</v>
      </c>
      <c r="O273" s="763">
        <v>45583186</v>
      </c>
      <c r="P273" s="763">
        <v>1334181670</v>
      </c>
      <c r="Q273" s="763">
        <v>1222352448</v>
      </c>
      <c r="R273" s="763">
        <v>1288598484</v>
      </c>
      <c r="S273" s="763">
        <v>1334181670</v>
      </c>
      <c r="T273" s="763">
        <v>1739428</v>
      </c>
      <c r="U273" s="763">
        <v>0</v>
      </c>
      <c r="V273" s="763">
        <v>1739428</v>
      </c>
      <c r="W273" s="763">
        <v>91719337</v>
      </c>
      <c r="X273" s="763">
        <v>0</v>
      </c>
      <c r="Y273" s="763">
        <v>1334181670</v>
      </c>
      <c r="Z273" s="634">
        <f t="shared" si="4"/>
        <v>0</v>
      </c>
    </row>
    <row r="274" spans="1:26">
      <c r="A274" s="633" t="s">
        <v>311</v>
      </c>
      <c r="B274" s="633" t="s">
        <v>12</v>
      </c>
      <c r="C274" s="763">
        <v>684643065</v>
      </c>
      <c r="D274" s="763">
        <v>22124428</v>
      </c>
      <c r="E274" s="763">
        <v>706767493</v>
      </c>
      <c r="F274" s="763">
        <v>512159827</v>
      </c>
      <c r="G274" s="763">
        <v>10547849</v>
      </c>
      <c r="H274" s="763">
        <v>522707676</v>
      </c>
      <c r="I274" s="763">
        <v>176288866</v>
      </c>
      <c r="J274" s="763">
        <v>-265646</v>
      </c>
      <c r="K274" s="763">
        <v>176023220</v>
      </c>
      <c r="L274" s="763">
        <v>2134493</v>
      </c>
      <c r="M274" s="763">
        <v>48779511</v>
      </c>
      <c r="N274" s="763">
        <v>0</v>
      </c>
      <c r="O274" s="763">
        <v>48779511</v>
      </c>
      <c r="P274" s="763">
        <v>1456412393</v>
      </c>
      <c r="Q274" s="763">
        <v>1375226251</v>
      </c>
      <c r="R274" s="763">
        <v>1407632882</v>
      </c>
      <c r="S274" s="763">
        <v>1456412393</v>
      </c>
      <c r="T274" s="763">
        <v>1825242</v>
      </c>
      <c r="U274" s="763">
        <v>0</v>
      </c>
      <c r="V274" s="763">
        <v>1825242</v>
      </c>
      <c r="W274" s="763">
        <v>109868458</v>
      </c>
      <c r="X274" s="763">
        <v>0</v>
      </c>
      <c r="Y274" s="763">
        <v>1456412393</v>
      </c>
      <c r="Z274" s="634">
        <f t="shared" si="4"/>
        <v>0</v>
      </c>
    </row>
    <row r="275" spans="1:26">
      <c r="A275" s="633" t="s">
        <v>311</v>
      </c>
      <c r="B275" s="633" t="s">
        <v>13</v>
      </c>
      <c r="C275" s="763">
        <v>690769659</v>
      </c>
      <c r="D275" s="763">
        <v>-3982474</v>
      </c>
      <c r="E275" s="763">
        <v>686787185</v>
      </c>
      <c r="F275" s="763">
        <v>514115440</v>
      </c>
      <c r="G275" s="763">
        <v>6740122</v>
      </c>
      <c r="H275" s="763">
        <v>520855562</v>
      </c>
      <c r="I275" s="763">
        <v>178685043</v>
      </c>
      <c r="J275" s="763">
        <v>-115472</v>
      </c>
      <c r="K275" s="763">
        <v>178569571</v>
      </c>
      <c r="L275" s="763">
        <v>2134493</v>
      </c>
      <c r="M275" s="763">
        <v>49179661</v>
      </c>
      <c r="N275" s="763">
        <v>0</v>
      </c>
      <c r="O275" s="763">
        <v>49179661</v>
      </c>
      <c r="P275" s="763">
        <v>1437526472</v>
      </c>
      <c r="Q275" s="763">
        <v>1385704635</v>
      </c>
      <c r="R275" s="763">
        <v>1388346811</v>
      </c>
      <c r="S275" s="763">
        <v>1437526472</v>
      </c>
      <c r="T275" s="763">
        <v>2094759</v>
      </c>
      <c r="U275" s="763">
        <v>0</v>
      </c>
      <c r="V275" s="763">
        <v>2094759</v>
      </c>
      <c r="W275" s="763">
        <v>106942728</v>
      </c>
      <c r="X275" s="763">
        <v>0</v>
      </c>
      <c r="Y275" s="763">
        <v>1437526472</v>
      </c>
      <c r="Z275" s="634">
        <f t="shared" si="4"/>
        <v>0</v>
      </c>
    </row>
    <row r="276" spans="1:26">
      <c r="A276" s="633" t="s">
        <v>311</v>
      </c>
      <c r="B276" s="633" t="s">
        <v>14</v>
      </c>
      <c r="C276" s="763">
        <v>658332465</v>
      </c>
      <c r="D276" s="763">
        <v>-77115679</v>
      </c>
      <c r="E276" s="763">
        <v>581216786</v>
      </c>
      <c r="F276" s="763">
        <v>513511328</v>
      </c>
      <c r="G276" s="763">
        <v>-36230032</v>
      </c>
      <c r="H276" s="763">
        <v>477281296</v>
      </c>
      <c r="I276" s="763">
        <v>161971946</v>
      </c>
      <c r="J276" s="763">
        <v>-1881686</v>
      </c>
      <c r="K276" s="763">
        <v>160090260</v>
      </c>
      <c r="L276" s="763">
        <v>2134493</v>
      </c>
      <c r="M276" s="763">
        <v>44400790</v>
      </c>
      <c r="N276" s="763">
        <v>0</v>
      </c>
      <c r="O276" s="763">
        <v>44400790</v>
      </c>
      <c r="P276" s="763">
        <v>1265123625</v>
      </c>
      <c r="Q276" s="763">
        <v>1335950232</v>
      </c>
      <c r="R276" s="763">
        <v>1220722835</v>
      </c>
      <c r="S276" s="763">
        <v>1265123625</v>
      </c>
      <c r="T276" s="763">
        <v>1849505</v>
      </c>
      <c r="U276" s="763">
        <v>0</v>
      </c>
      <c r="V276" s="763">
        <v>1849505</v>
      </c>
      <c r="W276" s="763">
        <v>82045846</v>
      </c>
      <c r="X276" s="763">
        <v>0</v>
      </c>
      <c r="Y276" s="763">
        <v>1265123625</v>
      </c>
      <c r="Z276" s="634">
        <f t="shared" si="4"/>
        <v>0</v>
      </c>
    </row>
    <row r="277" spans="1:26">
      <c r="A277" s="633" t="s">
        <v>311</v>
      </c>
      <c r="B277" s="633" t="s">
        <v>15</v>
      </c>
      <c r="C277" s="763">
        <v>531374822</v>
      </c>
      <c r="D277" s="763">
        <v>-89125855</v>
      </c>
      <c r="E277" s="763">
        <v>442248967</v>
      </c>
      <c r="F277" s="763">
        <v>463658458</v>
      </c>
      <c r="G277" s="763">
        <v>-35550712</v>
      </c>
      <c r="H277" s="763">
        <v>428107746</v>
      </c>
      <c r="I277" s="763">
        <v>155413824</v>
      </c>
      <c r="J277" s="763">
        <v>-876493</v>
      </c>
      <c r="K277" s="763">
        <v>154537331</v>
      </c>
      <c r="L277" s="763">
        <v>2134493</v>
      </c>
      <c r="M277" s="763">
        <v>40708664</v>
      </c>
      <c r="N277" s="763">
        <v>0</v>
      </c>
      <c r="O277" s="763">
        <v>40708664</v>
      </c>
      <c r="P277" s="763">
        <v>1067737201</v>
      </c>
      <c r="Q277" s="763">
        <v>1152581597</v>
      </c>
      <c r="R277" s="763">
        <v>1027028537</v>
      </c>
      <c r="S277" s="763">
        <v>1067737201</v>
      </c>
      <c r="T277" s="763">
        <v>1625397</v>
      </c>
      <c r="U277" s="763">
        <v>0</v>
      </c>
      <c r="V277" s="763">
        <v>1625397</v>
      </c>
      <c r="W277" s="763">
        <v>57676365</v>
      </c>
      <c r="X277" s="763">
        <v>0</v>
      </c>
      <c r="Y277" s="763">
        <v>1067737201</v>
      </c>
      <c r="Z277" s="634">
        <f t="shared" si="4"/>
        <v>0</v>
      </c>
    </row>
    <row r="278" spans="1:26">
      <c r="A278" s="633" t="s">
        <v>311</v>
      </c>
      <c r="B278" s="633" t="s">
        <v>16</v>
      </c>
      <c r="C278" s="763">
        <v>370893620</v>
      </c>
      <c r="D278" s="763">
        <v>26882169</v>
      </c>
      <c r="E278" s="763">
        <v>397775789</v>
      </c>
      <c r="F278" s="763">
        <v>370719522</v>
      </c>
      <c r="G278" s="763">
        <v>-2220062</v>
      </c>
      <c r="H278" s="763">
        <v>368499460</v>
      </c>
      <c r="I278" s="763">
        <v>135837317</v>
      </c>
      <c r="J278" s="763">
        <v>880920</v>
      </c>
      <c r="K278" s="763">
        <v>136718237</v>
      </c>
      <c r="L278" s="763">
        <v>2134493</v>
      </c>
      <c r="M278" s="763">
        <v>38706734</v>
      </c>
      <c r="N278" s="763">
        <v>0</v>
      </c>
      <c r="O278" s="763">
        <v>38706734</v>
      </c>
      <c r="P278" s="763">
        <v>943834713</v>
      </c>
      <c r="Q278" s="763">
        <v>879584952</v>
      </c>
      <c r="R278" s="763">
        <v>905127979</v>
      </c>
      <c r="S278" s="763">
        <v>943834713</v>
      </c>
      <c r="T278" s="763">
        <v>1493857</v>
      </c>
      <c r="U278" s="763">
        <v>0</v>
      </c>
      <c r="V278" s="763">
        <v>1493857</v>
      </c>
      <c r="W278" s="763">
        <v>44824283</v>
      </c>
      <c r="X278" s="763">
        <v>0</v>
      </c>
      <c r="Y278" s="763">
        <v>943834713</v>
      </c>
      <c r="Z278" s="634">
        <f t="shared" si="4"/>
        <v>0</v>
      </c>
    </row>
    <row r="279" spans="1:26">
      <c r="A279" s="633" t="s">
        <v>311</v>
      </c>
      <c r="B279" s="633" t="s">
        <v>17</v>
      </c>
      <c r="C279" s="763">
        <v>438477820</v>
      </c>
      <c r="D279" s="763">
        <v>53483106</v>
      </c>
      <c r="E279" s="763">
        <v>491960926</v>
      </c>
      <c r="F279" s="763">
        <v>377968238</v>
      </c>
      <c r="G279" s="763">
        <v>1549488</v>
      </c>
      <c r="H279" s="763">
        <v>379517726</v>
      </c>
      <c r="I279" s="763">
        <v>132017337</v>
      </c>
      <c r="J279" s="763">
        <v>552993</v>
      </c>
      <c r="K279" s="763">
        <v>132570330</v>
      </c>
      <c r="L279" s="763">
        <v>2134493</v>
      </c>
      <c r="M279" s="763">
        <v>43352886</v>
      </c>
      <c r="N279" s="763">
        <v>0</v>
      </c>
      <c r="O279" s="763">
        <v>43352886</v>
      </c>
      <c r="P279" s="763">
        <v>1049536361</v>
      </c>
      <c r="Q279" s="763">
        <v>950597888</v>
      </c>
      <c r="R279" s="763">
        <v>1006183475</v>
      </c>
      <c r="S279" s="763">
        <v>1049536361</v>
      </c>
      <c r="T279" s="763">
        <v>1821549</v>
      </c>
      <c r="U279" s="763">
        <v>0</v>
      </c>
      <c r="V279" s="763">
        <v>1821549</v>
      </c>
      <c r="W279" s="763">
        <v>55822610</v>
      </c>
      <c r="X279" s="763">
        <v>0</v>
      </c>
      <c r="Y279" s="763">
        <v>1049536361</v>
      </c>
      <c r="Z279" s="634">
        <f t="shared" si="4"/>
        <v>0</v>
      </c>
    </row>
    <row r="280" spans="1:26">
      <c r="A280" s="633" t="s">
        <v>311</v>
      </c>
      <c r="B280" s="586" t="s">
        <v>184</v>
      </c>
      <c r="C280" s="763">
        <v>6196358633</v>
      </c>
      <c r="D280" s="763">
        <v>7070287</v>
      </c>
      <c r="E280" s="763">
        <v>6203428920</v>
      </c>
      <c r="F280" s="763">
        <v>5135666643</v>
      </c>
      <c r="G280" s="763">
        <v>6672703</v>
      </c>
      <c r="H280" s="763">
        <v>5142339346</v>
      </c>
      <c r="I280" s="763">
        <v>1782153434</v>
      </c>
      <c r="J280" s="763">
        <v>232908</v>
      </c>
      <c r="K280" s="763">
        <v>1782386342</v>
      </c>
      <c r="L280" s="763">
        <v>25613916</v>
      </c>
      <c r="M280" s="763">
        <v>511174908</v>
      </c>
      <c r="N280" s="763">
        <v>0</v>
      </c>
      <c r="O280" s="763">
        <v>511174908</v>
      </c>
      <c r="P280" s="763">
        <v>13664943432</v>
      </c>
      <c r="Q280" s="763">
        <v>13139792626</v>
      </c>
      <c r="R280" s="763">
        <v>13153768524</v>
      </c>
      <c r="S280" s="763">
        <v>13664943432</v>
      </c>
      <c r="T280" s="763">
        <v>21454523</v>
      </c>
      <c r="U280" s="763">
        <v>0</v>
      </c>
      <c r="V280" s="763">
        <v>21454523</v>
      </c>
      <c r="W280" s="763">
        <v>815609874</v>
      </c>
      <c r="X280" s="763">
        <v>0</v>
      </c>
      <c r="Y280" s="763">
        <v>13664943432</v>
      </c>
      <c r="Z280" s="634">
        <f t="shared" si="4"/>
        <v>0</v>
      </c>
    </row>
    <row r="281" spans="1:26">
      <c r="A281" s="633" t="s">
        <v>310</v>
      </c>
      <c r="B281" s="633" t="s">
        <v>6</v>
      </c>
      <c r="C281" s="763">
        <v>543419883</v>
      </c>
      <c r="D281" s="763">
        <v>-14695307</v>
      </c>
      <c r="E281" s="763">
        <v>528724576</v>
      </c>
      <c r="F281" s="763">
        <v>389497506</v>
      </c>
      <c r="G281" s="763">
        <v>-4774516</v>
      </c>
      <c r="H281" s="763">
        <v>384722990</v>
      </c>
      <c r="I281" s="763">
        <v>133511863</v>
      </c>
      <c r="J281" s="763">
        <v>-1223516</v>
      </c>
      <c r="K281" s="763">
        <v>132288347</v>
      </c>
      <c r="L281" s="763">
        <v>2134493</v>
      </c>
      <c r="M281" s="763">
        <v>44188217</v>
      </c>
      <c r="N281" s="763">
        <v>0</v>
      </c>
      <c r="O281" s="763">
        <v>44188217</v>
      </c>
      <c r="P281" s="763">
        <v>1092058623</v>
      </c>
      <c r="Q281" s="763">
        <v>1068563745</v>
      </c>
      <c r="R281" s="763">
        <v>1047870406</v>
      </c>
      <c r="S281" s="763">
        <v>1092058623</v>
      </c>
      <c r="T281" s="763">
        <v>1993685</v>
      </c>
      <c r="U281" s="763">
        <v>0</v>
      </c>
      <c r="V281" s="763">
        <v>1993685</v>
      </c>
      <c r="W281" s="763">
        <v>60083247</v>
      </c>
      <c r="X281" s="763">
        <v>0</v>
      </c>
      <c r="Y281" s="763">
        <v>1092058623</v>
      </c>
      <c r="Z281" s="634">
        <f t="shared" si="4"/>
        <v>0</v>
      </c>
    </row>
    <row r="282" spans="1:26">
      <c r="A282" s="633" t="s">
        <v>310</v>
      </c>
      <c r="B282" s="633" t="s">
        <v>7</v>
      </c>
      <c r="C282" s="763">
        <v>496091027</v>
      </c>
      <c r="D282" s="763">
        <v>-64967235</v>
      </c>
      <c r="E282" s="763">
        <v>431123792</v>
      </c>
      <c r="F282" s="763">
        <v>374522165</v>
      </c>
      <c r="G282" s="763">
        <v>-25875649</v>
      </c>
      <c r="H282" s="763">
        <v>348646516</v>
      </c>
      <c r="I282" s="763">
        <v>117394932</v>
      </c>
      <c r="J282" s="763">
        <v>-1549799</v>
      </c>
      <c r="K282" s="763">
        <v>115845133</v>
      </c>
      <c r="L282" s="763">
        <v>2134493</v>
      </c>
      <c r="M282" s="763">
        <v>38150971</v>
      </c>
      <c r="N282" s="763">
        <v>0</v>
      </c>
      <c r="O282" s="763">
        <v>38150971</v>
      </c>
      <c r="P282" s="763">
        <v>935900905</v>
      </c>
      <c r="Q282" s="763">
        <v>990142617</v>
      </c>
      <c r="R282" s="763">
        <v>897749934</v>
      </c>
      <c r="S282" s="763">
        <v>935900905</v>
      </c>
      <c r="T282" s="763">
        <v>1972672</v>
      </c>
      <c r="U282" s="763">
        <v>0</v>
      </c>
      <c r="V282" s="763">
        <v>1972672</v>
      </c>
      <c r="W282" s="763">
        <v>43754598</v>
      </c>
      <c r="X282" s="763">
        <v>0</v>
      </c>
      <c r="Y282" s="763">
        <v>935900905</v>
      </c>
      <c r="Z282" s="634">
        <f t="shared" si="4"/>
        <v>0</v>
      </c>
    </row>
    <row r="283" spans="1:26">
      <c r="A283" s="633" t="s">
        <v>310</v>
      </c>
      <c r="B283" s="633" t="s">
        <v>8</v>
      </c>
      <c r="C283" s="763">
        <v>416659517</v>
      </c>
      <c r="D283" s="763">
        <v>-7529883</v>
      </c>
      <c r="E283" s="763">
        <v>409129634</v>
      </c>
      <c r="F283" s="763">
        <v>365731959</v>
      </c>
      <c r="G283" s="763">
        <v>20436613</v>
      </c>
      <c r="H283" s="763">
        <v>386168572</v>
      </c>
      <c r="I283" s="763">
        <v>135970472</v>
      </c>
      <c r="J283" s="763">
        <v>501662</v>
      </c>
      <c r="K283" s="763">
        <v>136472134</v>
      </c>
      <c r="L283" s="763">
        <v>2134493</v>
      </c>
      <c r="M283" s="763">
        <v>39119290</v>
      </c>
      <c r="N283" s="763">
        <v>0</v>
      </c>
      <c r="O283" s="763">
        <v>39119290</v>
      </c>
      <c r="P283" s="763">
        <v>973024123</v>
      </c>
      <c r="Q283" s="763">
        <v>920496441</v>
      </c>
      <c r="R283" s="763">
        <v>933904833</v>
      </c>
      <c r="S283" s="763">
        <v>973024123</v>
      </c>
      <c r="T283" s="763">
        <v>1762615</v>
      </c>
      <c r="U283" s="763">
        <v>0</v>
      </c>
      <c r="V283" s="763">
        <v>1762615</v>
      </c>
      <c r="W283" s="763">
        <v>47294085</v>
      </c>
      <c r="X283" s="763">
        <v>0</v>
      </c>
      <c r="Y283" s="763">
        <v>973024123</v>
      </c>
      <c r="Z283" s="634">
        <f t="shared" si="4"/>
        <v>0</v>
      </c>
    </row>
    <row r="284" spans="1:26">
      <c r="A284" s="633" t="s">
        <v>310</v>
      </c>
      <c r="B284" s="633" t="s">
        <v>9</v>
      </c>
      <c r="C284" s="763">
        <v>388847104</v>
      </c>
      <c r="D284" s="763">
        <v>-3825501</v>
      </c>
      <c r="E284" s="763">
        <v>385021603</v>
      </c>
      <c r="F284" s="763">
        <v>385775824</v>
      </c>
      <c r="G284" s="763">
        <v>5993460</v>
      </c>
      <c r="H284" s="763">
        <v>391769284</v>
      </c>
      <c r="I284" s="763">
        <v>138960077</v>
      </c>
      <c r="J284" s="763">
        <v>1429807</v>
      </c>
      <c r="K284" s="763">
        <v>140389884</v>
      </c>
      <c r="L284" s="763">
        <v>2134493</v>
      </c>
      <c r="M284" s="763">
        <v>38156548</v>
      </c>
      <c r="N284" s="763">
        <v>0</v>
      </c>
      <c r="O284" s="763">
        <v>38156548</v>
      </c>
      <c r="P284" s="763">
        <v>957471812</v>
      </c>
      <c r="Q284" s="763">
        <v>915717498</v>
      </c>
      <c r="R284" s="763">
        <v>919315264</v>
      </c>
      <c r="S284" s="763">
        <v>957471812</v>
      </c>
      <c r="T284" s="763">
        <v>1658358</v>
      </c>
      <c r="U284" s="763">
        <v>0</v>
      </c>
      <c r="V284" s="763">
        <v>1658358</v>
      </c>
      <c r="W284" s="763">
        <v>45764899</v>
      </c>
      <c r="X284" s="763">
        <v>0</v>
      </c>
      <c r="Y284" s="763">
        <v>957471812</v>
      </c>
      <c r="Z284" s="634">
        <f t="shared" si="4"/>
        <v>0</v>
      </c>
    </row>
    <row r="285" spans="1:26">
      <c r="A285" s="633" t="s">
        <v>310</v>
      </c>
      <c r="B285" s="633" t="s">
        <v>10</v>
      </c>
      <c r="C285" s="763">
        <v>414144393</v>
      </c>
      <c r="D285" s="763">
        <v>110382586</v>
      </c>
      <c r="E285" s="763">
        <v>524526979</v>
      </c>
      <c r="F285" s="763">
        <v>407002882</v>
      </c>
      <c r="G285" s="763">
        <v>54646065</v>
      </c>
      <c r="H285" s="763">
        <v>461648947</v>
      </c>
      <c r="I285" s="763">
        <v>156646732</v>
      </c>
      <c r="J285" s="763">
        <v>2776069</v>
      </c>
      <c r="K285" s="763">
        <v>159422801</v>
      </c>
      <c r="L285" s="763">
        <v>2134493</v>
      </c>
      <c r="M285" s="763">
        <v>43859916</v>
      </c>
      <c r="N285" s="763">
        <v>0</v>
      </c>
      <c r="O285" s="763">
        <v>43859916</v>
      </c>
      <c r="P285" s="763">
        <v>1191593136</v>
      </c>
      <c r="Q285" s="763">
        <v>979928500</v>
      </c>
      <c r="R285" s="763">
        <v>1147733220</v>
      </c>
      <c r="S285" s="763">
        <v>1191593136</v>
      </c>
      <c r="T285" s="763">
        <v>1617456</v>
      </c>
      <c r="U285" s="763">
        <v>0</v>
      </c>
      <c r="V285" s="763">
        <v>1617456</v>
      </c>
      <c r="W285" s="763">
        <v>71755830</v>
      </c>
      <c r="X285" s="763">
        <v>0</v>
      </c>
      <c r="Y285" s="763">
        <v>1191593136</v>
      </c>
      <c r="Z285" s="634">
        <f t="shared" si="4"/>
        <v>0</v>
      </c>
    </row>
    <row r="286" spans="1:26">
      <c r="A286" s="633" t="s">
        <v>310</v>
      </c>
      <c r="B286" s="633" t="s">
        <v>11</v>
      </c>
      <c r="C286" s="763">
        <v>589575089</v>
      </c>
      <c r="D286" s="763">
        <v>54857941</v>
      </c>
      <c r="E286" s="763">
        <v>644433030</v>
      </c>
      <c r="F286" s="763">
        <v>482626768</v>
      </c>
      <c r="G286" s="763">
        <v>11964715</v>
      </c>
      <c r="H286" s="763">
        <v>494591483</v>
      </c>
      <c r="I286" s="763">
        <v>158242522</v>
      </c>
      <c r="J286" s="763">
        <v>25362</v>
      </c>
      <c r="K286" s="763">
        <v>158267884</v>
      </c>
      <c r="L286" s="763">
        <v>2134493</v>
      </c>
      <c r="M286" s="763">
        <v>46438046</v>
      </c>
      <c r="N286" s="763">
        <v>0</v>
      </c>
      <c r="O286" s="763">
        <v>46438046</v>
      </c>
      <c r="P286" s="763">
        <v>1345864936</v>
      </c>
      <c r="Q286" s="763">
        <v>1232578872</v>
      </c>
      <c r="R286" s="763">
        <v>1299426890</v>
      </c>
      <c r="S286" s="763">
        <v>1345864936</v>
      </c>
      <c r="T286" s="763">
        <v>1739428</v>
      </c>
      <c r="U286" s="763">
        <v>0</v>
      </c>
      <c r="V286" s="763">
        <v>1739428</v>
      </c>
      <c r="W286" s="763">
        <v>92551100</v>
      </c>
      <c r="X286" s="763">
        <v>0</v>
      </c>
      <c r="Y286" s="763">
        <v>1345864936</v>
      </c>
      <c r="Z286" s="634">
        <f t="shared" si="4"/>
        <v>0</v>
      </c>
    </row>
    <row r="287" spans="1:26">
      <c r="A287" s="633" t="s">
        <v>310</v>
      </c>
      <c r="B287" s="633" t="s">
        <v>12</v>
      </c>
      <c r="C287" s="763">
        <v>691263757</v>
      </c>
      <c r="D287" s="763">
        <v>22325677</v>
      </c>
      <c r="E287" s="763">
        <v>713589434</v>
      </c>
      <c r="F287" s="763">
        <v>516846674</v>
      </c>
      <c r="G287" s="763">
        <v>10644793</v>
      </c>
      <c r="H287" s="763">
        <v>527491467</v>
      </c>
      <c r="I287" s="763">
        <v>176490309</v>
      </c>
      <c r="J287" s="763">
        <v>-266135</v>
      </c>
      <c r="K287" s="763">
        <v>176224174</v>
      </c>
      <c r="L287" s="763">
        <v>2134493</v>
      </c>
      <c r="M287" s="763">
        <v>49656326</v>
      </c>
      <c r="N287" s="763">
        <v>0</v>
      </c>
      <c r="O287" s="763">
        <v>49656326</v>
      </c>
      <c r="P287" s="763">
        <v>1469095894</v>
      </c>
      <c r="Q287" s="763">
        <v>1386735233</v>
      </c>
      <c r="R287" s="763">
        <v>1419439568</v>
      </c>
      <c r="S287" s="763">
        <v>1469095894</v>
      </c>
      <c r="T287" s="763">
        <v>1825242</v>
      </c>
      <c r="U287" s="763">
        <v>0</v>
      </c>
      <c r="V287" s="763">
        <v>1825242</v>
      </c>
      <c r="W287" s="763">
        <v>110849659</v>
      </c>
      <c r="X287" s="763">
        <v>0</v>
      </c>
      <c r="Y287" s="763">
        <v>1469095894</v>
      </c>
      <c r="Z287" s="634">
        <f t="shared" si="4"/>
        <v>0</v>
      </c>
    </row>
    <row r="288" spans="1:26">
      <c r="A288" s="633" t="s">
        <v>310</v>
      </c>
      <c r="B288" s="633" t="s">
        <v>13</v>
      </c>
      <c r="C288" s="763">
        <v>697431032</v>
      </c>
      <c r="D288" s="763">
        <v>-4018312</v>
      </c>
      <c r="E288" s="763">
        <v>693412720</v>
      </c>
      <c r="F288" s="763">
        <v>518817872</v>
      </c>
      <c r="G288" s="763">
        <v>6801694</v>
      </c>
      <c r="H288" s="763">
        <v>525619566</v>
      </c>
      <c r="I288" s="763">
        <v>178924848</v>
      </c>
      <c r="J288" s="763">
        <v>-116474</v>
      </c>
      <c r="K288" s="763">
        <v>178808374</v>
      </c>
      <c r="L288" s="763">
        <v>2134493</v>
      </c>
      <c r="M288" s="763">
        <v>50052421</v>
      </c>
      <c r="N288" s="763">
        <v>0</v>
      </c>
      <c r="O288" s="763">
        <v>50052421</v>
      </c>
      <c r="P288" s="763">
        <v>1450027574</v>
      </c>
      <c r="Q288" s="763">
        <v>1397308245</v>
      </c>
      <c r="R288" s="763">
        <v>1399975153</v>
      </c>
      <c r="S288" s="763">
        <v>1450027574</v>
      </c>
      <c r="T288" s="763">
        <v>2094759</v>
      </c>
      <c r="U288" s="763">
        <v>0</v>
      </c>
      <c r="V288" s="763">
        <v>2094759</v>
      </c>
      <c r="W288" s="763">
        <v>107895846</v>
      </c>
      <c r="X288" s="763">
        <v>0</v>
      </c>
      <c r="Y288" s="763">
        <v>1450027574</v>
      </c>
      <c r="Z288" s="634">
        <f t="shared" si="4"/>
        <v>0</v>
      </c>
    </row>
    <row r="289" spans="1:26">
      <c r="A289" s="633" t="s">
        <v>310</v>
      </c>
      <c r="B289" s="633" t="s">
        <v>14</v>
      </c>
      <c r="C289" s="763">
        <v>664606386</v>
      </c>
      <c r="D289" s="763">
        <v>-77813233</v>
      </c>
      <c r="E289" s="763">
        <v>586793153</v>
      </c>
      <c r="F289" s="763">
        <v>518193646</v>
      </c>
      <c r="G289" s="763">
        <v>-36557236</v>
      </c>
      <c r="H289" s="763">
        <v>481636410</v>
      </c>
      <c r="I289" s="763">
        <v>162204426</v>
      </c>
      <c r="J289" s="763">
        <v>-1887235</v>
      </c>
      <c r="K289" s="763">
        <v>160317191</v>
      </c>
      <c r="L289" s="763">
        <v>2134493</v>
      </c>
      <c r="M289" s="763">
        <v>45245916</v>
      </c>
      <c r="N289" s="763">
        <v>0</v>
      </c>
      <c r="O289" s="763">
        <v>45245916</v>
      </c>
      <c r="P289" s="763">
        <v>1276127163</v>
      </c>
      <c r="Q289" s="763">
        <v>1347138951</v>
      </c>
      <c r="R289" s="763">
        <v>1230881247</v>
      </c>
      <c r="S289" s="763">
        <v>1276127163</v>
      </c>
      <c r="T289" s="763">
        <v>1849505</v>
      </c>
      <c r="U289" s="763">
        <v>0</v>
      </c>
      <c r="V289" s="763">
        <v>1849505</v>
      </c>
      <c r="W289" s="763">
        <v>82783404</v>
      </c>
      <c r="X289" s="763">
        <v>0</v>
      </c>
      <c r="Y289" s="763">
        <v>1276127163</v>
      </c>
      <c r="Z289" s="634">
        <f t="shared" si="4"/>
        <v>0</v>
      </c>
    </row>
    <row r="290" spans="1:26">
      <c r="A290" s="633" t="s">
        <v>310</v>
      </c>
      <c r="B290" s="633" t="s">
        <v>15</v>
      </c>
      <c r="C290" s="763">
        <v>536359595</v>
      </c>
      <c r="D290" s="763">
        <v>-89933174</v>
      </c>
      <c r="E290" s="763">
        <v>446426421</v>
      </c>
      <c r="F290" s="763">
        <v>467863037</v>
      </c>
      <c r="G290" s="763">
        <v>-35873098</v>
      </c>
      <c r="H290" s="763">
        <v>431989939</v>
      </c>
      <c r="I290" s="763">
        <v>155610883</v>
      </c>
      <c r="J290" s="763">
        <v>-878278</v>
      </c>
      <c r="K290" s="763">
        <v>154732605</v>
      </c>
      <c r="L290" s="763">
        <v>2134493</v>
      </c>
      <c r="M290" s="763">
        <v>41585020</v>
      </c>
      <c r="N290" s="763">
        <v>0</v>
      </c>
      <c r="O290" s="763">
        <v>41585020</v>
      </c>
      <c r="P290" s="763">
        <v>1076868478</v>
      </c>
      <c r="Q290" s="763">
        <v>1161968008</v>
      </c>
      <c r="R290" s="763">
        <v>1035283458</v>
      </c>
      <c r="S290" s="763">
        <v>1076868478</v>
      </c>
      <c r="T290" s="763">
        <v>1625397</v>
      </c>
      <c r="U290" s="763">
        <v>0</v>
      </c>
      <c r="V290" s="763">
        <v>1625397</v>
      </c>
      <c r="W290" s="763">
        <v>58183543</v>
      </c>
      <c r="X290" s="763">
        <v>0</v>
      </c>
      <c r="Y290" s="763">
        <v>1076868478</v>
      </c>
      <c r="Z290" s="634">
        <f t="shared" si="4"/>
        <v>0</v>
      </c>
    </row>
    <row r="291" spans="1:26">
      <c r="A291" s="633" t="s">
        <v>310</v>
      </c>
      <c r="B291" s="633" t="s">
        <v>16</v>
      </c>
      <c r="C291" s="763">
        <v>374398886</v>
      </c>
      <c r="D291" s="763">
        <v>27123858</v>
      </c>
      <c r="E291" s="763">
        <v>401522744</v>
      </c>
      <c r="F291" s="763">
        <v>374067494</v>
      </c>
      <c r="G291" s="763">
        <v>-2243164</v>
      </c>
      <c r="H291" s="763">
        <v>371824330</v>
      </c>
      <c r="I291" s="763">
        <v>136023563</v>
      </c>
      <c r="J291" s="763">
        <v>882646</v>
      </c>
      <c r="K291" s="763">
        <v>136906209</v>
      </c>
      <c r="L291" s="763">
        <v>2134493</v>
      </c>
      <c r="M291" s="763">
        <v>39556967</v>
      </c>
      <c r="N291" s="763">
        <v>0</v>
      </c>
      <c r="O291" s="763">
        <v>39556967</v>
      </c>
      <c r="P291" s="763">
        <v>951944743</v>
      </c>
      <c r="Q291" s="763">
        <v>886624436</v>
      </c>
      <c r="R291" s="763">
        <v>912387776</v>
      </c>
      <c r="S291" s="763">
        <v>951944743</v>
      </c>
      <c r="T291" s="763">
        <v>1493857</v>
      </c>
      <c r="U291" s="763">
        <v>0</v>
      </c>
      <c r="V291" s="763">
        <v>1493857</v>
      </c>
      <c r="W291" s="763">
        <v>45223739</v>
      </c>
      <c r="X291" s="763">
        <v>0</v>
      </c>
      <c r="Y291" s="763">
        <v>951944743</v>
      </c>
      <c r="Z291" s="634">
        <f t="shared" si="4"/>
        <v>0</v>
      </c>
    </row>
    <row r="292" spans="1:26">
      <c r="A292" s="633" t="s">
        <v>310</v>
      </c>
      <c r="B292" s="633" t="s">
        <v>17</v>
      </c>
      <c r="C292" s="763">
        <v>442681986</v>
      </c>
      <c r="D292" s="763">
        <v>53967145</v>
      </c>
      <c r="E292" s="763">
        <v>496649131</v>
      </c>
      <c r="F292" s="763">
        <v>381387465</v>
      </c>
      <c r="G292" s="763">
        <v>1562590</v>
      </c>
      <c r="H292" s="763">
        <v>382950055</v>
      </c>
      <c r="I292" s="763">
        <v>132255208</v>
      </c>
      <c r="J292" s="763">
        <v>553560</v>
      </c>
      <c r="K292" s="763">
        <v>132808768</v>
      </c>
      <c r="L292" s="763">
        <v>2134493</v>
      </c>
      <c r="M292" s="763">
        <v>44230580</v>
      </c>
      <c r="N292" s="763">
        <v>0</v>
      </c>
      <c r="O292" s="763">
        <v>44230580</v>
      </c>
      <c r="P292" s="763">
        <v>1058773027</v>
      </c>
      <c r="Q292" s="763">
        <v>958459152</v>
      </c>
      <c r="R292" s="763">
        <v>1014542447</v>
      </c>
      <c r="S292" s="763">
        <v>1058773027</v>
      </c>
      <c r="T292" s="763">
        <v>1821549</v>
      </c>
      <c r="U292" s="763">
        <v>0</v>
      </c>
      <c r="V292" s="763">
        <v>1821549</v>
      </c>
      <c r="W292" s="763">
        <v>56340953</v>
      </c>
      <c r="X292" s="763">
        <v>0</v>
      </c>
      <c r="Y292" s="763">
        <v>1058773027</v>
      </c>
      <c r="Z292" s="634">
        <f t="shared" si="4"/>
        <v>0</v>
      </c>
    </row>
    <row r="293" spans="1:26">
      <c r="A293" s="633" t="s">
        <v>310</v>
      </c>
      <c r="B293" s="586" t="s">
        <v>184</v>
      </c>
      <c r="C293" s="763">
        <v>6255478655</v>
      </c>
      <c r="D293" s="763">
        <v>5874562</v>
      </c>
      <c r="E293" s="763">
        <v>6261353217</v>
      </c>
      <c r="F293" s="763">
        <v>5182333292</v>
      </c>
      <c r="G293" s="763">
        <v>6726267</v>
      </c>
      <c r="H293" s="763">
        <v>5189059559</v>
      </c>
      <c r="I293" s="763">
        <v>1782235835</v>
      </c>
      <c r="J293" s="763">
        <v>247669</v>
      </c>
      <c r="K293" s="763">
        <v>1782483504</v>
      </c>
      <c r="L293" s="763">
        <v>25613916</v>
      </c>
      <c r="M293" s="763">
        <v>520240218</v>
      </c>
      <c r="N293" s="763">
        <v>0</v>
      </c>
      <c r="O293" s="763">
        <v>520240218</v>
      </c>
      <c r="P293" s="763">
        <v>13778750414</v>
      </c>
      <c r="Q293" s="763">
        <v>13245661698</v>
      </c>
      <c r="R293" s="763">
        <v>13258510196</v>
      </c>
      <c r="S293" s="763">
        <v>13778750414</v>
      </c>
      <c r="T293" s="763">
        <v>21454523</v>
      </c>
      <c r="U293" s="763">
        <v>0</v>
      </c>
      <c r="V293" s="763">
        <v>21454523</v>
      </c>
      <c r="W293" s="763">
        <v>822480903</v>
      </c>
      <c r="X293" s="763">
        <v>0</v>
      </c>
      <c r="Y293" s="763">
        <v>13778750414</v>
      </c>
      <c r="Z293" s="634">
        <f t="shared" si="4"/>
        <v>0</v>
      </c>
    </row>
    <row r="294" spans="1:26">
      <c r="A294" s="633" t="s">
        <v>309</v>
      </c>
      <c r="B294" s="633" t="s">
        <v>6</v>
      </c>
      <c r="C294" s="763">
        <v>547655200</v>
      </c>
      <c r="D294" s="763">
        <v>-14802693</v>
      </c>
      <c r="E294" s="763">
        <v>532852507</v>
      </c>
      <c r="F294" s="763">
        <v>392812387</v>
      </c>
      <c r="G294" s="763">
        <v>-4813165</v>
      </c>
      <c r="H294" s="763">
        <v>387999222</v>
      </c>
      <c r="I294" s="763">
        <v>133542514</v>
      </c>
      <c r="J294" s="763">
        <v>-1224559</v>
      </c>
      <c r="K294" s="763">
        <v>132317955</v>
      </c>
      <c r="L294" s="763">
        <v>2134493</v>
      </c>
      <c r="M294" s="763">
        <v>45062508</v>
      </c>
      <c r="N294" s="763">
        <v>0</v>
      </c>
      <c r="O294" s="763">
        <v>45062508</v>
      </c>
      <c r="P294" s="763">
        <v>1100366685</v>
      </c>
      <c r="Q294" s="763">
        <v>1076144594</v>
      </c>
      <c r="R294" s="763">
        <v>1055304177</v>
      </c>
      <c r="S294" s="763">
        <v>1100366685</v>
      </c>
      <c r="T294" s="763">
        <v>1993685</v>
      </c>
      <c r="U294" s="763">
        <v>0</v>
      </c>
      <c r="V294" s="763">
        <v>1993685</v>
      </c>
      <c r="W294" s="763">
        <v>60552331</v>
      </c>
      <c r="X294" s="763">
        <v>0</v>
      </c>
      <c r="Y294" s="763">
        <v>1100366685</v>
      </c>
      <c r="Z294" s="634">
        <f t="shared" si="4"/>
        <v>0</v>
      </c>
    </row>
    <row r="295" spans="1:26">
      <c r="A295" s="633" t="s">
        <v>309</v>
      </c>
      <c r="B295" s="633" t="s">
        <v>7</v>
      </c>
      <c r="C295" s="763">
        <v>499918353</v>
      </c>
      <c r="D295" s="763">
        <v>-65446077</v>
      </c>
      <c r="E295" s="763">
        <v>434472276</v>
      </c>
      <c r="F295" s="763">
        <v>377702208</v>
      </c>
      <c r="G295" s="763">
        <v>-26094669</v>
      </c>
      <c r="H295" s="763">
        <v>351607539</v>
      </c>
      <c r="I295" s="763">
        <v>117424374</v>
      </c>
      <c r="J295" s="763">
        <v>-1551487</v>
      </c>
      <c r="K295" s="763">
        <v>115872887</v>
      </c>
      <c r="L295" s="763">
        <v>2134493</v>
      </c>
      <c r="M295" s="763">
        <v>38937025</v>
      </c>
      <c r="N295" s="763">
        <v>0</v>
      </c>
      <c r="O295" s="763">
        <v>38937025</v>
      </c>
      <c r="P295" s="763">
        <v>943024220</v>
      </c>
      <c r="Q295" s="763">
        <v>997179428</v>
      </c>
      <c r="R295" s="763">
        <v>904087195</v>
      </c>
      <c r="S295" s="763">
        <v>943024220</v>
      </c>
      <c r="T295" s="763">
        <v>1972672</v>
      </c>
      <c r="U295" s="763">
        <v>0</v>
      </c>
      <c r="V295" s="763">
        <v>1972672</v>
      </c>
      <c r="W295" s="763">
        <v>44098729</v>
      </c>
      <c r="X295" s="763">
        <v>0</v>
      </c>
      <c r="Y295" s="763">
        <v>943024220</v>
      </c>
      <c r="Z295" s="634">
        <f t="shared" si="4"/>
        <v>0</v>
      </c>
    </row>
    <row r="296" spans="1:26">
      <c r="A296" s="633" t="s">
        <v>309</v>
      </c>
      <c r="B296" s="633" t="s">
        <v>8</v>
      </c>
      <c r="C296" s="763">
        <v>419856536</v>
      </c>
      <c r="D296" s="763">
        <v>-7585805</v>
      </c>
      <c r="E296" s="763">
        <v>412270731</v>
      </c>
      <c r="F296" s="763">
        <v>368836509</v>
      </c>
      <c r="G296" s="763">
        <v>20609750</v>
      </c>
      <c r="H296" s="763">
        <v>389446259</v>
      </c>
      <c r="I296" s="763">
        <v>135999974</v>
      </c>
      <c r="J296" s="763">
        <v>502287</v>
      </c>
      <c r="K296" s="763">
        <v>136502261</v>
      </c>
      <c r="L296" s="763">
        <v>2134493</v>
      </c>
      <c r="M296" s="763">
        <v>39986046</v>
      </c>
      <c r="N296" s="763">
        <v>0</v>
      </c>
      <c r="O296" s="763">
        <v>39986046</v>
      </c>
      <c r="P296" s="763">
        <v>980339790</v>
      </c>
      <c r="Q296" s="763">
        <v>926827512</v>
      </c>
      <c r="R296" s="763">
        <v>940353744</v>
      </c>
      <c r="S296" s="763">
        <v>980339790</v>
      </c>
      <c r="T296" s="763">
        <v>1762615</v>
      </c>
      <c r="U296" s="763">
        <v>0</v>
      </c>
      <c r="V296" s="763">
        <v>1762615</v>
      </c>
      <c r="W296" s="763">
        <v>47657215</v>
      </c>
      <c r="X296" s="763">
        <v>0</v>
      </c>
      <c r="Y296" s="763">
        <v>980339790</v>
      </c>
      <c r="Z296" s="634">
        <f t="shared" si="4"/>
        <v>0</v>
      </c>
    </row>
    <row r="297" spans="1:26">
      <c r="A297" s="633" t="s">
        <v>309</v>
      </c>
      <c r="B297" s="633" t="s">
        <v>9</v>
      </c>
      <c r="C297" s="763">
        <v>391836108</v>
      </c>
      <c r="D297" s="763">
        <v>-3854469</v>
      </c>
      <c r="E297" s="763">
        <v>387981639</v>
      </c>
      <c r="F297" s="763">
        <v>389057669</v>
      </c>
      <c r="G297" s="763">
        <v>6043342</v>
      </c>
      <c r="H297" s="763">
        <v>395101011</v>
      </c>
      <c r="I297" s="763">
        <v>139022492</v>
      </c>
      <c r="J297" s="763">
        <v>1433069</v>
      </c>
      <c r="K297" s="763">
        <v>140455561</v>
      </c>
      <c r="L297" s="763">
        <v>2134493</v>
      </c>
      <c r="M297" s="763">
        <v>38992383</v>
      </c>
      <c r="N297" s="763">
        <v>0</v>
      </c>
      <c r="O297" s="763">
        <v>38992383</v>
      </c>
      <c r="P297" s="763">
        <v>964665087</v>
      </c>
      <c r="Q297" s="763">
        <v>922050762</v>
      </c>
      <c r="R297" s="763">
        <v>925672704</v>
      </c>
      <c r="S297" s="763">
        <v>964665087</v>
      </c>
      <c r="T297" s="763">
        <v>1658358</v>
      </c>
      <c r="U297" s="763">
        <v>0</v>
      </c>
      <c r="V297" s="763">
        <v>1658358</v>
      </c>
      <c r="W297" s="763">
        <v>46115897</v>
      </c>
      <c r="X297" s="763">
        <v>0</v>
      </c>
      <c r="Y297" s="763">
        <v>964665087</v>
      </c>
      <c r="Z297" s="634">
        <f t="shared" si="4"/>
        <v>0</v>
      </c>
    </row>
    <row r="298" spans="1:26">
      <c r="A298" s="633" t="s">
        <v>309</v>
      </c>
      <c r="B298" s="633" t="s">
        <v>10</v>
      </c>
      <c r="C298" s="763">
        <v>417424740</v>
      </c>
      <c r="D298" s="763">
        <v>111196082</v>
      </c>
      <c r="E298" s="763">
        <v>528620822</v>
      </c>
      <c r="F298" s="763">
        <v>410488790</v>
      </c>
      <c r="G298" s="763">
        <v>55108758</v>
      </c>
      <c r="H298" s="763">
        <v>465597548</v>
      </c>
      <c r="I298" s="763">
        <v>156710681</v>
      </c>
      <c r="J298" s="763">
        <v>2784392</v>
      </c>
      <c r="K298" s="763">
        <v>159495073</v>
      </c>
      <c r="L298" s="763">
        <v>2134493</v>
      </c>
      <c r="M298" s="763">
        <v>44720896</v>
      </c>
      <c r="N298" s="763">
        <v>0</v>
      </c>
      <c r="O298" s="763">
        <v>44720896</v>
      </c>
      <c r="P298" s="763">
        <v>1200568832</v>
      </c>
      <c r="Q298" s="763">
        <v>986758704</v>
      </c>
      <c r="R298" s="763">
        <v>1155847936</v>
      </c>
      <c r="S298" s="763">
        <v>1200568832</v>
      </c>
      <c r="T298" s="763">
        <v>1617456</v>
      </c>
      <c r="U298" s="763">
        <v>0</v>
      </c>
      <c r="V298" s="763">
        <v>1617456</v>
      </c>
      <c r="W298" s="763">
        <v>72303792</v>
      </c>
      <c r="X298" s="763">
        <v>0</v>
      </c>
      <c r="Y298" s="763">
        <v>1200568832</v>
      </c>
      <c r="Z298" s="634">
        <f t="shared" si="4"/>
        <v>0</v>
      </c>
    </row>
    <row r="299" spans="1:26">
      <c r="A299" s="633" t="s">
        <v>309</v>
      </c>
      <c r="B299" s="633" t="s">
        <v>11</v>
      </c>
      <c r="C299" s="763">
        <v>594248805</v>
      </c>
      <c r="D299" s="763">
        <v>55263623</v>
      </c>
      <c r="E299" s="763">
        <v>649512428</v>
      </c>
      <c r="F299" s="763">
        <v>486773791</v>
      </c>
      <c r="G299" s="763">
        <v>12067645</v>
      </c>
      <c r="H299" s="763">
        <v>498841436</v>
      </c>
      <c r="I299" s="763">
        <v>158314488</v>
      </c>
      <c r="J299" s="763">
        <v>25074</v>
      </c>
      <c r="K299" s="763">
        <v>158339562</v>
      </c>
      <c r="L299" s="763">
        <v>2134493</v>
      </c>
      <c r="M299" s="763">
        <v>47268477</v>
      </c>
      <c r="N299" s="763">
        <v>0</v>
      </c>
      <c r="O299" s="763">
        <v>47268477</v>
      </c>
      <c r="P299" s="763">
        <v>1356096396</v>
      </c>
      <c r="Q299" s="763">
        <v>1241471577</v>
      </c>
      <c r="R299" s="763">
        <v>1308827919</v>
      </c>
      <c r="S299" s="763">
        <v>1356096396</v>
      </c>
      <c r="T299" s="763">
        <v>1739428</v>
      </c>
      <c r="U299" s="763">
        <v>0</v>
      </c>
      <c r="V299" s="763">
        <v>1739428</v>
      </c>
      <c r="W299" s="763">
        <v>93263998</v>
      </c>
      <c r="X299" s="763">
        <v>0</v>
      </c>
      <c r="Y299" s="763">
        <v>1356096396</v>
      </c>
      <c r="Z299" s="634">
        <f t="shared" si="4"/>
        <v>0</v>
      </c>
    </row>
    <row r="300" spans="1:26">
      <c r="A300" s="633" t="s">
        <v>309</v>
      </c>
      <c r="B300" s="633" t="s">
        <v>12</v>
      </c>
      <c r="C300" s="763">
        <v>696727676</v>
      </c>
      <c r="D300" s="763">
        <v>22491201</v>
      </c>
      <c r="E300" s="763">
        <v>719218877</v>
      </c>
      <c r="F300" s="763">
        <v>521292061</v>
      </c>
      <c r="G300" s="763">
        <v>10736472</v>
      </c>
      <c r="H300" s="763">
        <v>532028533</v>
      </c>
      <c r="I300" s="763">
        <v>176567193</v>
      </c>
      <c r="J300" s="763">
        <v>-266754</v>
      </c>
      <c r="K300" s="763">
        <v>176300439</v>
      </c>
      <c r="L300" s="763">
        <v>2134493</v>
      </c>
      <c r="M300" s="763">
        <v>50510575</v>
      </c>
      <c r="N300" s="763">
        <v>0</v>
      </c>
      <c r="O300" s="763">
        <v>50510575</v>
      </c>
      <c r="P300" s="763">
        <v>1480192917</v>
      </c>
      <c r="Q300" s="763">
        <v>1396721423</v>
      </c>
      <c r="R300" s="763">
        <v>1429682342</v>
      </c>
      <c r="S300" s="763">
        <v>1480192917</v>
      </c>
      <c r="T300" s="763">
        <v>1825242</v>
      </c>
      <c r="U300" s="763">
        <v>0</v>
      </c>
      <c r="V300" s="763">
        <v>1825242</v>
      </c>
      <c r="W300" s="763">
        <v>111688886</v>
      </c>
      <c r="X300" s="763">
        <v>0</v>
      </c>
      <c r="Y300" s="763">
        <v>1480192917</v>
      </c>
      <c r="Z300" s="634">
        <f t="shared" si="4"/>
        <v>0</v>
      </c>
    </row>
    <row r="301" spans="1:26">
      <c r="A301" s="633" t="s">
        <v>309</v>
      </c>
      <c r="B301" s="633" t="s">
        <v>13</v>
      </c>
      <c r="C301" s="763">
        <v>702928812</v>
      </c>
      <c r="D301" s="763">
        <v>-4047788</v>
      </c>
      <c r="E301" s="763">
        <v>698881024</v>
      </c>
      <c r="F301" s="763">
        <v>523278031</v>
      </c>
      <c r="G301" s="763">
        <v>6859966</v>
      </c>
      <c r="H301" s="763">
        <v>530137997</v>
      </c>
      <c r="I301" s="763">
        <v>178963251</v>
      </c>
      <c r="J301" s="763">
        <v>-117010</v>
      </c>
      <c r="K301" s="763">
        <v>178846241</v>
      </c>
      <c r="L301" s="763">
        <v>2134493</v>
      </c>
      <c r="M301" s="763">
        <v>50900627</v>
      </c>
      <c r="N301" s="763">
        <v>0</v>
      </c>
      <c r="O301" s="763">
        <v>50900627</v>
      </c>
      <c r="P301" s="763">
        <v>1460900382</v>
      </c>
      <c r="Q301" s="763">
        <v>1407304587</v>
      </c>
      <c r="R301" s="763">
        <v>1409999755</v>
      </c>
      <c r="S301" s="763">
        <v>1460900382</v>
      </c>
      <c r="T301" s="763">
        <v>2094759</v>
      </c>
      <c r="U301" s="763">
        <v>0</v>
      </c>
      <c r="V301" s="763">
        <v>2094759</v>
      </c>
      <c r="W301" s="763">
        <v>108701283</v>
      </c>
      <c r="X301" s="763">
        <v>0</v>
      </c>
      <c r="Y301" s="763">
        <v>1460900382</v>
      </c>
      <c r="Z301" s="634">
        <f t="shared" si="4"/>
        <v>0</v>
      </c>
    </row>
    <row r="302" spans="1:26">
      <c r="A302" s="633" t="s">
        <v>309</v>
      </c>
      <c r="B302" s="633" t="s">
        <v>14</v>
      </c>
      <c r="C302" s="763">
        <v>669785902</v>
      </c>
      <c r="D302" s="763">
        <v>-78386951</v>
      </c>
      <c r="E302" s="763">
        <v>591398951</v>
      </c>
      <c r="F302" s="763">
        <v>522634746</v>
      </c>
      <c r="G302" s="763">
        <v>-36867547</v>
      </c>
      <c r="H302" s="763">
        <v>485767199</v>
      </c>
      <c r="I302" s="763">
        <v>162241666</v>
      </c>
      <c r="J302" s="763">
        <v>-1889685</v>
      </c>
      <c r="K302" s="763">
        <v>160351981</v>
      </c>
      <c r="L302" s="763">
        <v>2134493</v>
      </c>
      <c r="M302" s="763">
        <v>46058580</v>
      </c>
      <c r="N302" s="763">
        <v>0</v>
      </c>
      <c r="O302" s="763">
        <v>46058580</v>
      </c>
      <c r="P302" s="763">
        <v>1285711204</v>
      </c>
      <c r="Q302" s="763">
        <v>1356796807</v>
      </c>
      <c r="R302" s="763">
        <v>1239652624</v>
      </c>
      <c r="S302" s="763">
        <v>1285711204</v>
      </c>
      <c r="T302" s="763">
        <v>1849505</v>
      </c>
      <c r="U302" s="763">
        <v>0</v>
      </c>
      <c r="V302" s="763">
        <v>1849505</v>
      </c>
      <c r="W302" s="763">
        <v>83408494</v>
      </c>
      <c r="X302" s="763">
        <v>0</v>
      </c>
      <c r="Y302" s="763">
        <v>1285711204</v>
      </c>
      <c r="Z302" s="634">
        <f t="shared" si="4"/>
        <v>0</v>
      </c>
    </row>
    <row r="303" spans="1:26">
      <c r="A303" s="633" t="s">
        <v>309</v>
      </c>
      <c r="B303" s="633" t="s">
        <v>15</v>
      </c>
      <c r="C303" s="763">
        <v>540479228</v>
      </c>
      <c r="D303" s="763">
        <v>-90597170</v>
      </c>
      <c r="E303" s="763">
        <v>449882058</v>
      </c>
      <c r="F303" s="763">
        <v>471851384</v>
      </c>
      <c r="G303" s="763">
        <v>-36178591</v>
      </c>
      <c r="H303" s="763">
        <v>435672793</v>
      </c>
      <c r="I303" s="763">
        <v>155644942</v>
      </c>
      <c r="J303" s="763">
        <v>-879549</v>
      </c>
      <c r="K303" s="763">
        <v>154765393</v>
      </c>
      <c r="L303" s="763">
        <v>2134493</v>
      </c>
      <c r="M303" s="763">
        <v>42415326</v>
      </c>
      <c r="N303" s="763">
        <v>0</v>
      </c>
      <c r="O303" s="763">
        <v>42415326</v>
      </c>
      <c r="P303" s="763">
        <v>1084870063</v>
      </c>
      <c r="Q303" s="763">
        <v>1170110047</v>
      </c>
      <c r="R303" s="763">
        <v>1042454737</v>
      </c>
      <c r="S303" s="763">
        <v>1084870063</v>
      </c>
      <c r="T303" s="763">
        <v>1625397</v>
      </c>
      <c r="U303" s="763">
        <v>0</v>
      </c>
      <c r="V303" s="763">
        <v>1625397</v>
      </c>
      <c r="W303" s="763">
        <v>58618371</v>
      </c>
      <c r="X303" s="763">
        <v>0</v>
      </c>
      <c r="Y303" s="763">
        <v>1084870063</v>
      </c>
      <c r="Z303" s="634">
        <f t="shared" si="4"/>
        <v>0</v>
      </c>
    </row>
    <row r="304" spans="1:26">
      <c r="A304" s="633" t="s">
        <v>309</v>
      </c>
      <c r="B304" s="633" t="s">
        <v>16</v>
      </c>
      <c r="C304" s="763">
        <v>377302070</v>
      </c>
      <c r="D304" s="763">
        <v>27322638</v>
      </c>
      <c r="E304" s="763">
        <v>404624708</v>
      </c>
      <c r="F304" s="763">
        <v>377244035</v>
      </c>
      <c r="G304" s="763">
        <v>-2264621</v>
      </c>
      <c r="H304" s="763">
        <v>374979414</v>
      </c>
      <c r="I304" s="763">
        <v>136051810</v>
      </c>
      <c r="J304" s="763">
        <v>883969</v>
      </c>
      <c r="K304" s="763">
        <v>136935779</v>
      </c>
      <c r="L304" s="763">
        <v>2134493</v>
      </c>
      <c r="M304" s="763">
        <v>40352421</v>
      </c>
      <c r="N304" s="763">
        <v>0</v>
      </c>
      <c r="O304" s="763">
        <v>40352421</v>
      </c>
      <c r="P304" s="763">
        <v>959026815</v>
      </c>
      <c r="Q304" s="763">
        <v>892732408</v>
      </c>
      <c r="R304" s="763">
        <v>918674394</v>
      </c>
      <c r="S304" s="763">
        <v>959026815</v>
      </c>
      <c r="T304" s="763">
        <v>1493857</v>
      </c>
      <c r="U304" s="763">
        <v>0</v>
      </c>
      <c r="V304" s="763">
        <v>1493857</v>
      </c>
      <c r="W304" s="763">
        <v>45563824</v>
      </c>
      <c r="X304" s="763">
        <v>0</v>
      </c>
      <c r="Y304" s="763">
        <v>959026815</v>
      </c>
      <c r="Z304" s="634">
        <f t="shared" si="4"/>
        <v>0</v>
      </c>
    </row>
    <row r="305" spans="1:26">
      <c r="A305" s="633" t="s">
        <v>309</v>
      </c>
      <c r="B305" s="633" t="s">
        <v>17</v>
      </c>
      <c r="C305" s="763">
        <v>446160400</v>
      </c>
      <c r="D305" s="763">
        <v>54365254</v>
      </c>
      <c r="E305" s="763">
        <v>500525654</v>
      </c>
      <c r="F305" s="763">
        <v>384631537</v>
      </c>
      <c r="G305" s="763">
        <v>1575120</v>
      </c>
      <c r="H305" s="763">
        <v>386206657</v>
      </c>
      <c r="I305" s="763">
        <v>132285080</v>
      </c>
      <c r="J305" s="763">
        <v>553673</v>
      </c>
      <c r="K305" s="763">
        <v>132838753</v>
      </c>
      <c r="L305" s="763">
        <v>2134493</v>
      </c>
      <c r="M305" s="763">
        <v>45046047</v>
      </c>
      <c r="N305" s="763">
        <v>0</v>
      </c>
      <c r="O305" s="763">
        <v>45046047</v>
      </c>
      <c r="P305" s="763">
        <v>1066751604</v>
      </c>
      <c r="Q305" s="763">
        <v>965211510</v>
      </c>
      <c r="R305" s="763">
        <v>1021705557</v>
      </c>
      <c r="S305" s="763">
        <v>1066751604</v>
      </c>
      <c r="T305" s="763">
        <v>1821549</v>
      </c>
      <c r="U305" s="763">
        <v>0</v>
      </c>
      <c r="V305" s="763">
        <v>1821549</v>
      </c>
      <c r="W305" s="763">
        <v>56773220</v>
      </c>
      <c r="X305" s="763">
        <v>0</v>
      </c>
      <c r="Y305" s="763">
        <v>1066751604</v>
      </c>
      <c r="Z305" s="634">
        <f t="shared" si="4"/>
        <v>0</v>
      </c>
    </row>
    <row r="306" spans="1:26">
      <c r="A306" s="633" t="s">
        <v>309</v>
      </c>
      <c r="B306" s="586" t="s">
        <v>184</v>
      </c>
      <c r="C306" s="763">
        <v>6304323830</v>
      </c>
      <c r="D306" s="763">
        <v>5917845</v>
      </c>
      <c r="E306" s="763">
        <v>6310241675</v>
      </c>
      <c r="F306" s="763">
        <v>5226603148</v>
      </c>
      <c r="G306" s="763">
        <v>6782460</v>
      </c>
      <c r="H306" s="763">
        <v>5233385608</v>
      </c>
      <c r="I306" s="763">
        <v>1782768465</v>
      </c>
      <c r="J306" s="763">
        <v>253420</v>
      </c>
      <c r="K306" s="763">
        <v>1783021885</v>
      </c>
      <c r="L306" s="763">
        <v>25613916</v>
      </c>
      <c r="M306" s="763">
        <v>530250911</v>
      </c>
      <c r="N306" s="763">
        <v>0</v>
      </c>
      <c r="O306" s="763">
        <v>530250911</v>
      </c>
      <c r="P306" s="763">
        <v>13882513995</v>
      </c>
      <c r="Q306" s="763">
        <v>13339309359</v>
      </c>
      <c r="R306" s="763">
        <v>13352263084</v>
      </c>
      <c r="S306" s="763">
        <v>13882513995</v>
      </c>
      <c r="T306" s="763">
        <v>21454523</v>
      </c>
      <c r="U306" s="763">
        <v>0</v>
      </c>
      <c r="V306" s="763">
        <v>21454523</v>
      </c>
      <c r="W306" s="763">
        <v>828746040</v>
      </c>
      <c r="X306" s="763">
        <v>0</v>
      </c>
      <c r="Y306" s="763">
        <v>13882513995</v>
      </c>
      <c r="Z306" s="634">
        <f t="shared" si="4"/>
        <v>0</v>
      </c>
    </row>
    <row r="307" spans="1:26">
      <c r="A307" s="633" t="s">
        <v>308</v>
      </c>
      <c r="B307" s="633" t="s">
        <v>6</v>
      </c>
      <c r="C307" s="763">
        <v>550630375</v>
      </c>
      <c r="D307" s="763">
        <v>-14877310</v>
      </c>
      <c r="E307" s="763">
        <v>535753065</v>
      </c>
      <c r="F307" s="763">
        <v>396188594</v>
      </c>
      <c r="G307" s="763">
        <v>-4852493</v>
      </c>
      <c r="H307" s="763">
        <v>391336101</v>
      </c>
      <c r="I307" s="763">
        <v>133573164</v>
      </c>
      <c r="J307" s="763">
        <v>-1225602</v>
      </c>
      <c r="K307" s="763">
        <v>132347562</v>
      </c>
      <c r="L307" s="763">
        <v>2134493</v>
      </c>
      <c r="M307" s="763">
        <v>45870364</v>
      </c>
      <c r="N307" s="763">
        <v>0</v>
      </c>
      <c r="O307" s="763">
        <v>45870364</v>
      </c>
      <c r="P307" s="763">
        <v>1107441585</v>
      </c>
      <c r="Q307" s="763">
        <v>1082526626</v>
      </c>
      <c r="R307" s="763">
        <v>1061571221</v>
      </c>
      <c r="S307" s="763">
        <v>1107441585</v>
      </c>
      <c r="T307" s="763">
        <v>1993685</v>
      </c>
      <c r="U307" s="763">
        <v>0</v>
      </c>
      <c r="V307" s="763">
        <v>1993685</v>
      </c>
      <c r="W307" s="763">
        <v>60952649</v>
      </c>
      <c r="X307" s="763">
        <v>0</v>
      </c>
      <c r="Y307" s="763">
        <v>1107441585</v>
      </c>
      <c r="Z307" s="634">
        <f t="shared" si="4"/>
        <v>0</v>
      </c>
    </row>
    <row r="308" spans="1:26">
      <c r="A308" s="633" t="s">
        <v>308</v>
      </c>
      <c r="B308" s="633" t="s">
        <v>7</v>
      </c>
      <c r="C308" s="763">
        <v>502609950</v>
      </c>
      <c r="D308" s="763">
        <v>-65778803</v>
      </c>
      <c r="E308" s="763">
        <v>436831147</v>
      </c>
      <c r="F308" s="763">
        <v>380941064</v>
      </c>
      <c r="G308" s="763">
        <v>-26317743</v>
      </c>
      <c r="H308" s="763">
        <v>354623321</v>
      </c>
      <c r="I308" s="763">
        <v>117453816</v>
      </c>
      <c r="J308" s="763">
        <v>-1553174</v>
      </c>
      <c r="K308" s="763">
        <v>115900642</v>
      </c>
      <c r="L308" s="763">
        <v>2134493</v>
      </c>
      <c r="M308" s="763">
        <v>39655819</v>
      </c>
      <c r="N308" s="763">
        <v>0</v>
      </c>
      <c r="O308" s="763">
        <v>39655819</v>
      </c>
      <c r="P308" s="763">
        <v>949145422</v>
      </c>
      <c r="Q308" s="763">
        <v>1003139323</v>
      </c>
      <c r="R308" s="763">
        <v>909489603</v>
      </c>
      <c r="S308" s="763">
        <v>949145422</v>
      </c>
      <c r="T308" s="763">
        <v>1972672</v>
      </c>
      <c r="U308" s="763">
        <v>0</v>
      </c>
      <c r="V308" s="763">
        <v>1972672</v>
      </c>
      <c r="W308" s="763">
        <v>44397559</v>
      </c>
      <c r="X308" s="763">
        <v>0</v>
      </c>
      <c r="Y308" s="763">
        <v>949145422</v>
      </c>
      <c r="Z308" s="634">
        <f t="shared" si="4"/>
        <v>0</v>
      </c>
    </row>
    <row r="309" spans="1:26">
      <c r="A309" s="633" t="s">
        <v>308</v>
      </c>
      <c r="B309" s="633" t="s">
        <v>8</v>
      </c>
      <c r="C309" s="763">
        <v>422110078</v>
      </c>
      <c r="D309" s="763">
        <v>-7624663</v>
      </c>
      <c r="E309" s="763">
        <v>414485415</v>
      </c>
      <c r="F309" s="763">
        <v>371998459</v>
      </c>
      <c r="G309" s="763">
        <v>20786113</v>
      </c>
      <c r="H309" s="763">
        <v>392784572</v>
      </c>
      <c r="I309" s="763">
        <v>136029476</v>
      </c>
      <c r="J309" s="763">
        <v>502912</v>
      </c>
      <c r="K309" s="763">
        <v>136532388</v>
      </c>
      <c r="L309" s="763">
        <v>2134493</v>
      </c>
      <c r="M309" s="763">
        <v>40763227</v>
      </c>
      <c r="N309" s="763">
        <v>0</v>
      </c>
      <c r="O309" s="763">
        <v>40763227</v>
      </c>
      <c r="P309" s="763">
        <v>986700095</v>
      </c>
      <c r="Q309" s="763">
        <v>932272506</v>
      </c>
      <c r="R309" s="763">
        <v>945936868</v>
      </c>
      <c r="S309" s="763">
        <v>986700095</v>
      </c>
      <c r="T309" s="763">
        <v>1762615</v>
      </c>
      <c r="U309" s="763">
        <v>0</v>
      </c>
      <c r="V309" s="763">
        <v>1762615</v>
      </c>
      <c r="W309" s="763">
        <v>47979889</v>
      </c>
      <c r="X309" s="763">
        <v>0</v>
      </c>
      <c r="Y309" s="763">
        <v>986700095</v>
      </c>
      <c r="Z309" s="634">
        <f t="shared" si="4"/>
        <v>0</v>
      </c>
    </row>
    <row r="310" spans="1:26">
      <c r="A310" s="633" t="s">
        <v>308</v>
      </c>
      <c r="B310" s="633" t="s">
        <v>9</v>
      </c>
      <c r="C310" s="763">
        <v>393945029</v>
      </c>
      <c r="D310" s="763">
        <v>-3874597</v>
      </c>
      <c r="E310" s="763">
        <v>390070432</v>
      </c>
      <c r="F310" s="763">
        <v>392400223</v>
      </c>
      <c r="G310" s="763">
        <v>6094119</v>
      </c>
      <c r="H310" s="763">
        <v>398494342</v>
      </c>
      <c r="I310" s="763">
        <v>139022492</v>
      </c>
      <c r="J310" s="763">
        <v>1433069</v>
      </c>
      <c r="K310" s="763">
        <v>140455561</v>
      </c>
      <c r="L310" s="763">
        <v>2134493</v>
      </c>
      <c r="M310" s="763">
        <v>39723840</v>
      </c>
      <c r="N310" s="763">
        <v>0</v>
      </c>
      <c r="O310" s="763">
        <v>39723840</v>
      </c>
      <c r="P310" s="763">
        <v>970878668</v>
      </c>
      <c r="Q310" s="763">
        <v>927502237</v>
      </c>
      <c r="R310" s="763">
        <v>931154828</v>
      </c>
      <c r="S310" s="763">
        <v>970878668</v>
      </c>
      <c r="T310" s="763">
        <v>1658358</v>
      </c>
      <c r="U310" s="763">
        <v>0</v>
      </c>
      <c r="V310" s="763">
        <v>1658358</v>
      </c>
      <c r="W310" s="763">
        <v>46423890</v>
      </c>
      <c r="X310" s="763">
        <v>0</v>
      </c>
      <c r="Y310" s="763">
        <v>970878668</v>
      </c>
      <c r="Z310" s="634">
        <f t="shared" si="4"/>
        <v>0</v>
      </c>
    </row>
    <row r="311" spans="1:26">
      <c r="A311" s="633" t="s">
        <v>308</v>
      </c>
      <c r="B311" s="633" t="s">
        <v>10</v>
      </c>
      <c r="C311" s="763">
        <v>419736022</v>
      </c>
      <c r="D311" s="763">
        <v>111761346</v>
      </c>
      <c r="E311" s="763">
        <v>531497368</v>
      </c>
      <c r="F311" s="763">
        <v>414039213</v>
      </c>
      <c r="G311" s="763">
        <v>55580021</v>
      </c>
      <c r="H311" s="763">
        <v>469619234</v>
      </c>
      <c r="I311" s="763">
        <v>156710681</v>
      </c>
      <c r="J311" s="763">
        <v>2784392</v>
      </c>
      <c r="K311" s="763">
        <v>159495073</v>
      </c>
      <c r="L311" s="763">
        <v>2134493</v>
      </c>
      <c r="M311" s="763">
        <v>45460251</v>
      </c>
      <c r="N311" s="763">
        <v>0</v>
      </c>
      <c r="O311" s="763">
        <v>45460251</v>
      </c>
      <c r="P311" s="763">
        <v>1208206419</v>
      </c>
      <c r="Q311" s="763">
        <v>992620409</v>
      </c>
      <c r="R311" s="763">
        <v>1162746168</v>
      </c>
      <c r="S311" s="763">
        <v>1208206419</v>
      </c>
      <c r="T311" s="763">
        <v>1617456</v>
      </c>
      <c r="U311" s="763">
        <v>0</v>
      </c>
      <c r="V311" s="763">
        <v>1617456</v>
      </c>
      <c r="W311" s="763">
        <v>72770860</v>
      </c>
      <c r="X311" s="763">
        <v>0</v>
      </c>
      <c r="Y311" s="763">
        <v>1208206419</v>
      </c>
      <c r="Z311" s="634">
        <f t="shared" si="4"/>
        <v>0</v>
      </c>
    </row>
    <row r="312" spans="1:26">
      <c r="A312" s="633" t="s">
        <v>308</v>
      </c>
      <c r="B312" s="633" t="s">
        <v>11</v>
      </c>
      <c r="C312" s="763">
        <v>597528195</v>
      </c>
      <c r="D312" s="763">
        <v>55545512</v>
      </c>
      <c r="E312" s="763">
        <v>653073707</v>
      </c>
      <c r="F312" s="763">
        <v>490997660</v>
      </c>
      <c r="G312" s="763">
        <v>12172525</v>
      </c>
      <c r="H312" s="763">
        <v>503170185</v>
      </c>
      <c r="I312" s="763">
        <v>158314488</v>
      </c>
      <c r="J312" s="763">
        <v>25074</v>
      </c>
      <c r="K312" s="763">
        <v>158339562</v>
      </c>
      <c r="L312" s="763">
        <v>2134493</v>
      </c>
      <c r="M312" s="763">
        <v>47976653</v>
      </c>
      <c r="N312" s="763">
        <v>0</v>
      </c>
      <c r="O312" s="763">
        <v>47976653</v>
      </c>
      <c r="P312" s="763">
        <v>1364694600</v>
      </c>
      <c r="Q312" s="763">
        <v>1248974836</v>
      </c>
      <c r="R312" s="763">
        <v>1316717947</v>
      </c>
      <c r="S312" s="763">
        <v>1364694600</v>
      </c>
      <c r="T312" s="763">
        <v>1739428</v>
      </c>
      <c r="U312" s="763">
        <v>0</v>
      </c>
      <c r="V312" s="763">
        <v>1739428</v>
      </c>
      <c r="W312" s="763">
        <v>93856809</v>
      </c>
      <c r="X312" s="763">
        <v>0</v>
      </c>
      <c r="Y312" s="763">
        <v>1364694600</v>
      </c>
      <c r="Z312" s="634">
        <f t="shared" si="4"/>
        <v>0</v>
      </c>
    </row>
    <row r="313" spans="1:26">
      <c r="A313" s="633" t="s">
        <v>308</v>
      </c>
      <c r="B313" s="633" t="s">
        <v>12</v>
      </c>
      <c r="C313" s="763">
        <v>700556063</v>
      </c>
      <c r="D313" s="763">
        <v>22606215</v>
      </c>
      <c r="E313" s="763">
        <v>723162278</v>
      </c>
      <c r="F313" s="763">
        <v>525819858</v>
      </c>
      <c r="G313" s="763">
        <v>10829887</v>
      </c>
      <c r="H313" s="763">
        <v>536649745</v>
      </c>
      <c r="I313" s="763">
        <v>176605636</v>
      </c>
      <c r="J313" s="763">
        <v>-267064</v>
      </c>
      <c r="K313" s="763">
        <v>176338572</v>
      </c>
      <c r="L313" s="763">
        <v>2134493</v>
      </c>
      <c r="M313" s="763">
        <v>51238800</v>
      </c>
      <c r="N313" s="763">
        <v>0</v>
      </c>
      <c r="O313" s="763">
        <v>51238800</v>
      </c>
      <c r="P313" s="763">
        <v>1489523888</v>
      </c>
      <c r="Q313" s="763">
        <v>1405116050</v>
      </c>
      <c r="R313" s="763">
        <v>1438285088</v>
      </c>
      <c r="S313" s="763">
        <v>1489523888</v>
      </c>
      <c r="T313" s="763">
        <v>1825242</v>
      </c>
      <c r="U313" s="763">
        <v>0</v>
      </c>
      <c r="V313" s="763">
        <v>1825242</v>
      </c>
      <c r="W313" s="763">
        <v>112387594</v>
      </c>
      <c r="X313" s="763">
        <v>0</v>
      </c>
      <c r="Y313" s="763">
        <v>1489523888</v>
      </c>
      <c r="Z313" s="634">
        <f t="shared" si="4"/>
        <v>0</v>
      </c>
    </row>
    <row r="314" spans="1:26">
      <c r="A314" s="633" t="s">
        <v>308</v>
      </c>
      <c r="B314" s="633" t="s">
        <v>13</v>
      </c>
      <c r="C314" s="763">
        <v>706780647</v>
      </c>
      <c r="D314" s="763">
        <v>-4068270</v>
      </c>
      <c r="E314" s="763">
        <v>702712377</v>
      </c>
      <c r="F314" s="763">
        <v>527820876</v>
      </c>
      <c r="G314" s="763">
        <v>6919333</v>
      </c>
      <c r="H314" s="763">
        <v>534740209</v>
      </c>
      <c r="I314" s="763">
        <v>179001654</v>
      </c>
      <c r="J314" s="763">
        <v>-117546</v>
      </c>
      <c r="K314" s="763">
        <v>178884108</v>
      </c>
      <c r="L314" s="763">
        <v>2134493</v>
      </c>
      <c r="M314" s="763">
        <v>51621394</v>
      </c>
      <c r="N314" s="763">
        <v>0</v>
      </c>
      <c r="O314" s="763">
        <v>51621394</v>
      </c>
      <c r="P314" s="763">
        <v>1470092581</v>
      </c>
      <c r="Q314" s="763">
        <v>1415737670</v>
      </c>
      <c r="R314" s="763">
        <v>1418471187</v>
      </c>
      <c r="S314" s="763">
        <v>1470092581</v>
      </c>
      <c r="T314" s="763">
        <v>2094759</v>
      </c>
      <c r="U314" s="763">
        <v>0</v>
      </c>
      <c r="V314" s="763">
        <v>2094759</v>
      </c>
      <c r="W314" s="763">
        <v>109379221</v>
      </c>
      <c r="X314" s="763">
        <v>0</v>
      </c>
      <c r="Y314" s="763">
        <v>1470092581</v>
      </c>
      <c r="Z314" s="634">
        <f t="shared" si="4"/>
        <v>0</v>
      </c>
    </row>
    <row r="315" spans="1:26">
      <c r="A315" s="633" t="s">
        <v>308</v>
      </c>
      <c r="B315" s="633" t="s">
        <v>14</v>
      </c>
      <c r="C315" s="763">
        <v>673416508</v>
      </c>
      <c r="D315" s="763">
        <v>-78785602</v>
      </c>
      <c r="E315" s="763">
        <v>594630906</v>
      </c>
      <c r="F315" s="763">
        <v>527158176</v>
      </c>
      <c r="G315" s="763">
        <v>-37183616</v>
      </c>
      <c r="H315" s="763">
        <v>489974560</v>
      </c>
      <c r="I315" s="763">
        <v>162278906</v>
      </c>
      <c r="J315" s="763">
        <v>-1892134</v>
      </c>
      <c r="K315" s="763">
        <v>160386772</v>
      </c>
      <c r="L315" s="763">
        <v>2134493</v>
      </c>
      <c r="M315" s="763">
        <v>46740625</v>
      </c>
      <c r="N315" s="763">
        <v>0</v>
      </c>
      <c r="O315" s="763">
        <v>46740625</v>
      </c>
      <c r="P315" s="763">
        <v>1293867356</v>
      </c>
      <c r="Q315" s="763">
        <v>1364988083</v>
      </c>
      <c r="R315" s="763">
        <v>1247126731</v>
      </c>
      <c r="S315" s="763">
        <v>1293867356</v>
      </c>
      <c r="T315" s="763">
        <v>1849505</v>
      </c>
      <c r="U315" s="763">
        <v>0</v>
      </c>
      <c r="V315" s="763">
        <v>1849505</v>
      </c>
      <c r="W315" s="763">
        <v>83941559</v>
      </c>
      <c r="X315" s="763">
        <v>0</v>
      </c>
      <c r="Y315" s="763">
        <v>1293867356</v>
      </c>
      <c r="Z315" s="634">
        <f t="shared" ref="Z315:Z332" si="5">Y315-O315-R315</f>
        <v>0</v>
      </c>
    </row>
    <row r="316" spans="1:26">
      <c r="A316" s="633" t="s">
        <v>308</v>
      </c>
      <c r="B316" s="633" t="s">
        <v>15</v>
      </c>
      <c r="C316" s="763">
        <v>543373284</v>
      </c>
      <c r="D316" s="763">
        <v>-91058553</v>
      </c>
      <c r="E316" s="763">
        <v>452314731</v>
      </c>
      <c r="F316" s="763">
        <v>475913617</v>
      </c>
      <c r="G316" s="763">
        <v>-36489788</v>
      </c>
      <c r="H316" s="763">
        <v>439423829</v>
      </c>
      <c r="I316" s="763">
        <v>155679000</v>
      </c>
      <c r="J316" s="763">
        <v>-880820</v>
      </c>
      <c r="K316" s="763">
        <v>154798180</v>
      </c>
      <c r="L316" s="763">
        <v>2134493</v>
      </c>
      <c r="M316" s="763">
        <v>43100064</v>
      </c>
      <c r="N316" s="763">
        <v>0</v>
      </c>
      <c r="O316" s="763">
        <v>43100064</v>
      </c>
      <c r="P316" s="763">
        <v>1091771297</v>
      </c>
      <c r="Q316" s="763">
        <v>1177100394</v>
      </c>
      <c r="R316" s="763">
        <v>1048671233</v>
      </c>
      <c r="S316" s="763">
        <v>1091771297</v>
      </c>
      <c r="T316" s="763">
        <v>1625397</v>
      </c>
      <c r="U316" s="763">
        <v>0</v>
      </c>
      <c r="V316" s="763">
        <v>1625397</v>
      </c>
      <c r="W316" s="763">
        <v>58999101</v>
      </c>
      <c r="X316" s="763">
        <v>0</v>
      </c>
      <c r="Y316" s="763">
        <v>1091771297</v>
      </c>
      <c r="Z316" s="634">
        <f t="shared" si="5"/>
        <v>0</v>
      </c>
    </row>
    <row r="317" spans="1:26">
      <c r="A317" s="633" t="s">
        <v>308</v>
      </c>
      <c r="B317" s="633" t="s">
        <v>16</v>
      </c>
      <c r="C317" s="763">
        <v>379350786</v>
      </c>
      <c r="D317" s="763">
        <v>27460762</v>
      </c>
      <c r="E317" s="763">
        <v>406811548</v>
      </c>
      <c r="F317" s="763">
        <v>380479318</v>
      </c>
      <c r="G317" s="763">
        <v>-2286540</v>
      </c>
      <c r="H317" s="763">
        <v>378192778</v>
      </c>
      <c r="I317" s="763">
        <v>136080057</v>
      </c>
      <c r="J317" s="763">
        <v>885292</v>
      </c>
      <c r="K317" s="763">
        <v>136965349</v>
      </c>
      <c r="L317" s="763">
        <v>2134493</v>
      </c>
      <c r="M317" s="763">
        <v>40998896</v>
      </c>
      <c r="N317" s="763">
        <v>0</v>
      </c>
      <c r="O317" s="763">
        <v>40998896</v>
      </c>
      <c r="P317" s="763">
        <v>965103064</v>
      </c>
      <c r="Q317" s="763">
        <v>898044654</v>
      </c>
      <c r="R317" s="763">
        <v>924104168</v>
      </c>
      <c r="S317" s="763">
        <v>965103064</v>
      </c>
      <c r="T317" s="763">
        <v>1493857</v>
      </c>
      <c r="U317" s="763">
        <v>0</v>
      </c>
      <c r="V317" s="763">
        <v>1493857</v>
      </c>
      <c r="W317" s="763">
        <v>45858405</v>
      </c>
      <c r="X317" s="763">
        <v>0</v>
      </c>
      <c r="Y317" s="763">
        <v>965103064</v>
      </c>
      <c r="Z317" s="634">
        <f t="shared" si="5"/>
        <v>0</v>
      </c>
    </row>
    <row r="318" spans="1:26">
      <c r="A318" s="633" t="s">
        <v>308</v>
      </c>
      <c r="B318" s="633" t="s">
        <v>17</v>
      </c>
      <c r="C318" s="763">
        <v>448608737</v>
      </c>
      <c r="D318" s="763">
        <v>54641882</v>
      </c>
      <c r="E318" s="763">
        <v>503250619</v>
      </c>
      <c r="F318" s="763">
        <v>387935609</v>
      </c>
      <c r="G318" s="763">
        <v>1587867</v>
      </c>
      <c r="H318" s="763">
        <v>389523476</v>
      </c>
      <c r="I318" s="763">
        <v>132314951</v>
      </c>
      <c r="J318" s="763">
        <v>553785</v>
      </c>
      <c r="K318" s="763">
        <v>132868736</v>
      </c>
      <c r="L318" s="763">
        <v>2134493</v>
      </c>
      <c r="M318" s="763">
        <v>45705771</v>
      </c>
      <c r="N318" s="763">
        <v>0</v>
      </c>
      <c r="O318" s="763">
        <v>45705771</v>
      </c>
      <c r="P318" s="763">
        <v>1073483095</v>
      </c>
      <c r="Q318" s="763">
        <v>970993790</v>
      </c>
      <c r="R318" s="763">
        <v>1027777324</v>
      </c>
      <c r="S318" s="763">
        <v>1073483095</v>
      </c>
      <c r="T318" s="763">
        <v>1821549</v>
      </c>
      <c r="U318" s="763">
        <v>0</v>
      </c>
      <c r="V318" s="763">
        <v>1821549</v>
      </c>
      <c r="W318" s="763">
        <v>57135369</v>
      </c>
      <c r="X318" s="763">
        <v>0</v>
      </c>
      <c r="Y318" s="763">
        <v>1073483095</v>
      </c>
      <c r="Z318" s="634">
        <f t="shared" si="5"/>
        <v>0</v>
      </c>
    </row>
    <row r="319" spans="1:26">
      <c r="A319" s="633" t="s">
        <v>308</v>
      </c>
      <c r="B319" s="586" t="s">
        <v>184</v>
      </c>
      <c r="C319" s="763">
        <v>6338645674</v>
      </c>
      <c r="D319" s="763">
        <v>5947919</v>
      </c>
      <c r="E319" s="763">
        <v>6344593593</v>
      </c>
      <c r="F319" s="763">
        <v>5271692667</v>
      </c>
      <c r="G319" s="763">
        <v>6839685</v>
      </c>
      <c r="H319" s="763">
        <v>5278532352</v>
      </c>
      <c r="I319" s="763">
        <v>1783064321</v>
      </c>
      <c r="J319" s="763">
        <v>248184</v>
      </c>
      <c r="K319" s="763">
        <v>1783312505</v>
      </c>
      <c r="L319" s="763">
        <v>25613916</v>
      </c>
      <c r="M319" s="763">
        <v>538855704</v>
      </c>
      <c r="N319" s="763">
        <v>0</v>
      </c>
      <c r="O319" s="763">
        <v>538855704</v>
      </c>
      <c r="P319" s="763">
        <v>13970908070</v>
      </c>
      <c r="Q319" s="763">
        <v>13419016578</v>
      </c>
      <c r="R319" s="763">
        <v>13432052366</v>
      </c>
      <c r="S319" s="763">
        <v>13970908070</v>
      </c>
      <c r="T319" s="763">
        <v>21454523</v>
      </c>
      <c r="U319" s="763">
        <v>0</v>
      </c>
      <c r="V319" s="763">
        <v>21454523</v>
      </c>
      <c r="W319" s="763">
        <v>834082905</v>
      </c>
      <c r="X319" s="763">
        <v>0</v>
      </c>
      <c r="Y319" s="763">
        <v>13970908070</v>
      </c>
      <c r="Z319" s="634">
        <f t="shared" si="5"/>
        <v>0</v>
      </c>
    </row>
    <row r="320" spans="1:26">
      <c r="A320" s="633" t="s">
        <v>307</v>
      </c>
      <c r="B320" s="633" t="s">
        <v>6</v>
      </c>
      <c r="C320" s="763">
        <v>553862507</v>
      </c>
      <c r="D320" s="763">
        <v>-14958532</v>
      </c>
      <c r="E320" s="763">
        <v>538903975</v>
      </c>
      <c r="F320" s="763">
        <v>399383039</v>
      </c>
      <c r="G320" s="763">
        <v>-4889983</v>
      </c>
      <c r="H320" s="763">
        <v>394493056</v>
      </c>
      <c r="I320" s="763">
        <v>133440815</v>
      </c>
      <c r="J320" s="763">
        <v>-1225949</v>
      </c>
      <c r="K320" s="763">
        <v>132214866</v>
      </c>
      <c r="L320" s="763">
        <v>2134493</v>
      </c>
      <c r="M320" s="763">
        <v>46527946</v>
      </c>
      <c r="N320" s="763">
        <v>0</v>
      </c>
      <c r="O320" s="763">
        <v>46527946</v>
      </c>
      <c r="P320" s="763">
        <v>1114274336</v>
      </c>
      <c r="Q320" s="763">
        <v>1088820854</v>
      </c>
      <c r="R320" s="763">
        <v>1067746390</v>
      </c>
      <c r="S320" s="763">
        <v>1114274336</v>
      </c>
      <c r="T320" s="763">
        <v>1993685</v>
      </c>
      <c r="U320" s="763">
        <v>0</v>
      </c>
      <c r="V320" s="763">
        <v>1993685</v>
      </c>
      <c r="W320" s="763">
        <v>61325497</v>
      </c>
      <c r="X320" s="763">
        <v>0</v>
      </c>
      <c r="Y320" s="763">
        <v>1114274336</v>
      </c>
      <c r="Z320" s="634">
        <f t="shared" si="5"/>
        <v>0</v>
      </c>
    </row>
    <row r="321" spans="1:26">
      <c r="A321" s="633" t="s">
        <v>307</v>
      </c>
      <c r="B321" s="633" t="s">
        <v>7</v>
      </c>
      <c r="C321" s="763">
        <v>505533558</v>
      </c>
      <c r="D321" s="763">
        <v>-50078302</v>
      </c>
      <c r="E321" s="763">
        <v>455455256</v>
      </c>
      <c r="F321" s="763">
        <v>384005711</v>
      </c>
      <c r="G321" s="763">
        <v>-13895560</v>
      </c>
      <c r="H321" s="763">
        <v>370110151</v>
      </c>
      <c r="I321" s="763">
        <v>119494565</v>
      </c>
      <c r="J321" s="763">
        <v>-1574970</v>
      </c>
      <c r="K321" s="763">
        <v>117919595</v>
      </c>
      <c r="L321" s="763">
        <v>2134493</v>
      </c>
      <c r="M321" s="763">
        <v>41687686</v>
      </c>
      <c r="N321" s="763">
        <v>0</v>
      </c>
      <c r="O321" s="763">
        <v>41687686</v>
      </c>
      <c r="P321" s="763">
        <v>987307181</v>
      </c>
      <c r="Q321" s="763">
        <v>1011168327</v>
      </c>
      <c r="R321" s="763">
        <v>945619495</v>
      </c>
      <c r="S321" s="763">
        <v>987307181</v>
      </c>
      <c r="T321" s="763">
        <v>1972672</v>
      </c>
      <c r="U321" s="763">
        <v>0</v>
      </c>
      <c r="V321" s="763">
        <v>1972672</v>
      </c>
      <c r="W321" s="763">
        <v>47808394</v>
      </c>
      <c r="X321" s="763">
        <v>0</v>
      </c>
      <c r="Y321" s="763">
        <v>987307181</v>
      </c>
      <c r="Z321" s="634">
        <f t="shared" si="5"/>
        <v>0</v>
      </c>
    </row>
    <row r="322" spans="1:26">
      <c r="A322" s="633" t="s">
        <v>307</v>
      </c>
      <c r="B322" s="633" t="s">
        <v>8</v>
      </c>
      <c r="C322" s="763">
        <v>424557013</v>
      </c>
      <c r="D322" s="763">
        <v>-22447190</v>
      </c>
      <c r="E322" s="763">
        <v>402109823</v>
      </c>
      <c r="F322" s="763">
        <v>374990436</v>
      </c>
      <c r="G322" s="763">
        <v>8325462</v>
      </c>
      <c r="H322" s="763">
        <v>383315898</v>
      </c>
      <c r="I322" s="763">
        <v>136094906</v>
      </c>
      <c r="J322" s="763">
        <v>507030</v>
      </c>
      <c r="K322" s="763">
        <v>136601936</v>
      </c>
      <c r="L322" s="763">
        <v>2134493</v>
      </c>
      <c r="M322" s="763">
        <v>41419280</v>
      </c>
      <c r="N322" s="763">
        <v>0</v>
      </c>
      <c r="O322" s="763">
        <v>41419280</v>
      </c>
      <c r="P322" s="763">
        <v>965581430</v>
      </c>
      <c r="Q322" s="763">
        <v>937776848</v>
      </c>
      <c r="R322" s="763">
        <v>924162150</v>
      </c>
      <c r="S322" s="763">
        <v>965581430</v>
      </c>
      <c r="T322" s="763">
        <v>1762615</v>
      </c>
      <c r="U322" s="763">
        <v>0</v>
      </c>
      <c r="V322" s="763">
        <v>1762615</v>
      </c>
      <c r="W322" s="763">
        <v>45628380</v>
      </c>
      <c r="X322" s="763">
        <v>0</v>
      </c>
      <c r="Y322" s="763">
        <v>965581430</v>
      </c>
      <c r="Z322" s="634">
        <f t="shared" si="5"/>
        <v>0</v>
      </c>
    </row>
    <row r="323" spans="1:26">
      <c r="A323" s="633" t="s">
        <v>307</v>
      </c>
      <c r="B323" s="633" t="s">
        <v>9</v>
      </c>
      <c r="C323" s="763">
        <v>396234690</v>
      </c>
      <c r="D323" s="763">
        <v>-3896506</v>
      </c>
      <c r="E323" s="763">
        <v>392338184</v>
      </c>
      <c r="F323" s="763">
        <v>395562875</v>
      </c>
      <c r="G323" s="763">
        <v>6142372</v>
      </c>
      <c r="H323" s="763">
        <v>401705247</v>
      </c>
      <c r="I323" s="763">
        <v>138895699</v>
      </c>
      <c r="J323" s="763">
        <v>1434165</v>
      </c>
      <c r="K323" s="763">
        <v>140329864</v>
      </c>
      <c r="L323" s="763">
        <v>2134493</v>
      </c>
      <c r="M323" s="763">
        <v>40351031</v>
      </c>
      <c r="N323" s="763">
        <v>0</v>
      </c>
      <c r="O323" s="763">
        <v>40351031</v>
      </c>
      <c r="P323" s="763">
        <v>976858819</v>
      </c>
      <c r="Q323" s="763">
        <v>932827757</v>
      </c>
      <c r="R323" s="763">
        <v>936507788</v>
      </c>
      <c r="S323" s="763">
        <v>976858819</v>
      </c>
      <c r="T323" s="763">
        <v>1658358</v>
      </c>
      <c r="U323" s="763">
        <v>0</v>
      </c>
      <c r="V323" s="763">
        <v>1658358</v>
      </c>
      <c r="W323" s="763">
        <v>46708925</v>
      </c>
      <c r="X323" s="763">
        <v>0</v>
      </c>
      <c r="Y323" s="763">
        <v>976858819</v>
      </c>
      <c r="Z323" s="634">
        <f t="shared" si="5"/>
        <v>0</v>
      </c>
    </row>
    <row r="324" spans="1:26">
      <c r="A324" s="633" t="s">
        <v>307</v>
      </c>
      <c r="B324" s="633" t="s">
        <v>10</v>
      </c>
      <c r="C324" s="763">
        <v>422246098</v>
      </c>
      <c r="D324" s="763">
        <v>112376632</v>
      </c>
      <c r="E324" s="763">
        <v>534622730</v>
      </c>
      <c r="F324" s="763">
        <v>417398309</v>
      </c>
      <c r="G324" s="763">
        <v>56025829</v>
      </c>
      <c r="H324" s="763">
        <v>473424138</v>
      </c>
      <c r="I324" s="763">
        <v>156579655</v>
      </c>
      <c r="J324" s="763">
        <v>2787223</v>
      </c>
      <c r="K324" s="763">
        <v>159366878</v>
      </c>
      <c r="L324" s="763">
        <v>2134493</v>
      </c>
      <c r="M324" s="763">
        <v>46093470</v>
      </c>
      <c r="N324" s="763">
        <v>0</v>
      </c>
      <c r="O324" s="763">
        <v>46093470</v>
      </c>
      <c r="P324" s="763">
        <v>1215641709</v>
      </c>
      <c r="Q324" s="763">
        <v>998358555</v>
      </c>
      <c r="R324" s="763">
        <v>1169548239</v>
      </c>
      <c r="S324" s="763">
        <v>1215641709</v>
      </c>
      <c r="T324" s="763">
        <v>1617456</v>
      </c>
      <c r="U324" s="763">
        <v>0</v>
      </c>
      <c r="V324" s="763">
        <v>1617456</v>
      </c>
      <c r="W324" s="763">
        <v>73212779</v>
      </c>
      <c r="X324" s="763">
        <v>0</v>
      </c>
      <c r="Y324" s="763">
        <v>1215641709</v>
      </c>
      <c r="Z324" s="634">
        <f t="shared" si="5"/>
        <v>0</v>
      </c>
    </row>
    <row r="325" spans="1:26">
      <c r="A325" s="633" t="s">
        <v>307</v>
      </c>
      <c r="B325" s="633" t="s">
        <v>11</v>
      </c>
      <c r="C325" s="763">
        <v>601092202</v>
      </c>
      <c r="D325" s="763">
        <v>55852347</v>
      </c>
      <c r="E325" s="763">
        <v>656944549</v>
      </c>
      <c r="F325" s="763">
        <v>494993182</v>
      </c>
      <c r="G325" s="763">
        <v>12271406</v>
      </c>
      <c r="H325" s="763">
        <v>507264588</v>
      </c>
      <c r="I325" s="763">
        <v>158192471</v>
      </c>
      <c r="J325" s="763">
        <v>24894</v>
      </c>
      <c r="K325" s="763">
        <v>158217365</v>
      </c>
      <c r="L325" s="763">
        <v>2134493</v>
      </c>
      <c r="M325" s="763">
        <v>48568052</v>
      </c>
      <c r="N325" s="763">
        <v>0</v>
      </c>
      <c r="O325" s="763">
        <v>48568052</v>
      </c>
      <c r="P325" s="763">
        <v>1373129047</v>
      </c>
      <c r="Q325" s="763">
        <v>1256412348</v>
      </c>
      <c r="R325" s="763">
        <v>1324560995</v>
      </c>
      <c r="S325" s="763">
        <v>1373129047</v>
      </c>
      <c r="T325" s="763">
        <v>1739428</v>
      </c>
      <c r="U325" s="763">
        <v>0</v>
      </c>
      <c r="V325" s="763">
        <v>1739428</v>
      </c>
      <c r="W325" s="763">
        <v>94426290</v>
      </c>
      <c r="X325" s="763">
        <v>0</v>
      </c>
      <c r="Y325" s="763">
        <v>1373129047</v>
      </c>
      <c r="Z325" s="634">
        <f t="shared" si="5"/>
        <v>0</v>
      </c>
    </row>
    <row r="326" spans="1:26">
      <c r="A326" s="633" t="s">
        <v>307</v>
      </c>
      <c r="B326" s="633" t="s">
        <v>12</v>
      </c>
      <c r="C326" s="763">
        <v>704717795</v>
      </c>
      <c r="D326" s="763">
        <v>22731407</v>
      </c>
      <c r="E326" s="763">
        <v>727449202</v>
      </c>
      <c r="F326" s="763">
        <v>530102601</v>
      </c>
      <c r="G326" s="763">
        <v>10917962</v>
      </c>
      <c r="H326" s="763">
        <v>541020563</v>
      </c>
      <c r="I326" s="763">
        <v>176442636</v>
      </c>
      <c r="J326" s="763">
        <v>-266884</v>
      </c>
      <c r="K326" s="763">
        <v>176175752</v>
      </c>
      <c r="L326" s="763">
        <v>2134493</v>
      </c>
      <c r="M326" s="763">
        <v>51825281</v>
      </c>
      <c r="N326" s="763">
        <v>0</v>
      </c>
      <c r="O326" s="763">
        <v>51825281</v>
      </c>
      <c r="P326" s="763">
        <v>1498605291</v>
      </c>
      <c r="Q326" s="763">
        <v>1413397525</v>
      </c>
      <c r="R326" s="763">
        <v>1446780010</v>
      </c>
      <c r="S326" s="763">
        <v>1498605291</v>
      </c>
      <c r="T326" s="763">
        <v>1825242</v>
      </c>
      <c r="U326" s="763">
        <v>0</v>
      </c>
      <c r="V326" s="763">
        <v>1825242</v>
      </c>
      <c r="W326" s="763">
        <v>113047710</v>
      </c>
      <c r="X326" s="763">
        <v>0</v>
      </c>
      <c r="Y326" s="763">
        <v>1498605291</v>
      </c>
      <c r="Z326" s="634">
        <f t="shared" si="5"/>
        <v>0</v>
      </c>
    </row>
    <row r="327" spans="1:26">
      <c r="A327" s="633" t="s">
        <v>307</v>
      </c>
      <c r="B327" s="633" t="s">
        <v>13</v>
      </c>
      <c r="C327" s="763">
        <v>710968049</v>
      </c>
      <c r="D327" s="763">
        <v>-4090565</v>
      </c>
      <c r="E327" s="763">
        <v>706877484</v>
      </c>
      <c r="F327" s="763">
        <v>532117843</v>
      </c>
      <c r="G327" s="763">
        <v>6975355</v>
      </c>
      <c r="H327" s="763">
        <v>539093198</v>
      </c>
      <c r="I327" s="763">
        <v>178838654</v>
      </c>
      <c r="J327" s="763">
        <v>-117616</v>
      </c>
      <c r="K327" s="763">
        <v>178721038</v>
      </c>
      <c r="L327" s="763">
        <v>2134493</v>
      </c>
      <c r="M327" s="763">
        <v>52186839</v>
      </c>
      <c r="N327" s="763">
        <v>0</v>
      </c>
      <c r="O327" s="763">
        <v>52186839</v>
      </c>
      <c r="P327" s="763">
        <v>1479013052</v>
      </c>
      <c r="Q327" s="763">
        <v>1424059039</v>
      </c>
      <c r="R327" s="763">
        <v>1426826213</v>
      </c>
      <c r="S327" s="763">
        <v>1479013052</v>
      </c>
      <c r="T327" s="763">
        <v>2094759</v>
      </c>
      <c r="U327" s="763">
        <v>0</v>
      </c>
      <c r="V327" s="763">
        <v>2094759</v>
      </c>
      <c r="W327" s="763">
        <v>110015766</v>
      </c>
      <c r="X327" s="763">
        <v>0</v>
      </c>
      <c r="Y327" s="763">
        <v>1479013052</v>
      </c>
      <c r="Z327" s="634">
        <f t="shared" si="5"/>
        <v>0</v>
      </c>
    </row>
    <row r="328" spans="1:26">
      <c r="A328" s="633" t="s">
        <v>307</v>
      </c>
      <c r="B328" s="633" t="s">
        <v>14</v>
      </c>
      <c r="C328" s="763">
        <v>677363248</v>
      </c>
      <c r="D328" s="763">
        <v>-79219532</v>
      </c>
      <c r="E328" s="763">
        <v>598143716</v>
      </c>
      <c r="F328" s="763">
        <v>531436799</v>
      </c>
      <c r="G328" s="763">
        <v>-37482541</v>
      </c>
      <c r="H328" s="763">
        <v>493954258</v>
      </c>
      <c r="I328" s="763">
        <v>162120906</v>
      </c>
      <c r="J328" s="763">
        <v>-1891485</v>
      </c>
      <c r="K328" s="763">
        <v>160229421</v>
      </c>
      <c r="L328" s="763">
        <v>2134493</v>
      </c>
      <c r="M328" s="763">
        <v>47275282</v>
      </c>
      <c r="N328" s="763">
        <v>0</v>
      </c>
      <c r="O328" s="763">
        <v>47275282</v>
      </c>
      <c r="P328" s="763">
        <v>1301737170</v>
      </c>
      <c r="Q328" s="763">
        <v>1373055446</v>
      </c>
      <c r="R328" s="763">
        <v>1254461888</v>
      </c>
      <c r="S328" s="763">
        <v>1301737170</v>
      </c>
      <c r="T328" s="763">
        <v>1849505</v>
      </c>
      <c r="U328" s="763">
        <v>0</v>
      </c>
      <c r="V328" s="763">
        <v>1849505</v>
      </c>
      <c r="W328" s="763">
        <v>84436471</v>
      </c>
      <c r="X328" s="763">
        <v>0</v>
      </c>
      <c r="Y328" s="763">
        <v>1301737170</v>
      </c>
      <c r="Z328" s="634">
        <f t="shared" si="5"/>
        <v>0</v>
      </c>
    </row>
    <row r="329" spans="1:26">
      <c r="A329" s="633" t="s">
        <v>307</v>
      </c>
      <c r="B329" s="633" t="s">
        <v>15</v>
      </c>
      <c r="C329" s="763">
        <v>546518445</v>
      </c>
      <c r="D329" s="763">
        <v>-91560765</v>
      </c>
      <c r="E329" s="763">
        <v>454957680</v>
      </c>
      <c r="F329" s="763">
        <v>479756400</v>
      </c>
      <c r="G329" s="763">
        <v>-36783839</v>
      </c>
      <c r="H329" s="763">
        <v>442972561</v>
      </c>
      <c r="I329" s="763">
        <v>155516000</v>
      </c>
      <c r="J329" s="763">
        <v>-880306</v>
      </c>
      <c r="K329" s="763">
        <v>154635694</v>
      </c>
      <c r="L329" s="763">
        <v>2134493</v>
      </c>
      <c r="M329" s="763">
        <v>43643020</v>
      </c>
      <c r="N329" s="763">
        <v>0</v>
      </c>
      <c r="O329" s="763">
        <v>43643020</v>
      </c>
      <c r="P329" s="763">
        <v>1098343448</v>
      </c>
      <c r="Q329" s="763">
        <v>1183925338</v>
      </c>
      <c r="R329" s="763">
        <v>1054700428</v>
      </c>
      <c r="S329" s="763">
        <v>1098343448</v>
      </c>
      <c r="T329" s="763">
        <v>1625397</v>
      </c>
      <c r="U329" s="763">
        <v>0</v>
      </c>
      <c r="V329" s="763">
        <v>1625397</v>
      </c>
      <c r="W329" s="763">
        <v>59343343</v>
      </c>
      <c r="X329" s="763">
        <v>0</v>
      </c>
      <c r="Y329" s="763">
        <v>1098343448</v>
      </c>
      <c r="Z329" s="634">
        <f t="shared" si="5"/>
        <v>0</v>
      </c>
    </row>
    <row r="330" spans="1:26">
      <c r="A330" s="633" t="s">
        <v>307</v>
      </c>
      <c r="B330" s="633" t="s">
        <v>16</v>
      </c>
      <c r="C330" s="763">
        <v>381575947</v>
      </c>
      <c r="D330" s="763">
        <v>27611110</v>
      </c>
      <c r="E330" s="763">
        <v>409187057</v>
      </c>
      <c r="F330" s="763">
        <v>383540619</v>
      </c>
      <c r="G330" s="763">
        <v>-2306791</v>
      </c>
      <c r="H330" s="763">
        <v>381233828</v>
      </c>
      <c r="I330" s="763">
        <v>135922057</v>
      </c>
      <c r="J330" s="763">
        <v>884889</v>
      </c>
      <c r="K330" s="763">
        <v>136806946</v>
      </c>
      <c r="L330" s="763">
        <v>2134493</v>
      </c>
      <c r="M330" s="763">
        <v>41511975</v>
      </c>
      <c r="N330" s="763">
        <v>0</v>
      </c>
      <c r="O330" s="763">
        <v>41511975</v>
      </c>
      <c r="P330" s="763">
        <v>970874299</v>
      </c>
      <c r="Q330" s="763">
        <v>903173116</v>
      </c>
      <c r="R330" s="763">
        <v>929362324</v>
      </c>
      <c r="S330" s="763">
        <v>970874299</v>
      </c>
      <c r="T330" s="763">
        <v>1493857</v>
      </c>
      <c r="U330" s="763">
        <v>0</v>
      </c>
      <c r="V330" s="763">
        <v>1493857</v>
      </c>
      <c r="W330" s="763">
        <v>46123149</v>
      </c>
      <c r="X330" s="763">
        <v>0</v>
      </c>
      <c r="Y330" s="763">
        <v>970874299</v>
      </c>
      <c r="Z330" s="634">
        <f t="shared" si="5"/>
        <v>0</v>
      </c>
    </row>
    <row r="331" spans="1:26">
      <c r="A331" s="633" t="s">
        <v>307</v>
      </c>
      <c r="B331" s="633" t="s">
        <v>17</v>
      </c>
      <c r="C331" s="763">
        <v>451269028</v>
      </c>
      <c r="D331" s="763">
        <v>54942990</v>
      </c>
      <c r="E331" s="763">
        <v>506212018</v>
      </c>
      <c r="F331" s="763">
        <v>391061923</v>
      </c>
      <c r="G331" s="763">
        <v>1600034</v>
      </c>
      <c r="H331" s="763">
        <v>392661957</v>
      </c>
      <c r="I331" s="763">
        <v>132106951</v>
      </c>
      <c r="J331" s="763">
        <v>553332</v>
      </c>
      <c r="K331" s="763">
        <v>132660283</v>
      </c>
      <c r="L331" s="763">
        <v>2134493</v>
      </c>
      <c r="M331" s="763">
        <v>46216064</v>
      </c>
      <c r="N331" s="763">
        <v>0</v>
      </c>
      <c r="O331" s="763">
        <v>46216064</v>
      </c>
      <c r="P331" s="763">
        <v>1079884815</v>
      </c>
      <c r="Q331" s="763">
        <v>976572395</v>
      </c>
      <c r="R331" s="763">
        <v>1033668751</v>
      </c>
      <c r="S331" s="763">
        <v>1079884815</v>
      </c>
      <c r="T331" s="763">
        <v>1821549</v>
      </c>
      <c r="U331" s="763">
        <v>0</v>
      </c>
      <c r="V331" s="763">
        <v>1821549</v>
      </c>
      <c r="W331" s="763">
        <v>57461346</v>
      </c>
      <c r="X331" s="763">
        <v>0</v>
      </c>
      <c r="Y331" s="763">
        <v>1079884815</v>
      </c>
      <c r="Z331" s="634">
        <f t="shared" si="5"/>
        <v>0</v>
      </c>
    </row>
    <row r="332" spans="1:26">
      <c r="A332" s="633" t="s">
        <v>307</v>
      </c>
      <c r="B332" s="586" t="s">
        <v>184</v>
      </c>
      <c r="C332" s="763">
        <v>6375938580</v>
      </c>
      <c r="D332" s="763">
        <v>7263094</v>
      </c>
      <c r="E332" s="763">
        <v>6383201674</v>
      </c>
      <c r="F332" s="763">
        <v>5314349737</v>
      </c>
      <c r="G332" s="763">
        <v>6899706</v>
      </c>
      <c r="H332" s="763">
        <v>5321249443</v>
      </c>
      <c r="I332" s="763">
        <v>1783645315</v>
      </c>
      <c r="J332" s="763">
        <v>234323</v>
      </c>
      <c r="K332" s="763">
        <v>1783879638</v>
      </c>
      <c r="L332" s="763">
        <v>25613916</v>
      </c>
      <c r="M332" s="763">
        <v>547305926</v>
      </c>
      <c r="N332" s="763">
        <v>0</v>
      </c>
      <c r="O332" s="763">
        <v>547305926</v>
      </c>
      <c r="P332" s="763">
        <v>14061250597</v>
      </c>
      <c r="Q332" s="763">
        <v>13499547548</v>
      </c>
      <c r="R332" s="763">
        <v>13513944671</v>
      </c>
      <c r="S332" s="763">
        <v>14061250597</v>
      </c>
      <c r="T332" s="763">
        <v>21454523</v>
      </c>
      <c r="U332" s="763">
        <v>0</v>
      </c>
      <c r="V332" s="763">
        <v>21454523</v>
      </c>
      <c r="W332" s="763">
        <v>839538050</v>
      </c>
      <c r="X332" s="763">
        <v>0</v>
      </c>
      <c r="Y332" s="763">
        <v>14061250597</v>
      </c>
      <c r="Z332" s="634">
        <f t="shared" si="5"/>
        <v>0</v>
      </c>
    </row>
    <row r="333" spans="1:26">
      <c r="A333" s="633" t="s">
        <v>335</v>
      </c>
      <c r="B333" s="633" t="s">
        <v>6</v>
      </c>
      <c r="C333" s="763">
        <v>556473967</v>
      </c>
      <c r="D333" s="763">
        <v>-15023565</v>
      </c>
      <c r="E333" s="763">
        <v>541450402</v>
      </c>
      <c r="F333" s="763">
        <v>402634278</v>
      </c>
      <c r="G333" s="763">
        <v>-4928106</v>
      </c>
      <c r="H333" s="763">
        <v>397706172</v>
      </c>
      <c r="I333" s="763">
        <v>133603815</v>
      </c>
      <c r="J333" s="763">
        <v>-1226644</v>
      </c>
      <c r="K333" s="763">
        <v>132377171</v>
      </c>
      <c r="L333" s="763">
        <v>2134493</v>
      </c>
      <c r="M333" s="763">
        <v>47015482</v>
      </c>
      <c r="N333" s="763">
        <v>0</v>
      </c>
      <c r="O333" s="763">
        <v>47015482</v>
      </c>
      <c r="P333" s="763">
        <v>1120683720</v>
      </c>
      <c r="Q333" s="763">
        <v>1094846553</v>
      </c>
      <c r="R333" s="763">
        <v>1073668238</v>
      </c>
      <c r="S333" s="763">
        <v>1120683720</v>
      </c>
      <c r="T333" s="763">
        <v>1993685</v>
      </c>
      <c r="U333" s="763">
        <v>0</v>
      </c>
      <c r="V333" s="763">
        <v>1993685</v>
      </c>
      <c r="W333" s="763">
        <v>61695343</v>
      </c>
      <c r="X333" s="763">
        <v>0</v>
      </c>
      <c r="Y333" s="763">
        <v>1120683720</v>
      </c>
      <c r="Z333" s="634">
        <f t="shared" ref="Z333:Z345" si="6">Y333-O333-R333</f>
        <v>0</v>
      </c>
    </row>
    <row r="334" spans="1:26">
      <c r="A334" s="633" t="s">
        <v>335</v>
      </c>
      <c r="B334" s="633" t="s">
        <v>7</v>
      </c>
      <c r="C334" s="763">
        <v>507898022</v>
      </c>
      <c r="D334" s="763">
        <v>-66430959</v>
      </c>
      <c r="E334" s="763">
        <v>441467063</v>
      </c>
      <c r="F334" s="763">
        <v>387124825</v>
      </c>
      <c r="G334" s="763">
        <v>-26743624</v>
      </c>
      <c r="H334" s="763">
        <v>360381201</v>
      </c>
      <c r="I334" s="763">
        <v>117483258</v>
      </c>
      <c r="J334" s="763">
        <v>-1554861</v>
      </c>
      <c r="K334" s="763">
        <v>115928397</v>
      </c>
      <c r="L334" s="763">
        <v>2134493</v>
      </c>
      <c r="M334" s="763">
        <v>40674367</v>
      </c>
      <c r="N334" s="763">
        <v>0</v>
      </c>
      <c r="O334" s="763">
        <v>40674367</v>
      </c>
      <c r="P334" s="763">
        <v>960585521</v>
      </c>
      <c r="Q334" s="763">
        <v>1014640598</v>
      </c>
      <c r="R334" s="763">
        <v>919911154</v>
      </c>
      <c r="S334" s="763">
        <v>960585521</v>
      </c>
      <c r="T334" s="763">
        <v>1972672</v>
      </c>
      <c r="U334" s="763">
        <v>0</v>
      </c>
      <c r="V334" s="763">
        <v>1972672</v>
      </c>
      <c r="W334" s="763">
        <v>44950312</v>
      </c>
      <c r="X334" s="763">
        <v>0</v>
      </c>
      <c r="Y334" s="763">
        <v>960585521</v>
      </c>
      <c r="Z334" s="634">
        <f t="shared" si="6"/>
        <v>0</v>
      </c>
    </row>
    <row r="335" spans="1:26">
      <c r="A335" s="633" t="s">
        <v>335</v>
      </c>
      <c r="B335" s="633" t="s">
        <v>8</v>
      </c>
      <c r="C335" s="763">
        <v>426539848</v>
      </c>
      <c r="D335" s="763">
        <v>-7700827</v>
      </c>
      <c r="E335" s="763">
        <v>418839021</v>
      </c>
      <c r="F335" s="763">
        <v>378035575</v>
      </c>
      <c r="G335" s="763">
        <v>21122540</v>
      </c>
      <c r="H335" s="763">
        <v>399158115</v>
      </c>
      <c r="I335" s="763">
        <v>136088479</v>
      </c>
      <c r="J335" s="763">
        <v>504162</v>
      </c>
      <c r="K335" s="763">
        <v>136592641</v>
      </c>
      <c r="L335" s="763">
        <v>2134493</v>
      </c>
      <c r="M335" s="763">
        <v>41880578</v>
      </c>
      <c r="N335" s="763">
        <v>0</v>
      </c>
      <c r="O335" s="763">
        <v>41880578</v>
      </c>
      <c r="P335" s="763">
        <v>998604848</v>
      </c>
      <c r="Q335" s="763">
        <v>942798395</v>
      </c>
      <c r="R335" s="763">
        <v>956724270</v>
      </c>
      <c r="S335" s="763">
        <v>998604848</v>
      </c>
      <c r="T335" s="763">
        <v>1762615</v>
      </c>
      <c r="U335" s="763">
        <v>0</v>
      </c>
      <c r="V335" s="763">
        <v>1762615</v>
      </c>
      <c r="W335" s="763">
        <v>48578605</v>
      </c>
      <c r="X335" s="763">
        <v>0</v>
      </c>
      <c r="Y335" s="763">
        <v>998604848</v>
      </c>
      <c r="Z335" s="634">
        <f t="shared" si="6"/>
        <v>0</v>
      </c>
    </row>
    <row r="336" spans="1:26">
      <c r="A336" s="633" t="s">
        <v>335</v>
      </c>
      <c r="B336" s="633" t="s">
        <v>9</v>
      </c>
      <c r="C336" s="763">
        <v>398091635</v>
      </c>
      <c r="D336" s="763">
        <v>-3914048</v>
      </c>
      <c r="E336" s="763">
        <v>394177587</v>
      </c>
      <c r="F336" s="763">
        <v>398781750</v>
      </c>
      <c r="G336" s="763">
        <v>6191458</v>
      </c>
      <c r="H336" s="763">
        <v>404973208</v>
      </c>
      <c r="I336" s="763">
        <v>139084906</v>
      </c>
      <c r="J336" s="763">
        <v>1436330</v>
      </c>
      <c r="K336" s="763">
        <v>140521236</v>
      </c>
      <c r="L336" s="763">
        <v>2134493</v>
      </c>
      <c r="M336" s="763">
        <v>40797375</v>
      </c>
      <c r="N336" s="763">
        <v>0</v>
      </c>
      <c r="O336" s="763">
        <v>40797375</v>
      </c>
      <c r="P336" s="763">
        <v>982603899</v>
      </c>
      <c r="Q336" s="763">
        <v>938092784</v>
      </c>
      <c r="R336" s="763">
        <v>941806524</v>
      </c>
      <c r="S336" s="763">
        <v>982603899</v>
      </c>
      <c r="T336" s="763">
        <v>1658358</v>
      </c>
      <c r="U336" s="763">
        <v>0</v>
      </c>
      <c r="V336" s="763">
        <v>1658358</v>
      </c>
      <c r="W336" s="763">
        <v>47004489</v>
      </c>
      <c r="X336" s="763">
        <v>0</v>
      </c>
      <c r="Y336" s="763">
        <v>982603899</v>
      </c>
      <c r="Z336" s="634">
        <f t="shared" si="6"/>
        <v>0</v>
      </c>
    </row>
    <row r="337" spans="1:26">
      <c r="A337" s="633" t="s">
        <v>335</v>
      </c>
      <c r="B337" s="633" t="s">
        <v>10</v>
      </c>
      <c r="C337" s="763">
        <v>424279558</v>
      </c>
      <c r="D337" s="763">
        <v>112869280</v>
      </c>
      <c r="E337" s="763">
        <v>537148838</v>
      </c>
      <c r="F337" s="763">
        <v>420817149</v>
      </c>
      <c r="G337" s="763">
        <v>56479574</v>
      </c>
      <c r="H337" s="763">
        <v>477296723</v>
      </c>
      <c r="I337" s="763">
        <v>156774630</v>
      </c>
      <c r="J337" s="763">
        <v>2792714</v>
      </c>
      <c r="K337" s="763">
        <v>159567344</v>
      </c>
      <c r="L337" s="763">
        <v>2134493</v>
      </c>
      <c r="M337" s="763">
        <v>46557599</v>
      </c>
      <c r="N337" s="763">
        <v>0</v>
      </c>
      <c r="O337" s="763">
        <v>46557599</v>
      </c>
      <c r="P337" s="763">
        <v>1222704997</v>
      </c>
      <c r="Q337" s="763">
        <v>1004005830</v>
      </c>
      <c r="R337" s="763">
        <v>1176147398</v>
      </c>
      <c r="S337" s="763">
        <v>1222704997</v>
      </c>
      <c r="T337" s="763">
        <v>1617456</v>
      </c>
      <c r="U337" s="763">
        <v>0</v>
      </c>
      <c r="V337" s="763">
        <v>1617456</v>
      </c>
      <c r="W337" s="763">
        <v>73662115</v>
      </c>
      <c r="X337" s="763">
        <v>0</v>
      </c>
      <c r="Y337" s="763">
        <v>1222704997</v>
      </c>
      <c r="Z337" s="634">
        <f t="shared" si="6"/>
        <v>0</v>
      </c>
    </row>
    <row r="338" spans="1:26">
      <c r="A338" s="633" t="s">
        <v>335</v>
      </c>
      <c r="B338" s="633" t="s">
        <v>11</v>
      </c>
      <c r="C338" s="763">
        <v>603969556</v>
      </c>
      <c r="D338" s="763">
        <v>56098025</v>
      </c>
      <c r="E338" s="763">
        <v>660067581</v>
      </c>
      <c r="F338" s="763">
        <v>499059856</v>
      </c>
      <c r="G338" s="763">
        <v>12372087</v>
      </c>
      <c r="H338" s="763">
        <v>511431943</v>
      </c>
      <c r="I338" s="763">
        <v>158386454</v>
      </c>
      <c r="J338" s="763">
        <v>24787</v>
      </c>
      <c r="K338" s="763">
        <v>158411241</v>
      </c>
      <c r="L338" s="763">
        <v>2134493</v>
      </c>
      <c r="M338" s="763">
        <v>49019281</v>
      </c>
      <c r="N338" s="763">
        <v>0</v>
      </c>
      <c r="O338" s="763">
        <v>49019281</v>
      </c>
      <c r="P338" s="763">
        <v>1381064539</v>
      </c>
      <c r="Q338" s="763">
        <v>1263550359</v>
      </c>
      <c r="R338" s="763">
        <v>1332045258</v>
      </c>
      <c r="S338" s="763">
        <v>1381064539</v>
      </c>
      <c r="T338" s="763">
        <v>1739428</v>
      </c>
      <c r="U338" s="763">
        <v>0</v>
      </c>
      <c r="V338" s="763">
        <v>1739428</v>
      </c>
      <c r="W338" s="763">
        <v>94994949</v>
      </c>
      <c r="X338" s="763">
        <v>0</v>
      </c>
      <c r="Y338" s="763">
        <v>1381064539</v>
      </c>
      <c r="Z338" s="634">
        <f t="shared" si="6"/>
        <v>0</v>
      </c>
    </row>
    <row r="339" spans="1:26">
      <c r="A339" s="633" t="s">
        <v>335</v>
      </c>
      <c r="B339" s="633" t="s">
        <v>12</v>
      </c>
      <c r="C339" s="763">
        <v>708073773</v>
      </c>
      <c r="D339" s="763">
        <v>22831647</v>
      </c>
      <c r="E339" s="763">
        <v>730905420</v>
      </c>
      <c r="F339" s="763">
        <v>534461644</v>
      </c>
      <c r="G339" s="763">
        <v>11007640</v>
      </c>
      <c r="H339" s="763">
        <v>545469284</v>
      </c>
      <c r="I339" s="763">
        <v>176644078</v>
      </c>
      <c r="J339" s="763">
        <v>-267373</v>
      </c>
      <c r="K339" s="763">
        <v>176376705</v>
      </c>
      <c r="L339" s="763">
        <v>2134493</v>
      </c>
      <c r="M339" s="763">
        <v>52292011</v>
      </c>
      <c r="N339" s="763">
        <v>0</v>
      </c>
      <c r="O339" s="763">
        <v>52292011</v>
      </c>
      <c r="P339" s="763">
        <v>1507177913</v>
      </c>
      <c r="Q339" s="763">
        <v>1421313988</v>
      </c>
      <c r="R339" s="763">
        <v>1454885902</v>
      </c>
      <c r="S339" s="763">
        <v>1507177913</v>
      </c>
      <c r="T339" s="763">
        <v>1825242</v>
      </c>
      <c r="U339" s="763">
        <v>0</v>
      </c>
      <c r="V339" s="763">
        <v>1825242</v>
      </c>
      <c r="W339" s="763">
        <v>113712426</v>
      </c>
      <c r="X339" s="763">
        <v>0</v>
      </c>
      <c r="Y339" s="763">
        <v>1507177913</v>
      </c>
      <c r="Z339" s="634">
        <f t="shared" si="6"/>
        <v>0</v>
      </c>
    </row>
    <row r="340" spans="1:26">
      <c r="A340" s="633" t="s">
        <v>335</v>
      </c>
      <c r="B340" s="633" t="s">
        <v>13</v>
      </c>
      <c r="C340" s="763">
        <v>714344613</v>
      </c>
      <c r="D340" s="763">
        <v>-4108414</v>
      </c>
      <c r="E340" s="763">
        <v>710236199</v>
      </c>
      <c r="F340" s="763">
        <v>536491365</v>
      </c>
      <c r="G340" s="763">
        <v>7032390</v>
      </c>
      <c r="H340" s="763">
        <v>543523755</v>
      </c>
      <c r="I340" s="763">
        <v>179040057</v>
      </c>
      <c r="J340" s="763">
        <v>-118082</v>
      </c>
      <c r="K340" s="763">
        <v>178921975</v>
      </c>
      <c r="L340" s="763">
        <v>2134493</v>
      </c>
      <c r="M340" s="763">
        <v>52652230</v>
      </c>
      <c r="N340" s="763">
        <v>0</v>
      </c>
      <c r="O340" s="763">
        <v>52652230</v>
      </c>
      <c r="P340" s="763">
        <v>1487468652</v>
      </c>
      <c r="Q340" s="763">
        <v>1432010528</v>
      </c>
      <c r="R340" s="763">
        <v>1434816422</v>
      </c>
      <c r="S340" s="763">
        <v>1487468652</v>
      </c>
      <c r="T340" s="763">
        <v>2094759</v>
      </c>
      <c r="U340" s="763">
        <v>0</v>
      </c>
      <c r="V340" s="763">
        <v>2094759</v>
      </c>
      <c r="W340" s="763">
        <v>110662329</v>
      </c>
      <c r="X340" s="763">
        <v>0</v>
      </c>
      <c r="Y340" s="763">
        <v>1487468652</v>
      </c>
      <c r="Z340" s="634">
        <f t="shared" si="6"/>
        <v>0</v>
      </c>
    </row>
    <row r="341" spans="1:26">
      <c r="A341" s="633" t="s">
        <v>335</v>
      </c>
      <c r="B341" s="633" t="s">
        <v>14</v>
      </c>
      <c r="C341" s="763">
        <v>680547156</v>
      </c>
      <c r="D341" s="763">
        <v>-79566973</v>
      </c>
      <c r="E341" s="763">
        <v>600980183</v>
      </c>
      <c r="F341" s="763">
        <v>535791647</v>
      </c>
      <c r="G341" s="763">
        <v>-37786796</v>
      </c>
      <c r="H341" s="763">
        <v>498004851</v>
      </c>
      <c r="I341" s="763">
        <v>162316146</v>
      </c>
      <c r="J341" s="763">
        <v>-1894584</v>
      </c>
      <c r="K341" s="763">
        <v>160421562</v>
      </c>
      <c r="L341" s="763">
        <v>2134493</v>
      </c>
      <c r="M341" s="763">
        <v>47723292</v>
      </c>
      <c r="N341" s="763">
        <v>0</v>
      </c>
      <c r="O341" s="763">
        <v>47723292</v>
      </c>
      <c r="P341" s="763">
        <v>1309264381</v>
      </c>
      <c r="Q341" s="763">
        <v>1380789442</v>
      </c>
      <c r="R341" s="763">
        <v>1261541089</v>
      </c>
      <c r="S341" s="763">
        <v>1309264381</v>
      </c>
      <c r="T341" s="763">
        <v>1849505</v>
      </c>
      <c r="U341" s="763">
        <v>0</v>
      </c>
      <c r="V341" s="763">
        <v>1849505</v>
      </c>
      <c r="W341" s="763">
        <v>84947538</v>
      </c>
      <c r="X341" s="763">
        <v>0</v>
      </c>
      <c r="Y341" s="763">
        <v>1309264381</v>
      </c>
      <c r="Z341" s="634">
        <f t="shared" si="6"/>
        <v>0</v>
      </c>
    </row>
    <row r="342" spans="1:26">
      <c r="A342" s="633" t="s">
        <v>335</v>
      </c>
      <c r="B342" s="633" t="s">
        <v>15</v>
      </c>
      <c r="C342" s="763">
        <v>549060575</v>
      </c>
      <c r="D342" s="763">
        <v>-91962877</v>
      </c>
      <c r="E342" s="763">
        <v>457097698</v>
      </c>
      <c r="F342" s="763">
        <v>483667595</v>
      </c>
      <c r="G342" s="763">
        <v>-37083165</v>
      </c>
      <c r="H342" s="763">
        <v>446584430</v>
      </c>
      <c r="I342" s="763">
        <v>155713059</v>
      </c>
      <c r="J342" s="763">
        <v>-882091</v>
      </c>
      <c r="K342" s="763">
        <v>154830968</v>
      </c>
      <c r="L342" s="763">
        <v>2134493</v>
      </c>
      <c r="M342" s="763">
        <v>44104701</v>
      </c>
      <c r="N342" s="763">
        <v>0</v>
      </c>
      <c r="O342" s="763">
        <v>44104701</v>
      </c>
      <c r="P342" s="763">
        <v>1104752290</v>
      </c>
      <c r="Q342" s="763">
        <v>1190575722</v>
      </c>
      <c r="R342" s="763">
        <v>1060647589</v>
      </c>
      <c r="S342" s="763">
        <v>1104752290</v>
      </c>
      <c r="T342" s="763">
        <v>1625397</v>
      </c>
      <c r="U342" s="763">
        <v>0</v>
      </c>
      <c r="V342" s="763">
        <v>1625397</v>
      </c>
      <c r="W342" s="763">
        <v>59712236</v>
      </c>
      <c r="X342" s="763">
        <v>0</v>
      </c>
      <c r="Y342" s="763">
        <v>1104752290</v>
      </c>
      <c r="Z342" s="634">
        <f t="shared" si="6"/>
        <v>0</v>
      </c>
    </row>
    <row r="343" spans="1:26">
      <c r="A343" s="633" t="s">
        <v>335</v>
      </c>
      <c r="B343" s="633" t="s">
        <v>16</v>
      </c>
      <c r="C343" s="763">
        <v>383381484</v>
      </c>
      <c r="D343" s="763">
        <v>27731491</v>
      </c>
      <c r="E343" s="763">
        <v>411112975</v>
      </c>
      <c r="F343" s="763">
        <v>386656323</v>
      </c>
      <c r="G343" s="763">
        <v>-2327459</v>
      </c>
      <c r="H343" s="763">
        <v>384328864</v>
      </c>
      <c r="I343" s="763">
        <v>136108304</v>
      </c>
      <c r="J343" s="763">
        <v>886615</v>
      </c>
      <c r="K343" s="763">
        <v>136994919</v>
      </c>
      <c r="L343" s="763">
        <v>2134493</v>
      </c>
      <c r="M343" s="763">
        <v>41961390</v>
      </c>
      <c r="N343" s="763">
        <v>0</v>
      </c>
      <c r="O343" s="763">
        <v>41961390</v>
      </c>
      <c r="P343" s="763">
        <v>976532641</v>
      </c>
      <c r="Q343" s="763">
        <v>908280604</v>
      </c>
      <c r="R343" s="763">
        <v>934571251</v>
      </c>
      <c r="S343" s="763">
        <v>976532641</v>
      </c>
      <c r="T343" s="763">
        <v>1493857</v>
      </c>
      <c r="U343" s="763">
        <v>0</v>
      </c>
      <c r="V343" s="763">
        <v>1493857</v>
      </c>
      <c r="W343" s="763">
        <v>46410052</v>
      </c>
      <c r="X343" s="763">
        <v>0</v>
      </c>
      <c r="Y343" s="763">
        <v>976532641</v>
      </c>
      <c r="Z343" s="634">
        <f t="shared" si="6"/>
        <v>0</v>
      </c>
    </row>
    <row r="344" spans="1:26">
      <c r="A344" s="633" t="s">
        <v>335</v>
      </c>
      <c r="B344" s="633" t="s">
        <v>17</v>
      </c>
      <c r="C344" s="763">
        <v>453423002</v>
      </c>
      <c r="D344" s="763">
        <v>55184082</v>
      </c>
      <c r="E344" s="763">
        <v>508607084</v>
      </c>
      <c r="F344" s="763">
        <v>394243802</v>
      </c>
      <c r="G344" s="763">
        <v>1612402</v>
      </c>
      <c r="H344" s="763">
        <v>395856204</v>
      </c>
      <c r="I344" s="763">
        <v>132344823</v>
      </c>
      <c r="J344" s="763">
        <v>553898</v>
      </c>
      <c r="K344" s="763">
        <v>132898721</v>
      </c>
      <c r="L344" s="763">
        <v>2134493</v>
      </c>
      <c r="M344" s="763">
        <v>46688187</v>
      </c>
      <c r="N344" s="763">
        <v>0</v>
      </c>
      <c r="O344" s="763">
        <v>46688187</v>
      </c>
      <c r="P344" s="763">
        <v>1086184689</v>
      </c>
      <c r="Q344" s="763">
        <v>982146120</v>
      </c>
      <c r="R344" s="763">
        <v>1039496502</v>
      </c>
      <c r="S344" s="763">
        <v>1086184689</v>
      </c>
      <c r="T344" s="763">
        <v>1821549</v>
      </c>
      <c r="U344" s="763">
        <v>0</v>
      </c>
      <c r="V344" s="763">
        <v>1821549</v>
      </c>
      <c r="W344" s="763">
        <v>57817894</v>
      </c>
      <c r="X344" s="763">
        <v>0</v>
      </c>
      <c r="Y344" s="763">
        <v>1086184689</v>
      </c>
      <c r="Z344" s="634">
        <f t="shared" si="6"/>
        <v>0</v>
      </c>
    </row>
    <row r="345" spans="1:26">
      <c r="A345" s="633" t="s">
        <v>335</v>
      </c>
      <c r="B345" s="586" t="s">
        <v>184</v>
      </c>
      <c r="C345" s="763">
        <v>6406083189</v>
      </c>
      <c r="D345" s="763">
        <v>6006862</v>
      </c>
      <c r="E345" s="763">
        <v>6412090051</v>
      </c>
      <c r="F345" s="763">
        <v>5357765809</v>
      </c>
      <c r="G345" s="763">
        <v>6948941</v>
      </c>
      <c r="H345" s="763">
        <v>5364714750</v>
      </c>
      <c r="I345" s="763">
        <v>1783588009</v>
      </c>
      <c r="J345" s="763">
        <v>254871</v>
      </c>
      <c r="K345" s="763">
        <v>1783842880</v>
      </c>
      <c r="L345" s="763">
        <v>25613916</v>
      </c>
      <c r="M345" s="763">
        <v>551366493</v>
      </c>
      <c r="N345" s="763">
        <v>0</v>
      </c>
      <c r="O345" s="763">
        <v>551366493</v>
      </c>
      <c r="P345" s="763">
        <v>14137628090</v>
      </c>
      <c r="Q345" s="763">
        <v>13573050923</v>
      </c>
      <c r="R345" s="763">
        <v>13586261597</v>
      </c>
      <c r="S345" s="763">
        <v>14137628090</v>
      </c>
      <c r="T345" s="763">
        <v>21454523</v>
      </c>
      <c r="U345" s="763">
        <v>0</v>
      </c>
      <c r="V345" s="763">
        <v>21454523</v>
      </c>
      <c r="W345" s="763">
        <v>844148288</v>
      </c>
      <c r="X345" s="763">
        <v>0</v>
      </c>
      <c r="Y345" s="763">
        <v>14137628090</v>
      </c>
      <c r="Z345" s="634">
        <f t="shared" si="6"/>
        <v>0</v>
      </c>
    </row>
  </sheetData>
  <mergeCells count="1">
    <mergeCell ref="E1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transitionEvaluation="1">
    <tabColor rgb="FF00FF00"/>
    <pageSetUpPr fitToPage="1"/>
  </sheetPr>
  <dimension ref="A1:Z213"/>
  <sheetViews>
    <sheetView defaultGridColor="0" colorId="22" zoomScaleNormal="100" workbookViewId="0">
      <pane xSplit="2" ySplit="7" topLeftCell="C8" activePane="bottomRight" state="frozenSplit"/>
      <selection pane="topRight" activeCell="C1" sqref="C1"/>
      <selection pane="bottomLeft" activeCell="A8" sqref="A8"/>
      <selection pane="bottomRight" activeCell="C8" sqref="C8"/>
    </sheetView>
  </sheetViews>
  <sheetFormatPr defaultColWidth="20.28515625" defaultRowHeight="12.75"/>
  <cols>
    <col min="1" max="2" width="10" style="491" customWidth="1"/>
    <col min="3" max="3" width="17" style="491" bestFit="1" customWidth="1"/>
    <col min="4" max="4" width="14" style="491" bestFit="1" customWidth="1"/>
    <col min="5" max="6" width="17" style="491" bestFit="1" customWidth="1"/>
    <col min="7" max="7" width="12.85546875" style="491" bestFit="1" customWidth="1"/>
    <col min="8" max="9" width="17" style="491" bestFit="1" customWidth="1"/>
    <col min="10" max="10" width="12.42578125" style="491" bestFit="1" customWidth="1"/>
    <col min="11" max="11" width="17" style="491" bestFit="1" customWidth="1"/>
    <col min="12" max="12" width="12" style="491" bestFit="1" customWidth="1"/>
    <col min="13" max="15" width="12.85546875" style="491" bestFit="1" customWidth="1"/>
    <col min="16" max="16" width="17" style="491" bestFit="1" customWidth="1"/>
    <col min="17" max="17" width="13.42578125" style="491" bestFit="1" customWidth="1"/>
    <col min="18" max="18" width="17" style="491" bestFit="1" customWidth="1"/>
    <col min="19" max="19" width="7.42578125" style="491" customWidth="1"/>
    <col min="20" max="21" width="17" style="491" bestFit="1" customWidth="1"/>
    <col min="22" max="24" width="20.28515625" style="491"/>
    <col min="25" max="25" width="17.7109375" style="491" customWidth="1"/>
    <col min="26" max="16384" width="20.28515625" style="491"/>
  </cols>
  <sheetData>
    <row r="1" spans="1:26">
      <c r="C1" s="492" t="s">
        <v>54</v>
      </c>
      <c r="E1" s="492" t="s">
        <v>54</v>
      </c>
      <c r="F1" s="492" t="s">
        <v>54</v>
      </c>
      <c r="H1" s="492" t="s">
        <v>54</v>
      </c>
      <c r="I1" s="492" t="s">
        <v>54</v>
      </c>
      <c r="K1" s="492" t="s">
        <v>54</v>
      </c>
      <c r="P1" s="492" t="s">
        <v>54</v>
      </c>
      <c r="R1" s="493" t="s">
        <v>54</v>
      </c>
      <c r="S1" s="512"/>
      <c r="T1" s="493" t="s">
        <v>54</v>
      </c>
      <c r="U1" s="493" t="s">
        <v>54</v>
      </c>
      <c r="V1" s="493" t="s">
        <v>54</v>
      </c>
      <c r="W1" s="493" t="s">
        <v>54</v>
      </c>
      <c r="Y1" s="512"/>
      <c r="Z1" s="512"/>
    </row>
    <row r="2" spans="1:26">
      <c r="C2" s="493" t="s">
        <v>57</v>
      </c>
      <c r="E2" s="492" t="s">
        <v>57</v>
      </c>
      <c r="F2" s="492" t="s">
        <v>57</v>
      </c>
      <c r="G2" s="512"/>
      <c r="H2" s="492" t="s">
        <v>57</v>
      </c>
      <c r="I2" s="492" t="s">
        <v>57</v>
      </c>
      <c r="K2" s="492" t="s">
        <v>57</v>
      </c>
      <c r="P2" s="492" t="s">
        <v>57</v>
      </c>
      <c r="R2" s="493" t="s">
        <v>57</v>
      </c>
      <c r="S2" s="512"/>
      <c r="T2" s="493" t="s">
        <v>57</v>
      </c>
      <c r="U2" s="493" t="s">
        <v>57</v>
      </c>
      <c r="V2" s="493" t="s">
        <v>57</v>
      </c>
      <c r="W2" s="493" t="s">
        <v>57</v>
      </c>
      <c r="Y2" s="512"/>
      <c r="Z2" s="512"/>
    </row>
    <row r="3" spans="1:26">
      <c r="A3" s="550" t="s">
        <v>59</v>
      </c>
      <c r="B3" s="551"/>
      <c r="C3" s="492" t="s">
        <v>0</v>
      </c>
      <c r="D3" s="492" t="s">
        <v>0</v>
      </c>
      <c r="E3" s="492" t="s">
        <v>0</v>
      </c>
      <c r="F3" s="492" t="s">
        <v>1</v>
      </c>
      <c r="G3" s="492" t="s">
        <v>1</v>
      </c>
      <c r="H3" s="492" t="s">
        <v>1</v>
      </c>
      <c r="I3" s="492" t="s">
        <v>2</v>
      </c>
      <c r="J3" s="492" t="s">
        <v>2</v>
      </c>
      <c r="K3" s="492" t="s">
        <v>2</v>
      </c>
      <c r="L3" s="492" t="s">
        <v>75</v>
      </c>
      <c r="M3" s="493" t="s">
        <v>226</v>
      </c>
      <c r="N3" s="493" t="s">
        <v>226</v>
      </c>
      <c r="O3" s="493" t="s">
        <v>226</v>
      </c>
      <c r="P3" s="492" t="s">
        <v>61</v>
      </c>
      <c r="Q3" s="492" t="s">
        <v>66</v>
      </c>
      <c r="R3" s="492" t="s">
        <v>61</v>
      </c>
      <c r="T3" s="492" t="s">
        <v>34</v>
      </c>
      <c r="U3" s="492" t="s">
        <v>34</v>
      </c>
      <c r="V3" s="492" t="s">
        <v>34</v>
      </c>
      <c r="W3" s="492" t="s">
        <v>34</v>
      </c>
      <c r="Y3" s="512"/>
      <c r="Z3" s="512"/>
    </row>
    <row r="4" spans="1:26">
      <c r="A4" s="550" t="s">
        <v>63</v>
      </c>
      <c r="B4" s="551"/>
      <c r="C4" s="493" t="s">
        <v>226</v>
      </c>
      <c r="D4" s="493" t="s">
        <v>226</v>
      </c>
      <c r="E4" s="511" t="s">
        <v>226</v>
      </c>
      <c r="F4" s="493" t="s">
        <v>262</v>
      </c>
      <c r="G4" s="493" t="s">
        <v>262</v>
      </c>
      <c r="H4" s="493" t="s">
        <v>262</v>
      </c>
      <c r="I4" s="493" t="s">
        <v>262</v>
      </c>
      <c r="J4" s="493" t="s">
        <v>262</v>
      </c>
      <c r="K4" s="493" t="s">
        <v>262</v>
      </c>
      <c r="L4" s="493" t="s">
        <v>226</v>
      </c>
      <c r="M4" s="492" t="s">
        <v>60</v>
      </c>
      <c r="N4" s="492" t="s">
        <v>60</v>
      </c>
      <c r="O4" s="492" t="s">
        <v>60</v>
      </c>
      <c r="P4" s="492" t="s">
        <v>88</v>
      </c>
      <c r="Q4" s="492" t="s">
        <v>80</v>
      </c>
      <c r="R4" s="492" t="s">
        <v>89</v>
      </c>
      <c r="T4" s="492" t="s">
        <v>88</v>
      </c>
      <c r="U4" s="492" t="s">
        <v>89</v>
      </c>
      <c r="V4" s="492" t="s">
        <v>88</v>
      </c>
      <c r="W4" s="492" t="s">
        <v>89</v>
      </c>
    </row>
    <row r="5" spans="1:26">
      <c r="A5" s="550" t="s">
        <v>72</v>
      </c>
      <c r="B5" s="551"/>
      <c r="C5" s="492" t="s">
        <v>230</v>
      </c>
      <c r="D5" s="492" t="s">
        <v>231</v>
      </c>
      <c r="E5" s="492" t="s">
        <v>232</v>
      </c>
      <c r="F5" s="492" t="s">
        <v>230</v>
      </c>
      <c r="G5" s="492" t="s">
        <v>231</v>
      </c>
      <c r="H5" s="492" t="s">
        <v>232</v>
      </c>
      <c r="I5" s="492" t="s">
        <v>230</v>
      </c>
      <c r="J5" s="492" t="s">
        <v>231</v>
      </c>
      <c r="K5" s="492" t="s">
        <v>232</v>
      </c>
      <c r="L5" s="492" t="s">
        <v>233</v>
      </c>
      <c r="M5" s="492" t="s">
        <v>76</v>
      </c>
      <c r="N5" s="492" t="s">
        <v>77</v>
      </c>
      <c r="O5" s="493" t="s">
        <v>64</v>
      </c>
      <c r="P5" s="493" t="s">
        <v>226</v>
      </c>
      <c r="Q5" s="493"/>
      <c r="R5" s="493" t="s">
        <v>226</v>
      </c>
      <c r="S5" s="512"/>
      <c r="T5" s="493" t="s">
        <v>263</v>
      </c>
      <c r="U5" s="493" t="s">
        <v>263</v>
      </c>
      <c r="V5" s="493" t="s">
        <v>263</v>
      </c>
      <c r="W5" s="493" t="s">
        <v>263</v>
      </c>
    </row>
    <row r="6" spans="1:26">
      <c r="A6" s="550" t="s">
        <v>264</v>
      </c>
      <c r="B6" s="551"/>
      <c r="C6" s="492" t="s">
        <v>249</v>
      </c>
      <c r="D6" s="492" t="s">
        <v>249</v>
      </c>
      <c r="E6" s="492" t="s">
        <v>249</v>
      </c>
      <c r="F6" s="492" t="s">
        <v>249</v>
      </c>
      <c r="G6" s="492" t="s">
        <v>249</v>
      </c>
      <c r="H6" s="492" t="s">
        <v>249</v>
      </c>
      <c r="I6" s="492" t="s">
        <v>249</v>
      </c>
      <c r="J6" s="492" t="s">
        <v>249</v>
      </c>
      <c r="K6" s="492" t="s">
        <v>249</v>
      </c>
      <c r="L6" s="492" t="s">
        <v>249</v>
      </c>
      <c r="M6" s="492" t="s">
        <v>250</v>
      </c>
      <c r="N6" s="492" t="s">
        <v>250</v>
      </c>
      <c r="O6" s="492" t="s">
        <v>250</v>
      </c>
      <c r="P6" s="492" t="s">
        <v>249</v>
      </c>
      <c r="Q6" s="492" t="s">
        <v>249</v>
      </c>
      <c r="R6" s="492" t="s">
        <v>249</v>
      </c>
      <c r="T6" s="505" t="s">
        <v>265</v>
      </c>
      <c r="U6" s="505" t="s">
        <v>265</v>
      </c>
      <c r="V6" s="505" t="s">
        <v>266</v>
      </c>
      <c r="W6" s="505" t="s">
        <v>266</v>
      </c>
    </row>
    <row r="7" spans="1:26">
      <c r="C7" s="492" t="str">
        <f>+[35]A!$CD$12</f>
        <v>ok 2001b</v>
      </c>
      <c r="D7" s="492" t="str">
        <f>'[36]Accrued Unb'!G7</f>
        <v>ok 2001b</v>
      </c>
      <c r="E7" s="492" t="str">
        <f>IF(C7=D7,C7,"Not OK")</f>
        <v>ok 2001b</v>
      </c>
      <c r="F7" s="507" t="str">
        <f>+'[37]by Rate to 2010'!AL7</f>
        <v>ok 2001b</v>
      </c>
      <c r="G7" s="492" t="str">
        <f>+'[36]Accrued Unb'!H7</f>
        <v>ok 2001b</v>
      </c>
      <c r="H7" s="492" t="str">
        <f>IF(F7=RIGHT(G7,8),G7,"Not OK")</f>
        <v>ok 2001b</v>
      </c>
      <c r="I7" s="507" t="str">
        <f>+[38]Industrial!E18</f>
        <v>ok 2001b</v>
      </c>
      <c r="J7" s="508" t="str">
        <f>+'[36]Accrued Unb'!I7</f>
        <v>ok 2001b</v>
      </c>
      <c r="K7" s="492" t="str">
        <f>IF(RIGHT(J7,8)=RIGHT(I7,8),J7,"Not OK")</f>
        <v>ok 2001b</v>
      </c>
      <c r="L7" s="492" t="str">
        <f>+'[39]Base Revenue'!$C$9</f>
        <v>ok 2001b</v>
      </c>
      <c r="M7" s="552" t="str">
        <f>[40]Forecast!J9</f>
        <v>ok 2001b</v>
      </c>
      <c r="N7" s="552" t="str">
        <f>[40]Forecast!R9</f>
        <v>ok 2001b</v>
      </c>
      <c r="O7" s="493" t="str">
        <f>IF(M7=N7,N7,"not ok")</f>
        <v>ok 2001b</v>
      </c>
      <c r="P7" s="493" t="s">
        <v>110</v>
      </c>
      <c r="Q7" s="505"/>
      <c r="R7" s="493" t="s">
        <v>110</v>
      </c>
      <c r="S7" s="551" t="s">
        <v>259</v>
      </c>
      <c r="T7" s="551"/>
      <c r="U7" s="551"/>
      <c r="Y7" s="512"/>
      <c r="Z7" s="512"/>
    </row>
    <row r="8" spans="1:26">
      <c r="A8" s="512">
        <v>2000</v>
      </c>
      <c r="B8" s="512">
        <v>1</v>
      </c>
      <c r="C8" s="513">
        <v>15512918</v>
      </c>
      <c r="D8" s="513">
        <v>-212711</v>
      </c>
      <c r="E8" s="513">
        <v>15300207</v>
      </c>
      <c r="F8" s="513">
        <v>7886670</v>
      </c>
      <c r="G8" s="513">
        <v>-397601</v>
      </c>
      <c r="H8" s="513">
        <v>7489069</v>
      </c>
      <c r="I8" s="513">
        <v>2306002</v>
      </c>
      <c r="J8" s="513">
        <v>5209</v>
      </c>
      <c r="K8" s="513">
        <v>2311211</v>
      </c>
      <c r="L8" s="513">
        <v>150584</v>
      </c>
      <c r="M8" s="513">
        <v>927358</v>
      </c>
      <c r="N8" s="513">
        <v>127592</v>
      </c>
      <c r="O8" s="513">
        <v>1054950</v>
      </c>
      <c r="P8" s="513">
        <v>26306021</v>
      </c>
      <c r="Q8" s="513">
        <v>1648</v>
      </c>
      <c r="R8" s="513">
        <v>26307669</v>
      </c>
      <c r="S8" s="513"/>
      <c r="T8" s="513">
        <v>25251071</v>
      </c>
      <c r="U8" s="513">
        <v>25252719</v>
      </c>
      <c r="V8" s="516">
        <v>25856174</v>
      </c>
      <c r="W8" s="516">
        <v>25857822</v>
      </c>
      <c r="X8" s="513">
        <v>-2716434</v>
      </c>
      <c r="Y8" s="553"/>
      <c r="Z8" s="554"/>
    </row>
    <row r="9" spans="1:26">
      <c r="A9" s="512">
        <f t="shared" ref="A9:A19" si="0">A8</f>
        <v>2000</v>
      </c>
      <c r="B9" s="512">
        <v>2</v>
      </c>
      <c r="C9" s="513">
        <v>15702900</v>
      </c>
      <c r="D9" s="513">
        <v>-2494109</v>
      </c>
      <c r="E9" s="513">
        <v>13208791</v>
      </c>
      <c r="F9" s="513">
        <v>8125373</v>
      </c>
      <c r="G9" s="513">
        <v>-1278376</v>
      </c>
      <c r="H9" s="513">
        <v>6846997</v>
      </c>
      <c r="I9" s="513">
        <v>2486960</v>
      </c>
      <c r="J9" s="513">
        <v>104690</v>
      </c>
      <c r="K9" s="513">
        <v>2591650</v>
      </c>
      <c r="L9" s="513">
        <v>151563</v>
      </c>
      <c r="M9" s="513">
        <v>822662</v>
      </c>
      <c r="N9" s="513">
        <v>116913</v>
      </c>
      <c r="O9" s="513">
        <v>939575</v>
      </c>
      <c r="P9" s="513">
        <v>23738576</v>
      </c>
      <c r="Q9" s="513">
        <v>1877</v>
      </c>
      <c r="R9" s="513">
        <v>23740453</v>
      </c>
      <c r="S9" s="513"/>
      <c r="T9" s="513">
        <v>22799001</v>
      </c>
      <c r="U9" s="513">
        <v>22800878</v>
      </c>
      <c r="V9" s="516">
        <v>26466796</v>
      </c>
      <c r="W9" s="516">
        <v>26468673</v>
      </c>
      <c r="X9" s="513">
        <v>-1066321</v>
      </c>
      <c r="Y9" s="553"/>
      <c r="Z9" s="554"/>
    </row>
    <row r="10" spans="1:26">
      <c r="A10" s="512">
        <f t="shared" si="0"/>
        <v>2000</v>
      </c>
      <c r="B10" s="512">
        <v>3</v>
      </c>
      <c r="C10" s="513">
        <v>11664283</v>
      </c>
      <c r="D10" s="513">
        <v>504547</v>
      </c>
      <c r="E10" s="513">
        <v>12168830</v>
      </c>
      <c r="F10" s="513">
        <v>7591755</v>
      </c>
      <c r="G10" s="513">
        <v>786055</v>
      </c>
      <c r="H10" s="513">
        <v>8377810</v>
      </c>
      <c r="I10" s="513">
        <v>2707687</v>
      </c>
      <c r="J10" s="513">
        <v>-117033</v>
      </c>
      <c r="K10" s="513">
        <v>2590654</v>
      </c>
      <c r="L10" s="513">
        <v>155490</v>
      </c>
      <c r="M10" s="513">
        <v>674284</v>
      </c>
      <c r="N10" s="513">
        <v>104499</v>
      </c>
      <c r="O10" s="513">
        <v>778783</v>
      </c>
      <c r="P10" s="513">
        <v>24071567</v>
      </c>
      <c r="Q10" s="513">
        <v>1669</v>
      </c>
      <c r="R10" s="513">
        <v>24073236</v>
      </c>
      <c r="S10" s="513"/>
      <c r="T10" s="513">
        <v>23292784</v>
      </c>
      <c r="U10" s="513">
        <v>23294453</v>
      </c>
      <c r="V10" s="516">
        <v>22119215</v>
      </c>
      <c r="W10" s="516">
        <v>22120884</v>
      </c>
      <c r="X10" s="513">
        <v>-913057</v>
      </c>
      <c r="Y10" s="553"/>
      <c r="Z10" s="554"/>
    </row>
    <row r="11" spans="1:26">
      <c r="A11" s="512">
        <f t="shared" si="0"/>
        <v>2000</v>
      </c>
      <c r="B11" s="512">
        <v>4</v>
      </c>
      <c r="C11" s="513">
        <v>11986655</v>
      </c>
      <c r="D11" s="513">
        <v>90701</v>
      </c>
      <c r="E11" s="513">
        <v>12077356</v>
      </c>
      <c r="F11" s="513">
        <v>7767792</v>
      </c>
      <c r="G11" s="513">
        <v>31255</v>
      </c>
      <c r="H11" s="513">
        <v>7799047</v>
      </c>
      <c r="I11" s="513">
        <v>2583097</v>
      </c>
      <c r="J11" s="513">
        <v>-183574</v>
      </c>
      <c r="K11" s="513">
        <v>2399523</v>
      </c>
      <c r="L11" s="513">
        <v>142665</v>
      </c>
      <c r="M11" s="513">
        <v>703804</v>
      </c>
      <c r="N11" s="513">
        <v>111103</v>
      </c>
      <c r="O11" s="513">
        <v>814907</v>
      </c>
      <c r="P11" s="513">
        <v>23233498</v>
      </c>
      <c r="Q11" s="513">
        <v>1734</v>
      </c>
      <c r="R11" s="513">
        <v>23235232</v>
      </c>
      <c r="S11" s="513"/>
      <c r="T11" s="513">
        <v>22418591</v>
      </c>
      <c r="U11" s="513">
        <v>22420325</v>
      </c>
      <c r="V11" s="516">
        <v>22480209</v>
      </c>
      <c r="W11" s="516">
        <v>22481943</v>
      </c>
      <c r="X11" s="513">
        <v>-305237</v>
      </c>
      <c r="Y11" s="553"/>
      <c r="Z11" s="554"/>
    </row>
    <row r="12" spans="1:26">
      <c r="A12" s="512">
        <f t="shared" si="0"/>
        <v>2000</v>
      </c>
      <c r="B12" s="512">
        <v>5</v>
      </c>
      <c r="C12" s="513">
        <v>13696074</v>
      </c>
      <c r="D12" s="513">
        <v>3155209</v>
      </c>
      <c r="E12" s="513">
        <v>16851283</v>
      </c>
      <c r="F12" s="513">
        <v>8290821</v>
      </c>
      <c r="G12" s="513">
        <v>1756709</v>
      </c>
      <c r="H12" s="513">
        <v>10047530</v>
      </c>
      <c r="I12" s="513">
        <v>2632318</v>
      </c>
      <c r="J12" s="513">
        <v>379775</v>
      </c>
      <c r="K12" s="513">
        <v>3012093</v>
      </c>
      <c r="L12" s="513">
        <v>155685</v>
      </c>
      <c r="M12" s="513">
        <v>970446</v>
      </c>
      <c r="N12" s="513">
        <v>149369</v>
      </c>
      <c r="O12" s="513">
        <v>1119815</v>
      </c>
      <c r="P12" s="513">
        <v>31186406</v>
      </c>
      <c r="Q12" s="513">
        <v>1786</v>
      </c>
      <c r="R12" s="513">
        <v>31188192</v>
      </c>
      <c r="S12" s="513"/>
      <c r="T12" s="513">
        <v>30066591</v>
      </c>
      <c r="U12" s="513">
        <v>30068377</v>
      </c>
      <c r="V12" s="516">
        <v>24774898</v>
      </c>
      <c r="W12" s="516">
        <v>24776684</v>
      </c>
      <c r="X12" s="513">
        <v>2070880</v>
      </c>
      <c r="Y12" s="553"/>
      <c r="Z12" s="554"/>
    </row>
    <row r="13" spans="1:26">
      <c r="A13" s="512">
        <f t="shared" si="0"/>
        <v>2000</v>
      </c>
      <c r="B13" s="512">
        <v>6</v>
      </c>
      <c r="C13" s="513">
        <v>18973531</v>
      </c>
      <c r="D13" s="513">
        <v>35088</v>
      </c>
      <c r="E13" s="513">
        <v>19008619</v>
      </c>
      <c r="F13" s="513">
        <v>9520457</v>
      </c>
      <c r="G13" s="513">
        <v>-687554</v>
      </c>
      <c r="H13" s="513">
        <v>8832903</v>
      </c>
      <c r="I13" s="513">
        <v>3104393</v>
      </c>
      <c r="J13" s="513">
        <v>461052</v>
      </c>
      <c r="K13" s="513">
        <v>3565445</v>
      </c>
      <c r="L13" s="513">
        <v>158567</v>
      </c>
      <c r="M13" s="513">
        <v>1024016</v>
      </c>
      <c r="N13" s="513">
        <v>157363</v>
      </c>
      <c r="O13" s="513">
        <v>1181379</v>
      </c>
      <c r="P13" s="513">
        <v>32746913</v>
      </c>
      <c r="Q13" s="513">
        <v>1879</v>
      </c>
      <c r="R13" s="513">
        <v>32748792</v>
      </c>
      <c r="S13" s="513"/>
      <c r="T13" s="513">
        <v>31565534</v>
      </c>
      <c r="U13" s="513">
        <v>31567413</v>
      </c>
      <c r="V13" s="516">
        <v>31756948</v>
      </c>
      <c r="W13" s="516">
        <v>31758827</v>
      </c>
      <c r="X13" s="513">
        <v>-1064148</v>
      </c>
      <c r="Y13" s="553"/>
      <c r="Z13" s="554"/>
    </row>
    <row r="14" spans="1:26">
      <c r="A14" s="512">
        <f t="shared" si="0"/>
        <v>2000</v>
      </c>
      <c r="B14" s="512">
        <v>7</v>
      </c>
      <c r="C14" s="513">
        <v>21606875</v>
      </c>
      <c r="D14" s="513">
        <v>845272</v>
      </c>
      <c r="E14" s="513">
        <v>22452147</v>
      </c>
      <c r="F14" s="513">
        <v>9830759</v>
      </c>
      <c r="G14" s="513">
        <v>92334</v>
      </c>
      <c r="H14" s="513">
        <v>9923093</v>
      </c>
      <c r="I14" s="513">
        <v>3226434</v>
      </c>
      <c r="J14" s="513">
        <v>208612</v>
      </c>
      <c r="K14" s="513">
        <v>3435046</v>
      </c>
      <c r="L14" s="513">
        <v>171295</v>
      </c>
      <c r="M14" s="513">
        <v>1135295</v>
      </c>
      <c r="N14" s="513">
        <v>178137</v>
      </c>
      <c r="O14" s="513">
        <v>1313432</v>
      </c>
      <c r="P14" s="513">
        <v>37295013</v>
      </c>
      <c r="Q14" s="513">
        <v>1991</v>
      </c>
      <c r="R14" s="513">
        <v>37297004</v>
      </c>
      <c r="S14" s="531"/>
      <c r="T14" s="513">
        <v>35981581</v>
      </c>
      <c r="U14" s="513">
        <v>35983572</v>
      </c>
      <c r="V14" s="516">
        <v>34835363</v>
      </c>
      <c r="W14" s="516">
        <v>34837354</v>
      </c>
      <c r="X14" s="513">
        <v>2625632</v>
      </c>
      <c r="Y14" s="553"/>
      <c r="Z14" s="554"/>
    </row>
    <row r="15" spans="1:26">
      <c r="A15" s="512">
        <f t="shared" si="0"/>
        <v>2000</v>
      </c>
      <c r="B15" s="512">
        <v>8</v>
      </c>
      <c r="C15" s="513">
        <v>21025953</v>
      </c>
      <c r="D15" s="513">
        <v>-182189</v>
      </c>
      <c r="E15" s="513">
        <v>20843764</v>
      </c>
      <c r="F15" s="513">
        <v>10087955</v>
      </c>
      <c r="G15" s="513">
        <v>95398</v>
      </c>
      <c r="H15" s="513">
        <v>10183353</v>
      </c>
      <c r="I15" s="513">
        <v>3483641</v>
      </c>
      <c r="J15" s="513">
        <v>150885</v>
      </c>
      <c r="K15" s="513">
        <v>3634526</v>
      </c>
      <c r="L15" s="513">
        <v>138334</v>
      </c>
      <c r="M15" s="513">
        <v>1070708</v>
      </c>
      <c r="N15" s="513">
        <v>175618</v>
      </c>
      <c r="O15" s="513">
        <v>1246326</v>
      </c>
      <c r="P15" s="513">
        <v>36046303</v>
      </c>
      <c r="Q15" s="513">
        <v>766</v>
      </c>
      <c r="R15" s="513">
        <v>36047069</v>
      </c>
      <c r="S15" s="531"/>
      <c r="T15" s="513">
        <v>34799977</v>
      </c>
      <c r="U15" s="513">
        <v>34800743</v>
      </c>
      <c r="V15" s="516">
        <v>34735883</v>
      </c>
      <c r="W15" s="516">
        <v>34736649</v>
      </c>
      <c r="X15" s="513">
        <v>462414</v>
      </c>
      <c r="Y15" s="553"/>
      <c r="Z15" s="554"/>
    </row>
    <row r="16" spans="1:26">
      <c r="A16" s="512">
        <f t="shared" si="0"/>
        <v>2000</v>
      </c>
      <c r="B16" s="512">
        <v>9</v>
      </c>
      <c r="C16" s="513">
        <v>20186084</v>
      </c>
      <c r="D16" s="513">
        <v>-3048551</v>
      </c>
      <c r="E16" s="513">
        <v>17137533</v>
      </c>
      <c r="F16" s="513">
        <v>9930637</v>
      </c>
      <c r="G16" s="513">
        <v>-1436807</v>
      </c>
      <c r="H16" s="513">
        <v>8493830</v>
      </c>
      <c r="I16" s="513">
        <v>3548501</v>
      </c>
      <c r="J16" s="513">
        <v>-632162</v>
      </c>
      <c r="K16" s="513">
        <v>2916339</v>
      </c>
      <c r="L16" s="513">
        <v>158747</v>
      </c>
      <c r="M16" s="513">
        <v>904663</v>
      </c>
      <c r="N16" s="513">
        <v>144534</v>
      </c>
      <c r="O16" s="513">
        <v>1049197</v>
      </c>
      <c r="P16" s="513">
        <v>29755646</v>
      </c>
      <c r="Q16" s="513">
        <v>704</v>
      </c>
      <c r="R16" s="513">
        <v>29756350</v>
      </c>
      <c r="S16" s="531"/>
      <c r="T16" s="513">
        <v>28706449</v>
      </c>
      <c r="U16" s="513">
        <v>28707153</v>
      </c>
      <c r="V16" s="516">
        <v>33823969</v>
      </c>
      <c r="W16" s="516">
        <v>33824673</v>
      </c>
      <c r="X16" s="513">
        <v>-169968</v>
      </c>
      <c r="Y16" s="553"/>
      <c r="Z16" s="554"/>
    </row>
    <row r="17" spans="1:26">
      <c r="A17" s="512">
        <f t="shared" si="0"/>
        <v>2000</v>
      </c>
      <c r="B17" s="512">
        <v>10</v>
      </c>
      <c r="C17" s="513">
        <v>14857806</v>
      </c>
      <c r="D17" s="513">
        <v>-118621</v>
      </c>
      <c r="E17" s="513">
        <v>14739185</v>
      </c>
      <c r="F17" s="513">
        <v>8730218</v>
      </c>
      <c r="G17" s="513">
        <v>367367</v>
      </c>
      <c r="H17" s="513">
        <v>9097585</v>
      </c>
      <c r="I17" s="513">
        <v>3080249</v>
      </c>
      <c r="J17" s="513">
        <v>-122700</v>
      </c>
      <c r="K17" s="513">
        <v>2957549</v>
      </c>
      <c r="L17" s="513">
        <v>118945</v>
      </c>
      <c r="M17" s="513">
        <v>839112</v>
      </c>
      <c r="N17" s="513">
        <v>127114</v>
      </c>
      <c r="O17" s="513">
        <v>966226</v>
      </c>
      <c r="P17" s="513">
        <v>27879490</v>
      </c>
      <c r="Q17" s="513">
        <v>512</v>
      </c>
      <c r="R17" s="513">
        <v>27880002</v>
      </c>
      <c r="S17" s="531"/>
      <c r="T17" s="513">
        <v>26913264</v>
      </c>
      <c r="U17" s="513">
        <v>26913776</v>
      </c>
      <c r="V17" s="516">
        <v>26787218</v>
      </c>
      <c r="W17" s="516">
        <v>26787730</v>
      </c>
      <c r="X17" s="513">
        <v>2570698</v>
      </c>
      <c r="Y17" s="553"/>
      <c r="Z17" s="554"/>
    </row>
    <row r="18" spans="1:26">
      <c r="A18" s="491">
        <f t="shared" si="0"/>
        <v>2000</v>
      </c>
      <c r="B18" s="491">
        <v>11</v>
      </c>
      <c r="C18" s="522">
        <v>12449183</v>
      </c>
      <c r="D18" s="531">
        <v>-348459</v>
      </c>
      <c r="E18" s="531">
        <v>12100724</v>
      </c>
      <c r="F18" s="531">
        <v>7785537</v>
      </c>
      <c r="G18" s="531">
        <v>91514</v>
      </c>
      <c r="H18" s="531">
        <v>7877051</v>
      </c>
      <c r="I18" s="531">
        <v>2805116</v>
      </c>
      <c r="J18" s="531">
        <v>18615</v>
      </c>
      <c r="K18" s="531">
        <v>2823731</v>
      </c>
      <c r="L18" s="522">
        <v>163187</v>
      </c>
      <c r="M18" s="522">
        <v>784035</v>
      </c>
      <c r="N18" s="522">
        <v>109657</v>
      </c>
      <c r="O18" s="531">
        <v>893692</v>
      </c>
      <c r="P18" s="531">
        <v>23858385</v>
      </c>
      <c r="Q18" s="522">
        <v>1676</v>
      </c>
      <c r="R18" s="531">
        <v>23860061</v>
      </c>
      <c r="S18" s="531"/>
      <c r="T18" s="531">
        <v>22964693</v>
      </c>
      <c r="U18" s="531">
        <v>22966369</v>
      </c>
      <c r="V18" s="516">
        <v>23203023</v>
      </c>
      <c r="W18" s="516">
        <v>23204699</v>
      </c>
      <c r="X18" s="513">
        <v>-249135</v>
      </c>
      <c r="Y18" s="553"/>
      <c r="Z18" s="554"/>
    </row>
    <row r="19" spans="1:26">
      <c r="A19" s="491">
        <f t="shared" si="0"/>
        <v>2000</v>
      </c>
      <c r="B19" s="491">
        <v>12</v>
      </c>
      <c r="C19" s="522">
        <v>14630463</v>
      </c>
      <c r="D19" s="531">
        <v>1431360</v>
      </c>
      <c r="E19" s="531">
        <v>16061823</v>
      </c>
      <c r="F19" s="531">
        <v>7699768</v>
      </c>
      <c r="G19" s="531">
        <v>483789</v>
      </c>
      <c r="H19" s="531">
        <v>8183557</v>
      </c>
      <c r="I19" s="531">
        <v>2628513</v>
      </c>
      <c r="J19" s="531">
        <v>26815</v>
      </c>
      <c r="K19" s="531">
        <v>2655328</v>
      </c>
      <c r="L19" s="522">
        <v>164084</v>
      </c>
      <c r="M19" s="522">
        <v>893656</v>
      </c>
      <c r="N19" s="522">
        <v>125070</v>
      </c>
      <c r="O19" s="531">
        <v>1018726</v>
      </c>
      <c r="P19" s="531">
        <v>28083518</v>
      </c>
      <c r="Q19" s="522">
        <v>1778</v>
      </c>
      <c r="R19" s="531">
        <v>28085296</v>
      </c>
      <c r="S19" s="531"/>
      <c r="T19" s="531">
        <v>27064792</v>
      </c>
      <c r="U19" s="531">
        <v>27066570</v>
      </c>
      <c r="V19" s="516">
        <v>25122828</v>
      </c>
      <c r="W19" s="516">
        <v>25124606</v>
      </c>
      <c r="X19" s="513">
        <v>-477885</v>
      </c>
      <c r="Y19" s="553"/>
      <c r="Z19" s="554"/>
    </row>
    <row r="20" spans="1:26">
      <c r="B20" s="492" t="s">
        <v>112</v>
      </c>
      <c r="C20" s="525">
        <v>192292725</v>
      </c>
      <c r="D20" s="531">
        <v>-342463</v>
      </c>
      <c r="E20" s="513">
        <v>191950262</v>
      </c>
      <c r="F20" s="513">
        <v>103247742</v>
      </c>
      <c r="G20" s="513">
        <v>-95917</v>
      </c>
      <c r="H20" s="531">
        <v>103151825</v>
      </c>
      <c r="I20" s="513">
        <v>34592911</v>
      </c>
      <c r="J20" s="513">
        <v>300184</v>
      </c>
      <c r="K20" s="513">
        <v>34893095</v>
      </c>
      <c r="L20" s="531">
        <v>1829146</v>
      </c>
      <c r="M20" s="531">
        <v>10750039</v>
      </c>
      <c r="N20" s="531">
        <v>1626969</v>
      </c>
      <c r="O20" s="531">
        <v>12377008</v>
      </c>
      <c r="P20" s="531">
        <v>344201336</v>
      </c>
      <c r="Q20" s="531">
        <v>18020</v>
      </c>
      <c r="R20" s="531">
        <v>344219356</v>
      </c>
      <c r="S20" s="531"/>
      <c r="T20" s="531">
        <v>331824328</v>
      </c>
      <c r="U20" s="531">
        <v>331842348</v>
      </c>
      <c r="V20" s="531">
        <v>331962524</v>
      </c>
      <c r="W20" s="531">
        <v>331980544</v>
      </c>
      <c r="X20" s="531">
        <v>767439</v>
      </c>
      <c r="Y20" s="554"/>
      <c r="Z20" s="554"/>
    </row>
    <row r="21" spans="1:26">
      <c r="A21" s="491">
        <f t="shared" ref="A21:A32" si="1">A8+1</f>
        <v>2001</v>
      </c>
      <c r="B21" s="491">
        <v>1</v>
      </c>
      <c r="C21" s="522">
        <v>17106076</v>
      </c>
      <c r="D21" s="531">
        <v>165583</v>
      </c>
      <c r="E21" s="531">
        <v>17271659</v>
      </c>
      <c r="F21" s="531">
        <v>8035328</v>
      </c>
      <c r="G21" s="531">
        <v>-407018</v>
      </c>
      <c r="H21" s="531">
        <v>7628310</v>
      </c>
      <c r="I21" s="531">
        <v>2723042</v>
      </c>
      <c r="J21" s="531">
        <v>-38960</v>
      </c>
      <c r="K21" s="531">
        <v>2684082</v>
      </c>
      <c r="L21" s="522">
        <v>164184</v>
      </c>
      <c r="M21" s="522">
        <v>977887</v>
      </c>
      <c r="N21" s="522">
        <v>132833</v>
      </c>
      <c r="O21" s="531">
        <v>1110720</v>
      </c>
      <c r="P21" s="531">
        <v>28858955</v>
      </c>
      <c r="Q21" s="522">
        <v>1773</v>
      </c>
      <c r="R21" s="531">
        <v>28860728</v>
      </c>
      <c r="S21" s="531"/>
      <c r="T21" s="531">
        <v>27748235</v>
      </c>
      <c r="U21" s="531">
        <v>27750008</v>
      </c>
      <c r="V21" s="516">
        <v>28028630</v>
      </c>
      <c r="W21" s="516">
        <v>28030403</v>
      </c>
      <c r="X21" s="513">
        <v>-1677010</v>
      </c>
      <c r="Y21" s="554"/>
      <c r="Z21" s="554"/>
    </row>
    <row r="22" spans="1:26">
      <c r="A22" s="491">
        <f t="shared" si="1"/>
        <v>2001</v>
      </c>
      <c r="B22" s="491">
        <v>2</v>
      </c>
      <c r="C22" s="522">
        <v>15527703</v>
      </c>
      <c r="D22" s="531">
        <v>-1700255</v>
      </c>
      <c r="E22" s="531">
        <v>13827448</v>
      </c>
      <c r="F22" s="531">
        <v>7929893</v>
      </c>
      <c r="G22" s="531">
        <v>-697728</v>
      </c>
      <c r="H22" s="531">
        <v>7232165</v>
      </c>
      <c r="I22" s="531">
        <v>2565074</v>
      </c>
      <c r="J22" s="531">
        <v>-43303</v>
      </c>
      <c r="K22" s="531">
        <v>2521771</v>
      </c>
      <c r="L22" s="522">
        <v>164307</v>
      </c>
      <c r="M22" s="522">
        <v>866445</v>
      </c>
      <c r="N22" s="522">
        <v>121491</v>
      </c>
      <c r="O22" s="531">
        <v>987936</v>
      </c>
      <c r="P22" s="531">
        <v>24733627</v>
      </c>
      <c r="Q22" s="522">
        <v>1818</v>
      </c>
      <c r="R22" s="531">
        <v>24735445</v>
      </c>
      <c r="S22" s="531"/>
      <c r="T22" s="531">
        <v>23745691</v>
      </c>
      <c r="U22" s="531">
        <v>23747509</v>
      </c>
      <c r="V22" s="516">
        <v>26186977</v>
      </c>
      <c r="W22" s="516">
        <v>26188795</v>
      </c>
      <c r="X22" s="513">
        <v>-2227754</v>
      </c>
      <c r="Y22" s="554"/>
      <c r="Z22" s="554"/>
    </row>
    <row r="23" spans="1:26">
      <c r="A23" s="491">
        <f t="shared" si="1"/>
        <v>2001</v>
      </c>
      <c r="B23" s="491">
        <v>3</v>
      </c>
      <c r="C23" s="522">
        <v>13627556</v>
      </c>
      <c r="D23" s="531">
        <v>197795</v>
      </c>
      <c r="E23" s="531">
        <v>13825351</v>
      </c>
      <c r="F23" s="531">
        <v>7715452</v>
      </c>
      <c r="G23" s="531">
        <v>142647</v>
      </c>
      <c r="H23" s="531">
        <v>7858099</v>
      </c>
      <c r="I23" s="531">
        <v>3041399</v>
      </c>
      <c r="J23" s="531">
        <v>24537</v>
      </c>
      <c r="K23" s="531">
        <v>3065936</v>
      </c>
      <c r="L23" s="522">
        <v>164424</v>
      </c>
      <c r="M23" s="522">
        <v>764854</v>
      </c>
      <c r="N23" s="522">
        <v>119173</v>
      </c>
      <c r="O23" s="531">
        <v>884027</v>
      </c>
      <c r="P23" s="531">
        <v>25797837</v>
      </c>
      <c r="Q23" s="522">
        <v>1563</v>
      </c>
      <c r="R23" s="531">
        <v>25799400</v>
      </c>
      <c r="S23" s="531"/>
      <c r="T23" s="531">
        <v>24913810</v>
      </c>
      <c r="U23" s="531">
        <v>24915373</v>
      </c>
      <c r="V23" s="516">
        <v>24548831</v>
      </c>
      <c r="W23" s="516">
        <v>24550394</v>
      </c>
      <c r="X23" s="513">
        <v>-398633</v>
      </c>
      <c r="Y23" s="554"/>
      <c r="Z23" s="554"/>
    </row>
    <row r="24" spans="1:26">
      <c r="A24" s="491">
        <f t="shared" si="1"/>
        <v>2001</v>
      </c>
      <c r="B24" s="491">
        <v>4</v>
      </c>
      <c r="C24" s="522">
        <v>12413130</v>
      </c>
      <c r="D24" s="531">
        <v>-224575</v>
      </c>
      <c r="E24" s="531">
        <v>12188555</v>
      </c>
      <c r="F24" s="531">
        <v>7991646</v>
      </c>
      <c r="G24" s="531">
        <v>295097</v>
      </c>
      <c r="H24" s="531">
        <v>8286743</v>
      </c>
      <c r="I24" s="531">
        <v>2816829</v>
      </c>
      <c r="J24" s="531">
        <v>19639</v>
      </c>
      <c r="K24" s="531">
        <v>2836468</v>
      </c>
      <c r="L24" s="522">
        <v>164499</v>
      </c>
      <c r="M24" s="522">
        <v>744782</v>
      </c>
      <c r="N24" s="522">
        <v>121524</v>
      </c>
      <c r="O24" s="531">
        <v>866306</v>
      </c>
      <c r="P24" s="531">
        <v>24342571</v>
      </c>
      <c r="Q24" s="522">
        <v>1649</v>
      </c>
      <c r="R24" s="531">
        <v>24344220</v>
      </c>
      <c r="S24" s="531"/>
      <c r="T24" s="531">
        <v>23476265</v>
      </c>
      <c r="U24" s="531">
        <v>23477914</v>
      </c>
      <c r="V24" s="516">
        <v>23386104</v>
      </c>
      <c r="W24" s="516">
        <v>23387753</v>
      </c>
      <c r="X24" s="513">
        <v>284758</v>
      </c>
      <c r="Y24" s="554"/>
      <c r="Z24" s="554"/>
    </row>
    <row r="25" spans="1:26">
      <c r="A25" s="491">
        <f t="shared" si="1"/>
        <v>2001</v>
      </c>
      <c r="B25" s="491">
        <v>5</v>
      </c>
      <c r="C25" s="522">
        <v>13031481</v>
      </c>
      <c r="D25" s="531">
        <v>2221571</v>
      </c>
      <c r="E25" s="531">
        <v>15253052</v>
      </c>
      <c r="F25" s="531">
        <v>8507604</v>
      </c>
      <c r="G25" s="531">
        <v>1584684</v>
      </c>
      <c r="H25" s="531">
        <v>10092288</v>
      </c>
      <c r="I25" s="531">
        <v>3187257</v>
      </c>
      <c r="J25" s="531">
        <v>218398</v>
      </c>
      <c r="K25" s="531">
        <v>3405655</v>
      </c>
      <c r="L25" s="522">
        <v>164619</v>
      </c>
      <c r="M25" s="522">
        <v>891229</v>
      </c>
      <c r="N25" s="522">
        <v>139194</v>
      </c>
      <c r="O25" s="531">
        <v>1030423</v>
      </c>
      <c r="P25" s="531">
        <v>29946037</v>
      </c>
      <c r="Q25" s="522">
        <v>1788</v>
      </c>
      <c r="R25" s="531">
        <v>29947825</v>
      </c>
      <c r="S25" s="531"/>
      <c r="T25" s="531">
        <v>28915614</v>
      </c>
      <c r="U25" s="531">
        <v>28917402</v>
      </c>
      <c r="V25" s="516">
        <v>24890961</v>
      </c>
      <c r="W25" s="516">
        <v>24892749</v>
      </c>
      <c r="X25" s="513">
        <v>1110525</v>
      </c>
      <c r="Y25" s="554"/>
      <c r="Z25" s="554"/>
    </row>
    <row r="26" spans="1:26">
      <c r="A26" s="491">
        <f t="shared" si="1"/>
        <v>2001</v>
      </c>
      <c r="B26" s="491">
        <v>6</v>
      </c>
      <c r="C26" s="522">
        <v>17848426</v>
      </c>
      <c r="D26" s="531">
        <v>2250142</v>
      </c>
      <c r="E26" s="531">
        <v>20098568</v>
      </c>
      <c r="F26" s="531">
        <v>9471986</v>
      </c>
      <c r="G26" s="531">
        <v>459627</v>
      </c>
      <c r="H26" s="531">
        <v>9931613</v>
      </c>
      <c r="I26" s="531">
        <v>3397662</v>
      </c>
      <c r="J26" s="531">
        <v>46289</v>
      </c>
      <c r="K26" s="531">
        <v>3443951</v>
      </c>
      <c r="L26" s="522">
        <v>164769</v>
      </c>
      <c r="M26" s="522">
        <v>1011353</v>
      </c>
      <c r="N26" s="522">
        <v>161435</v>
      </c>
      <c r="O26" s="531">
        <v>1172788</v>
      </c>
      <c r="P26" s="531">
        <v>34811689</v>
      </c>
      <c r="Q26" s="522">
        <v>1919</v>
      </c>
      <c r="R26" s="531">
        <v>34813608</v>
      </c>
      <c r="S26" s="531"/>
      <c r="T26" s="531">
        <v>33638901</v>
      </c>
      <c r="U26" s="531">
        <v>33640820</v>
      </c>
      <c r="V26" s="516">
        <v>30882843</v>
      </c>
      <c r="W26" s="516">
        <v>30884762</v>
      </c>
      <c r="X26" s="513">
        <v>682655</v>
      </c>
      <c r="Y26" s="554"/>
      <c r="Z26" s="554"/>
    </row>
    <row r="27" spans="1:26">
      <c r="A27" s="491">
        <f t="shared" si="1"/>
        <v>2001</v>
      </c>
      <c r="B27" s="491">
        <v>7</v>
      </c>
      <c r="C27" s="522">
        <v>19839574</v>
      </c>
      <c r="D27" s="531">
        <v>903812</v>
      </c>
      <c r="E27" s="531">
        <v>20743386</v>
      </c>
      <c r="F27" s="531">
        <v>9671836</v>
      </c>
      <c r="G27" s="531">
        <v>137963</v>
      </c>
      <c r="H27" s="531">
        <v>9809799</v>
      </c>
      <c r="I27" s="531">
        <v>3865736</v>
      </c>
      <c r="J27" s="531">
        <v>-8656</v>
      </c>
      <c r="K27" s="531">
        <v>3857080</v>
      </c>
      <c r="L27" s="522">
        <v>164839</v>
      </c>
      <c r="M27" s="522">
        <v>1099821</v>
      </c>
      <c r="N27" s="522">
        <v>173050</v>
      </c>
      <c r="O27" s="531">
        <v>1272871</v>
      </c>
      <c r="P27" s="531">
        <v>35847975</v>
      </c>
      <c r="Q27" s="522">
        <v>2113</v>
      </c>
      <c r="R27" s="531">
        <v>35850088</v>
      </c>
      <c r="S27" s="531"/>
      <c r="T27" s="531">
        <v>34575104</v>
      </c>
      <c r="U27" s="531">
        <v>34577217</v>
      </c>
      <c r="V27" s="516">
        <v>33541985</v>
      </c>
      <c r="W27" s="516">
        <v>33544098</v>
      </c>
      <c r="X27" s="513">
        <v>476640</v>
      </c>
      <c r="Y27" s="554"/>
      <c r="Z27" s="554"/>
    </row>
    <row r="28" spans="1:26">
      <c r="A28" s="491">
        <f t="shared" si="1"/>
        <v>2001</v>
      </c>
      <c r="B28" s="491">
        <v>8</v>
      </c>
      <c r="C28" s="522">
        <v>20786351</v>
      </c>
      <c r="D28" s="531">
        <v>573005</v>
      </c>
      <c r="E28" s="531">
        <v>21359356</v>
      </c>
      <c r="F28" s="531">
        <v>9897891</v>
      </c>
      <c r="G28" s="531">
        <v>-6500</v>
      </c>
      <c r="H28" s="531">
        <v>9891391</v>
      </c>
      <c r="I28" s="531">
        <v>3919750</v>
      </c>
      <c r="J28" s="531">
        <v>-34854</v>
      </c>
      <c r="K28" s="531">
        <v>3884896</v>
      </c>
      <c r="L28" s="522">
        <v>164939</v>
      </c>
      <c r="M28" s="522">
        <v>1092237</v>
      </c>
      <c r="N28" s="522">
        <v>172452</v>
      </c>
      <c r="O28" s="531">
        <v>1264689</v>
      </c>
      <c r="P28" s="531">
        <v>36565271</v>
      </c>
      <c r="Q28" s="522">
        <v>2008</v>
      </c>
      <c r="R28" s="531">
        <v>36567279</v>
      </c>
      <c r="S28" s="531"/>
      <c r="T28" s="531">
        <v>35300582</v>
      </c>
      <c r="U28" s="531">
        <v>35302590</v>
      </c>
      <c r="V28" s="516">
        <v>34768931</v>
      </c>
      <c r="W28" s="516">
        <v>34770939</v>
      </c>
      <c r="X28" s="513">
        <v>-320504</v>
      </c>
      <c r="Y28" s="554"/>
      <c r="Z28" s="554"/>
    </row>
    <row r="29" spans="1:26">
      <c r="A29" s="491">
        <f t="shared" si="1"/>
        <v>2001</v>
      </c>
      <c r="B29" s="491">
        <v>9</v>
      </c>
      <c r="C29" s="522">
        <v>19211087</v>
      </c>
      <c r="D29" s="531">
        <v>-2294339</v>
      </c>
      <c r="E29" s="531">
        <v>16916748</v>
      </c>
      <c r="F29" s="531">
        <v>9755362</v>
      </c>
      <c r="G29" s="531">
        <v>-729124</v>
      </c>
      <c r="H29" s="531">
        <v>9026238</v>
      </c>
      <c r="I29" s="531">
        <v>3569846</v>
      </c>
      <c r="J29" s="531">
        <v>-25087</v>
      </c>
      <c r="K29" s="531">
        <v>3544759</v>
      </c>
      <c r="L29" s="522">
        <v>165064</v>
      </c>
      <c r="M29" s="522">
        <v>969539</v>
      </c>
      <c r="N29" s="522">
        <v>149642</v>
      </c>
      <c r="O29" s="531">
        <v>1119181</v>
      </c>
      <c r="P29" s="531">
        <v>30771990</v>
      </c>
      <c r="Q29" s="522">
        <v>1974</v>
      </c>
      <c r="R29" s="531">
        <v>30773964</v>
      </c>
      <c r="S29" s="531"/>
      <c r="T29" s="531">
        <v>29652809</v>
      </c>
      <c r="U29" s="531">
        <v>29654783</v>
      </c>
      <c r="V29" s="516">
        <v>32701359</v>
      </c>
      <c r="W29" s="516">
        <v>32703333</v>
      </c>
      <c r="X29" s="513">
        <v>-360866</v>
      </c>
      <c r="Y29" s="554"/>
      <c r="Z29" s="554"/>
    </row>
    <row r="30" spans="1:26">
      <c r="A30" s="491">
        <f t="shared" si="1"/>
        <v>2001</v>
      </c>
      <c r="B30" s="491">
        <v>10</v>
      </c>
      <c r="C30" s="522">
        <v>15743358</v>
      </c>
      <c r="D30" s="531">
        <v>-2055646</v>
      </c>
      <c r="E30" s="531">
        <v>13687712</v>
      </c>
      <c r="F30" s="531">
        <v>9045799</v>
      </c>
      <c r="G30" s="531">
        <v>-749549</v>
      </c>
      <c r="H30" s="531">
        <v>8296250</v>
      </c>
      <c r="I30" s="531">
        <v>3028905</v>
      </c>
      <c r="J30" s="531">
        <v>-132238</v>
      </c>
      <c r="K30" s="531">
        <v>2896667</v>
      </c>
      <c r="L30" s="522">
        <v>165154</v>
      </c>
      <c r="M30" s="522">
        <v>801657</v>
      </c>
      <c r="N30" s="522">
        <v>129139</v>
      </c>
      <c r="O30" s="531">
        <v>930796</v>
      </c>
      <c r="P30" s="531">
        <v>25976579</v>
      </c>
      <c r="Q30" s="522">
        <v>1695</v>
      </c>
      <c r="R30" s="531">
        <v>25978274</v>
      </c>
      <c r="S30" s="531"/>
      <c r="T30" s="531">
        <v>25045783</v>
      </c>
      <c r="U30" s="531">
        <v>25047478</v>
      </c>
      <c r="V30" s="516">
        <v>27983216</v>
      </c>
      <c r="W30" s="516">
        <v>27984911</v>
      </c>
      <c r="X30" s="513">
        <v>-326633</v>
      </c>
      <c r="Y30" s="554"/>
      <c r="Z30" s="554"/>
    </row>
    <row r="31" spans="1:26">
      <c r="A31" s="491">
        <f t="shared" si="1"/>
        <v>2001</v>
      </c>
      <c r="B31" s="491">
        <v>11</v>
      </c>
      <c r="C31" s="522">
        <v>13055053</v>
      </c>
      <c r="D31" s="531">
        <v>-488392</v>
      </c>
      <c r="E31" s="531">
        <v>12566661</v>
      </c>
      <c r="F31" s="531">
        <v>8239179</v>
      </c>
      <c r="G31" s="531">
        <v>123680</v>
      </c>
      <c r="H31" s="531">
        <v>8362859</v>
      </c>
      <c r="I31" s="531">
        <v>2918435</v>
      </c>
      <c r="J31" s="531">
        <v>24689</v>
      </c>
      <c r="K31" s="531">
        <v>2943124</v>
      </c>
      <c r="L31" s="522">
        <v>165272</v>
      </c>
      <c r="M31" s="522">
        <v>800799</v>
      </c>
      <c r="N31" s="522">
        <v>112345</v>
      </c>
      <c r="O31" s="531">
        <v>913144</v>
      </c>
      <c r="P31" s="531">
        <v>24951060</v>
      </c>
      <c r="Q31" s="522">
        <v>1681</v>
      </c>
      <c r="R31" s="531">
        <v>24952741</v>
      </c>
      <c r="S31" s="531"/>
      <c r="T31" s="531">
        <v>24037916</v>
      </c>
      <c r="U31" s="531">
        <v>24039597</v>
      </c>
      <c r="V31" s="516">
        <v>24377939</v>
      </c>
      <c r="W31" s="516">
        <v>24379620</v>
      </c>
      <c r="X31" s="513">
        <v>571724</v>
      </c>
      <c r="Y31" s="554"/>
      <c r="Z31" s="554"/>
    </row>
    <row r="32" spans="1:26">
      <c r="A32" s="491">
        <f t="shared" si="1"/>
        <v>2001</v>
      </c>
      <c r="B32" s="491">
        <v>12</v>
      </c>
      <c r="C32" s="522">
        <v>15243085</v>
      </c>
      <c r="D32" s="531">
        <v>1471540</v>
      </c>
      <c r="E32" s="531">
        <v>16714625</v>
      </c>
      <c r="F32" s="531">
        <v>8090464</v>
      </c>
      <c r="G32" s="531">
        <v>434960</v>
      </c>
      <c r="H32" s="531">
        <v>8525424</v>
      </c>
      <c r="I32" s="531">
        <v>2744291</v>
      </c>
      <c r="J32" s="531">
        <v>18106</v>
      </c>
      <c r="K32" s="531">
        <v>2762397</v>
      </c>
      <c r="L32" s="522">
        <v>165355</v>
      </c>
      <c r="M32" s="522">
        <v>901636</v>
      </c>
      <c r="N32" s="522">
        <v>126944</v>
      </c>
      <c r="O32" s="531">
        <v>1028580</v>
      </c>
      <c r="P32" s="531">
        <v>29196381</v>
      </c>
      <c r="Q32" s="522">
        <v>1784</v>
      </c>
      <c r="R32" s="531">
        <v>29198165</v>
      </c>
      <c r="S32" s="531"/>
      <c r="T32" s="531">
        <v>28167801</v>
      </c>
      <c r="U32" s="531">
        <v>28169585</v>
      </c>
      <c r="V32" s="516">
        <v>26243195</v>
      </c>
      <c r="W32" s="516">
        <v>26244979</v>
      </c>
      <c r="X32" s="513">
        <v>391701</v>
      </c>
      <c r="Y32" s="554"/>
      <c r="Z32" s="554"/>
    </row>
    <row r="33" spans="1:26">
      <c r="B33" s="492" t="s">
        <v>112</v>
      </c>
      <c r="C33" s="525">
        <v>193432880</v>
      </c>
      <c r="D33" s="513">
        <v>1020241</v>
      </c>
      <c r="E33" s="513">
        <v>194453121</v>
      </c>
      <c r="F33" s="513">
        <v>104352440</v>
      </c>
      <c r="G33" s="513">
        <v>588739</v>
      </c>
      <c r="H33" s="531">
        <v>104941179</v>
      </c>
      <c r="I33" s="513">
        <v>37778226</v>
      </c>
      <c r="J33" s="513">
        <v>68560</v>
      </c>
      <c r="K33" s="513">
        <v>37846786</v>
      </c>
      <c r="L33" s="531">
        <v>1977425</v>
      </c>
      <c r="M33" s="531">
        <v>10922239</v>
      </c>
      <c r="N33" s="531">
        <v>1659222</v>
      </c>
      <c r="O33" s="531">
        <v>12581461</v>
      </c>
      <c r="P33" s="531">
        <v>351799972</v>
      </c>
      <c r="Q33" s="531">
        <v>21765</v>
      </c>
      <c r="R33" s="531">
        <v>351821737</v>
      </c>
      <c r="S33" s="531"/>
      <c r="T33" s="531">
        <v>339218511</v>
      </c>
      <c r="U33" s="531">
        <v>339240276</v>
      </c>
      <c r="V33" s="531">
        <v>337540971</v>
      </c>
      <c r="W33" s="531">
        <v>337562736</v>
      </c>
      <c r="X33" s="531">
        <v>-1793397</v>
      </c>
      <c r="Y33" s="554"/>
      <c r="Z33" s="554"/>
    </row>
    <row r="34" spans="1:26">
      <c r="A34" s="491">
        <f t="shared" ref="A34:A45" si="2">A21+1</f>
        <v>2002</v>
      </c>
      <c r="B34" s="491">
        <v>1</v>
      </c>
      <c r="C34" s="522">
        <v>18416665</v>
      </c>
      <c r="D34" s="531">
        <v>301620</v>
      </c>
      <c r="E34" s="531">
        <v>18718285</v>
      </c>
      <c r="F34" s="531">
        <v>8526347</v>
      </c>
      <c r="G34" s="531">
        <v>-463799</v>
      </c>
      <c r="H34" s="531">
        <v>8062548</v>
      </c>
      <c r="I34" s="531">
        <v>2794959</v>
      </c>
      <c r="J34" s="531">
        <v>-59773</v>
      </c>
      <c r="K34" s="531">
        <v>2735186</v>
      </c>
      <c r="L34" s="522">
        <v>165490</v>
      </c>
      <c r="M34" s="522">
        <v>1017910</v>
      </c>
      <c r="N34" s="522">
        <v>139115</v>
      </c>
      <c r="O34" s="531">
        <v>1157025</v>
      </c>
      <c r="P34" s="531">
        <v>30838534</v>
      </c>
      <c r="Q34" s="522">
        <v>1779</v>
      </c>
      <c r="R34" s="531">
        <v>30840313</v>
      </c>
      <c r="S34" s="531"/>
      <c r="T34" s="531">
        <v>29681509</v>
      </c>
      <c r="U34" s="531">
        <v>29683288</v>
      </c>
      <c r="V34" s="516">
        <v>29903461</v>
      </c>
      <c r="W34" s="516">
        <v>29905240</v>
      </c>
      <c r="X34" s="513">
        <v>-102072</v>
      </c>
      <c r="Y34" s="554"/>
      <c r="Z34" s="554"/>
    </row>
    <row r="35" spans="1:26">
      <c r="A35" s="491">
        <f t="shared" si="2"/>
        <v>2002</v>
      </c>
      <c r="B35" s="491">
        <v>2</v>
      </c>
      <c r="C35" s="522">
        <v>16005492</v>
      </c>
      <c r="D35" s="531">
        <v>-1827040</v>
      </c>
      <c r="E35" s="531">
        <v>14178452</v>
      </c>
      <c r="F35" s="531">
        <v>8229098</v>
      </c>
      <c r="G35" s="531">
        <v>-720778</v>
      </c>
      <c r="H35" s="531">
        <v>7508320</v>
      </c>
      <c r="I35" s="531">
        <v>2633383</v>
      </c>
      <c r="J35" s="531">
        <v>-25712</v>
      </c>
      <c r="K35" s="531">
        <v>2607671</v>
      </c>
      <c r="L35" s="522">
        <v>165649</v>
      </c>
      <c r="M35" s="522">
        <v>904247</v>
      </c>
      <c r="N35" s="522">
        <v>127531</v>
      </c>
      <c r="O35" s="531">
        <v>1031778</v>
      </c>
      <c r="P35" s="531">
        <v>25491870</v>
      </c>
      <c r="Q35" s="522">
        <v>1824</v>
      </c>
      <c r="R35" s="531">
        <v>25493694</v>
      </c>
      <c r="S35" s="531"/>
      <c r="T35" s="531">
        <v>24460092</v>
      </c>
      <c r="U35" s="531">
        <v>24461916</v>
      </c>
      <c r="V35" s="516">
        <v>27033622</v>
      </c>
      <c r="W35" s="516">
        <v>27035446</v>
      </c>
      <c r="X35" s="513">
        <v>-1697248</v>
      </c>
      <c r="Y35" s="554"/>
      <c r="Z35" s="554"/>
    </row>
    <row r="36" spans="1:26">
      <c r="A36" s="491">
        <f t="shared" si="2"/>
        <v>2002</v>
      </c>
      <c r="B36" s="491">
        <v>3</v>
      </c>
      <c r="C36" s="522">
        <v>14350901</v>
      </c>
      <c r="D36" s="531">
        <v>225553</v>
      </c>
      <c r="E36" s="531">
        <v>14576454</v>
      </c>
      <c r="F36" s="531">
        <v>8119740</v>
      </c>
      <c r="G36" s="531">
        <v>235333</v>
      </c>
      <c r="H36" s="531">
        <v>8355073</v>
      </c>
      <c r="I36" s="531">
        <v>3101096</v>
      </c>
      <c r="J36" s="531">
        <v>24211</v>
      </c>
      <c r="K36" s="531">
        <v>3125307</v>
      </c>
      <c r="L36" s="522">
        <v>165805</v>
      </c>
      <c r="M36" s="522">
        <v>798399</v>
      </c>
      <c r="N36" s="522">
        <v>124967</v>
      </c>
      <c r="O36" s="531">
        <v>923366</v>
      </c>
      <c r="P36" s="531">
        <v>27146005</v>
      </c>
      <c r="Q36" s="522">
        <v>1568</v>
      </c>
      <c r="R36" s="531">
        <v>27147573</v>
      </c>
      <c r="S36" s="531"/>
      <c r="T36" s="531">
        <v>26222639</v>
      </c>
      <c r="U36" s="531">
        <v>26224207</v>
      </c>
      <c r="V36" s="516">
        <v>25737542</v>
      </c>
      <c r="W36" s="516">
        <v>25739110</v>
      </c>
      <c r="X36" s="513">
        <v>677997</v>
      </c>
      <c r="Y36" s="554"/>
      <c r="Z36" s="554"/>
    </row>
    <row r="37" spans="1:26">
      <c r="A37" s="491">
        <f t="shared" si="2"/>
        <v>2002</v>
      </c>
      <c r="B37" s="491">
        <v>4</v>
      </c>
      <c r="C37" s="522">
        <v>12405300</v>
      </c>
      <c r="D37" s="531">
        <v>-337457</v>
      </c>
      <c r="E37" s="531">
        <v>12067843</v>
      </c>
      <c r="F37" s="531">
        <v>8189952</v>
      </c>
      <c r="G37" s="531">
        <v>355673</v>
      </c>
      <c r="H37" s="531">
        <v>8545625</v>
      </c>
      <c r="I37" s="531">
        <v>2878049</v>
      </c>
      <c r="J37" s="531">
        <v>34463</v>
      </c>
      <c r="K37" s="531">
        <v>2912512</v>
      </c>
      <c r="L37" s="522">
        <v>165923</v>
      </c>
      <c r="M37" s="522">
        <v>778137</v>
      </c>
      <c r="N37" s="522">
        <v>127460</v>
      </c>
      <c r="O37" s="531">
        <v>905597</v>
      </c>
      <c r="P37" s="531">
        <v>24597500</v>
      </c>
      <c r="Q37" s="522">
        <v>1654</v>
      </c>
      <c r="R37" s="531">
        <v>24599154</v>
      </c>
      <c r="S37" s="531"/>
      <c r="T37" s="531">
        <v>23691903</v>
      </c>
      <c r="U37" s="531">
        <v>23693557</v>
      </c>
      <c r="V37" s="516">
        <v>23639224</v>
      </c>
      <c r="W37" s="516">
        <v>23640878</v>
      </c>
      <c r="X37" s="513">
        <v>74477</v>
      </c>
      <c r="Y37" s="554"/>
      <c r="Z37" s="554"/>
    </row>
    <row r="38" spans="1:26">
      <c r="A38" s="491">
        <f t="shared" si="2"/>
        <v>2002</v>
      </c>
      <c r="B38" s="491">
        <v>5</v>
      </c>
      <c r="C38" s="522">
        <v>13083923</v>
      </c>
      <c r="D38" s="531">
        <v>2128168</v>
      </c>
      <c r="E38" s="531">
        <v>15212091</v>
      </c>
      <c r="F38" s="531">
        <v>8730599</v>
      </c>
      <c r="G38" s="531">
        <v>1518565</v>
      </c>
      <c r="H38" s="531">
        <v>10249164</v>
      </c>
      <c r="I38" s="531">
        <v>3231426</v>
      </c>
      <c r="J38" s="531">
        <v>213557</v>
      </c>
      <c r="K38" s="531">
        <v>3444983</v>
      </c>
      <c r="L38" s="522">
        <v>166076</v>
      </c>
      <c r="M38" s="522">
        <v>928323</v>
      </c>
      <c r="N38" s="522">
        <v>145564</v>
      </c>
      <c r="O38" s="531">
        <v>1073887</v>
      </c>
      <c r="P38" s="531">
        <v>30146201</v>
      </c>
      <c r="Q38" s="522">
        <v>1793</v>
      </c>
      <c r="R38" s="531">
        <v>30147994</v>
      </c>
      <c r="S38" s="531"/>
      <c r="T38" s="531">
        <v>29072314</v>
      </c>
      <c r="U38" s="531">
        <v>29074107</v>
      </c>
      <c r="V38" s="516">
        <v>25212024</v>
      </c>
      <c r="W38" s="516">
        <v>25213817</v>
      </c>
      <c r="X38" s="513">
        <v>796329</v>
      </c>
      <c r="Y38" s="554"/>
      <c r="Z38" s="554"/>
    </row>
    <row r="39" spans="1:26">
      <c r="A39" s="491">
        <f t="shared" si="2"/>
        <v>2002</v>
      </c>
      <c r="B39" s="491">
        <v>6</v>
      </c>
      <c r="C39" s="522">
        <v>18630988</v>
      </c>
      <c r="D39" s="531">
        <v>2418216</v>
      </c>
      <c r="E39" s="531">
        <v>21049204</v>
      </c>
      <c r="F39" s="531">
        <v>9870680</v>
      </c>
      <c r="G39" s="531">
        <v>405533</v>
      </c>
      <c r="H39" s="531">
        <v>10276213</v>
      </c>
      <c r="I39" s="531">
        <v>3488159</v>
      </c>
      <c r="J39" s="531">
        <v>24039</v>
      </c>
      <c r="K39" s="531">
        <v>3512198</v>
      </c>
      <c r="L39" s="522">
        <v>166257</v>
      </c>
      <c r="M39" s="522">
        <v>1051417</v>
      </c>
      <c r="N39" s="522">
        <v>168457</v>
      </c>
      <c r="O39" s="531">
        <v>1219874</v>
      </c>
      <c r="P39" s="531">
        <v>36223746</v>
      </c>
      <c r="Q39" s="522">
        <v>1925</v>
      </c>
      <c r="R39" s="531">
        <v>36225671</v>
      </c>
      <c r="S39" s="531"/>
      <c r="T39" s="531">
        <v>35003872</v>
      </c>
      <c r="U39" s="531">
        <v>35005797</v>
      </c>
      <c r="V39" s="516">
        <v>32156084</v>
      </c>
      <c r="W39" s="516">
        <v>32158009</v>
      </c>
      <c r="X39" s="513">
        <v>1494541</v>
      </c>
      <c r="Y39" s="554"/>
      <c r="Z39" s="554"/>
    </row>
    <row r="40" spans="1:26">
      <c r="A40" s="491">
        <f t="shared" si="2"/>
        <v>2002</v>
      </c>
      <c r="B40" s="491">
        <v>7</v>
      </c>
      <c r="C40" s="522">
        <v>20753138</v>
      </c>
      <c r="D40" s="531">
        <v>981410</v>
      </c>
      <c r="E40" s="531">
        <v>21734548</v>
      </c>
      <c r="F40" s="531">
        <v>10124842</v>
      </c>
      <c r="G40" s="531">
        <v>208898</v>
      </c>
      <c r="H40" s="531">
        <v>10333740</v>
      </c>
      <c r="I40" s="531">
        <v>3983384</v>
      </c>
      <c r="J40" s="531">
        <v>-11012</v>
      </c>
      <c r="K40" s="531">
        <v>3972372</v>
      </c>
      <c r="L40" s="522">
        <v>166363</v>
      </c>
      <c r="M40" s="522">
        <v>1141681</v>
      </c>
      <c r="N40" s="522">
        <v>180947</v>
      </c>
      <c r="O40" s="531">
        <v>1322628</v>
      </c>
      <c r="P40" s="531">
        <v>37529651</v>
      </c>
      <c r="Q40" s="522">
        <v>2119</v>
      </c>
      <c r="R40" s="531">
        <v>37531770</v>
      </c>
      <c r="S40" s="531"/>
      <c r="T40" s="531">
        <v>36207023</v>
      </c>
      <c r="U40" s="531">
        <v>36209142</v>
      </c>
      <c r="V40" s="516">
        <v>35027727</v>
      </c>
      <c r="W40" s="516">
        <v>35029846</v>
      </c>
      <c r="X40" s="513">
        <v>1614654</v>
      </c>
      <c r="Y40" s="554"/>
      <c r="Z40" s="554"/>
    </row>
    <row r="41" spans="1:26">
      <c r="A41" s="491">
        <f t="shared" si="2"/>
        <v>2002</v>
      </c>
      <c r="B41" s="491">
        <v>8</v>
      </c>
      <c r="C41" s="522">
        <v>20989205</v>
      </c>
      <c r="D41" s="531">
        <v>613200</v>
      </c>
      <c r="E41" s="531">
        <v>21602405</v>
      </c>
      <c r="F41" s="531">
        <v>10133393</v>
      </c>
      <c r="G41" s="531">
        <v>-37184</v>
      </c>
      <c r="H41" s="531">
        <v>10096209</v>
      </c>
      <c r="I41" s="531">
        <v>3986035</v>
      </c>
      <c r="J41" s="531">
        <v>-25690</v>
      </c>
      <c r="K41" s="531">
        <v>3960345</v>
      </c>
      <c r="L41" s="522">
        <v>166499</v>
      </c>
      <c r="M41" s="522">
        <v>1134195</v>
      </c>
      <c r="N41" s="522">
        <v>180386</v>
      </c>
      <c r="O41" s="531">
        <v>1314581</v>
      </c>
      <c r="P41" s="531">
        <v>37140039</v>
      </c>
      <c r="Q41" s="522">
        <v>2014</v>
      </c>
      <c r="R41" s="531">
        <v>37142053</v>
      </c>
      <c r="S41" s="531"/>
      <c r="T41" s="531">
        <v>35825458</v>
      </c>
      <c r="U41" s="531">
        <v>35827472</v>
      </c>
      <c r="V41" s="516">
        <v>35275132</v>
      </c>
      <c r="W41" s="516">
        <v>35277146</v>
      </c>
      <c r="X41" s="513">
        <v>-352978</v>
      </c>
      <c r="Y41" s="554"/>
      <c r="Z41" s="554"/>
    </row>
    <row r="42" spans="1:26">
      <c r="A42" s="491">
        <f t="shared" si="2"/>
        <v>2002</v>
      </c>
      <c r="B42" s="491">
        <v>9</v>
      </c>
      <c r="C42" s="522">
        <v>19417811</v>
      </c>
      <c r="D42" s="531">
        <v>-2312756</v>
      </c>
      <c r="E42" s="531">
        <v>17105055</v>
      </c>
      <c r="F42" s="531">
        <v>10007863</v>
      </c>
      <c r="G42" s="531">
        <v>-678750</v>
      </c>
      <c r="H42" s="531">
        <v>9329113</v>
      </c>
      <c r="I42" s="531">
        <v>3640254</v>
      </c>
      <c r="J42" s="531">
        <v>-12647</v>
      </c>
      <c r="K42" s="531">
        <v>3627607</v>
      </c>
      <c r="L42" s="522">
        <v>166664</v>
      </c>
      <c r="M42" s="522">
        <v>1008618</v>
      </c>
      <c r="N42" s="522">
        <v>156941</v>
      </c>
      <c r="O42" s="531">
        <v>1165559</v>
      </c>
      <c r="P42" s="531">
        <v>31393998</v>
      </c>
      <c r="Q42" s="522">
        <v>1980</v>
      </c>
      <c r="R42" s="531">
        <v>31395978</v>
      </c>
      <c r="S42" s="531"/>
      <c r="T42" s="531">
        <v>30228439</v>
      </c>
      <c r="U42" s="531">
        <v>30230419</v>
      </c>
      <c r="V42" s="516">
        <v>33232592</v>
      </c>
      <c r="W42" s="516">
        <v>33234572</v>
      </c>
      <c r="X42" s="513">
        <v>-224815</v>
      </c>
      <c r="Y42" s="554"/>
      <c r="Z42" s="554"/>
    </row>
    <row r="43" spans="1:26">
      <c r="A43" s="491">
        <f t="shared" si="2"/>
        <v>2002</v>
      </c>
      <c r="B43" s="491">
        <v>10</v>
      </c>
      <c r="C43" s="522">
        <v>15709909</v>
      </c>
      <c r="D43" s="531">
        <v>-2061931</v>
      </c>
      <c r="E43" s="531">
        <v>13647978</v>
      </c>
      <c r="F43" s="531">
        <v>9196677</v>
      </c>
      <c r="G43" s="531">
        <v>-622485</v>
      </c>
      <c r="H43" s="531">
        <v>8574192</v>
      </c>
      <c r="I43" s="531">
        <v>3079321</v>
      </c>
      <c r="J43" s="531">
        <v>-122874</v>
      </c>
      <c r="K43" s="531">
        <v>2956447</v>
      </c>
      <c r="L43" s="522">
        <v>166796</v>
      </c>
      <c r="M43" s="522">
        <v>836673</v>
      </c>
      <c r="N43" s="522">
        <v>135903</v>
      </c>
      <c r="O43" s="531">
        <v>972576</v>
      </c>
      <c r="P43" s="531">
        <v>26317989</v>
      </c>
      <c r="Q43" s="522">
        <v>1700</v>
      </c>
      <c r="R43" s="531">
        <v>26319689</v>
      </c>
      <c r="S43" s="531"/>
      <c r="T43" s="531">
        <v>25345413</v>
      </c>
      <c r="U43" s="531">
        <v>25347113</v>
      </c>
      <c r="V43" s="516">
        <v>28152703</v>
      </c>
      <c r="W43" s="516">
        <v>28154403</v>
      </c>
      <c r="X43" s="513">
        <v>-477704</v>
      </c>
      <c r="Y43" s="554"/>
      <c r="Z43" s="554"/>
    </row>
    <row r="44" spans="1:26">
      <c r="A44" s="491">
        <f t="shared" si="2"/>
        <v>2002</v>
      </c>
      <c r="B44" s="491">
        <v>11</v>
      </c>
      <c r="C44" s="522">
        <v>12924470</v>
      </c>
      <c r="D44" s="531">
        <v>-532492</v>
      </c>
      <c r="E44" s="531">
        <v>12391978</v>
      </c>
      <c r="F44" s="531">
        <v>8293026</v>
      </c>
      <c r="G44" s="531">
        <v>132095</v>
      </c>
      <c r="H44" s="531">
        <v>8425121</v>
      </c>
      <c r="I44" s="531">
        <v>2963256</v>
      </c>
      <c r="J44" s="531">
        <v>35174</v>
      </c>
      <c r="K44" s="531">
        <v>2998430</v>
      </c>
      <c r="L44" s="522">
        <v>166948</v>
      </c>
      <c r="M44" s="522">
        <v>836138</v>
      </c>
      <c r="N44" s="522">
        <v>118545</v>
      </c>
      <c r="O44" s="531">
        <v>954683</v>
      </c>
      <c r="P44" s="531">
        <v>24937160</v>
      </c>
      <c r="Q44" s="522">
        <v>1686</v>
      </c>
      <c r="R44" s="531">
        <v>24938846</v>
      </c>
      <c r="S44" s="531"/>
      <c r="T44" s="531">
        <v>23982477</v>
      </c>
      <c r="U44" s="531">
        <v>23984163</v>
      </c>
      <c r="V44" s="516">
        <v>24347700</v>
      </c>
      <c r="W44" s="516">
        <v>24349386</v>
      </c>
      <c r="X44" s="513">
        <v>64314</v>
      </c>
      <c r="Y44" s="554"/>
      <c r="Z44" s="554"/>
    </row>
    <row r="45" spans="1:26">
      <c r="A45" s="491">
        <f t="shared" si="2"/>
        <v>2002</v>
      </c>
      <c r="B45" s="491">
        <v>12</v>
      </c>
      <c r="C45" s="522">
        <v>15079803</v>
      </c>
      <c r="D45" s="531">
        <v>1852712</v>
      </c>
      <c r="E45" s="531">
        <v>16932515</v>
      </c>
      <c r="F45" s="531">
        <v>8177459</v>
      </c>
      <c r="G45" s="531">
        <v>281586</v>
      </c>
      <c r="H45" s="531">
        <v>8459045</v>
      </c>
      <c r="I45" s="531">
        <v>2792794</v>
      </c>
      <c r="J45" s="531">
        <v>21546</v>
      </c>
      <c r="K45" s="531">
        <v>2814340</v>
      </c>
      <c r="L45" s="522">
        <v>167067</v>
      </c>
      <c r="M45" s="522">
        <v>939392</v>
      </c>
      <c r="N45" s="522">
        <v>133559</v>
      </c>
      <c r="O45" s="531">
        <v>1072951</v>
      </c>
      <c r="P45" s="531">
        <v>29445918</v>
      </c>
      <c r="Q45" s="522">
        <v>1789</v>
      </c>
      <c r="R45" s="531">
        <v>29447707</v>
      </c>
      <c r="S45" s="531"/>
      <c r="T45" s="531">
        <v>28372967</v>
      </c>
      <c r="U45" s="531">
        <v>28374756</v>
      </c>
      <c r="V45" s="516">
        <v>26217123</v>
      </c>
      <c r="W45" s="516">
        <v>26218912</v>
      </c>
      <c r="X45" s="513">
        <v>133959</v>
      </c>
      <c r="Y45" s="554"/>
      <c r="Z45" s="554"/>
    </row>
    <row r="46" spans="1:26">
      <c r="B46" s="492" t="s">
        <v>112</v>
      </c>
      <c r="C46" s="525">
        <v>197767605</v>
      </c>
      <c r="D46" s="513">
        <v>1449203</v>
      </c>
      <c r="E46" s="513">
        <v>199216808</v>
      </c>
      <c r="F46" s="513">
        <v>107599676</v>
      </c>
      <c r="G46" s="513">
        <v>614687</v>
      </c>
      <c r="H46" s="531">
        <v>108214363</v>
      </c>
      <c r="I46" s="513">
        <v>38572116</v>
      </c>
      <c r="J46" s="513">
        <v>95282</v>
      </c>
      <c r="K46" s="513">
        <v>38667398</v>
      </c>
      <c r="L46" s="531">
        <v>1995537</v>
      </c>
      <c r="M46" s="531">
        <v>11375130</v>
      </c>
      <c r="N46" s="531">
        <v>1739375</v>
      </c>
      <c r="O46" s="531">
        <v>13114505</v>
      </c>
      <c r="P46" s="531">
        <v>361208611</v>
      </c>
      <c r="Q46" s="531">
        <v>21831</v>
      </c>
      <c r="R46" s="531">
        <v>361230442</v>
      </c>
      <c r="S46" s="531"/>
      <c r="T46" s="531">
        <v>348094106</v>
      </c>
      <c r="U46" s="531">
        <v>348115937</v>
      </c>
      <c r="V46" s="531">
        <v>345934934</v>
      </c>
      <c r="W46" s="531">
        <v>345956765</v>
      </c>
      <c r="X46" s="531">
        <v>2001454</v>
      </c>
      <c r="Y46" s="554"/>
      <c r="Z46" s="554"/>
    </row>
    <row r="47" spans="1:26">
      <c r="A47" s="491">
        <f t="shared" ref="A47:A58" si="3">A34+1</f>
        <v>2003</v>
      </c>
      <c r="B47" s="491">
        <v>1</v>
      </c>
      <c r="C47" s="522">
        <v>18618897</v>
      </c>
      <c r="D47" s="531">
        <v>123774</v>
      </c>
      <c r="E47" s="531">
        <v>18742671</v>
      </c>
      <c r="F47" s="531">
        <v>8761502</v>
      </c>
      <c r="G47" s="531">
        <v>-488308</v>
      </c>
      <c r="H47" s="531">
        <v>8273194</v>
      </c>
      <c r="I47" s="531">
        <v>2795575</v>
      </c>
      <c r="J47" s="531">
        <v>-90169</v>
      </c>
      <c r="K47" s="531">
        <v>2705406</v>
      </c>
      <c r="L47" s="522">
        <v>167222</v>
      </c>
      <c r="M47" s="522">
        <v>1063776</v>
      </c>
      <c r="N47" s="522">
        <v>146172</v>
      </c>
      <c r="O47" s="531">
        <v>1209948</v>
      </c>
      <c r="P47" s="531">
        <v>31098441</v>
      </c>
      <c r="Q47" s="522">
        <v>1784</v>
      </c>
      <c r="R47" s="531">
        <v>31100225</v>
      </c>
      <c r="S47" s="531"/>
      <c r="T47" s="531">
        <v>29888493</v>
      </c>
      <c r="U47" s="531">
        <v>29890277</v>
      </c>
      <c r="X47" s="513"/>
      <c r="Y47" s="554"/>
      <c r="Z47" s="554"/>
    </row>
    <row r="48" spans="1:26">
      <c r="A48" s="491">
        <f t="shared" si="3"/>
        <v>2003</v>
      </c>
      <c r="B48" s="491">
        <v>2</v>
      </c>
      <c r="C48" s="522">
        <v>16249036</v>
      </c>
      <c r="D48" s="531">
        <v>-1881193</v>
      </c>
      <c r="E48" s="531">
        <v>14367843</v>
      </c>
      <c r="F48" s="531">
        <v>8474983</v>
      </c>
      <c r="G48" s="531">
        <v>-706233</v>
      </c>
      <c r="H48" s="531">
        <v>7768750</v>
      </c>
      <c r="I48" s="531">
        <v>2635882</v>
      </c>
      <c r="J48" s="531">
        <v>-11810</v>
      </c>
      <c r="K48" s="531">
        <v>2624072</v>
      </c>
      <c r="L48" s="522">
        <v>167402</v>
      </c>
      <c r="M48" s="522">
        <v>947200</v>
      </c>
      <c r="N48" s="522">
        <v>134359</v>
      </c>
      <c r="O48" s="531">
        <v>1081559</v>
      </c>
      <c r="P48" s="531">
        <v>26009626</v>
      </c>
      <c r="Q48" s="522">
        <v>1830</v>
      </c>
      <c r="R48" s="531">
        <v>26011456</v>
      </c>
      <c r="S48" s="531"/>
      <c r="T48" s="531">
        <v>24928067</v>
      </c>
      <c r="U48" s="531">
        <v>24929897</v>
      </c>
      <c r="X48" s="513"/>
      <c r="Y48" s="554"/>
      <c r="Z48" s="554"/>
    </row>
    <row r="49" spans="1:26">
      <c r="A49" s="491">
        <f t="shared" si="3"/>
        <v>2003</v>
      </c>
      <c r="B49" s="491">
        <v>3</v>
      </c>
      <c r="C49" s="522">
        <v>14580336</v>
      </c>
      <c r="D49" s="531">
        <v>162315</v>
      </c>
      <c r="E49" s="531">
        <v>14742651</v>
      </c>
      <c r="F49" s="531">
        <v>8332096</v>
      </c>
      <c r="G49" s="531">
        <v>182166</v>
      </c>
      <c r="H49" s="531">
        <v>8514262</v>
      </c>
      <c r="I49" s="531">
        <v>3102914</v>
      </c>
      <c r="J49" s="531">
        <v>21586</v>
      </c>
      <c r="K49" s="531">
        <v>3124500</v>
      </c>
      <c r="L49" s="522">
        <v>167575</v>
      </c>
      <c r="M49" s="522">
        <v>837063</v>
      </c>
      <c r="N49" s="522">
        <v>131539</v>
      </c>
      <c r="O49" s="531">
        <v>968602</v>
      </c>
      <c r="P49" s="531">
        <v>27517590</v>
      </c>
      <c r="Q49" s="522">
        <v>1573</v>
      </c>
      <c r="R49" s="531">
        <v>27519163</v>
      </c>
      <c r="S49" s="531"/>
      <c r="T49" s="531">
        <v>26548988</v>
      </c>
      <c r="U49" s="531">
        <v>26550561</v>
      </c>
      <c r="X49" s="513"/>
      <c r="Y49" s="554"/>
      <c r="Z49" s="554"/>
    </row>
    <row r="50" spans="1:26">
      <c r="A50" s="491">
        <f t="shared" si="3"/>
        <v>2003</v>
      </c>
      <c r="B50" s="491">
        <v>4</v>
      </c>
      <c r="C50" s="522">
        <v>12926613</v>
      </c>
      <c r="D50" s="531">
        <v>-374936</v>
      </c>
      <c r="E50" s="531">
        <v>12551677</v>
      </c>
      <c r="F50" s="531">
        <v>8542450</v>
      </c>
      <c r="G50" s="531">
        <v>503347</v>
      </c>
      <c r="H50" s="531">
        <v>9045797</v>
      </c>
      <c r="I50" s="531">
        <v>2884197</v>
      </c>
      <c r="J50" s="531">
        <v>44659</v>
      </c>
      <c r="K50" s="531">
        <v>2928856</v>
      </c>
      <c r="L50" s="522">
        <v>167721</v>
      </c>
      <c r="M50" s="522">
        <v>816426</v>
      </c>
      <c r="N50" s="522">
        <v>134171</v>
      </c>
      <c r="O50" s="531">
        <v>950597</v>
      </c>
      <c r="P50" s="531">
        <v>25644648</v>
      </c>
      <c r="Q50" s="522">
        <v>1660</v>
      </c>
      <c r="R50" s="531">
        <v>25646308</v>
      </c>
      <c r="S50" s="531"/>
      <c r="T50" s="531">
        <v>24694051</v>
      </c>
      <c r="U50" s="531">
        <v>24695711</v>
      </c>
      <c r="X50" s="513"/>
      <c r="Y50" s="554"/>
      <c r="Z50" s="554"/>
    </row>
    <row r="51" spans="1:26">
      <c r="A51" s="491">
        <f t="shared" si="3"/>
        <v>2003</v>
      </c>
      <c r="B51" s="491">
        <v>5</v>
      </c>
      <c r="C51" s="522">
        <v>13127711</v>
      </c>
      <c r="D51" s="531">
        <v>2021260</v>
      </c>
      <c r="E51" s="531">
        <v>15148971</v>
      </c>
      <c r="F51" s="531">
        <v>8907216</v>
      </c>
      <c r="G51" s="531">
        <v>1449645</v>
      </c>
      <c r="H51" s="531">
        <v>10356861</v>
      </c>
      <c r="I51" s="531">
        <v>3230420</v>
      </c>
      <c r="J51" s="531">
        <v>212475</v>
      </c>
      <c r="K51" s="531">
        <v>3442895</v>
      </c>
      <c r="L51" s="522">
        <v>167887</v>
      </c>
      <c r="M51" s="522">
        <v>971079</v>
      </c>
      <c r="N51" s="522">
        <v>152704</v>
      </c>
      <c r="O51" s="531">
        <v>1123783</v>
      </c>
      <c r="P51" s="531">
        <v>30240397</v>
      </c>
      <c r="Q51" s="522">
        <v>1799</v>
      </c>
      <c r="R51" s="531">
        <v>30242196</v>
      </c>
      <c r="S51" s="531"/>
      <c r="T51" s="531">
        <v>29116614</v>
      </c>
      <c r="U51" s="531">
        <v>29118413</v>
      </c>
      <c r="X51" s="513"/>
      <c r="Y51" s="554"/>
      <c r="Z51" s="554"/>
    </row>
    <row r="52" spans="1:26">
      <c r="A52" s="491">
        <f t="shared" si="3"/>
        <v>2003</v>
      </c>
      <c r="B52" s="491">
        <v>6</v>
      </c>
      <c r="C52" s="522">
        <v>19043500</v>
      </c>
      <c r="D52" s="531">
        <v>2601939</v>
      </c>
      <c r="E52" s="531">
        <v>21645439</v>
      </c>
      <c r="F52" s="531">
        <v>10142893</v>
      </c>
      <c r="G52" s="531">
        <v>423626</v>
      </c>
      <c r="H52" s="531">
        <v>10566519</v>
      </c>
      <c r="I52" s="531">
        <v>3490220</v>
      </c>
      <c r="J52" s="531">
        <v>17460</v>
      </c>
      <c r="K52" s="531">
        <v>3507680</v>
      </c>
      <c r="L52" s="522">
        <v>168089</v>
      </c>
      <c r="M52" s="522">
        <v>1097777</v>
      </c>
      <c r="N52" s="522">
        <v>176250</v>
      </c>
      <c r="O52" s="531">
        <v>1274027</v>
      </c>
      <c r="P52" s="531">
        <v>37161754</v>
      </c>
      <c r="Q52" s="522">
        <v>1931</v>
      </c>
      <c r="R52" s="531">
        <v>37163685</v>
      </c>
      <c r="S52" s="531"/>
      <c r="T52" s="531">
        <v>35887727</v>
      </c>
      <c r="U52" s="531">
        <v>35889658</v>
      </c>
      <c r="X52" s="513"/>
      <c r="Y52" s="554"/>
      <c r="Z52" s="554"/>
    </row>
    <row r="53" spans="1:26">
      <c r="A53" s="491">
        <f t="shared" si="3"/>
        <v>2003</v>
      </c>
      <c r="B53" s="491">
        <v>7</v>
      </c>
      <c r="C53" s="522">
        <v>20754503</v>
      </c>
      <c r="D53" s="531">
        <v>1009937</v>
      </c>
      <c r="E53" s="531">
        <v>21764440</v>
      </c>
      <c r="F53" s="531">
        <v>10275965</v>
      </c>
      <c r="G53" s="531">
        <v>150261</v>
      </c>
      <c r="H53" s="531">
        <v>10426226</v>
      </c>
      <c r="I53" s="531">
        <v>3983197</v>
      </c>
      <c r="J53" s="531">
        <v>-19336</v>
      </c>
      <c r="K53" s="531">
        <v>3963861</v>
      </c>
      <c r="L53" s="522">
        <v>168214</v>
      </c>
      <c r="M53" s="522">
        <v>1190412</v>
      </c>
      <c r="N53" s="522">
        <v>189012</v>
      </c>
      <c r="O53" s="531">
        <v>1379424</v>
      </c>
      <c r="P53" s="531">
        <v>37702165</v>
      </c>
      <c r="Q53" s="522">
        <v>2126</v>
      </c>
      <c r="R53" s="531">
        <v>37704291</v>
      </c>
      <c r="S53" s="531"/>
      <c r="T53" s="531">
        <v>36322741</v>
      </c>
      <c r="U53" s="531">
        <v>36324867</v>
      </c>
      <c r="X53" s="513"/>
      <c r="Y53" s="554"/>
      <c r="Z53" s="554"/>
    </row>
    <row r="54" spans="1:26">
      <c r="A54" s="491">
        <f t="shared" si="3"/>
        <v>2003</v>
      </c>
      <c r="B54" s="491">
        <v>8</v>
      </c>
      <c r="C54" s="522">
        <v>21280021</v>
      </c>
      <c r="D54" s="531">
        <v>675627</v>
      </c>
      <c r="E54" s="531">
        <v>21955648</v>
      </c>
      <c r="F54" s="531">
        <v>10366348</v>
      </c>
      <c r="G54" s="531">
        <v>-32935</v>
      </c>
      <c r="H54" s="531">
        <v>10333413</v>
      </c>
      <c r="I54" s="531">
        <v>3989025</v>
      </c>
      <c r="J54" s="531">
        <v>-28801</v>
      </c>
      <c r="K54" s="531">
        <v>3960224</v>
      </c>
      <c r="L54" s="522">
        <v>168365</v>
      </c>
      <c r="M54" s="522">
        <v>1182849</v>
      </c>
      <c r="N54" s="522">
        <v>188492</v>
      </c>
      <c r="O54" s="531">
        <v>1371341</v>
      </c>
      <c r="P54" s="531">
        <v>37788991</v>
      </c>
      <c r="Q54" s="522">
        <v>2020</v>
      </c>
      <c r="R54" s="531">
        <v>37791011</v>
      </c>
      <c r="S54" s="531"/>
      <c r="T54" s="531">
        <v>36417650</v>
      </c>
      <c r="U54" s="531">
        <v>36419670</v>
      </c>
      <c r="X54" s="513"/>
      <c r="Y54" s="554"/>
      <c r="Z54" s="554"/>
    </row>
    <row r="55" spans="1:26">
      <c r="A55" s="491">
        <f t="shared" si="3"/>
        <v>2003</v>
      </c>
      <c r="B55" s="491">
        <v>9</v>
      </c>
      <c r="C55" s="522">
        <v>19518668</v>
      </c>
      <c r="D55" s="531">
        <v>-2331477</v>
      </c>
      <c r="E55" s="531">
        <v>17187191</v>
      </c>
      <c r="F55" s="531">
        <v>10192505</v>
      </c>
      <c r="G55" s="531">
        <v>-632237</v>
      </c>
      <c r="H55" s="531">
        <v>9560268</v>
      </c>
      <c r="I55" s="531">
        <v>3641426</v>
      </c>
      <c r="J55" s="531">
        <v>1549</v>
      </c>
      <c r="K55" s="531">
        <v>3642975</v>
      </c>
      <c r="L55" s="522">
        <v>168551</v>
      </c>
      <c r="M55" s="522">
        <v>1053674</v>
      </c>
      <c r="N55" s="522">
        <v>164413</v>
      </c>
      <c r="O55" s="531">
        <v>1218087</v>
      </c>
      <c r="P55" s="531">
        <v>31777072</v>
      </c>
      <c r="Q55" s="522">
        <v>1987</v>
      </c>
      <c r="R55" s="531">
        <v>31779059</v>
      </c>
      <c r="S55" s="531"/>
      <c r="T55" s="531">
        <v>30558985</v>
      </c>
      <c r="U55" s="531">
        <v>30560972</v>
      </c>
      <c r="X55" s="513"/>
      <c r="Y55" s="554"/>
      <c r="Z55" s="554"/>
    </row>
    <row r="56" spans="1:26">
      <c r="A56" s="491">
        <f t="shared" si="3"/>
        <v>2003</v>
      </c>
      <c r="B56" s="491">
        <v>10</v>
      </c>
      <c r="C56" s="522">
        <v>15760163</v>
      </c>
      <c r="D56" s="531">
        <v>-2109203</v>
      </c>
      <c r="E56" s="531">
        <v>13650960</v>
      </c>
      <c r="F56" s="531">
        <v>9375985</v>
      </c>
      <c r="G56" s="531">
        <v>-573834</v>
      </c>
      <c r="H56" s="531">
        <v>8802151</v>
      </c>
      <c r="I56" s="531">
        <v>3078757</v>
      </c>
      <c r="J56" s="531">
        <v>-123597</v>
      </c>
      <c r="K56" s="531">
        <v>2955160</v>
      </c>
      <c r="L56" s="522">
        <v>168707</v>
      </c>
      <c r="M56" s="522">
        <v>876763</v>
      </c>
      <c r="N56" s="522">
        <v>142842</v>
      </c>
      <c r="O56" s="531">
        <v>1019605</v>
      </c>
      <c r="P56" s="531">
        <v>26596583</v>
      </c>
      <c r="Q56" s="522">
        <v>1705</v>
      </c>
      <c r="R56" s="531">
        <v>26598288</v>
      </c>
      <c r="S56" s="531"/>
      <c r="T56" s="531">
        <v>25576978</v>
      </c>
      <c r="U56" s="531">
        <v>25578683</v>
      </c>
      <c r="X56" s="513"/>
      <c r="Y56" s="554"/>
      <c r="Z56" s="554"/>
    </row>
    <row r="57" spans="1:26">
      <c r="A57" s="491">
        <f t="shared" si="3"/>
        <v>2003</v>
      </c>
      <c r="B57" s="491">
        <v>11</v>
      </c>
      <c r="C57" s="522">
        <v>13060023</v>
      </c>
      <c r="D57" s="531">
        <v>-652777</v>
      </c>
      <c r="E57" s="531">
        <v>12407246</v>
      </c>
      <c r="F57" s="531">
        <v>8498412</v>
      </c>
      <c r="G57" s="531">
        <v>145015</v>
      </c>
      <c r="H57" s="531">
        <v>8643427</v>
      </c>
      <c r="I57" s="531">
        <v>2966074</v>
      </c>
      <c r="J57" s="531">
        <v>41213</v>
      </c>
      <c r="K57" s="531">
        <v>3007287</v>
      </c>
      <c r="L57" s="522">
        <v>168879</v>
      </c>
      <c r="M57" s="522">
        <v>876436</v>
      </c>
      <c r="N57" s="522">
        <v>124908</v>
      </c>
      <c r="O57" s="531">
        <v>1001344</v>
      </c>
      <c r="P57" s="531">
        <v>25228183</v>
      </c>
      <c r="Q57" s="522">
        <v>1692</v>
      </c>
      <c r="R57" s="531">
        <v>25229875</v>
      </c>
      <c r="S57" s="531"/>
      <c r="T57" s="531">
        <v>24226839</v>
      </c>
      <c r="U57" s="531">
        <v>24228531</v>
      </c>
      <c r="X57" s="513"/>
      <c r="Y57" s="554"/>
      <c r="Z57" s="554"/>
    </row>
    <row r="58" spans="1:26">
      <c r="A58" s="491">
        <f t="shared" si="3"/>
        <v>2003</v>
      </c>
      <c r="B58" s="491">
        <v>12</v>
      </c>
      <c r="C58" s="522">
        <v>15312159</v>
      </c>
      <c r="D58" s="531">
        <v>1619761</v>
      </c>
      <c r="E58" s="531">
        <v>16931920</v>
      </c>
      <c r="F58" s="531">
        <v>8400454</v>
      </c>
      <c r="G58" s="531">
        <v>309927</v>
      </c>
      <c r="H58" s="531">
        <v>8710381</v>
      </c>
      <c r="I58" s="531">
        <v>2793911</v>
      </c>
      <c r="J58" s="531">
        <v>-10784</v>
      </c>
      <c r="K58" s="531">
        <v>2783127</v>
      </c>
      <c r="L58" s="522">
        <v>169016</v>
      </c>
      <c r="M58" s="522">
        <v>982649</v>
      </c>
      <c r="N58" s="522">
        <v>140352</v>
      </c>
      <c r="O58" s="531">
        <v>1123001</v>
      </c>
      <c r="P58" s="531">
        <v>29717445</v>
      </c>
      <c r="Q58" s="522">
        <v>1795</v>
      </c>
      <c r="R58" s="531">
        <v>29719240</v>
      </c>
      <c r="S58" s="531"/>
      <c r="T58" s="531">
        <v>28594444</v>
      </c>
      <c r="U58" s="531">
        <v>28596239</v>
      </c>
      <c r="X58" s="513"/>
      <c r="Y58" s="554"/>
      <c r="Z58" s="554"/>
    </row>
    <row r="59" spans="1:26">
      <c r="B59" s="492" t="s">
        <v>112</v>
      </c>
      <c r="C59" s="525">
        <v>200231630</v>
      </c>
      <c r="D59" s="513">
        <v>865027</v>
      </c>
      <c r="E59" s="513">
        <v>201096657</v>
      </c>
      <c r="F59" s="513">
        <v>110270809</v>
      </c>
      <c r="G59" s="513">
        <v>730440</v>
      </c>
      <c r="H59" s="531">
        <v>111001249</v>
      </c>
      <c r="I59" s="513">
        <v>38591598</v>
      </c>
      <c r="J59" s="513">
        <v>54445</v>
      </c>
      <c r="K59" s="513">
        <v>38646043</v>
      </c>
      <c r="L59" s="531">
        <v>2017628</v>
      </c>
      <c r="M59" s="531">
        <v>11896104</v>
      </c>
      <c r="N59" s="531">
        <v>1825214</v>
      </c>
      <c r="O59" s="531">
        <v>13721318</v>
      </c>
      <c r="P59" s="531">
        <v>366482895</v>
      </c>
      <c r="Q59" s="531">
        <v>21902</v>
      </c>
      <c r="R59" s="531">
        <v>366504797</v>
      </c>
      <c r="S59" s="531"/>
      <c r="T59" s="531">
        <v>352761577</v>
      </c>
      <c r="U59" s="531">
        <v>352783479</v>
      </c>
      <c r="X59" s="513"/>
      <c r="Y59" s="554"/>
      <c r="Z59" s="554"/>
    </row>
    <row r="60" spans="1:26">
      <c r="A60" s="491">
        <f t="shared" ref="A60:A71" si="4">A47+1</f>
        <v>2004</v>
      </c>
      <c r="B60" s="491">
        <v>1</v>
      </c>
      <c r="C60" s="522">
        <v>18825982</v>
      </c>
      <c r="D60" s="531">
        <v>584011</v>
      </c>
      <c r="E60" s="531">
        <v>19409993</v>
      </c>
      <c r="F60" s="531">
        <v>8894552</v>
      </c>
      <c r="G60" s="531">
        <v>-627572</v>
      </c>
      <c r="H60" s="531">
        <v>8266980</v>
      </c>
      <c r="I60" s="531">
        <v>2788991</v>
      </c>
      <c r="J60" s="531">
        <v>-86465</v>
      </c>
      <c r="K60" s="531">
        <v>2702526</v>
      </c>
      <c r="L60" s="522">
        <v>169174</v>
      </c>
      <c r="M60" s="522">
        <v>1108215</v>
      </c>
      <c r="N60" s="522">
        <v>153146</v>
      </c>
      <c r="O60" s="531">
        <v>1261361</v>
      </c>
      <c r="P60" s="531">
        <v>31810034</v>
      </c>
      <c r="Q60" s="522">
        <v>1790</v>
      </c>
      <c r="R60" s="531">
        <v>31811824</v>
      </c>
      <c r="S60" s="531"/>
      <c r="T60" s="531">
        <v>30548673</v>
      </c>
      <c r="U60" s="531">
        <v>30550463</v>
      </c>
      <c r="X60" s="513"/>
      <c r="Y60" s="554"/>
      <c r="Z60" s="554"/>
    </row>
    <row r="61" spans="1:26">
      <c r="A61" s="491">
        <f t="shared" si="4"/>
        <v>2004</v>
      </c>
      <c r="B61" s="491">
        <v>2</v>
      </c>
      <c r="C61" s="522">
        <v>16421218</v>
      </c>
      <c r="D61" s="531">
        <v>-1928369</v>
      </c>
      <c r="E61" s="531">
        <v>14492849</v>
      </c>
      <c r="F61" s="531">
        <v>8530665</v>
      </c>
      <c r="G61" s="531">
        <v>-652551</v>
      </c>
      <c r="H61" s="531">
        <v>7878114</v>
      </c>
      <c r="I61" s="531">
        <v>2581161</v>
      </c>
      <c r="J61" s="531">
        <v>13297</v>
      </c>
      <c r="K61" s="531">
        <v>2594458</v>
      </c>
      <c r="L61" s="522">
        <v>169350</v>
      </c>
      <c r="M61" s="522">
        <v>971934</v>
      </c>
      <c r="N61" s="522">
        <v>138942</v>
      </c>
      <c r="O61" s="531">
        <v>1110876</v>
      </c>
      <c r="P61" s="531">
        <v>26245647</v>
      </c>
      <c r="Q61" s="522">
        <v>1835</v>
      </c>
      <c r="R61" s="531">
        <v>26247482</v>
      </c>
      <c r="S61" s="531"/>
      <c r="T61" s="531">
        <v>25134771</v>
      </c>
      <c r="U61" s="531">
        <v>25136606</v>
      </c>
      <c r="X61" s="513"/>
      <c r="Y61" s="554"/>
      <c r="Z61" s="554"/>
    </row>
    <row r="62" spans="1:26">
      <c r="A62" s="491">
        <f t="shared" si="4"/>
        <v>2004</v>
      </c>
      <c r="B62" s="491">
        <v>3</v>
      </c>
      <c r="C62" s="522">
        <v>14769987</v>
      </c>
      <c r="D62" s="531">
        <v>133268</v>
      </c>
      <c r="E62" s="531">
        <v>14903255</v>
      </c>
      <c r="F62" s="531">
        <v>8505576</v>
      </c>
      <c r="G62" s="531">
        <v>240859</v>
      </c>
      <c r="H62" s="531">
        <v>8746435</v>
      </c>
      <c r="I62" s="531">
        <v>3096799</v>
      </c>
      <c r="J62" s="531">
        <v>25888</v>
      </c>
      <c r="K62" s="531">
        <v>3122687</v>
      </c>
      <c r="L62" s="522">
        <v>169524</v>
      </c>
      <c r="M62" s="522">
        <v>872025</v>
      </c>
      <c r="N62" s="522">
        <v>137821</v>
      </c>
      <c r="O62" s="531">
        <v>1009846</v>
      </c>
      <c r="P62" s="531">
        <v>27951747</v>
      </c>
      <c r="Q62" s="522">
        <v>1578</v>
      </c>
      <c r="R62" s="531">
        <v>27953325</v>
      </c>
      <c r="S62" s="531"/>
      <c r="T62" s="531">
        <v>26941901</v>
      </c>
      <c r="U62" s="531">
        <v>26943479</v>
      </c>
      <c r="X62" s="513"/>
      <c r="Y62" s="554"/>
      <c r="Z62" s="554"/>
    </row>
    <row r="63" spans="1:26">
      <c r="A63" s="491">
        <f t="shared" si="4"/>
        <v>2004</v>
      </c>
      <c r="B63" s="491">
        <v>4</v>
      </c>
      <c r="C63" s="522">
        <v>13081646</v>
      </c>
      <c r="D63" s="531">
        <v>-474007</v>
      </c>
      <c r="E63" s="531">
        <v>12607639</v>
      </c>
      <c r="F63" s="531">
        <v>8823980</v>
      </c>
      <c r="G63" s="531">
        <v>474772</v>
      </c>
      <c r="H63" s="531">
        <v>9298752</v>
      </c>
      <c r="I63" s="531">
        <v>2874645</v>
      </c>
      <c r="J63" s="531">
        <v>43109</v>
      </c>
      <c r="K63" s="531">
        <v>2917754</v>
      </c>
      <c r="L63" s="522">
        <v>169670</v>
      </c>
      <c r="M63" s="522">
        <v>850419</v>
      </c>
      <c r="N63" s="522">
        <v>140561</v>
      </c>
      <c r="O63" s="531">
        <v>990980</v>
      </c>
      <c r="P63" s="531">
        <v>25984795</v>
      </c>
      <c r="Q63" s="522">
        <v>1665</v>
      </c>
      <c r="R63" s="531">
        <v>25986460</v>
      </c>
      <c r="S63" s="531"/>
      <c r="T63" s="531">
        <v>24993815</v>
      </c>
      <c r="U63" s="531">
        <v>24995480</v>
      </c>
      <c r="X63" s="513"/>
      <c r="Y63" s="554"/>
      <c r="Z63" s="554"/>
    </row>
    <row r="64" spans="1:26">
      <c r="A64" s="491">
        <f t="shared" si="4"/>
        <v>2004</v>
      </c>
      <c r="B64" s="491">
        <v>5</v>
      </c>
      <c r="C64" s="522">
        <v>13305403</v>
      </c>
      <c r="D64" s="531">
        <v>1945225</v>
      </c>
      <c r="E64" s="531">
        <v>15250628</v>
      </c>
      <c r="F64" s="531">
        <v>8936017</v>
      </c>
      <c r="G64" s="531">
        <v>1580965</v>
      </c>
      <c r="H64" s="531">
        <v>10516982</v>
      </c>
      <c r="I64" s="531">
        <v>3226075</v>
      </c>
      <c r="J64" s="531">
        <v>225794</v>
      </c>
      <c r="K64" s="531">
        <v>3451869</v>
      </c>
      <c r="L64" s="522">
        <v>169836</v>
      </c>
      <c r="M64" s="522">
        <v>1011734</v>
      </c>
      <c r="N64" s="522">
        <v>160018</v>
      </c>
      <c r="O64" s="531">
        <v>1171752</v>
      </c>
      <c r="P64" s="531">
        <v>30561067</v>
      </c>
      <c r="Q64" s="522">
        <v>1805</v>
      </c>
      <c r="R64" s="531">
        <v>30562872</v>
      </c>
      <c r="S64" s="531"/>
      <c r="T64" s="531">
        <v>29389315</v>
      </c>
      <c r="U64" s="531">
        <v>29391120</v>
      </c>
      <c r="X64" s="513"/>
      <c r="Y64" s="554"/>
      <c r="Z64" s="554"/>
    </row>
    <row r="65" spans="1:26">
      <c r="A65" s="491">
        <f t="shared" si="4"/>
        <v>2004</v>
      </c>
      <c r="B65" s="491">
        <v>6</v>
      </c>
      <c r="C65" s="522">
        <v>19314332</v>
      </c>
      <c r="D65" s="531">
        <v>2742297</v>
      </c>
      <c r="E65" s="531">
        <v>22056629</v>
      </c>
      <c r="F65" s="531">
        <v>10492201</v>
      </c>
      <c r="G65" s="531">
        <v>277193</v>
      </c>
      <c r="H65" s="531">
        <v>10769394</v>
      </c>
      <c r="I65" s="531">
        <v>3488012</v>
      </c>
      <c r="J65" s="531">
        <v>-689</v>
      </c>
      <c r="K65" s="531">
        <v>3487323</v>
      </c>
      <c r="L65" s="522">
        <v>170042</v>
      </c>
      <c r="M65" s="522">
        <v>1143909</v>
      </c>
      <c r="N65" s="522">
        <v>184709</v>
      </c>
      <c r="O65" s="531">
        <v>1328618</v>
      </c>
      <c r="P65" s="531">
        <v>37812006</v>
      </c>
      <c r="Q65" s="522">
        <v>1937</v>
      </c>
      <c r="R65" s="531">
        <v>37813943</v>
      </c>
      <c r="S65" s="531"/>
      <c r="T65" s="531">
        <v>36483388</v>
      </c>
      <c r="U65" s="531">
        <v>36485325</v>
      </c>
      <c r="X65" s="513"/>
      <c r="Y65" s="554"/>
      <c r="Z65" s="554"/>
    </row>
    <row r="66" spans="1:26">
      <c r="A66" s="491">
        <f t="shared" si="4"/>
        <v>2004</v>
      </c>
      <c r="B66" s="491">
        <v>7</v>
      </c>
      <c r="C66" s="522">
        <v>21042443</v>
      </c>
      <c r="D66" s="531">
        <v>1065839</v>
      </c>
      <c r="E66" s="531">
        <v>22108282</v>
      </c>
      <c r="F66" s="531">
        <v>10449700</v>
      </c>
      <c r="G66" s="531">
        <v>79885</v>
      </c>
      <c r="H66" s="531">
        <v>10529585</v>
      </c>
      <c r="I66" s="531">
        <v>3985900</v>
      </c>
      <c r="J66" s="531">
        <v>-29660</v>
      </c>
      <c r="K66" s="531">
        <v>3956240</v>
      </c>
      <c r="L66" s="522">
        <v>170176</v>
      </c>
      <c r="M66" s="522">
        <v>1240720</v>
      </c>
      <c r="N66" s="522">
        <v>198132</v>
      </c>
      <c r="O66" s="531">
        <v>1438852</v>
      </c>
      <c r="P66" s="531">
        <v>38203135</v>
      </c>
      <c r="Q66" s="522">
        <v>2133</v>
      </c>
      <c r="R66" s="531">
        <v>38205268</v>
      </c>
      <c r="S66" s="531"/>
      <c r="T66" s="531">
        <v>36764283</v>
      </c>
      <c r="U66" s="531">
        <v>36766416</v>
      </c>
      <c r="X66" s="513"/>
      <c r="Y66" s="554"/>
      <c r="Z66" s="554"/>
    </row>
    <row r="67" spans="1:26">
      <c r="A67" s="491">
        <f t="shared" si="4"/>
        <v>2004</v>
      </c>
      <c r="B67" s="491">
        <v>8</v>
      </c>
      <c r="C67" s="522">
        <v>21583949</v>
      </c>
      <c r="D67" s="531">
        <v>721315</v>
      </c>
      <c r="E67" s="531">
        <v>22305264</v>
      </c>
      <c r="F67" s="531">
        <v>10462687</v>
      </c>
      <c r="G67" s="531">
        <v>-72952</v>
      </c>
      <c r="H67" s="531">
        <v>10389735</v>
      </c>
      <c r="I67" s="531">
        <v>4006574</v>
      </c>
      <c r="J67" s="531">
        <v>-33822</v>
      </c>
      <c r="K67" s="531">
        <v>3972752</v>
      </c>
      <c r="L67" s="522">
        <v>170323</v>
      </c>
      <c r="M67" s="522">
        <v>1232734</v>
      </c>
      <c r="N67" s="522">
        <v>197578</v>
      </c>
      <c r="O67" s="531">
        <v>1430312</v>
      </c>
      <c r="P67" s="531">
        <v>38268386</v>
      </c>
      <c r="Q67" s="522">
        <v>2027</v>
      </c>
      <c r="R67" s="531">
        <v>38270413</v>
      </c>
      <c r="S67" s="531"/>
      <c r="T67" s="531">
        <v>36838074</v>
      </c>
      <c r="U67" s="531">
        <v>36840101</v>
      </c>
      <c r="X67" s="513"/>
      <c r="Y67" s="554"/>
      <c r="Z67" s="554"/>
    </row>
    <row r="68" spans="1:26">
      <c r="A68" s="491">
        <f t="shared" si="4"/>
        <v>2004</v>
      </c>
      <c r="B68" s="491">
        <v>9</v>
      </c>
      <c r="C68" s="522">
        <v>19812469</v>
      </c>
      <c r="D68" s="531">
        <v>-2365883</v>
      </c>
      <c r="E68" s="531">
        <v>17446586</v>
      </c>
      <c r="F68" s="531">
        <v>10263799</v>
      </c>
      <c r="G68" s="531">
        <v>-526294</v>
      </c>
      <c r="H68" s="531">
        <v>9737505</v>
      </c>
      <c r="I68" s="531">
        <v>3649607</v>
      </c>
      <c r="J68" s="531">
        <v>19632</v>
      </c>
      <c r="K68" s="531">
        <v>3669239</v>
      </c>
      <c r="L68" s="522">
        <v>170512</v>
      </c>
      <c r="M68" s="522">
        <v>1097926</v>
      </c>
      <c r="N68" s="522">
        <v>172319</v>
      </c>
      <c r="O68" s="531">
        <v>1270245</v>
      </c>
      <c r="P68" s="531">
        <v>32294087</v>
      </c>
      <c r="Q68" s="522">
        <v>1993</v>
      </c>
      <c r="R68" s="531">
        <v>32296080</v>
      </c>
      <c r="S68" s="531"/>
      <c r="T68" s="531">
        <v>31023842</v>
      </c>
      <c r="U68" s="531">
        <v>31025835</v>
      </c>
      <c r="X68" s="513"/>
      <c r="Y68" s="554"/>
      <c r="Z68" s="554"/>
    </row>
    <row r="69" spans="1:26">
      <c r="A69" s="491">
        <f t="shared" si="4"/>
        <v>2004</v>
      </c>
      <c r="B69" s="491">
        <v>10</v>
      </c>
      <c r="C69" s="522">
        <v>15998784</v>
      </c>
      <c r="D69" s="531">
        <v>-2150463</v>
      </c>
      <c r="E69" s="531">
        <v>13848321</v>
      </c>
      <c r="F69" s="531">
        <v>9537287</v>
      </c>
      <c r="G69" s="531">
        <v>-523307</v>
      </c>
      <c r="H69" s="531">
        <v>9013980</v>
      </c>
      <c r="I69" s="531">
        <v>3090541</v>
      </c>
      <c r="J69" s="531">
        <v>-125050</v>
      </c>
      <c r="K69" s="531">
        <v>2965491</v>
      </c>
      <c r="L69" s="522">
        <v>170664</v>
      </c>
      <c r="M69" s="522">
        <v>913337</v>
      </c>
      <c r="N69" s="522">
        <v>149673</v>
      </c>
      <c r="O69" s="531">
        <v>1063010</v>
      </c>
      <c r="P69" s="531">
        <v>27061466</v>
      </c>
      <c r="Q69" s="522">
        <v>1711</v>
      </c>
      <c r="R69" s="531">
        <v>27063177</v>
      </c>
      <c r="S69" s="531"/>
      <c r="T69" s="531">
        <v>25998456</v>
      </c>
      <c r="U69" s="531">
        <v>26000167</v>
      </c>
      <c r="X69" s="513"/>
      <c r="Y69" s="554"/>
      <c r="Z69" s="554"/>
    </row>
    <row r="70" spans="1:26">
      <c r="A70" s="491">
        <f t="shared" si="4"/>
        <v>2004</v>
      </c>
      <c r="B70" s="491">
        <v>11</v>
      </c>
      <c r="C70" s="522">
        <v>13232599</v>
      </c>
      <c r="D70" s="531">
        <v>-765363</v>
      </c>
      <c r="E70" s="531">
        <v>12467236</v>
      </c>
      <c r="F70" s="531">
        <v>8633878</v>
      </c>
      <c r="G70" s="531">
        <v>209810</v>
      </c>
      <c r="H70" s="531">
        <v>8843688</v>
      </c>
      <c r="I70" s="531">
        <v>2978645</v>
      </c>
      <c r="J70" s="531">
        <v>50975</v>
      </c>
      <c r="K70" s="531">
        <v>3029620</v>
      </c>
      <c r="L70" s="522">
        <v>170840</v>
      </c>
      <c r="M70" s="522">
        <v>912919</v>
      </c>
      <c r="N70" s="522">
        <v>130892</v>
      </c>
      <c r="O70" s="531">
        <v>1043811</v>
      </c>
      <c r="P70" s="531">
        <v>25555195</v>
      </c>
      <c r="Q70" s="522">
        <v>1697</v>
      </c>
      <c r="R70" s="531">
        <v>25556892</v>
      </c>
      <c r="S70" s="531"/>
      <c r="T70" s="531">
        <v>24511384</v>
      </c>
      <c r="U70" s="531">
        <v>24513081</v>
      </c>
      <c r="X70" s="513"/>
      <c r="Y70" s="554"/>
      <c r="Z70" s="554"/>
    </row>
    <row r="71" spans="1:26">
      <c r="A71" s="491">
        <f t="shared" si="4"/>
        <v>2004</v>
      </c>
      <c r="B71" s="491">
        <v>12</v>
      </c>
      <c r="C71" s="522">
        <v>15473768</v>
      </c>
      <c r="D71" s="531">
        <v>1694051</v>
      </c>
      <c r="E71" s="531">
        <v>17167819</v>
      </c>
      <c r="F71" s="531">
        <v>8574112</v>
      </c>
      <c r="G71" s="531">
        <v>354531</v>
      </c>
      <c r="H71" s="531">
        <v>8928643</v>
      </c>
      <c r="I71" s="531">
        <v>2761045</v>
      </c>
      <c r="J71" s="531">
        <v>-15198</v>
      </c>
      <c r="K71" s="531">
        <v>2745847</v>
      </c>
      <c r="L71" s="522">
        <v>170978</v>
      </c>
      <c r="M71" s="522">
        <v>1023728</v>
      </c>
      <c r="N71" s="522">
        <v>147089</v>
      </c>
      <c r="O71" s="531">
        <v>1170817</v>
      </c>
      <c r="P71" s="531">
        <v>30184104</v>
      </c>
      <c r="Q71" s="522">
        <v>1801</v>
      </c>
      <c r="R71" s="531">
        <v>30185905</v>
      </c>
      <c r="S71" s="531"/>
      <c r="T71" s="531">
        <v>29013287</v>
      </c>
      <c r="U71" s="531">
        <v>29015088</v>
      </c>
      <c r="X71" s="513"/>
      <c r="Y71" s="554"/>
      <c r="Z71" s="554"/>
    </row>
    <row r="72" spans="1:26">
      <c r="B72" s="492" t="s">
        <v>112</v>
      </c>
      <c r="C72" s="525">
        <v>202862580</v>
      </c>
      <c r="D72" s="513">
        <v>1201921</v>
      </c>
      <c r="E72" s="513">
        <v>204064501</v>
      </c>
      <c r="F72" s="513">
        <v>112104454</v>
      </c>
      <c r="G72" s="513">
        <v>815339</v>
      </c>
      <c r="H72" s="531">
        <v>112919793</v>
      </c>
      <c r="I72" s="513">
        <v>38527995</v>
      </c>
      <c r="J72" s="513">
        <v>87811</v>
      </c>
      <c r="K72" s="513">
        <v>38615806</v>
      </c>
      <c r="L72" s="531">
        <v>2041089</v>
      </c>
      <c r="M72" s="531">
        <v>12379600</v>
      </c>
      <c r="N72" s="531">
        <v>1910880</v>
      </c>
      <c r="O72" s="531">
        <v>14290480</v>
      </c>
      <c r="P72" s="531">
        <v>371931669</v>
      </c>
      <c r="Q72" s="531">
        <v>21972</v>
      </c>
      <c r="R72" s="531">
        <v>371953641</v>
      </c>
      <c r="S72" s="531"/>
      <c r="T72" s="531">
        <v>357641189</v>
      </c>
      <c r="U72" s="531">
        <v>357663161</v>
      </c>
      <c r="X72" s="513"/>
      <c r="Y72" s="554"/>
      <c r="Z72" s="554"/>
    </row>
    <row r="73" spans="1:26">
      <c r="A73" s="491">
        <f t="shared" ref="A73:A84" si="5">A60+1</f>
        <v>2005</v>
      </c>
      <c r="B73" s="491">
        <v>1</v>
      </c>
      <c r="C73" s="522">
        <v>19049846</v>
      </c>
      <c r="D73" s="531">
        <v>715383</v>
      </c>
      <c r="E73" s="531">
        <v>19765229</v>
      </c>
      <c r="F73" s="531">
        <v>9257517</v>
      </c>
      <c r="G73" s="531">
        <v>-726562</v>
      </c>
      <c r="H73" s="531">
        <v>8530955</v>
      </c>
      <c r="I73" s="531">
        <v>2803568</v>
      </c>
      <c r="J73" s="531">
        <v>-91207</v>
      </c>
      <c r="K73" s="531">
        <v>2712361</v>
      </c>
      <c r="L73" s="522">
        <v>171239</v>
      </c>
      <c r="M73" s="522">
        <v>1154582</v>
      </c>
      <c r="N73" s="522">
        <v>160788</v>
      </c>
      <c r="O73" s="531">
        <v>1315370</v>
      </c>
      <c r="P73" s="531">
        <v>32495154</v>
      </c>
      <c r="Q73" s="522">
        <v>1795</v>
      </c>
      <c r="R73" s="531">
        <v>32496949</v>
      </c>
      <c r="S73" s="531"/>
      <c r="T73" s="531">
        <v>31179784</v>
      </c>
      <c r="U73" s="531">
        <v>31181579</v>
      </c>
      <c r="X73" s="513"/>
      <c r="Y73" s="554"/>
      <c r="Z73" s="554"/>
    </row>
    <row r="74" spans="1:26">
      <c r="A74" s="491">
        <f t="shared" si="5"/>
        <v>2005</v>
      </c>
      <c r="B74" s="491">
        <v>2</v>
      </c>
      <c r="C74" s="522">
        <v>16637620</v>
      </c>
      <c r="D74" s="531">
        <v>-1970133</v>
      </c>
      <c r="E74" s="531">
        <v>14667487</v>
      </c>
      <c r="F74" s="531">
        <v>8884028</v>
      </c>
      <c r="G74" s="531">
        <v>-640357</v>
      </c>
      <c r="H74" s="531">
        <v>8243671</v>
      </c>
      <c r="I74" s="531">
        <v>2636257</v>
      </c>
      <c r="J74" s="531">
        <v>21583</v>
      </c>
      <c r="K74" s="531">
        <v>2657840</v>
      </c>
      <c r="L74" s="522">
        <v>171414</v>
      </c>
      <c r="M74" s="522">
        <v>1027528</v>
      </c>
      <c r="N74" s="522">
        <v>147718</v>
      </c>
      <c r="O74" s="531">
        <v>1175246</v>
      </c>
      <c r="P74" s="531">
        <v>26915658</v>
      </c>
      <c r="Q74" s="522">
        <v>1841</v>
      </c>
      <c r="R74" s="531">
        <v>26917499</v>
      </c>
      <c r="S74" s="531"/>
      <c r="T74" s="531">
        <v>25740412</v>
      </c>
      <c r="U74" s="531">
        <v>25742253</v>
      </c>
      <c r="X74" s="513"/>
      <c r="Y74" s="554"/>
      <c r="Z74" s="554"/>
    </row>
    <row r="75" spans="1:26">
      <c r="A75" s="491">
        <f t="shared" si="5"/>
        <v>2005</v>
      </c>
      <c r="B75" s="491">
        <v>3</v>
      </c>
      <c r="C75" s="522">
        <v>14944565</v>
      </c>
      <c r="D75" s="531">
        <v>98512</v>
      </c>
      <c r="E75" s="531">
        <v>15043077</v>
      </c>
      <c r="F75" s="531">
        <v>8817694</v>
      </c>
      <c r="G75" s="531">
        <v>169416</v>
      </c>
      <c r="H75" s="531">
        <v>8987110</v>
      </c>
      <c r="I75" s="531">
        <v>3115941</v>
      </c>
      <c r="J75" s="531">
        <v>19404</v>
      </c>
      <c r="K75" s="531">
        <v>3135345</v>
      </c>
      <c r="L75" s="522">
        <v>171588</v>
      </c>
      <c r="M75" s="522">
        <v>908430</v>
      </c>
      <c r="N75" s="522">
        <v>144717</v>
      </c>
      <c r="O75" s="531">
        <v>1053147</v>
      </c>
      <c r="P75" s="531">
        <v>28390267</v>
      </c>
      <c r="Q75" s="522">
        <v>1583</v>
      </c>
      <c r="R75" s="531">
        <v>28391850</v>
      </c>
      <c r="S75" s="531"/>
      <c r="T75" s="531">
        <v>27337120</v>
      </c>
      <c r="U75" s="531">
        <v>27338703</v>
      </c>
      <c r="X75" s="513"/>
      <c r="Y75" s="554"/>
      <c r="Z75" s="554"/>
    </row>
    <row r="76" spans="1:26">
      <c r="A76" s="491">
        <f t="shared" si="5"/>
        <v>2005</v>
      </c>
      <c r="B76" s="491">
        <v>4</v>
      </c>
      <c r="C76" s="522">
        <v>13244414</v>
      </c>
      <c r="D76" s="531">
        <v>-569451</v>
      </c>
      <c r="E76" s="531">
        <v>12674963</v>
      </c>
      <c r="F76" s="531">
        <v>8981830</v>
      </c>
      <c r="G76" s="531">
        <v>562160</v>
      </c>
      <c r="H76" s="531">
        <v>9543990</v>
      </c>
      <c r="I76" s="531">
        <v>2858156</v>
      </c>
      <c r="J76" s="531">
        <v>50450</v>
      </c>
      <c r="K76" s="531">
        <v>2908606</v>
      </c>
      <c r="L76" s="522">
        <v>171734</v>
      </c>
      <c r="M76" s="522">
        <v>885829</v>
      </c>
      <c r="N76" s="522">
        <v>147578</v>
      </c>
      <c r="O76" s="531">
        <v>1033407</v>
      </c>
      <c r="P76" s="531">
        <v>26332700</v>
      </c>
      <c r="Q76" s="522">
        <v>1670</v>
      </c>
      <c r="R76" s="531">
        <v>26334370</v>
      </c>
      <c r="S76" s="531"/>
      <c r="T76" s="531">
        <v>25299293</v>
      </c>
      <c r="U76" s="531">
        <v>25300963</v>
      </c>
      <c r="X76" s="513"/>
      <c r="Y76" s="554"/>
      <c r="Z76" s="554"/>
    </row>
    <row r="77" spans="1:26">
      <c r="A77" s="491">
        <f t="shared" si="5"/>
        <v>2005</v>
      </c>
      <c r="B77" s="491">
        <v>5</v>
      </c>
      <c r="C77" s="522">
        <v>13499308</v>
      </c>
      <c r="D77" s="531">
        <v>1871801</v>
      </c>
      <c r="E77" s="531">
        <v>15371109</v>
      </c>
      <c r="F77" s="531">
        <v>9131730</v>
      </c>
      <c r="G77" s="531">
        <v>1559909</v>
      </c>
      <c r="H77" s="531">
        <v>10691639</v>
      </c>
      <c r="I77" s="531">
        <v>3206908</v>
      </c>
      <c r="J77" s="531">
        <v>227681</v>
      </c>
      <c r="K77" s="531">
        <v>3434589</v>
      </c>
      <c r="L77" s="522">
        <v>171900</v>
      </c>
      <c r="M77" s="522">
        <v>1054104</v>
      </c>
      <c r="N77" s="522">
        <v>168049</v>
      </c>
      <c r="O77" s="531">
        <v>1222153</v>
      </c>
      <c r="P77" s="531">
        <v>30891390</v>
      </c>
      <c r="Q77" s="522">
        <v>1810</v>
      </c>
      <c r="R77" s="531">
        <v>30893200</v>
      </c>
      <c r="S77" s="531"/>
      <c r="T77" s="531">
        <v>29669237</v>
      </c>
      <c r="U77" s="531">
        <v>29671047</v>
      </c>
      <c r="X77" s="513"/>
      <c r="Y77" s="554"/>
      <c r="Z77" s="554"/>
    </row>
    <row r="78" spans="1:26">
      <c r="A78" s="491">
        <f t="shared" si="5"/>
        <v>2005</v>
      </c>
      <c r="B78" s="491">
        <v>6</v>
      </c>
      <c r="C78" s="522">
        <v>19592158</v>
      </c>
      <c r="D78" s="531">
        <v>2886897</v>
      </c>
      <c r="E78" s="531">
        <v>22479055</v>
      </c>
      <c r="F78" s="531">
        <v>10677098</v>
      </c>
      <c r="G78" s="531">
        <v>232362</v>
      </c>
      <c r="H78" s="531">
        <v>10909460</v>
      </c>
      <c r="I78" s="531">
        <v>3475761</v>
      </c>
      <c r="J78" s="531">
        <v>-11758</v>
      </c>
      <c r="K78" s="531">
        <v>3464003</v>
      </c>
      <c r="L78" s="522">
        <v>172105</v>
      </c>
      <c r="M78" s="522">
        <v>1191985</v>
      </c>
      <c r="N78" s="522">
        <v>193992</v>
      </c>
      <c r="O78" s="531">
        <v>1385977</v>
      </c>
      <c r="P78" s="531">
        <v>38410600</v>
      </c>
      <c r="Q78" s="522">
        <v>1943</v>
      </c>
      <c r="R78" s="531">
        <v>38412543</v>
      </c>
      <c r="S78" s="531"/>
      <c r="T78" s="531">
        <v>37024623</v>
      </c>
      <c r="U78" s="531">
        <v>37026566</v>
      </c>
      <c r="X78" s="513"/>
      <c r="Y78" s="554"/>
      <c r="Z78" s="554"/>
    </row>
    <row r="79" spans="1:26">
      <c r="A79" s="491">
        <f t="shared" si="5"/>
        <v>2005</v>
      </c>
      <c r="B79" s="491">
        <v>7</v>
      </c>
      <c r="C79" s="522">
        <v>21348049</v>
      </c>
      <c r="D79" s="531">
        <v>1123905</v>
      </c>
      <c r="E79" s="531">
        <v>22471954</v>
      </c>
      <c r="F79" s="531">
        <v>10662459</v>
      </c>
      <c r="G79" s="531">
        <v>88452</v>
      </c>
      <c r="H79" s="531">
        <v>10750911</v>
      </c>
      <c r="I79" s="531">
        <v>3976875</v>
      </c>
      <c r="J79" s="531">
        <v>-33860</v>
      </c>
      <c r="K79" s="531">
        <v>3943015</v>
      </c>
      <c r="L79" s="522">
        <v>172254</v>
      </c>
      <c r="M79" s="522">
        <v>1293121</v>
      </c>
      <c r="N79" s="522">
        <v>208130</v>
      </c>
      <c r="O79" s="531">
        <v>1501251</v>
      </c>
      <c r="P79" s="531">
        <v>38839385</v>
      </c>
      <c r="Q79" s="522">
        <v>2139</v>
      </c>
      <c r="R79" s="531">
        <v>38841524</v>
      </c>
      <c r="S79" s="531"/>
      <c r="T79" s="531">
        <v>37338134</v>
      </c>
      <c r="U79" s="531">
        <v>37340273</v>
      </c>
      <c r="X79" s="513"/>
      <c r="Y79" s="554"/>
      <c r="Z79" s="554"/>
    </row>
    <row r="80" spans="1:26">
      <c r="A80" s="491">
        <f t="shared" si="5"/>
        <v>2005</v>
      </c>
      <c r="B80" s="491">
        <v>8</v>
      </c>
      <c r="C80" s="522">
        <v>21898370</v>
      </c>
      <c r="D80" s="531">
        <v>768798</v>
      </c>
      <c r="E80" s="531">
        <v>22667168</v>
      </c>
      <c r="F80" s="531">
        <v>10717486</v>
      </c>
      <c r="G80" s="531">
        <v>-66023</v>
      </c>
      <c r="H80" s="531">
        <v>10651463</v>
      </c>
      <c r="I80" s="531">
        <v>4001105</v>
      </c>
      <c r="J80" s="531">
        <v>-36202</v>
      </c>
      <c r="K80" s="531">
        <v>3964903</v>
      </c>
      <c r="L80" s="522">
        <v>172401</v>
      </c>
      <c r="M80" s="522">
        <v>1284961</v>
      </c>
      <c r="N80" s="522">
        <v>207516</v>
      </c>
      <c r="O80" s="531">
        <v>1492477</v>
      </c>
      <c r="P80" s="531">
        <v>38948412</v>
      </c>
      <c r="Q80" s="522">
        <v>2033</v>
      </c>
      <c r="R80" s="531">
        <v>38950445</v>
      </c>
      <c r="S80" s="531"/>
      <c r="T80" s="531">
        <v>37455935</v>
      </c>
      <c r="U80" s="531">
        <v>37457968</v>
      </c>
      <c r="X80" s="513"/>
      <c r="Y80" s="554"/>
      <c r="Z80" s="554"/>
    </row>
    <row r="81" spans="1:26">
      <c r="A81" s="491">
        <f t="shared" si="5"/>
        <v>2005</v>
      </c>
      <c r="B81" s="491">
        <v>9</v>
      </c>
      <c r="C81" s="522">
        <v>20108298</v>
      </c>
      <c r="D81" s="531">
        <v>-2403479</v>
      </c>
      <c r="E81" s="531">
        <v>17704819</v>
      </c>
      <c r="F81" s="531">
        <v>10554880</v>
      </c>
      <c r="G81" s="531">
        <v>-548571</v>
      </c>
      <c r="H81" s="531">
        <v>10006309</v>
      </c>
      <c r="I81" s="531">
        <v>3647036</v>
      </c>
      <c r="J81" s="531">
        <v>28556</v>
      </c>
      <c r="K81" s="531">
        <v>3675592</v>
      </c>
      <c r="L81" s="522">
        <v>172590</v>
      </c>
      <c r="M81" s="522">
        <v>1144292</v>
      </c>
      <c r="N81" s="522">
        <v>180961</v>
      </c>
      <c r="O81" s="531">
        <v>1325253</v>
      </c>
      <c r="P81" s="531">
        <v>32884563</v>
      </c>
      <c r="Q81" s="522">
        <v>1999</v>
      </c>
      <c r="R81" s="531">
        <v>32886562</v>
      </c>
      <c r="S81" s="531"/>
      <c r="T81" s="531">
        <v>31559310</v>
      </c>
      <c r="U81" s="531">
        <v>31561309</v>
      </c>
      <c r="X81" s="513"/>
      <c r="Y81" s="554"/>
      <c r="Z81" s="554"/>
    </row>
    <row r="82" spans="1:26">
      <c r="A82" s="491">
        <f t="shared" si="5"/>
        <v>2005</v>
      </c>
      <c r="B82" s="491">
        <v>10</v>
      </c>
      <c r="C82" s="522">
        <v>16245710</v>
      </c>
      <c r="D82" s="531">
        <v>-2196565</v>
      </c>
      <c r="E82" s="531">
        <v>14049145</v>
      </c>
      <c r="F82" s="531">
        <v>9729607</v>
      </c>
      <c r="G82" s="531">
        <v>-507502</v>
      </c>
      <c r="H82" s="531">
        <v>9222105</v>
      </c>
      <c r="I82" s="531">
        <v>3078168</v>
      </c>
      <c r="J82" s="531">
        <v>-129633</v>
      </c>
      <c r="K82" s="531">
        <v>2948535</v>
      </c>
      <c r="L82" s="522">
        <v>172742</v>
      </c>
      <c r="M82" s="522">
        <v>951706</v>
      </c>
      <c r="N82" s="522">
        <v>157146</v>
      </c>
      <c r="O82" s="531">
        <v>1108852</v>
      </c>
      <c r="P82" s="531">
        <v>27501379</v>
      </c>
      <c r="Q82" s="522">
        <v>1716</v>
      </c>
      <c r="R82" s="531">
        <v>27503095</v>
      </c>
      <c r="S82" s="531"/>
      <c r="T82" s="531">
        <v>26392527</v>
      </c>
      <c r="U82" s="531">
        <v>26394243</v>
      </c>
      <c r="X82" s="513"/>
      <c r="Y82" s="554"/>
      <c r="Z82" s="554"/>
    </row>
    <row r="83" spans="1:26">
      <c r="A83" s="491">
        <f t="shared" si="5"/>
        <v>2005</v>
      </c>
      <c r="B83" s="491">
        <v>11</v>
      </c>
      <c r="C83" s="522">
        <v>13417752</v>
      </c>
      <c r="D83" s="531">
        <v>-882804</v>
      </c>
      <c r="E83" s="531">
        <v>12534948</v>
      </c>
      <c r="F83" s="531">
        <v>8743958</v>
      </c>
      <c r="G83" s="531">
        <v>200816</v>
      </c>
      <c r="H83" s="531">
        <v>8944774</v>
      </c>
      <c r="I83" s="531">
        <v>2962882</v>
      </c>
      <c r="J83" s="531">
        <v>54931</v>
      </c>
      <c r="K83" s="531">
        <v>3017813</v>
      </c>
      <c r="L83" s="522">
        <v>172917</v>
      </c>
      <c r="M83" s="522">
        <v>951206</v>
      </c>
      <c r="N83" s="522">
        <v>137434</v>
      </c>
      <c r="O83" s="531">
        <v>1088640</v>
      </c>
      <c r="P83" s="531">
        <v>25759092</v>
      </c>
      <c r="Q83" s="522">
        <v>1702</v>
      </c>
      <c r="R83" s="531">
        <v>25760794</v>
      </c>
      <c r="S83" s="531"/>
      <c r="T83" s="531">
        <v>24670452</v>
      </c>
      <c r="U83" s="531">
        <v>24672154</v>
      </c>
      <c r="X83" s="513"/>
      <c r="Y83" s="554"/>
      <c r="Z83" s="554"/>
    </row>
    <row r="84" spans="1:26">
      <c r="A84" s="491">
        <f t="shared" si="5"/>
        <v>2005</v>
      </c>
      <c r="B84" s="491">
        <v>12</v>
      </c>
      <c r="C84" s="522">
        <v>15665891</v>
      </c>
      <c r="D84" s="531">
        <v>1767174</v>
      </c>
      <c r="E84" s="531">
        <v>17433065</v>
      </c>
      <c r="F84" s="531">
        <v>8647490</v>
      </c>
      <c r="G84" s="531">
        <v>282932</v>
      </c>
      <c r="H84" s="531">
        <v>8930422</v>
      </c>
      <c r="I84" s="531">
        <v>2740325</v>
      </c>
      <c r="J84" s="531">
        <v>-31558</v>
      </c>
      <c r="K84" s="531">
        <v>2708767</v>
      </c>
      <c r="L84" s="522">
        <v>173055</v>
      </c>
      <c r="M84" s="522">
        <v>1066813</v>
      </c>
      <c r="N84" s="522">
        <v>154458</v>
      </c>
      <c r="O84" s="531">
        <v>1221271</v>
      </c>
      <c r="P84" s="531">
        <v>30466580</v>
      </c>
      <c r="Q84" s="522">
        <v>1806</v>
      </c>
      <c r="R84" s="531">
        <v>30468386</v>
      </c>
      <c r="S84" s="531"/>
      <c r="T84" s="531">
        <v>29245309</v>
      </c>
      <c r="U84" s="531">
        <v>29247115</v>
      </c>
      <c r="X84" s="513"/>
      <c r="Y84" s="554"/>
      <c r="Z84" s="554"/>
    </row>
    <row r="85" spans="1:26">
      <c r="B85" s="492" t="s">
        <v>112</v>
      </c>
      <c r="C85" s="525">
        <v>205651981</v>
      </c>
      <c r="D85" s="513">
        <v>1210038</v>
      </c>
      <c r="E85" s="513">
        <v>206862019</v>
      </c>
      <c r="F85" s="513">
        <v>114805777</v>
      </c>
      <c r="G85" s="513">
        <v>607032</v>
      </c>
      <c r="H85" s="531">
        <v>115412809</v>
      </c>
      <c r="I85" s="513">
        <v>38502982</v>
      </c>
      <c r="J85" s="513">
        <v>68387</v>
      </c>
      <c r="K85" s="513">
        <v>38571369</v>
      </c>
      <c r="L85" s="531">
        <v>2065939</v>
      </c>
      <c r="M85" s="531">
        <v>12914557</v>
      </c>
      <c r="N85" s="531">
        <v>2008487</v>
      </c>
      <c r="O85" s="531">
        <v>14923044</v>
      </c>
      <c r="P85" s="531">
        <v>377835180</v>
      </c>
      <c r="Q85" s="531">
        <v>22037</v>
      </c>
      <c r="R85" s="531">
        <v>377857217</v>
      </c>
      <c r="S85" s="531"/>
      <c r="T85" s="531">
        <v>362912136</v>
      </c>
      <c r="U85" s="531">
        <v>362934173</v>
      </c>
      <c r="X85" s="513"/>
      <c r="Y85" s="554"/>
      <c r="Z85" s="554"/>
    </row>
    <row r="86" spans="1:26">
      <c r="A86" s="491">
        <f t="shared" ref="A86:A97" si="6">A73+1</f>
        <v>2006</v>
      </c>
      <c r="B86" s="491">
        <v>1</v>
      </c>
      <c r="C86" s="522">
        <v>19343321</v>
      </c>
      <c r="D86" s="531">
        <v>847168</v>
      </c>
      <c r="E86" s="531">
        <v>20190489</v>
      </c>
      <c r="F86" s="531">
        <v>9256678</v>
      </c>
      <c r="G86" s="531">
        <v>-721361</v>
      </c>
      <c r="H86" s="531">
        <v>8535317</v>
      </c>
      <c r="I86" s="531">
        <v>2802558</v>
      </c>
      <c r="J86" s="531">
        <v>-94123</v>
      </c>
      <c r="K86" s="531">
        <v>2708435</v>
      </c>
      <c r="L86" s="522">
        <v>173304</v>
      </c>
      <c r="M86" s="522">
        <v>1205424</v>
      </c>
      <c r="N86" s="522">
        <v>168691</v>
      </c>
      <c r="O86" s="531">
        <v>1374115</v>
      </c>
      <c r="P86" s="531">
        <v>32981660</v>
      </c>
      <c r="Q86" s="522">
        <v>1801</v>
      </c>
      <c r="R86" s="531">
        <v>32983461</v>
      </c>
      <c r="S86" s="531"/>
      <c r="T86" s="531">
        <v>31607545</v>
      </c>
      <c r="U86" s="531">
        <v>31609346</v>
      </c>
      <c r="X86" s="513"/>
      <c r="Y86" s="554"/>
      <c r="Z86" s="554"/>
    </row>
    <row r="87" spans="1:26">
      <c r="A87" s="491">
        <f t="shared" si="6"/>
        <v>2006</v>
      </c>
      <c r="B87" s="491">
        <v>2</v>
      </c>
      <c r="C87" s="522">
        <v>16898045</v>
      </c>
      <c r="D87" s="531">
        <v>-2019608</v>
      </c>
      <c r="E87" s="531">
        <v>14878437</v>
      </c>
      <c r="F87" s="531">
        <v>8990039</v>
      </c>
      <c r="G87" s="531">
        <v>-668894</v>
      </c>
      <c r="H87" s="531">
        <v>8321145</v>
      </c>
      <c r="I87" s="531">
        <v>2636056</v>
      </c>
      <c r="J87" s="531">
        <v>33916</v>
      </c>
      <c r="K87" s="531">
        <v>2669972</v>
      </c>
      <c r="L87" s="522">
        <v>173478</v>
      </c>
      <c r="M87" s="522">
        <v>1072484</v>
      </c>
      <c r="N87" s="522">
        <v>154944</v>
      </c>
      <c r="O87" s="531">
        <v>1227428</v>
      </c>
      <c r="P87" s="531">
        <v>27270460</v>
      </c>
      <c r="Q87" s="522">
        <v>1847</v>
      </c>
      <c r="R87" s="531">
        <v>27272307</v>
      </c>
      <c r="S87" s="531"/>
      <c r="T87" s="531">
        <v>26043032</v>
      </c>
      <c r="U87" s="531">
        <v>26044879</v>
      </c>
      <c r="X87" s="513"/>
      <c r="Y87" s="554"/>
      <c r="Z87" s="554"/>
    </row>
    <row r="88" spans="1:26">
      <c r="A88" s="491">
        <f t="shared" si="6"/>
        <v>2006</v>
      </c>
      <c r="B88" s="491">
        <v>3</v>
      </c>
      <c r="C88" s="522">
        <v>15184482</v>
      </c>
      <c r="D88" s="531">
        <v>62107</v>
      </c>
      <c r="E88" s="531">
        <v>15246589</v>
      </c>
      <c r="F88" s="531">
        <v>8832429</v>
      </c>
      <c r="G88" s="531">
        <v>317475</v>
      </c>
      <c r="H88" s="531">
        <v>9149904</v>
      </c>
      <c r="I88" s="531">
        <v>3119167</v>
      </c>
      <c r="J88" s="531">
        <v>31737</v>
      </c>
      <c r="K88" s="531">
        <v>3150904</v>
      </c>
      <c r="L88" s="522">
        <v>173652</v>
      </c>
      <c r="M88" s="522">
        <v>948590</v>
      </c>
      <c r="N88" s="522">
        <v>151852</v>
      </c>
      <c r="O88" s="531">
        <v>1100442</v>
      </c>
      <c r="P88" s="531">
        <v>28821491</v>
      </c>
      <c r="Q88" s="522">
        <v>1588</v>
      </c>
      <c r="R88" s="531">
        <v>28823079</v>
      </c>
      <c r="S88" s="531"/>
      <c r="T88" s="531">
        <v>27721049</v>
      </c>
      <c r="U88" s="531">
        <v>27722637</v>
      </c>
      <c r="X88" s="513"/>
      <c r="Y88" s="554"/>
      <c r="Z88" s="554"/>
    </row>
    <row r="89" spans="1:26">
      <c r="A89" s="491">
        <f t="shared" si="6"/>
        <v>2006</v>
      </c>
      <c r="B89" s="491">
        <v>4</v>
      </c>
      <c r="C89" s="522">
        <v>13452625</v>
      </c>
      <c r="D89" s="531">
        <v>-658665</v>
      </c>
      <c r="E89" s="531">
        <v>12793960</v>
      </c>
      <c r="F89" s="531">
        <v>9246800</v>
      </c>
      <c r="G89" s="531">
        <v>631613</v>
      </c>
      <c r="H89" s="531">
        <v>9878413</v>
      </c>
      <c r="I89" s="531">
        <v>2874406</v>
      </c>
      <c r="J89" s="531">
        <v>55117</v>
      </c>
      <c r="K89" s="531">
        <v>2929523</v>
      </c>
      <c r="L89" s="522">
        <v>173798</v>
      </c>
      <c r="M89" s="522">
        <v>924862</v>
      </c>
      <c r="N89" s="522">
        <v>154828</v>
      </c>
      <c r="O89" s="531">
        <v>1079690</v>
      </c>
      <c r="P89" s="531">
        <v>26855384</v>
      </c>
      <c r="Q89" s="522">
        <v>1675</v>
      </c>
      <c r="R89" s="531">
        <v>26857059</v>
      </c>
      <c r="S89" s="531"/>
      <c r="T89" s="531">
        <v>25775694</v>
      </c>
      <c r="U89" s="531">
        <v>25777369</v>
      </c>
      <c r="X89" s="513"/>
      <c r="Y89" s="554"/>
      <c r="Z89" s="554"/>
    </row>
    <row r="90" spans="1:26">
      <c r="A90" s="491">
        <f t="shared" si="6"/>
        <v>2006</v>
      </c>
      <c r="B90" s="491">
        <v>5</v>
      </c>
      <c r="C90" s="522">
        <v>13735602</v>
      </c>
      <c r="D90" s="531">
        <v>1804785</v>
      </c>
      <c r="E90" s="531">
        <v>15540387</v>
      </c>
      <c r="F90" s="531">
        <v>9378929</v>
      </c>
      <c r="G90" s="531">
        <v>1431489</v>
      </c>
      <c r="H90" s="531">
        <v>10810418</v>
      </c>
      <c r="I90" s="531">
        <v>3220245</v>
      </c>
      <c r="J90" s="531">
        <v>222182</v>
      </c>
      <c r="K90" s="531">
        <v>3442427</v>
      </c>
      <c r="L90" s="522">
        <v>173964</v>
      </c>
      <c r="M90" s="522">
        <v>1100713</v>
      </c>
      <c r="N90" s="522">
        <v>176353</v>
      </c>
      <c r="O90" s="531">
        <v>1277066</v>
      </c>
      <c r="P90" s="531">
        <v>31244262</v>
      </c>
      <c r="Q90" s="522">
        <v>1816</v>
      </c>
      <c r="R90" s="531">
        <v>31246078</v>
      </c>
      <c r="S90" s="531"/>
      <c r="T90" s="531">
        <v>29967196</v>
      </c>
      <c r="U90" s="531">
        <v>29969012</v>
      </c>
      <c r="X90" s="513"/>
      <c r="Y90" s="554"/>
      <c r="Z90" s="554"/>
    </row>
    <row r="91" spans="1:26">
      <c r="A91" s="491">
        <f t="shared" si="6"/>
        <v>2006</v>
      </c>
      <c r="B91" s="491">
        <v>6</v>
      </c>
      <c r="C91" s="522">
        <v>19945538</v>
      </c>
      <c r="D91" s="531">
        <v>3039267</v>
      </c>
      <c r="E91" s="531">
        <v>22984805</v>
      </c>
      <c r="F91" s="531">
        <v>10758584</v>
      </c>
      <c r="G91" s="531">
        <v>169747</v>
      </c>
      <c r="H91" s="531">
        <v>10928331</v>
      </c>
      <c r="I91" s="531">
        <v>3501324</v>
      </c>
      <c r="J91" s="531">
        <v>-23941</v>
      </c>
      <c r="K91" s="531">
        <v>3477383</v>
      </c>
      <c r="L91" s="522">
        <v>174168</v>
      </c>
      <c r="M91" s="522">
        <v>1244836</v>
      </c>
      <c r="N91" s="522">
        <v>203597</v>
      </c>
      <c r="O91" s="531">
        <v>1448433</v>
      </c>
      <c r="P91" s="531">
        <v>39013120</v>
      </c>
      <c r="Q91" s="522">
        <v>1949</v>
      </c>
      <c r="R91" s="531">
        <v>39015069</v>
      </c>
      <c r="S91" s="531"/>
      <c r="T91" s="531">
        <v>37564687</v>
      </c>
      <c r="U91" s="531">
        <v>37566636</v>
      </c>
      <c r="X91" s="513"/>
      <c r="Y91" s="554"/>
      <c r="Z91" s="554"/>
    </row>
    <row r="92" spans="1:26">
      <c r="A92" s="491">
        <f t="shared" si="6"/>
        <v>2006</v>
      </c>
      <c r="B92" s="491">
        <v>7</v>
      </c>
      <c r="C92" s="522">
        <v>21732320</v>
      </c>
      <c r="D92" s="531">
        <v>1184319</v>
      </c>
      <c r="E92" s="531">
        <v>22916639</v>
      </c>
      <c r="F92" s="531">
        <v>10738586</v>
      </c>
      <c r="G92" s="531">
        <v>166648</v>
      </c>
      <c r="H92" s="531">
        <v>10905234</v>
      </c>
      <c r="I92" s="531">
        <v>4000974</v>
      </c>
      <c r="J92" s="531">
        <v>-32913</v>
      </c>
      <c r="K92" s="531">
        <v>3968061</v>
      </c>
      <c r="L92" s="522">
        <v>174332</v>
      </c>
      <c r="M92" s="522">
        <v>1350801</v>
      </c>
      <c r="N92" s="522">
        <v>218481</v>
      </c>
      <c r="O92" s="531">
        <v>1569282</v>
      </c>
      <c r="P92" s="531">
        <v>39533548</v>
      </c>
      <c r="Q92" s="522">
        <v>2146</v>
      </c>
      <c r="R92" s="531">
        <v>39535694</v>
      </c>
      <c r="S92" s="531"/>
      <c r="T92" s="531">
        <v>37964266</v>
      </c>
      <c r="U92" s="531">
        <v>37966412</v>
      </c>
      <c r="X92" s="513"/>
      <c r="Y92" s="554"/>
      <c r="Z92" s="554"/>
    </row>
    <row r="93" spans="1:26">
      <c r="A93" s="491">
        <f t="shared" si="6"/>
        <v>2006</v>
      </c>
      <c r="B93" s="491">
        <v>8</v>
      </c>
      <c r="C93" s="522">
        <v>22297256</v>
      </c>
      <c r="D93" s="531">
        <v>816449</v>
      </c>
      <c r="E93" s="531">
        <v>23113705</v>
      </c>
      <c r="F93" s="531">
        <v>10928940</v>
      </c>
      <c r="G93" s="531">
        <v>-118697</v>
      </c>
      <c r="H93" s="531">
        <v>10810243</v>
      </c>
      <c r="I93" s="531">
        <v>4015887</v>
      </c>
      <c r="J93" s="531">
        <v>-44218</v>
      </c>
      <c r="K93" s="531">
        <v>3971669</v>
      </c>
      <c r="L93" s="522">
        <v>174479</v>
      </c>
      <c r="M93" s="522">
        <v>1342432</v>
      </c>
      <c r="N93" s="522">
        <v>217803</v>
      </c>
      <c r="O93" s="531">
        <v>1560235</v>
      </c>
      <c r="P93" s="531">
        <v>39630331</v>
      </c>
      <c r="Q93" s="522">
        <v>2039</v>
      </c>
      <c r="R93" s="531">
        <v>39632370</v>
      </c>
      <c r="S93" s="531"/>
      <c r="T93" s="531">
        <v>38070096</v>
      </c>
      <c r="U93" s="531">
        <v>38072135</v>
      </c>
      <c r="X93" s="513"/>
      <c r="Y93" s="554"/>
      <c r="Z93" s="554"/>
    </row>
    <row r="94" spans="1:26">
      <c r="A94" s="491">
        <f t="shared" si="6"/>
        <v>2006</v>
      </c>
      <c r="B94" s="491">
        <v>9</v>
      </c>
      <c r="C94" s="522">
        <v>20484103</v>
      </c>
      <c r="D94" s="531">
        <v>-2447428</v>
      </c>
      <c r="E94" s="531">
        <v>18036675</v>
      </c>
      <c r="F94" s="531">
        <v>10724430</v>
      </c>
      <c r="G94" s="531">
        <v>-509918</v>
      </c>
      <c r="H94" s="531">
        <v>10214512</v>
      </c>
      <c r="I94" s="531">
        <v>3656544</v>
      </c>
      <c r="J94" s="531">
        <v>44300</v>
      </c>
      <c r="K94" s="531">
        <v>3700844</v>
      </c>
      <c r="L94" s="522">
        <v>174668</v>
      </c>
      <c r="M94" s="522">
        <v>1195318</v>
      </c>
      <c r="N94" s="522">
        <v>189904</v>
      </c>
      <c r="O94" s="531">
        <v>1385222</v>
      </c>
      <c r="P94" s="531">
        <v>33511921</v>
      </c>
      <c r="Q94" s="522">
        <v>2005</v>
      </c>
      <c r="R94" s="531">
        <v>33513926</v>
      </c>
      <c r="S94" s="531"/>
      <c r="T94" s="531">
        <v>32126699</v>
      </c>
      <c r="U94" s="531">
        <v>32128704</v>
      </c>
      <c r="X94" s="513"/>
      <c r="Y94" s="554"/>
      <c r="Z94" s="554"/>
    </row>
    <row r="95" spans="1:26">
      <c r="A95" s="491">
        <f t="shared" si="6"/>
        <v>2006</v>
      </c>
      <c r="B95" s="491">
        <v>10</v>
      </c>
      <c r="C95" s="522">
        <v>16551199</v>
      </c>
      <c r="D95" s="531">
        <v>-2249436</v>
      </c>
      <c r="E95" s="531">
        <v>14301763</v>
      </c>
      <c r="F95" s="531">
        <v>9894803</v>
      </c>
      <c r="G95" s="531">
        <v>-361744</v>
      </c>
      <c r="H95" s="531">
        <v>9533059</v>
      </c>
      <c r="I95" s="531">
        <v>3096002</v>
      </c>
      <c r="J95" s="531">
        <v>-123650</v>
      </c>
      <c r="K95" s="531">
        <v>2972352</v>
      </c>
      <c r="L95" s="522">
        <v>174820</v>
      </c>
      <c r="M95" s="522">
        <v>993968</v>
      </c>
      <c r="N95" s="522">
        <v>164875</v>
      </c>
      <c r="O95" s="531">
        <v>1158843</v>
      </c>
      <c r="P95" s="531">
        <v>28140837</v>
      </c>
      <c r="Q95" s="522">
        <v>1721</v>
      </c>
      <c r="R95" s="531">
        <v>28142558</v>
      </c>
      <c r="S95" s="531"/>
      <c r="T95" s="531">
        <v>26981994</v>
      </c>
      <c r="U95" s="531">
        <v>26983715</v>
      </c>
      <c r="X95" s="513"/>
      <c r="Y95" s="554"/>
      <c r="Z95" s="554"/>
    </row>
    <row r="96" spans="1:26">
      <c r="A96" s="491">
        <f t="shared" si="6"/>
        <v>2006</v>
      </c>
      <c r="B96" s="491">
        <v>11</v>
      </c>
      <c r="C96" s="522">
        <v>13646417</v>
      </c>
      <c r="D96" s="531">
        <v>-1000766</v>
      </c>
      <c r="E96" s="531">
        <v>12645651</v>
      </c>
      <c r="F96" s="531">
        <v>9018616</v>
      </c>
      <c r="G96" s="531">
        <v>233021</v>
      </c>
      <c r="H96" s="531">
        <v>9251637</v>
      </c>
      <c r="I96" s="531">
        <v>2981747</v>
      </c>
      <c r="J96" s="531">
        <v>63176</v>
      </c>
      <c r="K96" s="531">
        <v>3044923</v>
      </c>
      <c r="L96" s="522">
        <v>174994</v>
      </c>
      <c r="M96" s="522">
        <v>993333</v>
      </c>
      <c r="N96" s="522">
        <v>144204</v>
      </c>
      <c r="O96" s="531">
        <v>1137537</v>
      </c>
      <c r="P96" s="531">
        <v>26254742</v>
      </c>
      <c r="Q96" s="522">
        <v>1708</v>
      </c>
      <c r="R96" s="531">
        <v>26256450</v>
      </c>
      <c r="S96" s="531"/>
      <c r="T96" s="531">
        <v>25117205</v>
      </c>
      <c r="U96" s="531">
        <v>25118913</v>
      </c>
      <c r="X96" s="513"/>
      <c r="Y96" s="554"/>
      <c r="Z96" s="554"/>
    </row>
    <row r="97" spans="1:26">
      <c r="A97" s="491">
        <f t="shared" si="6"/>
        <v>2006</v>
      </c>
      <c r="B97" s="491">
        <v>12</v>
      </c>
      <c r="C97" s="522">
        <v>15903822</v>
      </c>
      <c r="D97" s="531">
        <v>1851611</v>
      </c>
      <c r="E97" s="531">
        <v>17755433</v>
      </c>
      <c r="F97" s="531">
        <v>8919587</v>
      </c>
      <c r="G97" s="531">
        <v>147224</v>
      </c>
      <c r="H97" s="531">
        <v>9066811</v>
      </c>
      <c r="I97" s="531">
        <v>2764962</v>
      </c>
      <c r="J97" s="531">
        <v>-52808</v>
      </c>
      <c r="K97" s="531">
        <v>2712154</v>
      </c>
      <c r="L97" s="522">
        <v>175132</v>
      </c>
      <c r="M97" s="522">
        <v>1114191</v>
      </c>
      <c r="N97" s="522">
        <v>162089</v>
      </c>
      <c r="O97" s="531">
        <v>1276280</v>
      </c>
      <c r="P97" s="531">
        <v>30985810</v>
      </c>
      <c r="Q97" s="522">
        <v>1812</v>
      </c>
      <c r="R97" s="531">
        <v>30987622</v>
      </c>
      <c r="S97" s="531"/>
      <c r="T97" s="531">
        <v>29709530</v>
      </c>
      <c r="U97" s="531">
        <v>29711342</v>
      </c>
      <c r="X97" s="513"/>
      <c r="Y97" s="554"/>
      <c r="Z97" s="554"/>
    </row>
    <row r="98" spans="1:26">
      <c r="B98" s="492" t="s">
        <v>112</v>
      </c>
      <c r="C98" s="525">
        <v>209174730</v>
      </c>
      <c r="D98" s="513">
        <v>1229803</v>
      </c>
      <c r="E98" s="513">
        <v>210404533</v>
      </c>
      <c r="F98" s="513">
        <v>116688421</v>
      </c>
      <c r="G98" s="513">
        <v>716603</v>
      </c>
      <c r="H98" s="531">
        <v>117405024</v>
      </c>
      <c r="I98" s="513">
        <v>38669872</v>
      </c>
      <c r="J98" s="513">
        <v>78775</v>
      </c>
      <c r="K98" s="513">
        <v>38748647</v>
      </c>
      <c r="L98" s="531">
        <v>2090789</v>
      </c>
      <c r="M98" s="531">
        <v>13486952</v>
      </c>
      <c r="N98" s="531">
        <v>2107621</v>
      </c>
      <c r="O98" s="531">
        <v>15594573</v>
      </c>
      <c r="P98" s="531">
        <v>384243566</v>
      </c>
      <c r="Q98" s="531">
        <v>22107</v>
      </c>
      <c r="R98" s="531">
        <v>384265673</v>
      </c>
      <c r="S98" s="531"/>
      <c r="T98" s="531">
        <v>368648993</v>
      </c>
      <c r="U98" s="531">
        <v>368671100</v>
      </c>
      <c r="X98" s="513"/>
      <c r="Y98" s="554"/>
      <c r="Z98" s="554"/>
    </row>
    <row r="99" spans="1:26">
      <c r="A99" s="491">
        <f t="shared" ref="A99:A110" si="7">A86+1</f>
        <v>2007</v>
      </c>
      <c r="B99" s="491">
        <v>1</v>
      </c>
      <c r="C99" s="522">
        <v>19627477</v>
      </c>
      <c r="D99" s="531">
        <v>982388</v>
      </c>
      <c r="E99" s="531">
        <v>20609865</v>
      </c>
      <c r="F99" s="531">
        <v>9391653</v>
      </c>
      <c r="G99" s="531">
        <v>-784357</v>
      </c>
      <c r="H99" s="531">
        <v>8607296</v>
      </c>
      <c r="I99" s="531">
        <v>2800277</v>
      </c>
      <c r="J99" s="531">
        <v>-102634</v>
      </c>
      <c r="K99" s="531">
        <v>2697643</v>
      </c>
      <c r="L99" s="522">
        <v>175369</v>
      </c>
      <c r="M99" s="522">
        <v>1257999</v>
      </c>
      <c r="N99" s="522">
        <v>176954</v>
      </c>
      <c r="O99" s="531">
        <v>1434953</v>
      </c>
      <c r="P99" s="531">
        <v>33525126</v>
      </c>
      <c r="Q99" s="522">
        <v>1807</v>
      </c>
      <c r="R99" s="531">
        <v>33526933</v>
      </c>
      <c r="S99" s="531"/>
      <c r="T99" s="531">
        <v>32090173</v>
      </c>
      <c r="U99" s="531">
        <v>32091980</v>
      </c>
      <c r="X99" s="513"/>
      <c r="Y99" s="554"/>
      <c r="Z99" s="554"/>
    </row>
    <row r="100" spans="1:26">
      <c r="A100" s="491">
        <f t="shared" si="7"/>
        <v>2007</v>
      </c>
      <c r="B100" s="491">
        <v>2</v>
      </c>
      <c r="C100" s="522">
        <v>17150647</v>
      </c>
      <c r="D100" s="531">
        <v>-2064428</v>
      </c>
      <c r="E100" s="531">
        <v>15086219</v>
      </c>
      <c r="F100" s="531">
        <v>9129941</v>
      </c>
      <c r="G100" s="531">
        <v>-648782</v>
      </c>
      <c r="H100" s="531">
        <v>8481159</v>
      </c>
      <c r="I100" s="531">
        <v>2633659</v>
      </c>
      <c r="J100" s="531">
        <v>50401</v>
      </c>
      <c r="K100" s="531">
        <v>2684060</v>
      </c>
      <c r="L100" s="522">
        <v>175542</v>
      </c>
      <c r="M100" s="522">
        <v>1118998</v>
      </c>
      <c r="N100" s="522">
        <v>162490</v>
      </c>
      <c r="O100" s="531">
        <v>1281488</v>
      </c>
      <c r="P100" s="531">
        <v>27708468</v>
      </c>
      <c r="Q100" s="522">
        <v>1853</v>
      </c>
      <c r="R100" s="531">
        <v>27710321</v>
      </c>
      <c r="S100" s="531"/>
      <c r="T100" s="531">
        <v>26426980</v>
      </c>
      <c r="U100" s="531">
        <v>26428833</v>
      </c>
      <c r="X100" s="513"/>
      <c r="Y100" s="554"/>
      <c r="Z100" s="554"/>
    </row>
    <row r="101" spans="1:26">
      <c r="A101" s="491">
        <f t="shared" si="7"/>
        <v>2007</v>
      </c>
      <c r="B101" s="491">
        <v>3</v>
      </c>
      <c r="C101" s="522">
        <v>15417491</v>
      </c>
      <c r="D101" s="531">
        <v>21375</v>
      </c>
      <c r="E101" s="531">
        <v>15438866</v>
      </c>
      <c r="F101" s="531">
        <v>8977034</v>
      </c>
      <c r="G101" s="531">
        <v>235413</v>
      </c>
      <c r="H101" s="531">
        <v>9212447</v>
      </c>
      <c r="I101" s="531">
        <v>3115205</v>
      </c>
      <c r="J101" s="531">
        <v>25265</v>
      </c>
      <c r="K101" s="531">
        <v>3140470</v>
      </c>
      <c r="L101" s="522">
        <v>175716</v>
      </c>
      <c r="M101" s="522">
        <v>990182</v>
      </c>
      <c r="N101" s="522">
        <v>159298</v>
      </c>
      <c r="O101" s="531">
        <v>1149480</v>
      </c>
      <c r="P101" s="531">
        <v>29116979</v>
      </c>
      <c r="Q101" s="522">
        <v>1593</v>
      </c>
      <c r="R101" s="531">
        <v>29118572</v>
      </c>
      <c r="S101" s="531"/>
      <c r="T101" s="531">
        <v>27967499</v>
      </c>
      <c r="U101" s="531">
        <v>27969092</v>
      </c>
      <c r="X101" s="513"/>
      <c r="Y101" s="554"/>
      <c r="Z101" s="554"/>
    </row>
    <row r="102" spans="1:26">
      <c r="A102" s="491">
        <f t="shared" si="7"/>
        <v>2007</v>
      </c>
      <c r="B102" s="491">
        <v>4</v>
      </c>
      <c r="C102" s="522">
        <v>13654904</v>
      </c>
      <c r="D102" s="531">
        <v>-745574</v>
      </c>
      <c r="E102" s="531">
        <v>12909330</v>
      </c>
      <c r="F102" s="531">
        <v>9231175</v>
      </c>
      <c r="G102" s="531">
        <v>816516</v>
      </c>
      <c r="H102" s="531">
        <v>10047691</v>
      </c>
      <c r="I102" s="531">
        <v>2878511</v>
      </c>
      <c r="J102" s="531">
        <v>69227</v>
      </c>
      <c r="K102" s="531">
        <v>2947738</v>
      </c>
      <c r="L102" s="522">
        <v>175862</v>
      </c>
      <c r="M102" s="522">
        <v>965286</v>
      </c>
      <c r="N102" s="522">
        <v>162404</v>
      </c>
      <c r="O102" s="531">
        <v>1127690</v>
      </c>
      <c r="P102" s="531">
        <v>27208311</v>
      </c>
      <c r="Q102" s="522">
        <v>1681</v>
      </c>
      <c r="R102" s="531">
        <v>27209992</v>
      </c>
      <c r="S102" s="531"/>
      <c r="T102" s="531">
        <v>26080621</v>
      </c>
      <c r="U102" s="531">
        <v>26082302</v>
      </c>
      <c r="X102" s="513"/>
      <c r="Y102" s="554"/>
      <c r="Z102" s="554"/>
    </row>
    <row r="103" spans="1:26">
      <c r="A103" s="491">
        <f t="shared" si="7"/>
        <v>2007</v>
      </c>
      <c r="B103" s="491">
        <v>5</v>
      </c>
      <c r="C103" s="522">
        <v>13965949</v>
      </c>
      <c r="D103" s="531">
        <v>1728106</v>
      </c>
      <c r="E103" s="531">
        <v>15694055</v>
      </c>
      <c r="F103" s="531">
        <v>9530303</v>
      </c>
      <c r="G103" s="531">
        <v>1360161</v>
      </c>
      <c r="H103" s="531">
        <v>10890464</v>
      </c>
      <c r="I103" s="531">
        <v>3222728</v>
      </c>
      <c r="J103" s="531">
        <v>220264</v>
      </c>
      <c r="K103" s="531">
        <v>3442992</v>
      </c>
      <c r="L103" s="522">
        <v>176028</v>
      </c>
      <c r="M103" s="522">
        <v>1148941</v>
      </c>
      <c r="N103" s="522">
        <v>185033</v>
      </c>
      <c r="O103" s="531">
        <v>1333974</v>
      </c>
      <c r="P103" s="531">
        <v>31537513</v>
      </c>
      <c r="Q103" s="522">
        <v>1822</v>
      </c>
      <c r="R103" s="531">
        <v>31539335</v>
      </c>
      <c r="S103" s="531"/>
      <c r="T103" s="531">
        <v>30203539</v>
      </c>
      <c r="U103" s="531">
        <v>30205361</v>
      </c>
      <c r="X103" s="513"/>
      <c r="Y103" s="554"/>
      <c r="Z103" s="554"/>
    </row>
    <row r="104" spans="1:26">
      <c r="A104" s="491">
        <f t="shared" si="7"/>
        <v>2007</v>
      </c>
      <c r="B104" s="491">
        <v>6</v>
      </c>
      <c r="C104" s="522">
        <v>20288999</v>
      </c>
      <c r="D104" s="531">
        <v>3187553</v>
      </c>
      <c r="E104" s="531">
        <v>23476552</v>
      </c>
      <c r="F104" s="531">
        <v>10861210</v>
      </c>
      <c r="G104" s="531">
        <v>183913</v>
      </c>
      <c r="H104" s="531">
        <v>11045123</v>
      </c>
      <c r="I104" s="531">
        <v>3505555</v>
      </c>
      <c r="J104" s="531">
        <v>-30849</v>
      </c>
      <c r="K104" s="531">
        <v>3474706</v>
      </c>
      <c r="L104" s="522">
        <v>176231</v>
      </c>
      <c r="M104" s="522">
        <v>1299477</v>
      </c>
      <c r="N104" s="522">
        <v>213622</v>
      </c>
      <c r="O104" s="531">
        <v>1513099</v>
      </c>
      <c r="P104" s="531">
        <v>39685711</v>
      </c>
      <c r="Q104" s="522">
        <v>1955</v>
      </c>
      <c r="R104" s="531">
        <v>39687666</v>
      </c>
      <c r="S104" s="531"/>
      <c r="T104" s="531">
        <v>38172612</v>
      </c>
      <c r="U104" s="531">
        <v>38174567</v>
      </c>
      <c r="X104" s="513"/>
      <c r="Y104" s="554"/>
      <c r="Z104" s="554"/>
    </row>
    <row r="105" spans="1:26">
      <c r="A105" s="491">
        <f t="shared" si="7"/>
        <v>2007</v>
      </c>
      <c r="B105" s="491">
        <v>7</v>
      </c>
      <c r="C105" s="522">
        <v>22105418</v>
      </c>
      <c r="D105" s="531">
        <v>1243017</v>
      </c>
      <c r="E105" s="531">
        <v>23348435</v>
      </c>
      <c r="F105" s="531">
        <v>10939874</v>
      </c>
      <c r="G105" s="531">
        <v>104803</v>
      </c>
      <c r="H105" s="531">
        <v>11044677</v>
      </c>
      <c r="I105" s="531">
        <v>4004127</v>
      </c>
      <c r="J105" s="531">
        <v>-42883</v>
      </c>
      <c r="K105" s="531">
        <v>3961244</v>
      </c>
      <c r="L105" s="522">
        <v>176410</v>
      </c>
      <c r="M105" s="522">
        <v>1410406</v>
      </c>
      <c r="N105" s="522">
        <v>229289</v>
      </c>
      <c r="O105" s="531">
        <v>1639695</v>
      </c>
      <c r="P105" s="531">
        <v>40170461</v>
      </c>
      <c r="Q105" s="522">
        <v>2153</v>
      </c>
      <c r="R105" s="531">
        <v>40172614</v>
      </c>
      <c r="S105" s="531"/>
      <c r="T105" s="531">
        <v>38530766</v>
      </c>
      <c r="U105" s="531">
        <v>38532919</v>
      </c>
      <c r="X105" s="513"/>
      <c r="Y105" s="554"/>
      <c r="Z105" s="554"/>
    </row>
    <row r="106" spans="1:26">
      <c r="A106" s="491">
        <f t="shared" si="7"/>
        <v>2007</v>
      </c>
      <c r="B106" s="491">
        <v>8</v>
      </c>
      <c r="C106" s="522">
        <v>22684711</v>
      </c>
      <c r="D106" s="531">
        <v>863787</v>
      </c>
      <c r="E106" s="531">
        <v>23548498</v>
      </c>
      <c r="F106" s="531">
        <v>11066772</v>
      </c>
      <c r="G106" s="531">
        <v>-116685</v>
      </c>
      <c r="H106" s="531">
        <v>10950087</v>
      </c>
      <c r="I106" s="531">
        <v>4020081</v>
      </c>
      <c r="J106" s="531">
        <v>-47613</v>
      </c>
      <c r="K106" s="531">
        <v>3972468</v>
      </c>
      <c r="L106" s="522">
        <v>176557</v>
      </c>
      <c r="M106" s="522">
        <v>1401509</v>
      </c>
      <c r="N106" s="522">
        <v>228538</v>
      </c>
      <c r="O106" s="531">
        <v>1630047</v>
      </c>
      <c r="P106" s="531">
        <v>40277657</v>
      </c>
      <c r="Q106" s="522">
        <v>2046</v>
      </c>
      <c r="R106" s="531">
        <v>40279703</v>
      </c>
      <c r="S106" s="531"/>
      <c r="T106" s="531">
        <v>38647610</v>
      </c>
      <c r="U106" s="531">
        <v>38649656</v>
      </c>
      <c r="X106" s="513"/>
      <c r="Y106" s="554"/>
      <c r="Z106" s="554"/>
    </row>
    <row r="107" spans="1:26">
      <c r="A107" s="491">
        <f t="shared" si="7"/>
        <v>2007</v>
      </c>
      <c r="B107" s="491">
        <v>9</v>
      </c>
      <c r="C107" s="522">
        <v>20849653</v>
      </c>
      <c r="D107" s="531">
        <v>-2485201</v>
      </c>
      <c r="E107" s="531">
        <v>18364452</v>
      </c>
      <c r="F107" s="531">
        <v>10899722</v>
      </c>
      <c r="G107" s="531">
        <v>-466489</v>
      </c>
      <c r="H107" s="531">
        <v>10433233</v>
      </c>
      <c r="I107" s="531">
        <v>3658767</v>
      </c>
      <c r="J107" s="531">
        <v>59636</v>
      </c>
      <c r="K107" s="531">
        <v>3718403</v>
      </c>
      <c r="L107" s="522">
        <v>176746</v>
      </c>
      <c r="M107" s="522">
        <v>1247769</v>
      </c>
      <c r="N107" s="522">
        <v>199249</v>
      </c>
      <c r="O107" s="531">
        <v>1447018</v>
      </c>
      <c r="P107" s="531">
        <v>34139852</v>
      </c>
      <c r="Q107" s="522">
        <v>2012</v>
      </c>
      <c r="R107" s="531">
        <v>34141864</v>
      </c>
      <c r="S107" s="531"/>
      <c r="T107" s="531">
        <v>32692834</v>
      </c>
      <c r="U107" s="531">
        <v>32694846</v>
      </c>
      <c r="X107" s="513"/>
      <c r="Y107" s="554"/>
      <c r="Z107" s="554"/>
    </row>
    <row r="108" spans="1:26">
      <c r="A108" s="491">
        <f t="shared" si="7"/>
        <v>2007</v>
      </c>
      <c r="B108" s="491">
        <v>10</v>
      </c>
      <c r="C108" s="522">
        <v>16848941</v>
      </c>
      <c r="D108" s="531">
        <v>-2295653</v>
      </c>
      <c r="E108" s="531">
        <v>14553288</v>
      </c>
      <c r="F108" s="531">
        <v>10069835</v>
      </c>
      <c r="G108" s="531">
        <v>-317845</v>
      </c>
      <c r="H108" s="531">
        <v>9751990</v>
      </c>
      <c r="I108" s="531">
        <v>3093563</v>
      </c>
      <c r="J108" s="531">
        <v>-125574</v>
      </c>
      <c r="K108" s="531">
        <v>2967989</v>
      </c>
      <c r="L108" s="522">
        <v>176898</v>
      </c>
      <c r="M108" s="522">
        <v>1037423</v>
      </c>
      <c r="N108" s="522">
        <v>172949</v>
      </c>
      <c r="O108" s="531">
        <v>1210372</v>
      </c>
      <c r="P108" s="531">
        <v>28660537</v>
      </c>
      <c r="Q108" s="522">
        <v>1727</v>
      </c>
      <c r="R108" s="531">
        <v>28662264</v>
      </c>
      <c r="S108" s="531"/>
      <c r="T108" s="531">
        <v>27450165</v>
      </c>
      <c r="U108" s="531">
        <v>27451892</v>
      </c>
      <c r="X108" s="513"/>
      <c r="Y108" s="554"/>
      <c r="Z108" s="554"/>
    </row>
    <row r="109" spans="1:26">
      <c r="A109" s="491">
        <f t="shared" si="7"/>
        <v>2007</v>
      </c>
      <c r="B109" s="491">
        <v>11</v>
      </c>
      <c r="C109" s="522">
        <v>13869138</v>
      </c>
      <c r="D109" s="531">
        <v>-1122661</v>
      </c>
      <c r="E109" s="531">
        <v>12746477</v>
      </c>
      <c r="F109" s="531">
        <v>9152062</v>
      </c>
      <c r="G109" s="531">
        <v>247807</v>
      </c>
      <c r="H109" s="531">
        <v>9399869</v>
      </c>
      <c r="I109" s="531">
        <v>2977582</v>
      </c>
      <c r="J109" s="531">
        <v>69242</v>
      </c>
      <c r="K109" s="531">
        <v>3046824</v>
      </c>
      <c r="L109" s="522">
        <v>177071</v>
      </c>
      <c r="M109" s="522">
        <v>1036639</v>
      </c>
      <c r="N109" s="522">
        <v>151277</v>
      </c>
      <c r="O109" s="531">
        <v>1187916</v>
      </c>
      <c r="P109" s="531">
        <v>26558157</v>
      </c>
      <c r="Q109" s="522">
        <v>1713</v>
      </c>
      <c r="R109" s="531">
        <v>26559870</v>
      </c>
      <c r="S109" s="531"/>
      <c r="T109" s="531">
        <v>25370241</v>
      </c>
      <c r="U109" s="531">
        <v>25371954</v>
      </c>
      <c r="X109" s="513"/>
      <c r="Y109" s="554"/>
      <c r="Z109" s="554"/>
    </row>
    <row r="110" spans="1:26">
      <c r="A110" s="491">
        <f t="shared" si="7"/>
        <v>2007</v>
      </c>
      <c r="B110" s="491">
        <v>12</v>
      </c>
      <c r="C110" s="522">
        <v>16134277</v>
      </c>
      <c r="D110" s="531">
        <v>1925609</v>
      </c>
      <c r="E110" s="531">
        <v>18059886</v>
      </c>
      <c r="F110" s="531">
        <v>9033338</v>
      </c>
      <c r="G110" s="531">
        <v>106548</v>
      </c>
      <c r="H110" s="531">
        <v>9139886</v>
      </c>
      <c r="I110" s="531">
        <v>2766415</v>
      </c>
      <c r="J110" s="531">
        <v>-65552</v>
      </c>
      <c r="K110" s="531">
        <v>2700863</v>
      </c>
      <c r="L110" s="522">
        <v>177209</v>
      </c>
      <c r="M110" s="522">
        <v>1162903</v>
      </c>
      <c r="N110" s="522">
        <v>170051</v>
      </c>
      <c r="O110" s="531">
        <v>1332954</v>
      </c>
      <c r="P110" s="531">
        <v>31410798</v>
      </c>
      <c r="Q110" s="522">
        <v>1818</v>
      </c>
      <c r="R110" s="531">
        <v>31412616</v>
      </c>
      <c r="S110" s="531"/>
      <c r="T110" s="531">
        <v>30077844</v>
      </c>
      <c r="U110" s="531">
        <v>30079662</v>
      </c>
      <c r="X110" s="513"/>
      <c r="Y110" s="554"/>
      <c r="Z110" s="554"/>
    </row>
    <row r="111" spans="1:26">
      <c r="B111" s="492" t="s">
        <v>112</v>
      </c>
      <c r="C111" s="525">
        <v>212597605</v>
      </c>
      <c r="D111" s="513">
        <v>1238318</v>
      </c>
      <c r="E111" s="513">
        <v>213835923</v>
      </c>
      <c r="F111" s="513">
        <v>118282919</v>
      </c>
      <c r="G111" s="513">
        <v>721003</v>
      </c>
      <c r="H111" s="531">
        <v>119003922</v>
      </c>
      <c r="I111" s="513">
        <v>38676470</v>
      </c>
      <c r="J111" s="513">
        <v>78930</v>
      </c>
      <c r="K111" s="513">
        <v>38755400</v>
      </c>
      <c r="L111" s="531">
        <v>2115639</v>
      </c>
      <c r="M111" s="531">
        <v>14077532</v>
      </c>
      <c r="N111" s="531">
        <v>2211154</v>
      </c>
      <c r="O111" s="531">
        <v>16288686</v>
      </c>
      <c r="P111" s="531">
        <v>389999570</v>
      </c>
      <c r="Q111" s="531">
        <v>22180</v>
      </c>
      <c r="R111" s="531">
        <v>390021750</v>
      </c>
      <c r="S111" s="531"/>
      <c r="T111" s="531">
        <v>373710884</v>
      </c>
      <c r="U111" s="531">
        <v>373733064</v>
      </c>
      <c r="X111" s="513"/>
      <c r="Y111" s="554"/>
      <c r="Z111" s="554"/>
    </row>
    <row r="112" spans="1:26">
      <c r="A112" s="491">
        <f t="shared" ref="A112:A123" si="8">A99+1</f>
        <v>2008</v>
      </c>
      <c r="B112" s="491">
        <v>1</v>
      </c>
      <c r="C112" s="522">
        <v>19962016</v>
      </c>
      <c r="D112" s="531">
        <v>1121390</v>
      </c>
      <c r="E112" s="531">
        <v>21083406</v>
      </c>
      <c r="F112" s="531">
        <v>9531579</v>
      </c>
      <c r="G112" s="531">
        <v>-896035</v>
      </c>
      <c r="H112" s="531">
        <v>8635544</v>
      </c>
      <c r="I112" s="531">
        <v>2805150</v>
      </c>
      <c r="J112" s="531">
        <v>-126016</v>
      </c>
      <c r="K112" s="531">
        <v>2679134</v>
      </c>
      <c r="L112" s="522">
        <v>177434</v>
      </c>
      <c r="M112" s="522">
        <v>1324342</v>
      </c>
      <c r="N112" s="522">
        <v>187127</v>
      </c>
      <c r="O112" s="531">
        <v>1511469</v>
      </c>
      <c r="P112" s="531">
        <v>34086987</v>
      </c>
      <c r="Q112" s="522">
        <v>1812</v>
      </c>
      <c r="R112" s="531">
        <v>34088799</v>
      </c>
      <c r="S112" s="531"/>
      <c r="T112" s="531">
        <v>32575518</v>
      </c>
      <c r="U112" s="531">
        <v>32577330</v>
      </c>
      <c r="X112" s="513"/>
      <c r="Y112" s="554"/>
      <c r="Z112" s="554"/>
    </row>
    <row r="113" spans="1:26">
      <c r="A113" s="491">
        <f t="shared" si="8"/>
        <v>2008</v>
      </c>
      <c r="B113" s="491">
        <v>2</v>
      </c>
      <c r="C113" s="522">
        <v>17420155</v>
      </c>
      <c r="D113" s="531">
        <v>-2123130</v>
      </c>
      <c r="E113" s="531">
        <v>15297025</v>
      </c>
      <c r="F113" s="531">
        <v>9175041</v>
      </c>
      <c r="G113" s="531">
        <v>-574229</v>
      </c>
      <c r="H113" s="531">
        <v>8600812</v>
      </c>
      <c r="I113" s="531">
        <v>2587340</v>
      </c>
      <c r="J113" s="531">
        <v>82596</v>
      </c>
      <c r="K113" s="531">
        <v>2669936</v>
      </c>
      <c r="L113" s="522">
        <v>177606</v>
      </c>
      <c r="M113" s="522">
        <v>1160638</v>
      </c>
      <c r="N113" s="522">
        <v>169658</v>
      </c>
      <c r="O113" s="531">
        <v>1330296</v>
      </c>
      <c r="P113" s="531">
        <v>28075675</v>
      </c>
      <c r="Q113" s="522">
        <v>1858</v>
      </c>
      <c r="R113" s="531">
        <v>28077533</v>
      </c>
      <c r="S113" s="531"/>
      <c r="T113" s="531">
        <v>26745379</v>
      </c>
      <c r="U113" s="531">
        <v>26747237</v>
      </c>
      <c r="X113" s="513"/>
      <c r="Y113" s="554"/>
      <c r="Z113" s="554"/>
    </row>
    <row r="114" spans="1:26">
      <c r="A114" s="491">
        <f t="shared" si="8"/>
        <v>2008</v>
      </c>
      <c r="B114" s="491">
        <v>3</v>
      </c>
      <c r="C114" s="522">
        <v>15711805</v>
      </c>
      <c r="D114" s="531">
        <v>-18139</v>
      </c>
      <c r="E114" s="531">
        <v>15693666</v>
      </c>
      <c r="F114" s="531">
        <v>9159574</v>
      </c>
      <c r="G114" s="531">
        <v>325690</v>
      </c>
      <c r="H114" s="531">
        <v>9485264</v>
      </c>
      <c r="I114" s="531">
        <v>3118166</v>
      </c>
      <c r="J114" s="531">
        <v>32089</v>
      </c>
      <c r="K114" s="531">
        <v>3150255</v>
      </c>
      <c r="L114" s="522">
        <v>177780</v>
      </c>
      <c r="M114" s="522">
        <v>1042144</v>
      </c>
      <c r="N114" s="522">
        <v>168433</v>
      </c>
      <c r="O114" s="531">
        <v>1210577</v>
      </c>
      <c r="P114" s="531">
        <v>29717542</v>
      </c>
      <c r="Q114" s="522">
        <v>1598</v>
      </c>
      <c r="R114" s="531">
        <v>29719140</v>
      </c>
      <c r="S114" s="531"/>
      <c r="T114" s="531">
        <v>28506965</v>
      </c>
      <c r="U114" s="531">
        <v>28508563</v>
      </c>
      <c r="X114" s="513"/>
      <c r="Y114" s="554"/>
      <c r="Z114" s="554"/>
    </row>
    <row r="115" spans="1:26">
      <c r="A115" s="491">
        <f t="shared" si="8"/>
        <v>2008</v>
      </c>
      <c r="B115" s="491">
        <v>4</v>
      </c>
      <c r="C115" s="522">
        <v>13891954</v>
      </c>
      <c r="D115" s="531">
        <v>-825912</v>
      </c>
      <c r="E115" s="531">
        <v>13066042</v>
      </c>
      <c r="F115" s="531">
        <v>9506010</v>
      </c>
      <c r="G115" s="531">
        <v>725463</v>
      </c>
      <c r="H115" s="531">
        <v>10231473</v>
      </c>
      <c r="I115" s="531">
        <v>2880471</v>
      </c>
      <c r="J115" s="531">
        <v>62511</v>
      </c>
      <c r="K115" s="531">
        <v>2942982</v>
      </c>
      <c r="L115" s="522">
        <v>177926</v>
      </c>
      <c r="M115" s="522">
        <v>1015914</v>
      </c>
      <c r="N115" s="522">
        <v>171721</v>
      </c>
      <c r="O115" s="531">
        <v>1187635</v>
      </c>
      <c r="P115" s="531">
        <v>27606058</v>
      </c>
      <c r="Q115" s="522">
        <v>1686</v>
      </c>
      <c r="R115" s="531">
        <v>27607744</v>
      </c>
      <c r="S115" s="531"/>
      <c r="T115" s="531">
        <v>26418423</v>
      </c>
      <c r="U115" s="531">
        <v>26420109</v>
      </c>
      <c r="X115" s="513"/>
      <c r="Y115" s="554"/>
      <c r="Z115" s="554"/>
    </row>
    <row r="116" spans="1:26">
      <c r="A116" s="491">
        <f t="shared" si="8"/>
        <v>2008</v>
      </c>
      <c r="B116" s="491">
        <v>5</v>
      </c>
      <c r="C116" s="522">
        <v>14224537</v>
      </c>
      <c r="D116" s="531">
        <v>1657351</v>
      </c>
      <c r="E116" s="531">
        <v>15881888</v>
      </c>
      <c r="F116" s="531">
        <v>9554126</v>
      </c>
      <c r="G116" s="531">
        <v>1577583</v>
      </c>
      <c r="H116" s="531">
        <v>11131709</v>
      </c>
      <c r="I116" s="531">
        <v>3235648</v>
      </c>
      <c r="J116" s="531">
        <v>240364</v>
      </c>
      <c r="K116" s="531">
        <v>3476012</v>
      </c>
      <c r="L116" s="522">
        <v>178092</v>
      </c>
      <c r="M116" s="522">
        <v>1209428</v>
      </c>
      <c r="N116" s="522">
        <v>195675</v>
      </c>
      <c r="O116" s="531">
        <v>1405103</v>
      </c>
      <c r="P116" s="531">
        <v>32072804</v>
      </c>
      <c r="Q116" s="522">
        <v>1827</v>
      </c>
      <c r="R116" s="531">
        <v>32074631</v>
      </c>
      <c r="S116" s="531"/>
      <c r="T116" s="531">
        <v>30667701</v>
      </c>
      <c r="U116" s="531">
        <v>30669528</v>
      </c>
      <c r="X116" s="513"/>
      <c r="Y116" s="554"/>
      <c r="Z116" s="554"/>
    </row>
    <row r="117" spans="1:26">
      <c r="A117" s="491">
        <f t="shared" si="8"/>
        <v>2008</v>
      </c>
      <c r="B117" s="491">
        <v>6</v>
      </c>
      <c r="C117" s="522">
        <v>20693131</v>
      </c>
      <c r="D117" s="531">
        <v>3340113</v>
      </c>
      <c r="E117" s="531">
        <v>24033244</v>
      </c>
      <c r="F117" s="531">
        <v>11215948</v>
      </c>
      <c r="G117" s="531">
        <v>-2147</v>
      </c>
      <c r="H117" s="531">
        <v>11213801</v>
      </c>
      <c r="I117" s="531">
        <v>3508899</v>
      </c>
      <c r="J117" s="531">
        <v>-52524</v>
      </c>
      <c r="K117" s="531">
        <v>3456375</v>
      </c>
      <c r="L117" s="522">
        <v>178294</v>
      </c>
      <c r="M117" s="522">
        <v>1368052</v>
      </c>
      <c r="N117" s="522">
        <v>225946</v>
      </c>
      <c r="O117" s="531">
        <v>1593998</v>
      </c>
      <c r="P117" s="531">
        <v>40475712</v>
      </c>
      <c r="Q117" s="522">
        <v>1962</v>
      </c>
      <c r="R117" s="531">
        <v>40477674</v>
      </c>
      <c r="S117" s="531"/>
      <c r="T117" s="531">
        <v>38881714</v>
      </c>
      <c r="U117" s="531">
        <v>38883676</v>
      </c>
      <c r="X117" s="513"/>
      <c r="Y117" s="554"/>
      <c r="Z117" s="554"/>
    </row>
    <row r="118" spans="1:26">
      <c r="A118" s="491">
        <f t="shared" si="8"/>
        <v>2008</v>
      </c>
      <c r="B118" s="491">
        <v>7</v>
      </c>
      <c r="C118" s="522">
        <v>22536613</v>
      </c>
      <c r="D118" s="531">
        <v>1302740</v>
      </c>
      <c r="E118" s="531">
        <v>23839353</v>
      </c>
      <c r="F118" s="531">
        <v>11124798</v>
      </c>
      <c r="G118" s="531">
        <v>5698</v>
      </c>
      <c r="H118" s="531">
        <v>11130496</v>
      </c>
      <c r="I118" s="531">
        <v>4014810</v>
      </c>
      <c r="J118" s="531">
        <v>-55507</v>
      </c>
      <c r="K118" s="531">
        <v>3959303</v>
      </c>
      <c r="L118" s="522">
        <v>178488</v>
      </c>
      <c r="M118" s="522">
        <v>1484944</v>
      </c>
      <c r="N118" s="522">
        <v>242530</v>
      </c>
      <c r="O118" s="531">
        <v>1727474</v>
      </c>
      <c r="P118" s="531">
        <v>40835114</v>
      </c>
      <c r="Q118" s="522">
        <v>2160</v>
      </c>
      <c r="R118" s="531">
        <v>40837274</v>
      </c>
      <c r="S118" s="531"/>
      <c r="T118" s="531">
        <v>39107640</v>
      </c>
      <c r="U118" s="531">
        <v>39109800</v>
      </c>
      <c r="X118" s="513"/>
      <c r="Y118" s="554"/>
      <c r="Z118" s="554"/>
    </row>
    <row r="119" spans="1:26">
      <c r="A119" s="491">
        <f t="shared" si="8"/>
        <v>2008</v>
      </c>
      <c r="B119" s="491">
        <v>8</v>
      </c>
      <c r="C119" s="522">
        <v>23138799</v>
      </c>
      <c r="D119" s="531">
        <v>910490</v>
      </c>
      <c r="E119" s="531">
        <v>24049289</v>
      </c>
      <c r="F119" s="531">
        <v>11157974</v>
      </c>
      <c r="G119" s="531">
        <v>-165679</v>
      </c>
      <c r="H119" s="531">
        <v>10992295</v>
      </c>
      <c r="I119" s="531">
        <v>4033397</v>
      </c>
      <c r="J119" s="531">
        <v>-53664</v>
      </c>
      <c r="K119" s="531">
        <v>3979733</v>
      </c>
      <c r="L119" s="522">
        <v>178635</v>
      </c>
      <c r="M119" s="522">
        <v>1475546</v>
      </c>
      <c r="N119" s="522">
        <v>241745</v>
      </c>
      <c r="O119" s="531">
        <v>1717291</v>
      </c>
      <c r="P119" s="531">
        <v>40917243</v>
      </c>
      <c r="Q119" s="522">
        <v>2052</v>
      </c>
      <c r="R119" s="531">
        <v>40919295</v>
      </c>
      <c r="S119" s="531"/>
      <c r="T119" s="531">
        <v>39199952</v>
      </c>
      <c r="U119" s="531">
        <v>39202004</v>
      </c>
      <c r="X119" s="513"/>
      <c r="Y119" s="554"/>
      <c r="Z119" s="554"/>
    </row>
    <row r="120" spans="1:26">
      <c r="A120" s="491">
        <f t="shared" si="8"/>
        <v>2008</v>
      </c>
      <c r="B120" s="491">
        <v>9</v>
      </c>
      <c r="C120" s="522">
        <v>21282232</v>
      </c>
      <c r="D120" s="531">
        <v>-2528635</v>
      </c>
      <c r="E120" s="531">
        <v>18753597</v>
      </c>
      <c r="F120" s="531">
        <v>10975024</v>
      </c>
      <c r="G120" s="531">
        <v>-335385</v>
      </c>
      <c r="H120" s="531">
        <v>10639639</v>
      </c>
      <c r="I120" s="531">
        <v>3671699</v>
      </c>
      <c r="J120" s="531">
        <v>80585</v>
      </c>
      <c r="K120" s="531">
        <v>3752284</v>
      </c>
      <c r="L120" s="522">
        <v>178824</v>
      </c>
      <c r="M120" s="522">
        <v>1313550</v>
      </c>
      <c r="N120" s="522">
        <v>210724</v>
      </c>
      <c r="O120" s="531">
        <v>1524274</v>
      </c>
      <c r="P120" s="531">
        <v>34848618</v>
      </c>
      <c r="Q120" s="522">
        <v>2018</v>
      </c>
      <c r="R120" s="531">
        <v>34850636</v>
      </c>
      <c r="S120" s="531"/>
      <c r="T120" s="531">
        <v>33324344</v>
      </c>
      <c r="U120" s="531">
        <v>33326362</v>
      </c>
      <c r="X120" s="513"/>
      <c r="Y120" s="554"/>
      <c r="Z120" s="554"/>
    </row>
    <row r="121" spans="1:26">
      <c r="A121" s="491">
        <f t="shared" si="8"/>
        <v>2008</v>
      </c>
      <c r="B121" s="491">
        <v>10</v>
      </c>
      <c r="C121" s="522">
        <v>17192571</v>
      </c>
      <c r="D121" s="531">
        <v>-2345995</v>
      </c>
      <c r="E121" s="531">
        <v>14846576</v>
      </c>
      <c r="F121" s="531">
        <v>10239475</v>
      </c>
      <c r="G121" s="531">
        <v>-274632</v>
      </c>
      <c r="H121" s="531">
        <v>9964843</v>
      </c>
      <c r="I121" s="531">
        <v>3098317</v>
      </c>
      <c r="J121" s="531">
        <v>-127639</v>
      </c>
      <c r="K121" s="531">
        <v>2970678</v>
      </c>
      <c r="L121" s="522">
        <v>178976</v>
      </c>
      <c r="M121" s="522">
        <v>1091897</v>
      </c>
      <c r="N121" s="522">
        <v>182887</v>
      </c>
      <c r="O121" s="531">
        <v>1274784</v>
      </c>
      <c r="P121" s="531">
        <v>29235857</v>
      </c>
      <c r="Q121" s="522">
        <v>1732</v>
      </c>
      <c r="R121" s="531">
        <v>29237589</v>
      </c>
      <c r="S121" s="531"/>
      <c r="T121" s="531">
        <v>27961073</v>
      </c>
      <c r="U121" s="531">
        <v>27962805</v>
      </c>
      <c r="X121" s="513"/>
      <c r="Y121" s="554"/>
      <c r="Z121" s="554"/>
    </row>
    <row r="122" spans="1:26">
      <c r="A122" s="491">
        <f t="shared" si="8"/>
        <v>2008</v>
      </c>
      <c r="B122" s="491">
        <v>11</v>
      </c>
      <c r="C122" s="522">
        <v>14123081</v>
      </c>
      <c r="D122" s="531">
        <v>-1243266</v>
      </c>
      <c r="E122" s="531">
        <v>12879815</v>
      </c>
      <c r="F122" s="531">
        <v>9290025</v>
      </c>
      <c r="G122" s="531">
        <v>338635</v>
      </c>
      <c r="H122" s="531">
        <v>9628660</v>
      </c>
      <c r="I122" s="531">
        <v>2980298</v>
      </c>
      <c r="J122" s="531">
        <v>81151</v>
      </c>
      <c r="K122" s="531">
        <v>3061449</v>
      </c>
      <c r="L122" s="522">
        <v>179148</v>
      </c>
      <c r="M122" s="522">
        <v>1091080</v>
      </c>
      <c r="N122" s="522">
        <v>159938</v>
      </c>
      <c r="O122" s="531">
        <v>1251018</v>
      </c>
      <c r="P122" s="531">
        <v>27000090</v>
      </c>
      <c r="Q122" s="522">
        <v>1718</v>
      </c>
      <c r="R122" s="531">
        <v>27001808</v>
      </c>
      <c r="S122" s="531"/>
      <c r="T122" s="531">
        <v>25749072</v>
      </c>
      <c r="U122" s="531">
        <v>25750790</v>
      </c>
      <c r="X122" s="513"/>
      <c r="Y122" s="554"/>
      <c r="Z122" s="554"/>
    </row>
    <row r="123" spans="1:26">
      <c r="A123" s="491">
        <f t="shared" si="8"/>
        <v>2008</v>
      </c>
      <c r="B123" s="491">
        <v>12</v>
      </c>
      <c r="C123" s="522">
        <v>16389562</v>
      </c>
      <c r="D123" s="531">
        <v>2004795</v>
      </c>
      <c r="E123" s="531">
        <v>18394357</v>
      </c>
      <c r="F123" s="531">
        <v>9205330</v>
      </c>
      <c r="G123" s="531">
        <v>201659</v>
      </c>
      <c r="H123" s="531">
        <v>9406989</v>
      </c>
      <c r="I123" s="531">
        <v>2770505</v>
      </c>
      <c r="J123" s="531">
        <v>-67089</v>
      </c>
      <c r="K123" s="531">
        <v>2703416</v>
      </c>
      <c r="L123" s="522">
        <v>179286</v>
      </c>
      <c r="M123" s="522">
        <v>1224119</v>
      </c>
      <c r="N123" s="522">
        <v>179814</v>
      </c>
      <c r="O123" s="531">
        <v>1403933</v>
      </c>
      <c r="P123" s="531">
        <v>32087981</v>
      </c>
      <c r="Q123" s="522">
        <v>1823</v>
      </c>
      <c r="R123" s="531">
        <v>32089804</v>
      </c>
      <c r="S123" s="531"/>
      <c r="T123" s="531">
        <v>30684048</v>
      </c>
      <c r="U123" s="531">
        <v>30685871</v>
      </c>
      <c r="X123" s="513"/>
      <c r="Y123" s="554"/>
      <c r="Z123" s="554"/>
    </row>
    <row r="124" spans="1:26">
      <c r="B124" s="492" t="s">
        <v>112</v>
      </c>
      <c r="C124" s="525">
        <v>216566456</v>
      </c>
      <c r="D124" s="513">
        <v>1251802</v>
      </c>
      <c r="E124" s="513">
        <v>217818258</v>
      </c>
      <c r="F124" s="513">
        <v>120134904</v>
      </c>
      <c r="G124" s="513">
        <v>926621</v>
      </c>
      <c r="H124" s="531">
        <v>121061525</v>
      </c>
      <c r="I124" s="513">
        <v>38704700</v>
      </c>
      <c r="J124" s="513">
        <v>96857</v>
      </c>
      <c r="K124" s="513">
        <v>38801557</v>
      </c>
      <c r="L124" s="531">
        <v>2140489</v>
      </c>
      <c r="M124" s="531">
        <v>14801654</v>
      </c>
      <c r="N124" s="531">
        <v>2336198</v>
      </c>
      <c r="O124" s="531">
        <v>17137852</v>
      </c>
      <c r="P124" s="531">
        <v>396959681</v>
      </c>
      <c r="Q124" s="531">
        <v>22246</v>
      </c>
      <c r="R124" s="531">
        <v>396981927</v>
      </c>
      <c r="S124" s="531"/>
      <c r="T124" s="531">
        <v>379821829</v>
      </c>
      <c r="U124" s="531">
        <v>379844075</v>
      </c>
      <c r="X124" s="513"/>
      <c r="Y124" s="554"/>
      <c r="Z124" s="554"/>
    </row>
    <row r="125" spans="1:26">
      <c r="A125" s="491">
        <f t="shared" ref="A125:A136" si="9">A112+1</f>
        <v>2009</v>
      </c>
      <c r="B125" s="491">
        <v>1</v>
      </c>
      <c r="C125" s="522">
        <v>20304128</v>
      </c>
      <c r="D125" s="531">
        <v>1252015</v>
      </c>
      <c r="E125" s="531">
        <v>21556143</v>
      </c>
      <c r="F125" s="531">
        <v>9883100</v>
      </c>
      <c r="G125" s="531">
        <v>-1018432</v>
      </c>
      <c r="H125" s="531">
        <v>8864668</v>
      </c>
      <c r="I125" s="531">
        <v>2828042</v>
      </c>
      <c r="J125" s="531">
        <v>-128461</v>
      </c>
      <c r="K125" s="531">
        <v>2699581</v>
      </c>
      <c r="L125" s="522">
        <v>179499</v>
      </c>
      <c r="M125" s="522">
        <v>1396225</v>
      </c>
      <c r="N125" s="522">
        <v>198175</v>
      </c>
      <c r="O125" s="531">
        <v>1594400</v>
      </c>
      <c r="P125" s="531">
        <v>34894291</v>
      </c>
      <c r="Q125" s="522">
        <v>1818</v>
      </c>
      <c r="R125" s="531">
        <v>34896109</v>
      </c>
      <c r="S125" s="531"/>
      <c r="T125" s="531">
        <v>33299891</v>
      </c>
      <c r="U125" s="531">
        <v>33301709</v>
      </c>
      <c r="X125" s="513"/>
      <c r="Y125" s="554"/>
      <c r="Z125" s="554"/>
    </row>
    <row r="126" spans="1:26">
      <c r="A126" s="491">
        <f t="shared" si="9"/>
        <v>2009</v>
      </c>
      <c r="B126" s="491">
        <v>2</v>
      </c>
      <c r="C126" s="522">
        <v>17747963</v>
      </c>
      <c r="D126" s="531">
        <v>-2161556</v>
      </c>
      <c r="E126" s="531">
        <v>15586407</v>
      </c>
      <c r="F126" s="531">
        <v>9521320</v>
      </c>
      <c r="G126" s="531">
        <v>-555412</v>
      </c>
      <c r="H126" s="531">
        <v>8965908</v>
      </c>
      <c r="I126" s="531">
        <v>2658136</v>
      </c>
      <c r="J126" s="531">
        <v>88480</v>
      </c>
      <c r="K126" s="531">
        <v>2746616</v>
      </c>
      <c r="L126" s="522">
        <v>179670</v>
      </c>
      <c r="M126" s="522">
        <v>1241667</v>
      </c>
      <c r="N126" s="522">
        <v>181945</v>
      </c>
      <c r="O126" s="531">
        <v>1423612</v>
      </c>
      <c r="P126" s="531">
        <v>28902213</v>
      </c>
      <c r="Q126" s="522">
        <v>1864</v>
      </c>
      <c r="R126" s="531">
        <v>28904077</v>
      </c>
      <c r="S126" s="531"/>
      <c r="T126" s="531">
        <v>27478601</v>
      </c>
      <c r="U126" s="531">
        <v>27480465</v>
      </c>
      <c r="X126" s="513"/>
      <c r="Y126" s="554"/>
      <c r="Z126" s="554"/>
    </row>
    <row r="127" spans="1:26">
      <c r="A127" s="491">
        <f t="shared" si="9"/>
        <v>2009</v>
      </c>
      <c r="B127" s="491">
        <v>3</v>
      </c>
      <c r="C127" s="522">
        <v>15964395</v>
      </c>
      <c r="D127" s="531">
        <v>-68647</v>
      </c>
      <c r="E127" s="531">
        <v>15895748</v>
      </c>
      <c r="F127" s="531">
        <v>9453508</v>
      </c>
      <c r="G127" s="531">
        <v>196780</v>
      </c>
      <c r="H127" s="531">
        <v>9650288</v>
      </c>
      <c r="I127" s="531">
        <v>3135814</v>
      </c>
      <c r="J127" s="531">
        <v>20808</v>
      </c>
      <c r="K127" s="531">
        <v>3156622</v>
      </c>
      <c r="L127" s="522">
        <v>179844</v>
      </c>
      <c r="M127" s="522">
        <v>1098436</v>
      </c>
      <c r="N127" s="522">
        <v>178358</v>
      </c>
      <c r="O127" s="531">
        <v>1276794</v>
      </c>
      <c r="P127" s="531">
        <v>30159296</v>
      </c>
      <c r="Q127" s="522">
        <v>1603</v>
      </c>
      <c r="R127" s="531">
        <v>30160899</v>
      </c>
      <c r="S127" s="531"/>
      <c r="T127" s="531">
        <v>28882502</v>
      </c>
      <c r="U127" s="531">
        <v>28884105</v>
      </c>
      <c r="X127" s="513"/>
      <c r="Y127" s="554"/>
      <c r="Z127" s="554"/>
    </row>
    <row r="128" spans="1:26">
      <c r="A128" s="491">
        <f t="shared" si="9"/>
        <v>2009</v>
      </c>
      <c r="B128" s="491">
        <v>4</v>
      </c>
      <c r="C128" s="522">
        <v>14128925</v>
      </c>
      <c r="D128" s="531">
        <v>-906434</v>
      </c>
      <c r="E128" s="531">
        <v>13222491</v>
      </c>
      <c r="F128" s="531">
        <v>9625718</v>
      </c>
      <c r="G128" s="531">
        <v>836529</v>
      </c>
      <c r="H128" s="531">
        <v>10462247</v>
      </c>
      <c r="I128" s="531">
        <v>2885447</v>
      </c>
      <c r="J128" s="531">
        <v>71394</v>
      </c>
      <c r="K128" s="531">
        <v>2956841</v>
      </c>
      <c r="L128" s="522">
        <v>179990</v>
      </c>
      <c r="M128" s="522">
        <v>1070759</v>
      </c>
      <c r="N128" s="522">
        <v>181843</v>
      </c>
      <c r="O128" s="531">
        <v>1252602</v>
      </c>
      <c r="P128" s="531">
        <v>28074171</v>
      </c>
      <c r="Q128" s="522">
        <v>1691</v>
      </c>
      <c r="R128" s="531">
        <v>28075862</v>
      </c>
      <c r="S128" s="531"/>
      <c r="T128" s="531">
        <v>26821569</v>
      </c>
      <c r="U128" s="531">
        <v>26823260</v>
      </c>
      <c r="X128" s="513"/>
      <c r="Y128" s="554"/>
      <c r="Z128" s="554"/>
    </row>
    <row r="129" spans="1:26">
      <c r="A129" s="491">
        <f t="shared" si="9"/>
        <v>2009</v>
      </c>
      <c r="B129" s="491">
        <v>5</v>
      </c>
      <c r="C129" s="522">
        <v>14498740</v>
      </c>
      <c r="D129" s="531">
        <v>1587868</v>
      </c>
      <c r="E129" s="531">
        <v>16086608</v>
      </c>
      <c r="F129" s="531">
        <v>9728197</v>
      </c>
      <c r="G129" s="531">
        <v>1546504</v>
      </c>
      <c r="H129" s="531">
        <v>11274701</v>
      </c>
      <c r="I129" s="531">
        <v>3248534</v>
      </c>
      <c r="J129" s="531">
        <v>241168</v>
      </c>
      <c r="K129" s="531">
        <v>3489702</v>
      </c>
      <c r="L129" s="522">
        <v>180156</v>
      </c>
      <c r="M129" s="522">
        <v>1274967</v>
      </c>
      <c r="N129" s="522">
        <v>207241</v>
      </c>
      <c r="O129" s="531">
        <v>1482208</v>
      </c>
      <c r="P129" s="531">
        <v>32513375</v>
      </c>
      <c r="Q129" s="522">
        <v>1833</v>
      </c>
      <c r="R129" s="531">
        <v>32515208</v>
      </c>
      <c r="S129" s="531"/>
      <c r="T129" s="531">
        <v>31031167</v>
      </c>
      <c r="U129" s="531">
        <v>31033000</v>
      </c>
      <c r="X129" s="513"/>
      <c r="Y129" s="554"/>
      <c r="Z129" s="554"/>
    </row>
    <row r="130" spans="1:26">
      <c r="A130" s="491">
        <f t="shared" si="9"/>
        <v>2009</v>
      </c>
      <c r="B130" s="491">
        <v>6</v>
      </c>
      <c r="C130" s="522">
        <v>21089033</v>
      </c>
      <c r="D130" s="531">
        <v>3493545</v>
      </c>
      <c r="E130" s="531">
        <v>24582578</v>
      </c>
      <c r="F130" s="531">
        <v>11363886</v>
      </c>
      <c r="G130" s="531">
        <v>-38812</v>
      </c>
      <c r="H130" s="531">
        <v>11325074</v>
      </c>
      <c r="I130" s="531">
        <v>3519180</v>
      </c>
      <c r="J130" s="531">
        <v>-63337</v>
      </c>
      <c r="K130" s="531">
        <v>3455843</v>
      </c>
      <c r="L130" s="522">
        <v>180357</v>
      </c>
      <c r="M130" s="522">
        <v>1442354</v>
      </c>
      <c r="N130" s="522">
        <v>239335</v>
      </c>
      <c r="O130" s="531">
        <v>1681689</v>
      </c>
      <c r="P130" s="531">
        <v>41225541</v>
      </c>
      <c r="Q130" s="522">
        <v>1968</v>
      </c>
      <c r="R130" s="531">
        <v>41227509</v>
      </c>
      <c r="S130" s="531"/>
      <c r="T130" s="531">
        <v>39543852</v>
      </c>
      <c r="U130" s="531">
        <v>39545820</v>
      </c>
      <c r="X130" s="513"/>
      <c r="Y130" s="554"/>
      <c r="Z130" s="554"/>
    </row>
    <row r="131" spans="1:26">
      <c r="A131" s="491">
        <f t="shared" si="9"/>
        <v>2009</v>
      </c>
      <c r="B131" s="491">
        <v>7</v>
      </c>
      <c r="C131" s="522">
        <v>22976909</v>
      </c>
      <c r="D131" s="531">
        <v>1364913</v>
      </c>
      <c r="E131" s="531">
        <v>24341822</v>
      </c>
      <c r="F131" s="531">
        <v>11314234</v>
      </c>
      <c r="G131" s="531">
        <v>21974</v>
      </c>
      <c r="H131" s="531">
        <v>11336208</v>
      </c>
      <c r="I131" s="531">
        <v>4029984</v>
      </c>
      <c r="J131" s="531">
        <v>-59433</v>
      </c>
      <c r="K131" s="531">
        <v>3970551</v>
      </c>
      <c r="L131" s="522">
        <v>180566</v>
      </c>
      <c r="M131" s="522">
        <v>1565696</v>
      </c>
      <c r="N131" s="522">
        <v>256923</v>
      </c>
      <c r="O131" s="531">
        <v>1822619</v>
      </c>
      <c r="P131" s="531">
        <v>41651766</v>
      </c>
      <c r="Q131" s="522">
        <v>2166</v>
      </c>
      <c r="R131" s="531">
        <v>41653932</v>
      </c>
      <c r="S131" s="531"/>
      <c r="T131" s="531">
        <v>39829147</v>
      </c>
      <c r="U131" s="531">
        <v>39831313</v>
      </c>
      <c r="X131" s="513"/>
      <c r="Y131" s="554"/>
      <c r="Z131" s="554"/>
    </row>
    <row r="132" spans="1:26">
      <c r="A132" s="491">
        <f t="shared" si="9"/>
        <v>2009</v>
      </c>
      <c r="B132" s="491">
        <v>8</v>
      </c>
      <c r="C132" s="522">
        <v>23588643</v>
      </c>
      <c r="D132" s="531">
        <v>960072</v>
      </c>
      <c r="E132" s="531">
        <v>24548715</v>
      </c>
      <c r="F132" s="531">
        <v>11384309</v>
      </c>
      <c r="G132" s="531">
        <v>-149140</v>
      </c>
      <c r="H132" s="531">
        <v>11235169</v>
      </c>
      <c r="I132" s="531">
        <v>4050958</v>
      </c>
      <c r="J132" s="531">
        <v>-56151</v>
      </c>
      <c r="K132" s="531">
        <v>3994807</v>
      </c>
      <c r="L132" s="522">
        <v>180713</v>
      </c>
      <c r="M132" s="522">
        <v>1555765</v>
      </c>
      <c r="N132" s="522">
        <v>256074</v>
      </c>
      <c r="O132" s="531">
        <v>1811839</v>
      </c>
      <c r="P132" s="531">
        <v>41771243</v>
      </c>
      <c r="Q132" s="522">
        <v>2059</v>
      </c>
      <c r="R132" s="531">
        <v>41773302</v>
      </c>
      <c r="S132" s="531"/>
      <c r="T132" s="531">
        <v>39959404</v>
      </c>
      <c r="U132" s="531">
        <v>39961463</v>
      </c>
      <c r="X132" s="513"/>
      <c r="Y132" s="554"/>
      <c r="Z132" s="554"/>
    </row>
    <row r="133" spans="1:26">
      <c r="A133" s="491">
        <f t="shared" si="9"/>
        <v>2009</v>
      </c>
      <c r="B133" s="491">
        <v>9</v>
      </c>
      <c r="C133" s="522">
        <v>21697593</v>
      </c>
      <c r="D133" s="531">
        <v>-2573034</v>
      </c>
      <c r="E133" s="531">
        <v>19124559</v>
      </c>
      <c r="F133" s="531">
        <v>11241507</v>
      </c>
      <c r="G133" s="531">
        <v>-383879</v>
      </c>
      <c r="H133" s="531">
        <v>10857628</v>
      </c>
      <c r="I133" s="531">
        <v>3691490</v>
      </c>
      <c r="J133" s="531">
        <v>88920</v>
      </c>
      <c r="K133" s="531">
        <v>3780410</v>
      </c>
      <c r="L133" s="522">
        <v>180902</v>
      </c>
      <c r="M133" s="522">
        <v>1384812</v>
      </c>
      <c r="N133" s="522">
        <v>223193</v>
      </c>
      <c r="O133" s="531">
        <v>1608005</v>
      </c>
      <c r="P133" s="531">
        <v>35551504</v>
      </c>
      <c r="Q133" s="522">
        <v>2024</v>
      </c>
      <c r="R133" s="531">
        <v>35553528</v>
      </c>
      <c r="S133" s="531"/>
      <c r="T133" s="531">
        <v>33943499</v>
      </c>
      <c r="U133" s="531">
        <v>33945523</v>
      </c>
      <c r="X133" s="513"/>
      <c r="Y133" s="554"/>
      <c r="Z133" s="554"/>
    </row>
    <row r="134" spans="1:26">
      <c r="A134" s="491">
        <f t="shared" si="9"/>
        <v>2009</v>
      </c>
      <c r="B134" s="491">
        <v>10</v>
      </c>
      <c r="C134" s="522">
        <v>17535475</v>
      </c>
      <c r="D134" s="531">
        <v>-2400141</v>
      </c>
      <c r="E134" s="531">
        <v>15135334</v>
      </c>
      <c r="F134" s="531">
        <v>10408522</v>
      </c>
      <c r="G134" s="531">
        <v>-278227</v>
      </c>
      <c r="H134" s="531">
        <v>10130295</v>
      </c>
      <c r="I134" s="531">
        <v>3105167</v>
      </c>
      <c r="J134" s="531">
        <v>-133973</v>
      </c>
      <c r="K134" s="531">
        <v>2971194</v>
      </c>
      <c r="L134" s="522">
        <v>181054</v>
      </c>
      <c r="M134" s="522">
        <v>1150914</v>
      </c>
      <c r="N134" s="522">
        <v>193672</v>
      </c>
      <c r="O134" s="531">
        <v>1344586</v>
      </c>
      <c r="P134" s="531">
        <v>29762463</v>
      </c>
      <c r="Q134" s="522">
        <v>1737</v>
      </c>
      <c r="R134" s="531">
        <v>29764200</v>
      </c>
      <c r="S134" s="531"/>
      <c r="T134" s="531">
        <v>28417877</v>
      </c>
      <c r="U134" s="531">
        <v>28419614</v>
      </c>
      <c r="X134" s="513"/>
      <c r="Y134" s="554"/>
      <c r="Z134" s="554"/>
    </row>
    <row r="135" spans="1:26">
      <c r="A135" s="491">
        <f t="shared" si="9"/>
        <v>2009</v>
      </c>
      <c r="B135" s="491">
        <v>11</v>
      </c>
      <c r="C135" s="522">
        <v>14387538</v>
      </c>
      <c r="D135" s="531">
        <v>-1371784</v>
      </c>
      <c r="E135" s="531">
        <v>13015754</v>
      </c>
      <c r="F135" s="531">
        <v>9370569</v>
      </c>
      <c r="G135" s="531">
        <v>310241</v>
      </c>
      <c r="H135" s="531">
        <v>9680810</v>
      </c>
      <c r="I135" s="531">
        <v>2978604</v>
      </c>
      <c r="J135" s="531">
        <v>83796</v>
      </c>
      <c r="K135" s="531">
        <v>3062400</v>
      </c>
      <c r="L135" s="522">
        <v>181225</v>
      </c>
      <c r="M135" s="522">
        <v>1150050</v>
      </c>
      <c r="N135" s="522">
        <v>169341</v>
      </c>
      <c r="O135" s="531">
        <v>1319391</v>
      </c>
      <c r="P135" s="531">
        <v>27259580</v>
      </c>
      <c r="Q135" s="522">
        <v>1724</v>
      </c>
      <c r="R135" s="531">
        <v>27261304</v>
      </c>
      <c r="S135" s="531"/>
      <c r="T135" s="531">
        <v>25940189</v>
      </c>
      <c r="U135" s="531">
        <v>25941913</v>
      </c>
      <c r="X135" s="513"/>
      <c r="Y135" s="554"/>
      <c r="Z135" s="554"/>
    </row>
    <row r="136" spans="1:26">
      <c r="A136" s="491">
        <f t="shared" si="9"/>
        <v>2009</v>
      </c>
      <c r="B136" s="491">
        <v>12</v>
      </c>
      <c r="C136" s="522">
        <v>16683939</v>
      </c>
      <c r="D136" s="531">
        <v>2086402</v>
      </c>
      <c r="E136" s="531">
        <v>18770341</v>
      </c>
      <c r="F136" s="531">
        <v>9253617</v>
      </c>
      <c r="G136" s="531">
        <v>113561</v>
      </c>
      <c r="H136" s="531">
        <v>9367178</v>
      </c>
      <c r="I136" s="531">
        <v>2767822</v>
      </c>
      <c r="J136" s="531">
        <v>-84552</v>
      </c>
      <c r="K136" s="531">
        <v>2683270</v>
      </c>
      <c r="L136" s="522">
        <v>181363</v>
      </c>
      <c r="M136" s="522">
        <v>1290440</v>
      </c>
      <c r="N136" s="522">
        <v>190412</v>
      </c>
      <c r="O136" s="531">
        <v>1480852</v>
      </c>
      <c r="P136" s="531">
        <v>32483004</v>
      </c>
      <c r="Q136" s="522">
        <v>1829</v>
      </c>
      <c r="R136" s="531">
        <v>32484833</v>
      </c>
      <c r="S136" s="531"/>
      <c r="T136" s="531">
        <v>31002152</v>
      </c>
      <c r="U136" s="531">
        <v>31003981</v>
      </c>
      <c r="X136" s="513"/>
      <c r="Y136" s="554"/>
      <c r="Z136" s="554"/>
    </row>
    <row r="137" spans="1:26">
      <c r="B137" s="492" t="s">
        <v>112</v>
      </c>
      <c r="C137" s="525">
        <v>220603281</v>
      </c>
      <c r="D137" s="513">
        <v>1263219</v>
      </c>
      <c r="E137" s="513">
        <v>221866500</v>
      </c>
      <c r="F137" s="513">
        <v>122548487</v>
      </c>
      <c r="G137" s="513">
        <v>601687</v>
      </c>
      <c r="H137" s="531">
        <v>123150174</v>
      </c>
      <c r="I137" s="513">
        <v>38899178</v>
      </c>
      <c r="J137" s="513">
        <v>68659</v>
      </c>
      <c r="K137" s="513">
        <v>38967837</v>
      </c>
      <c r="L137" s="531">
        <v>2165339</v>
      </c>
      <c r="M137" s="531">
        <v>15622085</v>
      </c>
      <c r="N137" s="531">
        <v>2476512</v>
      </c>
      <c r="O137" s="531">
        <v>18098597</v>
      </c>
      <c r="P137" s="531">
        <v>404248447</v>
      </c>
      <c r="Q137" s="531">
        <v>22316</v>
      </c>
      <c r="R137" s="531">
        <v>404270763</v>
      </c>
      <c r="S137" s="531"/>
      <c r="T137" s="531">
        <v>386149850</v>
      </c>
      <c r="U137" s="531">
        <v>386172166</v>
      </c>
      <c r="X137" s="513"/>
      <c r="Y137" s="554"/>
      <c r="Z137" s="554"/>
    </row>
    <row r="138" spans="1:26">
      <c r="A138" s="491">
        <f t="shared" ref="A138:A149" si="10">A125+1</f>
        <v>2010</v>
      </c>
      <c r="B138" s="491">
        <v>1</v>
      </c>
      <c r="C138" s="522">
        <v>20683809</v>
      </c>
      <c r="D138" s="531">
        <v>1386888</v>
      </c>
      <c r="E138" s="531">
        <v>22070697</v>
      </c>
      <c r="F138" s="531">
        <v>9870248</v>
      </c>
      <c r="G138" s="531">
        <v>-984497</v>
      </c>
      <c r="H138" s="531">
        <v>8885751</v>
      </c>
      <c r="I138" s="531">
        <v>2812716</v>
      </c>
      <c r="J138" s="531">
        <v>-129242</v>
      </c>
      <c r="K138" s="531">
        <v>2683474</v>
      </c>
      <c r="L138" s="522">
        <v>181564</v>
      </c>
      <c r="M138" s="522">
        <v>1469601</v>
      </c>
      <c r="N138" s="522">
        <v>209536</v>
      </c>
      <c r="O138" s="531">
        <v>1679137</v>
      </c>
      <c r="P138" s="531">
        <v>35500623</v>
      </c>
      <c r="Q138" s="522">
        <v>1824</v>
      </c>
      <c r="R138" s="531">
        <v>35502447</v>
      </c>
      <c r="S138" s="531"/>
      <c r="T138" s="531">
        <v>33821486</v>
      </c>
      <c r="U138" s="531">
        <v>33823310</v>
      </c>
      <c r="X138" s="531"/>
      <c r="Y138" s="554"/>
      <c r="Z138" s="554"/>
    </row>
    <row r="139" spans="1:26">
      <c r="A139" s="491">
        <f t="shared" si="10"/>
        <v>2010</v>
      </c>
      <c r="B139" s="491">
        <v>2</v>
      </c>
      <c r="C139" s="522">
        <v>18081708</v>
      </c>
      <c r="D139" s="531">
        <v>-2212223</v>
      </c>
      <c r="E139" s="531">
        <v>15869485</v>
      </c>
      <c r="F139" s="531">
        <v>9619659</v>
      </c>
      <c r="G139" s="531">
        <v>-610823</v>
      </c>
      <c r="H139" s="531">
        <v>9008836</v>
      </c>
      <c r="I139" s="531">
        <v>2644381</v>
      </c>
      <c r="J139" s="531">
        <v>99804</v>
      </c>
      <c r="K139" s="531">
        <v>2744185</v>
      </c>
      <c r="L139" s="522">
        <v>181734</v>
      </c>
      <c r="M139" s="522">
        <v>1306788</v>
      </c>
      <c r="N139" s="522">
        <v>192358</v>
      </c>
      <c r="O139" s="531">
        <v>1499146</v>
      </c>
      <c r="P139" s="531">
        <v>29303386</v>
      </c>
      <c r="Q139" s="522">
        <v>1870</v>
      </c>
      <c r="R139" s="531">
        <v>29305256</v>
      </c>
      <c r="S139" s="531"/>
      <c r="T139" s="531">
        <v>27804240</v>
      </c>
      <c r="U139" s="531">
        <v>27806110</v>
      </c>
      <c r="X139" s="531"/>
      <c r="Y139" s="554"/>
      <c r="Z139" s="554"/>
    </row>
    <row r="140" spans="1:26">
      <c r="A140" s="491">
        <f t="shared" si="10"/>
        <v>2010</v>
      </c>
      <c r="B140" s="491">
        <v>3</v>
      </c>
      <c r="C140" s="522">
        <v>16268710</v>
      </c>
      <c r="D140" s="531">
        <v>-118366</v>
      </c>
      <c r="E140" s="531">
        <v>16150344</v>
      </c>
      <c r="F140" s="531">
        <v>9454398</v>
      </c>
      <c r="G140" s="531">
        <v>422011</v>
      </c>
      <c r="H140" s="531">
        <v>9876409</v>
      </c>
      <c r="I140" s="531">
        <v>3124085</v>
      </c>
      <c r="J140" s="531">
        <v>39471</v>
      </c>
      <c r="K140" s="531">
        <v>3163556</v>
      </c>
      <c r="L140" s="522">
        <v>181908</v>
      </c>
      <c r="M140" s="522">
        <v>1155894</v>
      </c>
      <c r="N140" s="522">
        <v>188562</v>
      </c>
      <c r="O140" s="531">
        <v>1344456</v>
      </c>
      <c r="P140" s="531">
        <v>30716673</v>
      </c>
      <c r="Q140" s="522">
        <v>1608</v>
      </c>
      <c r="R140" s="531">
        <v>30718281</v>
      </c>
      <c r="S140" s="531"/>
      <c r="T140" s="531">
        <v>29372217</v>
      </c>
      <c r="U140" s="531">
        <v>29373825</v>
      </c>
      <c r="X140" s="531"/>
      <c r="Y140" s="554"/>
      <c r="Z140" s="554"/>
    </row>
    <row r="141" spans="1:26">
      <c r="A141" s="491">
        <f t="shared" si="10"/>
        <v>2010</v>
      </c>
      <c r="B141" s="491">
        <v>4</v>
      </c>
      <c r="C141" s="522">
        <v>14391900</v>
      </c>
      <c r="D141" s="531">
        <v>-981179</v>
      </c>
      <c r="E141" s="531">
        <v>13410721</v>
      </c>
      <c r="F141" s="531">
        <v>9887877</v>
      </c>
      <c r="G141" s="531">
        <v>913855</v>
      </c>
      <c r="H141" s="531">
        <v>10801732</v>
      </c>
      <c r="I141" s="531">
        <v>2888712</v>
      </c>
      <c r="J141" s="531">
        <v>75959</v>
      </c>
      <c r="K141" s="531">
        <v>2964671</v>
      </c>
      <c r="L141" s="522">
        <v>182054</v>
      </c>
      <c r="M141" s="522">
        <v>1126740</v>
      </c>
      <c r="N141" s="522">
        <v>192246</v>
      </c>
      <c r="O141" s="531">
        <v>1318986</v>
      </c>
      <c r="P141" s="531">
        <v>28678164</v>
      </c>
      <c r="Q141" s="522">
        <v>1696</v>
      </c>
      <c r="R141" s="531">
        <v>28679860</v>
      </c>
      <c r="S141" s="531"/>
      <c r="T141" s="531">
        <v>27359178</v>
      </c>
      <c r="U141" s="531">
        <v>27360874</v>
      </c>
      <c r="X141" s="531"/>
      <c r="Y141" s="554"/>
      <c r="Z141" s="554"/>
    </row>
    <row r="142" spans="1:26">
      <c r="A142" s="491">
        <f t="shared" si="10"/>
        <v>2010</v>
      </c>
      <c r="B142" s="491">
        <v>5</v>
      </c>
      <c r="C142" s="522">
        <v>14792030</v>
      </c>
      <c r="D142" s="531">
        <v>1519186</v>
      </c>
      <c r="E142" s="531">
        <v>16311216</v>
      </c>
      <c r="F142" s="531">
        <v>9976734</v>
      </c>
      <c r="G142" s="531">
        <v>1355427</v>
      </c>
      <c r="H142" s="531">
        <v>11332161</v>
      </c>
      <c r="I142" s="531">
        <v>3249141</v>
      </c>
      <c r="J142" s="531">
        <v>231507</v>
      </c>
      <c r="K142" s="531">
        <v>3480648</v>
      </c>
      <c r="L142" s="522">
        <v>182220</v>
      </c>
      <c r="M142" s="522">
        <v>1341862</v>
      </c>
      <c r="N142" s="522">
        <v>219137</v>
      </c>
      <c r="O142" s="531">
        <v>1560999</v>
      </c>
      <c r="P142" s="531">
        <v>32867244</v>
      </c>
      <c r="Q142" s="522">
        <v>1839</v>
      </c>
      <c r="R142" s="531">
        <v>32869083</v>
      </c>
      <c r="S142" s="531"/>
      <c r="T142" s="531">
        <v>31306245</v>
      </c>
      <c r="U142" s="531">
        <v>31308084</v>
      </c>
      <c r="X142" s="531"/>
      <c r="Y142" s="554"/>
      <c r="Z142" s="554"/>
    </row>
    <row r="143" spans="1:26">
      <c r="A143" s="491">
        <f t="shared" si="10"/>
        <v>2010</v>
      </c>
      <c r="B143" s="491">
        <v>6</v>
      </c>
      <c r="C143" s="522">
        <v>21530332</v>
      </c>
      <c r="D143" s="531">
        <v>3652964</v>
      </c>
      <c r="E143" s="531">
        <v>25183296</v>
      </c>
      <c r="F143" s="531">
        <v>11433006</v>
      </c>
      <c r="G143" s="531">
        <v>-100052</v>
      </c>
      <c r="H143" s="531">
        <v>11332954</v>
      </c>
      <c r="I143" s="531">
        <v>3530333</v>
      </c>
      <c r="J143" s="531">
        <v>-76067</v>
      </c>
      <c r="K143" s="531">
        <v>3454266</v>
      </c>
      <c r="L143" s="522">
        <v>182420</v>
      </c>
      <c r="M143" s="522">
        <v>1518190</v>
      </c>
      <c r="N143" s="522">
        <v>253107</v>
      </c>
      <c r="O143" s="531">
        <v>1771297</v>
      </c>
      <c r="P143" s="531">
        <v>41924233</v>
      </c>
      <c r="Q143" s="522">
        <v>1974</v>
      </c>
      <c r="R143" s="531">
        <v>41926207</v>
      </c>
      <c r="S143" s="531"/>
      <c r="T143" s="531">
        <v>40152936</v>
      </c>
      <c r="U143" s="531">
        <v>40154910</v>
      </c>
      <c r="X143" s="531"/>
      <c r="Y143" s="554"/>
      <c r="Z143" s="554"/>
    </row>
    <row r="144" spans="1:26">
      <c r="A144" s="491">
        <f t="shared" si="10"/>
        <v>2010</v>
      </c>
      <c r="B144" s="491">
        <v>7</v>
      </c>
      <c r="C144" s="522">
        <v>23458004</v>
      </c>
      <c r="D144" s="531">
        <v>1427751</v>
      </c>
      <c r="E144" s="531">
        <v>24885755</v>
      </c>
      <c r="F144" s="531">
        <v>11383809</v>
      </c>
      <c r="G144" s="531">
        <v>131477</v>
      </c>
      <c r="H144" s="531">
        <v>11515286</v>
      </c>
      <c r="I144" s="531">
        <v>4039451</v>
      </c>
      <c r="J144" s="531">
        <v>-56445</v>
      </c>
      <c r="K144" s="531">
        <v>3983006</v>
      </c>
      <c r="L144" s="522">
        <v>182644</v>
      </c>
      <c r="M144" s="522">
        <v>1648135</v>
      </c>
      <c r="N144" s="522">
        <v>271718</v>
      </c>
      <c r="O144" s="531">
        <v>1919853</v>
      </c>
      <c r="P144" s="531">
        <v>42486544</v>
      </c>
      <c r="Q144" s="522">
        <v>2173</v>
      </c>
      <c r="R144" s="531">
        <v>42488717</v>
      </c>
      <c r="S144" s="531"/>
      <c r="T144" s="531">
        <v>40566691</v>
      </c>
      <c r="U144" s="531">
        <v>40568864</v>
      </c>
      <c r="X144" s="531"/>
      <c r="Y144" s="554"/>
      <c r="Z144" s="554"/>
    </row>
    <row r="145" spans="1:26">
      <c r="A145" s="491">
        <f t="shared" si="10"/>
        <v>2010</v>
      </c>
      <c r="B145" s="491">
        <v>8</v>
      </c>
      <c r="C145" s="522">
        <v>24086993</v>
      </c>
      <c r="D145" s="531">
        <v>1008754</v>
      </c>
      <c r="E145" s="531">
        <v>25095747</v>
      </c>
      <c r="F145" s="531">
        <v>11593329</v>
      </c>
      <c r="G145" s="531">
        <v>-215264</v>
      </c>
      <c r="H145" s="531">
        <v>11378065</v>
      </c>
      <c r="I145" s="531">
        <v>4049944</v>
      </c>
      <c r="J145" s="531">
        <v>-65628</v>
      </c>
      <c r="K145" s="531">
        <v>3984316</v>
      </c>
      <c r="L145" s="522">
        <v>182791</v>
      </c>
      <c r="M145" s="522">
        <v>1637647</v>
      </c>
      <c r="N145" s="522">
        <v>270818</v>
      </c>
      <c r="O145" s="531">
        <v>1908465</v>
      </c>
      <c r="P145" s="531">
        <v>42549384</v>
      </c>
      <c r="Q145" s="522">
        <v>2065</v>
      </c>
      <c r="R145" s="531">
        <v>42551449</v>
      </c>
      <c r="S145" s="531"/>
      <c r="T145" s="531">
        <v>40640919</v>
      </c>
      <c r="U145" s="531">
        <v>40642984</v>
      </c>
      <c r="X145" s="531"/>
      <c r="Y145" s="554"/>
      <c r="Z145" s="554"/>
    </row>
    <row r="146" spans="1:26">
      <c r="A146" s="491">
        <f t="shared" si="10"/>
        <v>2010</v>
      </c>
      <c r="B146" s="491">
        <v>9</v>
      </c>
      <c r="C146" s="522">
        <v>22163498</v>
      </c>
      <c r="D146" s="531">
        <v>-2620148</v>
      </c>
      <c r="E146" s="531">
        <v>19543350</v>
      </c>
      <c r="F146" s="531">
        <v>11408488</v>
      </c>
      <c r="G146" s="531">
        <v>-343778</v>
      </c>
      <c r="H146" s="531">
        <v>11064710</v>
      </c>
      <c r="I146" s="531">
        <v>3686239</v>
      </c>
      <c r="J146" s="531">
        <v>106178</v>
      </c>
      <c r="K146" s="531">
        <v>3792417</v>
      </c>
      <c r="L146" s="522">
        <v>182980</v>
      </c>
      <c r="M146" s="522">
        <v>1457562</v>
      </c>
      <c r="N146" s="522">
        <v>236013</v>
      </c>
      <c r="O146" s="531">
        <v>1693575</v>
      </c>
      <c r="P146" s="531">
        <v>36277032</v>
      </c>
      <c r="Q146" s="522">
        <v>2031</v>
      </c>
      <c r="R146" s="531">
        <v>36279063</v>
      </c>
      <c r="S146" s="531"/>
      <c r="T146" s="531">
        <v>34583457</v>
      </c>
      <c r="U146" s="531">
        <v>34585488</v>
      </c>
      <c r="X146" s="531"/>
      <c r="Y146" s="554"/>
      <c r="Z146" s="554"/>
    </row>
    <row r="147" spans="1:26">
      <c r="A147" s="491">
        <f t="shared" si="10"/>
        <v>2010</v>
      </c>
      <c r="B147" s="491">
        <v>10</v>
      </c>
      <c r="C147" s="522">
        <v>17911315</v>
      </c>
      <c r="D147" s="531">
        <v>-2458027</v>
      </c>
      <c r="E147" s="531">
        <v>15453288</v>
      </c>
      <c r="F147" s="531">
        <v>10572295</v>
      </c>
      <c r="G147" s="531">
        <v>-85749</v>
      </c>
      <c r="H147" s="531">
        <v>10486546</v>
      </c>
      <c r="I147" s="531">
        <v>3108126</v>
      </c>
      <c r="J147" s="531">
        <v>-124508</v>
      </c>
      <c r="K147" s="531">
        <v>2983618</v>
      </c>
      <c r="L147" s="522">
        <v>183132</v>
      </c>
      <c r="M147" s="522">
        <v>1211159</v>
      </c>
      <c r="N147" s="522">
        <v>204773</v>
      </c>
      <c r="O147" s="531">
        <v>1415932</v>
      </c>
      <c r="P147" s="531">
        <v>30522516</v>
      </c>
      <c r="Q147" s="522">
        <v>1743</v>
      </c>
      <c r="R147" s="531">
        <v>30524259</v>
      </c>
      <c r="S147" s="531"/>
      <c r="T147" s="531">
        <v>29106584</v>
      </c>
      <c r="U147" s="531">
        <v>29108327</v>
      </c>
      <c r="X147" s="531"/>
      <c r="Y147" s="554"/>
      <c r="Z147" s="554"/>
    </row>
    <row r="148" spans="1:26">
      <c r="A148" s="491">
        <f t="shared" si="10"/>
        <v>2010</v>
      </c>
      <c r="B148" s="491">
        <v>11</v>
      </c>
      <c r="C148" s="522">
        <v>14672624</v>
      </c>
      <c r="D148" s="531">
        <v>-1499298</v>
      </c>
      <c r="E148" s="531">
        <v>13173326</v>
      </c>
      <c r="F148" s="531">
        <v>9650947</v>
      </c>
      <c r="G148" s="531">
        <v>347238</v>
      </c>
      <c r="H148" s="531">
        <v>9998185</v>
      </c>
      <c r="I148" s="531">
        <v>2982929</v>
      </c>
      <c r="J148" s="531">
        <v>93161</v>
      </c>
      <c r="K148" s="531">
        <v>3076090</v>
      </c>
      <c r="L148" s="522">
        <v>183302</v>
      </c>
      <c r="M148" s="522">
        <v>1210251</v>
      </c>
      <c r="N148" s="522">
        <v>179009</v>
      </c>
      <c r="O148" s="531">
        <v>1389260</v>
      </c>
      <c r="P148" s="531">
        <v>27820163</v>
      </c>
      <c r="Q148" s="522">
        <v>1729</v>
      </c>
      <c r="R148" s="531">
        <v>27821892</v>
      </c>
      <c r="S148" s="531"/>
      <c r="T148" s="531">
        <v>26430903</v>
      </c>
      <c r="U148" s="531">
        <v>26432632</v>
      </c>
      <c r="X148" s="531"/>
      <c r="Y148" s="554"/>
      <c r="Z148" s="554"/>
    </row>
    <row r="149" spans="1:26">
      <c r="A149" s="491">
        <f t="shared" si="10"/>
        <v>2010</v>
      </c>
      <c r="B149" s="491">
        <v>12</v>
      </c>
      <c r="C149" s="522">
        <v>16990046</v>
      </c>
      <c r="D149" s="531">
        <v>2213292</v>
      </c>
      <c r="E149" s="531">
        <v>19203338</v>
      </c>
      <c r="F149" s="531">
        <v>9531602</v>
      </c>
      <c r="G149" s="531">
        <v>-64026</v>
      </c>
      <c r="H149" s="531">
        <v>9467576</v>
      </c>
      <c r="I149" s="531">
        <v>2781384</v>
      </c>
      <c r="J149" s="531">
        <v>-110278</v>
      </c>
      <c r="K149" s="531">
        <v>2671106</v>
      </c>
      <c r="L149" s="522">
        <v>183440</v>
      </c>
      <c r="M149" s="522">
        <v>1358145</v>
      </c>
      <c r="N149" s="522">
        <v>201313</v>
      </c>
      <c r="O149" s="531">
        <v>1559458</v>
      </c>
      <c r="P149" s="531">
        <v>33084918</v>
      </c>
      <c r="Q149" s="522">
        <v>1835</v>
      </c>
      <c r="R149" s="531">
        <v>33086753</v>
      </c>
      <c r="S149" s="531"/>
      <c r="T149" s="531">
        <v>31525460</v>
      </c>
      <c r="U149" s="531">
        <v>31527295</v>
      </c>
      <c r="X149" s="531"/>
      <c r="Y149" s="554"/>
      <c r="Z149" s="554"/>
    </row>
    <row r="150" spans="1:26">
      <c r="B150" s="492" t="s">
        <v>112</v>
      </c>
      <c r="C150" s="525">
        <v>225030969</v>
      </c>
      <c r="D150" s="513">
        <v>1319594</v>
      </c>
      <c r="E150" s="513">
        <v>226350563</v>
      </c>
      <c r="F150" s="513">
        <v>124382392</v>
      </c>
      <c r="G150" s="513">
        <v>765819</v>
      </c>
      <c r="H150" s="531">
        <v>125148211</v>
      </c>
      <c r="I150" s="513">
        <v>38897441</v>
      </c>
      <c r="J150" s="513">
        <v>83912</v>
      </c>
      <c r="K150" s="513">
        <v>38981353</v>
      </c>
      <c r="L150" s="531">
        <v>2190189</v>
      </c>
      <c r="M150" s="531">
        <v>16441974</v>
      </c>
      <c r="N150" s="531">
        <v>2618590</v>
      </c>
      <c r="O150" s="531">
        <v>19060564</v>
      </c>
      <c r="P150" s="531">
        <v>411730880</v>
      </c>
      <c r="Q150" s="531">
        <v>22387</v>
      </c>
      <c r="R150" s="531">
        <v>411753267</v>
      </c>
      <c r="S150" s="531"/>
      <c r="T150" s="531">
        <v>392670316</v>
      </c>
      <c r="U150" s="531">
        <v>392692703</v>
      </c>
      <c r="X150" s="531"/>
      <c r="Y150" s="554"/>
      <c r="Z150" s="554"/>
    </row>
    <row r="151" spans="1:26">
      <c r="I151" s="540"/>
      <c r="R151" s="540"/>
      <c r="S151" s="540"/>
    </row>
    <row r="152" spans="1:26">
      <c r="A152" s="491">
        <f>A19</f>
        <v>2000</v>
      </c>
      <c r="B152" s="491" t="str">
        <f t="shared" ref="B152" si="11">B20</f>
        <v>Annual</v>
      </c>
      <c r="C152" s="531">
        <v>192292725</v>
      </c>
      <c r="D152" s="531">
        <v>-342463</v>
      </c>
      <c r="E152" s="531">
        <v>191950262</v>
      </c>
      <c r="F152" s="531">
        <v>103247742</v>
      </c>
      <c r="G152" s="531">
        <v>-95917</v>
      </c>
      <c r="H152" s="531">
        <v>103151825</v>
      </c>
      <c r="I152" s="531">
        <v>34592911</v>
      </c>
      <c r="J152" s="531">
        <v>300184</v>
      </c>
      <c r="K152" s="531">
        <v>34893095</v>
      </c>
      <c r="L152" s="531">
        <v>1829146</v>
      </c>
      <c r="M152" s="531">
        <v>10750039</v>
      </c>
      <c r="N152" s="531">
        <v>1626969</v>
      </c>
      <c r="O152" s="531">
        <v>12377008</v>
      </c>
      <c r="P152" s="531">
        <v>344201336</v>
      </c>
      <c r="Q152" s="531">
        <v>18020</v>
      </c>
      <c r="R152" s="531">
        <v>344219356</v>
      </c>
      <c r="S152" s="531"/>
      <c r="T152" s="531">
        <v>331824328</v>
      </c>
      <c r="U152" s="531">
        <v>331842348</v>
      </c>
    </row>
    <row r="153" spans="1:26">
      <c r="C153" s="531"/>
      <c r="D153" s="531"/>
      <c r="E153" s="531"/>
      <c r="F153" s="531"/>
      <c r="G153" s="531"/>
      <c r="H153" s="531"/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31"/>
      <c r="T153" s="531"/>
      <c r="U153" s="531"/>
    </row>
    <row r="154" spans="1:26">
      <c r="A154" s="491">
        <f>A152+1</f>
        <v>2001</v>
      </c>
      <c r="B154" s="491" t="str">
        <f t="shared" ref="B154" si="12">B33</f>
        <v>Annual</v>
      </c>
      <c r="C154" s="531">
        <v>193432880</v>
      </c>
      <c r="D154" s="531">
        <v>1020241</v>
      </c>
      <c r="E154" s="531">
        <v>194453121</v>
      </c>
      <c r="F154" s="531">
        <v>104352440</v>
      </c>
      <c r="G154" s="531">
        <v>588739</v>
      </c>
      <c r="H154" s="531">
        <v>104941179</v>
      </c>
      <c r="I154" s="531">
        <v>37778226</v>
      </c>
      <c r="J154" s="531">
        <v>68560</v>
      </c>
      <c r="K154" s="531">
        <v>37846786</v>
      </c>
      <c r="L154" s="531">
        <v>1977425</v>
      </c>
      <c r="M154" s="531">
        <v>10922239</v>
      </c>
      <c r="N154" s="531">
        <v>1659222</v>
      </c>
      <c r="O154" s="531">
        <v>12581461</v>
      </c>
      <c r="P154" s="531">
        <v>351799972</v>
      </c>
      <c r="Q154" s="531">
        <v>21765</v>
      </c>
      <c r="R154" s="531">
        <v>351821737</v>
      </c>
      <c r="S154" s="531"/>
      <c r="T154" s="531">
        <v>339218511</v>
      </c>
      <c r="U154" s="531">
        <v>339240276</v>
      </c>
    </row>
    <row r="155" spans="1:26">
      <c r="A155" s="491">
        <f>A154+1</f>
        <v>2002</v>
      </c>
      <c r="B155" s="491" t="str">
        <f t="shared" ref="B155" si="13">B46</f>
        <v>Annual</v>
      </c>
      <c r="C155" s="531">
        <v>197767605</v>
      </c>
      <c r="D155" s="531">
        <v>1449203</v>
      </c>
      <c r="E155" s="531">
        <v>199216808</v>
      </c>
      <c r="F155" s="531">
        <v>107599676</v>
      </c>
      <c r="G155" s="531">
        <v>614687</v>
      </c>
      <c r="H155" s="531">
        <v>108214363</v>
      </c>
      <c r="I155" s="531">
        <v>38572116</v>
      </c>
      <c r="J155" s="531">
        <v>95282</v>
      </c>
      <c r="K155" s="531">
        <v>38667398</v>
      </c>
      <c r="L155" s="531">
        <v>1995537</v>
      </c>
      <c r="M155" s="531">
        <v>11375130</v>
      </c>
      <c r="N155" s="531">
        <v>1739375</v>
      </c>
      <c r="O155" s="531">
        <v>13114505</v>
      </c>
      <c r="P155" s="531">
        <v>361208611</v>
      </c>
      <c r="Q155" s="531">
        <v>21831</v>
      </c>
      <c r="R155" s="531">
        <v>361230442</v>
      </c>
      <c r="S155" s="531"/>
      <c r="T155" s="531">
        <v>348094106</v>
      </c>
      <c r="U155" s="531">
        <v>348115937</v>
      </c>
    </row>
    <row r="156" spans="1:26">
      <c r="A156" s="491">
        <f>A155+1</f>
        <v>2003</v>
      </c>
      <c r="B156" s="491" t="str">
        <f t="shared" ref="B156" si="14">B59</f>
        <v>Annual</v>
      </c>
      <c r="C156" s="531">
        <v>200231630</v>
      </c>
      <c r="D156" s="531">
        <v>865027</v>
      </c>
      <c r="E156" s="531">
        <v>201096657</v>
      </c>
      <c r="F156" s="531">
        <v>110270809</v>
      </c>
      <c r="G156" s="531">
        <v>730440</v>
      </c>
      <c r="H156" s="531">
        <v>111001249</v>
      </c>
      <c r="I156" s="531">
        <v>38591598</v>
      </c>
      <c r="J156" s="531">
        <v>54445</v>
      </c>
      <c r="K156" s="531">
        <v>38646043</v>
      </c>
      <c r="L156" s="531">
        <v>2017628</v>
      </c>
      <c r="M156" s="531">
        <v>11896104</v>
      </c>
      <c r="N156" s="531">
        <v>1825214</v>
      </c>
      <c r="O156" s="531">
        <v>13721318</v>
      </c>
      <c r="P156" s="531">
        <v>366482895</v>
      </c>
      <c r="Q156" s="531">
        <v>21902</v>
      </c>
      <c r="R156" s="531">
        <v>366504797</v>
      </c>
      <c r="S156" s="531"/>
      <c r="T156" s="531">
        <v>352761577</v>
      </c>
      <c r="U156" s="531">
        <v>352783479</v>
      </c>
    </row>
    <row r="157" spans="1:26">
      <c r="A157" s="491">
        <f>A156+1</f>
        <v>2004</v>
      </c>
      <c r="B157" s="491" t="str">
        <f t="shared" ref="B157" si="15">B72</f>
        <v>Annual</v>
      </c>
      <c r="C157" s="531">
        <v>202862580</v>
      </c>
      <c r="D157" s="531">
        <v>1201921</v>
      </c>
      <c r="E157" s="531">
        <v>204064501</v>
      </c>
      <c r="F157" s="531">
        <v>112104454</v>
      </c>
      <c r="G157" s="531">
        <v>815339</v>
      </c>
      <c r="H157" s="531">
        <v>112919793</v>
      </c>
      <c r="I157" s="531">
        <v>38527995</v>
      </c>
      <c r="J157" s="531">
        <v>87811</v>
      </c>
      <c r="K157" s="531">
        <v>38615806</v>
      </c>
      <c r="L157" s="531">
        <v>2041089</v>
      </c>
      <c r="M157" s="531">
        <v>12379600</v>
      </c>
      <c r="N157" s="531">
        <v>1910880</v>
      </c>
      <c r="O157" s="531">
        <v>14290480</v>
      </c>
      <c r="P157" s="531">
        <v>371931669</v>
      </c>
      <c r="Q157" s="531">
        <v>21972</v>
      </c>
      <c r="R157" s="531">
        <v>371953641</v>
      </c>
      <c r="S157" s="531"/>
      <c r="T157" s="531">
        <v>357641189</v>
      </c>
      <c r="U157" s="531">
        <v>357663161</v>
      </c>
    </row>
    <row r="158" spans="1:26">
      <c r="A158" s="491">
        <f>A157+1</f>
        <v>2005</v>
      </c>
      <c r="B158" s="491" t="str">
        <f t="shared" ref="B158" si="16">B85</f>
        <v>Annual</v>
      </c>
      <c r="C158" s="531">
        <v>205651981</v>
      </c>
      <c r="D158" s="531">
        <v>1210038</v>
      </c>
      <c r="E158" s="531">
        <v>206862019</v>
      </c>
      <c r="F158" s="531">
        <v>114805777</v>
      </c>
      <c r="G158" s="531">
        <v>607032</v>
      </c>
      <c r="H158" s="531">
        <v>115412809</v>
      </c>
      <c r="I158" s="531">
        <v>38502982</v>
      </c>
      <c r="J158" s="531">
        <v>68387</v>
      </c>
      <c r="K158" s="531">
        <v>38571369</v>
      </c>
      <c r="L158" s="531">
        <v>2065939</v>
      </c>
      <c r="M158" s="531">
        <v>12914557</v>
      </c>
      <c r="N158" s="531">
        <v>2008487</v>
      </c>
      <c r="O158" s="531">
        <v>14923044</v>
      </c>
      <c r="P158" s="531">
        <v>377835180</v>
      </c>
      <c r="Q158" s="531">
        <v>22037</v>
      </c>
      <c r="R158" s="531">
        <v>377857217</v>
      </c>
      <c r="S158" s="531"/>
      <c r="T158" s="531">
        <v>362912136</v>
      </c>
      <c r="U158" s="531">
        <v>362934173</v>
      </c>
    </row>
    <row r="159" spans="1:26">
      <c r="C159" s="531"/>
      <c r="D159" s="531"/>
      <c r="E159" s="531"/>
      <c r="F159" s="531"/>
      <c r="G159" s="531"/>
      <c r="H159" s="531"/>
      <c r="I159" s="531"/>
      <c r="J159" s="531"/>
      <c r="K159" s="531"/>
      <c r="L159" s="531"/>
      <c r="M159" s="531"/>
      <c r="N159" s="531"/>
      <c r="O159" s="531"/>
      <c r="P159" s="531"/>
      <c r="Q159" s="531"/>
      <c r="R159" s="531"/>
      <c r="S159" s="531"/>
      <c r="T159" s="531"/>
      <c r="U159" s="531"/>
    </row>
    <row r="160" spans="1:26">
      <c r="A160" s="491">
        <f>A158+1</f>
        <v>2006</v>
      </c>
      <c r="B160" s="491" t="str">
        <f t="shared" ref="B160" si="17">B98</f>
        <v>Annual</v>
      </c>
      <c r="C160" s="531">
        <v>209174730</v>
      </c>
      <c r="D160" s="531">
        <v>1229803</v>
      </c>
      <c r="E160" s="531">
        <v>210404533</v>
      </c>
      <c r="F160" s="531">
        <v>116688421</v>
      </c>
      <c r="G160" s="531">
        <v>716603</v>
      </c>
      <c r="H160" s="531">
        <v>117405024</v>
      </c>
      <c r="I160" s="531">
        <v>38669872</v>
      </c>
      <c r="J160" s="531">
        <v>78775</v>
      </c>
      <c r="K160" s="531">
        <v>38748647</v>
      </c>
      <c r="L160" s="531">
        <v>2090789</v>
      </c>
      <c r="M160" s="531">
        <v>13486952</v>
      </c>
      <c r="N160" s="531">
        <v>2107621</v>
      </c>
      <c r="O160" s="531">
        <v>15594573</v>
      </c>
      <c r="P160" s="531">
        <v>384243566</v>
      </c>
      <c r="Q160" s="531">
        <v>22107</v>
      </c>
      <c r="R160" s="531">
        <v>384265673</v>
      </c>
      <c r="S160" s="531"/>
      <c r="T160" s="531">
        <v>368648993</v>
      </c>
      <c r="U160" s="531">
        <v>368671100</v>
      </c>
    </row>
    <row r="161" spans="1:21">
      <c r="A161" s="491">
        <f>A160+1</f>
        <v>2007</v>
      </c>
      <c r="B161" s="491" t="str">
        <f t="shared" ref="B161" si="18">B111</f>
        <v>Annual</v>
      </c>
      <c r="C161" s="531">
        <v>212597605</v>
      </c>
      <c r="D161" s="531">
        <v>1238318</v>
      </c>
      <c r="E161" s="531">
        <v>213835923</v>
      </c>
      <c r="F161" s="531">
        <v>118282919</v>
      </c>
      <c r="G161" s="531">
        <v>721003</v>
      </c>
      <c r="H161" s="531">
        <v>119003922</v>
      </c>
      <c r="I161" s="531">
        <v>38676470</v>
      </c>
      <c r="J161" s="531">
        <v>78930</v>
      </c>
      <c r="K161" s="531">
        <v>38755400</v>
      </c>
      <c r="L161" s="531">
        <v>2115639</v>
      </c>
      <c r="M161" s="531">
        <v>14077532</v>
      </c>
      <c r="N161" s="531">
        <v>2211154</v>
      </c>
      <c r="O161" s="531">
        <v>16288686</v>
      </c>
      <c r="P161" s="531">
        <v>389999570</v>
      </c>
      <c r="Q161" s="531">
        <v>22180</v>
      </c>
      <c r="R161" s="531">
        <v>390021750</v>
      </c>
      <c r="S161" s="531"/>
      <c r="T161" s="531">
        <v>373710884</v>
      </c>
      <c r="U161" s="531">
        <v>373733064</v>
      </c>
    </row>
    <row r="162" spans="1:21">
      <c r="A162" s="491">
        <f>A161+1</f>
        <v>2008</v>
      </c>
      <c r="B162" s="491" t="str">
        <f t="shared" ref="B162" si="19">B124</f>
        <v>Annual</v>
      </c>
      <c r="C162" s="531">
        <v>216566456</v>
      </c>
      <c r="D162" s="531">
        <v>1251802</v>
      </c>
      <c r="E162" s="531">
        <v>217818258</v>
      </c>
      <c r="F162" s="531">
        <v>120134904</v>
      </c>
      <c r="G162" s="531">
        <v>926621</v>
      </c>
      <c r="H162" s="531">
        <v>121061525</v>
      </c>
      <c r="I162" s="531">
        <v>38704700</v>
      </c>
      <c r="J162" s="531">
        <v>96857</v>
      </c>
      <c r="K162" s="531">
        <v>38801557</v>
      </c>
      <c r="L162" s="531">
        <v>2140489</v>
      </c>
      <c r="M162" s="531">
        <v>14801654</v>
      </c>
      <c r="N162" s="531">
        <v>2336198</v>
      </c>
      <c r="O162" s="531">
        <v>17137852</v>
      </c>
      <c r="P162" s="531">
        <v>396959681</v>
      </c>
      <c r="Q162" s="531">
        <v>22246</v>
      </c>
      <c r="R162" s="531">
        <v>396981927</v>
      </c>
      <c r="S162" s="531"/>
      <c r="T162" s="531">
        <v>379821829</v>
      </c>
      <c r="U162" s="531">
        <v>379844075</v>
      </c>
    </row>
    <row r="163" spans="1:21">
      <c r="A163" s="491">
        <f>A162+1</f>
        <v>2009</v>
      </c>
      <c r="B163" s="491" t="str">
        <f t="shared" ref="B163" si="20">B137</f>
        <v>Annual</v>
      </c>
      <c r="C163" s="531">
        <v>220603281</v>
      </c>
      <c r="D163" s="531">
        <v>1263219</v>
      </c>
      <c r="E163" s="531">
        <v>221866500</v>
      </c>
      <c r="F163" s="531">
        <v>122548487</v>
      </c>
      <c r="G163" s="531">
        <v>601687</v>
      </c>
      <c r="H163" s="531">
        <v>123150174</v>
      </c>
      <c r="I163" s="531">
        <v>38899178</v>
      </c>
      <c r="J163" s="531">
        <v>68659</v>
      </c>
      <c r="K163" s="531">
        <v>38967837</v>
      </c>
      <c r="L163" s="531">
        <v>2165339</v>
      </c>
      <c r="M163" s="531">
        <v>15622085</v>
      </c>
      <c r="N163" s="531">
        <v>2476512</v>
      </c>
      <c r="O163" s="531">
        <v>18098597</v>
      </c>
      <c r="P163" s="531">
        <v>404248447</v>
      </c>
      <c r="Q163" s="531">
        <v>22316</v>
      </c>
      <c r="R163" s="531">
        <v>404270763</v>
      </c>
      <c r="S163" s="531"/>
      <c r="T163" s="531">
        <v>386149850</v>
      </c>
      <c r="U163" s="531">
        <v>386172166</v>
      </c>
    </row>
    <row r="164" spans="1:21">
      <c r="A164" s="491">
        <f>A163+1</f>
        <v>2010</v>
      </c>
      <c r="B164" s="491" t="str">
        <f t="shared" ref="B164" si="21">B150</f>
        <v>Annual</v>
      </c>
      <c r="C164" s="531">
        <v>225030969</v>
      </c>
      <c r="D164" s="531">
        <v>1319594</v>
      </c>
      <c r="E164" s="531">
        <v>226350563</v>
      </c>
      <c r="F164" s="531">
        <v>124382392</v>
      </c>
      <c r="G164" s="531">
        <v>765819</v>
      </c>
      <c r="H164" s="531">
        <v>125148211</v>
      </c>
      <c r="I164" s="531">
        <v>38897441</v>
      </c>
      <c r="J164" s="531">
        <v>83912</v>
      </c>
      <c r="K164" s="531">
        <v>38981353</v>
      </c>
      <c r="L164" s="531">
        <v>2190189</v>
      </c>
      <c r="M164" s="531">
        <v>16441974</v>
      </c>
      <c r="N164" s="531">
        <v>2618590</v>
      </c>
      <c r="O164" s="531">
        <v>19060564</v>
      </c>
      <c r="P164" s="531">
        <v>411730880</v>
      </c>
      <c r="Q164" s="531">
        <v>22387</v>
      </c>
      <c r="R164" s="531">
        <v>411753267</v>
      </c>
      <c r="S164" s="531"/>
      <c r="T164" s="531">
        <v>392670316</v>
      </c>
      <c r="U164" s="531">
        <v>392692703</v>
      </c>
    </row>
    <row r="165" spans="1:21">
      <c r="B165" s="541"/>
      <c r="C165" s="531"/>
      <c r="D165" s="531"/>
      <c r="E165" s="531"/>
      <c r="F165" s="531"/>
      <c r="G165" s="531"/>
      <c r="H165" s="531"/>
      <c r="I165" s="531"/>
      <c r="J165" s="531"/>
      <c r="K165" s="531"/>
      <c r="L165" s="531"/>
      <c r="M165" s="531"/>
      <c r="N165" s="531"/>
      <c r="O165" s="531"/>
      <c r="P165" s="531"/>
      <c r="Q165" s="531"/>
      <c r="R165" s="531"/>
      <c r="S165" s="531"/>
      <c r="T165" s="531"/>
    </row>
    <row r="166" spans="1:21">
      <c r="A166" s="491">
        <f>A152</f>
        <v>2000</v>
      </c>
      <c r="B166" s="491" t="str">
        <f>B152</f>
        <v>Annual</v>
      </c>
      <c r="C166" s="531">
        <v>192.29272499999999</v>
      </c>
      <c r="D166" s="531">
        <v>-0.34246300000000002</v>
      </c>
      <c r="E166" s="531">
        <v>191.95026200000001</v>
      </c>
      <c r="F166" s="531">
        <v>103.247742</v>
      </c>
      <c r="G166" s="531">
        <v>-9.5917000000000002E-2</v>
      </c>
      <c r="H166" s="531">
        <v>103.151825</v>
      </c>
      <c r="I166" s="531">
        <v>34.592911000000001</v>
      </c>
      <c r="J166" s="531">
        <v>0.30018400000000001</v>
      </c>
      <c r="K166" s="531">
        <v>34.893095000000002</v>
      </c>
      <c r="L166" s="531">
        <v>1.8291459999999999</v>
      </c>
      <c r="M166" s="531">
        <v>10.750038999999999</v>
      </c>
      <c r="N166" s="531">
        <v>1.6269690000000001</v>
      </c>
      <c r="O166" s="531">
        <v>12.377008</v>
      </c>
      <c r="P166" s="531">
        <v>344.20133600000003</v>
      </c>
      <c r="Q166" s="531">
        <v>1.8020000000000001E-2</v>
      </c>
      <c r="R166" s="531">
        <v>344.219356</v>
      </c>
      <c r="S166" s="531"/>
      <c r="T166" s="531"/>
    </row>
    <row r="167" spans="1:21">
      <c r="C167" s="531"/>
      <c r="D167" s="531"/>
      <c r="E167" s="531"/>
      <c r="F167" s="531"/>
      <c r="G167" s="531"/>
      <c r="H167" s="531"/>
      <c r="I167" s="531"/>
      <c r="J167" s="531"/>
      <c r="K167" s="531"/>
      <c r="L167" s="531"/>
      <c r="M167" s="531"/>
      <c r="N167" s="531"/>
      <c r="O167" s="531"/>
      <c r="P167" s="531"/>
      <c r="Q167" s="531"/>
      <c r="R167" s="531"/>
      <c r="S167" s="531"/>
      <c r="T167" s="531"/>
    </row>
    <row r="168" spans="1:21">
      <c r="A168" s="491">
        <f>A166+1</f>
        <v>2001</v>
      </c>
      <c r="B168" s="491" t="str">
        <f>B154</f>
        <v>Annual</v>
      </c>
      <c r="C168" s="531">
        <v>193.43288000000001</v>
      </c>
      <c r="D168" s="531">
        <v>1.020241</v>
      </c>
      <c r="E168" s="531">
        <v>194.45312100000001</v>
      </c>
      <c r="F168" s="531">
        <v>104.35244</v>
      </c>
      <c r="G168" s="531">
        <v>0.58873900000000001</v>
      </c>
      <c r="H168" s="531">
        <v>104.94117900000001</v>
      </c>
      <c r="I168" s="531">
        <v>37.778225999999997</v>
      </c>
      <c r="J168" s="531">
        <v>6.8559999999999996E-2</v>
      </c>
      <c r="K168" s="531">
        <v>37.846786000000002</v>
      </c>
      <c r="L168" s="531">
        <v>1.977425</v>
      </c>
      <c r="M168" s="531">
        <v>10.922238999999999</v>
      </c>
      <c r="N168" s="531">
        <v>1.659222</v>
      </c>
      <c r="O168" s="531">
        <v>12.581460999999999</v>
      </c>
      <c r="P168" s="531">
        <v>351.79997200000003</v>
      </c>
      <c r="Q168" s="531">
        <v>2.1765E-2</v>
      </c>
      <c r="R168" s="531">
        <v>351.82173699999998</v>
      </c>
      <c r="S168" s="531"/>
      <c r="T168" s="531"/>
    </row>
    <row r="169" spans="1:21">
      <c r="A169" s="491">
        <f>A168+1</f>
        <v>2002</v>
      </c>
      <c r="B169" s="491" t="str">
        <f>B155</f>
        <v>Annual</v>
      </c>
      <c r="C169" s="531">
        <v>197.767605</v>
      </c>
      <c r="D169" s="531">
        <v>1.449203</v>
      </c>
      <c r="E169" s="531">
        <v>199.21680799999999</v>
      </c>
      <c r="F169" s="531">
        <v>107.599676</v>
      </c>
      <c r="G169" s="531">
        <v>0.61468699999999998</v>
      </c>
      <c r="H169" s="531">
        <v>108.21436300000001</v>
      </c>
      <c r="I169" s="531">
        <v>38.572116000000001</v>
      </c>
      <c r="J169" s="531">
        <v>9.5282000000000006E-2</v>
      </c>
      <c r="K169" s="531">
        <v>38.667397999999999</v>
      </c>
      <c r="L169" s="531">
        <v>1.9955369999999999</v>
      </c>
      <c r="M169" s="531">
        <v>11.37513</v>
      </c>
      <c r="N169" s="531">
        <v>1.7393749999999999</v>
      </c>
      <c r="O169" s="531">
        <v>13.114504999999999</v>
      </c>
      <c r="P169" s="531">
        <v>361.20861100000002</v>
      </c>
      <c r="Q169" s="531">
        <v>2.1831E-2</v>
      </c>
      <c r="R169" s="531">
        <v>361.23044199999998</v>
      </c>
      <c r="S169" s="531"/>
      <c r="T169" s="531"/>
    </row>
    <row r="170" spans="1:21">
      <c r="A170" s="491">
        <f>A169+1</f>
        <v>2003</v>
      </c>
      <c r="B170" s="491" t="str">
        <f>B156</f>
        <v>Annual</v>
      </c>
      <c r="C170" s="531">
        <v>200.23163</v>
      </c>
      <c r="D170" s="531">
        <v>0.86502699999999999</v>
      </c>
      <c r="E170" s="531">
        <v>201.09665699999999</v>
      </c>
      <c r="F170" s="531">
        <v>110.270809</v>
      </c>
      <c r="G170" s="531">
        <v>0.73043999999999998</v>
      </c>
      <c r="H170" s="531">
        <v>111.001249</v>
      </c>
      <c r="I170" s="531">
        <v>38.591597999999998</v>
      </c>
      <c r="J170" s="531">
        <v>5.4445E-2</v>
      </c>
      <c r="K170" s="531">
        <v>38.646042999999999</v>
      </c>
      <c r="L170" s="531">
        <v>2.0176280000000002</v>
      </c>
      <c r="M170" s="531">
        <v>11.896103999999999</v>
      </c>
      <c r="N170" s="531">
        <v>1.8252139999999999</v>
      </c>
      <c r="O170" s="531">
        <v>13.721318</v>
      </c>
      <c r="P170" s="531">
        <v>366.48289499999998</v>
      </c>
      <c r="Q170" s="531">
        <v>2.1902000000000001E-2</v>
      </c>
      <c r="R170" s="531">
        <v>366.504797</v>
      </c>
      <c r="S170" s="531"/>
      <c r="T170" s="531"/>
    </row>
    <row r="171" spans="1:21">
      <c r="A171" s="491">
        <f>A170+1</f>
        <v>2004</v>
      </c>
      <c r="B171" s="491" t="str">
        <f>B157</f>
        <v>Annual</v>
      </c>
      <c r="C171" s="531">
        <v>202.86258000000001</v>
      </c>
      <c r="D171" s="531">
        <v>1.201921</v>
      </c>
      <c r="E171" s="531">
        <v>204.06450100000001</v>
      </c>
      <c r="F171" s="531">
        <v>112.104454</v>
      </c>
      <c r="G171" s="531">
        <v>0.81533900000000004</v>
      </c>
      <c r="H171" s="531">
        <v>112.919793</v>
      </c>
      <c r="I171" s="531">
        <v>38.527994999999997</v>
      </c>
      <c r="J171" s="531">
        <v>8.7811E-2</v>
      </c>
      <c r="K171" s="531">
        <v>38.615805999999999</v>
      </c>
      <c r="L171" s="531">
        <v>2.0410889999999999</v>
      </c>
      <c r="M171" s="531">
        <v>12.3796</v>
      </c>
      <c r="N171" s="531">
        <v>1.9108799999999999</v>
      </c>
      <c r="O171" s="531">
        <v>14.290480000000001</v>
      </c>
      <c r="P171" s="531">
        <v>371.931669</v>
      </c>
      <c r="Q171" s="531">
        <v>2.1971999999999998E-2</v>
      </c>
      <c r="R171" s="531">
        <v>371.953641</v>
      </c>
      <c r="S171" s="531"/>
      <c r="T171" s="531"/>
    </row>
    <row r="172" spans="1:21">
      <c r="A172" s="491">
        <f>A171+1</f>
        <v>2005</v>
      </c>
      <c r="B172" s="491" t="str">
        <f>B158</f>
        <v>Annual</v>
      </c>
      <c r="C172" s="531">
        <v>205.65198100000001</v>
      </c>
      <c r="D172" s="531">
        <v>1.2100379999999999</v>
      </c>
      <c r="E172" s="531">
        <v>206.862019</v>
      </c>
      <c r="F172" s="531">
        <v>114.80577700000001</v>
      </c>
      <c r="G172" s="531">
        <v>0.60703200000000002</v>
      </c>
      <c r="H172" s="531">
        <v>115.412809</v>
      </c>
      <c r="I172" s="531">
        <v>38.502982000000003</v>
      </c>
      <c r="J172" s="531">
        <v>6.8387000000000003E-2</v>
      </c>
      <c r="K172" s="531">
        <v>38.571368999999997</v>
      </c>
      <c r="L172" s="531">
        <v>2.0659390000000002</v>
      </c>
      <c r="M172" s="531">
        <v>12.914557</v>
      </c>
      <c r="N172" s="531">
        <v>2.0084870000000001</v>
      </c>
      <c r="O172" s="531">
        <v>14.923044000000001</v>
      </c>
      <c r="P172" s="531">
        <v>377.83517999999998</v>
      </c>
      <c r="Q172" s="531">
        <v>2.2037000000000001E-2</v>
      </c>
      <c r="R172" s="531">
        <v>377.85721699999999</v>
      </c>
      <c r="S172" s="531"/>
      <c r="T172" s="531"/>
    </row>
    <row r="173" spans="1:21">
      <c r="C173" s="531"/>
      <c r="D173" s="531"/>
      <c r="E173" s="531"/>
      <c r="F173" s="531"/>
      <c r="G173" s="531"/>
      <c r="H173" s="531"/>
      <c r="I173" s="531"/>
      <c r="J173" s="531"/>
      <c r="K173" s="531"/>
      <c r="L173" s="531"/>
      <c r="M173" s="531"/>
      <c r="N173" s="531"/>
      <c r="O173" s="531"/>
      <c r="P173" s="531"/>
      <c r="Q173" s="531"/>
      <c r="R173" s="531"/>
      <c r="S173" s="531"/>
      <c r="T173" s="531"/>
    </row>
    <row r="174" spans="1:21">
      <c r="A174" s="491">
        <f>A172+1</f>
        <v>2006</v>
      </c>
      <c r="B174" s="491" t="str">
        <f>B160</f>
        <v>Annual</v>
      </c>
      <c r="C174" s="531">
        <v>209.17473000000001</v>
      </c>
      <c r="D174" s="531">
        <v>1.229803</v>
      </c>
      <c r="E174" s="531">
        <v>210.40453299999999</v>
      </c>
      <c r="F174" s="531">
        <v>116.68842100000001</v>
      </c>
      <c r="G174" s="531">
        <v>0.71660299999999999</v>
      </c>
      <c r="H174" s="531">
        <v>117.405024</v>
      </c>
      <c r="I174" s="531">
        <v>38.669871999999998</v>
      </c>
      <c r="J174" s="531">
        <v>7.8774999999999998E-2</v>
      </c>
      <c r="K174" s="531">
        <v>38.748646999999998</v>
      </c>
      <c r="L174" s="531">
        <v>2.090789</v>
      </c>
      <c r="M174" s="531">
        <v>13.486952</v>
      </c>
      <c r="N174" s="531">
        <v>2.107621</v>
      </c>
      <c r="O174" s="531">
        <v>15.594573</v>
      </c>
      <c r="P174" s="531">
        <v>384.24356599999999</v>
      </c>
      <c r="Q174" s="531">
        <v>2.2107000000000002E-2</v>
      </c>
      <c r="R174" s="531">
        <v>384.26567299999999</v>
      </c>
      <c r="S174" s="531"/>
      <c r="T174" s="531"/>
    </row>
    <row r="175" spans="1:21">
      <c r="A175" s="491">
        <f>A174+1</f>
        <v>2007</v>
      </c>
      <c r="B175" s="491" t="str">
        <f>B161</f>
        <v>Annual</v>
      </c>
      <c r="C175" s="531">
        <v>212.59760499999999</v>
      </c>
      <c r="D175" s="531">
        <v>1.238318</v>
      </c>
      <c r="E175" s="531">
        <v>213.83592300000001</v>
      </c>
      <c r="F175" s="531">
        <v>118.28291900000001</v>
      </c>
      <c r="G175" s="531">
        <v>0.72100299999999995</v>
      </c>
      <c r="H175" s="531">
        <v>119.003922</v>
      </c>
      <c r="I175" s="531">
        <v>38.676470000000002</v>
      </c>
      <c r="J175" s="531">
        <v>7.893E-2</v>
      </c>
      <c r="K175" s="531">
        <v>38.755400000000002</v>
      </c>
      <c r="L175" s="531">
        <v>2.1156389999999998</v>
      </c>
      <c r="M175" s="531">
        <v>14.077532</v>
      </c>
      <c r="N175" s="531">
        <v>2.2111540000000001</v>
      </c>
      <c r="O175" s="531">
        <v>16.288685999999998</v>
      </c>
      <c r="P175" s="531">
        <v>389.99957000000001</v>
      </c>
      <c r="Q175" s="531">
        <v>2.2179999999999998E-2</v>
      </c>
      <c r="R175" s="531">
        <v>390.02175</v>
      </c>
      <c r="S175" s="531"/>
      <c r="T175" s="531"/>
    </row>
    <row r="176" spans="1:21">
      <c r="A176" s="491">
        <f>A175+1</f>
        <v>2008</v>
      </c>
      <c r="B176" s="491" t="str">
        <f>B162</f>
        <v>Annual</v>
      </c>
      <c r="C176" s="531">
        <v>216.56645599999999</v>
      </c>
      <c r="D176" s="531">
        <v>1.2518020000000001</v>
      </c>
      <c r="E176" s="531">
        <v>217.81825799999999</v>
      </c>
      <c r="F176" s="531">
        <v>120.13490400000001</v>
      </c>
      <c r="G176" s="531">
        <v>0.92662100000000003</v>
      </c>
      <c r="H176" s="531">
        <v>121.061525</v>
      </c>
      <c r="I176" s="531">
        <v>38.704700000000003</v>
      </c>
      <c r="J176" s="531">
        <v>9.6856999999999999E-2</v>
      </c>
      <c r="K176" s="531">
        <v>38.801557000000003</v>
      </c>
      <c r="L176" s="531">
        <v>2.1404890000000001</v>
      </c>
      <c r="M176" s="531">
        <v>14.801653999999999</v>
      </c>
      <c r="N176" s="531">
        <v>2.336198</v>
      </c>
      <c r="O176" s="531">
        <v>17.137851999999999</v>
      </c>
      <c r="P176" s="531">
        <v>396.95968099999999</v>
      </c>
      <c r="Q176" s="531">
        <v>2.2245999999999998E-2</v>
      </c>
      <c r="R176" s="531">
        <v>396.98192699999998</v>
      </c>
      <c r="S176" s="531"/>
      <c r="T176" s="531"/>
    </row>
    <row r="177" spans="1:26">
      <c r="A177" s="491">
        <f>A176+1</f>
        <v>2009</v>
      </c>
      <c r="B177" s="491" t="str">
        <f>B163</f>
        <v>Annual</v>
      </c>
      <c r="C177" s="531">
        <v>220.60328100000001</v>
      </c>
      <c r="D177" s="531">
        <v>1.2632190000000001</v>
      </c>
      <c r="E177" s="531">
        <v>221.8665</v>
      </c>
      <c r="F177" s="531">
        <v>122.54848699999999</v>
      </c>
      <c r="G177" s="531">
        <v>0.60168699999999997</v>
      </c>
      <c r="H177" s="531">
        <v>123.15017400000001</v>
      </c>
      <c r="I177" s="531">
        <v>38.899177999999999</v>
      </c>
      <c r="J177" s="531">
        <v>6.8658999999999998E-2</v>
      </c>
      <c r="K177" s="531">
        <v>38.967837000000003</v>
      </c>
      <c r="L177" s="531">
        <v>2.1653389999999999</v>
      </c>
      <c r="M177" s="531">
        <v>15.622085</v>
      </c>
      <c r="N177" s="531">
        <v>2.476512</v>
      </c>
      <c r="O177" s="531">
        <v>18.098597000000002</v>
      </c>
      <c r="P177" s="531">
        <v>404.248447</v>
      </c>
      <c r="Q177" s="531">
        <v>2.2315999999999999E-2</v>
      </c>
      <c r="R177" s="531">
        <v>404.27076299999999</v>
      </c>
      <c r="S177" s="531"/>
      <c r="T177" s="531"/>
    </row>
    <row r="178" spans="1:26">
      <c r="A178" s="491">
        <f>A177+1</f>
        <v>2010</v>
      </c>
      <c r="B178" s="491" t="str">
        <f>B164</f>
        <v>Annual</v>
      </c>
      <c r="C178" s="531">
        <v>225.030969</v>
      </c>
      <c r="D178" s="531">
        <v>1.3195939999999999</v>
      </c>
      <c r="E178" s="531">
        <v>226.35056299999999</v>
      </c>
      <c r="F178" s="531">
        <v>124.382392</v>
      </c>
      <c r="G178" s="531">
        <v>0.76581900000000003</v>
      </c>
      <c r="H178" s="531">
        <v>125.148211</v>
      </c>
      <c r="I178" s="531">
        <v>38.897441000000001</v>
      </c>
      <c r="J178" s="531">
        <v>8.3912E-2</v>
      </c>
      <c r="K178" s="531">
        <v>38.981352999999999</v>
      </c>
      <c r="L178" s="531">
        <v>2.1901890000000002</v>
      </c>
      <c r="M178" s="531">
        <v>16.441973999999998</v>
      </c>
      <c r="N178" s="531">
        <v>2.6185900000000002</v>
      </c>
      <c r="O178" s="531">
        <v>19.060563999999999</v>
      </c>
      <c r="P178" s="531">
        <v>411.73088000000001</v>
      </c>
      <c r="Q178" s="531">
        <v>2.2387000000000001E-2</v>
      </c>
      <c r="R178" s="531">
        <v>411.75326699999999</v>
      </c>
      <c r="S178" s="531"/>
      <c r="T178" s="531"/>
    </row>
    <row r="180" spans="1:26">
      <c r="A180" s="491" t="s">
        <v>267</v>
      </c>
    </row>
    <row r="181" spans="1:26">
      <c r="A181" s="492"/>
      <c r="E181" s="531"/>
      <c r="F181" s="531"/>
      <c r="G181" s="531"/>
      <c r="H181" s="531"/>
      <c r="K181" s="531"/>
      <c r="P181" s="531"/>
    </row>
    <row r="182" spans="1:26">
      <c r="A182" s="491">
        <f>+A166</f>
        <v>2000</v>
      </c>
      <c r="B182" s="491" t="str">
        <f>+B166</f>
        <v>Annual</v>
      </c>
      <c r="C182" s="513" t="e">
        <v>#REF!</v>
      </c>
      <c r="D182" s="513" t="e">
        <v>#REF!</v>
      </c>
      <c r="E182" s="513" t="e">
        <v>#REF!</v>
      </c>
      <c r="F182" s="513" t="e">
        <v>#REF!</v>
      </c>
      <c r="G182" s="513" t="e">
        <v>#REF!</v>
      </c>
      <c r="H182" s="513" t="e">
        <v>#REF!</v>
      </c>
      <c r="I182" s="513" t="e">
        <v>#REF!</v>
      </c>
      <c r="J182" s="513" t="e">
        <v>#REF!</v>
      </c>
      <c r="K182" s="513" t="e">
        <v>#REF!</v>
      </c>
      <c r="L182" s="513" t="e">
        <v>#REF!</v>
      </c>
      <c r="M182" s="513" t="e">
        <v>#REF!</v>
      </c>
      <c r="N182" s="513" t="e">
        <v>#REF!</v>
      </c>
      <c r="O182" s="513" t="e">
        <v>#REF!</v>
      </c>
      <c r="P182" s="513" t="e">
        <v>#REF!</v>
      </c>
      <c r="Q182" s="513" t="e">
        <v>#REF!</v>
      </c>
      <c r="R182" s="513" t="e">
        <v>#REF!</v>
      </c>
      <c r="S182" s="513"/>
      <c r="T182" s="531"/>
      <c r="U182" s="513"/>
      <c r="V182" s="513"/>
      <c r="W182" s="513"/>
      <c r="X182" s="513"/>
      <c r="Y182" s="513"/>
      <c r="Z182" s="513"/>
    </row>
    <row r="183" spans="1:26"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  <c r="R183" s="513"/>
      <c r="S183" s="513"/>
      <c r="T183" s="531"/>
      <c r="U183" s="513"/>
      <c r="V183" s="513"/>
      <c r="W183" s="513"/>
      <c r="X183" s="513"/>
      <c r="Y183" s="513"/>
      <c r="Z183" s="513"/>
    </row>
    <row r="184" spans="1:26">
      <c r="A184" s="491">
        <f t="shared" ref="A184:B188" si="22">+A168</f>
        <v>2001</v>
      </c>
      <c r="B184" s="491" t="str">
        <f t="shared" si="22"/>
        <v>Annual</v>
      </c>
      <c r="C184" s="513" t="e">
        <v>#REF!</v>
      </c>
      <c r="D184" s="513" t="e">
        <v>#REF!</v>
      </c>
      <c r="E184" s="513" t="e">
        <v>#REF!</v>
      </c>
      <c r="F184" s="513" t="e">
        <v>#REF!</v>
      </c>
      <c r="G184" s="513" t="e">
        <v>#REF!</v>
      </c>
      <c r="H184" s="513" t="e">
        <v>#REF!</v>
      </c>
      <c r="I184" s="513" t="e">
        <v>#REF!</v>
      </c>
      <c r="J184" s="513" t="e">
        <v>#REF!</v>
      </c>
      <c r="K184" s="513" t="e">
        <v>#REF!</v>
      </c>
      <c r="L184" s="513" t="e">
        <v>#REF!</v>
      </c>
      <c r="M184" s="513" t="e">
        <v>#REF!</v>
      </c>
      <c r="N184" s="513" t="e">
        <v>#REF!</v>
      </c>
      <c r="O184" s="513" t="e">
        <v>#REF!</v>
      </c>
      <c r="P184" s="513" t="e">
        <v>#REF!</v>
      </c>
      <c r="Q184" s="513" t="e">
        <v>#REF!</v>
      </c>
      <c r="R184" s="513" t="e">
        <v>#REF!</v>
      </c>
      <c r="S184" s="513"/>
      <c r="T184" s="531"/>
      <c r="U184" s="513"/>
      <c r="V184" s="513"/>
      <c r="W184" s="513"/>
      <c r="X184" s="513"/>
      <c r="Y184" s="513"/>
      <c r="Z184" s="513"/>
    </row>
    <row r="185" spans="1:26">
      <c r="A185" s="491">
        <f t="shared" si="22"/>
        <v>2002</v>
      </c>
      <c r="B185" s="491" t="str">
        <f t="shared" si="22"/>
        <v>Annual</v>
      </c>
      <c r="C185" s="513" t="e">
        <v>#REF!</v>
      </c>
      <c r="D185" s="513" t="e">
        <v>#REF!</v>
      </c>
      <c r="E185" s="513" t="e">
        <v>#REF!</v>
      </c>
      <c r="F185" s="513" t="e">
        <v>#REF!</v>
      </c>
      <c r="G185" s="513" t="e">
        <v>#REF!</v>
      </c>
      <c r="H185" s="513" t="e">
        <v>#REF!</v>
      </c>
      <c r="I185" s="513" t="e">
        <v>#REF!</v>
      </c>
      <c r="J185" s="513" t="e">
        <v>#REF!</v>
      </c>
      <c r="K185" s="513" t="e">
        <v>#REF!</v>
      </c>
      <c r="L185" s="513" t="e">
        <v>#REF!</v>
      </c>
      <c r="M185" s="513" t="e">
        <v>#REF!</v>
      </c>
      <c r="N185" s="513" t="e">
        <v>#REF!</v>
      </c>
      <c r="O185" s="513" t="e">
        <v>#REF!</v>
      </c>
      <c r="P185" s="513" t="e">
        <v>#REF!</v>
      </c>
      <c r="Q185" s="513" t="e">
        <v>#REF!</v>
      </c>
      <c r="R185" s="513" t="e">
        <v>#REF!</v>
      </c>
      <c r="T185" s="531"/>
    </row>
    <row r="186" spans="1:26">
      <c r="A186" s="491">
        <f t="shared" si="22"/>
        <v>2003</v>
      </c>
      <c r="B186" s="491" t="str">
        <f t="shared" si="22"/>
        <v>Annual</v>
      </c>
      <c r="C186" s="513"/>
      <c r="D186" s="531"/>
      <c r="E186" s="531"/>
      <c r="F186" s="531"/>
      <c r="G186" s="531"/>
      <c r="H186" s="531"/>
      <c r="I186" s="531"/>
      <c r="J186" s="531"/>
      <c r="K186" s="531"/>
      <c r="L186" s="531"/>
      <c r="M186" s="531"/>
      <c r="N186" s="531"/>
      <c r="O186" s="531"/>
      <c r="P186" s="531"/>
      <c r="Q186" s="531"/>
      <c r="R186" s="531"/>
      <c r="T186" s="531"/>
    </row>
    <row r="187" spans="1:26">
      <c r="A187" s="491">
        <f t="shared" si="22"/>
        <v>2004</v>
      </c>
      <c r="B187" s="491" t="str">
        <f t="shared" si="22"/>
        <v>Annual</v>
      </c>
      <c r="C187" s="513"/>
      <c r="D187" s="531"/>
      <c r="E187" s="531"/>
      <c r="F187" s="531"/>
      <c r="G187" s="531"/>
      <c r="H187" s="531"/>
      <c r="I187" s="531"/>
      <c r="J187" s="531"/>
      <c r="K187" s="531"/>
      <c r="L187" s="531"/>
      <c r="M187" s="531"/>
      <c r="N187" s="531"/>
      <c r="O187" s="531"/>
      <c r="P187" s="531"/>
      <c r="Q187" s="531"/>
      <c r="R187" s="531"/>
      <c r="T187" s="531"/>
    </row>
    <row r="188" spans="1:26">
      <c r="A188" s="491">
        <f t="shared" si="22"/>
        <v>2005</v>
      </c>
      <c r="B188" s="491" t="str">
        <f t="shared" si="22"/>
        <v>Annual</v>
      </c>
      <c r="C188" s="513"/>
      <c r="D188" s="531"/>
      <c r="E188" s="531"/>
      <c r="F188" s="531"/>
      <c r="G188" s="531"/>
      <c r="H188" s="531"/>
      <c r="I188" s="531"/>
      <c r="J188" s="531"/>
      <c r="K188" s="531"/>
      <c r="L188" s="531"/>
      <c r="M188" s="531"/>
      <c r="N188" s="531"/>
      <c r="O188" s="531"/>
      <c r="P188" s="513"/>
      <c r="Q188" s="531"/>
      <c r="R188" s="531"/>
      <c r="T188" s="531"/>
    </row>
    <row r="189" spans="1:26">
      <c r="C189" s="531"/>
      <c r="D189" s="531"/>
      <c r="E189" s="531"/>
      <c r="F189" s="531"/>
      <c r="G189" s="531"/>
      <c r="H189" s="531"/>
      <c r="I189" s="531"/>
      <c r="J189" s="531"/>
      <c r="K189" s="531"/>
      <c r="L189" s="531"/>
      <c r="M189" s="531"/>
      <c r="N189" s="531"/>
      <c r="O189" s="531"/>
      <c r="P189" s="531"/>
      <c r="Q189" s="531"/>
      <c r="R189" s="531"/>
      <c r="T189" s="531"/>
    </row>
    <row r="190" spans="1:26">
      <c r="A190" s="491">
        <f t="shared" ref="A190:B194" si="23">+A174</f>
        <v>2006</v>
      </c>
      <c r="B190" s="491" t="str">
        <f t="shared" si="23"/>
        <v>Annual</v>
      </c>
      <c r="C190" s="531"/>
      <c r="D190" s="531"/>
      <c r="E190" s="531"/>
      <c r="F190" s="531"/>
      <c r="G190" s="531"/>
      <c r="H190" s="531"/>
      <c r="I190" s="531"/>
      <c r="J190" s="531"/>
      <c r="K190" s="531"/>
      <c r="L190" s="531"/>
    </row>
    <row r="191" spans="1:26">
      <c r="A191" s="491">
        <f t="shared" si="23"/>
        <v>2007</v>
      </c>
      <c r="B191" s="491" t="str">
        <f t="shared" si="23"/>
        <v>Annual</v>
      </c>
      <c r="C191" s="531"/>
      <c r="D191" s="531"/>
      <c r="E191" s="531"/>
      <c r="F191" s="531"/>
      <c r="G191" s="531"/>
      <c r="H191" s="531"/>
      <c r="I191" s="531"/>
      <c r="J191" s="531"/>
      <c r="K191" s="531"/>
      <c r="L191" s="531"/>
    </row>
    <row r="192" spans="1:26">
      <c r="A192" s="491">
        <f t="shared" si="23"/>
        <v>2008</v>
      </c>
      <c r="B192" s="491" t="str">
        <f t="shared" si="23"/>
        <v>Annual</v>
      </c>
      <c r="C192" s="531"/>
      <c r="D192" s="531"/>
      <c r="E192" s="531"/>
      <c r="F192" s="531"/>
      <c r="G192" s="531"/>
      <c r="H192" s="531"/>
      <c r="I192" s="531"/>
      <c r="J192" s="531"/>
      <c r="K192" s="531"/>
      <c r="L192" s="531"/>
    </row>
    <row r="193" spans="1:21">
      <c r="A193" s="491">
        <f t="shared" si="23"/>
        <v>2009</v>
      </c>
      <c r="B193" s="491" t="str">
        <f t="shared" si="23"/>
        <v>Annual</v>
      </c>
      <c r="C193" s="531"/>
      <c r="D193" s="531"/>
      <c r="E193" s="531"/>
      <c r="F193" s="531"/>
      <c r="G193" s="531"/>
      <c r="H193" s="531"/>
      <c r="I193" s="531"/>
      <c r="J193" s="531"/>
      <c r="K193" s="531"/>
      <c r="L193" s="531"/>
      <c r="M193" s="531"/>
      <c r="N193" s="531"/>
      <c r="O193" s="531"/>
      <c r="P193" s="531"/>
      <c r="Q193" s="531"/>
      <c r="R193" s="531"/>
      <c r="T193" s="531"/>
      <c r="U193" s="531"/>
    </row>
    <row r="194" spans="1:21">
      <c r="A194" s="491">
        <f t="shared" si="23"/>
        <v>2010</v>
      </c>
      <c r="B194" s="491" t="str">
        <f t="shared" si="23"/>
        <v>Annual</v>
      </c>
    </row>
    <row r="195" spans="1:21">
      <c r="C195" s="531"/>
      <c r="D195" s="531"/>
      <c r="E195" s="531"/>
      <c r="F195" s="531"/>
      <c r="G195" s="531"/>
      <c r="H195" s="531"/>
      <c r="I195" s="531"/>
      <c r="J195" s="531"/>
      <c r="K195" s="531"/>
      <c r="L195" s="531"/>
      <c r="M195" s="531"/>
      <c r="N195" s="531"/>
      <c r="O195" s="531"/>
      <c r="P195" s="531"/>
    </row>
    <row r="196" spans="1:21">
      <c r="C196" s="531"/>
      <c r="D196" s="531"/>
      <c r="E196" s="531"/>
      <c r="F196" s="531"/>
      <c r="G196" s="531"/>
      <c r="H196" s="531"/>
      <c r="I196" s="531"/>
      <c r="J196" s="531"/>
      <c r="K196" s="531"/>
      <c r="L196" s="531"/>
      <c r="M196" s="531"/>
      <c r="N196" s="531"/>
      <c r="O196" s="531"/>
      <c r="P196" s="531"/>
    </row>
    <row r="197" spans="1:21">
      <c r="A197" s="491">
        <f>+A8</f>
        <v>2000</v>
      </c>
      <c r="B197" s="491">
        <f>+B8</f>
        <v>1</v>
      </c>
      <c r="C197" s="531">
        <v>-1884161</v>
      </c>
      <c r="D197" s="531">
        <v>-255668</v>
      </c>
      <c r="E197" s="531">
        <v>-2139829</v>
      </c>
      <c r="F197" s="531">
        <v>-376515</v>
      </c>
      <c r="G197" s="531">
        <v>-99863</v>
      </c>
      <c r="H197" s="531">
        <v>-476378</v>
      </c>
      <c r="I197" s="531">
        <v>-115995</v>
      </c>
      <c r="J197" s="531">
        <v>47973</v>
      </c>
      <c r="K197" s="531">
        <v>-68022</v>
      </c>
      <c r="L197" s="531">
        <v>-409</v>
      </c>
      <c r="M197" s="531">
        <v>-29698</v>
      </c>
      <c r="N197" s="531">
        <v>-2098</v>
      </c>
      <c r="O197" s="531">
        <v>-31796</v>
      </c>
      <c r="P197" s="531">
        <v>-2716434</v>
      </c>
      <c r="Q197" s="531">
        <v>-1852</v>
      </c>
      <c r="R197" s="531">
        <v>-2718286</v>
      </c>
    </row>
    <row r="198" spans="1:21">
      <c r="A198" s="491">
        <f t="shared" ref="A198:B209" si="24">+A9</f>
        <v>2000</v>
      </c>
      <c r="B198" s="491">
        <f t="shared" si="24"/>
        <v>2</v>
      </c>
      <c r="C198" s="531">
        <v>264839</v>
      </c>
      <c r="D198" s="531">
        <v>-901678</v>
      </c>
      <c r="E198" s="531">
        <v>-636839</v>
      </c>
      <c r="F198" s="531">
        <v>220777</v>
      </c>
      <c r="G198" s="531">
        <v>-881752</v>
      </c>
      <c r="H198" s="531">
        <v>-660975</v>
      </c>
      <c r="I198" s="531">
        <v>97579</v>
      </c>
      <c r="J198" s="531">
        <v>182055</v>
      </c>
      <c r="K198" s="531">
        <v>279634</v>
      </c>
      <c r="L198" s="531">
        <v>18</v>
      </c>
      <c r="M198" s="531">
        <v>-44211</v>
      </c>
      <c r="N198" s="531">
        <v>-3948</v>
      </c>
      <c r="O198" s="531">
        <v>-48159</v>
      </c>
      <c r="P198" s="531">
        <v>-1066321</v>
      </c>
      <c r="Q198" s="531">
        <v>-1251</v>
      </c>
      <c r="R198" s="531">
        <v>-1067572</v>
      </c>
    </row>
    <row r="199" spans="1:21">
      <c r="A199" s="491">
        <f t="shared" si="24"/>
        <v>2000</v>
      </c>
      <c r="B199" s="491">
        <f t="shared" si="24"/>
        <v>3</v>
      </c>
      <c r="C199" s="531">
        <v>-1875360</v>
      </c>
      <c r="D199" s="531">
        <v>287799</v>
      </c>
      <c r="E199" s="531">
        <v>-1587561</v>
      </c>
      <c r="F199" s="531">
        <v>-121094</v>
      </c>
      <c r="G199" s="531">
        <v>791807</v>
      </c>
      <c r="H199" s="531">
        <v>670713</v>
      </c>
      <c r="I199" s="531">
        <v>281943</v>
      </c>
      <c r="J199" s="531">
        <v>-153512</v>
      </c>
      <c r="K199" s="531">
        <v>128431</v>
      </c>
      <c r="L199" s="531">
        <v>3431</v>
      </c>
      <c r="M199" s="531">
        <v>-117807</v>
      </c>
      <c r="N199" s="531">
        <v>-10264</v>
      </c>
      <c r="O199" s="531">
        <v>-128071</v>
      </c>
      <c r="P199" s="531">
        <v>-913057</v>
      </c>
      <c r="Q199" s="531">
        <v>-1511</v>
      </c>
      <c r="R199" s="531">
        <v>-914568</v>
      </c>
    </row>
    <row r="200" spans="1:21">
      <c r="A200" s="491">
        <f t="shared" si="24"/>
        <v>2000</v>
      </c>
      <c r="B200" s="491">
        <f t="shared" si="24"/>
        <v>4</v>
      </c>
      <c r="C200" s="531">
        <v>11779</v>
      </c>
      <c r="D200" s="531">
        <v>221596</v>
      </c>
      <c r="E200" s="531">
        <v>233375</v>
      </c>
      <c r="F200" s="531">
        <v>-40091</v>
      </c>
      <c r="G200" s="531">
        <v>-187219</v>
      </c>
      <c r="H200" s="531">
        <v>-227310</v>
      </c>
      <c r="I200" s="531">
        <v>-54095</v>
      </c>
      <c r="J200" s="531">
        <v>-220861</v>
      </c>
      <c r="K200" s="531">
        <v>-274956</v>
      </c>
      <c r="L200" s="531">
        <v>-9887</v>
      </c>
      <c r="M200" s="531">
        <v>-21625</v>
      </c>
      <c r="N200" s="531">
        <v>-4834</v>
      </c>
      <c r="O200" s="531">
        <v>-26459</v>
      </c>
      <c r="P200" s="531">
        <v>-305237</v>
      </c>
      <c r="Q200" s="531">
        <v>-1128</v>
      </c>
      <c r="R200" s="531">
        <v>-306365</v>
      </c>
    </row>
    <row r="201" spans="1:21">
      <c r="A201" s="491">
        <f t="shared" si="24"/>
        <v>2000</v>
      </c>
      <c r="B201" s="491">
        <f t="shared" si="24"/>
        <v>5</v>
      </c>
      <c r="C201" s="531">
        <v>650278</v>
      </c>
      <c r="D201" s="531">
        <v>819369</v>
      </c>
      <c r="E201" s="531">
        <v>1469647</v>
      </c>
      <c r="F201" s="531">
        <v>-220771</v>
      </c>
      <c r="G201" s="531">
        <v>630125</v>
      </c>
      <c r="H201" s="531">
        <v>409354</v>
      </c>
      <c r="I201" s="531">
        <v>-138806</v>
      </c>
      <c r="J201" s="531">
        <v>222104</v>
      </c>
      <c r="K201" s="531">
        <v>83298</v>
      </c>
      <c r="L201" s="531">
        <v>2597</v>
      </c>
      <c r="M201" s="531">
        <v>93130</v>
      </c>
      <c r="N201" s="531">
        <v>12854</v>
      </c>
      <c r="O201" s="531">
        <v>105984</v>
      </c>
      <c r="P201" s="531">
        <v>2070880</v>
      </c>
      <c r="Q201" s="531">
        <v>-1241</v>
      </c>
      <c r="R201" s="531">
        <v>2069639</v>
      </c>
    </row>
    <row r="202" spans="1:21">
      <c r="A202" s="491">
        <f t="shared" si="24"/>
        <v>2000</v>
      </c>
      <c r="B202" s="491">
        <f t="shared" si="24"/>
        <v>6</v>
      </c>
      <c r="C202" s="531">
        <v>1288547</v>
      </c>
      <c r="D202" s="531">
        <v>-2093017</v>
      </c>
      <c r="E202" s="531">
        <v>-804470</v>
      </c>
      <c r="F202" s="531">
        <v>139323</v>
      </c>
      <c r="G202" s="531">
        <v>-855220</v>
      </c>
      <c r="H202" s="531">
        <v>-715897</v>
      </c>
      <c r="I202" s="531">
        <v>27773</v>
      </c>
      <c r="J202" s="531">
        <v>401483</v>
      </c>
      <c r="K202" s="531">
        <v>429256</v>
      </c>
      <c r="L202" s="531">
        <v>4890</v>
      </c>
      <c r="M202" s="531">
        <v>16557</v>
      </c>
      <c r="N202" s="531">
        <v>5516</v>
      </c>
      <c r="O202" s="531">
        <v>22073</v>
      </c>
      <c r="P202" s="531">
        <v>-1064148</v>
      </c>
      <c r="Q202" s="531">
        <v>-1617</v>
      </c>
      <c r="R202" s="531">
        <v>-1065765</v>
      </c>
    </row>
    <row r="203" spans="1:21">
      <c r="A203" s="491">
        <f t="shared" si="24"/>
        <v>2000</v>
      </c>
      <c r="B203" s="491">
        <f t="shared" si="24"/>
        <v>7</v>
      </c>
      <c r="C203" s="531">
        <v>2059541</v>
      </c>
      <c r="D203" s="531">
        <v>78225</v>
      </c>
      <c r="E203" s="531">
        <v>2137766</v>
      </c>
      <c r="F203" s="531">
        <v>216015</v>
      </c>
      <c r="G203" s="531">
        <v>99429</v>
      </c>
      <c r="H203" s="531">
        <v>315444</v>
      </c>
      <c r="I203" s="531">
        <v>-74478</v>
      </c>
      <c r="J203" s="531">
        <v>204935</v>
      </c>
      <c r="K203" s="531">
        <v>130457</v>
      </c>
      <c r="L203" s="531">
        <v>17142</v>
      </c>
      <c r="M203" s="531">
        <v>16743</v>
      </c>
      <c r="N203" s="531">
        <v>8080</v>
      </c>
      <c r="O203" s="531">
        <v>24823</v>
      </c>
      <c r="P203" s="531">
        <v>2625632</v>
      </c>
      <c r="Q203" s="531">
        <v>-1516</v>
      </c>
      <c r="R203" s="531">
        <v>2624116</v>
      </c>
    </row>
    <row r="204" spans="1:21">
      <c r="A204" s="491">
        <f t="shared" si="24"/>
        <v>2000</v>
      </c>
      <c r="B204" s="491">
        <f t="shared" si="24"/>
        <v>8</v>
      </c>
      <c r="C204" s="531">
        <v>586991</v>
      </c>
      <c r="D204" s="531">
        <v>-682531</v>
      </c>
      <c r="E204" s="531">
        <v>-95540</v>
      </c>
      <c r="F204" s="531">
        <v>253080</v>
      </c>
      <c r="G204" s="531">
        <v>190857</v>
      </c>
      <c r="H204" s="531">
        <v>443937</v>
      </c>
      <c r="I204" s="531">
        <v>-4635</v>
      </c>
      <c r="J204" s="531">
        <v>135762</v>
      </c>
      <c r="K204" s="531">
        <v>131127</v>
      </c>
      <c r="L204" s="531">
        <v>-16356</v>
      </c>
      <c r="M204" s="531">
        <v>-7531</v>
      </c>
      <c r="N204" s="531">
        <v>6777</v>
      </c>
      <c r="O204" s="531">
        <v>-754</v>
      </c>
      <c r="P204" s="531">
        <v>462414</v>
      </c>
      <c r="Q204" s="531">
        <v>-2529</v>
      </c>
      <c r="R204" s="531">
        <v>459885</v>
      </c>
    </row>
    <row r="205" spans="1:21">
      <c r="A205" s="491">
        <f t="shared" si="24"/>
        <v>2000</v>
      </c>
      <c r="B205" s="491">
        <f t="shared" si="24"/>
        <v>9</v>
      </c>
      <c r="C205" s="531">
        <v>1508252</v>
      </c>
      <c r="D205" s="531">
        <v>-885805</v>
      </c>
      <c r="E205" s="531">
        <v>622447</v>
      </c>
      <c r="F205" s="531">
        <v>255726</v>
      </c>
      <c r="G205" s="531">
        <v>-820019</v>
      </c>
      <c r="H205" s="531">
        <v>-564293</v>
      </c>
      <c r="I205" s="531">
        <v>357109</v>
      </c>
      <c r="J205" s="531">
        <v>-553839</v>
      </c>
      <c r="K205" s="531">
        <v>-196730</v>
      </c>
      <c r="L205" s="531">
        <v>3549</v>
      </c>
      <c r="M205" s="531">
        <v>-28946</v>
      </c>
      <c r="N205" s="531">
        <v>-5995</v>
      </c>
      <c r="O205" s="531">
        <v>-34941</v>
      </c>
      <c r="P205" s="531">
        <v>-169968</v>
      </c>
      <c r="Q205" s="531">
        <v>-2635</v>
      </c>
      <c r="R205" s="531">
        <v>-172603</v>
      </c>
    </row>
    <row r="206" spans="1:21">
      <c r="A206" s="491">
        <f t="shared" si="24"/>
        <v>2000</v>
      </c>
      <c r="B206" s="491">
        <f t="shared" si="24"/>
        <v>10</v>
      </c>
      <c r="C206" s="531">
        <v>-100528</v>
      </c>
      <c r="D206" s="531">
        <v>1830069</v>
      </c>
      <c r="E206" s="531">
        <v>1729541</v>
      </c>
      <c r="F206" s="531">
        <v>-38693</v>
      </c>
      <c r="G206" s="531">
        <v>670606</v>
      </c>
      <c r="H206" s="531">
        <v>631913</v>
      </c>
      <c r="I206" s="531">
        <v>263049</v>
      </c>
      <c r="J206" s="531">
        <v>-37334</v>
      </c>
      <c r="K206" s="531">
        <v>225715</v>
      </c>
      <c r="L206" s="531">
        <v>-36776</v>
      </c>
      <c r="M206" s="531">
        <v>22600</v>
      </c>
      <c r="N206" s="531">
        <v>-2295</v>
      </c>
      <c r="O206" s="531">
        <v>20305</v>
      </c>
      <c r="P206" s="531">
        <v>2570698</v>
      </c>
      <c r="Q206" s="531">
        <v>-2982</v>
      </c>
      <c r="R206" s="531">
        <v>2567716</v>
      </c>
    </row>
    <row r="207" spans="1:21">
      <c r="A207" s="491">
        <f t="shared" si="24"/>
        <v>2000</v>
      </c>
      <c r="B207" s="491">
        <f t="shared" si="24"/>
        <v>11</v>
      </c>
      <c r="C207" s="531">
        <v>-164265</v>
      </c>
      <c r="D207" s="531">
        <v>-36289</v>
      </c>
      <c r="E207" s="531">
        <v>-200554</v>
      </c>
      <c r="F207" s="531">
        <v>-115750</v>
      </c>
      <c r="G207" s="531">
        <v>-202781</v>
      </c>
      <c r="H207" s="531">
        <v>-318531</v>
      </c>
      <c r="I207" s="531">
        <v>247113</v>
      </c>
      <c r="J207" s="531">
        <v>-2749</v>
      </c>
      <c r="K207" s="531">
        <v>244364</v>
      </c>
      <c r="L207" s="531">
        <v>6939</v>
      </c>
      <c r="M207" s="531">
        <v>16540</v>
      </c>
      <c r="N207" s="531">
        <v>2107</v>
      </c>
      <c r="O207" s="531">
        <v>18647</v>
      </c>
      <c r="P207" s="531">
        <v>-249135</v>
      </c>
      <c r="Q207" s="531">
        <v>-1949</v>
      </c>
      <c r="R207" s="531">
        <v>-251084</v>
      </c>
    </row>
    <row r="208" spans="1:21">
      <c r="A208" s="491">
        <f t="shared" si="24"/>
        <v>2000</v>
      </c>
      <c r="B208" s="491">
        <f t="shared" si="24"/>
        <v>12</v>
      </c>
      <c r="C208" s="531">
        <v>-244996</v>
      </c>
      <c r="D208" s="531">
        <v>60525</v>
      </c>
      <c r="E208" s="531">
        <v>-184471</v>
      </c>
      <c r="F208" s="531">
        <v>-344472</v>
      </c>
      <c r="G208" s="531">
        <v>88370</v>
      </c>
      <c r="H208" s="531">
        <v>-256102</v>
      </c>
      <c r="I208" s="531">
        <v>-707</v>
      </c>
      <c r="J208" s="531">
        <v>-304</v>
      </c>
      <c r="K208" s="531">
        <v>-1011</v>
      </c>
      <c r="L208" s="531">
        <v>7325</v>
      </c>
      <c r="M208" s="531">
        <v>-43079</v>
      </c>
      <c r="N208" s="531">
        <v>-547</v>
      </c>
      <c r="O208" s="531">
        <v>-43626</v>
      </c>
      <c r="P208" s="531">
        <v>-477885</v>
      </c>
      <c r="Q208" s="531">
        <v>-1689</v>
      </c>
      <c r="R208" s="531">
        <v>-479574</v>
      </c>
    </row>
    <row r="209" spans="2:18">
      <c r="B209" s="491" t="str">
        <f t="shared" si="24"/>
        <v>Annual</v>
      </c>
      <c r="C209" s="525">
        <v>2100917</v>
      </c>
      <c r="D209" s="525">
        <v>-1557405</v>
      </c>
      <c r="E209" s="525">
        <v>543512</v>
      </c>
      <c r="F209" s="525">
        <v>-172465</v>
      </c>
      <c r="G209" s="525">
        <v>-575660</v>
      </c>
      <c r="H209" s="525">
        <v>-748125</v>
      </c>
      <c r="I209" s="525">
        <v>885850</v>
      </c>
      <c r="J209" s="525">
        <v>225713</v>
      </c>
      <c r="K209" s="525">
        <v>1111563</v>
      </c>
      <c r="L209" s="525">
        <v>-17537</v>
      </c>
      <c r="M209" s="525">
        <v>-127327</v>
      </c>
      <c r="N209" s="525">
        <v>5353</v>
      </c>
      <c r="O209" s="525">
        <v>-121974</v>
      </c>
      <c r="P209" s="525">
        <v>767439</v>
      </c>
      <c r="Q209" s="525">
        <v>-21900</v>
      </c>
      <c r="R209" s="525">
        <v>745539</v>
      </c>
    </row>
    <row r="210" spans="2:18">
      <c r="E210" s="549"/>
      <c r="H210" s="549"/>
    </row>
    <row r="212" spans="2:18">
      <c r="G212" s="516"/>
    </row>
    <row r="213" spans="2:18">
      <c r="G213" s="516"/>
    </row>
  </sheetData>
  <pageMargins left="0.5" right="0.5" top="0.5" bottom="0.5" header="0" footer="0.25"/>
  <pageSetup scale="54" orientation="landscape" r:id="rId1"/>
  <headerFooter alignWithMargins="0">
    <oddHeader>&amp;C&amp;"Arial,Bold"&amp;16B2001 Preliminary Base Revenue&amp;R&amp;D</oddHeader>
  </headerFooter>
  <rowBreaks count="1" manualBreakCount="1">
    <brk id="8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transitionEvaluation="1">
    <tabColor rgb="FF00FF00"/>
    <pageSetUpPr fitToPage="1"/>
  </sheetPr>
  <dimension ref="A1:BF213"/>
  <sheetViews>
    <sheetView defaultGridColor="0" colorId="22" zoomScaleNormal="100" workbookViewId="0">
      <pane xSplit="2" ySplit="7" topLeftCell="C8" activePane="bottomRight" state="frozenSplit"/>
      <selection activeCell="K45" sqref="K45"/>
      <selection pane="topRight" activeCell="K45" sqref="K45"/>
      <selection pane="bottomLeft" activeCell="K45" sqref="K45"/>
      <selection pane="bottomRight" activeCell="C8" sqref="C8"/>
    </sheetView>
  </sheetViews>
  <sheetFormatPr defaultColWidth="20.28515625" defaultRowHeight="12.75"/>
  <cols>
    <col min="1" max="2" width="10" style="491" customWidth="1"/>
    <col min="3" max="3" width="17" style="491" bestFit="1" customWidth="1"/>
    <col min="4" max="4" width="14" style="491" bestFit="1" customWidth="1"/>
    <col min="5" max="6" width="17" style="491" bestFit="1" customWidth="1"/>
    <col min="7" max="7" width="12.85546875" style="491" bestFit="1" customWidth="1"/>
    <col min="8" max="9" width="17" style="491" bestFit="1" customWidth="1"/>
    <col min="10" max="10" width="12.42578125" style="491" bestFit="1" customWidth="1"/>
    <col min="11" max="11" width="17" style="491" bestFit="1" customWidth="1"/>
    <col min="12" max="12" width="12" style="491" bestFit="1" customWidth="1"/>
    <col min="13" max="15" width="12.85546875" style="491" bestFit="1" customWidth="1"/>
    <col min="16" max="16" width="17" style="491" bestFit="1" customWidth="1"/>
    <col min="17" max="17" width="13.42578125" style="491" bestFit="1" customWidth="1"/>
    <col min="18" max="18" width="17" style="491" bestFit="1" customWidth="1"/>
    <col min="19" max="19" width="10.28515625" style="491" bestFit="1" customWidth="1"/>
    <col min="20" max="21" width="17" style="491" bestFit="1" customWidth="1"/>
    <col min="22" max="26" width="20.28515625" style="491"/>
    <col min="27" max="27" width="5.42578125" style="491" bestFit="1" customWidth="1"/>
    <col min="28" max="28" width="4.85546875" style="491" bestFit="1" customWidth="1"/>
    <col min="29" max="29" width="11.28515625" style="491" customWidth="1"/>
    <col min="30" max="30" width="11.85546875" style="491" customWidth="1"/>
    <col min="31" max="31" width="11.28515625" style="491" customWidth="1"/>
    <col min="32" max="32" width="11.85546875" style="491" customWidth="1"/>
    <col min="33" max="33" width="11.28515625" style="491" customWidth="1"/>
    <col min="34" max="34" width="11.85546875" style="491" customWidth="1"/>
    <col min="35" max="35" width="11.28515625" style="491" customWidth="1"/>
    <col min="36" max="36" width="11.85546875" style="491" bestFit="1" customWidth="1"/>
    <col min="37" max="37" width="11.28515625" style="491" customWidth="1"/>
    <col min="38" max="38" width="11.85546875" style="491" customWidth="1"/>
    <col min="39" max="39" width="11.28515625" style="491" customWidth="1"/>
    <col min="40" max="40" width="11.85546875" style="491" bestFit="1" customWidth="1"/>
    <col min="41" max="42" width="12.28515625" style="491" customWidth="1"/>
    <col min="43" max="43" width="10.42578125" style="491" customWidth="1"/>
    <col min="44" max="45" width="9.7109375" style="491" customWidth="1"/>
    <col min="46" max="46" width="10.42578125" style="491" customWidth="1"/>
    <col min="47" max="47" width="12.28515625" style="491" customWidth="1"/>
    <col min="48" max="48" width="12.85546875" style="491" customWidth="1"/>
    <col min="49" max="50" width="7.5703125" style="491" customWidth="1"/>
    <col min="51" max="51" width="20.28515625" style="491"/>
    <col min="52" max="52" width="12.28515625" style="491" customWidth="1"/>
    <col min="53" max="53" width="12.85546875" style="491" customWidth="1"/>
    <col min="54" max="55" width="7.5703125" style="491" customWidth="1"/>
    <col min="56" max="16384" width="20.28515625" style="491"/>
  </cols>
  <sheetData>
    <row r="1" spans="1:56">
      <c r="C1" s="492" t="s">
        <v>54</v>
      </c>
      <c r="E1" s="492" t="s">
        <v>54</v>
      </c>
      <c r="F1" s="492" t="s">
        <v>54</v>
      </c>
      <c r="H1" s="492" t="s">
        <v>54</v>
      </c>
      <c r="I1" s="492" t="s">
        <v>54</v>
      </c>
      <c r="K1" s="492" t="s">
        <v>54</v>
      </c>
      <c r="P1" s="492" t="s">
        <v>54</v>
      </c>
      <c r="R1" s="493" t="s">
        <v>54</v>
      </c>
      <c r="S1" s="512"/>
      <c r="T1" s="493" t="s">
        <v>54</v>
      </c>
      <c r="U1" s="493" t="s">
        <v>54</v>
      </c>
      <c r="V1" s="493" t="s">
        <v>54</v>
      </c>
      <c r="W1" s="493" t="s">
        <v>54</v>
      </c>
      <c r="X1" s="493"/>
      <c r="Y1" s="493"/>
      <c r="Z1" s="493"/>
      <c r="AA1" s="493"/>
      <c r="AC1" s="512"/>
      <c r="AD1" s="512"/>
      <c r="AE1" s="512"/>
      <c r="AF1" s="512"/>
      <c r="AG1" s="512"/>
      <c r="AI1" s="512"/>
      <c r="AK1" s="512"/>
      <c r="AL1" s="512"/>
      <c r="AO1" s="512"/>
      <c r="AP1" s="512"/>
      <c r="AU1" s="512"/>
      <c r="AV1" s="512"/>
      <c r="BD1" s="512"/>
    </row>
    <row r="2" spans="1:56">
      <c r="C2" s="493" t="s">
        <v>57</v>
      </c>
      <c r="E2" s="492" t="s">
        <v>57</v>
      </c>
      <c r="F2" s="492" t="s">
        <v>57</v>
      </c>
      <c r="G2" s="512"/>
      <c r="H2" s="492" t="s">
        <v>57</v>
      </c>
      <c r="I2" s="492" t="s">
        <v>57</v>
      </c>
      <c r="K2" s="492" t="s">
        <v>57</v>
      </c>
      <c r="P2" s="492" t="s">
        <v>57</v>
      </c>
      <c r="R2" s="493" t="s">
        <v>57</v>
      </c>
      <c r="S2" s="512"/>
      <c r="T2" s="493" t="s">
        <v>57</v>
      </c>
      <c r="U2" s="493" t="s">
        <v>57</v>
      </c>
      <c r="V2" s="493" t="s">
        <v>57</v>
      </c>
      <c r="W2" s="493" t="s">
        <v>57</v>
      </c>
      <c r="X2" s="493"/>
      <c r="Y2" s="493"/>
      <c r="Z2" s="493"/>
      <c r="AA2" s="493"/>
      <c r="AC2" s="512"/>
      <c r="AD2" s="512"/>
      <c r="AG2" s="512"/>
      <c r="AI2" s="512"/>
      <c r="AK2" s="512"/>
      <c r="AL2" s="512"/>
      <c r="AO2" s="512"/>
      <c r="AP2" s="512"/>
      <c r="AU2" s="512"/>
      <c r="AV2" s="512"/>
      <c r="BB2" s="492" t="s">
        <v>268</v>
      </c>
      <c r="BC2" s="492" t="s">
        <v>268</v>
      </c>
      <c r="BD2" s="512"/>
    </row>
    <row r="3" spans="1:56">
      <c r="A3" s="550" t="s">
        <v>126</v>
      </c>
      <c r="B3" s="551"/>
      <c r="C3" s="492" t="s">
        <v>0</v>
      </c>
      <c r="D3" s="492" t="s">
        <v>0</v>
      </c>
      <c r="E3" s="492" t="s">
        <v>0</v>
      </c>
      <c r="F3" s="492" t="s">
        <v>1</v>
      </c>
      <c r="G3" s="492" t="s">
        <v>1</v>
      </c>
      <c r="H3" s="492" t="s">
        <v>1</v>
      </c>
      <c r="I3" s="492" t="s">
        <v>2</v>
      </c>
      <c r="J3" s="492" t="s">
        <v>2</v>
      </c>
      <c r="K3" s="492" t="s">
        <v>2</v>
      </c>
      <c r="L3" s="492" t="s">
        <v>75</v>
      </c>
      <c r="M3" s="493" t="s">
        <v>226</v>
      </c>
      <c r="N3" s="493" t="s">
        <v>226</v>
      </c>
      <c r="O3" s="493" t="s">
        <v>226</v>
      </c>
      <c r="P3" s="492" t="s">
        <v>61</v>
      </c>
      <c r="Q3" s="492" t="s">
        <v>66</v>
      </c>
      <c r="R3" s="492" t="s">
        <v>61</v>
      </c>
      <c r="T3" s="492" t="s">
        <v>34</v>
      </c>
      <c r="U3" s="492" t="s">
        <v>34</v>
      </c>
      <c r="V3" s="492" t="s">
        <v>34</v>
      </c>
      <c r="W3" s="492" t="s">
        <v>34</v>
      </c>
      <c r="X3" s="492"/>
      <c r="Y3" s="492"/>
      <c r="Z3" s="492"/>
      <c r="AA3" s="492"/>
      <c r="AC3" s="492"/>
      <c r="AD3" s="492"/>
      <c r="AE3" s="492"/>
      <c r="AF3" s="493"/>
      <c r="AG3" s="492"/>
      <c r="AH3" s="493"/>
      <c r="AI3" s="492"/>
      <c r="AJ3" s="492"/>
      <c r="AK3" s="492"/>
      <c r="AL3" s="492"/>
      <c r="AM3" s="493"/>
      <c r="AN3" s="492"/>
      <c r="AO3" s="492"/>
      <c r="AP3" s="492"/>
      <c r="AQ3" s="492"/>
      <c r="AR3" s="492"/>
      <c r="AS3" s="492"/>
      <c r="AT3" s="492"/>
      <c r="AU3" s="492"/>
      <c r="AV3" s="492"/>
      <c r="AW3" s="492" t="s">
        <v>34</v>
      </c>
      <c r="AX3" s="492" t="s">
        <v>34</v>
      </c>
      <c r="AZ3" s="492" t="s">
        <v>268</v>
      </c>
      <c r="BA3" s="492" t="s">
        <v>268</v>
      </c>
      <c r="BB3" s="492" t="s">
        <v>34</v>
      </c>
      <c r="BC3" s="492" t="s">
        <v>34</v>
      </c>
    </row>
    <row r="4" spans="1:56">
      <c r="A4" s="550" t="s">
        <v>63</v>
      </c>
      <c r="B4" s="551"/>
      <c r="C4" s="493" t="s">
        <v>226</v>
      </c>
      <c r="D4" s="493" t="s">
        <v>226</v>
      </c>
      <c r="E4" s="511" t="s">
        <v>226</v>
      </c>
      <c r="F4" s="511" t="s">
        <v>226</v>
      </c>
      <c r="G4" s="511" t="s">
        <v>226</v>
      </c>
      <c r="H4" s="511" t="s">
        <v>226</v>
      </c>
      <c r="I4" s="511" t="s">
        <v>226</v>
      </c>
      <c r="J4" s="511" t="s">
        <v>226</v>
      </c>
      <c r="K4" s="511" t="s">
        <v>226</v>
      </c>
      <c r="L4" s="511" t="s">
        <v>226</v>
      </c>
      <c r="M4" s="492" t="s">
        <v>60</v>
      </c>
      <c r="N4" s="492" t="s">
        <v>60</v>
      </c>
      <c r="O4" s="492" t="s">
        <v>60</v>
      </c>
      <c r="P4" s="492" t="s">
        <v>88</v>
      </c>
      <c r="Q4" s="492" t="s">
        <v>80</v>
      </c>
      <c r="R4" s="492" t="s">
        <v>89</v>
      </c>
      <c r="T4" s="492" t="s">
        <v>88</v>
      </c>
      <c r="U4" s="492" t="s">
        <v>89</v>
      </c>
      <c r="V4" s="492" t="s">
        <v>88</v>
      </c>
      <c r="W4" s="492" t="s">
        <v>89</v>
      </c>
      <c r="X4" s="492" t="s">
        <v>1</v>
      </c>
      <c r="Y4" s="492" t="s">
        <v>2</v>
      </c>
      <c r="Z4" s="492" t="s">
        <v>53</v>
      </c>
      <c r="AA4" s="492"/>
      <c r="AC4" s="492" t="s">
        <v>0</v>
      </c>
      <c r="AD4" s="492" t="s">
        <v>0</v>
      </c>
      <c r="AE4" s="492" t="s">
        <v>0</v>
      </c>
      <c r="AF4" s="492" t="s">
        <v>0</v>
      </c>
      <c r="AG4" s="492" t="s">
        <v>0</v>
      </c>
      <c r="AH4" s="492" t="s">
        <v>0</v>
      </c>
      <c r="AI4" s="492" t="s">
        <v>1</v>
      </c>
      <c r="AJ4" s="492" t="s">
        <v>1</v>
      </c>
      <c r="AK4" s="492" t="s">
        <v>1</v>
      </c>
      <c r="AL4" s="492" t="s">
        <v>1</v>
      </c>
      <c r="AM4" s="492" t="s">
        <v>1</v>
      </c>
      <c r="AN4" s="492" t="s">
        <v>1</v>
      </c>
      <c r="AO4" s="493" t="s">
        <v>42</v>
      </c>
      <c r="AP4" s="511" t="s">
        <v>45</v>
      </c>
      <c r="AQ4" s="493" t="s">
        <v>269</v>
      </c>
      <c r="AR4" s="493" t="s">
        <v>42</v>
      </c>
      <c r="AS4" s="511" t="s">
        <v>45</v>
      </c>
      <c r="AT4" s="493" t="s">
        <v>270</v>
      </c>
      <c r="AU4" s="492" t="s">
        <v>34</v>
      </c>
      <c r="AV4" s="492" t="s">
        <v>34</v>
      </c>
      <c r="AW4" s="492" t="s">
        <v>271</v>
      </c>
      <c r="AX4" s="492" t="s">
        <v>272</v>
      </c>
      <c r="AZ4" s="492" t="s">
        <v>34</v>
      </c>
      <c r="BA4" s="492" t="s">
        <v>34</v>
      </c>
      <c r="BB4" s="492" t="s">
        <v>271</v>
      </c>
      <c r="BC4" s="492" t="s">
        <v>272</v>
      </c>
    </row>
    <row r="5" spans="1:56">
      <c r="A5" s="550" t="s">
        <v>72</v>
      </c>
      <c r="B5" s="551"/>
      <c r="C5" s="492" t="s">
        <v>230</v>
      </c>
      <c r="D5" s="492" t="s">
        <v>231</v>
      </c>
      <c r="E5" s="492" t="s">
        <v>232</v>
      </c>
      <c r="F5" s="492" t="s">
        <v>230</v>
      </c>
      <c r="G5" s="492" t="s">
        <v>231</v>
      </c>
      <c r="H5" s="492" t="s">
        <v>232</v>
      </c>
      <c r="I5" s="492" t="s">
        <v>230</v>
      </c>
      <c r="J5" s="492" t="s">
        <v>231</v>
      </c>
      <c r="K5" s="492" t="s">
        <v>232</v>
      </c>
      <c r="L5" s="492" t="s">
        <v>233</v>
      </c>
      <c r="M5" s="492" t="s">
        <v>76</v>
      </c>
      <c r="N5" s="492" t="s">
        <v>77</v>
      </c>
      <c r="O5" s="493" t="s">
        <v>64</v>
      </c>
      <c r="P5" s="493" t="s">
        <v>226</v>
      </c>
      <c r="Q5" s="493"/>
      <c r="R5" s="493" t="s">
        <v>226</v>
      </c>
      <c r="S5" s="512"/>
      <c r="T5" s="493" t="s">
        <v>226</v>
      </c>
      <c r="U5" s="493" t="s">
        <v>226</v>
      </c>
      <c r="V5" s="493" t="s">
        <v>226</v>
      </c>
      <c r="W5" s="493" t="s">
        <v>226</v>
      </c>
      <c r="X5" s="493" t="s">
        <v>234</v>
      </c>
      <c r="Y5" s="493" t="s">
        <v>234</v>
      </c>
      <c r="Z5" s="493" t="s">
        <v>234</v>
      </c>
      <c r="AA5" s="493"/>
      <c r="AB5" s="502"/>
      <c r="AC5" s="492" t="s">
        <v>273</v>
      </c>
      <c r="AD5" s="492" t="s">
        <v>273</v>
      </c>
      <c r="AE5" s="492" t="s">
        <v>274</v>
      </c>
      <c r="AF5" s="492" t="s">
        <v>274</v>
      </c>
      <c r="AG5" s="492" t="s">
        <v>53</v>
      </c>
      <c r="AH5" s="492" t="s">
        <v>53</v>
      </c>
      <c r="AI5" s="492" t="s">
        <v>273</v>
      </c>
      <c r="AJ5" s="492" t="s">
        <v>273</v>
      </c>
      <c r="AK5" s="492" t="s">
        <v>274</v>
      </c>
      <c r="AL5" s="492" t="s">
        <v>274</v>
      </c>
      <c r="AM5" s="492" t="s">
        <v>53</v>
      </c>
      <c r="AN5" s="492" t="s">
        <v>53</v>
      </c>
      <c r="AO5" s="493" t="s">
        <v>269</v>
      </c>
      <c r="AP5" s="493" t="s">
        <v>269</v>
      </c>
      <c r="AQ5" s="492" t="s">
        <v>2</v>
      </c>
      <c r="AR5" s="493" t="s">
        <v>270</v>
      </c>
      <c r="AS5" s="493" t="s">
        <v>270</v>
      </c>
      <c r="AT5" s="492" t="s">
        <v>275</v>
      </c>
      <c r="AU5" s="492" t="s">
        <v>271</v>
      </c>
      <c r="AV5" s="492" t="s">
        <v>272</v>
      </c>
      <c r="AW5" s="492" t="s">
        <v>276</v>
      </c>
      <c r="AX5" s="492" t="s">
        <v>276</v>
      </c>
      <c r="AZ5" s="492" t="s">
        <v>271</v>
      </c>
      <c r="BA5" s="492" t="s">
        <v>272</v>
      </c>
      <c r="BB5" s="492" t="s">
        <v>276</v>
      </c>
      <c r="BC5" s="492" t="s">
        <v>276</v>
      </c>
    </row>
    <row r="6" spans="1:56">
      <c r="A6" s="550" t="s">
        <v>128</v>
      </c>
      <c r="B6" s="551"/>
      <c r="C6" s="492" t="s">
        <v>249</v>
      </c>
      <c r="D6" s="492" t="s">
        <v>249</v>
      </c>
      <c r="E6" s="492" t="s">
        <v>249</v>
      </c>
      <c r="F6" s="492" t="s">
        <v>249</v>
      </c>
      <c r="G6" s="492" t="s">
        <v>249</v>
      </c>
      <c r="H6" s="492" t="s">
        <v>249</v>
      </c>
      <c r="I6" s="492" t="s">
        <v>249</v>
      </c>
      <c r="J6" s="492" t="s">
        <v>249</v>
      </c>
      <c r="K6" s="492" t="s">
        <v>249</v>
      </c>
      <c r="L6" s="492" t="s">
        <v>249</v>
      </c>
      <c r="M6" s="492" t="s">
        <v>250</v>
      </c>
      <c r="N6" s="492" t="s">
        <v>250</v>
      </c>
      <c r="O6" s="492" t="s">
        <v>250</v>
      </c>
      <c r="P6" s="492" t="s">
        <v>249</v>
      </c>
      <c r="Q6" s="492" t="s">
        <v>249</v>
      </c>
      <c r="R6" s="492" t="s">
        <v>249</v>
      </c>
      <c r="T6" s="505" t="s">
        <v>265</v>
      </c>
      <c r="U6" s="505" t="s">
        <v>265</v>
      </c>
      <c r="V6" s="505" t="s">
        <v>266</v>
      </c>
      <c r="W6" s="505" t="s">
        <v>266</v>
      </c>
      <c r="X6" s="492" t="s">
        <v>252</v>
      </c>
      <c r="Y6" s="492" t="s">
        <v>252</v>
      </c>
      <c r="Z6" s="492" t="s">
        <v>252</v>
      </c>
      <c r="AA6" s="492"/>
      <c r="AB6" s="532"/>
      <c r="AC6" s="505" t="s">
        <v>277</v>
      </c>
      <c r="AD6" s="505" t="s">
        <v>278</v>
      </c>
      <c r="AE6" s="505" t="s">
        <v>277</v>
      </c>
      <c r="AF6" s="505" t="s">
        <v>278</v>
      </c>
      <c r="AG6" s="505" t="s">
        <v>277</v>
      </c>
      <c r="AH6" s="505" t="s">
        <v>278</v>
      </c>
      <c r="AI6" s="505" t="s">
        <v>277</v>
      </c>
      <c r="AJ6" s="505" t="s">
        <v>278</v>
      </c>
      <c r="AK6" s="505" t="s">
        <v>277</v>
      </c>
      <c r="AL6" s="505" t="s">
        <v>278</v>
      </c>
      <c r="AM6" s="505" t="s">
        <v>277</v>
      </c>
      <c r="AN6" s="505" t="s">
        <v>278</v>
      </c>
      <c r="AO6" s="492" t="s">
        <v>2</v>
      </c>
      <c r="AP6" s="492" t="s">
        <v>2</v>
      </c>
      <c r="AQ6" s="492" t="s">
        <v>279</v>
      </c>
      <c r="AR6" s="492" t="s">
        <v>275</v>
      </c>
      <c r="AS6" s="492" t="s">
        <v>275</v>
      </c>
      <c r="AT6" s="492" t="s">
        <v>279</v>
      </c>
      <c r="AU6" s="492" t="s">
        <v>276</v>
      </c>
      <c r="AV6" s="492" t="s">
        <v>276</v>
      </c>
      <c r="AW6" s="492" t="s">
        <v>280</v>
      </c>
      <c r="AX6" s="492" t="s">
        <v>280</v>
      </c>
      <c r="AZ6" s="492" t="s">
        <v>276</v>
      </c>
      <c r="BA6" s="492" t="s">
        <v>276</v>
      </c>
      <c r="BB6" s="492" t="s">
        <v>280</v>
      </c>
      <c r="BC6" s="492" t="s">
        <v>280</v>
      </c>
    </row>
    <row r="7" spans="1:56">
      <c r="C7" s="492" t="s">
        <v>130</v>
      </c>
      <c r="D7" s="492" t="s">
        <v>130</v>
      </c>
      <c r="E7" s="492" t="s">
        <v>130</v>
      </c>
      <c r="F7" s="507" t="s">
        <v>130</v>
      </c>
      <c r="G7" s="492" t="s">
        <v>130</v>
      </c>
      <c r="H7" s="492" t="s">
        <v>130</v>
      </c>
      <c r="I7" s="507" t="s">
        <v>130</v>
      </c>
      <c r="J7" s="508" t="s">
        <v>130</v>
      </c>
      <c r="K7" s="492" t="s">
        <v>130</v>
      </c>
      <c r="L7" s="492" t="s">
        <v>130</v>
      </c>
      <c r="M7" s="552" t="s">
        <v>130</v>
      </c>
      <c r="N7" s="552" t="s">
        <v>130</v>
      </c>
      <c r="O7" s="493" t="s">
        <v>130</v>
      </c>
      <c r="P7" s="493" t="s">
        <v>110</v>
      </c>
      <c r="Q7" s="505"/>
      <c r="R7" s="493"/>
      <c r="S7" s="551" t="s">
        <v>259</v>
      </c>
      <c r="T7" s="551"/>
      <c r="U7" s="551"/>
      <c r="X7" s="492" t="s">
        <v>281</v>
      </c>
      <c r="Y7" s="492" t="s">
        <v>281</v>
      </c>
      <c r="Z7" s="492"/>
      <c r="AA7" s="492"/>
      <c r="AE7" s="512"/>
      <c r="AF7" s="512"/>
      <c r="AG7" s="512"/>
      <c r="AH7" s="512"/>
      <c r="AJ7" s="512"/>
      <c r="AK7" s="512"/>
      <c r="AL7" s="512"/>
      <c r="AM7" s="512"/>
      <c r="AN7" s="512"/>
      <c r="AO7" s="512"/>
      <c r="AP7" s="512"/>
      <c r="AQ7" s="512"/>
      <c r="AR7" s="512"/>
      <c r="AS7" s="512"/>
      <c r="AT7" s="512"/>
      <c r="AU7" s="512"/>
      <c r="AV7" s="512"/>
      <c r="AZ7" s="512"/>
      <c r="BA7" s="512"/>
      <c r="BD7" s="512"/>
    </row>
    <row r="8" spans="1:56">
      <c r="A8" s="512">
        <v>2001</v>
      </c>
      <c r="B8" s="512">
        <v>1</v>
      </c>
      <c r="C8" s="555">
        <v>21045767</v>
      </c>
      <c r="D8" s="513">
        <v>-1992605</v>
      </c>
      <c r="E8" s="513">
        <v>19053162</v>
      </c>
      <c r="F8" s="513">
        <v>9088076</v>
      </c>
      <c r="G8" s="513">
        <v>-1478610</v>
      </c>
      <c r="H8" s="513">
        <v>7609466</v>
      </c>
      <c r="I8" s="513">
        <v>2934972</v>
      </c>
      <c r="J8" s="513">
        <v>-204566</v>
      </c>
      <c r="K8" s="513">
        <v>2730406</v>
      </c>
      <c r="L8" s="513">
        <v>160338</v>
      </c>
      <c r="M8" s="513">
        <v>1053838</v>
      </c>
      <c r="N8" s="513">
        <v>143659</v>
      </c>
      <c r="O8" s="513">
        <v>1197497</v>
      </c>
      <c r="P8" s="513">
        <v>30750869</v>
      </c>
      <c r="Q8" s="513">
        <v>510</v>
      </c>
      <c r="R8" s="513">
        <v>30751379</v>
      </c>
      <c r="S8" s="555"/>
      <c r="T8" s="513">
        <v>29553372</v>
      </c>
      <c r="U8" s="513">
        <v>29553882</v>
      </c>
      <c r="V8" s="516">
        <v>33229153</v>
      </c>
      <c r="W8" s="516">
        <v>33229663</v>
      </c>
      <c r="X8" s="516">
        <v>0</v>
      </c>
      <c r="Y8" s="516">
        <v>0</v>
      </c>
      <c r="Z8" s="516">
        <v>0</v>
      </c>
      <c r="AA8" s="516"/>
      <c r="AB8" s="505"/>
      <c r="AC8" s="553"/>
      <c r="AD8" s="553"/>
      <c r="AE8" s="553"/>
      <c r="AF8" s="556"/>
      <c r="AG8" s="556"/>
      <c r="AH8" s="554"/>
      <c r="AK8" s="554"/>
      <c r="AL8" s="554"/>
      <c r="AM8" s="554"/>
      <c r="AN8" s="554"/>
      <c r="AO8" s="554"/>
      <c r="AP8" s="554"/>
      <c r="AU8" s="554"/>
      <c r="AV8" s="554"/>
      <c r="AZ8" s="554"/>
      <c r="BA8" s="554"/>
      <c r="BD8" s="554"/>
    </row>
    <row r="9" spans="1:56">
      <c r="A9" s="512">
        <v>2001</v>
      </c>
      <c r="B9" s="512">
        <v>2</v>
      </c>
      <c r="C9" s="555">
        <v>15019121</v>
      </c>
      <c r="D9" s="513">
        <v>-2961108</v>
      </c>
      <c r="E9" s="513">
        <v>12058013</v>
      </c>
      <c r="F9" s="513">
        <v>8088390</v>
      </c>
      <c r="G9" s="513">
        <v>-1159438</v>
      </c>
      <c r="H9" s="513">
        <v>6928952</v>
      </c>
      <c r="I9" s="513">
        <v>2857563</v>
      </c>
      <c r="J9" s="513">
        <v>-1231682</v>
      </c>
      <c r="K9" s="513">
        <v>1625881</v>
      </c>
      <c r="L9" s="513">
        <v>161804</v>
      </c>
      <c r="M9" s="513">
        <v>779064</v>
      </c>
      <c r="N9" s="513">
        <v>106187</v>
      </c>
      <c r="O9" s="513">
        <v>885251</v>
      </c>
      <c r="P9" s="513">
        <v>21659901</v>
      </c>
      <c r="Q9" s="513">
        <v>441</v>
      </c>
      <c r="R9" s="513">
        <v>21660342</v>
      </c>
      <c r="S9" s="555"/>
      <c r="T9" s="513">
        <v>20774650</v>
      </c>
      <c r="U9" s="513">
        <v>20775091</v>
      </c>
      <c r="V9" s="516">
        <v>26126878</v>
      </c>
      <c r="W9" s="516">
        <v>26127319</v>
      </c>
      <c r="X9" s="516">
        <v>0</v>
      </c>
      <c r="Y9" s="516">
        <v>0</v>
      </c>
      <c r="Z9" s="516">
        <v>0</v>
      </c>
      <c r="AA9" s="516"/>
      <c r="AB9" s="505"/>
      <c r="AC9" s="553"/>
      <c r="AD9" s="553"/>
      <c r="AE9" s="553"/>
      <c r="AF9" s="556"/>
      <c r="AG9" s="556"/>
      <c r="AH9" s="554"/>
      <c r="AK9" s="554"/>
      <c r="AL9" s="554"/>
      <c r="AM9" s="554"/>
      <c r="AN9" s="554"/>
      <c r="AO9" s="554"/>
      <c r="AP9" s="554"/>
      <c r="AU9" s="554"/>
      <c r="AV9" s="554"/>
      <c r="AZ9" s="554"/>
      <c r="BA9" s="554"/>
      <c r="BD9" s="554"/>
    </row>
    <row r="10" spans="1:56">
      <c r="A10" s="512">
        <v>2001</v>
      </c>
      <c r="B10" s="512">
        <v>3</v>
      </c>
      <c r="C10" s="555">
        <v>12430351</v>
      </c>
      <c r="D10" s="513">
        <v>1787900</v>
      </c>
      <c r="E10" s="513">
        <v>14218251</v>
      </c>
      <c r="F10" s="513">
        <v>7847746</v>
      </c>
      <c r="G10" s="513">
        <v>1501961</v>
      </c>
      <c r="H10" s="513">
        <v>9349707</v>
      </c>
      <c r="I10" s="513">
        <v>2648012</v>
      </c>
      <c r="J10" s="513">
        <v>1033263</v>
      </c>
      <c r="K10" s="513">
        <v>3681275</v>
      </c>
      <c r="L10" s="513">
        <v>161969</v>
      </c>
      <c r="M10" s="513">
        <v>764754</v>
      </c>
      <c r="N10" s="513">
        <v>110407</v>
      </c>
      <c r="O10" s="513">
        <v>875161</v>
      </c>
      <c r="P10" s="513">
        <v>28286363</v>
      </c>
      <c r="Q10" s="513">
        <v>412</v>
      </c>
      <c r="R10" s="513">
        <v>28286775</v>
      </c>
      <c r="S10" s="555"/>
      <c r="T10" s="513">
        <v>27411202</v>
      </c>
      <c r="U10" s="513">
        <v>27411614</v>
      </c>
      <c r="V10" s="516">
        <v>23088078</v>
      </c>
      <c r="W10" s="516">
        <v>23088490</v>
      </c>
      <c r="X10" s="516">
        <v>0</v>
      </c>
      <c r="Y10" s="516">
        <v>0</v>
      </c>
      <c r="Z10" s="516">
        <v>0</v>
      </c>
      <c r="AA10" s="516"/>
      <c r="AB10" s="505"/>
      <c r="AC10" s="553"/>
      <c r="AD10" s="553"/>
      <c r="AE10" s="553"/>
      <c r="AF10" s="556"/>
      <c r="AG10" s="554"/>
      <c r="AH10" s="554"/>
      <c r="AK10" s="554"/>
      <c r="AL10" s="554"/>
      <c r="AM10" s="554"/>
      <c r="AN10" s="554"/>
      <c r="AO10" s="554"/>
      <c r="AP10" s="554"/>
      <c r="AU10" s="554"/>
      <c r="AV10" s="554"/>
      <c r="AZ10" s="554"/>
      <c r="BA10" s="554"/>
      <c r="BD10" s="554"/>
    </row>
    <row r="11" spans="1:56">
      <c r="A11" s="524">
        <v>2001</v>
      </c>
      <c r="B11" s="524">
        <v>4</v>
      </c>
      <c r="C11" s="522">
        <v>14389930</v>
      </c>
      <c r="D11" s="525">
        <v>-15314</v>
      </c>
      <c r="E11" s="522">
        <v>14374616</v>
      </c>
      <c r="F11" s="525">
        <v>8868070</v>
      </c>
      <c r="G11" s="525">
        <v>195730</v>
      </c>
      <c r="H11" s="522">
        <v>9063800</v>
      </c>
      <c r="I11" s="525">
        <v>3016945</v>
      </c>
      <c r="J11" s="525">
        <v>70947</v>
      </c>
      <c r="K11" s="522">
        <v>3087892</v>
      </c>
      <c r="L11" s="522">
        <v>170997</v>
      </c>
      <c r="M11" s="522">
        <v>743461</v>
      </c>
      <c r="N11" s="522">
        <v>119182</v>
      </c>
      <c r="O11" s="525">
        <v>862643</v>
      </c>
      <c r="P11" s="522">
        <v>27559948</v>
      </c>
      <c r="Q11" s="522">
        <v>364</v>
      </c>
      <c r="R11" s="522">
        <v>27560312</v>
      </c>
      <c r="S11" s="513"/>
      <c r="T11" s="522">
        <v>26697305</v>
      </c>
      <c r="U11" s="522">
        <v>26697669</v>
      </c>
      <c r="V11" s="523">
        <v>26445942</v>
      </c>
      <c r="W11" s="523">
        <v>26446306</v>
      </c>
      <c r="X11" s="516">
        <v>0</v>
      </c>
      <c r="Y11" s="516">
        <v>0</v>
      </c>
      <c r="Z11" s="516">
        <v>0</v>
      </c>
      <c r="AA11" s="516"/>
      <c r="AB11" s="505"/>
      <c r="AC11" s="534"/>
      <c r="AD11" s="534"/>
      <c r="AE11" s="553"/>
      <c r="AF11" s="556"/>
      <c r="AG11" s="554"/>
      <c r="AH11" s="554"/>
      <c r="AK11" s="554"/>
      <c r="AL11" s="554"/>
      <c r="AM11" s="554"/>
      <c r="AN11" s="554"/>
      <c r="AO11" s="554"/>
      <c r="AP11" s="554"/>
      <c r="AU11" s="554"/>
      <c r="AV11" s="554"/>
      <c r="AZ11" s="554"/>
      <c r="BA11" s="554"/>
      <c r="BD11" s="554"/>
    </row>
    <row r="12" spans="1:56">
      <c r="A12" s="524">
        <v>2001</v>
      </c>
      <c r="B12" s="524">
        <v>5</v>
      </c>
      <c r="C12" s="522">
        <v>15223212</v>
      </c>
      <c r="D12" s="525">
        <v>2571425</v>
      </c>
      <c r="E12" s="522">
        <v>17794637</v>
      </c>
      <c r="F12" s="525">
        <v>9190212</v>
      </c>
      <c r="G12" s="525">
        <v>1556300</v>
      </c>
      <c r="H12" s="522">
        <v>10746512</v>
      </c>
      <c r="I12" s="525">
        <v>3310403</v>
      </c>
      <c r="J12" s="525">
        <v>255442</v>
      </c>
      <c r="K12" s="522">
        <v>3565845</v>
      </c>
      <c r="L12" s="522">
        <v>171249</v>
      </c>
      <c r="M12" s="522">
        <v>903596</v>
      </c>
      <c r="N12" s="522">
        <v>141322</v>
      </c>
      <c r="O12" s="525">
        <v>1044918</v>
      </c>
      <c r="P12" s="522">
        <v>33323161</v>
      </c>
      <c r="Q12" s="522">
        <v>343</v>
      </c>
      <c r="R12" s="522">
        <v>33323504</v>
      </c>
      <c r="S12" s="513"/>
      <c r="T12" s="522">
        <v>32278243</v>
      </c>
      <c r="U12" s="522">
        <v>32278586</v>
      </c>
      <c r="V12" s="523">
        <v>27895076</v>
      </c>
      <c r="W12" s="523">
        <v>27895419</v>
      </c>
      <c r="X12" s="516">
        <v>0</v>
      </c>
      <c r="Y12" s="516">
        <v>0</v>
      </c>
      <c r="Z12" s="516">
        <v>0</v>
      </c>
      <c r="AA12" s="516"/>
      <c r="AB12" s="505"/>
      <c r="AC12" s="534"/>
      <c r="AD12" s="534"/>
      <c r="AE12" s="553"/>
      <c r="AF12" s="556"/>
      <c r="AG12" s="557"/>
      <c r="AH12" s="554"/>
      <c r="AK12" s="554"/>
      <c r="AL12" s="554"/>
      <c r="AM12" s="554"/>
      <c r="AN12" s="554"/>
      <c r="AO12" s="554"/>
      <c r="AP12" s="554"/>
      <c r="AU12" s="554"/>
      <c r="AV12" s="554"/>
      <c r="AZ12" s="554"/>
      <c r="BA12" s="554"/>
      <c r="BD12" s="554"/>
    </row>
    <row r="13" spans="1:56">
      <c r="A13" s="524">
        <v>2001</v>
      </c>
      <c r="B13" s="524">
        <v>6</v>
      </c>
      <c r="C13" s="522">
        <v>20900897</v>
      </c>
      <c r="D13" s="525">
        <v>2221556</v>
      </c>
      <c r="E13" s="522">
        <v>23122453</v>
      </c>
      <c r="F13" s="525">
        <v>10281641</v>
      </c>
      <c r="G13" s="525">
        <v>175193</v>
      </c>
      <c r="H13" s="522">
        <v>10456834</v>
      </c>
      <c r="I13" s="525">
        <v>3347024</v>
      </c>
      <c r="J13" s="525">
        <v>-38285</v>
      </c>
      <c r="K13" s="522">
        <v>3308739</v>
      </c>
      <c r="L13" s="522">
        <v>171489</v>
      </c>
      <c r="M13" s="522">
        <v>1024348</v>
      </c>
      <c r="N13" s="522">
        <v>157747</v>
      </c>
      <c r="O13" s="525">
        <v>1182095</v>
      </c>
      <c r="P13" s="522">
        <v>38241610</v>
      </c>
      <c r="Q13" s="522">
        <v>323</v>
      </c>
      <c r="R13" s="522">
        <v>38241933</v>
      </c>
      <c r="S13" s="513"/>
      <c r="T13" s="522">
        <v>37059515</v>
      </c>
      <c r="U13" s="522">
        <v>37059838</v>
      </c>
      <c r="V13" s="523">
        <v>34701051</v>
      </c>
      <c r="W13" s="523">
        <v>34701374</v>
      </c>
      <c r="X13" s="516">
        <v>0</v>
      </c>
      <c r="Y13" s="516">
        <v>0</v>
      </c>
      <c r="Z13" s="516">
        <v>0</v>
      </c>
      <c r="AA13" s="516"/>
      <c r="AB13" s="492"/>
      <c r="AC13" s="553"/>
      <c r="AD13" s="534"/>
      <c r="AE13" s="553"/>
      <c r="AF13" s="556"/>
      <c r="AG13" s="554"/>
      <c r="AH13" s="554"/>
      <c r="AI13" s="554"/>
      <c r="AK13" s="554"/>
      <c r="AL13" s="554"/>
      <c r="AM13" s="554"/>
      <c r="AN13" s="554"/>
      <c r="AO13" s="554"/>
      <c r="AP13" s="554"/>
      <c r="AU13" s="554"/>
      <c r="AV13" s="554"/>
      <c r="AZ13" s="554"/>
      <c r="BA13" s="554"/>
      <c r="BD13" s="554"/>
    </row>
    <row r="14" spans="1:56">
      <c r="A14" s="524">
        <v>2001</v>
      </c>
      <c r="B14" s="524">
        <v>7</v>
      </c>
      <c r="C14" s="522">
        <v>23176331</v>
      </c>
      <c r="D14" s="525">
        <v>913226</v>
      </c>
      <c r="E14" s="522">
        <v>24089557</v>
      </c>
      <c r="F14" s="525">
        <v>10504993</v>
      </c>
      <c r="G14" s="525">
        <v>104013</v>
      </c>
      <c r="H14" s="522">
        <v>10609006</v>
      </c>
      <c r="I14" s="525">
        <v>3471745</v>
      </c>
      <c r="J14" s="525">
        <v>-40566</v>
      </c>
      <c r="K14" s="522">
        <v>3431179</v>
      </c>
      <c r="L14" s="522">
        <v>171722</v>
      </c>
      <c r="M14" s="522">
        <v>1090049</v>
      </c>
      <c r="N14" s="522">
        <v>167002</v>
      </c>
      <c r="O14" s="525">
        <v>1257051</v>
      </c>
      <c r="P14" s="522">
        <v>39558515</v>
      </c>
      <c r="Q14" s="522">
        <v>302</v>
      </c>
      <c r="R14" s="522">
        <v>39558817</v>
      </c>
      <c r="S14" s="513"/>
      <c r="T14" s="522">
        <v>38301464</v>
      </c>
      <c r="U14" s="522">
        <v>38301766</v>
      </c>
      <c r="V14" s="523">
        <v>37324791</v>
      </c>
      <c r="W14" s="523">
        <v>37325093</v>
      </c>
      <c r="X14" s="516">
        <v>0</v>
      </c>
      <c r="Y14" s="516">
        <v>0</v>
      </c>
      <c r="Z14" s="516">
        <v>0</v>
      </c>
      <c r="AA14" s="516"/>
      <c r="AB14" s="522"/>
      <c r="AC14" s="505"/>
      <c r="AD14" s="505"/>
      <c r="AE14" s="505"/>
      <c r="AF14" s="505"/>
      <c r="AG14" s="505"/>
      <c r="AH14" s="492"/>
      <c r="AI14" s="541"/>
      <c r="AK14" s="541"/>
      <c r="AL14" s="541"/>
      <c r="AM14" s="541"/>
      <c r="AN14" s="541"/>
      <c r="AO14" s="541"/>
      <c r="AP14" s="541"/>
      <c r="AU14" s="541"/>
      <c r="AV14" s="541"/>
      <c r="AZ14" s="541"/>
      <c r="BA14" s="541"/>
      <c r="BD14" s="541"/>
    </row>
    <row r="15" spans="1:56">
      <c r="A15" s="524">
        <v>2001</v>
      </c>
      <c r="B15" s="524">
        <v>8</v>
      </c>
      <c r="C15" s="522">
        <v>24039256</v>
      </c>
      <c r="D15" s="525">
        <v>599798</v>
      </c>
      <c r="E15" s="522">
        <v>24639054</v>
      </c>
      <c r="F15" s="525">
        <v>10733612</v>
      </c>
      <c r="G15" s="525">
        <v>14176</v>
      </c>
      <c r="H15" s="522">
        <v>10747788</v>
      </c>
      <c r="I15" s="525">
        <v>3685532</v>
      </c>
      <c r="J15" s="525">
        <v>66436</v>
      </c>
      <c r="K15" s="522">
        <v>3751968</v>
      </c>
      <c r="L15" s="522">
        <v>171979</v>
      </c>
      <c r="M15" s="522">
        <v>1073152</v>
      </c>
      <c r="N15" s="522">
        <v>172121</v>
      </c>
      <c r="O15" s="525">
        <v>1245273</v>
      </c>
      <c r="P15" s="522">
        <v>40556062</v>
      </c>
      <c r="Q15" s="522">
        <v>282</v>
      </c>
      <c r="R15" s="522">
        <v>40556344</v>
      </c>
      <c r="S15" s="513"/>
      <c r="T15" s="522">
        <v>39310789</v>
      </c>
      <c r="U15" s="522">
        <v>39311071</v>
      </c>
      <c r="V15" s="523">
        <v>38630379</v>
      </c>
      <c r="W15" s="523">
        <v>38630661</v>
      </c>
      <c r="X15" s="516">
        <v>0</v>
      </c>
      <c r="Y15" s="516">
        <v>0</v>
      </c>
      <c r="Z15" s="516">
        <v>0</v>
      </c>
      <c r="AA15" s="516"/>
      <c r="AB15" s="522"/>
      <c r="AD15" s="516"/>
      <c r="AH15" s="534"/>
      <c r="AI15" s="541"/>
      <c r="AK15" s="541"/>
      <c r="AL15" s="541"/>
      <c r="AM15" s="541"/>
      <c r="AN15" s="541"/>
      <c r="AO15" s="541"/>
      <c r="AP15" s="541"/>
      <c r="AU15" s="541"/>
      <c r="AV15" s="541"/>
      <c r="AZ15" s="541"/>
      <c r="BA15" s="541"/>
      <c r="BD15" s="541"/>
    </row>
    <row r="16" spans="1:56">
      <c r="A16" s="524">
        <v>2001</v>
      </c>
      <c r="B16" s="524">
        <v>9</v>
      </c>
      <c r="C16" s="522">
        <v>22505946</v>
      </c>
      <c r="D16" s="525">
        <v>-2460226</v>
      </c>
      <c r="E16" s="522">
        <v>20045720</v>
      </c>
      <c r="F16" s="525">
        <v>10677923</v>
      </c>
      <c r="G16" s="525">
        <v>-655445</v>
      </c>
      <c r="H16" s="522">
        <v>10022478</v>
      </c>
      <c r="I16" s="525">
        <v>3477845</v>
      </c>
      <c r="J16" s="525">
        <v>-119316</v>
      </c>
      <c r="K16" s="522">
        <v>3358529</v>
      </c>
      <c r="L16" s="522">
        <v>172191</v>
      </c>
      <c r="M16" s="522">
        <v>945600</v>
      </c>
      <c r="N16" s="522">
        <v>149755</v>
      </c>
      <c r="O16" s="525">
        <v>1095355</v>
      </c>
      <c r="P16" s="522">
        <v>34694273</v>
      </c>
      <c r="Q16" s="522">
        <v>261</v>
      </c>
      <c r="R16" s="522">
        <v>34694534</v>
      </c>
      <c r="S16" s="513"/>
      <c r="T16" s="522">
        <v>33598918</v>
      </c>
      <c r="U16" s="522">
        <v>33599179</v>
      </c>
      <c r="V16" s="523">
        <v>36833905</v>
      </c>
      <c r="W16" s="523">
        <v>36834166</v>
      </c>
      <c r="X16" s="516">
        <v>0</v>
      </c>
      <c r="Y16" s="516">
        <v>0</v>
      </c>
      <c r="Z16" s="516">
        <v>0</v>
      </c>
      <c r="AA16" s="516"/>
      <c r="AC16" s="492"/>
      <c r="AF16" s="512"/>
      <c r="AI16" s="541"/>
      <c r="AK16" s="541"/>
      <c r="AL16" s="541"/>
      <c r="AM16" s="541"/>
      <c r="AN16" s="541"/>
      <c r="AO16" s="541"/>
      <c r="AP16" s="541"/>
      <c r="AU16" s="541"/>
      <c r="AV16" s="541"/>
      <c r="AZ16" s="541"/>
      <c r="BA16" s="541"/>
      <c r="BD16" s="541"/>
    </row>
    <row r="17" spans="1:56">
      <c r="A17" s="524">
        <v>2001</v>
      </c>
      <c r="B17" s="524">
        <v>10</v>
      </c>
      <c r="C17" s="522">
        <v>17419333</v>
      </c>
      <c r="D17" s="525">
        <v>-2117834</v>
      </c>
      <c r="E17" s="522">
        <v>15301499</v>
      </c>
      <c r="F17" s="525">
        <v>9608905</v>
      </c>
      <c r="G17" s="525">
        <v>-532294</v>
      </c>
      <c r="H17" s="522">
        <v>9076611</v>
      </c>
      <c r="I17" s="525">
        <v>3239994</v>
      </c>
      <c r="J17" s="525">
        <v>-26010</v>
      </c>
      <c r="K17" s="522">
        <v>3213984</v>
      </c>
      <c r="L17" s="522">
        <v>172436</v>
      </c>
      <c r="M17" s="522">
        <v>815155</v>
      </c>
      <c r="N17" s="522">
        <v>128818</v>
      </c>
      <c r="O17" s="525">
        <v>943973</v>
      </c>
      <c r="P17" s="522">
        <v>28708503</v>
      </c>
      <c r="Q17" s="522">
        <v>241</v>
      </c>
      <c r="R17" s="522">
        <v>28708744</v>
      </c>
      <c r="S17" s="513"/>
      <c r="T17" s="522">
        <v>27764530</v>
      </c>
      <c r="U17" s="522">
        <v>27764771</v>
      </c>
      <c r="V17" s="523">
        <v>30440668</v>
      </c>
      <c r="W17" s="523">
        <v>30440909</v>
      </c>
      <c r="X17" s="516">
        <v>0</v>
      </c>
      <c r="Y17" s="516">
        <v>0</v>
      </c>
      <c r="Z17" s="516">
        <v>0</v>
      </c>
      <c r="AA17" s="516"/>
      <c r="AC17" s="492"/>
      <c r="AD17" s="492"/>
      <c r="AG17" s="553"/>
      <c r="AH17" s="553"/>
      <c r="AI17" s="541"/>
      <c r="AK17" s="541"/>
      <c r="AL17" s="541"/>
      <c r="AM17" s="541"/>
      <c r="AN17" s="541"/>
      <c r="AO17" s="541"/>
      <c r="AP17" s="541"/>
      <c r="AU17" s="541"/>
      <c r="AV17" s="541"/>
      <c r="AZ17" s="541"/>
      <c r="BA17" s="541"/>
      <c r="BD17" s="541"/>
    </row>
    <row r="18" spans="1:56">
      <c r="A18" s="530">
        <v>2001</v>
      </c>
      <c r="B18" s="530">
        <v>11</v>
      </c>
      <c r="C18" s="522">
        <v>14970985</v>
      </c>
      <c r="D18" s="525">
        <v>-534788</v>
      </c>
      <c r="E18" s="525">
        <v>14436197</v>
      </c>
      <c r="F18" s="525">
        <v>8622214</v>
      </c>
      <c r="G18" s="525">
        <v>-1895</v>
      </c>
      <c r="H18" s="525">
        <v>8620319</v>
      </c>
      <c r="I18" s="525">
        <v>3018671</v>
      </c>
      <c r="J18" s="525">
        <v>5594</v>
      </c>
      <c r="K18" s="525">
        <v>3024265</v>
      </c>
      <c r="L18" s="522">
        <v>172690</v>
      </c>
      <c r="M18" s="522">
        <v>790784</v>
      </c>
      <c r="N18" s="522">
        <v>112845</v>
      </c>
      <c r="O18" s="525">
        <v>903629</v>
      </c>
      <c r="P18" s="525">
        <v>27157100</v>
      </c>
      <c r="Q18" s="522">
        <v>262</v>
      </c>
      <c r="R18" s="525">
        <v>27157362</v>
      </c>
      <c r="S18" s="513"/>
      <c r="T18" s="525">
        <v>26253471</v>
      </c>
      <c r="U18" s="525">
        <v>26253733</v>
      </c>
      <c r="V18" s="523">
        <v>26784560</v>
      </c>
      <c r="W18" s="523">
        <v>26784822</v>
      </c>
      <c r="X18" s="516">
        <v>0</v>
      </c>
      <c r="Y18" s="516">
        <v>0</v>
      </c>
      <c r="Z18" s="516">
        <v>0</v>
      </c>
      <c r="AA18" s="516"/>
      <c r="AB18" s="502"/>
      <c r="AC18" s="505"/>
      <c r="AD18" s="505"/>
      <c r="AG18" s="556"/>
      <c r="AH18" s="556"/>
      <c r="AI18" s="541"/>
      <c r="AK18" s="541"/>
      <c r="AL18" s="541"/>
      <c r="AM18" s="541"/>
      <c r="AN18" s="541"/>
      <c r="AO18" s="541"/>
      <c r="AP18" s="541"/>
      <c r="AU18" s="541"/>
      <c r="AV18" s="541"/>
      <c r="AZ18" s="541"/>
      <c r="BA18" s="541"/>
      <c r="BD18" s="541"/>
    </row>
    <row r="19" spans="1:56">
      <c r="A19" s="491">
        <v>2001</v>
      </c>
      <c r="B19" s="491">
        <v>12</v>
      </c>
      <c r="C19" s="522">
        <v>17201047</v>
      </c>
      <c r="D19" s="531">
        <v>518405</v>
      </c>
      <c r="E19" s="531">
        <v>17719452</v>
      </c>
      <c r="F19" s="531">
        <v>8548018</v>
      </c>
      <c r="G19" s="531">
        <v>210248</v>
      </c>
      <c r="H19" s="531">
        <v>8758266</v>
      </c>
      <c r="I19" s="531">
        <v>2936660</v>
      </c>
      <c r="J19" s="531">
        <v>16935</v>
      </c>
      <c r="K19" s="531">
        <v>2953595</v>
      </c>
      <c r="L19" s="522">
        <v>172927</v>
      </c>
      <c r="M19" s="522">
        <v>918933</v>
      </c>
      <c r="N19" s="522">
        <v>126155</v>
      </c>
      <c r="O19" s="531">
        <v>1045088</v>
      </c>
      <c r="P19" s="531">
        <v>30649328</v>
      </c>
      <c r="Q19" s="522">
        <v>254</v>
      </c>
      <c r="R19" s="531">
        <v>30649582</v>
      </c>
      <c r="S19" s="513"/>
      <c r="T19" s="531">
        <v>29604240</v>
      </c>
      <c r="U19" s="531">
        <v>29604494</v>
      </c>
      <c r="V19" s="516">
        <v>28858652</v>
      </c>
      <c r="W19" s="516">
        <v>28858906</v>
      </c>
      <c r="X19" s="516">
        <v>0</v>
      </c>
      <c r="Y19" s="516">
        <v>0</v>
      </c>
      <c r="Z19" s="516">
        <v>0</v>
      </c>
      <c r="AA19" s="516"/>
      <c r="AB19" s="532"/>
      <c r="AC19" s="505"/>
      <c r="AD19" s="505"/>
      <c r="AE19" s="492"/>
      <c r="AF19" s="505"/>
      <c r="AG19" s="541"/>
      <c r="AH19" s="541"/>
      <c r="AI19" s="541"/>
      <c r="AK19" s="541"/>
      <c r="AL19" s="541"/>
      <c r="AM19" s="541"/>
      <c r="AN19" s="541"/>
      <c r="AO19" s="541"/>
      <c r="AP19" s="541"/>
      <c r="AU19" s="541"/>
      <c r="AV19" s="541"/>
      <c r="AZ19" s="541"/>
      <c r="BA19" s="541"/>
      <c r="BD19" s="541"/>
    </row>
    <row r="20" spans="1:56">
      <c r="B20" s="492" t="s">
        <v>112</v>
      </c>
      <c r="C20" s="525">
        <v>218322176</v>
      </c>
      <c r="D20" s="531">
        <v>-1469565</v>
      </c>
      <c r="E20" s="513">
        <v>216852611</v>
      </c>
      <c r="F20" s="513">
        <v>112059800</v>
      </c>
      <c r="G20" s="513">
        <v>-70061</v>
      </c>
      <c r="H20" s="531">
        <v>111989739</v>
      </c>
      <c r="I20" s="513">
        <v>37945366</v>
      </c>
      <c r="J20" s="513">
        <v>-211808</v>
      </c>
      <c r="K20" s="513">
        <v>37733558</v>
      </c>
      <c r="L20" s="531">
        <v>2031791</v>
      </c>
      <c r="M20" s="531">
        <v>10902734</v>
      </c>
      <c r="N20" s="531">
        <v>1635200</v>
      </c>
      <c r="O20" s="531">
        <v>12537934</v>
      </c>
      <c r="P20" s="531">
        <v>381145633</v>
      </c>
      <c r="Q20" s="531">
        <v>3995</v>
      </c>
      <c r="R20" s="531">
        <v>381149628</v>
      </c>
      <c r="S20" s="513"/>
      <c r="T20" s="531">
        <v>368607699</v>
      </c>
      <c r="U20" s="531">
        <v>368611694</v>
      </c>
      <c r="V20" s="531">
        <v>370359133</v>
      </c>
      <c r="W20" s="531">
        <v>370363128</v>
      </c>
      <c r="X20" s="516">
        <v>0</v>
      </c>
      <c r="Y20" s="516">
        <v>0</v>
      </c>
      <c r="Z20" s="531">
        <v>0</v>
      </c>
      <c r="AA20" s="531"/>
      <c r="AE20" s="512"/>
      <c r="AF20" s="512"/>
      <c r="AG20" s="541"/>
      <c r="AH20" s="541"/>
      <c r="AI20" s="541"/>
      <c r="AK20" s="541"/>
      <c r="AL20" s="541"/>
      <c r="AM20" s="541"/>
      <c r="AN20" s="541"/>
      <c r="AO20" s="541"/>
      <c r="AP20" s="541"/>
      <c r="AU20" s="541"/>
      <c r="AV20" s="541"/>
      <c r="AZ20" s="541"/>
      <c r="BA20" s="541"/>
      <c r="BD20" s="541"/>
    </row>
    <row r="21" spans="1:56">
      <c r="A21" s="491">
        <v>2002</v>
      </c>
      <c r="B21" s="491">
        <v>1</v>
      </c>
      <c r="C21" s="522">
        <v>18476762</v>
      </c>
      <c r="D21" s="531">
        <v>-587713</v>
      </c>
      <c r="E21" s="531">
        <v>17889049</v>
      </c>
      <c r="F21" s="558">
        <v>8729668</v>
      </c>
      <c r="G21" s="531">
        <v>-1179589</v>
      </c>
      <c r="H21" s="531">
        <v>7550079</v>
      </c>
      <c r="I21" s="558">
        <v>2147472</v>
      </c>
      <c r="J21" s="531">
        <v>-163023</v>
      </c>
      <c r="K21" s="531">
        <v>1984449</v>
      </c>
      <c r="L21" s="522">
        <v>164918</v>
      </c>
      <c r="M21" s="522">
        <v>1026077</v>
      </c>
      <c r="N21" s="522">
        <v>136593</v>
      </c>
      <c r="O21" s="531">
        <v>1162670</v>
      </c>
      <c r="P21" s="531">
        <v>28751165</v>
      </c>
      <c r="Q21" s="522">
        <v>367</v>
      </c>
      <c r="R21" s="531">
        <v>28751532</v>
      </c>
      <c r="S21" s="513"/>
      <c r="T21" s="531">
        <v>27588495</v>
      </c>
      <c r="U21" s="531">
        <v>27588862</v>
      </c>
      <c r="V21" s="516">
        <v>29518820</v>
      </c>
      <c r="W21" s="516">
        <v>29519187</v>
      </c>
      <c r="X21" s="516">
        <v>0</v>
      </c>
      <c r="Y21" s="516">
        <v>0</v>
      </c>
      <c r="Z21" s="516">
        <v>0</v>
      </c>
      <c r="AA21" s="516"/>
      <c r="AB21" s="505"/>
      <c r="AC21" s="553"/>
      <c r="AD21" s="553"/>
      <c r="AE21" s="553"/>
      <c r="AF21" s="556"/>
      <c r="AG21" s="554"/>
      <c r="AH21" s="541"/>
      <c r="AI21" s="554"/>
      <c r="AK21" s="554"/>
      <c r="AL21" s="554"/>
      <c r="AM21" s="541"/>
      <c r="AN21" s="541"/>
      <c r="AO21" s="541"/>
      <c r="AP21" s="541"/>
      <c r="AU21" s="554"/>
      <c r="AV21" s="554"/>
      <c r="AZ21" s="554"/>
      <c r="BA21" s="554"/>
      <c r="BD21" s="554"/>
    </row>
    <row r="22" spans="1:56">
      <c r="A22" s="491">
        <v>2002</v>
      </c>
      <c r="B22" s="491">
        <v>2</v>
      </c>
      <c r="C22" s="522">
        <v>14924040</v>
      </c>
      <c r="D22" s="531">
        <v>-708206</v>
      </c>
      <c r="E22" s="531">
        <v>14215834</v>
      </c>
      <c r="F22" s="558">
        <v>8304749</v>
      </c>
      <c r="G22" s="531">
        <v>52658</v>
      </c>
      <c r="H22" s="531">
        <v>8357407</v>
      </c>
      <c r="I22" s="558">
        <v>2503389</v>
      </c>
      <c r="J22" s="531">
        <v>-123263</v>
      </c>
      <c r="K22" s="531">
        <v>2380126</v>
      </c>
      <c r="L22" s="522">
        <v>164319</v>
      </c>
      <c r="M22" s="522">
        <v>979416</v>
      </c>
      <c r="N22" s="522">
        <v>126086</v>
      </c>
      <c r="O22" s="531">
        <v>1105502</v>
      </c>
      <c r="P22" s="531">
        <v>26223188</v>
      </c>
      <c r="Q22" s="522">
        <v>321</v>
      </c>
      <c r="R22" s="531">
        <v>26223509</v>
      </c>
      <c r="S22" s="513"/>
      <c r="T22" s="531">
        <v>25117686</v>
      </c>
      <c r="U22" s="531">
        <v>25118007</v>
      </c>
      <c r="V22" s="516">
        <v>25896497</v>
      </c>
      <c r="W22" s="516">
        <v>25896818</v>
      </c>
      <c r="X22" s="516">
        <v>0</v>
      </c>
      <c r="Y22" s="516">
        <v>0</v>
      </c>
      <c r="Z22" s="516">
        <v>0</v>
      </c>
      <c r="AA22" s="516"/>
      <c r="AB22" s="505"/>
      <c r="AC22" s="553"/>
      <c r="AD22" s="553"/>
      <c r="AE22" s="553"/>
      <c r="AF22" s="556"/>
      <c r="AG22" s="554"/>
      <c r="AH22" s="541"/>
      <c r="AI22" s="554"/>
      <c r="AK22" s="554"/>
      <c r="AL22" s="554"/>
      <c r="AM22" s="541"/>
      <c r="AN22" s="541"/>
      <c r="AO22" s="541"/>
      <c r="AP22" s="541"/>
      <c r="AU22" s="554"/>
      <c r="AV22" s="554"/>
      <c r="AZ22" s="554"/>
      <c r="BA22" s="554"/>
      <c r="BD22" s="554"/>
    </row>
    <row r="23" spans="1:56">
      <c r="A23" s="491">
        <v>2002</v>
      </c>
      <c r="B23" s="491">
        <v>3</v>
      </c>
      <c r="C23" s="522">
        <v>15011351</v>
      </c>
      <c r="D23" s="531">
        <v>668419</v>
      </c>
      <c r="E23" s="531">
        <v>15679770</v>
      </c>
      <c r="F23" s="558">
        <v>8360145</v>
      </c>
      <c r="G23" s="531">
        <v>478835</v>
      </c>
      <c r="H23" s="531">
        <v>8838980</v>
      </c>
      <c r="I23" s="558">
        <v>2466537</v>
      </c>
      <c r="J23" s="531">
        <v>390968</v>
      </c>
      <c r="K23" s="531">
        <v>2857505</v>
      </c>
      <c r="L23" s="522">
        <v>166875</v>
      </c>
      <c r="M23" s="522">
        <v>972290</v>
      </c>
      <c r="N23" s="522">
        <v>128610</v>
      </c>
      <c r="O23" s="531">
        <v>1100900</v>
      </c>
      <c r="P23" s="531">
        <v>28644030</v>
      </c>
      <c r="Q23" s="522">
        <v>203</v>
      </c>
      <c r="R23" s="531">
        <v>28644233</v>
      </c>
      <c r="S23" s="513"/>
      <c r="T23" s="531">
        <v>27543130</v>
      </c>
      <c r="U23" s="531">
        <v>27543333</v>
      </c>
      <c r="V23" s="516">
        <v>26004908</v>
      </c>
      <c r="W23" s="516">
        <v>26005111</v>
      </c>
      <c r="X23" s="516">
        <v>0</v>
      </c>
      <c r="Y23" s="516">
        <v>0</v>
      </c>
      <c r="Z23" s="516">
        <v>0</v>
      </c>
      <c r="AA23" s="516"/>
      <c r="AB23" s="505"/>
      <c r="AC23" s="553"/>
      <c r="AD23" s="553"/>
      <c r="AE23" s="553"/>
      <c r="AF23" s="556"/>
      <c r="AG23" s="554"/>
      <c r="AH23" s="541"/>
      <c r="AI23" s="554"/>
      <c r="AK23" s="554"/>
      <c r="AL23" s="554"/>
      <c r="AM23" s="541"/>
      <c r="AN23" s="541"/>
      <c r="AO23" s="541"/>
      <c r="AP23" s="541"/>
      <c r="AU23" s="554"/>
      <c r="AV23" s="554"/>
      <c r="AZ23" s="554"/>
      <c r="BA23" s="554"/>
      <c r="BD23" s="554"/>
    </row>
    <row r="24" spans="1:56">
      <c r="A24" s="491">
        <v>2002</v>
      </c>
      <c r="B24" s="491">
        <v>4</v>
      </c>
      <c r="C24" s="522">
        <v>13192750</v>
      </c>
      <c r="D24" s="531">
        <v>1157315</v>
      </c>
      <c r="E24" s="531">
        <v>14350065</v>
      </c>
      <c r="F24" s="558">
        <v>8223188</v>
      </c>
      <c r="G24" s="531">
        <v>1204692</v>
      </c>
      <c r="H24" s="531">
        <v>9427880</v>
      </c>
      <c r="I24" s="558">
        <v>2608541</v>
      </c>
      <c r="J24" s="531">
        <v>505620</v>
      </c>
      <c r="K24" s="531">
        <v>3114161</v>
      </c>
      <c r="L24" s="522">
        <v>166233</v>
      </c>
      <c r="M24" s="522">
        <v>864214</v>
      </c>
      <c r="N24" s="522">
        <v>130113</v>
      </c>
      <c r="O24" s="531">
        <v>994327</v>
      </c>
      <c r="P24" s="531">
        <v>28052666</v>
      </c>
      <c r="Q24" s="522">
        <v>161</v>
      </c>
      <c r="R24" s="531">
        <v>28052827</v>
      </c>
      <c r="S24" s="513"/>
      <c r="T24" s="531">
        <v>27058339</v>
      </c>
      <c r="U24" s="531">
        <v>27058500</v>
      </c>
      <c r="V24" s="516">
        <v>24190712</v>
      </c>
      <c r="W24" s="516">
        <v>24190873</v>
      </c>
      <c r="X24" s="516">
        <v>0</v>
      </c>
      <c r="Y24" s="516">
        <v>0</v>
      </c>
      <c r="Z24" s="516">
        <v>0</v>
      </c>
      <c r="AA24" s="516"/>
      <c r="AB24" s="505"/>
      <c r="AC24" s="534"/>
      <c r="AD24" s="534"/>
      <c r="AE24" s="553"/>
      <c r="AF24" s="556"/>
      <c r="AG24" s="554"/>
      <c r="AH24" s="541"/>
      <c r="AI24" s="554"/>
      <c r="AK24" s="554"/>
      <c r="AL24" s="554"/>
      <c r="AM24" s="541"/>
      <c r="AN24" s="541"/>
      <c r="AO24" s="541"/>
      <c r="AP24" s="541"/>
      <c r="AU24" s="554"/>
      <c r="AV24" s="554"/>
      <c r="AZ24" s="554"/>
      <c r="BA24" s="554"/>
      <c r="BD24" s="554"/>
    </row>
    <row r="25" spans="1:56">
      <c r="A25" s="491">
        <v>2002</v>
      </c>
      <c r="B25" s="491">
        <v>5</v>
      </c>
      <c r="C25" s="522">
        <v>13299984</v>
      </c>
      <c r="D25" s="531">
        <v>3674585</v>
      </c>
      <c r="E25" s="531">
        <v>16974569</v>
      </c>
      <c r="F25" s="558">
        <v>8465240</v>
      </c>
      <c r="G25" s="531">
        <v>2061243</v>
      </c>
      <c r="H25" s="531">
        <v>10526483</v>
      </c>
      <c r="I25" s="558">
        <v>3405939</v>
      </c>
      <c r="J25" s="531">
        <v>247713</v>
      </c>
      <c r="K25" s="531">
        <v>3653652</v>
      </c>
      <c r="L25" s="522">
        <v>165313</v>
      </c>
      <c r="M25" s="522">
        <v>939067</v>
      </c>
      <c r="N25" s="522">
        <v>148023</v>
      </c>
      <c r="O25" s="531">
        <v>1087090</v>
      </c>
      <c r="P25" s="531">
        <v>32407107</v>
      </c>
      <c r="Q25" s="522">
        <v>235</v>
      </c>
      <c r="R25" s="531">
        <v>32407342</v>
      </c>
      <c r="S25" s="513"/>
      <c r="T25" s="531">
        <v>31320017</v>
      </c>
      <c r="U25" s="531">
        <v>31320252</v>
      </c>
      <c r="V25" s="516">
        <v>25336476</v>
      </c>
      <c r="W25" s="516">
        <v>25336711</v>
      </c>
      <c r="X25" s="516">
        <v>0</v>
      </c>
      <c r="Y25" s="516">
        <v>0</v>
      </c>
      <c r="Z25" s="516">
        <v>0</v>
      </c>
      <c r="AA25" s="516"/>
      <c r="AB25" s="505"/>
      <c r="AC25" s="534"/>
      <c r="AD25" s="534"/>
      <c r="AE25" s="553"/>
      <c r="AF25" s="556"/>
      <c r="AG25" s="554"/>
      <c r="AH25" s="541"/>
      <c r="AI25" s="554"/>
      <c r="AK25" s="554"/>
      <c r="AL25" s="554"/>
      <c r="AM25" s="541"/>
      <c r="AN25" s="541"/>
      <c r="AO25" s="541"/>
      <c r="AP25" s="541"/>
      <c r="AU25" s="554"/>
      <c r="AV25" s="554"/>
      <c r="AZ25" s="554"/>
      <c r="BA25" s="554"/>
      <c r="BD25" s="554"/>
    </row>
    <row r="26" spans="1:56">
      <c r="A26" s="491">
        <v>2002</v>
      </c>
      <c r="B26" s="491">
        <v>6</v>
      </c>
      <c r="C26" s="522">
        <v>21283121</v>
      </c>
      <c r="D26" s="531">
        <v>2303933</v>
      </c>
      <c r="E26" s="531">
        <v>23587054</v>
      </c>
      <c r="F26" s="558">
        <v>10506922</v>
      </c>
      <c r="G26" s="531">
        <v>149204</v>
      </c>
      <c r="H26" s="531">
        <v>10656126</v>
      </c>
      <c r="I26" s="558">
        <v>3898297</v>
      </c>
      <c r="J26" s="531">
        <v>-37830</v>
      </c>
      <c r="K26" s="531">
        <v>3860467</v>
      </c>
      <c r="L26" s="522">
        <v>174369</v>
      </c>
      <c r="M26" s="522">
        <v>1062342</v>
      </c>
      <c r="N26" s="522">
        <v>164846</v>
      </c>
      <c r="O26" s="531">
        <v>1227188</v>
      </c>
      <c r="P26" s="531">
        <v>39505204</v>
      </c>
      <c r="Q26" s="522">
        <v>281</v>
      </c>
      <c r="R26" s="531">
        <v>39505485</v>
      </c>
      <c r="S26" s="513"/>
      <c r="T26" s="531">
        <v>38278016</v>
      </c>
      <c r="U26" s="531">
        <v>38278297</v>
      </c>
      <c r="V26" s="516">
        <v>35862709</v>
      </c>
      <c r="W26" s="516">
        <v>35862990</v>
      </c>
      <c r="X26" s="529">
        <v>10541</v>
      </c>
      <c r="Y26" s="529">
        <v>1102</v>
      </c>
      <c r="Z26" s="516">
        <v>11643</v>
      </c>
      <c r="AA26" s="516"/>
      <c r="AB26" s="492"/>
      <c r="AC26" s="553"/>
      <c r="AD26" s="534"/>
      <c r="AE26" s="553"/>
      <c r="AF26" s="556"/>
      <c r="AG26" s="554"/>
      <c r="AH26" s="541"/>
      <c r="AI26" s="554"/>
      <c r="AK26" s="554"/>
      <c r="AL26" s="554"/>
      <c r="AM26" s="541"/>
      <c r="AN26" s="541"/>
      <c r="AO26" s="541"/>
      <c r="AP26" s="541"/>
      <c r="AU26" s="554"/>
      <c r="AV26" s="554"/>
      <c r="AZ26" s="554"/>
      <c r="BA26" s="554"/>
      <c r="BD26" s="554"/>
    </row>
    <row r="27" spans="1:56">
      <c r="A27" s="491">
        <v>2002</v>
      </c>
      <c r="B27" s="491">
        <v>7</v>
      </c>
      <c r="C27" s="522">
        <v>23461083</v>
      </c>
      <c r="D27" s="531">
        <v>938343</v>
      </c>
      <c r="E27" s="531">
        <v>24399426</v>
      </c>
      <c r="F27" s="558">
        <v>10712856</v>
      </c>
      <c r="G27" s="531">
        <v>70890</v>
      </c>
      <c r="H27" s="531">
        <v>10783746</v>
      </c>
      <c r="I27" s="558">
        <v>4311975</v>
      </c>
      <c r="J27" s="531">
        <v>-47060</v>
      </c>
      <c r="K27" s="531">
        <v>4264915</v>
      </c>
      <c r="L27" s="522">
        <v>174596</v>
      </c>
      <c r="M27" s="522">
        <v>1129683</v>
      </c>
      <c r="N27" s="522">
        <v>174390</v>
      </c>
      <c r="O27" s="531">
        <v>1304073</v>
      </c>
      <c r="P27" s="531">
        <v>40926756</v>
      </c>
      <c r="Q27" s="522">
        <v>297</v>
      </c>
      <c r="R27" s="531">
        <v>40927053</v>
      </c>
      <c r="S27" s="513"/>
      <c r="T27" s="531">
        <v>39622683</v>
      </c>
      <c r="U27" s="531">
        <v>39622980</v>
      </c>
      <c r="V27" s="516">
        <v>38660510</v>
      </c>
      <c r="W27" s="516">
        <v>38660807</v>
      </c>
      <c r="X27" s="529">
        <v>21082</v>
      </c>
      <c r="Y27" s="529">
        <v>2204</v>
      </c>
      <c r="Z27" s="516">
        <v>23286</v>
      </c>
      <c r="AA27" s="516"/>
      <c r="AC27" s="492"/>
      <c r="AF27" s="512"/>
      <c r="AG27" s="541"/>
      <c r="AH27" s="541"/>
      <c r="AI27" s="541"/>
      <c r="AK27" s="541"/>
      <c r="AL27" s="541"/>
      <c r="AM27" s="541"/>
      <c r="AN27" s="541"/>
      <c r="AO27" s="541"/>
      <c r="AP27" s="541"/>
      <c r="AU27" s="541"/>
      <c r="AV27" s="541"/>
      <c r="AZ27" s="541"/>
      <c r="BA27" s="541"/>
      <c r="BD27" s="541"/>
    </row>
    <row r="28" spans="1:56">
      <c r="A28" s="491">
        <v>2002</v>
      </c>
      <c r="B28" s="491">
        <v>8</v>
      </c>
      <c r="C28" s="522">
        <v>24410233</v>
      </c>
      <c r="D28" s="531">
        <v>690348</v>
      </c>
      <c r="E28" s="531">
        <v>25100581</v>
      </c>
      <c r="F28" s="558">
        <v>10914129</v>
      </c>
      <c r="G28" s="531">
        <v>-23262</v>
      </c>
      <c r="H28" s="531">
        <v>10890867</v>
      </c>
      <c r="I28" s="558">
        <v>4297609</v>
      </c>
      <c r="J28" s="531">
        <v>64618</v>
      </c>
      <c r="K28" s="531">
        <v>4362227</v>
      </c>
      <c r="L28" s="522">
        <v>174846</v>
      </c>
      <c r="M28" s="522">
        <v>1112471</v>
      </c>
      <c r="N28" s="522">
        <v>179486</v>
      </c>
      <c r="O28" s="531">
        <v>1291957</v>
      </c>
      <c r="P28" s="531">
        <v>41820478</v>
      </c>
      <c r="Q28" s="522">
        <v>294</v>
      </c>
      <c r="R28" s="531">
        <v>41820772</v>
      </c>
      <c r="S28" s="513"/>
      <c r="T28" s="531">
        <v>40528521</v>
      </c>
      <c r="U28" s="531">
        <v>40528815</v>
      </c>
      <c r="V28" s="516">
        <v>39796817</v>
      </c>
      <c r="W28" s="516">
        <v>39797111</v>
      </c>
      <c r="X28" s="529">
        <v>31624</v>
      </c>
      <c r="Y28" s="529">
        <v>3306</v>
      </c>
      <c r="Z28" s="516">
        <v>34930</v>
      </c>
      <c r="AA28" s="516"/>
      <c r="AC28" s="538"/>
      <c r="AD28" s="538"/>
      <c r="AG28" s="541"/>
      <c r="AH28" s="541"/>
      <c r="AI28" s="541"/>
      <c r="AK28" s="541"/>
      <c r="AL28" s="541"/>
      <c r="AM28" s="541"/>
      <c r="AN28" s="541"/>
      <c r="AO28" s="541"/>
      <c r="AP28" s="541"/>
      <c r="AU28" s="541"/>
      <c r="AV28" s="541"/>
      <c r="AZ28" s="541"/>
      <c r="BA28" s="541"/>
      <c r="BD28" s="541"/>
    </row>
    <row r="29" spans="1:56">
      <c r="A29" s="491">
        <v>2002</v>
      </c>
      <c r="B29" s="491">
        <v>9</v>
      </c>
      <c r="C29" s="522">
        <v>22679118</v>
      </c>
      <c r="D29" s="531">
        <v>-2373425</v>
      </c>
      <c r="E29" s="531">
        <v>20305693</v>
      </c>
      <c r="F29" s="558">
        <v>10848149</v>
      </c>
      <c r="G29" s="531">
        <v>-593898</v>
      </c>
      <c r="H29" s="531">
        <v>10254251</v>
      </c>
      <c r="I29" s="558">
        <v>3995595</v>
      </c>
      <c r="J29" s="531">
        <v>-114848</v>
      </c>
      <c r="K29" s="531">
        <v>3880747</v>
      </c>
      <c r="L29" s="522">
        <v>175076</v>
      </c>
      <c r="M29" s="522">
        <v>981486</v>
      </c>
      <c r="N29" s="522">
        <v>156404</v>
      </c>
      <c r="O29" s="531">
        <v>1137890</v>
      </c>
      <c r="P29" s="531">
        <v>35753657</v>
      </c>
      <c r="Q29" s="522">
        <v>297</v>
      </c>
      <c r="R29" s="531">
        <v>35753954</v>
      </c>
      <c r="S29" s="513"/>
      <c r="T29" s="531">
        <v>34615767</v>
      </c>
      <c r="U29" s="531">
        <v>34616064</v>
      </c>
      <c r="V29" s="516">
        <v>37697938</v>
      </c>
      <c r="W29" s="516">
        <v>37698235</v>
      </c>
      <c r="X29" s="529">
        <v>42165</v>
      </c>
      <c r="Y29" s="529">
        <v>4407</v>
      </c>
      <c r="Z29" s="516">
        <v>46572</v>
      </c>
      <c r="AA29" s="491">
        <v>2002</v>
      </c>
      <c r="AB29" s="491">
        <v>9</v>
      </c>
      <c r="AC29" s="538">
        <v>752281</v>
      </c>
      <c r="AD29" s="538">
        <v>-852469</v>
      </c>
      <c r="AE29" s="516">
        <v>1500768</v>
      </c>
      <c r="AF29" s="516">
        <v>-823701</v>
      </c>
      <c r="AG29" s="534">
        <v>2253049</v>
      </c>
      <c r="AH29" s="534">
        <v>-1676170</v>
      </c>
      <c r="AI29" s="538">
        <v>470786</v>
      </c>
      <c r="AJ29" s="538">
        <v>-461759</v>
      </c>
      <c r="AK29" s="516">
        <v>285360</v>
      </c>
      <c r="AL29" s="516">
        <v>-260993</v>
      </c>
      <c r="AM29" s="534">
        <v>756146</v>
      </c>
      <c r="AN29" s="534">
        <v>-722752</v>
      </c>
      <c r="AO29" s="534">
        <v>3222969</v>
      </c>
      <c r="AP29" s="538">
        <v>3493454</v>
      </c>
      <c r="AQ29" s="516">
        <v>-270485</v>
      </c>
      <c r="AR29" s="516">
        <v>189927</v>
      </c>
      <c r="AS29" s="516">
        <v>175076</v>
      </c>
      <c r="AT29" s="516">
        <v>14851</v>
      </c>
      <c r="AU29" s="534">
        <v>2753561</v>
      </c>
      <c r="AV29" s="534">
        <v>-2654556</v>
      </c>
      <c r="AW29" s="559">
        <v>7.9546439054781024E-2</v>
      </c>
      <c r="AX29" s="559">
        <v>-7.6686326205049851E-2</v>
      </c>
      <c r="AZ29" s="534">
        <v>2923889</v>
      </c>
      <c r="BA29" s="534">
        <v>-2484228</v>
      </c>
      <c r="BB29" s="559">
        <v>8.4466971365967425E-2</v>
      </c>
      <c r="BC29" s="559">
        <v>-7.176579389386345E-2</v>
      </c>
      <c r="BD29" s="541"/>
    </row>
    <row r="30" spans="1:56">
      <c r="A30" s="491">
        <v>2002</v>
      </c>
      <c r="B30" s="491">
        <v>10</v>
      </c>
      <c r="C30" s="522">
        <v>17482632</v>
      </c>
      <c r="D30" s="531">
        <v>-1966402</v>
      </c>
      <c r="E30" s="531">
        <v>15516230</v>
      </c>
      <c r="F30" s="558">
        <v>9505716</v>
      </c>
      <c r="G30" s="531">
        <v>-404403</v>
      </c>
      <c r="H30" s="531">
        <v>9101313</v>
      </c>
      <c r="I30" s="558">
        <v>3469015</v>
      </c>
      <c r="J30" s="531">
        <v>-10645</v>
      </c>
      <c r="K30" s="531">
        <v>3458370</v>
      </c>
      <c r="L30" s="522">
        <v>175312</v>
      </c>
      <c r="M30" s="522">
        <v>848628</v>
      </c>
      <c r="N30" s="522">
        <v>135034</v>
      </c>
      <c r="O30" s="531">
        <v>983662</v>
      </c>
      <c r="P30" s="531">
        <v>29234887</v>
      </c>
      <c r="Q30" s="522">
        <v>263</v>
      </c>
      <c r="R30" s="531">
        <v>29235150</v>
      </c>
      <c r="S30" s="513"/>
      <c r="T30" s="531">
        <v>28251225</v>
      </c>
      <c r="U30" s="531">
        <v>28251488</v>
      </c>
      <c r="V30" s="516">
        <v>30632675</v>
      </c>
      <c r="W30" s="516">
        <v>30632938</v>
      </c>
      <c r="X30" s="529">
        <v>-124020</v>
      </c>
      <c r="Y30" s="529">
        <v>-10430</v>
      </c>
      <c r="Z30" s="516">
        <v>-134450</v>
      </c>
      <c r="AA30" s="491">
        <v>2002</v>
      </c>
      <c r="AB30" s="491">
        <v>10</v>
      </c>
      <c r="AC30" s="538">
        <v>609921</v>
      </c>
      <c r="AD30" s="538">
        <v>-1354685</v>
      </c>
      <c r="AE30" s="516">
        <v>980090</v>
      </c>
      <c r="AF30" s="516">
        <v>-789344</v>
      </c>
      <c r="AG30" s="534">
        <v>1590011</v>
      </c>
      <c r="AH30" s="534">
        <v>-2144029</v>
      </c>
      <c r="AI30" s="538">
        <v>296072</v>
      </c>
      <c r="AJ30" s="538">
        <v>-766720</v>
      </c>
      <c r="AK30" s="516">
        <v>324770</v>
      </c>
      <c r="AL30" s="516">
        <v>-408645</v>
      </c>
      <c r="AM30" s="534">
        <v>620842</v>
      </c>
      <c r="AN30" s="534">
        <v>-1175365</v>
      </c>
      <c r="AO30" s="534">
        <v>2941692</v>
      </c>
      <c r="AP30" s="516">
        <v>2990066</v>
      </c>
      <c r="AQ30" s="516">
        <v>-48374</v>
      </c>
      <c r="AR30" s="516">
        <v>190322</v>
      </c>
      <c r="AS30" s="516">
        <v>175312</v>
      </c>
      <c r="AT30" s="516">
        <v>15010</v>
      </c>
      <c r="AU30" s="534">
        <v>2177489</v>
      </c>
      <c r="AV30" s="534">
        <v>-3352758</v>
      </c>
      <c r="AW30" s="559">
        <v>7.7075914407251367E-2</v>
      </c>
      <c r="AX30" s="559">
        <v>-0.11867655296363255</v>
      </c>
      <c r="AZ30" s="534">
        <v>2187216</v>
      </c>
      <c r="BA30" s="534">
        <v>-3343031</v>
      </c>
      <c r="BB30" s="559">
        <v>7.7420218061340709E-2</v>
      </c>
      <c r="BC30" s="559">
        <v>-0.11833224930954321</v>
      </c>
      <c r="BD30" s="541"/>
    </row>
    <row r="31" spans="1:56">
      <c r="A31" s="491">
        <v>2002</v>
      </c>
      <c r="B31" s="491">
        <v>11</v>
      </c>
      <c r="C31" s="522">
        <v>14859511</v>
      </c>
      <c r="D31" s="531">
        <v>-798098</v>
      </c>
      <c r="E31" s="531">
        <v>14061413</v>
      </c>
      <c r="F31" s="558">
        <v>8453840</v>
      </c>
      <c r="G31" s="531">
        <v>-84802</v>
      </c>
      <c r="H31" s="531">
        <v>8369038</v>
      </c>
      <c r="I31" s="558">
        <v>3376759</v>
      </c>
      <c r="J31" s="531">
        <v>17487</v>
      </c>
      <c r="K31" s="531">
        <v>3394246</v>
      </c>
      <c r="L31" s="522">
        <v>175564</v>
      </c>
      <c r="M31" s="522">
        <v>823429</v>
      </c>
      <c r="N31" s="522">
        <v>118446</v>
      </c>
      <c r="O31" s="531">
        <v>941875</v>
      </c>
      <c r="P31" s="531">
        <v>26942136</v>
      </c>
      <c r="Q31" s="522">
        <v>237</v>
      </c>
      <c r="R31" s="531">
        <v>26942373</v>
      </c>
      <c r="S31" s="513"/>
      <c r="T31" s="531">
        <v>26000261</v>
      </c>
      <c r="U31" s="531">
        <v>26000498</v>
      </c>
      <c r="V31" s="516">
        <v>26865674</v>
      </c>
      <c r="W31" s="516">
        <v>26865911</v>
      </c>
      <c r="X31" s="529">
        <v>-148824</v>
      </c>
      <c r="Y31" s="529">
        <v>-12516</v>
      </c>
      <c r="Z31" s="516">
        <v>-161340</v>
      </c>
      <c r="AA31" s="491">
        <v>2002</v>
      </c>
      <c r="AB31" s="491">
        <v>11</v>
      </c>
      <c r="AC31" s="538">
        <v>631974</v>
      </c>
      <c r="AD31" s="538">
        <v>-688262</v>
      </c>
      <c r="AE31" s="516">
        <v>1649908</v>
      </c>
      <c r="AF31" s="516">
        <v>-812265</v>
      </c>
      <c r="AG31" s="534">
        <v>2281882</v>
      </c>
      <c r="AH31" s="534">
        <v>-1500527</v>
      </c>
      <c r="AI31" s="538">
        <v>219131</v>
      </c>
      <c r="AJ31" s="538">
        <v>-274562</v>
      </c>
      <c r="AK31" s="516">
        <v>502604</v>
      </c>
      <c r="AL31" s="516">
        <v>-414293</v>
      </c>
      <c r="AM31" s="534">
        <v>721735</v>
      </c>
      <c r="AN31" s="534">
        <v>-688855</v>
      </c>
      <c r="AO31" s="534">
        <v>2868987</v>
      </c>
      <c r="AP31" s="516">
        <v>2916056</v>
      </c>
      <c r="AQ31" s="516">
        <v>-47069</v>
      </c>
      <c r="AR31" s="516">
        <v>190796</v>
      </c>
      <c r="AS31" s="516">
        <v>175564</v>
      </c>
      <c r="AT31" s="516">
        <v>15232</v>
      </c>
      <c r="AU31" s="534">
        <v>2971780</v>
      </c>
      <c r="AV31" s="534">
        <v>-2221219</v>
      </c>
      <c r="AW31" s="559">
        <v>0.11429808339231672</v>
      </c>
      <c r="AX31" s="559">
        <v>-8.543064240778199E-2</v>
      </c>
      <c r="AZ31" s="534">
        <v>2981968</v>
      </c>
      <c r="BA31" s="534">
        <v>-2211031</v>
      </c>
      <c r="BB31" s="559">
        <v>0.11468992561266982</v>
      </c>
      <c r="BC31" s="559">
        <v>-8.503880018742889E-2</v>
      </c>
      <c r="BD31" s="541"/>
    </row>
    <row r="32" spans="1:56">
      <c r="A32" s="491">
        <v>2002</v>
      </c>
      <c r="B32" s="491">
        <v>12</v>
      </c>
      <c r="C32" s="522">
        <v>17605674</v>
      </c>
      <c r="D32" s="531">
        <v>1665720</v>
      </c>
      <c r="E32" s="531">
        <v>19271394</v>
      </c>
      <c r="F32" s="558">
        <v>8443190</v>
      </c>
      <c r="G32" s="531">
        <v>392497</v>
      </c>
      <c r="H32" s="531">
        <v>8835687</v>
      </c>
      <c r="I32" s="558">
        <v>3353887</v>
      </c>
      <c r="J32" s="531">
        <v>-2658</v>
      </c>
      <c r="K32" s="531">
        <v>3351229</v>
      </c>
      <c r="L32" s="522">
        <v>175790</v>
      </c>
      <c r="M32" s="522">
        <v>955156</v>
      </c>
      <c r="N32" s="522">
        <v>132223</v>
      </c>
      <c r="O32" s="531">
        <v>1087379</v>
      </c>
      <c r="P32" s="531">
        <v>32721479</v>
      </c>
      <c r="Q32" s="522">
        <v>253</v>
      </c>
      <c r="R32" s="531">
        <v>32721732</v>
      </c>
      <c r="S32" s="513">
        <v>32735167.969999999</v>
      </c>
      <c r="T32" s="531">
        <v>31634100</v>
      </c>
      <c r="U32" s="531">
        <v>31634353</v>
      </c>
      <c r="V32" s="516">
        <v>29578541</v>
      </c>
      <c r="W32" s="516">
        <v>29578794</v>
      </c>
      <c r="X32" s="529">
        <v>-173628</v>
      </c>
      <c r="Y32" s="529">
        <v>-14601</v>
      </c>
      <c r="Z32" s="516">
        <v>-188229</v>
      </c>
      <c r="AA32" s="491">
        <v>2002</v>
      </c>
      <c r="AB32" s="491">
        <v>12</v>
      </c>
      <c r="AC32" s="538">
        <v>660103</v>
      </c>
      <c r="AD32" s="538">
        <v>-689475</v>
      </c>
      <c r="AE32" s="516">
        <v>1476014</v>
      </c>
      <c r="AF32" s="516">
        <v>-2594023</v>
      </c>
      <c r="AG32" s="534">
        <v>2136117</v>
      </c>
      <c r="AH32" s="534">
        <v>-3283498</v>
      </c>
      <c r="AI32" s="538">
        <v>270654</v>
      </c>
      <c r="AJ32" s="538">
        <v>-442172</v>
      </c>
      <c r="AK32" s="516">
        <v>340701</v>
      </c>
      <c r="AL32" s="516">
        <v>-122109</v>
      </c>
      <c r="AM32" s="534">
        <v>611355</v>
      </c>
      <c r="AN32" s="534">
        <v>-564281</v>
      </c>
      <c r="AO32" s="560">
        <v>2659296</v>
      </c>
      <c r="AP32" s="516">
        <v>2893102</v>
      </c>
      <c r="AQ32" s="516">
        <v>-233806</v>
      </c>
      <c r="AR32" s="516">
        <v>191193</v>
      </c>
      <c r="AS32" s="516">
        <v>175790</v>
      </c>
      <c r="AT32" s="516">
        <v>15403</v>
      </c>
      <c r="AU32" s="534">
        <v>2529069</v>
      </c>
      <c r="AV32" s="534">
        <v>-4066182</v>
      </c>
      <c r="AW32" s="559">
        <v>7.9947556592411359E-2</v>
      </c>
      <c r="AX32" s="559">
        <v>-0.12853793849042647</v>
      </c>
      <c r="AZ32" s="534">
        <v>2526852</v>
      </c>
      <c r="BA32" s="534">
        <v>-4068399</v>
      </c>
      <c r="BB32" s="559">
        <v>7.9877473991673539E-2</v>
      </c>
      <c r="BC32" s="559">
        <v>-0.12860802109116429</v>
      </c>
      <c r="BD32" s="541"/>
    </row>
    <row r="33" spans="1:58">
      <c r="B33" s="492" t="s">
        <v>112</v>
      </c>
      <c r="C33" s="525">
        <v>216686259</v>
      </c>
      <c r="D33" s="513">
        <v>4664819</v>
      </c>
      <c r="E33" s="513">
        <v>221351078</v>
      </c>
      <c r="F33" s="513">
        <v>111467792</v>
      </c>
      <c r="G33" s="513">
        <v>2124065</v>
      </c>
      <c r="H33" s="531">
        <v>113591857</v>
      </c>
      <c r="I33" s="513">
        <v>39835015</v>
      </c>
      <c r="J33" s="513">
        <v>727079</v>
      </c>
      <c r="K33" s="513">
        <v>40562094</v>
      </c>
      <c r="L33" s="531">
        <v>2053211</v>
      </c>
      <c r="M33" s="531">
        <v>11694259</v>
      </c>
      <c r="N33" s="531">
        <v>1730254</v>
      </c>
      <c r="O33" s="531">
        <v>13424513</v>
      </c>
      <c r="P33" s="531">
        <v>390982753</v>
      </c>
      <c r="Q33" s="531">
        <v>3209</v>
      </c>
      <c r="R33" s="531">
        <v>390985962</v>
      </c>
      <c r="S33" s="513"/>
      <c r="T33" s="531">
        <v>377558240</v>
      </c>
      <c r="U33" s="531">
        <v>377561449</v>
      </c>
      <c r="V33" s="531">
        <v>370042277</v>
      </c>
      <c r="W33" s="531">
        <v>370045486</v>
      </c>
      <c r="X33" s="531">
        <v>-341060</v>
      </c>
      <c r="Y33" s="531">
        <v>-26528</v>
      </c>
      <c r="Z33" s="531">
        <v>-367588</v>
      </c>
      <c r="AA33" s="531"/>
      <c r="AB33" s="492" t="s">
        <v>282</v>
      </c>
      <c r="AC33" s="553">
        <v>2654279</v>
      </c>
      <c r="AD33" s="553">
        <v>-3584891</v>
      </c>
      <c r="AE33" s="553">
        <v>5606780</v>
      </c>
      <c r="AF33" s="553">
        <v>-5019333</v>
      </c>
      <c r="AG33" s="553">
        <v>8261059</v>
      </c>
      <c r="AH33" s="553">
        <v>-8604224</v>
      </c>
      <c r="AI33" s="553">
        <v>1256643</v>
      </c>
      <c r="AJ33" s="553">
        <v>-1945213</v>
      </c>
      <c r="AK33" s="553">
        <v>1453435</v>
      </c>
      <c r="AL33" s="553">
        <v>-1206040</v>
      </c>
      <c r="AM33" s="553">
        <v>2710078</v>
      </c>
      <c r="AN33" s="553">
        <v>-3151253</v>
      </c>
      <c r="AO33" s="553">
        <v>11692944</v>
      </c>
      <c r="AP33" s="553">
        <v>12292678</v>
      </c>
      <c r="AQ33" s="553">
        <v>-599734</v>
      </c>
      <c r="AR33" s="553">
        <v>762238</v>
      </c>
      <c r="AS33" s="553">
        <v>701742</v>
      </c>
      <c r="AT33" s="553">
        <v>60496</v>
      </c>
      <c r="AU33" s="553">
        <v>10431899</v>
      </c>
      <c r="AV33" s="553">
        <v>-12294715</v>
      </c>
      <c r="AW33" s="559">
        <v>8.6570803897944609E-2</v>
      </c>
      <c r="AX33" s="559">
        <v>-0.10202968426420905</v>
      </c>
      <c r="AZ33" s="553">
        <v>10619925</v>
      </c>
      <c r="BA33" s="553">
        <v>-12106689</v>
      </c>
      <c r="BB33" s="559">
        <v>8.813116812057703E-2</v>
      </c>
      <c r="BC33" s="559">
        <v>-0.10046932004157663</v>
      </c>
      <c r="BD33" s="541"/>
    </row>
    <row r="34" spans="1:58">
      <c r="A34" s="491">
        <v>2003</v>
      </c>
      <c r="B34" s="491">
        <v>1</v>
      </c>
      <c r="C34" s="522">
        <v>21375724</v>
      </c>
      <c r="D34" s="531">
        <v>495482</v>
      </c>
      <c r="E34" s="531">
        <v>21871206</v>
      </c>
      <c r="F34" s="558">
        <v>8983942</v>
      </c>
      <c r="G34" s="531">
        <v>-556912</v>
      </c>
      <c r="H34" s="531">
        <v>8427030</v>
      </c>
      <c r="I34" s="558">
        <v>3439681</v>
      </c>
      <c r="J34" s="531">
        <v>-98349</v>
      </c>
      <c r="K34" s="531">
        <v>3341332</v>
      </c>
      <c r="L34" s="522">
        <v>176027</v>
      </c>
      <c r="M34" s="522">
        <v>1064794</v>
      </c>
      <c r="N34" s="522">
        <v>147299</v>
      </c>
      <c r="O34" s="531">
        <v>1212093</v>
      </c>
      <c r="P34" s="531">
        <v>35027688</v>
      </c>
      <c r="Q34" s="522">
        <v>0</v>
      </c>
      <c r="R34" s="531">
        <v>35027688</v>
      </c>
      <c r="S34" s="513"/>
      <c r="T34" s="531">
        <v>33815595</v>
      </c>
      <c r="U34" s="531">
        <v>33815595</v>
      </c>
      <c r="V34" s="516">
        <v>33975374</v>
      </c>
      <c r="W34" s="516">
        <v>33975374</v>
      </c>
      <c r="X34" s="529">
        <v>-198432</v>
      </c>
      <c r="Y34" s="529">
        <v>-16687</v>
      </c>
      <c r="Z34" s="516">
        <v>-215119</v>
      </c>
      <c r="AA34" s="516"/>
      <c r="AB34" s="505"/>
      <c r="AC34" s="556">
        <v>3.8381741928570905E-2</v>
      </c>
      <c r="AD34" s="556">
        <v>-5.183869563224381E-2</v>
      </c>
      <c r="AE34" s="556">
        <v>8.1075871455213541E-2</v>
      </c>
      <c r="AF34" s="556">
        <v>-7.2581195819866551E-2</v>
      </c>
      <c r="AG34" s="556">
        <v>0.11945761338378445</v>
      </c>
      <c r="AH34" s="556">
        <v>-0.12441989145211037</v>
      </c>
      <c r="AI34" s="556">
        <v>3.4371801601458897E-2</v>
      </c>
      <c r="AJ34" s="556">
        <v>-5.3205624277204155E-2</v>
      </c>
      <c r="AK34" s="556">
        <v>3.9754472400368605E-2</v>
      </c>
      <c r="AL34" s="556">
        <v>-3.2987704227392729E-2</v>
      </c>
      <c r="AM34" s="556">
        <v>7.4126274001827502E-2</v>
      </c>
      <c r="AN34" s="556">
        <v>-8.6193328504596892E-2</v>
      </c>
      <c r="AO34" s="561"/>
      <c r="AP34" s="541"/>
      <c r="AU34" s="554"/>
      <c r="AV34" s="554"/>
      <c r="BD34" s="554"/>
    </row>
    <row r="35" spans="1:58">
      <c r="A35" s="491">
        <v>2003</v>
      </c>
      <c r="B35" s="491">
        <v>2</v>
      </c>
      <c r="C35" s="522">
        <v>18118048</v>
      </c>
      <c r="D35" s="531">
        <v>-2033383</v>
      </c>
      <c r="E35" s="531">
        <v>16084665</v>
      </c>
      <c r="F35" s="558">
        <v>8554247</v>
      </c>
      <c r="G35" s="531">
        <v>-710058</v>
      </c>
      <c r="H35" s="531">
        <v>7844189</v>
      </c>
      <c r="I35" s="558">
        <v>3388784</v>
      </c>
      <c r="J35" s="531">
        <v>-27090</v>
      </c>
      <c r="K35" s="531">
        <v>3361694</v>
      </c>
      <c r="L35" s="522">
        <v>176290</v>
      </c>
      <c r="M35" s="522">
        <v>919984</v>
      </c>
      <c r="N35" s="522">
        <v>128251</v>
      </c>
      <c r="O35" s="531">
        <v>1048235</v>
      </c>
      <c r="P35" s="531">
        <v>28515073</v>
      </c>
      <c r="Q35" s="522">
        <v>0</v>
      </c>
      <c r="R35" s="531">
        <v>28515073</v>
      </c>
      <c r="S35" s="513"/>
      <c r="T35" s="531">
        <v>27466838</v>
      </c>
      <c r="U35" s="531">
        <v>27466838</v>
      </c>
      <c r="V35" s="516">
        <v>30237369</v>
      </c>
      <c r="W35" s="516">
        <v>30237369</v>
      </c>
      <c r="X35" s="529">
        <v>-223236</v>
      </c>
      <c r="Y35" s="529">
        <v>-18773</v>
      </c>
      <c r="Z35" s="516">
        <v>-242009</v>
      </c>
      <c r="AA35" s="516"/>
      <c r="AB35" s="505"/>
      <c r="AK35" s="554"/>
      <c r="AL35" s="554"/>
      <c r="AM35" s="541"/>
      <c r="AN35" s="541"/>
      <c r="AO35" s="541"/>
      <c r="AP35" s="541"/>
      <c r="AU35" s="554"/>
      <c r="AV35" s="554"/>
      <c r="BD35" s="554"/>
    </row>
    <row r="36" spans="1:58">
      <c r="A36" s="491">
        <v>2003</v>
      </c>
      <c r="B36" s="491">
        <v>3</v>
      </c>
      <c r="C36" s="522">
        <v>16757245</v>
      </c>
      <c r="D36" s="531">
        <v>574798</v>
      </c>
      <c r="E36" s="531">
        <v>17332043</v>
      </c>
      <c r="F36" s="558">
        <v>8537195</v>
      </c>
      <c r="G36" s="531">
        <v>303379</v>
      </c>
      <c r="H36" s="531">
        <v>8840574</v>
      </c>
      <c r="I36" s="558">
        <v>3170361</v>
      </c>
      <c r="J36" s="531">
        <v>40139</v>
      </c>
      <c r="K36" s="531">
        <v>3210500</v>
      </c>
      <c r="L36" s="522">
        <v>176524</v>
      </c>
      <c r="M36" s="522">
        <v>825993</v>
      </c>
      <c r="N36" s="522">
        <v>124712</v>
      </c>
      <c r="O36" s="531">
        <v>950705</v>
      </c>
      <c r="P36" s="531">
        <v>30510346</v>
      </c>
      <c r="Q36" s="522">
        <v>0</v>
      </c>
      <c r="R36" s="531">
        <v>30510346</v>
      </c>
      <c r="S36" s="513"/>
      <c r="T36" s="531">
        <v>29559641</v>
      </c>
      <c r="U36" s="531">
        <v>29559641</v>
      </c>
      <c r="V36" s="516">
        <v>28641325</v>
      </c>
      <c r="W36" s="516">
        <v>28641325</v>
      </c>
      <c r="X36" s="529">
        <v>-248040</v>
      </c>
      <c r="Y36" s="529">
        <v>-20859</v>
      </c>
      <c r="Z36" s="516">
        <v>-268899</v>
      </c>
      <c r="AA36" s="516"/>
      <c r="AB36" s="505"/>
      <c r="AC36" s="534"/>
      <c r="AD36" s="534"/>
      <c r="AE36" s="553"/>
      <c r="AF36" s="556"/>
      <c r="AG36" s="554"/>
      <c r="AH36" s="541"/>
      <c r="AI36" s="554"/>
      <c r="AK36" s="554"/>
      <c r="AL36" s="554"/>
      <c r="AM36" s="541"/>
      <c r="AN36" s="541"/>
      <c r="AO36" s="560"/>
      <c r="AP36" s="560"/>
      <c r="AQ36" s="560"/>
      <c r="AR36" s="560"/>
      <c r="AS36" s="560"/>
      <c r="AT36" s="560"/>
      <c r="AU36" s="560"/>
      <c r="AV36" s="560"/>
      <c r="AW36" s="560"/>
      <c r="AX36" s="560"/>
      <c r="AY36" s="560"/>
      <c r="AZ36" s="560"/>
      <c r="BA36" s="560"/>
      <c r="BB36" s="560"/>
      <c r="BC36" s="560"/>
      <c r="BD36" s="560"/>
      <c r="BE36" s="560"/>
      <c r="BF36" s="560"/>
    </row>
    <row r="37" spans="1:58">
      <c r="A37" s="491">
        <v>2003</v>
      </c>
      <c r="B37" s="491">
        <v>4</v>
      </c>
      <c r="C37" s="522">
        <v>14442780</v>
      </c>
      <c r="D37" s="531">
        <v>-709843</v>
      </c>
      <c r="E37" s="531">
        <v>13732937</v>
      </c>
      <c r="F37" s="558">
        <v>8571519</v>
      </c>
      <c r="G37" s="531">
        <v>379374</v>
      </c>
      <c r="H37" s="531">
        <v>8950893</v>
      </c>
      <c r="I37" s="558">
        <v>3251664</v>
      </c>
      <c r="J37" s="531">
        <v>59684</v>
      </c>
      <c r="K37" s="531">
        <v>3311348</v>
      </c>
      <c r="L37" s="522">
        <v>176738</v>
      </c>
      <c r="M37" s="522">
        <v>810047</v>
      </c>
      <c r="N37" s="522">
        <v>131208</v>
      </c>
      <c r="O37" s="531">
        <v>941255</v>
      </c>
      <c r="P37" s="531">
        <v>27113171</v>
      </c>
      <c r="Q37" s="522">
        <v>0</v>
      </c>
      <c r="R37" s="531">
        <v>27113171</v>
      </c>
      <c r="S37" s="513"/>
      <c r="T37" s="531">
        <v>26171916</v>
      </c>
      <c r="U37" s="531">
        <v>26171916</v>
      </c>
      <c r="V37" s="516">
        <v>26442701</v>
      </c>
      <c r="W37" s="516">
        <v>26442701</v>
      </c>
      <c r="X37" s="529">
        <v>-272844</v>
      </c>
      <c r="Y37" s="529">
        <v>-22945</v>
      </c>
      <c r="Z37" s="516">
        <v>-295789</v>
      </c>
      <c r="AA37" s="516"/>
      <c r="AB37" s="492"/>
      <c r="AC37" s="553">
        <v>5157071</v>
      </c>
      <c r="AD37" s="553">
        <v>-5156676</v>
      </c>
      <c r="AE37" s="553"/>
      <c r="AF37" s="556"/>
      <c r="AG37" s="554"/>
      <c r="AH37" s="541"/>
      <c r="AI37" s="553">
        <v>2623202</v>
      </c>
      <c r="AJ37" s="553">
        <v>-2621561</v>
      </c>
      <c r="AO37" s="538"/>
      <c r="AP37" s="538"/>
      <c r="AQ37" s="538"/>
      <c r="AR37" s="538"/>
      <c r="AS37" s="538"/>
      <c r="AT37" s="538"/>
      <c r="AU37" s="538"/>
      <c r="AV37" s="538"/>
      <c r="AW37" s="538"/>
      <c r="AX37" s="538"/>
      <c r="AY37" s="538"/>
      <c r="AZ37" s="538"/>
      <c r="BA37" s="538"/>
      <c r="BB37" s="538"/>
      <c r="BC37" s="538"/>
      <c r="BD37" s="538"/>
      <c r="BE37" s="538"/>
      <c r="BF37" s="538"/>
    </row>
    <row r="38" spans="1:58">
      <c r="A38" s="491">
        <v>2003</v>
      </c>
      <c r="B38" s="491">
        <v>5</v>
      </c>
      <c r="C38" s="522">
        <v>15524808</v>
      </c>
      <c r="D38" s="531">
        <v>2249599</v>
      </c>
      <c r="E38" s="531">
        <v>17774407</v>
      </c>
      <c r="F38" s="558">
        <v>9136260</v>
      </c>
      <c r="G38" s="531">
        <v>1833522</v>
      </c>
      <c r="H38" s="531">
        <v>10969782</v>
      </c>
      <c r="I38" s="558">
        <v>3658970</v>
      </c>
      <c r="J38" s="531">
        <v>263519</v>
      </c>
      <c r="K38" s="531">
        <v>3922489</v>
      </c>
      <c r="L38" s="522">
        <v>176994</v>
      </c>
      <c r="M38" s="522">
        <v>980023</v>
      </c>
      <c r="N38" s="522">
        <v>154668</v>
      </c>
      <c r="O38" s="531">
        <v>1134691</v>
      </c>
      <c r="P38" s="531">
        <v>33978363</v>
      </c>
      <c r="Q38" s="522">
        <v>0</v>
      </c>
      <c r="R38" s="531">
        <v>33978363</v>
      </c>
      <c r="S38" s="513"/>
      <c r="T38" s="531">
        <v>32843672</v>
      </c>
      <c r="U38" s="531">
        <v>32843672</v>
      </c>
      <c r="V38" s="516">
        <v>28497032</v>
      </c>
      <c r="W38" s="516">
        <v>28497032</v>
      </c>
      <c r="X38" s="529">
        <v>-297648</v>
      </c>
      <c r="Y38" s="529">
        <v>-25031</v>
      </c>
      <c r="Z38" s="516">
        <v>-322679</v>
      </c>
      <c r="AA38" s="516"/>
      <c r="AB38" s="513"/>
      <c r="AC38" s="554"/>
      <c r="AD38" s="554"/>
      <c r="AE38" s="554"/>
      <c r="AF38" s="541"/>
      <c r="AG38" s="554"/>
      <c r="AH38" s="541"/>
      <c r="AI38" s="554"/>
      <c r="AK38" s="554"/>
      <c r="AL38" s="554"/>
      <c r="AM38" s="541"/>
      <c r="AN38" s="541"/>
      <c r="AO38" s="541"/>
      <c r="AP38" s="541"/>
      <c r="AU38" s="554"/>
      <c r="AV38" s="554"/>
      <c r="BD38" s="554"/>
    </row>
    <row r="39" spans="1:58">
      <c r="A39" s="491">
        <v>2003</v>
      </c>
      <c r="B39" s="491">
        <v>6</v>
      </c>
      <c r="C39" s="522">
        <v>21326485</v>
      </c>
      <c r="D39" s="531">
        <v>2425840</v>
      </c>
      <c r="E39" s="531">
        <v>23752325</v>
      </c>
      <c r="F39" s="558">
        <v>10683306</v>
      </c>
      <c r="G39" s="531">
        <v>86335</v>
      </c>
      <c r="H39" s="531">
        <v>10769641</v>
      </c>
      <c r="I39" s="558">
        <v>3998446</v>
      </c>
      <c r="J39" s="531">
        <v>-58805</v>
      </c>
      <c r="K39" s="531">
        <v>3939641</v>
      </c>
      <c r="L39" s="522">
        <v>177242</v>
      </c>
      <c r="M39" s="522">
        <v>1106429</v>
      </c>
      <c r="N39" s="522">
        <v>171879</v>
      </c>
      <c r="O39" s="531">
        <v>1278308</v>
      </c>
      <c r="P39" s="531">
        <v>39917157</v>
      </c>
      <c r="Q39" s="522">
        <v>0</v>
      </c>
      <c r="R39" s="531">
        <v>39917157</v>
      </c>
      <c r="S39" s="513"/>
      <c r="T39" s="531">
        <v>38638849</v>
      </c>
      <c r="U39" s="531">
        <v>38638849</v>
      </c>
      <c r="V39" s="516">
        <v>36185479</v>
      </c>
      <c r="W39" s="516">
        <v>36185479</v>
      </c>
      <c r="X39" s="516">
        <v>126494</v>
      </c>
      <c r="Y39" s="516">
        <v>13222</v>
      </c>
      <c r="Z39" s="516">
        <v>139716</v>
      </c>
      <c r="AA39" s="516"/>
      <c r="AB39" s="513"/>
      <c r="AC39" s="554"/>
      <c r="AD39" s="554"/>
      <c r="AE39" s="554"/>
      <c r="AF39" s="541"/>
      <c r="AG39" s="554"/>
      <c r="AH39" s="541"/>
      <c r="AI39" s="554"/>
      <c r="AK39" s="554"/>
      <c r="AL39" s="554"/>
      <c r="AM39" s="541"/>
      <c r="AN39" s="541"/>
      <c r="AO39" s="541"/>
      <c r="AP39" s="541"/>
      <c r="AQ39" s="541"/>
      <c r="AR39" s="541"/>
      <c r="AS39" s="541"/>
      <c r="AT39" s="541"/>
      <c r="AU39" s="541"/>
      <c r="AV39" s="541"/>
      <c r="AW39" s="541"/>
      <c r="AX39" s="541"/>
      <c r="AY39" s="541"/>
      <c r="AZ39" s="541"/>
      <c r="BA39" s="541"/>
      <c r="BB39" s="541"/>
      <c r="BC39" s="541"/>
      <c r="BD39" s="541"/>
      <c r="BE39" s="541"/>
      <c r="BF39" s="541"/>
    </row>
    <row r="40" spans="1:58">
      <c r="A40" s="491">
        <v>2003</v>
      </c>
      <c r="B40" s="491">
        <v>7</v>
      </c>
      <c r="C40" s="522">
        <v>23631549</v>
      </c>
      <c r="D40" s="531">
        <v>980697</v>
      </c>
      <c r="E40" s="531">
        <v>24612246</v>
      </c>
      <c r="F40" s="558">
        <v>10883872</v>
      </c>
      <c r="G40" s="531">
        <v>17744</v>
      </c>
      <c r="H40" s="531">
        <v>10901616</v>
      </c>
      <c r="I40" s="558">
        <v>4352692</v>
      </c>
      <c r="J40" s="531">
        <v>-60017</v>
      </c>
      <c r="K40" s="531">
        <v>4292675</v>
      </c>
      <c r="L40" s="522">
        <v>177471</v>
      </c>
      <c r="M40" s="522">
        <v>1176010</v>
      </c>
      <c r="N40" s="522">
        <v>181719</v>
      </c>
      <c r="O40" s="531">
        <v>1357729</v>
      </c>
      <c r="P40" s="531">
        <v>41341737</v>
      </c>
      <c r="Q40" s="522">
        <v>0</v>
      </c>
      <c r="R40" s="531">
        <v>41341737</v>
      </c>
      <c r="S40" s="513"/>
      <c r="T40" s="531">
        <v>39984008</v>
      </c>
      <c r="U40" s="531">
        <v>39984008</v>
      </c>
      <c r="V40" s="516">
        <v>39045584</v>
      </c>
      <c r="W40" s="516">
        <v>39045584</v>
      </c>
      <c r="X40" s="516">
        <v>126494</v>
      </c>
      <c r="Y40" s="516">
        <v>13222</v>
      </c>
      <c r="Z40" s="516">
        <v>139716</v>
      </c>
      <c r="AA40" s="516"/>
      <c r="AB40" s="513"/>
      <c r="AC40" s="554"/>
      <c r="AD40" s="554"/>
      <c r="AE40" s="554"/>
      <c r="AF40" s="541"/>
      <c r="AG40" s="541"/>
      <c r="AH40" s="541"/>
      <c r="AI40" s="541"/>
      <c r="AK40" s="541"/>
      <c r="AL40" s="541"/>
      <c r="AM40" s="541"/>
      <c r="AN40" s="541"/>
      <c r="AO40" s="541"/>
      <c r="AP40" s="541"/>
      <c r="AU40" s="541"/>
      <c r="AV40" s="541"/>
      <c r="BD40" s="541"/>
    </row>
    <row r="41" spans="1:58">
      <c r="A41" s="491">
        <v>2003</v>
      </c>
      <c r="B41" s="491">
        <v>8</v>
      </c>
      <c r="C41" s="522">
        <v>24792108</v>
      </c>
      <c r="D41" s="531">
        <v>724692</v>
      </c>
      <c r="E41" s="531">
        <v>25516800</v>
      </c>
      <c r="F41" s="558">
        <v>11114193</v>
      </c>
      <c r="G41" s="531">
        <v>-65077</v>
      </c>
      <c r="H41" s="531">
        <v>11049116</v>
      </c>
      <c r="I41" s="558">
        <v>4330271</v>
      </c>
      <c r="J41" s="531">
        <v>64285</v>
      </c>
      <c r="K41" s="531">
        <v>4394556</v>
      </c>
      <c r="L41" s="522">
        <v>177720</v>
      </c>
      <c r="M41" s="522">
        <v>1158335</v>
      </c>
      <c r="N41" s="522">
        <v>186993</v>
      </c>
      <c r="O41" s="531">
        <v>1345328</v>
      </c>
      <c r="P41" s="531">
        <v>42483520</v>
      </c>
      <c r="Q41" s="522">
        <v>0</v>
      </c>
      <c r="R41" s="531">
        <v>42483520</v>
      </c>
      <c r="S41" s="513"/>
      <c r="T41" s="531">
        <v>41138192</v>
      </c>
      <c r="U41" s="531">
        <v>41138192</v>
      </c>
      <c r="V41" s="516">
        <v>40414292</v>
      </c>
      <c r="W41" s="516">
        <v>40414292</v>
      </c>
      <c r="X41" s="516">
        <v>126494</v>
      </c>
      <c r="Y41" s="516">
        <v>13222</v>
      </c>
      <c r="Z41" s="516">
        <v>139716</v>
      </c>
      <c r="AA41" s="516"/>
      <c r="AB41" s="513"/>
      <c r="AC41" s="554"/>
      <c r="AD41" s="554"/>
      <c r="AE41" s="554"/>
      <c r="AF41" s="541"/>
      <c r="AG41" s="541"/>
      <c r="AH41" s="541"/>
      <c r="AI41" s="541"/>
      <c r="AK41" s="541"/>
      <c r="AL41" s="541"/>
      <c r="AM41" s="541"/>
      <c r="AN41" s="541"/>
      <c r="AO41" s="541"/>
      <c r="AP41" s="541"/>
      <c r="AU41" s="541"/>
      <c r="AV41" s="541"/>
      <c r="BD41" s="541"/>
    </row>
    <row r="42" spans="1:58">
      <c r="A42" s="491">
        <v>2003</v>
      </c>
      <c r="B42" s="491">
        <v>9</v>
      </c>
      <c r="C42" s="522">
        <v>22999951</v>
      </c>
      <c r="D42" s="531">
        <v>-2421152</v>
      </c>
      <c r="E42" s="531">
        <v>20578799</v>
      </c>
      <c r="F42" s="558">
        <v>11074900</v>
      </c>
      <c r="G42" s="531">
        <v>-733917</v>
      </c>
      <c r="H42" s="531">
        <v>10340983</v>
      </c>
      <c r="I42" s="558">
        <v>4142619</v>
      </c>
      <c r="J42" s="531">
        <v>-111797</v>
      </c>
      <c r="K42" s="531">
        <v>4030822</v>
      </c>
      <c r="L42" s="522">
        <v>177951</v>
      </c>
      <c r="M42" s="522">
        <v>1023133</v>
      </c>
      <c r="N42" s="522">
        <v>163184</v>
      </c>
      <c r="O42" s="531">
        <v>1186317</v>
      </c>
      <c r="P42" s="531">
        <v>36314872</v>
      </c>
      <c r="Q42" s="522">
        <v>0</v>
      </c>
      <c r="R42" s="531">
        <v>36314872</v>
      </c>
      <c r="S42" s="513"/>
      <c r="T42" s="531">
        <v>35128555</v>
      </c>
      <c r="U42" s="531">
        <v>35128555</v>
      </c>
      <c r="V42" s="516">
        <v>38395421</v>
      </c>
      <c r="W42" s="516">
        <v>38395421</v>
      </c>
      <c r="X42" s="516">
        <v>126494</v>
      </c>
      <c r="Y42" s="516">
        <v>13222</v>
      </c>
      <c r="Z42" s="516">
        <v>139716</v>
      </c>
      <c r="AA42" s="516"/>
      <c r="AB42" s="513"/>
      <c r="AC42" s="554"/>
      <c r="AD42" s="554"/>
      <c r="AE42" s="554"/>
      <c r="AF42" s="541"/>
      <c r="AG42" s="541"/>
      <c r="AH42" s="541"/>
      <c r="AI42" s="541"/>
      <c r="AK42" s="541"/>
      <c r="AL42" s="541"/>
      <c r="AM42" s="541"/>
      <c r="AN42" s="541"/>
      <c r="AO42" s="541"/>
      <c r="AP42" s="541"/>
      <c r="AU42" s="541"/>
      <c r="AV42" s="541"/>
      <c r="BD42" s="541"/>
    </row>
    <row r="43" spans="1:58">
      <c r="A43" s="491">
        <v>2003</v>
      </c>
      <c r="B43" s="491">
        <v>10</v>
      </c>
      <c r="C43" s="522">
        <v>17773764</v>
      </c>
      <c r="D43" s="531">
        <v>-1983397</v>
      </c>
      <c r="E43" s="531">
        <v>15790367</v>
      </c>
      <c r="F43" s="558">
        <v>9489493</v>
      </c>
      <c r="G43" s="531">
        <v>-346028</v>
      </c>
      <c r="H43" s="531">
        <v>9143465</v>
      </c>
      <c r="I43" s="558">
        <v>3524790</v>
      </c>
      <c r="J43" s="531">
        <v>-7026</v>
      </c>
      <c r="K43" s="531">
        <v>3517764</v>
      </c>
      <c r="L43" s="522">
        <v>178185</v>
      </c>
      <c r="M43" s="522">
        <v>887065</v>
      </c>
      <c r="N43" s="522">
        <v>141388</v>
      </c>
      <c r="O43" s="531">
        <v>1028453</v>
      </c>
      <c r="P43" s="531">
        <v>29658234</v>
      </c>
      <c r="Q43" s="522">
        <v>0</v>
      </c>
      <c r="R43" s="531">
        <v>29658234</v>
      </c>
      <c r="S43" s="513"/>
      <c r="T43" s="531">
        <v>28629781</v>
      </c>
      <c r="U43" s="531">
        <v>28629781</v>
      </c>
      <c r="V43" s="516">
        <v>30966232</v>
      </c>
      <c r="W43" s="516">
        <v>30966232</v>
      </c>
      <c r="X43" s="516">
        <v>-297648</v>
      </c>
      <c r="Y43" s="516">
        <v>-25031</v>
      </c>
      <c r="Z43" s="516">
        <v>-322679</v>
      </c>
      <c r="AA43" s="516"/>
      <c r="AB43" s="513"/>
      <c r="AC43" s="554"/>
      <c r="AD43" s="554"/>
      <c r="AE43" s="554"/>
      <c r="AF43" s="541"/>
      <c r="AG43" s="541"/>
      <c r="AH43" s="541"/>
      <c r="AI43" s="541"/>
      <c r="AK43" s="541"/>
      <c r="AL43" s="541"/>
      <c r="AM43" s="541"/>
      <c r="AN43" s="541"/>
      <c r="AO43" s="541"/>
      <c r="AP43" s="541"/>
      <c r="AU43" s="541"/>
      <c r="AV43" s="541"/>
      <c r="BD43" s="541"/>
    </row>
    <row r="44" spans="1:58">
      <c r="A44" s="491">
        <v>2003</v>
      </c>
      <c r="B44" s="491">
        <v>11</v>
      </c>
      <c r="C44" s="522">
        <v>14973741</v>
      </c>
      <c r="D44" s="531">
        <v>-893389</v>
      </c>
      <c r="E44" s="531">
        <v>14080352</v>
      </c>
      <c r="F44" s="558">
        <v>8436657</v>
      </c>
      <c r="G44" s="531">
        <v>-20353</v>
      </c>
      <c r="H44" s="531">
        <v>8416304</v>
      </c>
      <c r="I44" s="558">
        <v>3499561</v>
      </c>
      <c r="J44" s="531">
        <v>19668</v>
      </c>
      <c r="K44" s="531">
        <v>3519229</v>
      </c>
      <c r="L44" s="522">
        <v>178439</v>
      </c>
      <c r="M44" s="522">
        <v>860806</v>
      </c>
      <c r="N44" s="522">
        <v>124183</v>
      </c>
      <c r="O44" s="531">
        <v>984989</v>
      </c>
      <c r="P44" s="531">
        <v>27179313</v>
      </c>
      <c r="Q44" s="522">
        <v>0</v>
      </c>
      <c r="R44" s="531">
        <v>27179313</v>
      </c>
      <c r="S44" s="513"/>
      <c r="T44" s="531">
        <v>26194324</v>
      </c>
      <c r="U44" s="531">
        <v>26194324</v>
      </c>
      <c r="V44" s="516">
        <v>27088398</v>
      </c>
      <c r="W44" s="516">
        <v>27088398</v>
      </c>
      <c r="X44" s="516">
        <v>-297648</v>
      </c>
      <c r="Y44" s="516">
        <v>-25031</v>
      </c>
      <c r="Z44" s="516">
        <v>-322679</v>
      </c>
      <c r="AA44" s="516"/>
      <c r="AB44" s="513"/>
      <c r="AC44" s="554"/>
      <c r="AD44" s="554"/>
      <c r="AE44" s="554"/>
      <c r="AF44" s="541"/>
      <c r="AG44" s="541"/>
      <c r="AH44" s="541"/>
      <c r="AI44" s="541"/>
      <c r="AK44" s="541"/>
      <c r="AL44" s="541"/>
      <c r="AM44" s="541"/>
      <c r="AN44" s="541"/>
      <c r="AO44" s="541"/>
      <c r="AP44" s="541"/>
      <c r="AU44" s="541"/>
      <c r="AV44" s="541"/>
      <c r="BD44" s="541"/>
    </row>
    <row r="45" spans="1:58">
      <c r="A45" s="491">
        <v>2003</v>
      </c>
      <c r="B45" s="491">
        <v>12</v>
      </c>
      <c r="C45" s="522">
        <v>17583910</v>
      </c>
      <c r="D45" s="531">
        <v>1674007</v>
      </c>
      <c r="E45" s="531">
        <v>19257917</v>
      </c>
      <c r="F45" s="558">
        <v>8390440</v>
      </c>
      <c r="G45" s="531">
        <v>280861</v>
      </c>
      <c r="H45" s="531">
        <v>8671301</v>
      </c>
      <c r="I45" s="558">
        <v>3431493</v>
      </c>
      <c r="J45" s="531">
        <v>-10572</v>
      </c>
      <c r="K45" s="531">
        <v>3420921</v>
      </c>
      <c r="L45" s="522">
        <v>178665</v>
      </c>
      <c r="M45" s="522">
        <v>996794</v>
      </c>
      <c r="N45" s="522">
        <v>138434</v>
      </c>
      <c r="O45" s="531">
        <v>1135228</v>
      </c>
      <c r="P45" s="531">
        <v>32664032</v>
      </c>
      <c r="Q45" s="522">
        <v>0</v>
      </c>
      <c r="R45" s="531">
        <v>32664032</v>
      </c>
      <c r="S45" s="513"/>
      <c r="T45" s="531">
        <v>31528804</v>
      </c>
      <c r="U45" s="531">
        <v>31528804</v>
      </c>
      <c r="V45" s="516">
        <v>29584508</v>
      </c>
      <c r="W45" s="516">
        <v>29584508</v>
      </c>
      <c r="X45" s="516">
        <v>-297648</v>
      </c>
      <c r="Y45" s="516">
        <v>-25031</v>
      </c>
      <c r="Z45" s="516">
        <v>-322679</v>
      </c>
      <c r="AA45" s="516"/>
      <c r="AB45" s="513"/>
      <c r="AC45" s="554"/>
      <c r="AD45" s="554"/>
      <c r="AE45" s="554"/>
      <c r="AF45" s="541"/>
      <c r="AG45" s="541"/>
      <c r="AH45" s="541"/>
      <c r="AI45" s="541"/>
      <c r="AK45" s="541"/>
      <c r="AL45" s="541"/>
      <c r="AM45" s="541"/>
      <c r="AN45" s="541"/>
      <c r="AO45" s="541"/>
      <c r="AP45" s="541"/>
      <c r="AU45" s="541"/>
      <c r="AV45" s="541"/>
      <c r="BD45" s="541"/>
    </row>
    <row r="46" spans="1:58">
      <c r="B46" s="492" t="s">
        <v>112</v>
      </c>
      <c r="C46" s="525">
        <v>229300113</v>
      </c>
      <c r="D46" s="513">
        <v>1083951</v>
      </c>
      <c r="E46" s="513">
        <v>230384064</v>
      </c>
      <c r="F46" s="513">
        <v>113856024</v>
      </c>
      <c r="G46" s="513">
        <v>468870</v>
      </c>
      <c r="H46" s="531">
        <v>114324894</v>
      </c>
      <c r="I46" s="513">
        <v>44189332</v>
      </c>
      <c r="J46" s="513">
        <v>73639</v>
      </c>
      <c r="K46" s="513">
        <v>44262971</v>
      </c>
      <c r="L46" s="531">
        <v>2128246</v>
      </c>
      <c r="M46" s="531">
        <v>11809413</v>
      </c>
      <c r="N46" s="531">
        <v>1793918</v>
      </c>
      <c r="O46" s="531">
        <v>13603331</v>
      </c>
      <c r="P46" s="531">
        <v>404703506</v>
      </c>
      <c r="Q46" s="531">
        <v>0</v>
      </c>
      <c r="R46" s="531">
        <v>404703506</v>
      </c>
      <c r="S46" s="513"/>
      <c r="T46" s="531">
        <v>391100175</v>
      </c>
      <c r="U46" s="531">
        <v>391100175</v>
      </c>
      <c r="V46" s="531">
        <v>389473715</v>
      </c>
      <c r="W46" s="531">
        <v>389473715</v>
      </c>
      <c r="X46" s="531">
        <v>-1627168</v>
      </c>
      <c r="Y46" s="531">
        <v>-126500</v>
      </c>
      <c r="Z46" s="531">
        <v>-1753668</v>
      </c>
      <c r="AA46" s="531"/>
      <c r="AB46" s="531"/>
      <c r="AC46" s="554"/>
      <c r="AD46" s="554"/>
      <c r="AE46" s="554"/>
      <c r="AF46" s="541"/>
      <c r="AG46" s="541"/>
      <c r="AH46" s="541"/>
      <c r="AI46" s="541"/>
      <c r="AK46" s="541"/>
      <c r="AL46" s="541"/>
      <c r="AM46" s="541"/>
      <c r="AN46" s="541"/>
      <c r="AO46" s="541"/>
      <c r="AP46" s="541"/>
      <c r="AU46" s="541"/>
      <c r="AV46" s="541"/>
      <c r="BD46" s="541"/>
    </row>
    <row r="47" spans="1:58">
      <c r="A47" s="491">
        <v>2004</v>
      </c>
      <c r="B47" s="491">
        <v>1</v>
      </c>
      <c r="C47" s="522">
        <v>21730511</v>
      </c>
      <c r="D47" s="531">
        <v>560290</v>
      </c>
      <c r="E47" s="531">
        <v>22290801</v>
      </c>
      <c r="F47" s="558">
        <v>8889946</v>
      </c>
      <c r="G47" s="531">
        <v>-624405</v>
      </c>
      <c r="H47" s="531">
        <v>8265541</v>
      </c>
      <c r="I47" s="558">
        <v>3354445</v>
      </c>
      <c r="J47" s="531">
        <v>-104559</v>
      </c>
      <c r="K47" s="531">
        <v>3249886</v>
      </c>
      <c r="L47" s="522">
        <v>178194</v>
      </c>
      <c r="M47" s="522">
        <v>1109801</v>
      </c>
      <c r="N47" s="522">
        <v>153697</v>
      </c>
      <c r="O47" s="531">
        <v>1263498</v>
      </c>
      <c r="P47" s="531">
        <v>35247920</v>
      </c>
      <c r="Q47" s="522">
        <v>0</v>
      </c>
      <c r="R47" s="531">
        <v>35247920</v>
      </c>
      <c r="S47" s="531"/>
      <c r="T47" s="531">
        <v>33984422</v>
      </c>
      <c r="U47" s="531">
        <v>33984422</v>
      </c>
      <c r="V47" s="516">
        <v>34153096</v>
      </c>
      <c r="W47" s="516">
        <v>34153096</v>
      </c>
      <c r="X47" s="518">
        <v>-297648</v>
      </c>
      <c r="Y47" s="518">
        <v>-25031</v>
      </c>
      <c r="Z47" s="516">
        <v>-322679</v>
      </c>
      <c r="AA47" s="516"/>
      <c r="AB47" s="513"/>
      <c r="AC47" s="554"/>
      <c r="AD47" s="554"/>
      <c r="AE47" s="554"/>
      <c r="AF47" s="541"/>
      <c r="AG47" s="554"/>
      <c r="AH47" s="541"/>
      <c r="AI47" s="554"/>
      <c r="AK47" s="554"/>
      <c r="AL47" s="554"/>
      <c r="AM47" s="541"/>
      <c r="AN47" s="541"/>
      <c r="AO47" s="541"/>
      <c r="AP47" s="541"/>
      <c r="AU47" s="554"/>
      <c r="AV47" s="554"/>
      <c r="BD47" s="554"/>
    </row>
    <row r="48" spans="1:58">
      <c r="A48" s="491">
        <v>2004</v>
      </c>
      <c r="B48" s="491">
        <v>2</v>
      </c>
      <c r="C48" s="522">
        <v>18288435</v>
      </c>
      <c r="D48" s="531">
        <v>-2049161</v>
      </c>
      <c r="E48" s="531">
        <v>16239274</v>
      </c>
      <c r="F48" s="558">
        <v>8417976</v>
      </c>
      <c r="G48" s="531">
        <v>-551707</v>
      </c>
      <c r="H48" s="531">
        <v>7866269</v>
      </c>
      <c r="I48" s="558">
        <v>3170960</v>
      </c>
      <c r="J48" s="531">
        <v>-8358</v>
      </c>
      <c r="K48" s="531">
        <v>3162602</v>
      </c>
      <c r="L48" s="522">
        <v>178458</v>
      </c>
      <c r="M48" s="522">
        <v>944373</v>
      </c>
      <c r="N48" s="522">
        <v>132105</v>
      </c>
      <c r="O48" s="531">
        <v>1076478</v>
      </c>
      <c r="P48" s="531">
        <v>28523081</v>
      </c>
      <c r="Q48" s="522">
        <v>0</v>
      </c>
      <c r="R48" s="531">
        <v>28523081</v>
      </c>
      <c r="S48" s="531"/>
      <c r="T48" s="531">
        <v>27446603</v>
      </c>
      <c r="U48" s="531">
        <v>27446603</v>
      </c>
      <c r="V48" s="516">
        <v>30055829</v>
      </c>
      <c r="W48" s="516">
        <v>30055829</v>
      </c>
      <c r="X48" s="518">
        <v>-297648</v>
      </c>
      <c r="Y48" s="518">
        <v>-25031</v>
      </c>
      <c r="Z48" s="516">
        <v>-322679</v>
      </c>
      <c r="AA48" s="516"/>
      <c r="AB48" s="513"/>
      <c r="AC48" s="554"/>
      <c r="AD48" s="554"/>
      <c r="AE48" s="554"/>
      <c r="AF48" s="541"/>
      <c r="AG48" s="554"/>
      <c r="AH48" s="541"/>
      <c r="AI48" s="554"/>
      <c r="AK48" s="554"/>
      <c r="AL48" s="554"/>
      <c r="AM48" s="541"/>
      <c r="AN48" s="541"/>
      <c r="AO48" s="541"/>
      <c r="AP48" s="541"/>
      <c r="AU48" s="554"/>
      <c r="AV48" s="554"/>
      <c r="BD48" s="554"/>
    </row>
    <row r="49" spans="1:56">
      <c r="A49" s="491">
        <v>2004</v>
      </c>
      <c r="B49" s="491">
        <v>3</v>
      </c>
      <c r="C49" s="522">
        <v>16941392</v>
      </c>
      <c r="D49" s="531">
        <v>645690</v>
      </c>
      <c r="E49" s="531">
        <v>17587082</v>
      </c>
      <c r="F49" s="558">
        <v>8723054</v>
      </c>
      <c r="G49" s="531">
        <v>265550</v>
      </c>
      <c r="H49" s="531">
        <v>8988604</v>
      </c>
      <c r="I49" s="558">
        <v>3175790</v>
      </c>
      <c r="J49" s="531">
        <v>35593</v>
      </c>
      <c r="K49" s="531">
        <v>3211383</v>
      </c>
      <c r="L49" s="522">
        <v>178693</v>
      </c>
      <c r="M49" s="522">
        <v>860896</v>
      </c>
      <c r="N49" s="522">
        <v>130130</v>
      </c>
      <c r="O49" s="531">
        <v>991026</v>
      </c>
      <c r="P49" s="531">
        <v>30956788</v>
      </c>
      <c r="Q49" s="522">
        <v>0</v>
      </c>
      <c r="R49" s="531">
        <v>30956788</v>
      </c>
      <c r="S49" s="531"/>
      <c r="T49" s="531">
        <v>29965762</v>
      </c>
      <c r="U49" s="531">
        <v>29965762</v>
      </c>
      <c r="V49" s="516">
        <v>29018929</v>
      </c>
      <c r="W49" s="516">
        <v>29018929</v>
      </c>
      <c r="X49" s="518">
        <v>-297648</v>
      </c>
      <c r="Y49" s="518">
        <v>-25031</v>
      </c>
      <c r="Z49" s="516">
        <v>-322679</v>
      </c>
      <c r="AA49" s="516"/>
      <c r="AB49" s="513"/>
      <c r="AC49" s="554"/>
      <c r="AD49" s="554"/>
      <c r="AE49" s="554"/>
      <c r="AF49" s="541"/>
      <c r="AG49" s="554"/>
      <c r="AH49" s="541"/>
      <c r="AI49" s="554"/>
      <c r="AK49" s="554"/>
      <c r="AL49" s="554"/>
      <c r="AM49" s="541"/>
      <c r="AN49" s="541"/>
      <c r="AO49" s="541"/>
      <c r="AP49" s="541"/>
      <c r="AU49" s="554"/>
      <c r="AV49" s="554"/>
      <c r="BD49" s="554"/>
    </row>
    <row r="50" spans="1:56">
      <c r="A50" s="491">
        <v>2004</v>
      </c>
      <c r="B50" s="491">
        <v>4</v>
      </c>
      <c r="C50" s="522">
        <v>14542772</v>
      </c>
      <c r="D50" s="531">
        <v>-760274</v>
      </c>
      <c r="E50" s="531">
        <v>13782498</v>
      </c>
      <c r="F50" s="558">
        <v>8736285</v>
      </c>
      <c r="G50" s="531">
        <v>440743</v>
      </c>
      <c r="H50" s="531">
        <v>9177028</v>
      </c>
      <c r="I50" s="558">
        <v>3250263</v>
      </c>
      <c r="J50" s="531">
        <v>60164</v>
      </c>
      <c r="K50" s="531">
        <v>3310427</v>
      </c>
      <c r="L50" s="522">
        <v>178907</v>
      </c>
      <c r="M50" s="522">
        <v>844204</v>
      </c>
      <c r="N50" s="522">
        <v>136898</v>
      </c>
      <c r="O50" s="531">
        <v>981102</v>
      </c>
      <c r="P50" s="531">
        <v>27429962</v>
      </c>
      <c r="Q50" s="522">
        <v>0</v>
      </c>
      <c r="R50" s="531">
        <v>27429962</v>
      </c>
      <c r="S50" s="531"/>
      <c r="T50" s="531">
        <v>26448860</v>
      </c>
      <c r="U50" s="531">
        <v>26448860</v>
      </c>
      <c r="V50" s="516">
        <v>26708227</v>
      </c>
      <c r="W50" s="516">
        <v>26708227</v>
      </c>
      <c r="X50" s="518">
        <v>-297648</v>
      </c>
      <c r="Y50" s="518">
        <v>-25031</v>
      </c>
      <c r="Z50" s="516">
        <v>-322679</v>
      </c>
      <c r="AA50" s="516"/>
      <c r="AB50" s="513"/>
      <c r="AC50" s="554"/>
      <c r="AD50" s="554"/>
      <c r="AE50" s="554"/>
      <c r="AF50" s="541"/>
      <c r="AG50" s="554"/>
      <c r="AH50" s="541"/>
      <c r="AI50" s="554"/>
      <c r="AK50" s="554"/>
      <c r="AL50" s="554"/>
      <c r="AM50" s="541"/>
      <c r="AN50" s="541"/>
      <c r="AO50" s="541"/>
      <c r="AP50" s="541"/>
      <c r="AU50" s="554"/>
      <c r="AV50" s="554"/>
      <c r="BD50" s="554"/>
    </row>
    <row r="51" spans="1:56">
      <c r="A51" s="491">
        <v>2004</v>
      </c>
      <c r="B51" s="491">
        <v>5</v>
      </c>
      <c r="C51" s="522">
        <v>15703686</v>
      </c>
      <c r="D51" s="531">
        <v>2210707</v>
      </c>
      <c r="E51" s="531">
        <v>17914393</v>
      </c>
      <c r="F51" s="558">
        <v>9307593</v>
      </c>
      <c r="G51" s="531">
        <v>1906614</v>
      </c>
      <c r="H51" s="531">
        <v>11214207</v>
      </c>
      <c r="I51" s="558">
        <v>3615329</v>
      </c>
      <c r="J51" s="531">
        <v>259529</v>
      </c>
      <c r="K51" s="531">
        <v>3874858</v>
      </c>
      <c r="L51" s="522">
        <v>179164</v>
      </c>
      <c r="M51" s="522">
        <v>1021601</v>
      </c>
      <c r="N51" s="522">
        <v>161415</v>
      </c>
      <c r="O51" s="531">
        <v>1183016</v>
      </c>
      <c r="P51" s="531">
        <v>34365638</v>
      </c>
      <c r="Q51" s="522">
        <v>0</v>
      </c>
      <c r="R51" s="531">
        <v>34365638</v>
      </c>
      <c r="S51" s="531"/>
      <c r="T51" s="531">
        <v>33182622</v>
      </c>
      <c r="U51" s="531">
        <v>33182622</v>
      </c>
      <c r="V51" s="516">
        <v>28805772</v>
      </c>
      <c r="W51" s="516">
        <v>28805772</v>
      </c>
      <c r="X51" s="518">
        <v>-297648</v>
      </c>
      <c r="Y51" s="518">
        <v>-25031</v>
      </c>
      <c r="Z51" s="516">
        <v>-322679</v>
      </c>
      <c r="AA51" s="516"/>
      <c r="AB51" s="513"/>
      <c r="AC51" s="554"/>
      <c r="AD51" s="554"/>
      <c r="AE51" s="554"/>
      <c r="AF51" s="541"/>
      <c r="AG51" s="554"/>
      <c r="AH51" s="541"/>
      <c r="AI51" s="554"/>
      <c r="AK51" s="554"/>
      <c r="AL51" s="554"/>
      <c r="AM51" s="541"/>
      <c r="AN51" s="541"/>
      <c r="AO51" s="541"/>
      <c r="AP51" s="541"/>
      <c r="AU51" s="554"/>
      <c r="AV51" s="554"/>
      <c r="BD51" s="554"/>
    </row>
    <row r="52" spans="1:56">
      <c r="A52" s="491">
        <v>2004</v>
      </c>
      <c r="B52" s="491">
        <v>6</v>
      </c>
      <c r="C52" s="522">
        <v>21730200</v>
      </c>
      <c r="D52" s="531">
        <v>2480809</v>
      </c>
      <c r="E52" s="531">
        <v>24211009</v>
      </c>
      <c r="F52" s="558">
        <v>10875831</v>
      </c>
      <c r="G52" s="531">
        <v>34203</v>
      </c>
      <c r="H52" s="531">
        <v>10910034</v>
      </c>
      <c r="I52" s="558">
        <v>3864775</v>
      </c>
      <c r="J52" s="531">
        <v>-55853</v>
      </c>
      <c r="K52" s="531">
        <v>3808922</v>
      </c>
      <c r="L52" s="522">
        <v>179412</v>
      </c>
      <c r="M52" s="522">
        <v>1153547</v>
      </c>
      <c r="N52" s="522">
        <v>179392</v>
      </c>
      <c r="O52" s="531">
        <v>1332939</v>
      </c>
      <c r="P52" s="531">
        <v>40442316</v>
      </c>
      <c r="Q52" s="522">
        <v>0</v>
      </c>
      <c r="R52" s="531">
        <v>40442316</v>
      </c>
      <c r="S52" s="531"/>
      <c r="T52" s="531">
        <v>39109377</v>
      </c>
      <c r="U52" s="531">
        <v>39109377</v>
      </c>
      <c r="V52" s="516">
        <v>36650218</v>
      </c>
      <c r="W52" s="516">
        <v>36650218</v>
      </c>
      <c r="X52" s="518">
        <v>126494</v>
      </c>
      <c r="Y52" s="518">
        <v>13222</v>
      </c>
      <c r="Z52" s="516">
        <v>139716</v>
      </c>
      <c r="AA52" s="516"/>
      <c r="AB52" s="513"/>
      <c r="AC52" s="554"/>
      <c r="AD52" s="554"/>
      <c r="AE52" s="554"/>
      <c r="AF52" s="541"/>
      <c r="AG52" s="554"/>
      <c r="AH52" s="541"/>
      <c r="AI52" s="554"/>
      <c r="AK52" s="554"/>
      <c r="AL52" s="554"/>
      <c r="AM52" s="541"/>
      <c r="AN52" s="541"/>
      <c r="AO52" s="541"/>
      <c r="AP52" s="541"/>
      <c r="AU52" s="554"/>
      <c r="AV52" s="554"/>
      <c r="BD52" s="554"/>
    </row>
    <row r="53" spans="1:56">
      <c r="A53" s="491">
        <v>2004</v>
      </c>
      <c r="B53" s="491">
        <v>7</v>
      </c>
      <c r="C53" s="522">
        <v>24021339</v>
      </c>
      <c r="D53" s="531">
        <v>984355</v>
      </c>
      <c r="E53" s="531">
        <v>25005694</v>
      </c>
      <c r="F53" s="558">
        <v>11032595</v>
      </c>
      <c r="G53" s="531">
        <v>15752</v>
      </c>
      <c r="H53" s="531">
        <v>11048347</v>
      </c>
      <c r="I53" s="558">
        <v>4253655</v>
      </c>
      <c r="J53" s="531">
        <v>-61471</v>
      </c>
      <c r="K53" s="531">
        <v>4192184</v>
      </c>
      <c r="L53" s="522">
        <v>179658</v>
      </c>
      <c r="M53" s="522">
        <v>1226337</v>
      </c>
      <c r="N53" s="522">
        <v>189698</v>
      </c>
      <c r="O53" s="531">
        <v>1416035</v>
      </c>
      <c r="P53" s="531">
        <v>41841918</v>
      </c>
      <c r="Q53" s="522">
        <v>0</v>
      </c>
      <c r="R53" s="531">
        <v>41841918</v>
      </c>
      <c r="S53" s="531"/>
      <c r="T53" s="531">
        <v>40425883</v>
      </c>
      <c r="U53" s="531">
        <v>40425883</v>
      </c>
      <c r="V53" s="516">
        <v>39487247</v>
      </c>
      <c r="W53" s="516">
        <v>39487247</v>
      </c>
      <c r="X53" s="518">
        <v>126494</v>
      </c>
      <c r="Y53" s="518">
        <v>13222</v>
      </c>
      <c r="Z53" s="516">
        <v>139716</v>
      </c>
      <c r="AA53" s="516"/>
      <c r="AB53" s="513"/>
      <c r="AC53" s="554"/>
      <c r="AD53" s="554"/>
      <c r="AE53" s="554"/>
      <c r="AF53" s="541"/>
      <c r="AG53" s="541"/>
      <c r="AH53" s="541"/>
      <c r="AI53" s="541"/>
      <c r="AK53" s="541"/>
      <c r="AL53" s="541"/>
      <c r="AM53" s="541"/>
      <c r="AN53" s="541"/>
      <c r="AO53" s="541"/>
      <c r="AP53" s="541"/>
      <c r="AU53" s="541"/>
      <c r="AV53" s="541"/>
      <c r="BD53" s="541"/>
    </row>
    <row r="54" spans="1:56">
      <c r="A54" s="491">
        <v>2004</v>
      </c>
      <c r="B54" s="491">
        <v>8</v>
      </c>
      <c r="C54" s="522">
        <v>25173070</v>
      </c>
      <c r="D54" s="531">
        <v>730557</v>
      </c>
      <c r="E54" s="531">
        <v>25903627</v>
      </c>
      <c r="F54" s="558">
        <v>11299340</v>
      </c>
      <c r="G54" s="531">
        <v>-46809</v>
      </c>
      <c r="H54" s="531">
        <v>11252531</v>
      </c>
      <c r="I54" s="558">
        <v>4328313</v>
      </c>
      <c r="J54" s="531">
        <v>69613</v>
      </c>
      <c r="K54" s="531">
        <v>4397926</v>
      </c>
      <c r="L54" s="522">
        <v>179908</v>
      </c>
      <c r="M54" s="522">
        <v>1207842</v>
      </c>
      <c r="N54" s="522">
        <v>195205</v>
      </c>
      <c r="O54" s="531">
        <v>1403047</v>
      </c>
      <c r="P54" s="531">
        <v>43137039</v>
      </c>
      <c r="Q54" s="522">
        <v>0</v>
      </c>
      <c r="R54" s="531">
        <v>43137039</v>
      </c>
      <c r="S54" s="531"/>
      <c r="T54" s="531">
        <v>41733992</v>
      </c>
      <c r="U54" s="531">
        <v>41733992</v>
      </c>
      <c r="V54" s="516">
        <v>40980631</v>
      </c>
      <c r="W54" s="516">
        <v>40980631</v>
      </c>
      <c r="X54" s="518">
        <v>126494</v>
      </c>
      <c r="Y54" s="518">
        <v>13222</v>
      </c>
      <c r="Z54" s="516">
        <v>139716</v>
      </c>
      <c r="AA54" s="516"/>
      <c r="AB54" s="513"/>
      <c r="AC54" s="554"/>
      <c r="AD54" s="554"/>
      <c r="AE54" s="554"/>
      <c r="AF54" s="541"/>
      <c r="AG54" s="541"/>
      <c r="AH54" s="541"/>
      <c r="AI54" s="541"/>
      <c r="AK54" s="541"/>
      <c r="AL54" s="541"/>
      <c r="AM54" s="541"/>
      <c r="AN54" s="541"/>
      <c r="AO54" s="541"/>
      <c r="AP54" s="541"/>
      <c r="AU54" s="541"/>
      <c r="AV54" s="541"/>
      <c r="BD54" s="541"/>
    </row>
    <row r="55" spans="1:56">
      <c r="A55" s="491">
        <v>2004</v>
      </c>
      <c r="B55" s="491">
        <v>9</v>
      </c>
      <c r="C55" s="522">
        <v>23274237</v>
      </c>
      <c r="D55" s="531">
        <v>-2405725</v>
      </c>
      <c r="E55" s="531">
        <v>20868512</v>
      </c>
      <c r="F55" s="558">
        <v>11342105</v>
      </c>
      <c r="G55" s="531">
        <v>-793082</v>
      </c>
      <c r="H55" s="531">
        <v>10549023</v>
      </c>
      <c r="I55" s="558">
        <v>4031863</v>
      </c>
      <c r="J55" s="531">
        <v>-113721</v>
      </c>
      <c r="K55" s="531">
        <v>3918142</v>
      </c>
      <c r="L55" s="522">
        <v>180140</v>
      </c>
      <c r="M55" s="522">
        <v>1066637</v>
      </c>
      <c r="N55" s="522">
        <v>170333</v>
      </c>
      <c r="O55" s="531">
        <v>1236970</v>
      </c>
      <c r="P55" s="531">
        <v>36752787</v>
      </c>
      <c r="Q55" s="522">
        <v>0</v>
      </c>
      <c r="R55" s="531">
        <v>36752787</v>
      </c>
      <c r="S55" s="531"/>
      <c r="T55" s="531">
        <v>35515817</v>
      </c>
      <c r="U55" s="531">
        <v>35515817</v>
      </c>
      <c r="V55" s="516">
        <v>38828345</v>
      </c>
      <c r="W55" s="516">
        <v>38828345</v>
      </c>
      <c r="X55" s="518">
        <v>126494</v>
      </c>
      <c r="Y55" s="518">
        <v>13222</v>
      </c>
      <c r="Z55" s="516">
        <v>139716</v>
      </c>
      <c r="AA55" s="516"/>
      <c r="AB55" s="513"/>
      <c r="AC55" s="554"/>
      <c r="AD55" s="554"/>
      <c r="AE55" s="554"/>
      <c r="AF55" s="541"/>
      <c r="AG55" s="541"/>
      <c r="AH55" s="541"/>
      <c r="AI55" s="541"/>
      <c r="AK55" s="541"/>
      <c r="AL55" s="541"/>
      <c r="AM55" s="541"/>
      <c r="AN55" s="541"/>
      <c r="AO55" s="541"/>
      <c r="AP55" s="541"/>
      <c r="AU55" s="541"/>
      <c r="AV55" s="541"/>
      <c r="BD55" s="541"/>
    </row>
    <row r="56" spans="1:56">
      <c r="A56" s="491">
        <v>2004</v>
      </c>
      <c r="B56" s="491">
        <v>10</v>
      </c>
      <c r="C56" s="522">
        <v>17958033</v>
      </c>
      <c r="D56" s="531">
        <v>-1950334</v>
      </c>
      <c r="E56" s="531">
        <v>16007699</v>
      </c>
      <c r="F56" s="558">
        <v>9691701</v>
      </c>
      <c r="G56" s="531">
        <v>-340305</v>
      </c>
      <c r="H56" s="531">
        <v>9351396</v>
      </c>
      <c r="I56" s="558">
        <v>3538097</v>
      </c>
      <c r="J56" s="531">
        <v>-5051</v>
      </c>
      <c r="K56" s="531">
        <v>3533046</v>
      </c>
      <c r="L56" s="522">
        <v>180374</v>
      </c>
      <c r="M56" s="522">
        <v>924520</v>
      </c>
      <c r="N56" s="522">
        <v>147533</v>
      </c>
      <c r="O56" s="531">
        <v>1072053</v>
      </c>
      <c r="P56" s="531">
        <v>30144568</v>
      </c>
      <c r="Q56" s="522">
        <v>0</v>
      </c>
      <c r="R56" s="531">
        <v>30144568</v>
      </c>
      <c r="S56" s="531"/>
      <c r="T56" s="531">
        <v>29072515</v>
      </c>
      <c r="U56" s="531">
        <v>29072515</v>
      </c>
      <c r="V56" s="516">
        <v>31368205</v>
      </c>
      <c r="W56" s="516">
        <v>31368205</v>
      </c>
      <c r="X56" s="518">
        <v>-297648</v>
      </c>
      <c r="Y56" s="518">
        <v>-25031</v>
      </c>
      <c r="Z56" s="516">
        <v>-322679</v>
      </c>
      <c r="AA56" s="516"/>
      <c r="AB56" s="513"/>
      <c r="AC56" s="554"/>
      <c r="AD56" s="554"/>
      <c r="AE56" s="554"/>
      <c r="AF56" s="541"/>
      <c r="AG56" s="541"/>
      <c r="AH56" s="541"/>
      <c r="AI56" s="541"/>
      <c r="AK56" s="541"/>
      <c r="AL56" s="541"/>
      <c r="AM56" s="541"/>
      <c r="AN56" s="541"/>
      <c r="AO56" s="541"/>
      <c r="AP56" s="541"/>
      <c r="AU56" s="541"/>
      <c r="AV56" s="541"/>
      <c r="BD56" s="541"/>
    </row>
    <row r="57" spans="1:56">
      <c r="A57" s="491">
        <v>2004</v>
      </c>
      <c r="B57" s="491">
        <v>11</v>
      </c>
      <c r="C57" s="522">
        <v>15115861</v>
      </c>
      <c r="D57" s="531">
        <v>-980762</v>
      </c>
      <c r="E57" s="531">
        <v>14135099</v>
      </c>
      <c r="F57" s="558">
        <v>8584665</v>
      </c>
      <c r="G57" s="531">
        <v>30022</v>
      </c>
      <c r="H57" s="531">
        <v>8614687</v>
      </c>
      <c r="I57" s="558">
        <v>3407173</v>
      </c>
      <c r="J57" s="531">
        <v>15269</v>
      </c>
      <c r="K57" s="531">
        <v>3422442</v>
      </c>
      <c r="L57" s="522">
        <v>180629</v>
      </c>
      <c r="M57" s="522">
        <v>897010</v>
      </c>
      <c r="N57" s="522">
        <v>129587</v>
      </c>
      <c r="O57" s="531">
        <v>1026597</v>
      </c>
      <c r="P57" s="531">
        <v>27379454</v>
      </c>
      <c r="Q57" s="522">
        <v>0</v>
      </c>
      <c r="R57" s="531">
        <v>27379454</v>
      </c>
      <c r="S57" s="531"/>
      <c r="T57" s="531">
        <v>26352857</v>
      </c>
      <c r="U57" s="531">
        <v>26352857</v>
      </c>
      <c r="V57" s="516">
        <v>27288328</v>
      </c>
      <c r="W57" s="516">
        <v>27288328</v>
      </c>
      <c r="X57" s="518">
        <v>-297648</v>
      </c>
      <c r="Y57" s="518">
        <v>-25031</v>
      </c>
      <c r="Z57" s="516">
        <v>-322679</v>
      </c>
      <c r="AA57" s="516"/>
      <c r="AB57" s="513"/>
      <c r="AC57" s="554"/>
      <c r="AD57" s="554"/>
      <c r="AE57" s="554"/>
      <c r="AF57" s="541"/>
      <c r="AG57" s="541"/>
      <c r="AH57" s="541"/>
      <c r="AI57" s="541"/>
      <c r="AK57" s="541"/>
      <c r="AL57" s="541"/>
      <c r="AM57" s="541"/>
      <c r="AN57" s="541"/>
      <c r="AO57" s="541"/>
      <c r="AP57" s="541"/>
      <c r="AU57" s="541"/>
      <c r="AV57" s="541"/>
      <c r="BD57" s="541"/>
    </row>
    <row r="58" spans="1:56">
      <c r="A58" s="491">
        <v>2004</v>
      </c>
      <c r="B58" s="491">
        <v>12</v>
      </c>
      <c r="C58" s="522">
        <v>17847527</v>
      </c>
      <c r="D58" s="531">
        <v>1674736</v>
      </c>
      <c r="E58" s="531">
        <v>19522263</v>
      </c>
      <c r="F58" s="558">
        <v>8491646</v>
      </c>
      <c r="G58" s="531">
        <v>324246</v>
      </c>
      <c r="H58" s="531">
        <v>8815892</v>
      </c>
      <c r="I58" s="558">
        <v>3272906</v>
      </c>
      <c r="J58" s="531">
        <v>-10384</v>
      </c>
      <c r="K58" s="531">
        <v>3262522</v>
      </c>
      <c r="L58" s="522">
        <v>180856</v>
      </c>
      <c r="M58" s="522">
        <v>1038951</v>
      </c>
      <c r="N58" s="522">
        <v>144475</v>
      </c>
      <c r="O58" s="531">
        <v>1183426</v>
      </c>
      <c r="P58" s="531">
        <v>32964959</v>
      </c>
      <c r="Q58" s="522">
        <v>0</v>
      </c>
      <c r="R58" s="531">
        <v>32964959</v>
      </c>
      <c r="S58" s="531"/>
      <c r="T58" s="531">
        <v>31781533</v>
      </c>
      <c r="U58" s="531">
        <v>31781533</v>
      </c>
      <c r="V58" s="516">
        <v>29792935</v>
      </c>
      <c r="W58" s="516">
        <v>29792935</v>
      </c>
      <c r="X58" s="518">
        <v>-297648</v>
      </c>
      <c r="Y58" s="518">
        <v>-25031</v>
      </c>
      <c r="Z58" s="516">
        <v>-322679</v>
      </c>
      <c r="AA58" s="516"/>
      <c r="AB58" s="513"/>
      <c r="AC58" s="554"/>
      <c r="AD58" s="554"/>
      <c r="AE58" s="554"/>
      <c r="AF58" s="541"/>
      <c r="AG58" s="541"/>
      <c r="AH58" s="541"/>
      <c r="AI58" s="541"/>
      <c r="AK58" s="541"/>
      <c r="AL58" s="541"/>
      <c r="AM58" s="541"/>
      <c r="AN58" s="541"/>
      <c r="AO58" s="541"/>
      <c r="AP58" s="541"/>
      <c r="AU58" s="541"/>
      <c r="AV58" s="541"/>
      <c r="BD58" s="541"/>
    </row>
    <row r="59" spans="1:56">
      <c r="B59" s="492" t="s">
        <v>112</v>
      </c>
      <c r="C59" s="525">
        <v>232327063</v>
      </c>
      <c r="D59" s="513">
        <v>1140888</v>
      </c>
      <c r="E59" s="513">
        <v>233467951</v>
      </c>
      <c r="F59" s="513">
        <v>115392737</v>
      </c>
      <c r="G59" s="513">
        <v>660822</v>
      </c>
      <c r="H59" s="531">
        <v>116053559</v>
      </c>
      <c r="I59" s="513">
        <v>43263569</v>
      </c>
      <c r="J59" s="513">
        <v>80771</v>
      </c>
      <c r="K59" s="513">
        <v>43344340</v>
      </c>
      <c r="L59" s="525">
        <v>2154393</v>
      </c>
      <c r="M59" s="531">
        <v>12295719</v>
      </c>
      <c r="N59" s="531">
        <v>1870468</v>
      </c>
      <c r="O59" s="531">
        <v>14166187</v>
      </c>
      <c r="P59" s="531">
        <v>409186430</v>
      </c>
      <c r="Q59" s="531">
        <v>0</v>
      </c>
      <c r="R59" s="531">
        <v>409186430</v>
      </c>
      <c r="S59" s="531"/>
      <c r="T59" s="531">
        <v>395020243</v>
      </c>
      <c r="U59" s="531">
        <v>395020243</v>
      </c>
      <c r="V59" s="531">
        <v>393137762</v>
      </c>
      <c r="W59" s="531">
        <v>393137762</v>
      </c>
      <c r="X59" s="531">
        <v>-1875208</v>
      </c>
      <c r="Y59" s="531">
        <v>-147360</v>
      </c>
      <c r="Z59" s="531">
        <v>-2022568</v>
      </c>
      <c r="AA59" s="531"/>
      <c r="AB59" s="513"/>
      <c r="AC59" s="554"/>
      <c r="AD59" s="554"/>
      <c r="AE59" s="554"/>
      <c r="AF59" s="541"/>
      <c r="AG59" s="541"/>
      <c r="AH59" s="541"/>
      <c r="AI59" s="541"/>
      <c r="AK59" s="541"/>
      <c r="AL59" s="541"/>
      <c r="AM59" s="541"/>
      <c r="AN59" s="541"/>
      <c r="AO59" s="541"/>
      <c r="AP59" s="541"/>
      <c r="AU59" s="541"/>
      <c r="AV59" s="541"/>
      <c r="BD59" s="541"/>
    </row>
    <row r="60" spans="1:56">
      <c r="A60" s="491">
        <v>2005</v>
      </c>
      <c r="B60" s="491">
        <v>1</v>
      </c>
      <c r="C60" s="522">
        <v>22090575</v>
      </c>
      <c r="D60" s="531">
        <v>624496</v>
      </c>
      <c r="E60" s="531">
        <v>22715071</v>
      </c>
      <c r="F60" s="558">
        <v>9073592</v>
      </c>
      <c r="G60" s="531">
        <v>-567369</v>
      </c>
      <c r="H60" s="531">
        <v>8506223</v>
      </c>
      <c r="I60" s="558">
        <v>3382700</v>
      </c>
      <c r="J60" s="531">
        <v>-85764</v>
      </c>
      <c r="K60" s="531">
        <v>3296936</v>
      </c>
      <c r="L60" s="522">
        <v>180361</v>
      </c>
      <c r="M60" s="522">
        <v>1156782</v>
      </c>
      <c r="N60" s="522">
        <v>160698</v>
      </c>
      <c r="O60" s="531">
        <v>1317480</v>
      </c>
      <c r="P60" s="531">
        <v>36016071</v>
      </c>
      <c r="Q60" s="522">
        <v>0</v>
      </c>
      <c r="R60" s="531">
        <v>36016071</v>
      </c>
      <c r="S60" s="531"/>
      <c r="T60" s="531">
        <v>34698591</v>
      </c>
      <c r="U60" s="531">
        <v>34698591</v>
      </c>
      <c r="V60" s="516">
        <v>34727228</v>
      </c>
      <c r="W60" s="516">
        <v>34727228</v>
      </c>
      <c r="X60" s="518">
        <v>-297648</v>
      </c>
      <c r="Y60" s="518">
        <v>-25031</v>
      </c>
      <c r="Z60" s="516">
        <v>-322679</v>
      </c>
      <c r="AA60" s="516"/>
      <c r="AB60" s="513"/>
      <c r="AC60" s="554"/>
      <c r="AD60" s="554"/>
      <c r="AE60" s="554"/>
      <c r="AF60" s="541"/>
      <c r="AG60" s="554"/>
      <c r="AH60" s="541"/>
      <c r="AI60" s="554"/>
      <c r="AK60" s="554"/>
      <c r="AL60" s="554"/>
      <c r="AM60" s="541"/>
      <c r="AN60" s="541"/>
      <c r="AO60" s="541"/>
      <c r="AP60" s="541"/>
      <c r="AU60" s="554"/>
      <c r="AV60" s="554"/>
      <c r="BD60" s="554"/>
    </row>
    <row r="61" spans="1:56">
      <c r="A61" s="491">
        <v>2005</v>
      </c>
      <c r="B61" s="491">
        <v>2</v>
      </c>
      <c r="C61" s="522">
        <v>18496355</v>
      </c>
      <c r="D61" s="531">
        <v>-2054058</v>
      </c>
      <c r="E61" s="531">
        <v>16442297</v>
      </c>
      <c r="F61" s="558">
        <v>8814211</v>
      </c>
      <c r="G61" s="531">
        <v>-668401</v>
      </c>
      <c r="H61" s="531">
        <v>8145810</v>
      </c>
      <c r="I61" s="558">
        <v>3302689</v>
      </c>
      <c r="J61" s="531">
        <v>-20644</v>
      </c>
      <c r="K61" s="531">
        <v>3282045</v>
      </c>
      <c r="L61" s="522">
        <v>180626</v>
      </c>
      <c r="M61" s="522">
        <v>998862</v>
      </c>
      <c r="N61" s="522">
        <v>139840</v>
      </c>
      <c r="O61" s="531">
        <v>1138702</v>
      </c>
      <c r="P61" s="531">
        <v>29189480</v>
      </c>
      <c r="Q61" s="522">
        <v>0</v>
      </c>
      <c r="R61" s="531">
        <v>29189480</v>
      </c>
      <c r="S61" s="531"/>
      <c r="T61" s="531">
        <v>28050778</v>
      </c>
      <c r="U61" s="531">
        <v>28050778</v>
      </c>
      <c r="V61" s="516">
        <v>30793881</v>
      </c>
      <c r="W61" s="516">
        <v>30793881</v>
      </c>
      <c r="X61" s="518">
        <v>-297648</v>
      </c>
      <c r="Y61" s="518">
        <v>-25031</v>
      </c>
      <c r="Z61" s="516">
        <v>-322679</v>
      </c>
      <c r="AA61" s="516"/>
      <c r="AB61" s="513"/>
      <c r="AC61" s="554"/>
      <c r="AD61" s="554"/>
      <c r="AE61" s="554"/>
      <c r="AF61" s="541"/>
      <c r="AG61" s="554"/>
      <c r="AH61" s="541"/>
      <c r="AI61" s="554"/>
      <c r="AK61" s="554"/>
      <c r="AL61" s="554"/>
      <c r="AM61" s="541"/>
      <c r="AN61" s="541"/>
      <c r="AO61" s="541"/>
      <c r="AP61" s="541"/>
      <c r="AU61" s="554"/>
      <c r="AV61" s="554"/>
      <c r="BD61" s="554"/>
    </row>
    <row r="62" spans="1:56">
      <c r="A62" s="491">
        <v>2005</v>
      </c>
      <c r="B62" s="491">
        <v>3</v>
      </c>
      <c r="C62" s="522">
        <v>17097086</v>
      </c>
      <c r="D62" s="531">
        <v>717636</v>
      </c>
      <c r="E62" s="531">
        <v>17814722</v>
      </c>
      <c r="F62" s="558">
        <v>8943530</v>
      </c>
      <c r="G62" s="531">
        <v>207848</v>
      </c>
      <c r="H62" s="531">
        <v>9151378</v>
      </c>
      <c r="I62" s="558">
        <v>3148017</v>
      </c>
      <c r="J62" s="531">
        <v>31479</v>
      </c>
      <c r="K62" s="531">
        <v>3179496</v>
      </c>
      <c r="L62" s="522">
        <v>180862</v>
      </c>
      <c r="M62" s="522">
        <v>897273</v>
      </c>
      <c r="N62" s="522">
        <v>136069</v>
      </c>
      <c r="O62" s="531">
        <v>1033342</v>
      </c>
      <c r="P62" s="531">
        <v>31359800</v>
      </c>
      <c r="Q62" s="522">
        <v>0</v>
      </c>
      <c r="R62" s="531">
        <v>31359800</v>
      </c>
      <c r="S62" s="531"/>
      <c r="T62" s="531">
        <v>30326458</v>
      </c>
      <c r="U62" s="531">
        <v>30326458</v>
      </c>
      <c r="V62" s="516">
        <v>29369495</v>
      </c>
      <c r="W62" s="516">
        <v>29369495</v>
      </c>
      <c r="X62" s="518">
        <v>-297648</v>
      </c>
      <c r="Y62" s="518">
        <v>-25031</v>
      </c>
      <c r="Z62" s="516">
        <v>-322679</v>
      </c>
      <c r="AA62" s="516"/>
      <c r="AB62" s="513"/>
      <c r="AC62" s="554"/>
      <c r="AD62" s="554"/>
      <c r="AE62" s="554"/>
      <c r="AF62" s="541"/>
      <c r="AG62" s="554"/>
      <c r="AH62" s="541"/>
      <c r="AI62" s="554"/>
      <c r="AK62" s="554"/>
      <c r="AL62" s="554"/>
      <c r="AM62" s="541"/>
      <c r="AN62" s="541"/>
      <c r="AO62" s="541"/>
      <c r="AP62" s="541"/>
      <c r="AU62" s="554"/>
      <c r="AV62" s="554"/>
      <c r="BD62" s="554"/>
    </row>
    <row r="63" spans="1:56">
      <c r="A63" s="491">
        <v>2005</v>
      </c>
      <c r="B63" s="491">
        <v>4</v>
      </c>
      <c r="C63" s="522">
        <v>14641497</v>
      </c>
      <c r="D63" s="531">
        <v>-818551</v>
      </c>
      <c r="E63" s="531">
        <v>13822946</v>
      </c>
      <c r="F63" s="558">
        <v>8936636</v>
      </c>
      <c r="G63" s="531">
        <v>530714</v>
      </c>
      <c r="H63" s="531">
        <v>9467350</v>
      </c>
      <c r="I63" s="558">
        <v>3236343</v>
      </c>
      <c r="J63" s="531">
        <v>61441</v>
      </c>
      <c r="K63" s="531">
        <v>3297784</v>
      </c>
      <c r="L63" s="522">
        <v>181076</v>
      </c>
      <c r="M63" s="522">
        <v>879816</v>
      </c>
      <c r="N63" s="522">
        <v>143127</v>
      </c>
      <c r="O63" s="531">
        <v>1022943</v>
      </c>
      <c r="P63" s="531">
        <v>27792099</v>
      </c>
      <c r="Q63" s="522">
        <v>0</v>
      </c>
      <c r="R63" s="531">
        <v>27792099</v>
      </c>
      <c r="S63" s="531"/>
      <c r="T63" s="531">
        <v>26769156</v>
      </c>
      <c r="U63" s="531">
        <v>26769156</v>
      </c>
      <c r="V63" s="516">
        <v>26995552</v>
      </c>
      <c r="W63" s="516">
        <v>26995552</v>
      </c>
      <c r="X63" s="518">
        <v>-297648</v>
      </c>
      <c r="Y63" s="518">
        <v>-25031</v>
      </c>
      <c r="Z63" s="516">
        <v>-322679</v>
      </c>
      <c r="AA63" s="516"/>
      <c r="AB63" s="513"/>
      <c r="AC63" s="554"/>
      <c r="AD63" s="554"/>
      <c r="AE63" s="554"/>
      <c r="AF63" s="541"/>
      <c r="AG63" s="554"/>
      <c r="AH63" s="541"/>
      <c r="AI63" s="554"/>
      <c r="AK63" s="554"/>
      <c r="AL63" s="554"/>
      <c r="AM63" s="541"/>
      <c r="AN63" s="541"/>
      <c r="AO63" s="541"/>
      <c r="AP63" s="541"/>
      <c r="AU63" s="554"/>
      <c r="AV63" s="554"/>
      <c r="BD63" s="554"/>
    </row>
    <row r="64" spans="1:56">
      <c r="A64" s="491">
        <v>2005</v>
      </c>
      <c r="B64" s="491">
        <v>5</v>
      </c>
      <c r="C64" s="522">
        <v>15890775</v>
      </c>
      <c r="D64" s="531">
        <v>2174271</v>
      </c>
      <c r="E64" s="531">
        <v>18065046</v>
      </c>
      <c r="F64" s="558">
        <v>9580773</v>
      </c>
      <c r="G64" s="531">
        <v>1912252</v>
      </c>
      <c r="H64" s="531">
        <v>11493025</v>
      </c>
      <c r="I64" s="558">
        <v>3733720</v>
      </c>
      <c r="J64" s="531">
        <v>251712</v>
      </c>
      <c r="K64" s="531">
        <v>3985432</v>
      </c>
      <c r="L64" s="522">
        <v>181334</v>
      </c>
      <c r="M64" s="522">
        <v>1064949</v>
      </c>
      <c r="N64" s="522">
        <v>168818</v>
      </c>
      <c r="O64" s="531">
        <v>1233767</v>
      </c>
      <c r="P64" s="531">
        <v>34958604</v>
      </c>
      <c r="Q64" s="522">
        <v>0</v>
      </c>
      <c r="R64" s="531">
        <v>34958604</v>
      </c>
      <c r="S64" s="531"/>
      <c r="T64" s="531">
        <v>33724837</v>
      </c>
      <c r="U64" s="531">
        <v>33724837</v>
      </c>
      <c r="V64" s="516">
        <v>29386602</v>
      </c>
      <c r="W64" s="516">
        <v>29386602</v>
      </c>
      <c r="X64" s="518">
        <v>-297648</v>
      </c>
      <c r="Y64" s="518">
        <v>-25031</v>
      </c>
      <c r="Z64" s="516">
        <v>-322679</v>
      </c>
      <c r="AA64" s="516"/>
      <c r="AB64" s="513"/>
      <c r="AC64" s="554"/>
      <c r="AD64" s="554"/>
      <c r="AE64" s="554"/>
      <c r="AF64" s="541"/>
      <c r="AG64" s="554"/>
      <c r="AH64" s="541"/>
      <c r="AI64" s="554"/>
      <c r="AK64" s="554"/>
      <c r="AL64" s="554"/>
      <c r="AM64" s="541"/>
      <c r="AN64" s="541"/>
      <c r="AO64" s="541"/>
      <c r="AP64" s="541"/>
      <c r="AU64" s="554"/>
      <c r="AV64" s="554"/>
      <c r="BD64" s="554"/>
    </row>
    <row r="65" spans="1:56">
      <c r="A65" s="491">
        <v>2005</v>
      </c>
      <c r="B65" s="491">
        <v>6</v>
      </c>
      <c r="C65" s="522">
        <v>22135573</v>
      </c>
      <c r="D65" s="531">
        <v>2538445</v>
      </c>
      <c r="E65" s="531">
        <v>24674018</v>
      </c>
      <c r="F65" s="558">
        <v>11038536</v>
      </c>
      <c r="G65" s="531">
        <v>-3153</v>
      </c>
      <c r="H65" s="531">
        <v>11035383</v>
      </c>
      <c r="I65" s="558">
        <v>3812249</v>
      </c>
      <c r="J65" s="531">
        <v>-53015</v>
      </c>
      <c r="K65" s="531">
        <v>3759234</v>
      </c>
      <c r="L65" s="522">
        <v>181582</v>
      </c>
      <c r="M65" s="522">
        <v>1202679</v>
      </c>
      <c r="N65" s="522">
        <v>187623</v>
      </c>
      <c r="O65" s="531">
        <v>1390302</v>
      </c>
      <c r="P65" s="531">
        <v>41040519</v>
      </c>
      <c r="Q65" s="522">
        <v>0</v>
      </c>
      <c r="R65" s="531">
        <v>41040519</v>
      </c>
      <c r="S65" s="531"/>
      <c r="T65" s="531">
        <v>39650217</v>
      </c>
      <c r="U65" s="531">
        <v>39650217</v>
      </c>
      <c r="V65" s="516">
        <v>37167940</v>
      </c>
      <c r="W65" s="516">
        <v>37167940</v>
      </c>
      <c r="X65" s="518">
        <v>126494</v>
      </c>
      <c r="Y65" s="518">
        <v>13222</v>
      </c>
      <c r="Z65" s="516">
        <v>139716</v>
      </c>
      <c r="AA65" s="516"/>
      <c r="AB65" s="513"/>
      <c r="AC65" s="554"/>
      <c r="AD65" s="554"/>
      <c r="AE65" s="554"/>
      <c r="AF65" s="541"/>
      <c r="AG65" s="554"/>
      <c r="AH65" s="541"/>
      <c r="AI65" s="554"/>
      <c r="AK65" s="554"/>
      <c r="AL65" s="554"/>
      <c r="AM65" s="541"/>
      <c r="AN65" s="541"/>
      <c r="AO65" s="541"/>
      <c r="AP65" s="541"/>
      <c r="AU65" s="554"/>
      <c r="AV65" s="554"/>
      <c r="BD65" s="554"/>
    </row>
    <row r="66" spans="1:56">
      <c r="A66" s="491">
        <v>2005</v>
      </c>
      <c r="B66" s="491">
        <v>7</v>
      </c>
      <c r="C66" s="522">
        <v>24424084</v>
      </c>
      <c r="D66" s="531">
        <v>988749</v>
      </c>
      <c r="E66" s="531">
        <v>25412833</v>
      </c>
      <c r="F66" s="558">
        <v>11192912</v>
      </c>
      <c r="G66" s="531">
        <v>40413</v>
      </c>
      <c r="H66" s="531">
        <v>11233325</v>
      </c>
      <c r="I66" s="558">
        <v>4209737</v>
      </c>
      <c r="J66" s="531">
        <v>-62783</v>
      </c>
      <c r="K66" s="531">
        <v>4146954</v>
      </c>
      <c r="L66" s="522">
        <v>181845</v>
      </c>
      <c r="M66" s="522">
        <v>1278784</v>
      </c>
      <c r="N66" s="522">
        <v>198444</v>
      </c>
      <c r="O66" s="531">
        <v>1477228</v>
      </c>
      <c r="P66" s="531">
        <v>42452185</v>
      </c>
      <c r="Q66" s="522">
        <v>0</v>
      </c>
      <c r="R66" s="531">
        <v>42452185</v>
      </c>
      <c r="S66" s="531"/>
      <c r="T66" s="531">
        <v>40974957</v>
      </c>
      <c r="U66" s="531">
        <v>40974957</v>
      </c>
      <c r="V66" s="516">
        <v>40008578</v>
      </c>
      <c r="W66" s="516">
        <v>40008578</v>
      </c>
      <c r="X66" s="518">
        <v>126494</v>
      </c>
      <c r="Y66" s="518">
        <v>13222</v>
      </c>
      <c r="Z66" s="516">
        <v>139716</v>
      </c>
      <c r="AA66" s="516"/>
      <c r="AB66" s="513"/>
      <c r="AC66" s="554"/>
      <c r="AD66" s="554"/>
      <c r="AE66" s="554"/>
      <c r="AF66" s="541"/>
      <c r="AG66" s="541"/>
      <c r="AH66" s="541"/>
      <c r="AI66" s="541"/>
      <c r="AK66" s="541"/>
      <c r="AL66" s="541"/>
      <c r="AM66" s="541"/>
      <c r="AN66" s="541"/>
      <c r="AO66" s="541"/>
      <c r="AP66" s="541"/>
      <c r="AU66" s="541"/>
      <c r="AV66" s="541"/>
      <c r="BD66" s="541"/>
    </row>
    <row r="67" spans="1:56">
      <c r="A67" s="491">
        <v>2005</v>
      </c>
      <c r="B67" s="491">
        <v>8</v>
      </c>
      <c r="C67" s="522">
        <v>25558858</v>
      </c>
      <c r="D67" s="531">
        <v>736338</v>
      </c>
      <c r="E67" s="531">
        <v>26295196</v>
      </c>
      <c r="F67" s="558">
        <v>11508077</v>
      </c>
      <c r="G67" s="531">
        <v>-94287</v>
      </c>
      <c r="H67" s="531">
        <v>11413790</v>
      </c>
      <c r="I67" s="558">
        <v>4295343</v>
      </c>
      <c r="J67" s="531">
        <v>70900</v>
      </c>
      <c r="K67" s="531">
        <v>4366243</v>
      </c>
      <c r="L67" s="522">
        <v>182096</v>
      </c>
      <c r="M67" s="522">
        <v>1259444</v>
      </c>
      <c r="N67" s="522">
        <v>204183</v>
      </c>
      <c r="O67" s="531">
        <v>1463627</v>
      </c>
      <c r="P67" s="531">
        <v>43720952</v>
      </c>
      <c r="Q67" s="522">
        <v>0</v>
      </c>
      <c r="R67" s="531">
        <v>43720952</v>
      </c>
      <c r="S67" s="531"/>
      <c r="T67" s="531">
        <v>42257325</v>
      </c>
      <c r="U67" s="531">
        <v>42257325</v>
      </c>
      <c r="V67" s="516">
        <v>41544374</v>
      </c>
      <c r="W67" s="516">
        <v>41544374</v>
      </c>
      <c r="X67" s="518">
        <v>126494</v>
      </c>
      <c r="Y67" s="518">
        <v>13222</v>
      </c>
      <c r="Z67" s="516">
        <v>139716</v>
      </c>
      <c r="AA67" s="516"/>
      <c r="AB67" s="513"/>
      <c r="AC67" s="554"/>
      <c r="AD67" s="554"/>
      <c r="AE67" s="554"/>
      <c r="AF67" s="541"/>
      <c r="AG67" s="541"/>
      <c r="AH67" s="541"/>
      <c r="AI67" s="541"/>
      <c r="AK67" s="541"/>
      <c r="AL67" s="541"/>
      <c r="AM67" s="541"/>
      <c r="AN67" s="541"/>
      <c r="AO67" s="541"/>
      <c r="AP67" s="541"/>
      <c r="AU67" s="541"/>
      <c r="AV67" s="541"/>
      <c r="BD67" s="541"/>
    </row>
    <row r="68" spans="1:56">
      <c r="A68" s="491">
        <v>2005</v>
      </c>
      <c r="B68" s="491">
        <v>9</v>
      </c>
      <c r="C68" s="522">
        <v>23542529</v>
      </c>
      <c r="D68" s="531">
        <v>-2388117</v>
      </c>
      <c r="E68" s="531">
        <v>21154412</v>
      </c>
      <c r="F68" s="558">
        <v>11547581</v>
      </c>
      <c r="G68" s="531">
        <v>-765593</v>
      </c>
      <c r="H68" s="531">
        <v>10781988</v>
      </c>
      <c r="I68" s="558">
        <v>4004631</v>
      </c>
      <c r="J68" s="531">
        <v>-107625</v>
      </c>
      <c r="K68" s="531">
        <v>3897006</v>
      </c>
      <c r="L68" s="522">
        <v>182329</v>
      </c>
      <c r="M68" s="522">
        <v>1111992</v>
      </c>
      <c r="N68" s="522">
        <v>178151</v>
      </c>
      <c r="O68" s="531">
        <v>1290143</v>
      </c>
      <c r="P68" s="531">
        <v>37305878</v>
      </c>
      <c r="Q68" s="522">
        <v>0</v>
      </c>
      <c r="R68" s="531">
        <v>37305878</v>
      </c>
      <c r="S68" s="531"/>
      <c r="T68" s="531">
        <v>36015735</v>
      </c>
      <c r="U68" s="531">
        <v>36015735</v>
      </c>
      <c r="V68" s="516">
        <v>39277070</v>
      </c>
      <c r="W68" s="516">
        <v>39277070</v>
      </c>
      <c r="X68" s="518">
        <v>126494</v>
      </c>
      <c r="Y68" s="518">
        <v>13222</v>
      </c>
      <c r="Z68" s="516">
        <v>139716</v>
      </c>
      <c r="AA68" s="516"/>
      <c r="AB68" s="513"/>
      <c r="AC68" s="554"/>
      <c r="AD68" s="554"/>
      <c r="AE68" s="554"/>
      <c r="AF68" s="541"/>
      <c r="AG68" s="541"/>
      <c r="AH68" s="541"/>
      <c r="AI68" s="541"/>
      <c r="AK68" s="541"/>
      <c r="AL68" s="541"/>
      <c r="AM68" s="541"/>
      <c r="AN68" s="541"/>
      <c r="AO68" s="541"/>
      <c r="AP68" s="541"/>
      <c r="AU68" s="541"/>
      <c r="AV68" s="541"/>
      <c r="BD68" s="541"/>
    </row>
    <row r="69" spans="1:56">
      <c r="A69" s="491">
        <v>2005</v>
      </c>
      <c r="B69" s="491">
        <v>10</v>
      </c>
      <c r="C69" s="522">
        <v>18146519</v>
      </c>
      <c r="D69" s="531">
        <v>-1914928</v>
      </c>
      <c r="E69" s="531">
        <v>16231591</v>
      </c>
      <c r="F69" s="558">
        <v>9952565</v>
      </c>
      <c r="G69" s="531">
        <v>-351567</v>
      </c>
      <c r="H69" s="531">
        <v>9600998</v>
      </c>
      <c r="I69" s="558">
        <v>3509384</v>
      </c>
      <c r="J69" s="531">
        <v>-3891</v>
      </c>
      <c r="K69" s="531">
        <v>3505493</v>
      </c>
      <c r="L69" s="522">
        <v>182563</v>
      </c>
      <c r="M69" s="522">
        <v>963583</v>
      </c>
      <c r="N69" s="522">
        <v>154254</v>
      </c>
      <c r="O69" s="531">
        <v>1117837</v>
      </c>
      <c r="P69" s="531">
        <v>30638482</v>
      </c>
      <c r="Q69" s="522">
        <v>0</v>
      </c>
      <c r="R69" s="531">
        <v>30638482</v>
      </c>
      <c r="S69" s="531"/>
      <c r="T69" s="531">
        <v>29520645</v>
      </c>
      <c r="U69" s="531">
        <v>29520645</v>
      </c>
      <c r="V69" s="516">
        <v>31791031</v>
      </c>
      <c r="W69" s="516">
        <v>31791031</v>
      </c>
      <c r="X69" s="518">
        <v>-297648</v>
      </c>
      <c r="Y69" s="518">
        <v>-25031</v>
      </c>
      <c r="Z69" s="516">
        <v>-322679</v>
      </c>
      <c r="AA69" s="516"/>
      <c r="AB69" s="513"/>
      <c r="AC69" s="554"/>
      <c r="AD69" s="554"/>
      <c r="AE69" s="554"/>
      <c r="AF69" s="541"/>
      <c r="AG69" s="541"/>
      <c r="AH69" s="541"/>
      <c r="AI69" s="541"/>
      <c r="AK69" s="541"/>
      <c r="AL69" s="541"/>
      <c r="AM69" s="541"/>
      <c r="AN69" s="541"/>
      <c r="AO69" s="541"/>
      <c r="AP69" s="541"/>
      <c r="AU69" s="541"/>
      <c r="AV69" s="541"/>
      <c r="BD69" s="541"/>
    </row>
    <row r="70" spans="1:56">
      <c r="A70" s="491">
        <v>2005</v>
      </c>
      <c r="B70" s="491">
        <v>11</v>
      </c>
      <c r="C70" s="522">
        <v>15270729</v>
      </c>
      <c r="D70" s="531">
        <v>-1077014</v>
      </c>
      <c r="E70" s="531">
        <v>14193715</v>
      </c>
      <c r="F70" s="558">
        <v>8772343</v>
      </c>
      <c r="G70" s="531">
        <v>81746</v>
      </c>
      <c r="H70" s="531">
        <v>8854089</v>
      </c>
      <c r="I70" s="558">
        <v>3388508</v>
      </c>
      <c r="J70" s="531">
        <v>11666</v>
      </c>
      <c r="K70" s="531">
        <v>3400174</v>
      </c>
      <c r="L70" s="522">
        <v>182819</v>
      </c>
      <c r="M70" s="522">
        <v>934781</v>
      </c>
      <c r="N70" s="522">
        <v>135500</v>
      </c>
      <c r="O70" s="531">
        <v>1070281</v>
      </c>
      <c r="P70" s="531">
        <v>27701078</v>
      </c>
      <c r="Q70" s="522">
        <v>0</v>
      </c>
      <c r="R70" s="531">
        <v>27701078</v>
      </c>
      <c r="S70" s="531"/>
      <c r="T70" s="531">
        <v>26630797</v>
      </c>
      <c r="U70" s="531">
        <v>26630797</v>
      </c>
      <c r="V70" s="516">
        <v>27614399</v>
      </c>
      <c r="W70" s="516">
        <v>27614399</v>
      </c>
      <c r="X70" s="518">
        <v>-297648</v>
      </c>
      <c r="Y70" s="518">
        <v>-25031</v>
      </c>
      <c r="Z70" s="516">
        <v>-322679</v>
      </c>
      <c r="AA70" s="516"/>
      <c r="AB70" s="513"/>
      <c r="AC70" s="554"/>
      <c r="AD70" s="554"/>
      <c r="AE70" s="554"/>
      <c r="AF70" s="541"/>
      <c r="AG70" s="541"/>
      <c r="AH70" s="541"/>
      <c r="AI70" s="541"/>
      <c r="AK70" s="541"/>
      <c r="AL70" s="541"/>
      <c r="AM70" s="541"/>
      <c r="AN70" s="541"/>
      <c r="AO70" s="541"/>
      <c r="AP70" s="541"/>
      <c r="AU70" s="541"/>
      <c r="AV70" s="541"/>
      <c r="BD70" s="541"/>
    </row>
    <row r="71" spans="1:56">
      <c r="A71" s="491">
        <v>2005</v>
      </c>
      <c r="B71" s="491">
        <v>12</v>
      </c>
      <c r="C71" s="522">
        <v>18147692</v>
      </c>
      <c r="D71" s="531">
        <v>1672767</v>
      </c>
      <c r="E71" s="531">
        <v>19820459</v>
      </c>
      <c r="F71" s="558">
        <v>8659090</v>
      </c>
      <c r="G71" s="531">
        <v>364271</v>
      </c>
      <c r="H71" s="531">
        <v>9023361</v>
      </c>
      <c r="I71" s="558">
        <v>3226814</v>
      </c>
      <c r="J71" s="531">
        <v>-12883</v>
      </c>
      <c r="K71" s="531">
        <v>3213931</v>
      </c>
      <c r="L71" s="522">
        <v>183047</v>
      </c>
      <c r="M71" s="522">
        <v>1082932</v>
      </c>
      <c r="N71" s="522">
        <v>151081</v>
      </c>
      <c r="O71" s="531">
        <v>1234013</v>
      </c>
      <c r="P71" s="531">
        <v>33474811</v>
      </c>
      <c r="Q71" s="522">
        <v>0</v>
      </c>
      <c r="R71" s="531">
        <v>33474811</v>
      </c>
      <c r="S71" s="531"/>
      <c r="T71" s="531">
        <v>32240798</v>
      </c>
      <c r="U71" s="531">
        <v>32240798</v>
      </c>
      <c r="V71" s="516">
        <v>30216643</v>
      </c>
      <c r="W71" s="516">
        <v>30216643</v>
      </c>
      <c r="X71" s="518">
        <v>-297648</v>
      </c>
      <c r="Y71" s="518">
        <v>-25031</v>
      </c>
      <c r="Z71" s="516">
        <v>-322679</v>
      </c>
      <c r="AA71" s="516"/>
      <c r="AB71" s="513"/>
      <c r="AC71" s="554"/>
      <c r="AD71" s="554"/>
      <c r="AE71" s="554"/>
      <c r="AF71" s="541"/>
      <c r="AG71" s="541"/>
      <c r="AH71" s="541"/>
      <c r="AI71" s="541"/>
      <c r="AK71" s="541"/>
      <c r="AL71" s="541"/>
      <c r="AM71" s="541"/>
      <c r="AN71" s="541"/>
      <c r="AO71" s="541"/>
      <c r="AP71" s="541"/>
      <c r="AU71" s="541"/>
      <c r="AV71" s="541"/>
      <c r="BD71" s="541"/>
    </row>
    <row r="72" spans="1:56">
      <c r="B72" s="492" t="s">
        <v>112</v>
      </c>
      <c r="C72" s="525">
        <v>235442272</v>
      </c>
      <c r="D72" s="513">
        <v>1200034</v>
      </c>
      <c r="E72" s="513">
        <v>236642306</v>
      </c>
      <c r="F72" s="513">
        <v>118019846</v>
      </c>
      <c r="G72" s="513">
        <v>686874</v>
      </c>
      <c r="H72" s="531">
        <v>118706720</v>
      </c>
      <c r="I72" s="513">
        <v>43250135</v>
      </c>
      <c r="J72" s="513">
        <v>80593</v>
      </c>
      <c r="K72" s="513">
        <v>43330728</v>
      </c>
      <c r="L72" s="525">
        <v>2180540</v>
      </c>
      <c r="M72" s="531">
        <v>12831877</v>
      </c>
      <c r="N72" s="531">
        <v>1957788</v>
      </c>
      <c r="O72" s="531">
        <v>14789665</v>
      </c>
      <c r="P72" s="531">
        <v>415649959</v>
      </c>
      <c r="Q72" s="531">
        <v>0</v>
      </c>
      <c r="R72" s="531">
        <v>415649959</v>
      </c>
      <c r="S72" s="531"/>
      <c r="T72" s="531">
        <v>400860294</v>
      </c>
      <c r="U72" s="531">
        <v>400860294</v>
      </c>
      <c r="V72" s="531">
        <v>398892793</v>
      </c>
      <c r="W72" s="531">
        <v>398892793</v>
      </c>
      <c r="X72" s="531">
        <v>-1875208</v>
      </c>
      <c r="Y72" s="531">
        <v>-147360</v>
      </c>
      <c r="Z72" s="531">
        <v>-2022568</v>
      </c>
      <c r="AA72" s="531"/>
      <c r="AB72" s="513"/>
      <c r="AC72" s="554"/>
      <c r="AD72" s="554"/>
      <c r="AE72" s="554"/>
      <c r="AF72" s="541"/>
      <c r="AG72" s="541"/>
      <c r="AH72" s="541"/>
      <c r="AI72" s="541"/>
      <c r="AK72" s="541"/>
      <c r="AL72" s="541"/>
      <c r="AM72" s="541"/>
      <c r="AN72" s="541"/>
      <c r="AO72" s="541"/>
      <c r="AP72" s="541"/>
      <c r="AU72" s="541"/>
      <c r="AV72" s="541"/>
      <c r="BD72" s="541"/>
    </row>
    <row r="73" spans="1:56">
      <c r="A73" s="491">
        <v>2006</v>
      </c>
      <c r="B73" s="491">
        <v>1</v>
      </c>
      <c r="C73" s="522">
        <v>22529804</v>
      </c>
      <c r="D73" s="531">
        <v>693852</v>
      </c>
      <c r="E73" s="531">
        <v>23223656</v>
      </c>
      <c r="F73" s="558">
        <v>9237977</v>
      </c>
      <c r="G73" s="531">
        <v>-698968</v>
      </c>
      <c r="H73" s="531">
        <v>8539009</v>
      </c>
      <c r="I73" s="558">
        <v>3397070</v>
      </c>
      <c r="J73" s="531">
        <v>-87637</v>
      </c>
      <c r="K73" s="531">
        <v>3309433</v>
      </c>
      <c r="L73" s="522">
        <v>182528</v>
      </c>
      <c r="M73" s="522">
        <v>1208054</v>
      </c>
      <c r="N73" s="522">
        <v>167906</v>
      </c>
      <c r="O73" s="531">
        <v>1375960</v>
      </c>
      <c r="P73" s="531">
        <v>36630586</v>
      </c>
      <c r="Q73" s="522">
        <v>0</v>
      </c>
      <c r="R73" s="531">
        <v>36630586</v>
      </c>
      <c r="S73" s="531"/>
      <c r="T73" s="531">
        <v>35254626</v>
      </c>
      <c r="U73" s="531">
        <v>35254626</v>
      </c>
      <c r="V73" s="516">
        <v>35347379</v>
      </c>
      <c r="W73" s="516">
        <v>35347379</v>
      </c>
      <c r="X73" s="518">
        <v>-297648</v>
      </c>
      <c r="Y73" s="518">
        <v>-25031</v>
      </c>
      <c r="Z73" s="516">
        <v>-322679</v>
      </c>
      <c r="AA73" s="516"/>
      <c r="AB73" s="513"/>
      <c r="AC73" s="554"/>
      <c r="AD73" s="554"/>
      <c r="AE73" s="554"/>
      <c r="AF73" s="541"/>
      <c r="AG73" s="554"/>
      <c r="AH73" s="541"/>
      <c r="AI73" s="554"/>
      <c r="AK73" s="554"/>
      <c r="AL73" s="554"/>
      <c r="AM73" s="541"/>
      <c r="AN73" s="541"/>
      <c r="AO73" s="541"/>
      <c r="AP73" s="541"/>
      <c r="AU73" s="554"/>
      <c r="AV73" s="554"/>
      <c r="BD73" s="554"/>
    </row>
    <row r="74" spans="1:56">
      <c r="A74" s="491">
        <v>2006</v>
      </c>
      <c r="B74" s="491">
        <v>2</v>
      </c>
      <c r="C74" s="522">
        <v>18756531</v>
      </c>
      <c r="D74" s="531">
        <v>-2072370</v>
      </c>
      <c r="E74" s="531">
        <v>16684161</v>
      </c>
      <c r="F74" s="558">
        <v>8921080</v>
      </c>
      <c r="G74" s="531">
        <v>-623404</v>
      </c>
      <c r="H74" s="531">
        <v>8297676</v>
      </c>
      <c r="I74" s="558">
        <v>3321093</v>
      </c>
      <c r="J74" s="531">
        <v>-14113</v>
      </c>
      <c r="K74" s="531">
        <v>3306980</v>
      </c>
      <c r="L74" s="522">
        <v>182794</v>
      </c>
      <c r="M74" s="522">
        <v>1042759</v>
      </c>
      <c r="N74" s="522">
        <v>146081</v>
      </c>
      <c r="O74" s="531">
        <v>1188840</v>
      </c>
      <c r="P74" s="531">
        <v>29660451</v>
      </c>
      <c r="Q74" s="522">
        <v>0</v>
      </c>
      <c r="R74" s="531">
        <v>29660451</v>
      </c>
      <c r="S74" s="531"/>
      <c r="T74" s="531">
        <v>28471611</v>
      </c>
      <c r="U74" s="531">
        <v>28471611</v>
      </c>
      <c r="V74" s="516">
        <v>31181498</v>
      </c>
      <c r="W74" s="516">
        <v>31181498</v>
      </c>
      <c r="X74" s="518">
        <v>-297648</v>
      </c>
      <c r="Y74" s="518">
        <v>-25031</v>
      </c>
      <c r="Z74" s="516">
        <v>-322679</v>
      </c>
      <c r="AA74" s="516"/>
      <c r="AB74" s="513"/>
      <c r="AC74" s="554"/>
      <c r="AD74" s="554"/>
      <c r="AE74" s="554"/>
      <c r="AF74" s="541"/>
      <c r="AG74" s="554"/>
      <c r="AH74" s="541"/>
      <c r="AI74" s="554"/>
      <c r="AK74" s="554"/>
      <c r="AL74" s="554"/>
      <c r="AM74" s="541"/>
      <c r="AN74" s="541"/>
      <c r="AO74" s="541"/>
      <c r="AP74" s="541"/>
      <c r="AU74" s="554"/>
      <c r="AV74" s="554"/>
      <c r="BD74" s="554"/>
    </row>
    <row r="75" spans="1:56">
      <c r="A75" s="491">
        <v>2006</v>
      </c>
      <c r="B75" s="491">
        <v>3</v>
      </c>
      <c r="C75" s="522">
        <v>17327972</v>
      </c>
      <c r="D75" s="531">
        <v>795551</v>
      </c>
      <c r="E75" s="531">
        <v>18123523</v>
      </c>
      <c r="F75" s="558">
        <v>9141389</v>
      </c>
      <c r="G75" s="531">
        <v>298788</v>
      </c>
      <c r="H75" s="531">
        <v>9440177</v>
      </c>
      <c r="I75" s="558">
        <v>3172990</v>
      </c>
      <c r="J75" s="531">
        <v>37213</v>
      </c>
      <c r="K75" s="531">
        <v>3210203</v>
      </c>
      <c r="L75" s="522">
        <v>183031</v>
      </c>
      <c r="M75" s="522">
        <v>937135</v>
      </c>
      <c r="N75" s="522">
        <v>142189</v>
      </c>
      <c r="O75" s="531">
        <v>1079324</v>
      </c>
      <c r="P75" s="531">
        <v>32036258</v>
      </c>
      <c r="Q75" s="522">
        <v>0</v>
      </c>
      <c r="R75" s="531">
        <v>32036258</v>
      </c>
      <c r="S75" s="531"/>
      <c r="T75" s="531">
        <v>30956934</v>
      </c>
      <c r="U75" s="531">
        <v>30956934</v>
      </c>
      <c r="V75" s="516">
        <v>29825382</v>
      </c>
      <c r="W75" s="516">
        <v>29825382</v>
      </c>
      <c r="X75" s="518">
        <v>-297648</v>
      </c>
      <c r="Y75" s="518">
        <v>-25031</v>
      </c>
      <c r="Z75" s="516">
        <v>-322679</v>
      </c>
      <c r="AA75" s="516"/>
      <c r="AB75" s="513"/>
      <c r="AC75" s="554"/>
      <c r="AD75" s="554"/>
      <c r="AE75" s="554"/>
      <c r="AF75" s="541"/>
      <c r="AG75" s="554"/>
      <c r="AH75" s="541"/>
      <c r="AI75" s="554"/>
      <c r="AK75" s="554"/>
      <c r="AL75" s="554"/>
      <c r="AM75" s="541"/>
      <c r="AN75" s="541"/>
      <c r="AO75" s="541"/>
      <c r="AP75" s="541"/>
      <c r="AU75" s="554"/>
      <c r="AV75" s="554"/>
      <c r="BD75" s="554"/>
    </row>
    <row r="76" spans="1:56">
      <c r="A76" s="491">
        <v>2006</v>
      </c>
      <c r="B76" s="491">
        <v>4</v>
      </c>
      <c r="C76" s="522">
        <v>14791386</v>
      </c>
      <c r="D76" s="531">
        <v>-880486</v>
      </c>
      <c r="E76" s="531">
        <v>13910900</v>
      </c>
      <c r="F76" s="558">
        <v>9301487</v>
      </c>
      <c r="G76" s="531">
        <v>395222</v>
      </c>
      <c r="H76" s="531">
        <v>9696709</v>
      </c>
      <c r="I76" s="558">
        <v>3274262</v>
      </c>
      <c r="J76" s="531">
        <v>46590</v>
      </c>
      <c r="K76" s="531">
        <v>3320852</v>
      </c>
      <c r="L76" s="522">
        <v>183245</v>
      </c>
      <c r="M76" s="522">
        <v>918802</v>
      </c>
      <c r="N76" s="522">
        <v>149544</v>
      </c>
      <c r="O76" s="531">
        <v>1068346</v>
      </c>
      <c r="P76" s="531">
        <v>28180052</v>
      </c>
      <c r="Q76" s="522">
        <v>0</v>
      </c>
      <c r="R76" s="531">
        <v>28180052</v>
      </c>
      <c r="S76" s="531"/>
      <c r="T76" s="531">
        <v>27111706</v>
      </c>
      <c r="U76" s="531">
        <v>27111706</v>
      </c>
      <c r="V76" s="516">
        <v>27550380</v>
      </c>
      <c r="W76" s="516">
        <v>27550380</v>
      </c>
      <c r="X76" s="518">
        <v>-297648</v>
      </c>
      <c r="Y76" s="518">
        <v>-25031</v>
      </c>
      <c r="Z76" s="516">
        <v>-322679</v>
      </c>
      <c r="AA76" s="516"/>
      <c r="AB76" s="513"/>
      <c r="AC76" s="554"/>
      <c r="AD76" s="554"/>
      <c r="AE76" s="554"/>
      <c r="AF76" s="541"/>
      <c r="AG76" s="554"/>
      <c r="AH76" s="541"/>
      <c r="AI76" s="554"/>
      <c r="AK76" s="554"/>
      <c r="AL76" s="554"/>
      <c r="AM76" s="541"/>
      <c r="AN76" s="541"/>
      <c r="AO76" s="541"/>
      <c r="AP76" s="541"/>
      <c r="AU76" s="554"/>
      <c r="AV76" s="554"/>
      <c r="BD76" s="554"/>
    </row>
    <row r="77" spans="1:56">
      <c r="A77" s="491">
        <v>2006</v>
      </c>
      <c r="B77" s="491">
        <v>5</v>
      </c>
      <c r="C77" s="522">
        <v>16124476</v>
      </c>
      <c r="D77" s="531">
        <v>2146040</v>
      </c>
      <c r="E77" s="531">
        <v>18270516</v>
      </c>
      <c r="F77" s="558">
        <v>9693300</v>
      </c>
      <c r="G77" s="531">
        <v>1943366</v>
      </c>
      <c r="H77" s="531">
        <v>11636666</v>
      </c>
      <c r="I77" s="558">
        <v>3749318</v>
      </c>
      <c r="J77" s="531">
        <v>249895</v>
      </c>
      <c r="K77" s="531">
        <v>3999213</v>
      </c>
      <c r="L77" s="522">
        <v>183504</v>
      </c>
      <c r="M77" s="522">
        <v>1112388</v>
      </c>
      <c r="N77" s="522">
        <v>176435</v>
      </c>
      <c r="O77" s="531">
        <v>1288823</v>
      </c>
      <c r="P77" s="531">
        <v>35378722</v>
      </c>
      <c r="Q77" s="522">
        <v>0</v>
      </c>
      <c r="R77" s="531">
        <v>35378722</v>
      </c>
      <c r="S77" s="531"/>
      <c r="T77" s="531">
        <v>34089899</v>
      </c>
      <c r="U77" s="531">
        <v>34089899</v>
      </c>
      <c r="V77" s="516">
        <v>29750598</v>
      </c>
      <c r="W77" s="516">
        <v>29750598</v>
      </c>
      <c r="X77" s="518">
        <v>-297648</v>
      </c>
      <c r="Y77" s="518">
        <v>-25031</v>
      </c>
      <c r="Z77" s="516">
        <v>-322679</v>
      </c>
      <c r="AA77" s="516"/>
      <c r="AB77" s="513"/>
      <c r="AC77" s="554"/>
      <c r="AD77" s="554"/>
      <c r="AE77" s="554"/>
      <c r="AF77" s="541"/>
      <c r="AG77" s="554"/>
      <c r="AH77" s="541"/>
      <c r="AI77" s="554"/>
      <c r="AK77" s="554"/>
      <c r="AL77" s="554"/>
      <c r="AM77" s="541"/>
      <c r="AN77" s="541"/>
      <c r="AO77" s="541"/>
      <c r="AP77" s="541"/>
      <c r="AU77" s="554"/>
      <c r="AV77" s="554"/>
      <c r="BD77" s="554"/>
    </row>
    <row r="78" spans="1:56">
      <c r="A78" s="491">
        <v>2006</v>
      </c>
      <c r="B78" s="491">
        <v>6</v>
      </c>
      <c r="C78" s="522">
        <v>22621828</v>
      </c>
      <c r="D78" s="531">
        <v>2607734</v>
      </c>
      <c r="E78" s="531">
        <v>25229562</v>
      </c>
      <c r="F78" s="558">
        <v>11108985</v>
      </c>
      <c r="G78" s="531">
        <v>57913</v>
      </c>
      <c r="H78" s="531">
        <v>11166898</v>
      </c>
      <c r="I78" s="558">
        <v>3829130</v>
      </c>
      <c r="J78" s="531">
        <v>-45924</v>
      </c>
      <c r="K78" s="531">
        <v>3783206</v>
      </c>
      <c r="L78" s="522">
        <v>183752</v>
      </c>
      <c r="M78" s="522">
        <v>1256440</v>
      </c>
      <c r="N78" s="522">
        <v>196095</v>
      </c>
      <c r="O78" s="531">
        <v>1452535</v>
      </c>
      <c r="P78" s="531">
        <v>41815953</v>
      </c>
      <c r="Q78" s="522">
        <v>0</v>
      </c>
      <c r="R78" s="531">
        <v>41815953</v>
      </c>
      <c r="S78" s="531"/>
      <c r="T78" s="531">
        <v>40363418</v>
      </c>
      <c r="U78" s="531">
        <v>40363418</v>
      </c>
      <c r="V78" s="516">
        <v>37743695</v>
      </c>
      <c r="W78" s="516">
        <v>37743695</v>
      </c>
      <c r="X78" s="518">
        <v>126494</v>
      </c>
      <c r="Y78" s="518">
        <v>13222</v>
      </c>
      <c r="Z78" s="516">
        <v>139716</v>
      </c>
      <c r="AA78" s="516"/>
      <c r="AB78" s="513"/>
      <c r="AC78" s="554"/>
      <c r="AD78" s="554"/>
      <c r="AE78" s="554"/>
      <c r="AF78" s="541"/>
      <c r="AG78" s="554"/>
      <c r="AH78" s="541"/>
      <c r="AI78" s="554"/>
      <c r="AK78" s="554"/>
      <c r="AL78" s="554"/>
      <c r="AM78" s="541"/>
      <c r="AN78" s="541"/>
      <c r="AO78" s="541"/>
      <c r="AP78" s="541"/>
      <c r="AU78" s="554"/>
      <c r="AV78" s="554"/>
      <c r="BD78" s="554"/>
    </row>
    <row r="79" spans="1:56">
      <c r="A79" s="491">
        <v>2006</v>
      </c>
      <c r="B79" s="491">
        <v>7</v>
      </c>
      <c r="C79" s="522">
        <v>24914440</v>
      </c>
      <c r="D79" s="531">
        <v>996014</v>
      </c>
      <c r="E79" s="531">
        <v>25910454</v>
      </c>
      <c r="F79" s="558">
        <v>11376590</v>
      </c>
      <c r="G79" s="531">
        <v>24526</v>
      </c>
      <c r="H79" s="531">
        <v>11401116</v>
      </c>
      <c r="I79" s="558">
        <v>4237528</v>
      </c>
      <c r="J79" s="531">
        <v>-70300</v>
      </c>
      <c r="K79" s="531">
        <v>4167228</v>
      </c>
      <c r="L79" s="522">
        <v>184032</v>
      </c>
      <c r="M79" s="522">
        <v>1336266</v>
      </c>
      <c r="N79" s="522">
        <v>207455</v>
      </c>
      <c r="O79" s="531">
        <v>1543721</v>
      </c>
      <c r="P79" s="531">
        <v>43206551</v>
      </c>
      <c r="Q79" s="522">
        <v>0</v>
      </c>
      <c r="R79" s="531">
        <v>43206551</v>
      </c>
      <c r="S79" s="531"/>
      <c r="T79" s="531">
        <v>41662830</v>
      </c>
      <c r="U79" s="531">
        <v>41662830</v>
      </c>
      <c r="V79" s="516">
        <v>40712590</v>
      </c>
      <c r="W79" s="516">
        <v>40712590</v>
      </c>
      <c r="X79" s="518">
        <v>126494</v>
      </c>
      <c r="Y79" s="518">
        <v>13222</v>
      </c>
      <c r="Z79" s="516">
        <v>139716</v>
      </c>
      <c r="AA79" s="516"/>
      <c r="AB79" s="513"/>
      <c r="AC79" s="554"/>
      <c r="AD79" s="554"/>
      <c r="AE79" s="554"/>
      <c r="AF79" s="541"/>
      <c r="AG79" s="541"/>
      <c r="AH79" s="541"/>
      <c r="AI79" s="541"/>
      <c r="AK79" s="541"/>
      <c r="AL79" s="541"/>
      <c r="AM79" s="541"/>
      <c r="AN79" s="541"/>
      <c r="AO79" s="541"/>
      <c r="AP79" s="541"/>
      <c r="AU79" s="541"/>
      <c r="AV79" s="541"/>
      <c r="BD79" s="541"/>
    </row>
    <row r="80" spans="1:56">
      <c r="A80" s="491">
        <v>2006</v>
      </c>
      <c r="B80" s="491">
        <v>8</v>
      </c>
      <c r="C80" s="522">
        <v>26041873</v>
      </c>
      <c r="D80" s="531">
        <v>741087</v>
      </c>
      <c r="E80" s="531">
        <v>26782960</v>
      </c>
      <c r="F80" s="558">
        <v>11690224</v>
      </c>
      <c r="G80" s="531">
        <v>-114819</v>
      </c>
      <c r="H80" s="531">
        <v>11575405</v>
      </c>
      <c r="I80" s="558">
        <v>4304234</v>
      </c>
      <c r="J80" s="531">
        <v>75543</v>
      </c>
      <c r="K80" s="531">
        <v>4379777</v>
      </c>
      <c r="L80" s="522">
        <v>184284</v>
      </c>
      <c r="M80" s="522">
        <v>1315975</v>
      </c>
      <c r="N80" s="522">
        <v>213421</v>
      </c>
      <c r="O80" s="531">
        <v>1529396</v>
      </c>
      <c r="P80" s="531">
        <v>44451822</v>
      </c>
      <c r="Q80" s="522">
        <v>0</v>
      </c>
      <c r="R80" s="531">
        <v>44451822</v>
      </c>
      <c r="S80" s="531"/>
      <c r="T80" s="531">
        <v>42922426</v>
      </c>
      <c r="U80" s="531">
        <v>42922426</v>
      </c>
      <c r="V80" s="516">
        <v>42220615</v>
      </c>
      <c r="W80" s="516">
        <v>42220615</v>
      </c>
      <c r="X80" s="518">
        <v>126494</v>
      </c>
      <c r="Y80" s="518">
        <v>13222</v>
      </c>
      <c r="Z80" s="516">
        <v>139716</v>
      </c>
      <c r="AA80" s="516"/>
      <c r="AB80" s="513"/>
      <c r="AC80" s="554"/>
      <c r="AD80" s="554"/>
      <c r="AE80" s="554"/>
      <c r="AF80" s="541"/>
      <c r="AG80" s="541"/>
      <c r="AH80" s="541"/>
      <c r="AI80" s="541"/>
      <c r="AK80" s="541"/>
      <c r="AL80" s="541"/>
      <c r="AM80" s="541"/>
      <c r="AN80" s="541"/>
      <c r="AO80" s="541"/>
      <c r="AP80" s="541"/>
      <c r="AU80" s="541"/>
      <c r="AV80" s="541"/>
      <c r="BD80" s="541"/>
    </row>
    <row r="81" spans="1:56">
      <c r="A81" s="491">
        <v>2006</v>
      </c>
      <c r="B81" s="491">
        <v>9</v>
      </c>
      <c r="C81" s="522">
        <v>23910912</v>
      </c>
      <c r="D81" s="531">
        <v>-2382934</v>
      </c>
      <c r="E81" s="531">
        <v>21527978</v>
      </c>
      <c r="F81" s="558">
        <v>11771665</v>
      </c>
      <c r="G81" s="531">
        <v>-738779</v>
      </c>
      <c r="H81" s="531">
        <v>11032886</v>
      </c>
      <c r="I81" s="558">
        <v>4024853</v>
      </c>
      <c r="J81" s="531">
        <v>-101277</v>
      </c>
      <c r="K81" s="531">
        <v>3923576</v>
      </c>
      <c r="L81" s="522">
        <v>184518</v>
      </c>
      <c r="M81" s="522">
        <v>1161654</v>
      </c>
      <c r="N81" s="522">
        <v>186191</v>
      </c>
      <c r="O81" s="531">
        <v>1347845</v>
      </c>
      <c r="P81" s="531">
        <v>38016803</v>
      </c>
      <c r="Q81" s="522">
        <v>0</v>
      </c>
      <c r="R81" s="531">
        <v>38016803</v>
      </c>
      <c r="S81" s="531"/>
      <c r="T81" s="531">
        <v>36668958</v>
      </c>
      <c r="U81" s="531">
        <v>36668958</v>
      </c>
      <c r="V81" s="516">
        <v>39891948</v>
      </c>
      <c r="W81" s="516">
        <v>39891948</v>
      </c>
      <c r="X81" s="518">
        <v>126494</v>
      </c>
      <c r="Y81" s="518">
        <v>13222</v>
      </c>
      <c r="Z81" s="516">
        <v>139716</v>
      </c>
      <c r="AA81" s="516"/>
      <c r="AB81" s="513"/>
      <c r="AC81" s="554"/>
      <c r="AD81" s="554"/>
      <c r="AE81" s="554"/>
      <c r="AF81" s="541"/>
      <c r="AG81" s="541"/>
      <c r="AH81" s="541"/>
      <c r="AI81" s="541"/>
      <c r="AK81" s="541"/>
      <c r="AL81" s="541"/>
      <c r="AM81" s="541"/>
      <c r="AN81" s="541"/>
      <c r="AO81" s="541"/>
      <c r="AP81" s="541"/>
      <c r="AU81" s="541"/>
      <c r="AV81" s="541"/>
      <c r="BD81" s="541"/>
    </row>
    <row r="82" spans="1:56">
      <c r="A82" s="491">
        <v>2006</v>
      </c>
      <c r="B82" s="491">
        <v>10</v>
      </c>
      <c r="C82" s="522">
        <v>18404473</v>
      </c>
      <c r="D82" s="531">
        <v>-1886499</v>
      </c>
      <c r="E82" s="531">
        <v>16517974</v>
      </c>
      <c r="F82" s="558">
        <v>10215667</v>
      </c>
      <c r="G82" s="531">
        <v>-298803</v>
      </c>
      <c r="H82" s="531">
        <v>9916864</v>
      </c>
      <c r="I82" s="558">
        <v>3540055</v>
      </c>
      <c r="J82" s="531">
        <v>1301</v>
      </c>
      <c r="K82" s="531">
        <v>3541356</v>
      </c>
      <c r="L82" s="522">
        <v>184752</v>
      </c>
      <c r="M82" s="522">
        <v>1006306</v>
      </c>
      <c r="N82" s="522">
        <v>161168</v>
      </c>
      <c r="O82" s="531">
        <v>1167474</v>
      </c>
      <c r="P82" s="531">
        <v>31328420</v>
      </c>
      <c r="Q82" s="522">
        <v>0</v>
      </c>
      <c r="R82" s="531">
        <v>31328420</v>
      </c>
      <c r="S82" s="531"/>
      <c r="T82" s="531">
        <v>30160946</v>
      </c>
      <c r="U82" s="531">
        <v>30160946</v>
      </c>
      <c r="V82" s="516">
        <v>32344947</v>
      </c>
      <c r="W82" s="516">
        <v>32344947</v>
      </c>
      <c r="X82" s="518">
        <v>-297648</v>
      </c>
      <c r="Y82" s="518">
        <v>-25031</v>
      </c>
      <c r="Z82" s="516">
        <v>-322679</v>
      </c>
      <c r="AA82" s="516"/>
      <c r="AB82" s="513"/>
      <c r="AC82" s="554"/>
      <c r="AD82" s="554"/>
      <c r="AE82" s="554"/>
      <c r="AF82" s="541"/>
      <c r="AG82" s="541"/>
      <c r="AH82" s="541"/>
      <c r="AI82" s="541"/>
      <c r="AK82" s="541"/>
      <c r="AL82" s="541"/>
      <c r="AM82" s="541"/>
      <c r="AN82" s="541"/>
      <c r="AO82" s="541"/>
      <c r="AP82" s="541"/>
      <c r="AU82" s="541"/>
      <c r="AV82" s="541"/>
      <c r="BD82" s="541"/>
    </row>
    <row r="83" spans="1:56">
      <c r="A83" s="491">
        <v>2006</v>
      </c>
      <c r="B83" s="491">
        <v>11</v>
      </c>
      <c r="C83" s="522">
        <v>15475799</v>
      </c>
      <c r="D83" s="531">
        <v>-1176756</v>
      </c>
      <c r="E83" s="531">
        <v>14299043</v>
      </c>
      <c r="F83" s="558">
        <v>9039547</v>
      </c>
      <c r="G83" s="531">
        <v>-2203</v>
      </c>
      <c r="H83" s="531">
        <v>9037344</v>
      </c>
      <c r="I83" s="558">
        <v>3423357</v>
      </c>
      <c r="J83" s="531">
        <v>-1158</v>
      </c>
      <c r="K83" s="531">
        <v>3422199</v>
      </c>
      <c r="L83" s="522">
        <v>185009</v>
      </c>
      <c r="M83" s="522">
        <v>976048</v>
      </c>
      <c r="N83" s="522">
        <v>141584</v>
      </c>
      <c r="O83" s="531">
        <v>1117632</v>
      </c>
      <c r="P83" s="531">
        <v>28061227</v>
      </c>
      <c r="Q83" s="522">
        <v>0</v>
      </c>
      <c r="R83" s="531">
        <v>28061227</v>
      </c>
      <c r="S83" s="531"/>
      <c r="T83" s="531">
        <v>26943595</v>
      </c>
      <c r="U83" s="531">
        <v>26943595</v>
      </c>
      <c r="V83" s="516">
        <v>28123712</v>
      </c>
      <c r="W83" s="516">
        <v>28123712</v>
      </c>
      <c r="X83" s="518">
        <v>-297648</v>
      </c>
      <c r="Y83" s="518">
        <v>-25031</v>
      </c>
      <c r="Z83" s="516">
        <v>-322679</v>
      </c>
      <c r="AA83" s="516"/>
      <c r="AB83" s="513"/>
      <c r="AC83" s="554"/>
      <c r="AD83" s="554"/>
      <c r="AE83" s="554"/>
      <c r="AF83" s="541"/>
      <c r="AG83" s="541"/>
      <c r="AH83" s="541"/>
      <c r="AI83" s="541"/>
      <c r="AK83" s="541"/>
      <c r="AL83" s="541"/>
      <c r="AM83" s="541"/>
      <c r="AN83" s="541"/>
      <c r="AO83" s="541"/>
      <c r="AP83" s="541"/>
      <c r="AU83" s="541"/>
      <c r="AV83" s="541"/>
      <c r="BD83" s="541"/>
    </row>
    <row r="84" spans="1:56">
      <c r="A84" s="491">
        <v>2006</v>
      </c>
      <c r="B84" s="491">
        <v>12</v>
      </c>
      <c r="C84" s="522">
        <v>18498114</v>
      </c>
      <c r="D84" s="531">
        <v>1687094</v>
      </c>
      <c r="E84" s="531">
        <v>20185208</v>
      </c>
      <c r="F84" s="558">
        <v>8733229</v>
      </c>
      <c r="G84" s="531">
        <v>420726</v>
      </c>
      <c r="H84" s="531">
        <v>9153955</v>
      </c>
      <c r="I84" s="558">
        <v>3232835</v>
      </c>
      <c r="J84" s="531">
        <v>-4870</v>
      </c>
      <c r="K84" s="531">
        <v>3227965</v>
      </c>
      <c r="L84" s="522">
        <v>185238</v>
      </c>
      <c r="M84" s="522">
        <v>1130983</v>
      </c>
      <c r="N84" s="522">
        <v>157878</v>
      </c>
      <c r="O84" s="531">
        <v>1288861</v>
      </c>
      <c r="P84" s="531">
        <v>34041227</v>
      </c>
      <c r="Q84" s="522">
        <v>0</v>
      </c>
      <c r="R84" s="531">
        <v>34041227</v>
      </c>
      <c r="S84" s="531"/>
      <c r="T84" s="531">
        <v>32752366</v>
      </c>
      <c r="U84" s="531">
        <v>32752366</v>
      </c>
      <c r="V84" s="516">
        <v>30649416</v>
      </c>
      <c r="W84" s="516">
        <v>30649416</v>
      </c>
      <c r="X84" s="518">
        <v>-297648</v>
      </c>
      <c r="Y84" s="518">
        <v>-25031</v>
      </c>
      <c r="Z84" s="516">
        <v>-322679</v>
      </c>
      <c r="AA84" s="516"/>
      <c r="AB84" s="513"/>
      <c r="AC84" s="554"/>
      <c r="AD84" s="554"/>
      <c r="AE84" s="554"/>
      <c r="AF84" s="541"/>
      <c r="AG84" s="541"/>
      <c r="AH84" s="541"/>
      <c r="AI84" s="541"/>
      <c r="AK84" s="541"/>
      <c r="AL84" s="541"/>
      <c r="AM84" s="541"/>
      <c r="AN84" s="541"/>
      <c r="AO84" s="541"/>
      <c r="AP84" s="541"/>
      <c r="AU84" s="541"/>
      <c r="AV84" s="541"/>
      <c r="BD84" s="541"/>
    </row>
    <row r="85" spans="1:56">
      <c r="B85" s="492" t="s">
        <v>112</v>
      </c>
      <c r="C85" s="525">
        <v>239397608</v>
      </c>
      <c r="D85" s="513">
        <v>1268327</v>
      </c>
      <c r="E85" s="513">
        <v>240665935</v>
      </c>
      <c r="F85" s="513">
        <v>120231140</v>
      </c>
      <c r="G85" s="513">
        <v>663565</v>
      </c>
      <c r="H85" s="531">
        <v>120894705</v>
      </c>
      <c r="I85" s="513">
        <v>43506725</v>
      </c>
      <c r="J85" s="513">
        <v>85263</v>
      </c>
      <c r="K85" s="513">
        <v>43591988</v>
      </c>
      <c r="L85" s="525">
        <v>2206687</v>
      </c>
      <c r="M85" s="531">
        <v>13402810</v>
      </c>
      <c r="N85" s="531">
        <v>2045947</v>
      </c>
      <c r="O85" s="531">
        <v>15448757</v>
      </c>
      <c r="P85" s="531">
        <v>422808072</v>
      </c>
      <c r="Q85" s="531">
        <v>0</v>
      </c>
      <c r="R85" s="531">
        <v>422808072</v>
      </c>
      <c r="S85" s="531"/>
      <c r="T85" s="531">
        <v>407359315</v>
      </c>
      <c r="U85" s="531">
        <v>407359315</v>
      </c>
      <c r="V85" s="531">
        <v>405342160</v>
      </c>
      <c r="W85" s="531">
        <v>405342160</v>
      </c>
      <c r="X85" s="531">
        <v>-1875208</v>
      </c>
      <c r="Y85" s="531">
        <v>-147360</v>
      </c>
      <c r="Z85" s="531">
        <v>-2022568</v>
      </c>
      <c r="AA85" s="531"/>
      <c r="AB85" s="513"/>
      <c r="AC85" s="554"/>
      <c r="AD85" s="554"/>
      <c r="AE85" s="554"/>
      <c r="AF85" s="541"/>
      <c r="AG85" s="541"/>
      <c r="AH85" s="541"/>
      <c r="AI85" s="541"/>
      <c r="AK85" s="541"/>
      <c r="AL85" s="541"/>
      <c r="AM85" s="541"/>
      <c r="AN85" s="541"/>
      <c r="AO85" s="541"/>
      <c r="AP85" s="541"/>
      <c r="AU85" s="541"/>
      <c r="AV85" s="541"/>
      <c r="BD85" s="541"/>
    </row>
    <row r="86" spans="1:56">
      <c r="A86" s="491">
        <v>2007</v>
      </c>
      <c r="B86" s="491">
        <v>1</v>
      </c>
      <c r="C86" s="522">
        <v>22960277</v>
      </c>
      <c r="D86" s="531">
        <v>768264</v>
      </c>
      <c r="E86" s="531">
        <v>23728541</v>
      </c>
      <c r="F86" s="558">
        <v>9327380</v>
      </c>
      <c r="G86" s="531">
        <v>-544218</v>
      </c>
      <c r="H86" s="531">
        <v>8783162</v>
      </c>
      <c r="I86" s="558">
        <v>3405883</v>
      </c>
      <c r="J86" s="531">
        <v>-68718</v>
      </c>
      <c r="K86" s="531">
        <v>3337165</v>
      </c>
      <c r="L86" s="522">
        <v>184695</v>
      </c>
      <c r="M86" s="522">
        <v>1261078</v>
      </c>
      <c r="N86" s="522">
        <v>175404</v>
      </c>
      <c r="O86" s="531">
        <v>1436482</v>
      </c>
      <c r="P86" s="531">
        <v>37470045</v>
      </c>
      <c r="Q86" s="522">
        <v>0</v>
      </c>
      <c r="R86" s="531">
        <v>37470045</v>
      </c>
      <c r="S86" s="531"/>
      <c r="T86" s="531">
        <v>36033563</v>
      </c>
      <c r="U86" s="531">
        <v>36033563</v>
      </c>
      <c r="V86" s="516">
        <v>35878235</v>
      </c>
      <c r="W86" s="516">
        <v>35878235</v>
      </c>
      <c r="X86" s="518">
        <v>-297648</v>
      </c>
      <c r="Y86" s="518">
        <v>-25031</v>
      </c>
      <c r="Z86" s="516">
        <v>-322679</v>
      </c>
      <c r="AA86" s="516"/>
      <c r="AB86" s="513"/>
      <c r="AC86" s="554"/>
      <c r="AD86" s="554"/>
      <c r="AE86" s="554"/>
      <c r="AF86" s="541"/>
      <c r="AG86" s="554"/>
      <c r="AH86" s="541"/>
      <c r="AI86" s="554"/>
      <c r="AK86" s="554"/>
      <c r="AL86" s="554"/>
      <c r="AM86" s="541"/>
      <c r="AN86" s="541"/>
      <c r="AO86" s="541"/>
      <c r="AP86" s="541"/>
      <c r="AU86" s="554"/>
      <c r="AV86" s="554"/>
      <c r="BD86" s="554"/>
    </row>
    <row r="87" spans="1:56">
      <c r="A87" s="491">
        <v>2007</v>
      </c>
      <c r="B87" s="491">
        <v>2</v>
      </c>
      <c r="C87" s="522">
        <v>19009789</v>
      </c>
      <c r="D87" s="531">
        <v>-2087766</v>
      </c>
      <c r="E87" s="531">
        <v>16922023</v>
      </c>
      <c r="F87" s="558">
        <v>9299850</v>
      </c>
      <c r="G87" s="531">
        <v>-799282</v>
      </c>
      <c r="H87" s="531">
        <v>8500568</v>
      </c>
      <c r="I87" s="558">
        <v>3376821</v>
      </c>
      <c r="J87" s="531">
        <v>-24336</v>
      </c>
      <c r="K87" s="531">
        <v>3352485</v>
      </c>
      <c r="L87" s="522">
        <v>184962</v>
      </c>
      <c r="M87" s="522">
        <v>1088189</v>
      </c>
      <c r="N87" s="522">
        <v>152562</v>
      </c>
      <c r="O87" s="531">
        <v>1240751</v>
      </c>
      <c r="P87" s="531">
        <v>30200789</v>
      </c>
      <c r="Q87" s="522">
        <v>0</v>
      </c>
      <c r="R87" s="531">
        <v>30200789</v>
      </c>
      <c r="S87" s="531"/>
      <c r="T87" s="531">
        <v>28960038</v>
      </c>
      <c r="U87" s="531">
        <v>28960038</v>
      </c>
      <c r="V87" s="516">
        <v>31871422</v>
      </c>
      <c r="W87" s="516">
        <v>31871422</v>
      </c>
      <c r="X87" s="518">
        <v>-297648</v>
      </c>
      <c r="Y87" s="518">
        <v>-25031</v>
      </c>
      <c r="Z87" s="516">
        <v>-322679</v>
      </c>
      <c r="AA87" s="516"/>
      <c r="AB87" s="513"/>
      <c r="AC87" s="554"/>
      <c r="AD87" s="554"/>
      <c r="AE87" s="554"/>
      <c r="AF87" s="541"/>
      <c r="AG87" s="554"/>
      <c r="AH87" s="541"/>
      <c r="AI87" s="554"/>
      <c r="AK87" s="554"/>
      <c r="AL87" s="554"/>
      <c r="AM87" s="541"/>
      <c r="AN87" s="541"/>
      <c r="AO87" s="541"/>
      <c r="AP87" s="541"/>
      <c r="AU87" s="554"/>
      <c r="AV87" s="554"/>
      <c r="BD87" s="554"/>
    </row>
    <row r="88" spans="1:56">
      <c r="A88" s="491">
        <v>2007</v>
      </c>
      <c r="B88" s="491">
        <v>3</v>
      </c>
      <c r="C88" s="522">
        <v>17547323</v>
      </c>
      <c r="D88" s="531">
        <v>880580</v>
      </c>
      <c r="E88" s="531">
        <v>18427903</v>
      </c>
      <c r="F88" s="558">
        <v>9351890</v>
      </c>
      <c r="G88" s="531">
        <v>283167</v>
      </c>
      <c r="H88" s="531">
        <v>9635057</v>
      </c>
      <c r="I88" s="558">
        <v>3201725</v>
      </c>
      <c r="J88" s="531">
        <v>38339</v>
      </c>
      <c r="K88" s="531">
        <v>3240064</v>
      </c>
      <c r="L88" s="522">
        <v>185200</v>
      </c>
      <c r="M88" s="522">
        <v>978426</v>
      </c>
      <c r="N88" s="522">
        <v>148538</v>
      </c>
      <c r="O88" s="531">
        <v>1126964</v>
      </c>
      <c r="P88" s="531">
        <v>32615188</v>
      </c>
      <c r="Q88" s="522">
        <v>0</v>
      </c>
      <c r="R88" s="531">
        <v>32615188</v>
      </c>
      <c r="S88" s="531"/>
      <c r="T88" s="531">
        <v>31488224</v>
      </c>
      <c r="U88" s="531">
        <v>31488224</v>
      </c>
      <c r="V88" s="516">
        <v>30286138</v>
      </c>
      <c r="W88" s="516">
        <v>30286138</v>
      </c>
      <c r="X88" s="518">
        <v>-297648</v>
      </c>
      <c r="Y88" s="518">
        <v>-25031</v>
      </c>
      <c r="Z88" s="516">
        <v>-322679</v>
      </c>
      <c r="AA88" s="516"/>
      <c r="AB88" s="513"/>
      <c r="AC88" s="554"/>
      <c r="AD88" s="554"/>
      <c r="AE88" s="554"/>
      <c r="AF88" s="541"/>
      <c r="AG88" s="554"/>
      <c r="AH88" s="541"/>
      <c r="AI88" s="554"/>
      <c r="AK88" s="554"/>
      <c r="AL88" s="554"/>
      <c r="AM88" s="541"/>
      <c r="AN88" s="541"/>
      <c r="AO88" s="541"/>
      <c r="AP88" s="541"/>
      <c r="AU88" s="554"/>
      <c r="AV88" s="554"/>
      <c r="BD88" s="554"/>
    </row>
    <row r="89" spans="1:56">
      <c r="A89" s="491">
        <v>2007</v>
      </c>
      <c r="B89" s="491">
        <v>4</v>
      </c>
      <c r="C89" s="522">
        <v>14930198</v>
      </c>
      <c r="D89" s="531">
        <v>-947681</v>
      </c>
      <c r="E89" s="531">
        <v>13982517</v>
      </c>
      <c r="F89" s="558">
        <v>9530636</v>
      </c>
      <c r="G89" s="531">
        <v>394079</v>
      </c>
      <c r="H89" s="531">
        <v>9924715</v>
      </c>
      <c r="I89" s="558">
        <v>3334165</v>
      </c>
      <c r="J89" s="531">
        <v>41512</v>
      </c>
      <c r="K89" s="531">
        <v>3375677</v>
      </c>
      <c r="L89" s="522">
        <v>185414</v>
      </c>
      <c r="M89" s="522">
        <v>959190</v>
      </c>
      <c r="N89" s="522">
        <v>156204</v>
      </c>
      <c r="O89" s="531">
        <v>1115394</v>
      </c>
      <c r="P89" s="531">
        <v>28583717</v>
      </c>
      <c r="Q89" s="522">
        <v>0</v>
      </c>
      <c r="R89" s="531">
        <v>28583717</v>
      </c>
      <c r="S89" s="531"/>
      <c r="T89" s="531">
        <v>27468323</v>
      </c>
      <c r="U89" s="531">
        <v>27468323</v>
      </c>
      <c r="V89" s="516">
        <v>27980413</v>
      </c>
      <c r="W89" s="516">
        <v>27980413</v>
      </c>
      <c r="X89" s="518">
        <v>-297648</v>
      </c>
      <c r="Y89" s="518">
        <v>-25031</v>
      </c>
      <c r="Z89" s="516">
        <v>-322679</v>
      </c>
      <c r="AA89" s="516"/>
      <c r="AB89" s="513"/>
      <c r="AC89" s="554"/>
      <c r="AD89" s="554"/>
      <c r="AE89" s="554"/>
      <c r="AF89" s="541"/>
      <c r="AG89" s="554"/>
      <c r="AH89" s="541"/>
      <c r="AI89" s="554"/>
      <c r="AK89" s="554"/>
      <c r="AL89" s="554"/>
      <c r="AM89" s="541"/>
      <c r="AN89" s="541"/>
      <c r="AO89" s="541"/>
      <c r="AP89" s="541"/>
      <c r="AU89" s="554"/>
      <c r="AV89" s="554"/>
      <c r="BD89" s="554"/>
    </row>
    <row r="90" spans="1:56">
      <c r="A90" s="491">
        <v>2007</v>
      </c>
      <c r="B90" s="491">
        <v>5</v>
      </c>
      <c r="C90" s="522">
        <v>16343865</v>
      </c>
      <c r="D90" s="531">
        <v>2109274</v>
      </c>
      <c r="E90" s="531">
        <v>18453139</v>
      </c>
      <c r="F90" s="558">
        <v>9856062</v>
      </c>
      <c r="G90" s="531">
        <v>1978463</v>
      </c>
      <c r="H90" s="531">
        <v>11834525</v>
      </c>
      <c r="I90" s="558">
        <v>3800111</v>
      </c>
      <c r="J90" s="531">
        <v>243730</v>
      </c>
      <c r="K90" s="531">
        <v>4043841</v>
      </c>
      <c r="L90" s="522">
        <v>185674</v>
      </c>
      <c r="M90" s="522">
        <v>1161476</v>
      </c>
      <c r="N90" s="522">
        <v>184352</v>
      </c>
      <c r="O90" s="531">
        <v>1345828</v>
      </c>
      <c r="P90" s="531">
        <v>35863007</v>
      </c>
      <c r="Q90" s="522">
        <v>0</v>
      </c>
      <c r="R90" s="531">
        <v>35863007</v>
      </c>
      <c r="S90" s="531"/>
      <c r="T90" s="531">
        <v>34517179</v>
      </c>
      <c r="U90" s="531">
        <v>34517179</v>
      </c>
      <c r="V90" s="516">
        <v>30185712</v>
      </c>
      <c r="W90" s="516">
        <v>30185712</v>
      </c>
      <c r="X90" s="518">
        <v>-297648</v>
      </c>
      <c r="Y90" s="518">
        <v>-25031</v>
      </c>
      <c r="Z90" s="516">
        <v>-322679</v>
      </c>
      <c r="AA90" s="516"/>
      <c r="AB90" s="513"/>
      <c r="AC90" s="554"/>
      <c r="AD90" s="554"/>
      <c r="AE90" s="554"/>
      <c r="AF90" s="541"/>
      <c r="AG90" s="554"/>
      <c r="AH90" s="541"/>
      <c r="AI90" s="554"/>
      <c r="AK90" s="554"/>
      <c r="AL90" s="554"/>
      <c r="AM90" s="541"/>
      <c r="AN90" s="541"/>
      <c r="AO90" s="541"/>
      <c r="AP90" s="541"/>
      <c r="AU90" s="554"/>
      <c r="AV90" s="554"/>
      <c r="BD90" s="554"/>
    </row>
    <row r="91" spans="1:56">
      <c r="A91" s="491">
        <v>2007</v>
      </c>
      <c r="B91" s="491">
        <v>6</v>
      </c>
      <c r="C91" s="522">
        <v>23093530</v>
      </c>
      <c r="D91" s="531">
        <v>2676079</v>
      </c>
      <c r="E91" s="531">
        <v>25769609</v>
      </c>
      <c r="F91" s="558">
        <v>11225744</v>
      </c>
      <c r="G91" s="531">
        <v>42588</v>
      </c>
      <c r="H91" s="531">
        <v>11268332</v>
      </c>
      <c r="I91" s="558">
        <v>3846184</v>
      </c>
      <c r="J91" s="531">
        <v>-43981</v>
      </c>
      <c r="K91" s="531">
        <v>3802203</v>
      </c>
      <c r="L91" s="522">
        <v>185922</v>
      </c>
      <c r="M91" s="522">
        <v>1312029</v>
      </c>
      <c r="N91" s="522">
        <v>204894</v>
      </c>
      <c r="O91" s="531">
        <v>1516923</v>
      </c>
      <c r="P91" s="531">
        <v>42542989</v>
      </c>
      <c r="Q91" s="522">
        <v>0</v>
      </c>
      <c r="R91" s="531">
        <v>42542989</v>
      </c>
      <c r="S91" s="531"/>
      <c r="T91" s="531">
        <v>41026066</v>
      </c>
      <c r="U91" s="531">
        <v>41026066</v>
      </c>
      <c r="V91" s="516">
        <v>38351380</v>
      </c>
      <c r="W91" s="516">
        <v>38351380</v>
      </c>
      <c r="X91" s="518">
        <v>126494</v>
      </c>
      <c r="Y91" s="518">
        <v>13222</v>
      </c>
      <c r="Z91" s="516">
        <v>139716</v>
      </c>
      <c r="AA91" s="516"/>
      <c r="AB91" s="513"/>
      <c r="AC91" s="554"/>
      <c r="AD91" s="554"/>
      <c r="AE91" s="554"/>
      <c r="AF91" s="541"/>
      <c r="AG91" s="554"/>
      <c r="AH91" s="541"/>
      <c r="AI91" s="554"/>
      <c r="AK91" s="554"/>
      <c r="AL91" s="554"/>
      <c r="AM91" s="541"/>
      <c r="AN91" s="541"/>
      <c r="AO91" s="541"/>
      <c r="AP91" s="541"/>
      <c r="AU91" s="554"/>
      <c r="AV91" s="554"/>
      <c r="BD91" s="554"/>
    </row>
    <row r="92" spans="1:56">
      <c r="A92" s="491">
        <v>2007</v>
      </c>
      <c r="B92" s="491">
        <v>7</v>
      </c>
      <c r="C92" s="522">
        <v>25389897</v>
      </c>
      <c r="D92" s="531">
        <v>1001095</v>
      </c>
      <c r="E92" s="531">
        <v>26390992</v>
      </c>
      <c r="F92" s="558">
        <v>11516680</v>
      </c>
      <c r="G92" s="531">
        <v>11240</v>
      </c>
      <c r="H92" s="531">
        <v>11527920</v>
      </c>
      <c r="I92" s="558">
        <v>4249400</v>
      </c>
      <c r="J92" s="531">
        <v>-72328</v>
      </c>
      <c r="K92" s="531">
        <v>4177072</v>
      </c>
      <c r="L92" s="522">
        <v>186219</v>
      </c>
      <c r="M92" s="522">
        <v>1395691</v>
      </c>
      <c r="N92" s="522">
        <v>216800</v>
      </c>
      <c r="O92" s="531">
        <v>1612491</v>
      </c>
      <c r="P92" s="531">
        <v>43894694</v>
      </c>
      <c r="Q92" s="522">
        <v>0</v>
      </c>
      <c r="R92" s="531">
        <v>43894694</v>
      </c>
      <c r="S92" s="531"/>
      <c r="T92" s="531">
        <v>42282203</v>
      </c>
      <c r="U92" s="531">
        <v>42282203</v>
      </c>
      <c r="V92" s="516">
        <v>41342196</v>
      </c>
      <c r="W92" s="516">
        <v>41342196</v>
      </c>
      <c r="X92" s="518">
        <v>126494</v>
      </c>
      <c r="Y92" s="518">
        <v>13222</v>
      </c>
      <c r="Z92" s="516">
        <v>139716</v>
      </c>
      <c r="AA92" s="516"/>
      <c r="AB92" s="513"/>
      <c r="AC92" s="554"/>
      <c r="AD92" s="554"/>
      <c r="AE92" s="554"/>
      <c r="AF92" s="541"/>
      <c r="AG92" s="541"/>
      <c r="AH92" s="541"/>
      <c r="AI92" s="541"/>
      <c r="AK92" s="541"/>
      <c r="AL92" s="541"/>
      <c r="AM92" s="541"/>
      <c r="AN92" s="541"/>
      <c r="AO92" s="541"/>
      <c r="AP92" s="541"/>
      <c r="AU92" s="541"/>
      <c r="AV92" s="541"/>
      <c r="BD92" s="541"/>
    </row>
    <row r="93" spans="1:56">
      <c r="A93" s="491">
        <v>2007</v>
      </c>
      <c r="B93" s="491">
        <v>8</v>
      </c>
      <c r="C93" s="522">
        <v>26509929</v>
      </c>
      <c r="D93" s="531">
        <v>743346</v>
      </c>
      <c r="E93" s="531">
        <v>27253275</v>
      </c>
      <c r="F93" s="558">
        <v>11833194</v>
      </c>
      <c r="G93" s="531">
        <v>-126651</v>
      </c>
      <c r="H93" s="531">
        <v>11706543</v>
      </c>
      <c r="I93" s="558">
        <v>4331376</v>
      </c>
      <c r="J93" s="531">
        <v>78762</v>
      </c>
      <c r="K93" s="531">
        <v>4410138</v>
      </c>
      <c r="L93" s="522">
        <v>186472</v>
      </c>
      <c r="M93" s="522">
        <v>1374422</v>
      </c>
      <c r="N93" s="522">
        <v>223022</v>
      </c>
      <c r="O93" s="531">
        <v>1597444</v>
      </c>
      <c r="P93" s="531">
        <v>45153872</v>
      </c>
      <c r="Q93" s="522">
        <v>0</v>
      </c>
      <c r="R93" s="531">
        <v>45153872</v>
      </c>
      <c r="S93" s="531"/>
      <c r="T93" s="531">
        <v>43556428</v>
      </c>
      <c r="U93" s="531">
        <v>43556428</v>
      </c>
      <c r="V93" s="516">
        <v>42860971</v>
      </c>
      <c r="W93" s="516">
        <v>42860971</v>
      </c>
      <c r="X93" s="518">
        <v>126494</v>
      </c>
      <c r="Y93" s="518">
        <v>13222</v>
      </c>
      <c r="Z93" s="516">
        <v>139716</v>
      </c>
      <c r="AA93" s="516"/>
      <c r="AB93" s="513"/>
      <c r="AC93" s="554"/>
      <c r="AD93" s="554"/>
      <c r="AE93" s="554"/>
      <c r="AF93" s="541"/>
      <c r="AG93" s="541"/>
      <c r="AH93" s="541"/>
      <c r="AI93" s="541"/>
      <c r="AK93" s="541"/>
      <c r="AL93" s="541"/>
      <c r="AM93" s="541"/>
      <c r="AN93" s="541"/>
      <c r="AO93" s="541"/>
      <c r="AP93" s="541"/>
      <c r="AU93" s="541"/>
      <c r="AV93" s="541"/>
      <c r="BD93" s="541"/>
    </row>
    <row r="94" spans="1:56">
      <c r="A94" s="491">
        <v>2007</v>
      </c>
      <c r="B94" s="491">
        <v>9</v>
      </c>
      <c r="C94" s="522">
        <v>24270705</v>
      </c>
      <c r="D94" s="531">
        <v>-2374376</v>
      </c>
      <c r="E94" s="531">
        <v>21896329</v>
      </c>
      <c r="F94" s="558">
        <v>11972241</v>
      </c>
      <c r="G94" s="531">
        <v>-739424</v>
      </c>
      <c r="H94" s="531">
        <v>11232817</v>
      </c>
      <c r="I94" s="558">
        <v>4061142</v>
      </c>
      <c r="J94" s="531">
        <v>-96914</v>
      </c>
      <c r="K94" s="531">
        <v>3964228</v>
      </c>
      <c r="L94" s="522">
        <v>186707</v>
      </c>
      <c r="M94" s="522">
        <v>1213025</v>
      </c>
      <c r="N94" s="522">
        <v>194557</v>
      </c>
      <c r="O94" s="531">
        <v>1407582</v>
      </c>
      <c r="P94" s="531">
        <v>38687663</v>
      </c>
      <c r="Q94" s="522">
        <v>0</v>
      </c>
      <c r="R94" s="531">
        <v>38687663</v>
      </c>
      <c r="S94" s="531"/>
      <c r="T94" s="531">
        <v>37280081</v>
      </c>
      <c r="U94" s="531">
        <v>37280081</v>
      </c>
      <c r="V94" s="516">
        <v>40490795</v>
      </c>
      <c r="W94" s="516">
        <v>40490795</v>
      </c>
      <c r="X94" s="518">
        <v>126494</v>
      </c>
      <c r="Y94" s="518">
        <v>13222</v>
      </c>
      <c r="Z94" s="516">
        <v>139716</v>
      </c>
      <c r="AA94" s="516"/>
      <c r="AB94" s="513"/>
      <c r="AC94" s="554"/>
      <c r="AD94" s="554"/>
      <c r="AE94" s="554"/>
      <c r="AF94" s="541"/>
      <c r="AG94" s="541"/>
      <c r="AH94" s="541"/>
      <c r="AI94" s="541"/>
      <c r="AK94" s="541"/>
      <c r="AL94" s="541"/>
      <c r="AM94" s="541"/>
      <c r="AN94" s="541"/>
      <c r="AO94" s="541"/>
      <c r="AP94" s="541"/>
      <c r="AU94" s="541"/>
      <c r="AV94" s="541"/>
      <c r="BD94" s="541"/>
    </row>
    <row r="95" spans="1:56">
      <c r="A95" s="491">
        <v>2007</v>
      </c>
      <c r="B95" s="491">
        <v>10</v>
      </c>
      <c r="C95" s="522">
        <v>18658150</v>
      </c>
      <c r="D95" s="531">
        <v>-1851535</v>
      </c>
      <c r="E95" s="531">
        <v>16806615</v>
      </c>
      <c r="F95" s="558">
        <v>10424093</v>
      </c>
      <c r="G95" s="531">
        <v>-279321</v>
      </c>
      <c r="H95" s="531">
        <v>10144772</v>
      </c>
      <c r="I95" s="558">
        <v>3568689</v>
      </c>
      <c r="J95" s="531">
        <v>3676</v>
      </c>
      <c r="K95" s="531">
        <v>3572365</v>
      </c>
      <c r="L95" s="522">
        <v>186941</v>
      </c>
      <c r="M95" s="522">
        <v>1050531</v>
      </c>
      <c r="N95" s="522">
        <v>168353</v>
      </c>
      <c r="O95" s="531">
        <v>1218884</v>
      </c>
      <c r="P95" s="531">
        <v>31929577</v>
      </c>
      <c r="Q95" s="522">
        <v>0</v>
      </c>
      <c r="R95" s="531">
        <v>31929577</v>
      </c>
      <c r="S95" s="531"/>
      <c r="T95" s="531">
        <v>30710693</v>
      </c>
      <c r="U95" s="531">
        <v>30710693</v>
      </c>
      <c r="V95" s="516">
        <v>32837873</v>
      </c>
      <c r="W95" s="516">
        <v>32837873</v>
      </c>
      <c r="X95" s="518">
        <v>-297648</v>
      </c>
      <c r="Y95" s="518">
        <v>-25031</v>
      </c>
      <c r="Z95" s="516">
        <v>-322679</v>
      </c>
      <c r="AA95" s="516"/>
      <c r="AB95" s="513"/>
      <c r="AC95" s="554"/>
      <c r="AD95" s="554"/>
      <c r="AE95" s="554"/>
      <c r="AF95" s="541"/>
      <c r="AG95" s="541"/>
      <c r="AH95" s="541"/>
      <c r="AI95" s="541"/>
      <c r="AK95" s="541"/>
      <c r="AL95" s="541"/>
      <c r="AM95" s="541"/>
      <c r="AN95" s="541"/>
      <c r="AO95" s="541"/>
      <c r="AP95" s="541"/>
      <c r="AU95" s="541"/>
      <c r="AV95" s="541"/>
      <c r="BD95" s="541"/>
    </row>
    <row r="96" spans="1:56">
      <c r="A96" s="491">
        <v>2007</v>
      </c>
      <c r="B96" s="491">
        <v>11</v>
      </c>
      <c r="C96" s="522">
        <v>15671681</v>
      </c>
      <c r="D96" s="531">
        <v>-1283969</v>
      </c>
      <c r="E96" s="531">
        <v>14387712</v>
      </c>
      <c r="F96" s="558">
        <v>9213430</v>
      </c>
      <c r="G96" s="531">
        <v>29261</v>
      </c>
      <c r="H96" s="531">
        <v>9242691</v>
      </c>
      <c r="I96" s="558">
        <v>3453332</v>
      </c>
      <c r="J96" s="531">
        <v>-4228</v>
      </c>
      <c r="K96" s="531">
        <v>3449104</v>
      </c>
      <c r="L96" s="522">
        <v>187199</v>
      </c>
      <c r="M96" s="522">
        <v>1018787</v>
      </c>
      <c r="N96" s="522">
        <v>147906</v>
      </c>
      <c r="O96" s="531">
        <v>1166693</v>
      </c>
      <c r="P96" s="531">
        <v>28433399</v>
      </c>
      <c r="Q96" s="522">
        <v>0</v>
      </c>
      <c r="R96" s="531">
        <v>28433399</v>
      </c>
      <c r="S96" s="531"/>
      <c r="T96" s="531">
        <v>27266706</v>
      </c>
      <c r="U96" s="531">
        <v>27266706</v>
      </c>
      <c r="V96" s="516">
        <v>28525642</v>
      </c>
      <c r="W96" s="516">
        <v>28525642</v>
      </c>
      <c r="X96" s="518">
        <v>-297648</v>
      </c>
      <c r="Y96" s="518">
        <v>-25031</v>
      </c>
      <c r="Z96" s="516">
        <v>-322679</v>
      </c>
      <c r="AA96" s="516"/>
      <c r="AB96" s="513"/>
      <c r="AC96" s="554"/>
      <c r="AD96" s="554"/>
      <c r="AE96" s="554"/>
      <c r="AF96" s="541"/>
      <c r="AG96" s="541"/>
      <c r="AH96" s="541"/>
      <c r="AI96" s="541"/>
      <c r="AK96" s="541"/>
      <c r="AL96" s="541"/>
      <c r="AM96" s="541"/>
      <c r="AN96" s="541"/>
      <c r="AO96" s="541"/>
      <c r="AP96" s="541"/>
      <c r="AU96" s="541"/>
      <c r="AV96" s="541"/>
      <c r="BD96" s="541"/>
    </row>
    <row r="97" spans="1:56">
      <c r="A97" s="491">
        <v>2007</v>
      </c>
      <c r="B97" s="491">
        <v>12</v>
      </c>
      <c r="C97" s="522">
        <v>18838062</v>
      </c>
      <c r="D97" s="531">
        <v>1690507</v>
      </c>
      <c r="E97" s="531">
        <v>20528569</v>
      </c>
      <c r="F97" s="558">
        <v>8836624</v>
      </c>
      <c r="G97" s="531">
        <v>322383</v>
      </c>
      <c r="H97" s="531">
        <v>9159007</v>
      </c>
      <c r="I97" s="558">
        <v>3254070</v>
      </c>
      <c r="J97" s="531">
        <v>-15125</v>
      </c>
      <c r="K97" s="531">
        <v>3238945</v>
      </c>
      <c r="L97" s="522">
        <v>187429</v>
      </c>
      <c r="M97" s="522">
        <v>1180704</v>
      </c>
      <c r="N97" s="522">
        <v>164940</v>
      </c>
      <c r="O97" s="531">
        <v>1345644</v>
      </c>
      <c r="P97" s="531">
        <v>34459594</v>
      </c>
      <c r="Q97" s="522">
        <v>0</v>
      </c>
      <c r="R97" s="531">
        <v>34459594</v>
      </c>
      <c r="S97" s="531"/>
      <c r="T97" s="531">
        <v>33113950</v>
      </c>
      <c r="U97" s="531">
        <v>33113950</v>
      </c>
      <c r="V97" s="516">
        <v>31116185</v>
      </c>
      <c r="W97" s="516">
        <v>31116185</v>
      </c>
      <c r="X97" s="518">
        <v>-297648</v>
      </c>
      <c r="Y97" s="518">
        <v>-25031</v>
      </c>
      <c r="Z97" s="516">
        <v>-322679</v>
      </c>
      <c r="AA97" s="516"/>
      <c r="AB97" s="513"/>
      <c r="AC97" s="554"/>
      <c r="AD97" s="554"/>
      <c r="AE97" s="554"/>
      <c r="AF97" s="541"/>
      <c r="AG97" s="541"/>
      <c r="AH97" s="541"/>
      <c r="AI97" s="541"/>
      <c r="AK97" s="541"/>
      <c r="AL97" s="541"/>
      <c r="AM97" s="541"/>
      <c r="AN97" s="541"/>
      <c r="AO97" s="541"/>
      <c r="AP97" s="541"/>
      <c r="AU97" s="541"/>
      <c r="AV97" s="541"/>
      <c r="BD97" s="541"/>
    </row>
    <row r="98" spans="1:56">
      <c r="B98" s="492" t="s">
        <v>112</v>
      </c>
      <c r="C98" s="525">
        <v>243223406</v>
      </c>
      <c r="D98" s="513">
        <v>1323818</v>
      </c>
      <c r="E98" s="513">
        <v>244547224</v>
      </c>
      <c r="F98" s="513">
        <v>122387824</v>
      </c>
      <c r="G98" s="513">
        <v>572285</v>
      </c>
      <c r="H98" s="531">
        <v>122960109</v>
      </c>
      <c r="I98" s="513">
        <v>43882898</v>
      </c>
      <c r="J98" s="513">
        <v>80389</v>
      </c>
      <c r="K98" s="513">
        <v>43963287</v>
      </c>
      <c r="L98" s="525">
        <v>2232834</v>
      </c>
      <c r="M98" s="531">
        <v>13993548</v>
      </c>
      <c r="N98" s="531">
        <v>2137532</v>
      </c>
      <c r="O98" s="531">
        <v>16131080</v>
      </c>
      <c r="P98" s="531">
        <v>429834534</v>
      </c>
      <c r="Q98" s="531">
        <v>0</v>
      </c>
      <c r="R98" s="531">
        <v>429834534</v>
      </c>
      <c r="S98" s="531"/>
      <c r="T98" s="531">
        <v>413703454</v>
      </c>
      <c r="U98" s="531">
        <v>413703454</v>
      </c>
      <c r="V98" s="531">
        <v>411726962</v>
      </c>
      <c r="W98" s="531">
        <v>411726962</v>
      </c>
      <c r="X98" s="531">
        <v>-1875208</v>
      </c>
      <c r="Y98" s="531">
        <v>-147360</v>
      </c>
      <c r="Z98" s="531">
        <v>-2022568</v>
      </c>
      <c r="AA98" s="531"/>
      <c r="AB98" s="513"/>
      <c r="AC98" s="554"/>
      <c r="AD98" s="554"/>
      <c r="AE98" s="554"/>
      <c r="AF98" s="541"/>
      <c r="AG98" s="541"/>
      <c r="AH98" s="541"/>
      <c r="AI98" s="541"/>
      <c r="AK98" s="541"/>
      <c r="AL98" s="541"/>
      <c r="AM98" s="541"/>
      <c r="AN98" s="541"/>
      <c r="AO98" s="541"/>
      <c r="AP98" s="541"/>
      <c r="AU98" s="541"/>
      <c r="AV98" s="541"/>
      <c r="BD98" s="541"/>
    </row>
    <row r="99" spans="1:56">
      <c r="A99" s="491">
        <v>2008</v>
      </c>
      <c r="B99" s="491">
        <v>1</v>
      </c>
      <c r="C99" s="522">
        <v>23449109</v>
      </c>
      <c r="D99" s="531">
        <v>851304</v>
      </c>
      <c r="E99" s="531">
        <v>24300413</v>
      </c>
      <c r="F99" s="558">
        <v>9318618</v>
      </c>
      <c r="G99" s="531">
        <v>-678284</v>
      </c>
      <c r="H99" s="531">
        <v>8640334</v>
      </c>
      <c r="I99" s="558">
        <v>3405019</v>
      </c>
      <c r="J99" s="531">
        <v>-81103</v>
      </c>
      <c r="K99" s="531">
        <v>3323916</v>
      </c>
      <c r="L99" s="522">
        <v>186862</v>
      </c>
      <c r="M99" s="522">
        <v>1328258</v>
      </c>
      <c r="N99" s="522">
        <v>184803</v>
      </c>
      <c r="O99" s="531">
        <v>1513061</v>
      </c>
      <c r="P99" s="531">
        <v>37964586</v>
      </c>
      <c r="Q99" s="522">
        <v>0</v>
      </c>
      <c r="R99" s="531">
        <v>37964586</v>
      </c>
      <c r="S99" s="531"/>
      <c r="T99" s="531">
        <v>36451525</v>
      </c>
      <c r="U99" s="531">
        <v>36451525</v>
      </c>
      <c r="V99" s="516">
        <v>36359608</v>
      </c>
      <c r="W99" s="516">
        <v>36359608</v>
      </c>
      <c r="X99" s="518">
        <v>-297648</v>
      </c>
      <c r="Y99" s="518">
        <v>-25031</v>
      </c>
      <c r="Z99" s="516">
        <v>-322679</v>
      </c>
      <c r="AA99" s="516"/>
      <c r="AB99" s="513"/>
      <c r="AC99" s="554"/>
      <c r="AD99" s="554"/>
      <c r="AE99" s="554"/>
      <c r="AF99" s="541"/>
      <c r="AG99" s="554"/>
      <c r="AH99" s="541"/>
      <c r="AI99" s="554"/>
      <c r="AK99" s="554"/>
      <c r="AL99" s="554"/>
      <c r="AM99" s="541"/>
      <c r="AN99" s="541"/>
      <c r="AO99" s="541"/>
      <c r="AP99" s="541"/>
      <c r="AU99" s="554"/>
      <c r="AV99" s="554"/>
      <c r="BD99" s="554"/>
    </row>
    <row r="100" spans="1:56">
      <c r="A100" s="491">
        <v>2008</v>
      </c>
      <c r="B100" s="491">
        <v>2</v>
      </c>
      <c r="C100" s="522">
        <v>19283507</v>
      </c>
      <c r="D100" s="531">
        <v>-2121583</v>
      </c>
      <c r="E100" s="531">
        <v>17161924</v>
      </c>
      <c r="F100" s="558">
        <v>9207246</v>
      </c>
      <c r="G100" s="531">
        <v>-595364</v>
      </c>
      <c r="H100" s="531">
        <v>8611882</v>
      </c>
      <c r="I100" s="558">
        <v>3353250</v>
      </c>
      <c r="J100" s="531">
        <v>3485</v>
      </c>
      <c r="K100" s="531">
        <v>3356735</v>
      </c>
      <c r="L100" s="522">
        <v>187130</v>
      </c>
      <c r="M100" s="522">
        <v>1129182</v>
      </c>
      <c r="N100" s="522">
        <v>158719</v>
      </c>
      <c r="O100" s="531">
        <v>1287901</v>
      </c>
      <c r="P100" s="531">
        <v>30605572</v>
      </c>
      <c r="Q100" s="522">
        <v>0</v>
      </c>
      <c r="R100" s="531">
        <v>30605572</v>
      </c>
      <c r="S100" s="531"/>
      <c r="T100" s="531">
        <v>29317671</v>
      </c>
      <c r="U100" s="531">
        <v>29317671</v>
      </c>
      <c r="V100" s="516">
        <v>32031133</v>
      </c>
      <c r="W100" s="516">
        <v>32031133</v>
      </c>
      <c r="X100" s="518">
        <v>-297648</v>
      </c>
      <c r="Y100" s="518">
        <v>-25031</v>
      </c>
      <c r="Z100" s="516">
        <v>-322679</v>
      </c>
      <c r="AA100" s="516"/>
      <c r="AB100" s="513"/>
      <c r="AC100" s="554"/>
      <c r="AD100" s="554"/>
      <c r="AE100" s="554"/>
      <c r="AF100" s="541"/>
      <c r="AG100" s="554"/>
      <c r="AH100" s="541"/>
      <c r="AI100" s="554"/>
      <c r="AK100" s="554"/>
      <c r="AL100" s="554"/>
      <c r="AM100" s="541"/>
      <c r="AN100" s="541"/>
      <c r="AO100" s="541"/>
      <c r="AP100" s="541"/>
      <c r="AU100" s="554"/>
      <c r="AV100" s="554"/>
      <c r="BD100" s="554"/>
    </row>
    <row r="101" spans="1:56">
      <c r="A101" s="491">
        <v>2008</v>
      </c>
      <c r="B101" s="491">
        <v>3</v>
      </c>
      <c r="C101" s="522">
        <v>17837938</v>
      </c>
      <c r="D101" s="531">
        <v>974726</v>
      </c>
      <c r="E101" s="531">
        <v>18812664</v>
      </c>
      <c r="F101" s="558">
        <v>9579290</v>
      </c>
      <c r="G101" s="531">
        <v>210623</v>
      </c>
      <c r="H101" s="531">
        <v>9789913</v>
      </c>
      <c r="I101" s="558">
        <v>3225968</v>
      </c>
      <c r="J101" s="531">
        <v>31597</v>
      </c>
      <c r="K101" s="531">
        <v>3257565</v>
      </c>
      <c r="L101" s="522">
        <v>187369</v>
      </c>
      <c r="M101" s="522">
        <v>1030328</v>
      </c>
      <c r="N101" s="522">
        <v>156470</v>
      </c>
      <c r="O101" s="531">
        <v>1186798</v>
      </c>
      <c r="P101" s="531">
        <v>33234309</v>
      </c>
      <c r="Q101" s="522">
        <v>0</v>
      </c>
      <c r="R101" s="531">
        <v>33234309</v>
      </c>
      <c r="S101" s="531"/>
      <c r="T101" s="531">
        <v>32047511</v>
      </c>
      <c r="U101" s="531">
        <v>32047511</v>
      </c>
      <c r="V101" s="516">
        <v>30830565</v>
      </c>
      <c r="W101" s="516">
        <v>30830565</v>
      </c>
      <c r="X101" s="518">
        <v>-297648</v>
      </c>
      <c r="Y101" s="518">
        <v>-25031</v>
      </c>
      <c r="Z101" s="516">
        <v>-322679</v>
      </c>
      <c r="AA101" s="516"/>
      <c r="AB101" s="513"/>
      <c r="AC101" s="554"/>
      <c r="AD101" s="554"/>
      <c r="AE101" s="554"/>
      <c r="AF101" s="541"/>
      <c r="AG101" s="554"/>
      <c r="AH101" s="541"/>
      <c r="AI101" s="554"/>
      <c r="AK101" s="554"/>
      <c r="AL101" s="554"/>
      <c r="AM101" s="541"/>
      <c r="AN101" s="541"/>
      <c r="AO101" s="541"/>
      <c r="AP101" s="541"/>
      <c r="AU101" s="554"/>
      <c r="AV101" s="554"/>
      <c r="BD101" s="554"/>
    </row>
    <row r="102" spans="1:56">
      <c r="A102" s="491">
        <v>2008</v>
      </c>
      <c r="B102" s="491">
        <v>4</v>
      </c>
      <c r="C102" s="522">
        <v>15107839</v>
      </c>
      <c r="D102" s="531">
        <v>-1016834</v>
      </c>
      <c r="E102" s="531">
        <v>14091005</v>
      </c>
      <c r="F102" s="558">
        <v>9690972</v>
      </c>
      <c r="G102" s="531">
        <v>460775</v>
      </c>
      <c r="H102" s="531">
        <v>10151747</v>
      </c>
      <c r="I102" s="558">
        <v>3349511</v>
      </c>
      <c r="J102" s="531">
        <v>46143</v>
      </c>
      <c r="K102" s="531">
        <v>3395654</v>
      </c>
      <c r="L102" s="522">
        <v>187583</v>
      </c>
      <c r="M102" s="522">
        <v>1010064</v>
      </c>
      <c r="N102" s="522">
        <v>164553</v>
      </c>
      <c r="O102" s="531">
        <v>1174617</v>
      </c>
      <c r="P102" s="531">
        <v>29000606</v>
      </c>
      <c r="Q102" s="522">
        <v>0</v>
      </c>
      <c r="R102" s="531">
        <v>29000606</v>
      </c>
      <c r="S102" s="531"/>
      <c r="T102" s="531">
        <v>27825989</v>
      </c>
      <c r="U102" s="531">
        <v>27825989</v>
      </c>
      <c r="V102" s="516">
        <v>28335905</v>
      </c>
      <c r="W102" s="516">
        <v>28335905</v>
      </c>
      <c r="X102" s="518">
        <v>-297648</v>
      </c>
      <c r="Y102" s="518">
        <v>-25031</v>
      </c>
      <c r="Z102" s="516">
        <v>-322679</v>
      </c>
      <c r="AA102" s="516"/>
      <c r="AB102" s="513"/>
      <c r="AC102" s="554"/>
      <c r="AD102" s="554"/>
      <c r="AE102" s="554"/>
      <c r="AF102" s="541"/>
      <c r="AG102" s="554"/>
      <c r="AH102" s="541"/>
      <c r="AI102" s="554"/>
      <c r="AK102" s="554"/>
      <c r="AL102" s="554"/>
      <c r="AM102" s="541"/>
      <c r="AN102" s="541"/>
      <c r="AO102" s="541"/>
      <c r="AP102" s="541"/>
      <c r="AU102" s="554"/>
      <c r="AV102" s="554"/>
      <c r="BD102" s="554"/>
    </row>
    <row r="103" spans="1:56">
      <c r="A103" s="491">
        <v>2008</v>
      </c>
      <c r="B103" s="491">
        <v>5</v>
      </c>
      <c r="C103" s="522">
        <v>16595856</v>
      </c>
      <c r="D103" s="531">
        <v>2077752</v>
      </c>
      <c r="E103" s="531">
        <v>18673608</v>
      </c>
      <c r="F103" s="558">
        <v>10020584</v>
      </c>
      <c r="G103" s="531">
        <v>2066089</v>
      </c>
      <c r="H103" s="531">
        <v>12086673</v>
      </c>
      <c r="I103" s="558">
        <v>3866721</v>
      </c>
      <c r="J103" s="531">
        <v>234993</v>
      </c>
      <c r="K103" s="531">
        <v>4101714</v>
      </c>
      <c r="L103" s="522">
        <v>187844</v>
      </c>
      <c r="M103" s="522">
        <v>1223332</v>
      </c>
      <c r="N103" s="522">
        <v>194241</v>
      </c>
      <c r="O103" s="531">
        <v>1417573</v>
      </c>
      <c r="P103" s="531">
        <v>36467412</v>
      </c>
      <c r="Q103" s="522">
        <v>0</v>
      </c>
      <c r="R103" s="531">
        <v>36467412</v>
      </c>
      <c r="S103" s="531"/>
      <c r="T103" s="531">
        <v>35049839</v>
      </c>
      <c r="U103" s="531">
        <v>35049839</v>
      </c>
      <c r="V103" s="516">
        <v>30671005</v>
      </c>
      <c r="W103" s="516">
        <v>30671005</v>
      </c>
      <c r="X103" s="518">
        <v>-297648</v>
      </c>
      <c r="Y103" s="518">
        <v>-25031</v>
      </c>
      <c r="Z103" s="516">
        <v>-322679</v>
      </c>
      <c r="AA103" s="516"/>
      <c r="AB103" s="513"/>
      <c r="AC103" s="554"/>
      <c r="AD103" s="554"/>
      <c r="AE103" s="554"/>
      <c r="AF103" s="541"/>
      <c r="AG103" s="554"/>
      <c r="AH103" s="541"/>
      <c r="AI103" s="554"/>
      <c r="AK103" s="554"/>
      <c r="AL103" s="554"/>
      <c r="AM103" s="541"/>
      <c r="AN103" s="541"/>
      <c r="AO103" s="541"/>
      <c r="AP103" s="541"/>
      <c r="AU103" s="554"/>
      <c r="AV103" s="554"/>
      <c r="BD103" s="554"/>
    </row>
    <row r="104" spans="1:56">
      <c r="A104" s="491">
        <v>2008</v>
      </c>
      <c r="B104" s="491">
        <v>6</v>
      </c>
      <c r="C104" s="522">
        <v>23628623</v>
      </c>
      <c r="D104" s="531">
        <v>2753872</v>
      </c>
      <c r="E104" s="531">
        <v>26382495</v>
      </c>
      <c r="F104" s="558">
        <v>11409182</v>
      </c>
      <c r="G104" s="531">
        <v>-21753</v>
      </c>
      <c r="H104" s="531">
        <v>11387429</v>
      </c>
      <c r="I104" s="558">
        <v>3831965</v>
      </c>
      <c r="J104" s="531">
        <v>-41608</v>
      </c>
      <c r="K104" s="531">
        <v>3790357</v>
      </c>
      <c r="L104" s="522">
        <v>188092</v>
      </c>
      <c r="M104" s="522">
        <v>1382070</v>
      </c>
      <c r="N104" s="522">
        <v>215915</v>
      </c>
      <c r="O104" s="531">
        <v>1597985</v>
      </c>
      <c r="P104" s="531">
        <v>43346358</v>
      </c>
      <c r="Q104" s="522">
        <v>0</v>
      </c>
      <c r="R104" s="531">
        <v>43346358</v>
      </c>
      <c r="S104" s="531"/>
      <c r="T104" s="531">
        <v>41748373</v>
      </c>
      <c r="U104" s="531">
        <v>41748373</v>
      </c>
      <c r="V104" s="516">
        <v>39057862</v>
      </c>
      <c r="W104" s="516">
        <v>39057862</v>
      </c>
      <c r="X104" s="518">
        <v>126494</v>
      </c>
      <c r="Y104" s="518">
        <v>13222</v>
      </c>
      <c r="Z104" s="516">
        <v>139716</v>
      </c>
      <c r="AA104" s="516"/>
      <c r="AB104" s="513"/>
      <c r="AC104" s="554"/>
      <c r="AD104" s="554"/>
      <c r="AE104" s="554"/>
      <c r="AF104" s="541"/>
      <c r="AG104" s="554"/>
      <c r="AH104" s="541"/>
      <c r="AI104" s="554"/>
      <c r="AK104" s="554"/>
      <c r="AL104" s="554"/>
      <c r="AM104" s="541"/>
      <c r="AN104" s="541"/>
      <c r="AO104" s="541"/>
      <c r="AP104" s="541"/>
      <c r="AU104" s="554"/>
      <c r="AV104" s="554"/>
      <c r="BD104" s="554"/>
    </row>
    <row r="105" spans="1:56">
      <c r="A105" s="491">
        <v>2008</v>
      </c>
      <c r="B105" s="491">
        <v>7</v>
      </c>
      <c r="C105" s="522">
        <v>25930115</v>
      </c>
      <c r="D105" s="531">
        <v>1007353</v>
      </c>
      <c r="E105" s="531">
        <v>26937468</v>
      </c>
      <c r="F105" s="558">
        <v>11665487</v>
      </c>
      <c r="G105" s="531">
        <v>8318</v>
      </c>
      <c r="H105" s="531">
        <v>11673805</v>
      </c>
      <c r="I105" s="558">
        <v>4258951</v>
      </c>
      <c r="J105" s="531">
        <v>-72852</v>
      </c>
      <c r="K105" s="531">
        <v>4186099</v>
      </c>
      <c r="L105" s="522">
        <v>188406</v>
      </c>
      <c r="M105" s="522">
        <v>1470262</v>
      </c>
      <c r="N105" s="522">
        <v>228472</v>
      </c>
      <c r="O105" s="531">
        <v>1698734</v>
      </c>
      <c r="P105" s="531">
        <v>44684512</v>
      </c>
      <c r="Q105" s="522">
        <v>0</v>
      </c>
      <c r="R105" s="531">
        <v>44684512</v>
      </c>
      <c r="S105" s="531"/>
      <c r="T105" s="531">
        <v>42985778</v>
      </c>
      <c r="U105" s="531">
        <v>42985778</v>
      </c>
      <c r="V105" s="516">
        <v>42042959</v>
      </c>
      <c r="W105" s="516">
        <v>42042959</v>
      </c>
      <c r="X105" s="518">
        <v>126494</v>
      </c>
      <c r="Y105" s="518">
        <v>13222</v>
      </c>
      <c r="Z105" s="516">
        <v>139716</v>
      </c>
      <c r="AA105" s="516"/>
      <c r="AB105" s="513"/>
      <c r="AC105" s="554"/>
      <c r="AD105" s="554"/>
      <c r="AE105" s="554"/>
      <c r="AF105" s="541"/>
      <c r="AG105" s="541"/>
      <c r="AH105" s="541"/>
      <c r="AI105" s="541"/>
      <c r="AK105" s="541"/>
      <c r="AL105" s="541"/>
      <c r="AM105" s="541"/>
      <c r="AN105" s="541"/>
      <c r="AO105" s="541"/>
      <c r="AP105" s="541"/>
      <c r="AU105" s="541"/>
      <c r="AV105" s="541"/>
      <c r="BD105" s="541"/>
    </row>
    <row r="106" spans="1:56">
      <c r="A106" s="491">
        <v>2008</v>
      </c>
      <c r="B106" s="491">
        <v>8</v>
      </c>
      <c r="C106" s="522">
        <v>27055003</v>
      </c>
      <c r="D106" s="531">
        <v>743540</v>
      </c>
      <c r="E106" s="531">
        <v>27798543</v>
      </c>
      <c r="F106" s="558">
        <v>12005191</v>
      </c>
      <c r="G106" s="531">
        <v>-103148</v>
      </c>
      <c r="H106" s="531">
        <v>11902043</v>
      </c>
      <c r="I106" s="558">
        <v>4361621</v>
      </c>
      <c r="J106" s="531">
        <v>85813</v>
      </c>
      <c r="K106" s="531">
        <v>4447434</v>
      </c>
      <c r="L106" s="522">
        <v>188660</v>
      </c>
      <c r="M106" s="522">
        <v>1447837</v>
      </c>
      <c r="N106" s="522">
        <v>235027</v>
      </c>
      <c r="O106" s="531">
        <v>1682864</v>
      </c>
      <c r="P106" s="531">
        <v>46019544</v>
      </c>
      <c r="Q106" s="522">
        <v>0</v>
      </c>
      <c r="R106" s="531">
        <v>46019544</v>
      </c>
      <c r="S106" s="531"/>
      <c r="T106" s="531">
        <v>44336680</v>
      </c>
      <c r="U106" s="531">
        <v>44336680</v>
      </c>
      <c r="V106" s="516">
        <v>43610475</v>
      </c>
      <c r="W106" s="516">
        <v>43610475</v>
      </c>
      <c r="X106" s="518">
        <v>126494</v>
      </c>
      <c r="Y106" s="518">
        <v>13222</v>
      </c>
      <c r="Z106" s="516">
        <v>139716</v>
      </c>
      <c r="AA106" s="516"/>
      <c r="AB106" s="513"/>
      <c r="AC106" s="554"/>
      <c r="AD106" s="554"/>
      <c r="AE106" s="554"/>
      <c r="AF106" s="541"/>
      <c r="AG106" s="541"/>
      <c r="AH106" s="541"/>
      <c r="AI106" s="541"/>
      <c r="AK106" s="541"/>
      <c r="AL106" s="541"/>
      <c r="AM106" s="541"/>
      <c r="AN106" s="541"/>
      <c r="AO106" s="541"/>
      <c r="AP106" s="541"/>
      <c r="AU106" s="541"/>
      <c r="AV106" s="541"/>
      <c r="BD106" s="541"/>
    </row>
    <row r="107" spans="1:56">
      <c r="A107" s="491">
        <v>2008</v>
      </c>
      <c r="B107" s="491">
        <v>9</v>
      </c>
      <c r="C107" s="522">
        <v>24712692</v>
      </c>
      <c r="D107" s="531">
        <v>-2374728</v>
      </c>
      <c r="E107" s="531">
        <v>22337964</v>
      </c>
      <c r="F107" s="558">
        <v>12256083</v>
      </c>
      <c r="G107" s="531">
        <v>-812894</v>
      </c>
      <c r="H107" s="531">
        <v>11443189</v>
      </c>
      <c r="I107" s="558">
        <v>4111751</v>
      </c>
      <c r="J107" s="531">
        <v>-100301</v>
      </c>
      <c r="K107" s="531">
        <v>4011450</v>
      </c>
      <c r="L107" s="522">
        <v>188896</v>
      </c>
      <c r="M107" s="522">
        <v>1277661</v>
      </c>
      <c r="N107" s="522">
        <v>204996</v>
      </c>
      <c r="O107" s="531">
        <v>1482657</v>
      </c>
      <c r="P107" s="531">
        <v>39464156</v>
      </c>
      <c r="Q107" s="522">
        <v>0</v>
      </c>
      <c r="R107" s="531">
        <v>39464156</v>
      </c>
      <c r="S107" s="531"/>
      <c r="T107" s="531">
        <v>37981499</v>
      </c>
      <c r="U107" s="531">
        <v>37981499</v>
      </c>
      <c r="V107" s="516">
        <v>41269422</v>
      </c>
      <c r="W107" s="516">
        <v>41269422</v>
      </c>
      <c r="X107" s="518">
        <v>126494</v>
      </c>
      <c r="Y107" s="518">
        <v>13222</v>
      </c>
      <c r="Z107" s="516">
        <v>139716</v>
      </c>
      <c r="AA107" s="516"/>
      <c r="AB107" s="513"/>
      <c r="AC107" s="554"/>
      <c r="AD107" s="554"/>
      <c r="AE107" s="554"/>
      <c r="AF107" s="541"/>
      <c r="AG107" s="541"/>
      <c r="AH107" s="541"/>
      <c r="AI107" s="541"/>
      <c r="AK107" s="541"/>
      <c r="AL107" s="541"/>
      <c r="AM107" s="541"/>
      <c r="AN107" s="541"/>
      <c r="AO107" s="541"/>
      <c r="AP107" s="541"/>
      <c r="AU107" s="541"/>
      <c r="AV107" s="541"/>
      <c r="BD107" s="541"/>
    </row>
    <row r="108" spans="1:56">
      <c r="A108" s="491">
        <v>2008</v>
      </c>
      <c r="B108" s="491">
        <v>10</v>
      </c>
      <c r="C108" s="522">
        <v>18966841</v>
      </c>
      <c r="D108" s="531">
        <v>-1819862</v>
      </c>
      <c r="E108" s="531">
        <v>17146979</v>
      </c>
      <c r="F108" s="558">
        <v>10618165</v>
      </c>
      <c r="G108" s="531">
        <v>-273360</v>
      </c>
      <c r="H108" s="531">
        <v>10344805</v>
      </c>
      <c r="I108" s="558">
        <v>3589452</v>
      </c>
      <c r="J108" s="531">
        <v>4814</v>
      </c>
      <c r="K108" s="531">
        <v>3594266</v>
      </c>
      <c r="L108" s="522">
        <v>189130</v>
      </c>
      <c r="M108" s="522">
        <v>1106369</v>
      </c>
      <c r="N108" s="522">
        <v>177357</v>
      </c>
      <c r="O108" s="531">
        <v>1283726</v>
      </c>
      <c r="P108" s="531">
        <v>32558906</v>
      </c>
      <c r="Q108" s="522">
        <v>0</v>
      </c>
      <c r="R108" s="531">
        <v>32558906</v>
      </c>
      <c r="S108" s="531"/>
      <c r="T108" s="531">
        <v>31275180</v>
      </c>
      <c r="U108" s="531">
        <v>31275180</v>
      </c>
      <c r="V108" s="516">
        <v>33363588</v>
      </c>
      <c r="W108" s="516">
        <v>33363588</v>
      </c>
      <c r="X108" s="518">
        <v>-297648</v>
      </c>
      <c r="Y108" s="518">
        <v>-25031</v>
      </c>
      <c r="Z108" s="516">
        <v>-322679</v>
      </c>
      <c r="AA108" s="516"/>
      <c r="AB108" s="513"/>
      <c r="AC108" s="554"/>
      <c r="AD108" s="554"/>
      <c r="AE108" s="554"/>
      <c r="AF108" s="541"/>
      <c r="AG108" s="541"/>
      <c r="AH108" s="541"/>
      <c r="AI108" s="541"/>
      <c r="AK108" s="541"/>
      <c r="AL108" s="541"/>
      <c r="AM108" s="541"/>
      <c r="AN108" s="541"/>
      <c r="AO108" s="541"/>
      <c r="AP108" s="541"/>
      <c r="AU108" s="541"/>
      <c r="AV108" s="541"/>
      <c r="BD108" s="541"/>
    </row>
    <row r="109" spans="1:56">
      <c r="A109" s="491">
        <v>2008</v>
      </c>
      <c r="B109" s="491">
        <v>11</v>
      </c>
      <c r="C109" s="522">
        <v>15903712</v>
      </c>
      <c r="D109" s="531">
        <v>-1392424</v>
      </c>
      <c r="E109" s="531">
        <v>14511288</v>
      </c>
      <c r="F109" s="558">
        <v>9366462</v>
      </c>
      <c r="G109" s="531">
        <v>106013</v>
      </c>
      <c r="H109" s="531">
        <v>9472475</v>
      </c>
      <c r="I109" s="558">
        <v>3473858</v>
      </c>
      <c r="J109" s="531">
        <v>-6470</v>
      </c>
      <c r="K109" s="531">
        <v>3467388</v>
      </c>
      <c r="L109" s="522">
        <v>189389</v>
      </c>
      <c r="M109" s="522">
        <v>1072853</v>
      </c>
      <c r="N109" s="522">
        <v>155796</v>
      </c>
      <c r="O109" s="531">
        <v>1228649</v>
      </c>
      <c r="P109" s="531">
        <v>28869189</v>
      </c>
      <c r="Q109" s="522">
        <v>0</v>
      </c>
      <c r="R109" s="531">
        <v>28869189</v>
      </c>
      <c r="S109" s="531"/>
      <c r="T109" s="531">
        <v>27640540</v>
      </c>
      <c r="U109" s="531">
        <v>27640540</v>
      </c>
      <c r="V109" s="516">
        <v>28933421</v>
      </c>
      <c r="W109" s="516">
        <v>28933421</v>
      </c>
      <c r="X109" s="518">
        <v>-297648</v>
      </c>
      <c r="Y109" s="518">
        <v>-25031</v>
      </c>
      <c r="Z109" s="516">
        <v>-322679</v>
      </c>
      <c r="AA109" s="516"/>
      <c r="AB109" s="513"/>
      <c r="AC109" s="554"/>
      <c r="AD109" s="554"/>
      <c r="AE109" s="554"/>
      <c r="AF109" s="541"/>
      <c r="AG109" s="541"/>
      <c r="AH109" s="541"/>
      <c r="AI109" s="541"/>
      <c r="AK109" s="541"/>
      <c r="AL109" s="541"/>
      <c r="AM109" s="541"/>
      <c r="AN109" s="541"/>
      <c r="AO109" s="541"/>
      <c r="AP109" s="541"/>
      <c r="AU109" s="541"/>
      <c r="AV109" s="541"/>
      <c r="BD109" s="541"/>
    </row>
    <row r="110" spans="1:56">
      <c r="A110" s="491">
        <v>2008</v>
      </c>
      <c r="B110" s="491">
        <v>12</v>
      </c>
      <c r="C110" s="522">
        <v>19204547</v>
      </c>
      <c r="D110" s="531">
        <v>1702933</v>
      </c>
      <c r="E110" s="531">
        <v>20907480</v>
      </c>
      <c r="F110" s="558">
        <v>8928888</v>
      </c>
      <c r="G110" s="531">
        <v>383438</v>
      </c>
      <c r="H110" s="531">
        <v>9312326</v>
      </c>
      <c r="I110" s="558">
        <v>3254893</v>
      </c>
      <c r="J110" s="531">
        <v>-12420</v>
      </c>
      <c r="K110" s="531">
        <v>3242473</v>
      </c>
      <c r="L110" s="522">
        <v>189620</v>
      </c>
      <c r="M110" s="522">
        <v>1243553</v>
      </c>
      <c r="N110" s="522">
        <v>173759</v>
      </c>
      <c r="O110" s="531">
        <v>1417312</v>
      </c>
      <c r="P110" s="531">
        <v>35069211</v>
      </c>
      <c r="Q110" s="522">
        <v>0</v>
      </c>
      <c r="R110" s="531">
        <v>35069211</v>
      </c>
      <c r="S110" s="531"/>
      <c r="T110" s="531">
        <v>33651899</v>
      </c>
      <c r="U110" s="531">
        <v>33651899</v>
      </c>
      <c r="V110" s="516">
        <v>31577948</v>
      </c>
      <c r="W110" s="516">
        <v>31577948</v>
      </c>
      <c r="X110" s="518">
        <v>-297648</v>
      </c>
      <c r="Y110" s="518">
        <v>-25031</v>
      </c>
      <c r="Z110" s="516">
        <v>-322679</v>
      </c>
      <c r="AA110" s="516"/>
      <c r="AB110" s="513"/>
      <c r="AC110" s="554"/>
      <c r="AD110" s="554"/>
      <c r="AE110" s="554"/>
      <c r="AF110" s="541"/>
      <c r="AG110" s="541"/>
      <c r="AH110" s="541"/>
      <c r="AI110" s="541"/>
      <c r="AK110" s="541"/>
      <c r="AL110" s="541"/>
      <c r="AM110" s="541"/>
      <c r="AN110" s="541"/>
      <c r="AO110" s="541"/>
      <c r="AP110" s="541"/>
      <c r="AU110" s="541"/>
      <c r="AV110" s="541"/>
      <c r="BD110" s="541"/>
    </row>
    <row r="111" spans="1:56">
      <c r="B111" s="492" t="s">
        <v>112</v>
      </c>
      <c r="C111" s="525">
        <v>247675782</v>
      </c>
      <c r="D111" s="513">
        <v>1386049</v>
      </c>
      <c r="E111" s="513">
        <v>249061831</v>
      </c>
      <c r="F111" s="513">
        <v>124066168</v>
      </c>
      <c r="G111" s="513">
        <v>750453</v>
      </c>
      <c r="H111" s="531">
        <v>124816621</v>
      </c>
      <c r="I111" s="513">
        <v>44082960</v>
      </c>
      <c r="J111" s="513">
        <v>92091</v>
      </c>
      <c r="K111" s="513">
        <v>44175051</v>
      </c>
      <c r="L111" s="525">
        <v>2258981</v>
      </c>
      <c r="M111" s="531">
        <v>14721769</v>
      </c>
      <c r="N111" s="531">
        <v>2250108</v>
      </c>
      <c r="O111" s="531">
        <v>16971877</v>
      </c>
      <c r="P111" s="531">
        <v>437284361</v>
      </c>
      <c r="Q111" s="531">
        <v>0</v>
      </c>
      <c r="R111" s="531">
        <v>437284361</v>
      </c>
      <c r="S111" s="531"/>
      <c r="T111" s="531">
        <v>420312484</v>
      </c>
      <c r="U111" s="531">
        <v>420312484</v>
      </c>
      <c r="V111" s="531">
        <v>418083891</v>
      </c>
      <c r="W111" s="531">
        <v>418083891</v>
      </c>
      <c r="X111" s="531">
        <v>-1875208</v>
      </c>
      <c r="Y111" s="531">
        <v>-147360</v>
      </c>
      <c r="Z111" s="531">
        <v>-2022568</v>
      </c>
      <c r="AA111" s="531"/>
      <c r="AB111" s="513"/>
      <c r="AC111" s="554"/>
      <c r="AD111" s="554"/>
      <c r="AE111" s="554"/>
      <c r="AF111" s="541"/>
      <c r="AG111" s="541"/>
      <c r="AH111" s="541"/>
      <c r="AI111" s="541"/>
      <c r="AK111" s="541"/>
      <c r="AL111" s="541"/>
      <c r="AM111" s="541"/>
      <c r="AN111" s="541"/>
      <c r="AO111" s="541"/>
      <c r="AP111" s="541"/>
      <c r="AU111" s="541"/>
      <c r="AV111" s="541"/>
      <c r="BD111" s="541"/>
    </row>
    <row r="112" spans="1:56">
      <c r="A112" s="491">
        <v>2009</v>
      </c>
      <c r="B112" s="491">
        <v>1</v>
      </c>
      <c r="C112" s="522">
        <v>23948549</v>
      </c>
      <c r="D112" s="531">
        <v>925980</v>
      </c>
      <c r="E112" s="531">
        <v>24874529</v>
      </c>
      <c r="F112" s="558">
        <v>9461730</v>
      </c>
      <c r="G112" s="531">
        <v>-598665</v>
      </c>
      <c r="H112" s="531">
        <v>8863065</v>
      </c>
      <c r="I112" s="558">
        <v>3416335</v>
      </c>
      <c r="J112" s="531">
        <v>-52818</v>
      </c>
      <c r="K112" s="531">
        <v>3363517</v>
      </c>
      <c r="L112" s="522">
        <v>189029</v>
      </c>
      <c r="M112" s="522">
        <v>1401056</v>
      </c>
      <c r="N112" s="522">
        <v>194612</v>
      </c>
      <c r="O112" s="531">
        <v>1595668</v>
      </c>
      <c r="P112" s="531">
        <v>38885808</v>
      </c>
      <c r="Q112" s="522">
        <v>0</v>
      </c>
      <c r="R112" s="531">
        <v>38885808</v>
      </c>
      <c r="S112" s="531"/>
      <c r="T112" s="531">
        <v>37290140</v>
      </c>
      <c r="U112" s="531">
        <v>37290140</v>
      </c>
      <c r="V112" s="516">
        <v>37015643</v>
      </c>
      <c r="W112" s="516">
        <v>37015643</v>
      </c>
      <c r="X112" s="518">
        <v>-297648</v>
      </c>
      <c r="Y112" s="518">
        <v>-25031</v>
      </c>
      <c r="Z112" s="516">
        <v>-322679</v>
      </c>
      <c r="AA112" s="516"/>
      <c r="AB112" s="513"/>
      <c r="AC112" s="554"/>
      <c r="AD112" s="554"/>
      <c r="AE112" s="554"/>
      <c r="AF112" s="541"/>
      <c r="AG112" s="554"/>
      <c r="AH112" s="541"/>
      <c r="AI112" s="554"/>
      <c r="AK112" s="554"/>
      <c r="AL112" s="554"/>
      <c r="AM112" s="541"/>
      <c r="AN112" s="541"/>
      <c r="AO112" s="541"/>
      <c r="AP112" s="541"/>
      <c r="AU112" s="554"/>
      <c r="AV112" s="554"/>
      <c r="BD112" s="554"/>
    </row>
    <row r="113" spans="1:56">
      <c r="A113" s="491">
        <v>2009</v>
      </c>
      <c r="B113" s="491">
        <v>2</v>
      </c>
      <c r="C113" s="522">
        <v>19624184</v>
      </c>
      <c r="D113" s="531">
        <v>-2129248</v>
      </c>
      <c r="E113" s="531">
        <v>17494936</v>
      </c>
      <c r="F113" s="558">
        <v>9583644</v>
      </c>
      <c r="G113" s="531">
        <v>-749659</v>
      </c>
      <c r="H113" s="531">
        <v>8833985</v>
      </c>
      <c r="I113" s="558">
        <v>3455211</v>
      </c>
      <c r="J113" s="531">
        <v>-18867</v>
      </c>
      <c r="K113" s="531">
        <v>3436344</v>
      </c>
      <c r="L113" s="522">
        <v>189298</v>
      </c>
      <c r="M113" s="522">
        <v>1208675</v>
      </c>
      <c r="N113" s="522">
        <v>169209</v>
      </c>
      <c r="O113" s="531">
        <v>1377884</v>
      </c>
      <c r="P113" s="531">
        <v>31332447</v>
      </c>
      <c r="Q113" s="522">
        <v>0</v>
      </c>
      <c r="R113" s="531">
        <v>31332447</v>
      </c>
      <c r="S113" s="531"/>
      <c r="T113" s="531">
        <v>29954563</v>
      </c>
      <c r="U113" s="531">
        <v>29954563</v>
      </c>
      <c r="V113" s="516">
        <v>32852337</v>
      </c>
      <c r="W113" s="516">
        <v>32852337</v>
      </c>
      <c r="X113" s="518">
        <v>-297648</v>
      </c>
      <c r="Y113" s="518">
        <v>-25031</v>
      </c>
      <c r="Z113" s="516">
        <v>-322679</v>
      </c>
      <c r="AA113" s="516"/>
      <c r="AB113" s="513"/>
      <c r="AC113" s="554"/>
      <c r="AD113" s="554"/>
      <c r="AE113" s="554"/>
      <c r="AF113" s="541"/>
      <c r="AG113" s="554"/>
      <c r="AH113" s="541"/>
      <c r="AI113" s="554"/>
      <c r="AK113" s="554"/>
      <c r="AL113" s="554"/>
      <c r="AM113" s="541"/>
      <c r="AN113" s="541"/>
      <c r="AO113" s="541"/>
      <c r="AP113" s="541"/>
      <c r="AU113" s="554"/>
      <c r="AV113" s="554"/>
      <c r="BD113" s="554"/>
    </row>
    <row r="114" spans="1:56">
      <c r="A114" s="491">
        <v>2009</v>
      </c>
      <c r="B114" s="491">
        <v>3</v>
      </c>
      <c r="C114" s="522">
        <v>18078963</v>
      </c>
      <c r="D114" s="531">
        <v>1064706</v>
      </c>
      <c r="E114" s="531">
        <v>19143669</v>
      </c>
      <c r="F114" s="558">
        <v>9767552</v>
      </c>
      <c r="G114" s="531">
        <v>128842</v>
      </c>
      <c r="H114" s="531">
        <v>9896394</v>
      </c>
      <c r="I114" s="558">
        <v>3254433</v>
      </c>
      <c r="J114" s="531">
        <v>25306</v>
      </c>
      <c r="K114" s="531">
        <v>3279739</v>
      </c>
      <c r="L114" s="522">
        <v>189538</v>
      </c>
      <c r="M114" s="522">
        <v>1086570</v>
      </c>
      <c r="N114" s="522">
        <v>164735</v>
      </c>
      <c r="O114" s="531">
        <v>1251305</v>
      </c>
      <c r="P114" s="531">
        <v>33760645</v>
      </c>
      <c r="Q114" s="522">
        <v>0</v>
      </c>
      <c r="R114" s="531">
        <v>33760645</v>
      </c>
      <c r="S114" s="531"/>
      <c r="T114" s="531">
        <v>32509340</v>
      </c>
      <c r="U114" s="531">
        <v>32509340</v>
      </c>
      <c r="V114" s="516">
        <v>31290486</v>
      </c>
      <c r="W114" s="516">
        <v>31290486</v>
      </c>
      <c r="X114" s="518">
        <v>-297648</v>
      </c>
      <c r="Y114" s="518">
        <v>-25031</v>
      </c>
      <c r="Z114" s="516">
        <v>-322679</v>
      </c>
      <c r="AA114" s="516"/>
      <c r="AB114" s="513"/>
      <c r="AC114" s="554"/>
      <c r="AD114" s="554"/>
      <c r="AE114" s="554"/>
      <c r="AF114" s="541"/>
      <c r="AG114" s="554"/>
      <c r="AH114" s="541"/>
      <c r="AI114" s="554"/>
      <c r="AK114" s="554"/>
      <c r="AL114" s="554"/>
      <c r="AM114" s="541"/>
      <c r="AN114" s="541"/>
      <c r="AO114" s="541"/>
      <c r="AP114" s="541"/>
      <c r="AU114" s="554"/>
      <c r="AV114" s="554"/>
      <c r="BD114" s="554"/>
    </row>
    <row r="115" spans="1:56">
      <c r="A115" s="491">
        <v>2009</v>
      </c>
      <c r="B115" s="491">
        <v>4</v>
      </c>
      <c r="C115" s="522">
        <v>15283958</v>
      </c>
      <c r="D115" s="531">
        <v>-1096173</v>
      </c>
      <c r="E115" s="531">
        <v>14187785</v>
      </c>
      <c r="F115" s="558">
        <v>9849704</v>
      </c>
      <c r="G115" s="531">
        <v>582578</v>
      </c>
      <c r="H115" s="531">
        <v>10432282</v>
      </c>
      <c r="I115" s="558">
        <v>3381811</v>
      </c>
      <c r="J115" s="531">
        <v>53674</v>
      </c>
      <c r="K115" s="531">
        <v>3435485</v>
      </c>
      <c r="L115" s="522">
        <v>189752</v>
      </c>
      <c r="M115" s="522">
        <v>1065199</v>
      </c>
      <c r="N115" s="522">
        <v>173260</v>
      </c>
      <c r="O115" s="531">
        <v>1238459</v>
      </c>
      <c r="P115" s="531">
        <v>29483763</v>
      </c>
      <c r="Q115" s="522">
        <v>0</v>
      </c>
      <c r="R115" s="531">
        <v>29483763</v>
      </c>
      <c r="S115" s="531"/>
      <c r="T115" s="531">
        <v>28245304</v>
      </c>
      <c r="U115" s="531">
        <v>28245304</v>
      </c>
      <c r="V115" s="516">
        <v>28705225</v>
      </c>
      <c r="W115" s="516">
        <v>28705225</v>
      </c>
      <c r="X115" s="518">
        <v>-297648</v>
      </c>
      <c r="Y115" s="518">
        <v>-25031</v>
      </c>
      <c r="Z115" s="516">
        <v>-322679</v>
      </c>
      <c r="AA115" s="516"/>
      <c r="AB115" s="513"/>
      <c r="AC115" s="554"/>
      <c r="AD115" s="554"/>
      <c r="AE115" s="554"/>
      <c r="AF115" s="541"/>
      <c r="AG115" s="554"/>
      <c r="AH115" s="541"/>
      <c r="AI115" s="554"/>
      <c r="AK115" s="554"/>
      <c r="AL115" s="554"/>
      <c r="AM115" s="541"/>
      <c r="AN115" s="541"/>
      <c r="AO115" s="541"/>
      <c r="AP115" s="541"/>
      <c r="AU115" s="554"/>
      <c r="AV115" s="554"/>
      <c r="BD115" s="554"/>
    </row>
    <row r="116" spans="1:56">
      <c r="A116" s="491">
        <v>2009</v>
      </c>
      <c r="B116" s="491">
        <v>5</v>
      </c>
      <c r="C116" s="522">
        <v>16862964</v>
      </c>
      <c r="D116" s="531">
        <v>2048407</v>
      </c>
      <c r="E116" s="531">
        <v>18911371</v>
      </c>
      <c r="F116" s="558">
        <v>10255473</v>
      </c>
      <c r="G116" s="531">
        <v>2059621</v>
      </c>
      <c r="H116" s="531">
        <v>12315094</v>
      </c>
      <c r="I116" s="558">
        <v>3926538</v>
      </c>
      <c r="J116" s="531">
        <v>222252</v>
      </c>
      <c r="K116" s="531">
        <v>4148790</v>
      </c>
      <c r="L116" s="522">
        <v>190014</v>
      </c>
      <c r="M116" s="522">
        <v>1290369</v>
      </c>
      <c r="N116" s="522">
        <v>204561</v>
      </c>
      <c r="O116" s="531">
        <v>1494930</v>
      </c>
      <c r="P116" s="531">
        <v>37060199</v>
      </c>
      <c r="Q116" s="522">
        <v>0</v>
      </c>
      <c r="R116" s="531">
        <v>37060199</v>
      </c>
      <c r="S116" s="531"/>
      <c r="T116" s="531">
        <v>35565269</v>
      </c>
      <c r="U116" s="531">
        <v>35565269</v>
      </c>
      <c r="V116" s="516">
        <v>31234989</v>
      </c>
      <c r="W116" s="516">
        <v>31234989</v>
      </c>
      <c r="X116" s="518">
        <v>-297648</v>
      </c>
      <c r="Y116" s="518">
        <v>-25031</v>
      </c>
      <c r="Z116" s="516">
        <v>-322679</v>
      </c>
      <c r="AA116" s="516"/>
      <c r="AB116" s="513"/>
      <c r="AC116" s="554"/>
      <c r="AD116" s="554"/>
      <c r="AE116" s="554"/>
      <c r="AF116" s="541"/>
      <c r="AG116" s="554"/>
      <c r="AH116" s="541"/>
      <c r="AI116" s="554"/>
      <c r="AK116" s="554"/>
      <c r="AL116" s="554"/>
      <c r="AM116" s="541"/>
      <c r="AN116" s="541"/>
      <c r="AO116" s="541"/>
      <c r="AP116" s="541"/>
      <c r="AU116" s="554"/>
      <c r="AV116" s="554"/>
      <c r="BD116" s="554"/>
    </row>
    <row r="117" spans="1:56">
      <c r="A117" s="491">
        <v>2009</v>
      </c>
      <c r="B117" s="491">
        <v>6</v>
      </c>
      <c r="C117" s="522">
        <v>24156580</v>
      </c>
      <c r="D117" s="531">
        <v>2831361</v>
      </c>
      <c r="E117" s="531">
        <v>26987941</v>
      </c>
      <c r="F117" s="558">
        <v>11529578</v>
      </c>
      <c r="G117" s="531">
        <v>-70671</v>
      </c>
      <c r="H117" s="531">
        <v>11458907</v>
      </c>
      <c r="I117" s="558">
        <v>3841277</v>
      </c>
      <c r="J117" s="531">
        <v>-39766</v>
      </c>
      <c r="K117" s="531">
        <v>3801511</v>
      </c>
      <c r="L117" s="522">
        <v>190262</v>
      </c>
      <c r="M117" s="522">
        <v>1457976</v>
      </c>
      <c r="N117" s="522">
        <v>227405</v>
      </c>
      <c r="O117" s="531">
        <v>1685381</v>
      </c>
      <c r="P117" s="531">
        <v>44124002</v>
      </c>
      <c r="Q117" s="522">
        <v>0</v>
      </c>
      <c r="R117" s="531">
        <v>44124002</v>
      </c>
      <c r="S117" s="531"/>
      <c r="T117" s="531">
        <v>42438621</v>
      </c>
      <c r="U117" s="531">
        <v>42438621</v>
      </c>
      <c r="V117" s="516">
        <v>39717697</v>
      </c>
      <c r="W117" s="516">
        <v>39717697</v>
      </c>
      <c r="X117" s="518">
        <v>126494</v>
      </c>
      <c r="Y117" s="518">
        <v>13222</v>
      </c>
      <c r="Z117" s="516">
        <v>139716</v>
      </c>
      <c r="AA117" s="516"/>
      <c r="AB117" s="513"/>
      <c r="AC117" s="554"/>
      <c r="AD117" s="554"/>
      <c r="AE117" s="554"/>
      <c r="AF117" s="541"/>
      <c r="AG117" s="554"/>
      <c r="AH117" s="541"/>
      <c r="AI117" s="554"/>
      <c r="AK117" s="554"/>
      <c r="AL117" s="554"/>
      <c r="AM117" s="541"/>
      <c r="AN117" s="541"/>
      <c r="AO117" s="541"/>
      <c r="AP117" s="541"/>
      <c r="AU117" s="554"/>
      <c r="AV117" s="554"/>
      <c r="BD117" s="554"/>
    </row>
    <row r="118" spans="1:56">
      <c r="A118" s="491">
        <v>2009</v>
      </c>
      <c r="B118" s="491">
        <v>7</v>
      </c>
      <c r="C118" s="522">
        <v>26481053</v>
      </c>
      <c r="D118" s="531">
        <v>1015101</v>
      </c>
      <c r="E118" s="531">
        <v>27496154</v>
      </c>
      <c r="F118" s="558">
        <v>11791565</v>
      </c>
      <c r="G118" s="531">
        <v>40415</v>
      </c>
      <c r="H118" s="531">
        <v>11831980</v>
      </c>
      <c r="I118" s="558">
        <v>4275391</v>
      </c>
      <c r="J118" s="531">
        <v>-72490</v>
      </c>
      <c r="K118" s="531">
        <v>4202901</v>
      </c>
      <c r="L118" s="522">
        <v>190593</v>
      </c>
      <c r="M118" s="522">
        <v>1551086</v>
      </c>
      <c r="N118" s="522">
        <v>240649</v>
      </c>
      <c r="O118" s="531">
        <v>1791735</v>
      </c>
      <c r="P118" s="531">
        <v>45513363</v>
      </c>
      <c r="Q118" s="522">
        <v>0</v>
      </c>
      <c r="R118" s="531">
        <v>45513363</v>
      </c>
      <c r="S118" s="531"/>
      <c r="T118" s="531">
        <v>43721628</v>
      </c>
      <c r="U118" s="531">
        <v>43721628</v>
      </c>
      <c r="V118" s="516">
        <v>42738602</v>
      </c>
      <c r="W118" s="516">
        <v>42738602</v>
      </c>
      <c r="X118" s="518">
        <v>126494</v>
      </c>
      <c r="Y118" s="518">
        <v>13222</v>
      </c>
      <c r="Z118" s="516">
        <v>139716</v>
      </c>
      <c r="AA118" s="516"/>
      <c r="AB118" s="513"/>
      <c r="AC118" s="554"/>
      <c r="AD118" s="554"/>
      <c r="AE118" s="554"/>
      <c r="AF118" s="541"/>
      <c r="AG118" s="541"/>
      <c r="AH118" s="541"/>
      <c r="AI118" s="541"/>
      <c r="AK118" s="541"/>
      <c r="AL118" s="541"/>
      <c r="AM118" s="541"/>
      <c r="AN118" s="541"/>
      <c r="AO118" s="541"/>
      <c r="AP118" s="541"/>
      <c r="AU118" s="541"/>
      <c r="AV118" s="541"/>
      <c r="BD118" s="541"/>
    </row>
    <row r="119" spans="1:56">
      <c r="A119" s="491">
        <v>2009</v>
      </c>
      <c r="B119" s="491">
        <v>8</v>
      </c>
      <c r="C119" s="522">
        <v>27595208</v>
      </c>
      <c r="D119" s="531">
        <v>745076</v>
      </c>
      <c r="E119" s="531">
        <v>28340284</v>
      </c>
      <c r="F119" s="558">
        <v>12176146</v>
      </c>
      <c r="G119" s="531">
        <v>-164748</v>
      </c>
      <c r="H119" s="531">
        <v>12011398</v>
      </c>
      <c r="I119" s="558">
        <v>4387309</v>
      </c>
      <c r="J119" s="531">
        <v>85849</v>
      </c>
      <c r="K119" s="531">
        <v>4473158</v>
      </c>
      <c r="L119" s="522">
        <v>190848</v>
      </c>
      <c r="M119" s="522">
        <v>1527402</v>
      </c>
      <c r="N119" s="522">
        <v>247551</v>
      </c>
      <c r="O119" s="531">
        <v>1774953</v>
      </c>
      <c r="P119" s="531">
        <v>46790641</v>
      </c>
      <c r="Q119" s="522">
        <v>0</v>
      </c>
      <c r="R119" s="531">
        <v>46790641</v>
      </c>
      <c r="S119" s="531"/>
      <c r="T119" s="531">
        <v>45015688</v>
      </c>
      <c r="U119" s="531">
        <v>45015688</v>
      </c>
      <c r="V119" s="516">
        <v>44349511</v>
      </c>
      <c r="W119" s="516">
        <v>44349511</v>
      </c>
      <c r="X119" s="518">
        <v>126494</v>
      </c>
      <c r="Y119" s="518">
        <v>13222</v>
      </c>
      <c r="Z119" s="516">
        <v>139716</v>
      </c>
      <c r="AA119" s="516"/>
      <c r="AB119" s="513"/>
      <c r="AC119" s="554"/>
      <c r="AD119" s="554"/>
      <c r="AE119" s="554"/>
      <c r="AF119" s="541"/>
      <c r="AG119" s="541"/>
      <c r="AH119" s="541"/>
      <c r="AI119" s="541"/>
      <c r="AK119" s="541"/>
      <c r="AL119" s="541"/>
      <c r="AM119" s="541"/>
      <c r="AN119" s="541"/>
      <c r="AO119" s="541"/>
      <c r="AP119" s="541"/>
      <c r="AU119" s="541"/>
      <c r="AV119" s="541"/>
      <c r="BD119" s="541"/>
    </row>
    <row r="120" spans="1:56">
      <c r="A120" s="491">
        <v>2009</v>
      </c>
      <c r="B120" s="491">
        <v>9</v>
      </c>
      <c r="C120" s="522">
        <v>25135582</v>
      </c>
      <c r="D120" s="531">
        <v>-2375474</v>
      </c>
      <c r="E120" s="531">
        <v>22760108</v>
      </c>
      <c r="F120" s="558">
        <v>12416767</v>
      </c>
      <c r="G120" s="531">
        <v>-772372</v>
      </c>
      <c r="H120" s="531">
        <v>11644395</v>
      </c>
      <c r="I120" s="558">
        <v>4146702</v>
      </c>
      <c r="J120" s="531">
        <v>-92543</v>
      </c>
      <c r="K120" s="531">
        <v>4054159</v>
      </c>
      <c r="L120" s="522">
        <v>191085</v>
      </c>
      <c r="M120" s="522">
        <v>1347716</v>
      </c>
      <c r="N120" s="522">
        <v>215897</v>
      </c>
      <c r="O120" s="531">
        <v>1563613</v>
      </c>
      <c r="P120" s="531">
        <v>40213360</v>
      </c>
      <c r="Q120" s="522">
        <v>0</v>
      </c>
      <c r="R120" s="531">
        <v>40213360</v>
      </c>
      <c r="S120" s="531"/>
      <c r="T120" s="531">
        <v>38649747</v>
      </c>
      <c r="U120" s="531">
        <v>38649747</v>
      </c>
      <c r="V120" s="516">
        <v>41890136</v>
      </c>
      <c r="W120" s="516">
        <v>41890136</v>
      </c>
      <c r="X120" s="518">
        <v>126494</v>
      </c>
      <c r="Y120" s="518">
        <v>13222</v>
      </c>
      <c r="Z120" s="516">
        <v>139716</v>
      </c>
      <c r="AA120" s="516"/>
      <c r="AB120" s="513"/>
      <c r="AC120" s="554"/>
      <c r="AD120" s="554"/>
      <c r="AE120" s="554"/>
      <c r="AF120" s="541"/>
      <c r="AG120" s="541"/>
      <c r="AH120" s="541"/>
      <c r="AI120" s="541"/>
      <c r="AK120" s="541"/>
      <c r="AL120" s="541"/>
      <c r="AM120" s="541"/>
      <c r="AN120" s="541"/>
      <c r="AO120" s="541"/>
      <c r="AP120" s="541"/>
      <c r="AU120" s="541"/>
      <c r="AV120" s="541"/>
      <c r="BD120" s="541"/>
    </row>
    <row r="121" spans="1:56">
      <c r="A121" s="491">
        <v>2009</v>
      </c>
      <c r="B121" s="491">
        <v>10</v>
      </c>
      <c r="C121" s="522">
        <v>19274923</v>
      </c>
      <c r="D121" s="531">
        <v>-1788302</v>
      </c>
      <c r="E121" s="531">
        <v>17486621</v>
      </c>
      <c r="F121" s="558">
        <v>10849134</v>
      </c>
      <c r="G121" s="531">
        <v>-287088</v>
      </c>
      <c r="H121" s="531">
        <v>10562046</v>
      </c>
      <c r="I121" s="558">
        <v>3620441</v>
      </c>
      <c r="J121" s="531">
        <v>3915</v>
      </c>
      <c r="K121" s="531">
        <v>3624356</v>
      </c>
      <c r="L121" s="522">
        <v>191319</v>
      </c>
      <c r="M121" s="522">
        <v>1166878</v>
      </c>
      <c r="N121" s="522">
        <v>186755</v>
      </c>
      <c r="O121" s="531">
        <v>1353633</v>
      </c>
      <c r="P121" s="531">
        <v>33217975</v>
      </c>
      <c r="Q121" s="522">
        <v>0</v>
      </c>
      <c r="R121" s="531">
        <v>33217975</v>
      </c>
      <c r="S121" s="531"/>
      <c r="T121" s="531">
        <v>31864342</v>
      </c>
      <c r="U121" s="531">
        <v>31864342</v>
      </c>
      <c r="V121" s="516">
        <v>33935817</v>
      </c>
      <c r="W121" s="516">
        <v>33935817</v>
      </c>
      <c r="X121" s="518">
        <v>-297648</v>
      </c>
      <c r="Y121" s="518">
        <v>-25031</v>
      </c>
      <c r="Z121" s="516">
        <v>-322679</v>
      </c>
      <c r="AA121" s="516"/>
      <c r="AB121" s="513"/>
      <c r="AC121" s="554"/>
      <c r="AD121" s="554"/>
      <c r="AE121" s="554"/>
      <c r="AF121" s="541"/>
      <c r="AG121" s="541"/>
      <c r="AH121" s="541"/>
      <c r="AI121" s="541"/>
      <c r="AK121" s="541"/>
      <c r="AL121" s="541"/>
      <c r="AM121" s="541"/>
      <c r="AN121" s="541"/>
      <c r="AO121" s="541"/>
      <c r="AP121" s="541"/>
      <c r="AU121" s="541"/>
      <c r="AV121" s="541"/>
      <c r="BD121" s="541"/>
    </row>
    <row r="122" spans="1:56">
      <c r="A122" s="491">
        <v>2009</v>
      </c>
      <c r="B122" s="491">
        <v>11</v>
      </c>
      <c r="C122" s="522">
        <v>16147261</v>
      </c>
      <c r="D122" s="531">
        <v>-1513999</v>
      </c>
      <c r="E122" s="531">
        <v>14633262</v>
      </c>
      <c r="F122" s="558">
        <v>9524656</v>
      </c>
      <c r="G122" s="531">
        <v>178698</v>
      </c>
      <c r="H122" s="531">
        <v>9703354</v>
      </c>
      <c r="I122" s="558">
        <v>3499194</v>
      </c>
      <c r="J122" s="531">
        <v>-6777</v>
      </c>
      <c r="K122" s="531">
        <v>3492417</v>
      </c>
      <c r="L122" s="522">
        <v>191579</v>
      </c>
      <c r="M122" s="522">
        <v>1131441</v>
      </c>
      <c r="N122" s="522">
        <v>164027</v>
      </c>
      <c r="O122" s="531">
        <v>1295468</v>
      </c>
      <c r="P122" s="531">
        <v>29316080</v>
      </c>
      <c r="Q122" s="522">
        <v>0</v>
      </c>
      <c r="R122" s="531">
        <v>29316080</v>
      </c>
      <c r="S122" s="531"/>
      <c r="T122" s="531">
        <v>28020612</v>
      </c>
      <c r="U122" s="531">
        <v>28020612</v>
      </c>
      <c r="V122" s="516">
        <v>29362690</v>
      </c>
      <c r="W122" s="516">
        <v>29362690</v>
      </c>
      <c r="X122" s="518">
        <v>-297648</v>
      </c>
      <c r="Y122" s="518">
        <v>-25031</v>
      </c>
      <c r="Z122" s="516">
        <v>-322679</v>
      </c>
      <c r="AA122" s="516"/>
      <c r="AB122" s="513"/>
      <c r="AC122" s="554"/>
      <c r="AD122" s="554"/>
      <c r="AE122" s="554"/>
      <c r="AF122" s="541"/>
      <c r="AG122" s="541"/>
      <c r="AH122" s="541"/>
      <c r="AI122" s="541"/>
      <c r="AK122" s="541"/>
      <c r="AL122" s="541"/>
      <c r="AM122" s="541"/>
      <c r="AN122" s="541"/>
      <c r="AO122" s="541"/>
      <c r="AP122" s="541"/>
      <c r="AU122" s="541"/>
      <c r="AV122" s="541"/>
      <c r="BD122" s="541"/>
    </row>
    <row r="123" spans="1:56">
      <c r="A123" s="491">
        <v>2009</v>
      </c>
      <c r="B123" s="491">
        <v>12</v>
      </c>
      <c r="C123" s="522">
        <v>19616975</v>
      </c>
      <c r="D123" s="531">
        <v>1717999</v>
      </c>
      <c r="E123" s="531">
        <v>21334974</v>
      </c>
      <c r="F123" s="558">
        <v>9072661</v>
      </c>
      <c r="G123" s="531">
        <v>429304</v>
      </c>
      <c r="H123" s="531">
        <v>9501965</v>
      </c>
      <c r="I123" s="558">
        <v>3271140</v>
      </c>
      <c r="J123" s="531">
        <v>-13844</v>
      </c>
      <c r="K123" s="531">
        <v>3257296</v>
      </c>
      <c r="L123" s="522">
        <v>191811</v>
      </c>
      <c r="M123" s="522">
        <v>1311664</v>
      </c>
      <c r="N123" s="522">
        <v>182957</v>
      </c>
      <c r="O123" s="531">
        <v>1494621</v>
      </c>
      <c r="P123" s="531">
        <v>35780667</v>
      </c>
      <c r="Q123" s="522">
        <v>0</v>
      </c>
      <c r="R123" s="531">
        <v>35780667</v>
      </c>
      <c r="S123" s="531"/>
      <c r="T123" s="531">
        <v>34286046</v>
      </c>
      <c r="U123" s="531">
        <v>34286046</v>
      </c>
      <c r="V123" s="516">
        <v>32152587</v>
      </c>
      <c r="W123" s="516">
        <v>32152587</v>
      </c>
      <c r="X123" s="518">
        <v>-297648</v>
      </c>
      <c r="Y123" s="518">
        <v>-25031</v>
      </c>
      <c r="Z123" s="516">
        <v>-322679</v>
      </c>
      <c r="AA123" s="516"/>
      <c r="AB123" s="513"/>
      <c r="AC123" s="554"/>
      <c r="AD123" s="554"/>
      <c r="AE123" s="554"/>
      <c r="AF123" s="541"/>
      <c r="AG123" s="541"/>
      <c r="AH123" s="541"/>
      <c r="AI123" s="541"/>
      <c r="AK123" s="541"/>
      <c r="AL123" s="541"/>
      <c r="AM123" s="541"/>
      <c r="AN123" s="541"/>
      <c r="AO123" s="541"/>
      <c r="AP123" s="541"/>
      <c r="AU123" s="541"/>
      <c r="AV123" s="541"/>
      <c r="BD123" s="541"/>
    </row>
    <row r="124" spans="1:56">
      <c r="B124" s="492" t="s">
        <v>112</v>
      </c>
      <c r="C124" s="525">
        <v>252206200</v>
      </c>
      <c r="D124" s="513">
        <v>1445434</v>
      </c>
      <c r="E124" s="513">
        <v>253651634</v>
      </c>
      <c r="F124" s="513">
        <v>126278610</v>
      </c>
      <c r="G124" s="513">
        <v>776255</v>
      </c>
      <c r="H124" s="531">
        <v>127054865</v>
      </c>
      <c r="I124" s="513">
        <v>44475782</v>
      </c>
      <c r="J124" s="513">
        <v>93891</v>
      </c>
      <c r="K124" s="513">
        <v>44569673</v>
      </c>
      <c r="L124" s="525">
        <v>2285128</v>
      </c>
      <c r="M124" s="531">
        <v>15546032</v>
      </c>
      <c r="N124" s="531">
        <v>2371618</v>
      </c>
      <c r="O124" s="531">
        <v>17917650</v>
      </c>
      <c r="P124" s="531">
        <v>445478950</v>
      </c>
      <c r="Q124" s="531">
        <v>0</v>
      </c>
      <c r="R124" s="531">
        <v>445478950</v>
      </c>
      <c r="S124" s="531"/>
      <c r="T124" s="531">
        <v>427561300</v>
      </c>
      <c r="U124" s="531">
        <v>427561300</v>
      </c>
      <c r="V124" s="531">
        <v>425245720</v>
      </c>
      <c r="W124" s="531">
        <v>425245720</v>
      </c>
      <c r="X124" s="531">
        <v>-1875208</v>
      </c>
      <c r="Y124" s="531">
        <v>-147360</v>
      </c>
      <c r="Z124" s="531">
        <v>-2022568</v>
      </c>
      <c r="AA124" s="531"/>
      <c r="AB124" s="513"/>
      <c r="AC124" s="554"/>
      <c r="AD124" s="554"/>
      <c r="AE124" s="554"/>
      <c r="AF124" s="541"/>
      <c r="AG124" s="541"/>
      <c r="AH124" s="541"/>
      <c r="AI124" s="541"/>
      <c r="AK124" s="541"/>
      <c r="AL124" s="541"/>
      <c r="AM124" s="541"/>
      <c r="AN124" s="541"/>
      <c r="AO124" s="541"/>
      <c r="AP124" s="541"/>
      <c r="AU124" s="541"/>
      <c r="AV124" s="541"/>
      <c r="BD124" s="541"/>
    </row>
    <row r="125" spans="1:56">
      <c r="A125" s="491">
        <v>2010</v>
      </c>
      <c r="B125" s="491">
        <v>1</v>
      </c>
      <c r="C125" s="522">
        <v>24492051</v>
      </c>
      <c r="D125" s="531">
        <v>1009386</v>
      </c>
      <c r="E125" s="531">
        <v>25501437</v>
      </c>
      <c r="F125" s="558">
        <v>9617442</v>
      </c>
      <c r="G125" s="531">
        <v>-782243</v>
      </c>
      <c r="H125" s="531">
        <v>8835199</v>
      </c>
      <c r="I125" s="558">
        <v>3423567</v>
      </c>
      <c r="J125" s="531">
        <v>-57268</v>
      </c>
      <c r="K125" s="531">
        <v>3366299</v>
      </c>
      <c r="L125" s="522">
        <v>191196</v>
      </c>
      <c r="M125" s="522">
        <v>1475442</v>
      </c>
      <c r="N125" s="522">
        <v>204968</v>
      </c>
      <c r="O125" s="531">
        <v>1680410</v>
      </c>
      <c r="P125" s="531">
        <v>39574541</v>
      </c>
      <c r="Q125" s="522">
        <v>0</v>
      </c>
      <c r="R125" s="531">
        <v>39574541</v>
      </c>
      <c r="S125" s="531"/>
      <c r="T125" s="531">
        <v>37894131</v>
      </c>
      <c r="U125" s="531">
        <v>37894131</v>
      </c>
      <c r="V125" s="516">
        <v>37724256</v>
      </c>
      <c r="W125" s="516">
        <v>37724256</v>
      </c>
      <c r="X125" s="518">
        <v>-297648</v>
      </c>
      <c r="Y125" s="518">
        <v>-25031</v>
      </c>
      <c r="Z125" s="516">
        <v>-322679</v>
      </c>
      <c r="AA125" s="516"/>
      <c r="AB125" s="513"/>
      <c r="AC125" s="554"/>
      <c r="AD125" s="554"/>
      <c r="AE125" s="554"/>
      <c r="AF125" s="541"/>
      <c r="AG125" s="554"/>
      <c r="AH125" s="541"/>
      <c r="AI125" s="554"/>
      <c r="AK125" s="554"/>
      <c r="AL125" s="554"/>
      <c r="AM125" s="541"/>
      <c r="AN125" s="541"/>
      <c r="AO125" s="541"/>
      <c r="AP125" s="541"/>
      <c r="AU125" s="554"/>
      <c r="AV125" s="554"/>
      <c r="BD125" s="554"/>
    </row>
    <row r="126" spans="1:56">
      <c r="A126" s="491">
        <v>2010</v>
      </c>
      <c r="B126" s="491">
        <v>2</v>
      </c>
      <c r="C126" s="522">
        <v>19973437</v>
      </c>
      <c r="D126" s="531">
        <v>-2153805</v>
      </c>
      <c r="E126" s="531">
        <v>17819632</v>
      </c>
      <c r="F126" s="558">
        <v>9677929</v>
      </c>
      <c r="G126" s="531">
        <v>-681845</v>
      </c>
      <c r="H126" s="531">
        <v>8996084</v>
      </c>
      <c r="I126" s="558">
        <v>3472890</v>
      </c>
      <c r="J126" s="531">
        <v>-9672</v>
      </c>
      <c r="K126" s="531">
        <v>3463218</v>
      </c>
      <c r="L126" s="522">
        <v>191466</v>
      </c>
      <c r="M126" s="522">
        <v>1272691</v>
      </c>
      <c r="N126" s="522">
        <v>178183</v>
      </c>
      <c r="O126" s="531">
        <v>1450874</v>
      </c>
      <c r="P126" s="531">
        <v>31921274</v>
      </c>
      <c r="Q126" s="522">
        <v>0</v>
      </c>
      <c r="R126" s="531">
        <v>31921274</v>
      </c>
      <c r="S126" s="531"/>
      <c r="T126" s="531">
        <v>30470400</v>
      </c>
      <c r="U126" s="531">
        <v>30470400</v>
      </c>
      <c r="V126" s="516">
        <v>33315722</v>
      </c>
      <c r="W126" s="516">
        <v>33315722</v>
      </c>
      <c r="X126" s="518">
        <v>-297648</v>
      </c>
      <c r="Y126" s="518">
        <v>-25031</v>
      </c>
      <c r="Z126" s="516">
        <v>-322679</v>
      </c>
      <c r="AA126" s="516"/>
      <c r="AB126" s="513"/>
      <c r="AC126" s="554"/>
      <c r="AD126" s="554"/>
      <c r="AE126" s="554"/>
      <c r="AF126" s="541"/>
      <c r="AG126" s="554"/>
      <c r="AH126" s="541"/>
      <c r="AI126" s="554"/>
      <c r="AK126" s="554"/>
      <c r="AL126" s="554"/>
      <c r="AM126" s="541"/>
      <c r="AN126" s="541"/>
      <c r="AO126" s="541"/>
      <c r="AP126" s="541"/>
      <c r="AU126" s="554"/>
      <c r="AV126" s="554"/>
      <c r="BD126" s="554"/>
    </row>
    <row r="127" spans="1:56">
      <c r="A127" s="491">
        <v>2010</v>
      </c>
      <c r="B127" s="491">
        <v>3</v>
      </c>
      <c r="C127" s="522">
        <v>18379848</v>
      </c>
      <c r="D127" s="531">
        <v>1163888</v>
      </c>
      <c r="E127" s="531">
        <v>19543736</v>
      </c>
      <c r="F127" s="558">
        <v>9959696</v>
      </c>
      <c r="G127" s="531">
        <v>256696</v>
      </c>
      <c r="H127" s="531">
        <v>10216392</v>
      </c>
      <c r="I127" s="558">
        <v>3281474</v>
      </c>
      <c r="J127" s="531">
        <v>35732</v>
      </c>
      <c r="K127" s="531">
        <v>3317206</v>
      </c>
      <c r="L127" s="522">
        <v>191707</v>
      </c>
      <c r="M127" s="522">
        <v>1144032</v>
      </c>
      <c r="N127" s="522">
        <v>173466</v>
      </c>
      <c r="O127" s="531">
        <v>1317498</v>
      </c>
      <c r="P127" s="531">
        <v>34586539</v>
      </c>
      <c r="Q127" s="522">
        <v>0</v>
      </c>
      <c r="R127" s="531">
        <v>34586539</v>
      </c>
      <c r="S127" s="531"/>
      <c r="T127" s="531">
        <v>33269041</v>
      </c>
      <c r="U127" s="531">
        <v>33269041</v>
      </c>
      <c r="V127" s="516">
        <v>31812725</v>
      </c>
      <c r="W127" s="516">
        <v>31812725</v>
      </c>
      <c r="X127" s="518">
        <v>-297648</v>
      </c>
      <c r="Y127" s="518">
        <v>-25031</v>
      </c>
      <c r="Z127" s="516">
        <v>-322679</v>
      </c>
      <c r="AA127" s="516"/>
      <c r="AB127" s="513"/>
      <c r="AC127" s="554"/>
      <c r="AD127" s="554"/>
      <c r="AE127" s="554"/>
      <c r="AF127" s="541"/>
      <c r="AG127" s="554"/>
      <c r="AH127" s="541"/>
      <c r="AI127" s="554"/>
      <c r="AK127" s="554"/>
      <c r="AL127" s="554"/>
      <c r="AM127" s="541"/>
      <c r="AN127" s="541"/>
      <c r="AO127" s="541"/>
      <c r="AP127" s="541"/>
      <c r="AU127" s="554"/>
      <c r="AV127" s="554"/>
      <c r="BD127" s="554"/>
    </row>
    <row r="128" spans="1:56">
      <c r="A128" s="491">
        <v>2010</v>
      </c>
      <c r="B128" s="491">
        <v>4</v>
      </c>
      <c r="C128" s="522">
        <v>15489142</v>
      </c>
      <c r="D128" s="531">
        <v>-1177240</v>
      </c>
      <c r="E128" s="531">
        <v>14311902</v>
      </c>
      <c r="F128" s="558">
        <v>10222176</v>
      </c>
      <c r="G128" s="531">
        <v>396149</v>
      </c>
      <c r="H128" s="531">
        <v>10618325</v>
      </c>
      <c r="I128" s="558">
        <v>3425476</v>
      </c>
      <c r="J128" s="531">
        <v>33410</v>
      </c>
      <c r="K128" s="531">
        <v>3458886</v>
      </c>
      <c r="L128" s="522">
        <v>191921</v>
      </c>
      <c r="M128" s="522">
        <v>1121530</v>
      </c>
      <c r="N128" s="522">
        <v>182455</v>
      </c>
      <c r="O128" s="531">
        <v>1303985</v>
      </c>
      <c r="P128" s="531">
        <v>29885019</v>
      </c>
      <c r="Q128" s="522">
        <v>0</v>
      </c>
      <c r="R128" s="531">
        <v>29885019</v>
      </c>
      <c r="S128" s="531"/>
      <c r="T128" s="531">
        <v>28581034</v>
      </c>
      <c r="U128" s="531">
        <v>28581034</v>
      </c>
      <c r="V128" s="516">
        <v>29328715</v>
      </c>
      <c r="W128" s="516">
        <v>29328715</v>
      </c>
      <c r="X128" s="518">
        <v>-297648</v>
      </c>
      <c r="Y128" s="518">
        <v>-25031</v>
      </c>
      <c r="Z128" s="516">
        <v>-322679</v>
      </c>
      <c r="AA128" s="516"/>
      <c r="AB128" s="513"/>
      <c r="AC128" s="554"/>
      <c r="AD128" s="554"/>
      <c r="AE128" s="554"/>
      <c r="AF128" s="541"/>
      <c r="AG128" s="554"/>
      <c r="AH128" s="541"/>
      <c r="AI128" s="554"/>
      <c r="AK128" s="554"/>
      <c r="AL128" s="554"/>
      <c r="AM128" s="541"/>
      <c r="AN128" s="541"/>
      <c r="AO128" s="541"/>
      <c r="AP128" s="541"/>
      <c r="AU128" s="554"/>
      <c r="AV128" s="554"/>
      <c r="BD128" s="554"/>
    </row>
    <row r="129" spans="1:56">
      <c r="A129" s="491">
        <v>2010</v>
      </c>
      <c r="B129" s="491">
        <v>5</v>
      </c>
      <c r="C129" s="522">
        <v>17149883</v>
      </c>
      <c r="D129" s="531">
        <v>2019365</v>
      </c>
      <c r="E129" s="531">
        <v>19169248</v>
      </c>
      <c r="F129" s="558">
        <v>10355824</v>
      </c>
      <c r="G129" s="531">
        <v>2094836</v>
      </c>
      <c r="H129" s="531">
        <v>12450660</v>
      </c>
      <c r="I129" s="558">
        <v>3957363</v>
      </c>
      <c r="J129" s="531">
        <v>217329</v>
      </c>
      <c r="K129" s="531">
        <v>4174692</v>
      </c>
      <c r="L129" s="522">
        <v>192184</v>
      </c>
      <c r="M129" s="522">
        <v>1358854</v>
      </c>
      <c r="N129" s="522">
        <v>215459</v>
      </c>
      <c r="O129" s="531">
        <v>1574313</v>
      </c>
      <c r="P129" s="531">
        <v>37561097</v>
      </c>
      <c r="Q129" s="522">
        <v>0</v>
      </c>
      <c r="R129" s="531">
        <v>37561097</v>
      </c>
      <c r="S129" s="531"/>
      <c r="T129" s="531">
        <v>35986784</v>
      </c>
      <c r="U129" s="531">
        <v>35986784</v>
      </c>
      <c r="V129" s="516">
        <v>31655254</v>
      </c>
      <c r="W129" s="516">
        <v>31655254</v>
      </c>
      <c r="X129" s="518">
        <v>-297648</v>
      </c>
      <c r="Y129" s="518">
        <v>-25031</v>
      </c>
      <c r="Z129" s="516">
        <v>-322679</v>
      </c>
      <c r="AA129" s="516"/>
      <c r="AB129" s="513"/>
      <c r="AC129" s="554"/>
      <c r="AD129" s="554"/>
      <c r="AE129" s="554"/>
      <c r="AF129" s="541"/>
      <c r="AG129" s="554"/>
      <c r="AH129" s="541"/>
      <c r="AI129" s="554"/>
      <c r="AK129" s="554"/>
      <c r="AL129" s="554"/>
      <c r="AM129" s="541"/>
      <c r="AN129" s="541"/>
      <c r="AO129" s="541"/>
      <c r="AP129" s="541"/>
      <c r="AU129" s="554"/>
      <c r="AV129" s="554"/>
      <c r="BD129" s="554"/>
    </row>
    <row r="130" spans="1:56">
      <c r="A130" s="491">
        <v>2010</v>
      </c>
      <c r="B130" s="491">
        <v>6</v>
      </c>
      <c r="C130" s="522">
        <v>24734610</v>
      </c>
      <c r="D130" s="531">
        <v>2916537</v>
      </c>
      <c r="E130" s="531">
        <v>27651147</v>
      </c>
      <c r="F130" s="558">
        <v>11585254</v>
      </c>
      <c r="G130" s="531">
        <v>5748</v>
      </c>
      <c r="H130" s="531">
        <v>11591002</v>
      </c>
      <c r="I130" s="558">
        <v>3860897</v>
      </c>
      <c r="J130" s="531">
        <v>-31856</v>
      </c>
      <c r="K130" s="531">
        <v>3829041</v>
      </c>
      <c r="L130" s="522">
        <v>192432</v>
      </c>
      <c r="M130" s="522">
        <v>1535534</v>
      </c>
      <c r="N130" s="522">
        <v>239545</v>
      </c>
      <c r="O130" s="531">
        <v>1775079</v>
      </c>
      <c r="P130" s="531">
        <v>45038701</v>
      </c>
      <c r="Q130" s="522">
        <v>0</v>
      </c>
      <c r="R130" s="531">
        <v>45038701</v>
      </c>
      <c r="S130" s="531"/>
      <c r="T130" s="531">
        <v>43263622</v>
      </c>
      <c r="U130" s="531">
        <v>43263622</v>
      </c>
      <c r="V130" s="516">
        <v>40373193</v>
      </c>
      <c r="W130" s="516">
        <v>40373193</v>
      </c>
      <c r="X130" s="518">
        <v>126494</v>
      </c>
      <c r="Y130" s="518">
        <v>13222</v>
      </c>
      <c r="Z130" s="516">
        <v>139716</v>
      </c>
      <c r="AA130" s="516"/>
      <c r="AB130" s="513"/>
      <c r="AC130" s="554"/>
      <c r="AD130" s="554"/>
      <c r="AE130" s="554"/>
      <c r="AF130" s="541"/>
      <c r="AG130" s="554"/>
      <c r="AH130" s="541"/>
      <c r="AI130" s="554"/>
      <c r="AK130" s="554"/>
      <c r="AL130" s="554"/>
      <c r="AM130" s="541"/>
      <c r="AN130" s="541"/>
      <c r="AO130" s="541"/>
      <c r="AP130" s="541"/>
      <c r="AU130" s="554"/>
      <c r="AV130" s="554"/>
      <c r="BD130" s="554"/>
    </row>
    <row r="131" spans="1:56">
      <c r="A131" s="491">
        <v>2010</v>
      </c>
      <c r="B131" s="491">
        <v>7</v>
      </c>
      <c r="C131" s="522">
        <v>27078049</v>
      </c>
      <c r="D131" s="531">
        <v>1022884</v>
      </c>
      <c r="E131" s="531">
        <v>28100933</v>
      </c>
      <c r="F131" s="558">
        <v>11966741</v>
      </c>
      <c r="G131" s="531">
        <v>19211</v>
      </c>
      <c r="H131" s="531">
        <v>11985952</v>
      </c>
      <c r="I131" s="558">
        <v>4303797</v>
      </c>
      <c r="J131" s="531">
        <v>-79122</v>
      </c>
      <c r="K131" s="531">
        <v>4224675</v>
      </c>
      <c r="L131" s="522">
        <v>192780</v>
      </c>
      <c r="M131" s="522">
        <v>1633666</v>
      </c>
      <c r="N131" s="522">
        <v>253506</v>
      </c>
      <c r="O131" s="531">
        <v>1887172</v>
      </c>
      <c r="P131" s="531">
        <v>46391512</v>
      </c>
      <c r="Q131" s="522">
        <v>0</v>
      </c>
      <c r="R131" s="531">
        <v>46391512</v>
      </c>
      <c r="S131" s="531"/>
      <c r="T131" s="531">
        <v>44504340</v>
      </c>
      <c r="U131" s="531">
        <v>44504340</v>
      </c>
      <c r="V131" s="516">
        <v>43541367</v>
      </c>
      <c r="W131" s="516">
        <v>43541367</v>
      </c>
      <c r="X131" s="518">
        <v>126494</v>
      </c>
      <c r="Y131" s="518">
        <v>13222</v>
      </c>
      <c r="Z131" s="516">
        <v>139716</v>
      </c>
      <c r="AA131" s="516"/>
      <c r="AB131" s="513"/>
      <c r="AC131" s="554"/>
      <c r="AD131" s="554"/>
      <c r="AE131" s="554"/>
      <c r="AF131" s="541"/>
      <c r="AG131" s="541"/>
      <c r="AH131" s="541"/>
      <c r="AI131" s="541"/>
      <c r="AK131" s="541"/>
      <c r="AL131" s="541"/>
      <c r="AM131" s="541"/>
      <c r="AN131" s="541"/>
      <c r="AO131" s="541"/>
      <c r="AP131" s="541"/>
      <c r="AU131" s="541"/>
      <c r="AV131" s="541"/>
      <c r="BD131" s="541"/>
    </row>
    <row r="132" spans="1:56">
      <c r="A132" s="491">
        <v>2010</v>
      </c>
      <c r="B132" s="491">
        <v>8</v>
      </c>
      <c r="C132" s="522">
        <v>28191670</v>
      </c>
      <c r="D132" s="531">
        <v>743765</v>
      </c>
      <c r="E132" s="531">
        <v>28935435</v>
      </c>
      <c r="F132" s="558">
        <v>12348188</v>
      </c>
      <c r="G132" s="531">
        <v>-191864</v>
      </c>
      <c r="H132" s="531">
        <v>12156324</v>
      </c>
      <c r="I132" s="558">
        <v>4396224</v>
      </c>
      <c r="J132" s="531">
        <v>89096</v>
      </c>
      <c r="K132" s="531">
        <v>4485320</v>
      </c>
      <c r="L132" s="522">
        <v>193036</v>
      </c>
      <c r="M132" s="522">
        <v>1608702</v>
      </c>
      <c r="N132" s="522">
        <v>260781</v>
      </c>
      <c r="O132" s="531">
        <v>1869483</v>
      </c>
      <c r="P132" s="531">
        <v>47639598</v>
      </c>
      <c r="Q132" s="522">
        <v>0</v>
      </c>
      <c r="R132" s="531">
        <v>47639598</v>
      </c>
      <c r="S132" s="531"/>
      <c r="T132" s="531">
        <v>45770115</v>
      </c>
      <c r="U132" s="531">
        <v>45770115</v>
      </c>
      <c r="V132" s="516">
        <v>45129118</v>
      </c>
      <c r="W132" s="516">
        <v>45129118</v>
      </c>
      <c r="X132" s="518">
        <v>126494</v>
      </c>
      <c r="Y132" s="518">
        <v>13222</v>
      </c>
      <c r="Z132" s="516">
        <v>139716</v>
      </c>
      <c r="AA132" s="516"/>
      <c r="AB132" s="513"/>
      <c r="AC132" s="554"/>
      <c r="AD132" s="554"/>
      <c r="AE132" s="554"/>
      <c r="AF132" s="541"/>
      <c r="AG132" s="541"/>
      <c r="AH132" s="541"/>
      <c r="AI132" s="541"/>
      <c r="AK132" s="541"/>
      <c r="AL132" s="541"/>
      <c r="AM132" s="541"/>
      <c r="AN132" s="541"/>
      <c r="AO132" s="541"/>
      <c r="AP132" s="541"/>
      <c r="AU132" s="541"/>
      <c r="AV132" s="541"/>
      <c r="BD132" s="541"/>
    </row>
    <row r="133" spans="1:56">
      <c r="A133" s="491">
        <v>2010</v>
      </c>
      <c r="B133" s="491">
        <v>9</v>
      </c>
      <c r="C133" s="522">
        <v>25621833</v>
      </c>
      <c r="D133" s="531">
        <v>-2381949</v>
      </c>
      <c r="E133" s="531">
        <v>23239884</v>
      </c>
      <c r="F133" s="558">
        <v>12633887</v>
      </c>
      <c r="G133" s="531">
        <v>-735089</v>
      </c>
      <c r="H133" s="531">
        <v>11898798</v>
      </c>
      <c r="I133" s="558">
        <v>4169189</v>
      </c>
      <c r="J133" s="531">
        <v>-83283</v>
      </c>
      <c r="K133" s="531">
        <v>4085906</v>
      </c>
      <c r="L133" s="522">
        <v>193274</v>
      </c>
      <c r="M133" s="522">
        <v>1419286</v>
      </c>
      <c r="N133" s="522">
        <v>227408</v>
      </c>
      <c r="O133" s="531">
        <v>1646694</v>
      </c>
      <c r="P133" s="531">
        <v>41064556</v>
      </c>
      <c r="Q133" s="522">
        <v>0</v>
      </c>
      <c r="R133" s="531">
        <v>41064556</v>
      </c>
      <c r="S133" s="531"/>
      <c r="T133" s="531">
        <v>39417862</v>
      </c>
      <c r="U133" s="531">
        <v>39417862</v>
      </c>
      <c r="V133" s="516">
        <v>42618183</v>
      </c>
      <c r="W133" s="516">
        <v>42618183</v>
      </c>
      <c r="X133" s="518">
        <v>126494</v>
      </c>
      <c r="Y133" s="518">
        <v>13222</v>
      </c>
      <c r="Z133" s="516">
        <v>139716</v>
      </c>
      <c r="AA133" s="516"/>
      <c r="AB133" s="513"/>
      <c r="AC133" s="554"/>
      <c r="AD133" s="554"/>
      <c r="AE133" s="554"/>
      <c r="AF133" s="541"/>
      <c r="AG133" s="541"/>
      <c r="AH133" s="541"/>
      <c r="AI133" s="541"/>
      <c r="AK133" s="541"/>
      <c r="AL133" s="541"/>
      <c r="AM133" s="541"/>
      <c r="AN133" s="541"/>
      <c r="AO133" s="541"/>
      <c r="AP133" s="541"/>
      <c r="AU133" s="541"/>
      <c r="AV133" s="541"/>
      <c r="BD133" s="541"/>
    </row>
    <row r="134" spans="1:56">
      <c r="A134" s="491">
        <v>2010</v>
      </c>
      <c r="B134" s="491">
        <v>10</v>
      </c>
      <c r="C134" s="522">
        <v>19621795</v>
      </c>
      <c r="D134" s="531">
        <v>-1757896</v>
      </c>
      <c r="E134" s="531">
        <v>17863899</v>
      </c>
      <c r="F134" s="558">
        <v>11110563</v>
      </c>
      <c r="G134" s="531">
        <v>-217499</v>
      </c>
      <c r="H134" s="531">
        <v>10893064</v>
      </c>
      <c r="I134" s="558">
        <v>3652290</v>
      </c>
      <c r="J134" s="531">
        <v>9180</v>
      </c>
      <c r="K134" s="531">
        <v>3661470</v>
      </c>
      <c r="L134" s="522">
        <v>193508</v>
      </c>
      <c r="M134" s="522">
        <v>1228705</v>
      </c>
      <c r="N134" s="522">
        <v>196687</v>
      </c>
      <c r="O134" s="531">
        <v>1425392</v>
      </c>
      <c r="P134" s="531">
        <v>34037333</v>
      </c>
      <c r="Q134" s="522">
        <v>0</v>
      </c>
      <c r="R134" s="531">
        <v>34037333</v>
      </c>
      <c r="S134" s="531"/>
      <c r="T134" s="531">
        <v>32611941</v>
      </c>
      <c r="U134" s="531">
        <v>32611941</v>
      </c>
      <c r="V134" s="516">
        <v>34578156</v>
      </c>
      <c r="W134" s="516">
        <v>34578156</v>
      </c>
      <c r="X134" s="518">
        <v>-297648</v>
      </c>
      <c r="Y134" s="518">
        <v>-25031</v>
      </c>
      <c r="Z134" s="516">
        <v>-322679</v>
      </c>
      <c r="AA134" s="516"/>
      <c r="AB134" s="513"/>
      <c r="AC134" s="554"/>
      <c r="AD134" s="554"/>
      <c r="AE134" s="554"/>
      <c r="AF134" s="541"/>
      <c r="AG134" s="541"/>
      <c r="AH134" s="541"/>
      <c r="AI134" s="541"/>
      <c r="AK134" s="541"/>
      <c r="AL134" s="541"/>
      <c r="AM134" s="541"/>
      <c r="AN134" s="541"/>
      <c r="AO134" s="541"/>
      <c r="AP134" s="541"/>
      <c r="AU134" s="541"/>
      <c r="AV134" s="541"/>
      <c r="BD134" s="541"/>
    </row>
    <row r="135" spans="1:56">
      <c r="A135" s="491">
        <v>2010</v>
      </c>
      <c r="B135" s="491">
        <v>11</v>
      </c>
      <c r="C135" s="522">
        <v>16414640</v>
      </c>
      <c r="D135" s="531">
        <v>-1636894</v>
      </c>
      <c r="E135" s="531">
        <v>14777746</v>
      </c>
      <c r="F135" s="558">
        <v>9791714</v>
      </c>
      <c r="G135" s="531">
        <v>71465</v>
      </c>
      <c r="H135" s="531">
        <v>9863179</v>
      </c>
      <c r="I135" s="558">
        <v>3524788</v>
      </c>
      <c r="J135" s="531">
        <v>-21836</v>
      </c>
      <c r="K135" s="531">
        <v>3502952</v>
      </c>
      <c r="L135" s="522">
        <v>193769</v>
      </c>
      <c r="M135" s="522">
        <v>1191303</v>
      </c>
      <c r="N135" s="522">
        <v>172712</v>
      </c>
      <c r="O135" s="531">
        <v>1364015</v>
      </c>
      <c r="P135" s="531">
        <v>29701661</v>
      </c>
      <c r="Q135" s="522">
        <v>0</v>
      </c>
      <c r="R135" s="531">
        <v>29701661</v>
      </c>
      <c r="S135" s="531"/>
      <c r="T135" s="531">
        <v>28337646</v>
      </c>
      <c r="U135" s="531">
        <v>28337646</v>
      </c>
      <c r="V135" s="516">
        <v>29924911</v>
      </c>
      <c r="W135" s="516">
        <v>29924911</v>
      </c>
      <c r="X135" s="518">
        <v>-297648</v>
      </c>
      <c r="Y135" s="518">
        <v>-25031</v>
      </c>
      <c r="Z135" s="516">
        <v>-322679</v>
      </c>
      <c r="AA135" s="516"/>
      <c r="AB135" s="513"/>
      <c r="AC135" s="554"/>
      <c r="AD135" s="554"/>
      <c r="AE135" s="554"/>
      <c r="AF135" s="541"/>
      <c r="AG135" s="541"/>
      <c r="AH135" s="541"/>
      <c r="AI135" s="541"/>
      <c r="AK135" s="541"/>
      <c r="AL135" s="541"/>
      <c r="AM135" s="541"/>
      <c r="AN135" s="541"/>
      <c r="AO135" s="541"/>
      <c r="AP135" s="541"/>
      <c r="AU135" s="541"/>
      <c r="AV135" s="541"/>
      <c r="BD135" s="541"/>
    </row>
    <row r="136" spans="1:56">
      <c r="A136" s="491">
        <v>2010</v>
      </c>
      <c r="B136" s="491">
        <v>12</v>
      </c>
      <c r="C136" s="522">
        <v>20043013</v>
      </c>
      <c r="D136" s="531">
        <v>1732140</v>
      </c>
      <c r="E136" s="531">
        <v>21775153</v>
      </c>
      <c r="F136" s="558">
        <v>9134248</v>
      </c>
      <c r="G136" s="531">
        <v>505360</v>
      </c>
      <c r="H136" s="531">
        <v>9639608</v>
      </c>
      <c r="I136" s="558">
        <v>3279510</v>
      </c>
      <c r="J136" s="531">
        <v>-10328</v>
      </c>
      <c r="K136" s="531">
        <v>3269182</v>
      </c>
      <c r="L136" s="522">
        <v>194002</v>
      </c>
      <c r="M136" s="522">
        <v>1381250</v>
      </c>
      <c r="N136" s="522">
        <v>192681</v>
      </c>
      <c r="O136" s="531">
        <v>1573931</v>
      </c>
      <c r="P136" s="531">
        <v>36451876</v>
      </c>
      <c r="Q136" s="522">
        <v>0</v>
      </c>
      <c r="R136" s="531">
        <v>36451876</v>
      </c>
      <c r="S136" s="531"/>
      <c r="T136" s="531">
        <v>34877945</v>
      </c>
      <c r="U136" s="531">
        <v>34877945</v>
      </c>
      <c r="V136" s="516">
        <v>32650773</v>
      </c>
      <c r="W136" s="516">
        <v>32650773</v>
      </c>
      <c r="X136" s="518">
        <v>-297648</v>
      </c>
      <c r="Y136" s="518">
        <v>-25031</v>
      </c>
      <c r="Z136" s="516">
        <v>-322679</v>
      </c>
      <c r="AA136" s="516"/>
      <c r="AB136" s="513"/>
      <c r="AC136" s="554"/>
      <c r="AD136" s="554"/>
      <c r="AE136" s="554"/>
      <c r="AF136" s="541"/>
      <c r="AG136" s="541"/>
      <c r="AH136" s="541"/>
      <c r="AI136" s="541"/>
      <c r="AK136" s="541"/>
      <c r="AL136" s="541"/>
      <c r="AM136" s="541"/>
      <c r="AN136" s="541"/>
      <c r="AO136" s="541"/>
      <c r="AP136" s="541"/>
      <c r="AU136" s="541"/>
      <c r="AV136" s="541"/>
      <c r="BD136" s="541"/>
    </row>
    <row r="137" spans="1:56">
      <c r="B137" s="492" t="s">
        <v>112</v>
      </c>
      <c r="C137" s="525">
        <v>257189971</v>
      </c>
      <c r="D137" s="513">
        <v>1500181</v>
      </c>
      <c r="E137" s="513">
        <v>258690152</v>
      </c>
      <c r="F137" s="513">
        <v>128403662</v>
      </c>
      <c r="G137" s="513">
        <v>740925</v>
      </c>
      <c r="H137" s="531">
        <v>129144587</v>
      </c>
      <c r="I137" s="513">
        <v>44747465</v>
      </c>
      <c r="J137" s="513">
        <v>91382</v>
      </c>
      <c r="K137" s="513">
        <v>44838847</v>
      </c>
      <c r="L137" s="525">
        <v>2311275</v>
      </c>
      <c r="M137" s="531">
        <v>16370995</v>
      </c>
      <c r="N137" s="531">
        <v>2497851</v>
      </c>
      <c r="O137" s="531">
        <v>18868846</v>
      </c>
      <c r="P137" s="531">
        <v>453853707</v>
      </c>
      <c r="Q137" s="531">
        <v>0</v>
      </c>
      <c r="R137" s="531">
        <v>453853707</v>
      </c>
      <c r="S137" s="531"/>
      <c r="T137" s="531">
        <v>434984861</v>
      </c>
      <c r="U137" s="531">
        <v>434984861</v>
      </c>
      <c r="V137" s="531">
        <v>432652373</v>
      </c>
      <c r="W137" s="531">
        <v>432652373</v>
      </c>
      <c r="X137" s="531">
        <v>-1875208</v>
      </c>
      <c r="Y137" s="531">
        <v>-147360</v>
      </c>
      <c r="Z137" s="531">
        <v>-2022568</v>
      </c>
      <c r="AA137" s="531"/>
      <c r="AB137" s="513"/>
      <c r="AC137" s="554"/>
      <c r="AD137" s="554"/>
      <c r="AE137" s="554"/>
      <c r="AF137" s="541"/>
      <c r="AG137" s="541"/>
      <c r="AH137" s="541"/>
      <c r="AI137" s="541"/>
      <c r="AK137" s="541"/>
      <c r="AL137" s="541"/>
      <c r="AM137" s="541"/>
      <c r="AN137" s="541"/>
      <c r="AO137" s="541"/>
      <c r="AP137" s="541"/>
      <c r="AU137" s="541"/>
      <c r="AV137" s="541"/>
      <c r="BD137" s="541"/>
    </row>
    <row r="138" spans="1:56">
      <c r="A138" s="491">
        <v>2011</v>
      </c>
      <c r="B138" s="491">
        <v>1</v>
      </c>
      <c r="C138" s="522">
        <v>25107801</v>
      </c>
      <c r="D138" s="531">
        <v>1096142</v>
      </c>
      <c r="E138" s="531">
        <v>26203943</v>
      </c>
      <c r="F138" s="558">
        <v>9720669</v>
      </c>
      <c r="G138" s="531">
        <v>-578112</v>
      </c>
      <c r="H138" s="531">
        <v>9142557</v>
      </c>
      <c r="I138" s="558">
        <v>3426472</v>
      </c>
      <c r="J138" s="531">
        <v>-28695</v>
      </c>
      <c r="K138" s="531">
        <v>3397777</v>
      </c>
      <c r="L138" s="522">
        <v>193363</v>
      </c>
      <c r="M138" s="522">
        <v>1551649</v>
      </c>
      <c r="N138" s="522">
        <v>216186</v>
      </c>
      <c r="O138" s="531">
        <v>1767835</v>
      </c>
      <c r="P138" s="531">
        <v>40705475</v>
      </c>
      <c r="Q138" s="522">
        <v>0</v>
      </c>
      <c r="R138" s="531">
        <v>40705475</v>
      </c>
      <c r="S138" s="531"/>
      <c r="T138" s="531">
        <v>38937640</v>
      </c>
      <c r="U138" s="531">
        <v>38937640</v>
      </c>
      <c r="V138" s="516">
        <v>38448305</v>
      </c>
      <c r="W138" s="516">
        <v>38448305</v>
      </c>
      <c r="X138" s="518">
        <v>-297648</v>
      </c>
      <c r="Y138" s="518">
        <v>-25031</v>
      </c>
      <c r="Z138" s="516">
        <v>-322679</v>
      </c>
      <c r="AA138" s="516"/>
      <c r="AB138" s="531"/>
      <c r="AC138" s="554"/>
      <c r="AD138" s="554"/>
      <c r="AE138" s="554"/>
      <c r="AF138" s="541"/>
      <c r="AG138" s="554"/>
      <c r="AH138" s="541"/>
      <c r="AI138" s="554"/>
      <c r="AK138" s="554"/>
      <c r="AL138" s="554"/>
      <c r="AM138" s="541"/>
      <c r="AN138" s="541"/>
      <c r="AO138" s="541"/>
      <c r="AP138" s="541"/>
      <c r="AU138" s="554"/>
      <c r="AV138" s="554"/>
      <c r="BD138" s="554"/>
    </row>
    <row r="139" spans="1:56">
      <c r="A139" s="491">
        <v>2011</v>
      </c>
      <c r="B139" s="491">
        <v>2</v>
      </c>
      <c r="C139" s="522">
        <v>20378435</v>
      </c>
      <c r="D139" s="531">
        <v>-2176954</v>
      </c>
      <c r="E139" s="531">
        <v>18201481</v>
      </c>
      <c r="F139" s="558">
        <v>10087831</v>
      </c>
      <c r="G139" s="531">
        <v>-916325</v>
      </c>
      <c r="H139" s="531">
        <v>9171506</v>
      </c>
      <c r="I139" s="558">
        <v>3530088</v>
      </c>
      <c r="J139" s="531">
        <v>-28420</v>
      </c>
      <c r="K139" s="531">
        <v>3501668</v>
      </c>
      <c r="L139" s="522">
        <v>193634</v>
      </c>
      <c r="M139" s="522">
        <v>1338276</v>
      </c>
      <c r="N139" s="522">
        <v>187913</v>
      </c>
      <c r="O139" s="531">
        <v>1526189</v>
      </c>
      <c r="P139" s="531">
        <v>32594478</v>
      </c>
      <c r="Q139" s="522">
        <v>0</v>
      </c>
      <c r="R139" s="531">
        <v>32594478</v>
      </c>
      <c r="S139" s="531"/>
      <c r="T139" s="531">
        <v>31068289</v>
      </c>
      <c r="U139" s="531">
        <v>31068289</v>
      </c>
      <c r="V139" s="516">
        <v>34189988</v>
      </c>
      <c r="W139" s="516">
        <v>34189988</v>
      </c>
      <c r="X139" s="518">
        <v>-297648</v>
      </c>
      <c r="Y139" s="518">
        <v>-25031</v>
      </c>
      <c r="Z139" s="516">
        <v>-322679</v>
      </c>
      <c r="AA139" s="516"/>
      <c r="AB139" s="531"/>
      <c r="AC139" s="554"/>
      <c r="AD139" s="554"/>
      <c r="AE139" s="554"/>
      <c r="AF139" s="541"/>
      <c r="AG139" s="554"/>
      <c r="AH139" s="541"/>
      <c r="AI139" s="554"/>
      <c r="AK139" s="554"/>
      <c r="AL139" s="554"/>
      <c r="AM139" s="541"/>
      <c r="AN139" s="541"/>
      <c r="AO139" s="541"/>
      <c r="AP139" s="541"/>
      <c r="AU139" s="554"/>
      <c r="AV139" s="554"/>
      <c r="BD139" s="554"/>
    </row>
    <row r="140" spans="1:56">
      <c r="A140" s="491">
        <v>2011</v>
      </c>
      <c r="B140" s="491">
        <v>3</v>
      </c>
      <c r="C140" s="522">
        <v>18729340</v>
      </c>
      <c r="D140" s="531">
        <v>1270348</v>
      </c>
      <c r="E140" s="531">
        <v>19999688</v>
      </c>
      <c r="F140" s="558">
        <v>10188211</v>
      </c>
      <c r="G140" s="531">
        <v>235926</v>
      </c>
      <c r="H140" s="531">
        <v>10424137</v>
      </c>
      <c r="I140" s="558">
        <v>3306016</v>
      </c>
      <c r="J140" s="531">
        <v>34955</v>
      </c>
      <c r="K140" s="531">
        <v>3340971</v>
      </c>
      <c r="L140" s="522">
        <v>193876</v>
      </c>
      <c r="M140" s="522">
        <v>1202905</v>
      </c>
      <c r="N140" s="522">
        <v>182935</v>
      </c>
      <c r="O140" s="531">
        <v>1385840</v>
      </c>
      <c r="P140" s="531">
        <v>35344512</v>
      </c>
      <c r="Q140" s="522">
        <v>0</v>
      </c>
      <c r="R140" s="531">
        <v>35344512</v>
      </c>
      <c r="S140" s="531"/>
      <c r="T140" s="531">
        <v>33958672</v>
      </c>
      <c r="U140" s="531">
        <v>33958672</v>
      </c>
      <c r="V140" s="516">
        <v>32417443</v>
      </c>
      <c r="W140" s="516">
        <v>32417443</v>
      </c>
      <c r="X140" s="518">
        <v>-297648</v>
      </c>
      <c r="Y140" s="518">
        <v>-25031</v>
      </c>
      <c r="Z140" s="516">
        <v>-322679</v>
      </c>
      <c r="AA140" s="516"/>
      <c r="AB140" s="531"/>
      <c r="AC140" s="554"/>
      <c r="AD140" s="554"/>
      <c r="AE140" s="554"/>
      <c r="AF140" s="541"/>
      <c r="AG140" s="554"/>
      <c r="AH140" s="541"/>
      <c r="AI140" s="554"/>
      <c r="AK140" s="554"/>
      <c r="AL140" s="554"/>
      <c r="AM140" s="541"/>
      <c r="AN140" s="541"/>
      <c r="AO140" s="541"/>
      <c r="AP140" s="541"/>
      <c r="AU140" s="554"/>
      <c r="AV140" s="554"/>
      <c r="BD140" s="554"/>
    </row>
    <row r="141" spans="1:56">
      <c r="A141" s="491">
        <v>2011</v>
      </c>
      <c r="B141" s="491">
        <v>4</v>
      </c>
      <c r="C141" s="522">
        <v>15728517</v>
      </c>
      <c r="D141" s="531">
        <v>-1260436</v>
      </c>
      <c r="E141" s="531">
        <v>14468081</v>
      </c>
      <c r="F141" s="558">
        <v>10467451</v>
      </c>
      <c r="G141" s="531">
        <v>396782</v>
      </c>
      <c r="H141" s="531">
        <v>10864233</v>
      </c>
      <c r="I141" s="558">
        <v>3461433</v>
      </c>
      <c r="J141" s="531">
        <v>30263</v>
      </c>
      <c r="K141" s="531">
        <v>3491696</v>
      </c>
      <c r="L141" s="522">
        <v>194090</v>
      </c>
      <c r="M141" s="522">
        <v>1179254</v>
      </c>
      <c r="N141" s="522">
        <v>192426</v>
      </c>
      <c r="O141" s="531">
        <v>1371680</v>
      </c>
      <c r="P141" s="531">
        <v>30389780</v>
      </c>
      <c r="Q141" s="522">
        <v>0</v>
      </c>
      <c r="R141" s="531">
        <v>30389780</v>
      </c>
      <c r="S141" s="531"/>
      <c r="T141" s="531">
        <v>29018100</v>
      </c>
      <c r="U141" s="531">
        <v>29018100</v>
      </c>
      <c r="V141" s="516">
        <v>29851491</v>
      </c>
      <c r="W141" s="516">
        <v>29851491</v>
      </c>
      <c r="X141" s="518">
        <v>-297648</v>
      </c>
      <c r="Y141" s="518">
        <v>-25031</v>
      </c>
      <c r="Z141" s="516">
        <v>-322679</v>
      </c>
      <c r="AA141" s="516"/>
      <c r="AB141" s="531"/>
      <c r="AC141" s="554"/>
      <c r="AD141" s="554"/>
      <c r="AE141" s="554"/>
      <c r="AF141" s="541"/>
      <c r="AG141" s="554"/>
      <c r="AH141" s="541"/>
      <c r="AI141" s="554"/>
      <c r="AK141" s="554"/>
      <c r="AL141" s="554"/>
      <c r="AM141" s="541"/>
      <c r="AN141" s="541"/>
      <c r="AO141" s="541"/>
      <c r="AP141" s="541"/>
      <c r="AU141" s="554"/>
      <c r="AV141" s="554"/>
      <c r="BD141" s="554"/>
    </row>
    <row r="142" spans="1:56">
      <c r="A142" s="491">
        <v>2011</v>
      </c>
      <c r="B142" s="491">
        <v>5</v>
      </c>
      <c r="C142" s="522">
        <v>17483759</v>
      </c>
      <c r="D142" s="531">
        <v>1982587</v>
      </c>
      <c r="E142" s="531">
        <v>19466346</v>
      </c>
      <c r="F142" s="558">
        <v>10536057</v>
      </c>
      <c r="G142" s="531">
        <v>2135125</v>
      </c>
      <c r="H142" s="531">
        <v>12671182</v>
      </c>
      <c r="I142" s="558">
        <v>4007125</v>
      </c>
      <c r="J142" s="531">
        <v>208394</v>
      </c>
      <c r="K142" s="531">
        <v>4215519</v>
      </c>
      <c r="L142" s="522">
        <v>194354</v>
      </c>
      <c r="M142" s="522">
        <v>1429040</v>
      </c>
      <c r="N142" s="522">
        <v>227273</v>
      </c>
      <c r="O142" s="531">
        <v>1656313</v>
      </c>
      <c r="P142" s="531">
        <v>38203714</v>
      </c>
      <c r="Q142" s="522">
        <v>0</v>
      </c>
      <c r="R142" s="531">
        <v>38203714</v>
      </c>
      <c r="S142" s="531"/>
      <c r="T142" s="531">
        <v>36547401</v>
      </c>
      <c r="U142" s="531">
        <v>36547401</v>
      </c>
      <c r="V142" s="516">
        <v>32221295</v>
      </c>
      <c r="W142" s="516">
        <v>32221295</v>
      </c>
      <c r="X142" s="518">
        <v>-297648</v>
      </c>
      <c r="Y142" s="518">
        <v>-25031</v>
      </c>
      <c r="Z142" s="516">
        <v>-322679</v>
      </c>
      <c r="AA142" s="516"/>
      <c r="AB142" s="531"/>
      <c r="AC142" s="554"/>
      <c r="AD142" s="554"/>
      <c r="AE142" s="554"/>
      <c r="AF142" s="541"/>
      <c r="AG142" s="554"/>
      <c r="AH142" s="541"/>
      <c r="AI142" s="554"/>
      <c r="AK142" s="554"/>
      <c r="AL142" s="554"/>
      <c r="AM142" s="541"/>
      <c r="AN142" s="541"/>
      <c r="AO142" s="541"/>
      <c r="AP142" s="541"/>
      <c r="AU142" s="554"/>
      <c r="AV142" s="554"/>
      <c r="BD142" s="554"/>
    </row>
    <row r="143" spans="1:56">
      <c r="A143" s="491">
        <v>2011</v>
      </c>
      <c r="B143" s="491">
        <v>6</v>
      </c>
      <c r="C143" s="522">
        <v>25367491</v>
      </c>
      <c r="D143" s="531">
        <v>2996701</v>
      </c>
      <c r="E143" s="531">
        <v>28364192</v>
      </c>
      <c r="F143" s="558">
        <v>11715064</v>
      </c>
      <c r="G143" s="531">
        <v>-13876</v>
      </c>
      <c r="H143" s="531">
        <v>11701188</v>
      </c>
      <c r="I143" s="558">
        <v>3865409</v>
      </c>
      <c r="J143" s="531">
        <v>-27621</v>
      </c>
      <c r="K143" s="531">
        <v>3837788</v>
      </c>
      <c r="L143" s="522">
        <v>194602</v>
      </c>
      <c r="M143" s="522">
        <v>1615011</v>
      </c>
      <c r="N143" s="522">
        <v>252702</v>
      </c>
      <c r="O143" s="531">
        <v>1867713</v>
      </c>
      <c r="P143" s="531">
        <v>45965483</v>
      </c>
      <c r="Q143" s="522">
        <v>0</v>
      </c>
      <c r="R143" s="531">
        <v>45965483</v>
      </c>
      <c r="S143" s="531"/>
      <c r="T143" s="531">
        <v>44097770</v>
      </c>
      <c r="U143" s="531">
        <v>44097770</v>
      </c>
      <c r="V143" s="516">
        <v>41142566</v>
      </c>
      <c r="W143" s="516">
        <v>41142566</v>
      </c>
      <c r="X143" s="518">
        <v>126494</v>
      </c>
      <c r="Y143" s="518">
        <v>13222</v>
      </c>
      <c r="Z143" s="516">
        <v>139716</v>
      </c>
      <c r="AA143" s="516"/>
      <c r="AB143" s="531"/>
      <c r="AC143" s="554"/>
      <c r="AD143" s="554"/>
      <c r="AE143" s="554"/>
      <c r="AF143" s="541"/>
      <c r="AG143" s="554"/>
      <c r="AH143" s="541"/>
      <c r="AI143" s="554"/>
      <c r="AK143" s="554"/>
      <c r="AL143" s="554"/>
      <c r="AM143" s="541"/>
      <c r="AN143" s="541"/>
      <c r="AO143" s="541"/>
      <c r="AP143" s="541"/>
      <c r="AU143" s="554"/>
      <c r="AV143" s="554"/>
      <c r="BD143" s="554"/>
    </row>
    <row r="144" spans="1:56">
      <c r="A144" s="491">
        <v>2011</v>
      </c>
      <c r="B144" s="491">
        <v>7</v>
      </c>
      <c r="C144" s="522">
        <v>27732213</v>
      </c>
      <c r="D144" s="531">
        <v>1038279</v>
      </c>
      <c r="E144" s="531">
        <v>28770492</v>
      </c>
      <c r="F144" s="558">
        <v>12122050</v>
      </c>
      <c r="G144" s="531">
        <v>1279</v>
      </c>
      <c r="H144" s="531">
        <v>12123329</v>
      </c>
      <c r="I144" s="558">
        <v>4318635</v>
      </c>
      <c r="J144" s="531">
        <v>-82191</v>
      </c>
      <c r="K144" s="531">
        <v>4236444</v>
      </c>
      <c r="L144" s="522">
        <v>194967</v>
      </c>
      <c r="M144" s="522">
        <v>1718286</v>
      </c>
      <c r="N144" s="522">
        <v>267441</v>
      </c>
      <c r="O144" s="531">
        <v>1985727</v>
      </c>
      <c r="P144" s="531">
        <v>47310959</v>
      </c>
      <c r="Q144" s="522">
        <v>0</v>
      </c>
      <c r="R144" s="531">
        <v>47310959</v>
      </c>
      <c r="S144" s="531"/>
      <c r="T144" s="531">
        <v>45325232</v>
      </c>
      <c r="U144" s="531">
        <v>45325232</v>
      </c>
      <c r="V144" s="516">
        <v>44367865</v>
      </c>
      <c r="W144" s="516">
        <v>44367865</v>
      </c>
      <c r="X144" s="518">
        <v>126494</v>
      </c>
      <c r="Y144" s="518">
        <v>13222</v>
      </c>
      <c r="Z144" s="516">
        <v>139716</v>
      </c>
      <c r="AA144" s="516"/>
      <c r="AB144" s="531"/>
      <c r="AC144" s="554"/>
      <c r="AD144" s="554"/>
      <c r="AE144" s="554"/>
      <c r="AF144" s="541"/>
      <c r="AG144" s="541"/>
      <c r="AH144" s="541"/>
      <c r="AI144" s="541"/>
      <c r="AK144" s="541"/>
      <c r="AL144" s="541"/>
      <c r="AM144" s="541"/>
      <c r="AN144" s="541"/>
      <c r="AO144" s="541"/>
      <c r="AP144" s="541"/>
      <c r="AU144" s="541"/>
      <c r="AV144" s="541"/>
      <c r="BD144" s="541"/>
    </row>
    <row r="145" spans="1:56">
      <c r="A145" s="491">
        <v>2011</v>
      </c>
      <c r="B145" s="491">
        <v>8</v>
      </c>
      <c r="C145" s="522">
        <v>28853146</v>
      </c>
      <c r="D145" s="531">
        <v>766403</v>
      </c>
      <c r="E145" s="531">
        <v>29619549</v>
      </c>
      <c r="F145" s="558">
        <v>12505111</v>
      </c>
      <c r="G145" s="531">
        <v>-206585</v>
      </c>
      <c r="H145" s="531">
        <v>12298526</v>
      </c>
      <c r="I145" s="558">
        <v>4416437</v>
      </c>
      <c r="J145" s="531">
        <v>92997</v>
      </c>
      <c r="K145" s="531">
        <v>4509434</v>
      </c>
      <c r="L145" s="522">
        <v>195224</v>
      </c>
      <c r="M145" s="522">
        <v>1692003</v>
      </c>
      <c r="N145" s="522">
        <v>275127</v>
      </c>
      <c r="O145" s="531">
        <v>1967130</v>
      </c>
      <c r="P145" s="531">
        <v>48589863</v>
      </c>
      <c r="Q145" s="522">
        <v>0</v>
      </c>
      <c r="R145" s="531">
        <v>48589863</v>
      </c>
      <c r="S145" s="531"/>
      <c r="T145" s="531">
        <v>46622733</v>
      </c>
      <c r="U145" s="531">
        <v>46622733</v>
      </c>
      <c r="V145" s="516">
        <v>45969918</v>
      </c>
      <c r="W145" s="516">
        <v>45969918</v>
      </c>
      <c r="X145" s="518">
        <v>126494</v>
      </c>
      <c r="Y145" s="518">
        <v>13222</v>
      </c>
      <c r="Z145" s="516">
        <v>139716</v>
      </c>
      <c r="AA145" s="516"/>
      <c r="AB145" s="531"/>
      <c r="AC145" s="554"/>
      <c r="AD145" s="554"/>
      <c r="AE145" s="554"/>
      <c r="AF145" s="541"/>
      <c r="AG145" s="541"/>
      <c r="AH145" s="541"/>
      <c r="AI145" s="541"/>
      <c r="AK145" s="541"/>
      <c r="AL145" s="541"/>
      <c r="AM145" s="541"/>
      <c r="AN145" s="541"/>
      <c r="AO145" s="541"/>
      <c r="AP145" s="541"/>
      <c r="AU145" s="541"/>
      <c r="AV145" s="541"/>
      <c r="BD145" s="541"/>
    </row>
    <row r="146" spans="1:56">
      <c r="A146" s="491">
        <v>2011</v>
      </c>
      <c r="B146" s="491">
        <v>9</v>
      </c>
      <c r="C146" s="522">
        <v>26185092</v>
      </c>
      <c r="D146" s="531">
        <v>-2381582</v>
      </c>
      <c r="E146" s="531">
        <v>23803510</v>
      </c>
      <c r="F146" s="558">
        <v>12848161</v>
      </c>
      <c r="G146" s="531">
        <v>-734401</v>
      </c>
      <c r="H146" s="531">
        <v>12113760</v>
      </c>
      <c r="I146" s="558">
        <v>4202726</v>
      </c>
      <c r="J146" s="531">
        <v>-78685</v>
      </c>
      <c r="K146" s="531">
        <v>4124041</v>
      </c>
      <c r="L146" s="522">
        <v>195463</v>
      </c>
      <c r="M146" s="522">
        <v>1492628</v>
      </c>
      <c r="N146" s="522">
        <v>239885</v>
      </c>
      <c r="O146" s="531">
        <v>1732513</v>
      </c>
      <c r="P146" s="531">
        <v>41969287</v>
      </c>
      <c r="Q146" s="522">
        <v>0</v>
      </c>
      <c r="R146" s="531">
        <v>41969287</v>
      </c>
      <c r="S146" s="531"/>
      <c r="T146" s="531">
        <v>40236774</v>
      </c>
      <c r="U146" s="531">
        <v>40236774</v>
      </c>
      <c r="V146" s="516">
        <v>43431442</v>
      </c>
      <c r="W146" s="516">
        <v>43431442</v>
      </c>
      <c r="X146" s="518">
        <v>126494</v>
      </c>
      <c r="Y146" s="518">
        <v>13222</v>
      </c>
      <c r="Z146" s="516">
        <v>139716</v>
      </c>
      <c r="AA146" s="516"/>
      <c r="AB146" s="531"/>
      <c r="AC146" s="554"/>
      <c r="AD146" s="554"/>
      <c r="AE146" s="554"/>
      <c r="AF146" s="541"/>
      <c r="AG146" s="541"/>
      <c r="AH146" s="541"/>
      <c r="AI146" s="541"/>
      <c r="AK146" s="541"/>
      <c r="AL146" s="541"/>
      <c r="AM146" s="541"/>
      <c r="AN146" s="541"/>
      <c r="AO146" s="541"/>
      <c r="AP146" s="541"/>
      <c r="AU146" s="541"/>
      <c r="AV146" s="541"/>
      <c r="BD146" s="541"/>
    </row>
    <row r="147" spans="1:56">
      <c r="A147" s="491">
        <v>2011</v>
      </c>
      <c r="B147" s="491">
        <v>10</v>
      </c>
      <c r="C147" s="522">
        <v>20033732</v>
      </c>
      <c r="D147" s="531">
        <v>-1733565</v>
      </c>
      <c r="E147" s="531">
        <v>18300167</v>
      </c>
      <c r="F147" s="558">
        <v>11331683</v>
      </c>
      <c r="G147" s="531">
        <v>-195250</v>
      </c>
      <c r="H147" s="531">
        <v>11136433</v>
      </c>
      <c r="I147" s="558">
        <v>3676704</v>
      </c>
      <c r="J147" s="531">
        <v>11220</v>
      </c>
      <c r="K147" s="531">
        <v>3687924</v>
      </c>
      <c r="L147" s="522">
        <v>195697</v>
      </c>
      <c r="M147" s="522">
        <v>1292059</v>
      </c>
      <c r="N147" s="522">
        <v>207445</v>
      </c>
      <c r="O147" s="531">
        <v>1499504</v>
      </c>
      <c r="P147" s="531">
        <v>34819725</v>
      </c>
      <c r="Q147" s="522">
        <v>0</v>
      </c>
      <c r="R147" s="531">
        <v>34819725</v>
      </c>
      <c r="S147" s="531"/>
      <c r="T147" s="531">
        <v>33320221</v>
      </c>
      <c r="U147" s="531">
        <v>33320221</v>
      </c>
      <c r="V147" s="516">
        <v>35237816</v>
      </c>
      <c r="W147" s="516">
        <v>35237816</v>
      </c>
      <c r="X147" s="518">
        <v>-297648</v>
      </c>
      <c r="Y147" s="518">
        <v>-25031</v>
      </c>
      <c r="Z147" s="516">
        <v>-322679</v>
      </c>
      <c r="AA147" s="516"/>
      <c r="AB147" s="531"/>
      <c r="AC147" s="554"/>
      <c r="AD147" s="554"/>
      <c r="AE147" s="554"/>
      <c r="AF147" s="541"/>
      <c r="AG147" s="541"/>
      <c r="AH147" s="541"/>
      <c r="AI147" s="541"/>
      <c r="AK147" s="541"/>
      <c r="AL147" s="541"/>
      <c r="AM147" s="541"/>
      <c r="AN147" s="541"/>
      <c r="AO147" s="541"/>
      <c r="AP147" s="541"/>
      <c r="AU147" s="541"/>
      <c r="AV147" s="541"/>
      <c r="BD147" s="541"/>
    </row>
    <row r="148" spans="1:56">
      <c r="A148" s="491">
        <v>2011</v>
      </c>
      <c r="B148" s="491">
        <v>11</v>
      </c>
      <c r="C148" s="522">
        <v>16743505</v>
      </c>
      <c r="D148" s="531">
        <v>-1755177</v>
      </c>
      <c r="E148" s="531">
        <v>14988328</v>
      </c>
      <c r="F148" s="558">
        <v>9978160</v>
      </c>
      <c r="G148" s="531">
        <v>116650</v>
      </c>
      <c r="H148" s="531">
        <v>10094810</v>
      </c>
      <c r="I148" s="558">
        <v>3547967</v>
      </c>
      <c r="J148" s="531">
        <v>-25134</v>
      </c>
      <c r="K148" s="531">
        <v>3522833</v>
      </c>
      <c r="L148" s="522">
        <v>195959</v>
      </c>
      <c r="M148" s="522">
        <v>1252632</v>
      </c>
      <c r="N148" s="522">
        <v>182131</v>
      </c>
      <c r="O148" s="531">
        <v>1434763</v>
      </c>
      <c r="P148" s="531">
        <v>30236693</v>
      </c>
      <c r="Q148" s="522">
        <v>0</v>
      </c>
      <c r="R148" s="531">
        <v>30236693</v>
      </c>
      <c r="S148" s="531"/>
      <c r="T148" s="531">
        <v>28801930</v>
      </c>
      <c r="U148" s="531">
        <v>28801930</v>
      </c>
      <c r="V148" s="516">
        <v>30465591</v>
      </c>
      <c r="W148" s="516">
        <v>30465591</v>
      </c>
      <c r="X148" s="518">
        <v>-297648</v>
      </c>
      <c r="Y148" s="518">
        <v>-25031</v>
      </c>
      <c r="Z148" s="516">
        <v>-322679</v>
      </c>
      <c r="AA148" s="516"/>
      <c r="AB148" s="531"/>
      <c r="AC148" s="554"/>
      <c r="AD148" s="554"/>
      <c r="AE148" s="554"/>
      <c r="AF148" s="541"/>
      <c r="AG148" s="541"/>
      <c r="AH148" s="541"/>
      <c r="AI148" s="541"/>
      <c r="AK148" s="541"/>
      <c r="AL148" s="541"/>
      <c r="AM148" s="541"/>
      <c r="AN148" s="541"/>
      <c r="AO148" s="541"/>
      <c r="AP148" s="541"/>
      <c r="AU148" s="541"/>
      <c r="AV148" s="541"/>
      <c r="BD148" s="541"/>
    </row>
    <row r="149" spans="1:56">
      <c r="A149" s="491">
        <v>2011</v>
      </c>
      <c r="B149" s="491">
        <v>12</v>
      </c>
      <c r="C149" s="522">
        <v>20564311</v>
      </c>
      <c r="D149" s="531">
        <v>1784169</v>
      </c>
      <c r="E149" s="531">
        <v>22348480</v>
      </c>
      <c r="F149" s="558">
        <v>9248126</v>
      </c>
      <c r="G149" s="531">
        <v>491421</v>
      </c>
      <c r="H149" s="531">
        <v>9739547</v>
      </c>
      <c r="I149" s="558">
        <v>3289824</v>
      </c>
      <c r="J149" s="531">
        <v>-18372</v>
      </c>
      <c r="K149" s="531">
        <v>3271452</v>
      </c>
      <c r="L149" s="522">
        <v>196193</v>
      </c>
      <c r="M149" s="522">
        <v>1452558</v>
      </c>
      <c r="N149" s="522">
        <v>203213</v>
      </c>
      <c r="O149" s="531">
        <v>1655771</v>
      </c>
      <c r="P149" s="531">
        <v>37211443</v>
      </c>
      <c r="Q149" s="522">
        <v>0</v>
      </c>
      <c r="R149" s="531">
        <v>37211443</v>
      </c>
      <c r="S149" s="531"/>
      <c r="T149" s="531">
        <v>35555672</v>
      </c>
      <c r="U149" s="531">
        <v>35555672</v>
      </c>
      <c r="V149" s="516">
        <v>33298454</v>
      </c>
      <c r="W149" s="516">
        <v>33298454</v>
      </c>
      <c r="X149" s="518">
        <v>-297648</v>
      </c>
      <c r="Y149" s="518">
        <v>-25031</v>
      </c>
      <c r="Z149" s="516">
        <v>-322679</v>
      </c>
      <c r="AA149" s="516"/>
      <c r="AB149" s="531"/>
      <c r="AC149" s="554"/>
      <c r="AD149" s="554"/>
      <c r="AE149" s="554"/>
      <c r="AF149" s="541"/>
      <c r="AG149" s="541"/>
      <c r="AH149" s="541"/>
      <c r="AI149" s="541"/>
      <c r="AK149" s="541"/>
      <c r="AL149" s="541"/>
      <c r="AM149" s="541"/>
      <c r="AN149" s="541"/>
      <c r="AO149" s="541"/>
      <c r="AP149" s="541"/>
      <c r="AU149" s="541"/>
      <c r="AV149" s="541"/>
      <c r="BD149" s="541"/>
    </row>
    <row r="150" spans="1:56">
      <c r="B150" s="492" t="s">
        <v>112</v>
      </c>
      <c r="C150" s="525">
        <v>262907342</v>
      </c>
      <c r="D150" s="513">
        <v>1626915</v>
      </c>
      <c r="E150" s="513">
        <v>264534257</v>
      </c>
      <c r="F150" s="513">
        <v>130748574</v>
      </c>
      <c r="G150" s="513">
        <v>732634</v>
      </c>
      <c r="H150" s="531">
        <v>131481208</v>
      </c>
      <c r="I150" s="513">
        <v>45048836</v>
      </c>
      <c r="J150" s="513">
        <v>88711</v>
      </c>
      <c r="K150" s="513">
        <v>45137547</v>
      </c>
      <c r="L150" s="525">
        <v>2337422</v>
      </c>
      <c r="M150" s="531">
        <v>17216301</v>
      </c>
      <c r="N150" s="531">
        <v>2634677</v>
      </c>
      <c r="O150" s="531">
        <v>19850978</v>
      </c>
      <c r="P150" s="531">
        <v>463341412</v>
      </c>
      <c r="Q150" s="531">
        <v>0</v>
      </c>
      <c r="R150" s="531">
        <v>463341412</v>
      </c>
      <c r="S150" s="531"/>
      <c r="T150" s="531">
        <v>443490434</v>
      </c>
      <c r="U150" s="531">
        <v>443490434</v>
      </c>
      <c r="V150" s="531">
        <v>441042174</v>
      </c>
      <c r="W150" s="531">
        <v>441042174</v>
      </c>
      <c r="X150" s="531">
        <v>-1875208</v>
      </c>
      <c r="Y150" s="531">
        <v>-147360</v>
      </c>
      <c r="Z150" s="531">
        <v>-2022568</v>
      </c>
      <c r="AA150" s="531"/>
      <c r="AB150" s="531"/>
      <c r="AC150" s="554"/>
      <c r="AD150" s="554"/>
      <c r="AE150" s="554"/>
      <c r="AF150" s="541"/>
      <c r="AG150" s="541"/>
      <c r="AH150" s="541"/>
      <c r="AI150" s="541"/>
      <c r="AK150" s="541"/>
      <c r="AL150" s="541"/>
      <c r="AM150" s="541"/>
      <c r="AN150" s="541"/>
      <c r="AO150" s="541"/>
      <c r="AP150" s="541"/>
      <c r="AU150" s="541"/>
      <c r="AV150" s="541"/>
      <c r="BD150" s="541"/>
    </row>
    <row r="151" spans="1:56">
      <c r="I151" s="540"/>
      <c r="R151" s="540"/>
      <c r="S151" s="540"/>
    </row>
    <row r="152" spans="1:56">
      <c r="A152" s="491">
        <v>2001</v>
      </c>
      <c r="B152" s="491" t="s">
        <v>112</v>
      </c>
      <c r="C152" s="531">
        <v>218322176</v>
      </c>
      <c r="D152" s="531">
        <v>-1469565</v>
      </c>
      <c r="E152" s="531">
        <v>216852611</v>
      </c>
      <c r="F152" s="531">
        <v>112059800</v>
      </c>
      <c r="G152" s="531">
        <v>-70061</v>
      </c>
      <c r="H152" s="531">
        <v>111989739</v>
      </c>
      <c r="I152" s="531">
        <v>37945366</v>
      </c>
      <c r="J152" s="531">
        <v>-211808</v>
      </c>
      <c r="K152" s="531">
        <v>37733558</v>
      </c>
      <c r="L152" s="531">
        <v>2031791</v>
      </c>
      <c r="M152" s="531">
        <v>10902734</v>
      </c>
      <c r="N152" s="531">
        <v>1635200</v>
      </c>
      <c r="O152" s="531">
        <v>12537934</v>
      </c>
      <c r="P152" s="531">
        <v>381145633</v>
      </c>
      <c r="Q152" s="531">
        <v>3995</v>
      </c>
      <c r="R152" s="531">
        <v>381149628</v>
      </c>
      <c r="S152" s="531"/>
      <c r="T152" s="531">
        <v>368607699</v>
      </c>
      <c r="U152" s="531">
        <v>368611694</v>
      </c>
      <c r="V152" s="531">
        <v>370359133</v>
      </c>
      <c r="W152" s="531">
        <v>370363128</v>
      </c>
    </row>
    <row r="153" spans="1:56">
      <c r="C153" s="531"/>
      <c r="D153" s="531"/>
      <c r="E153" s="531"/>
      <c r="F153" s="531"/>
      <c r="G153" s="531"/>
      <c r="H153" s="531"/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31"/>
      <c r="T153" s="531"/>
      <c r="U153" s="531"/>
      <c r="V153" s="531"/>
      <c r="W153" s="531"/>
    </row>
    <row r="154" spans="1:56">
      <c r="A154" s="491">
        <v>2002</v>
      </c>
      <c r="B154" s="491" t="s">
        <v>112</v>
      </c>
      <c r="C154" s="531">
        <v>216686259</v>
      </c>
      <c r="D154" s="531">
        <v>4664819</v>
      </c>
      <c r="E154" s="531">
        <v>221351078</v>
      </c>
      <c r="F154" s="531">
        <v>111467792</v>
      </c>
      <c r="G154" s="531">
        <v>2124065</v>
      </c>
      <c r="H154" s="531">
        <v>113591857</v>
      </c>
      <c r="I154" s="531">
        <v>39835015</v>
      </c>
      <c r="J154" s="531">
        <v>727079</v>
      </c>
      <c r="K154" s="531">
        <v>40562094</v>
      </c>
      <c r="L154" s="531">
        <v>2053211</v>
      </c>
      <c r="M154" s="531">
        <v>11694259</v>
      </c>
      <c r="N154" s="531">
        <v>1730254</v>
      </c>
      <c r="O154" s="531">
        <v>13424513</v>
      </c>
      <c r="P154" s="531">
        <v>390982753</v>
      </c>
      <c r="Q154" s="531">
        <v>3209</v>
      </c>
      <c r="R154" s="531">
        <v>390985962</v>
      </c>
      <c r="S154" s="531"/>
      <c r="T154" s="531">
        <v>377558240</v>
      </c>
      <c r="U154" s="531">
        <v>377561449</v>
      </c>
      <c r="V154" s="531">
        <v>370042277</v>
      </c>
      <c r="W154" s="531">
        <v>370045486</v>
      </c>
    </row>
    <row r="155" spans="1:56">
      <c r="A155" s="491">
        <v>2003</v>
      </c>
      <c r="B155" s="491" t="s">
        <v>112</v>
      </c>
      <c r="C155" s="531">
        <v>229300113</v>
      </c>
      <c r="D155" s="531">
        <v>1083951</v>
      </c>
      <c r="E155" s="531">
        <v>230384064</v>
      </c>
      <c r="F155" s="531">
        <v>113856024</v>
      </c>
      <c r="G155" s="531">
        <v>468870</v>
      </c>
      <c r="H155" s="531">
        <v>114324894</v>
      </c>
      <c r="I155" s="531">
        <v>44189332</v>
      </c>
      <c r="J155" s="531">
        <v>73639</v>
      </c>
      <c r="K155" s="531">
        <v>44262971</v>
      </c>
      <c r="L155" s="531">
        <v>2128246</v>
      </c>
      <c r="M155" s="531">
        <v>11809413</v>
      </c>
      <c r="N155" s="531">
        <v>1793918</v>
      </c>
      <c r="O155" s="531">
        <v>13603331</v>
      </c>
      <c r="P155" s="531">
        <v>404703506</v>
      </c>
      <c r="Q155" s="531">
        <v>0</v>
      </c>
      <c r="R155" s="531">
        <v>404703506</v>
      </c>
      <c r="S155" s="531"/>
      <c r="T155" s="531">
        <v>391100175</v>
      </c>
      <c r="U155" s="531">
        <v>391100175</v>
      </c>
      <c r="V155" s="531">
        <v>389473715</v>
      </c>
      <c r="W155" s="531">
        <v>389473715</v>
      </c>
    </row>
    <row r="156" spans="1:56">
      <c r="A156" s="491">
        <v>2004</v>
      </c>
      <c r="B156" s="491" t="s">
        <v>112</v>
      </c>
      <c r="C156" s="531">
        <v>232327063</v>
      </c>
      <c r="D156" s="531">
        <v>1140888</v>
      </c>
      <c r="E156" s="531">
        <v>233467951</v>
      </c>
      <c r="F156" s="531">
        <v>115392737</v>
      </c>
      <c r="G156" s="531">
        <v>660822</v>
      </c>
      <c r="H156" s="531">
        <v>116053559</v>
      </c>
      <c r="I156" s="531">
        <v>43263569</v>
      </c>
      <c r="J156" s="531">
        <v>80771</v>
      </c>
      <c r="K156" s="531">
        <v>43344340</v>
      </c>
      <c r="L156" s="531">
        <v>2154393</v>
      </c>
      <c r="M156" s="531">
        <v>12295719</v>
      </c>
      <c r="N156" s="531">
        <v>1870468</v>
      </c>
      <c r="O156" s="531">
        <v>14166187</v>
      </c>
      <c r="P156" s="531">
        <v>409186430</v>
      </c>
      <c r="Q156" s="531">
        <v>0</v>
      </c>
      <c r="R156" s="531">
        <v>409186430</v>
      </c>
      <c r="S156" s="531"/>
      <c r="T156" s="531">
        <v>395020243</v>
      </c>
      <c r="U156" s="531">
        <v>395020243</v>
      </c>
      <c r="V156" s="531">
        <v>393137762</v>
      </c>
      <c r="W156" s="531">
        <v>393137762</v>
      </c>
    </row>
    <row r="157" spans="1:56">
      <c r="A157" s="491">
        <v>2005</v>
      </c>
      <c r="B157" s="491" t="s">
        <v>112</v>
      </c>
      <c r="C157" s="531">
        <v>235442272</v>
      </c>
      <c r="D157" s="531">
        <v>1200034</v>
      </c>
      <c r="E157" s="531">
        <v>236642306</v>
      </c>
      <c r="F157" s="531">
        <v>118019846</v>
      </c>
      <c r="G157" s="531">
        <v>686874</v>
      </c>
      <c r="H157" s="531">
        <v>118706720</v>
      </c>
      <c r="I157" s="531">
        <v>43250135</v>
      </c>
      <c r="J157" s="531">
        <v>80593</v>
      </c>
      <c r="K157" s="531">
        <v>43330728</v>
      </c>
      <c r="L157" s="531">
        <v>2180540</v>
      </c>
      <c r="M157" s="531">
        <v>12831877</v>
      </c>
      <c r="N157" s="531">
        <v>1957788</v>
      </c>
      <c r="O157" s="531">
        <v>14789665</v>
      </c>
      <c r="P157" s="531">
        <v>415649959</v>
      </c>
      <c r="Q157" s="531">
        <v>0</v>
      </c>
      <c r="R157" s="531">
        <v>415649959</v>
      </c>
      <c r="S157" s="531"/>
      <c r="T157" s="531">
        <v>400860294</v>
      </c>
      <c r="U157" s="531">
        <v>400860294</v>
      </c>
      <c r="V157" s="531">
        <v>398892793</v>
      </c>
      <c r="W157" s="531">
        <v>398892793</v>
      </c>
    </row>
    <row r="158" spans="1:56">
      <c r="A158" s="491">
        <v>2006</v>
      </c>
      <c r="B158" s="491" t="s">
        <v>112</v>
      </c>
      <c r="C158" s="531">
        <v>239397608</v>
      </c>
      <c r="D158" s="531">
        <v>1268327</v>
      </c>
      <c r="E158" s="531">
        <v>240665935</v>
      </c>
      <c r="F158" s="531">
        <v>120231140</v>
      </c>
      <c r="G158" s="531">
        <v>663565</v>
      </c>
      <c r="H158" s="531">
        <v>120894705</v>
      </c>
      <c r="I158" s="531">
        <v>43506725</v>
      </c>
      <c r="J158" s="531">
        <v>85263</v>
      </c>
      <c r="K158" s="531">
        <v>43591988</v>
      </c>
      <c r="L158" s="531">
        <v>2206687</v>
      </c>
      <c r="M158" s="531">
        <v>13402810</v>
      </c>
      <c r="N158" s="531">
        <v>2045947</v>
      </c>
      <c r="O158" s="531">
        <v>15448757</v>
      </c>
      <c r="P158" s="531">
        <v>422808072</v>
      </c>
      <c r="Q158" s="531">
        <v>0</v>
      </c>
      <c r="R158" s="531">
        <v>422808072</v>
      </c>
      <c r="S158" s="531"/>
      <c r="T158" s="531">
        <v>407359315</v>
      </c>
      <c r="U158" s="531">
        <v>407359315</v>
      </c>
      <c r="V158" s="531">
        <v>405342160</v>
      </c>
      <c r="W158" s="531">
        <v>405342160</v>
      </c>
    </row>
    <row r="159" spans="1:56">
      <c r="C159" s="531"/>
      <c r="D159" s="531"/>
      <c r="E159" s="531"/>
      <c r="F159" s="531"/>
      <c r="G159" s="531"/>
      <c r="H159" s="531"/>
      <c r="I159" s="531"/>
      <c r="J159" s="531"/>
      <c r="K159" s="531"/>
      <c r="L159" s="531"/>
      <c r="M159" s="531"/>
      <c r="N159" s="531"/>
      <c r="O159" s="531"/>
      <c r="P159" s="531"/>
      <c r="Q159" s="531"/>
      <c r="R159" s="531"/>
      <c r="S159" s="531"/>
      <c r="T159" s="531"/>
      <c r="U159" s="531"/>
      <c r="V159" s="531"/>
      <c r="W159" s="531"/>
    </row>
    <row r="160" spans="1:56">
      <c r="A160" s="491">
        <v>2007</v>
      </c>
      <c r="B160" s="491" t="s">
        <v>112</v>
      </c>
      <c r="C160" s="531">
        <v>243223406</v>
      </c>
      <c r="D160" s="531">
        <v>1323818</v>
      </c>
      <c r="E160" s="531">
        <v>244547224</v>
      </c>
      <c r="F160" s="531">
        <v>122387824</v>
      </c>
      <c r="G160" s="531">
        <v>572285</v>
      </c>
      <c r="H160" s="531">
        <v>122960109</v>
      </c>
      <c r="I160" s="531">
        <v>43882898</v>
      </c>
      <c r="J160" s="531">
        <v>80389</v>
      </c>
      <c r="K160" s="531">
        <v>43963287</v>
      </c>
      <c r="L160" s="531">
        <v>2232834</v>
      </c>
      <c r="M160" s="531">
        <v>13993548</v>
      </c>
      <c r="N160" s="531">
        <v>2137532</v>
      </c>
      <c r="O160" s="531">
        <v>16131080</v>
      </c>
      <c r="P160" s="531">
        <v>429834534</v>
      </c>
      <c r="Q160" s="531">
        <v>0</v>
      </c>
      <c r="R160" s="531">
        <v>429834534</v>
      </c>
      <c r="S160" s="531"/>
      <c r="T160" s="531">
        <v>413703454</v>
      </c>
      <c r="U160" s="531">
        <v>413703454</v>
      </c>
      <c r="V160" s="531">
        <v>411726962</v>
      </c>
      <c r="W160" s="531">
        <v>411726962</v>
      </c>
    </row>
    <row r="161" spans="1:23">
      <c r="A161" s="491">
        <v>2008</v>
      </c>
      <c r="B161" s="491" t="s">
        <v>112</v>
      </c>
      <c r="C161" s="531">
        <v>247675782</v>
      </c>
      <c r="D161" s="531">
        <v>1386049</v>
      </c>
      <c r="E161" s="531">
        <v>249061831</v>
      </c>
      <c r="F161" s="531">
        <v>124066168</v>
      </c>
      <c r="G161" s="531">
        <v>750453</v>
      </c>
      <c r="H161" s="531">
        <v>124816621</v>
      </c>
      <c r="I161" s="531">
        <v>44082960</v>
      </c>
      <c r="J161" s="531">
        <v>92091</v>
      </c>
      <c r="K161" s="531">
        <v>44175051</v>
      </c>
      <c r="L161" s="531">
        <v>2258981</v>
      </c>
      <c r="M161" s="531">
        <v>14721769</v>
      </c>
      <c r="N161" s="531">
        <v>2250108</v>
      </c>
      <c r="O161" s="531">
        <v>16971877</v>
      </c>
      <c r="P161" s="531">
        <v>437284361</v>
      </c>
      <c r="Q161" s="531">
        <v>0</v>
      </c>
      <c r="R161" s="531">
        <v>437284361</v>
      </c>
      <c r="S161" s="531"/>
      <c r="T161" s="531">
        <v>420312484</v>
      </c>
      <c r="U161" s="531">
        <v>420312484</v>
      </c>
      <c r="V161" s="531">
        <v>418083891</v>
      </c>
      <c r="W161" s="531">
        <v>418083891</v>
      </c>
    </row>
    <row r="162" spans="1:23">
      <c r="A162" s="491">
        <v>2009</v>
      </c>
      <c r="B162" s="491" t="s">
        <v>112</v>
      </c>
      <c r="C162" s="531">
        <v>252206200</v>
      </c>
      <c r="D162" s="531">
        <v>1445434</v>
      </c>
      <c r="E162" s="531">
        <v>253651634</v>
      </c>
      <c r="F162" s="531">
        <v>126278610</v>
      </c>
      <c r="G162" s="531">
        <v>776255</v>
      </c>
      <c r="H162" s="531">
        <v>127054865</v>
      </c>
      <c r="I162" s="531">
        <v>44475782</v>
      </c>
      <c r="J162" s="531">
        <v>93891</v>
      </c>
      <c r="K162" s="531">
        <v>44569673</v>
      </c>
      <c r="L162" s="531">
        <v>2285128</v>
      </c>
      <c r="M162" s="531">
        <v>15546032</v>
      </c>
      <c r="N162" s="531">
        <v>2371618</v>
      </c>
      <c r="O162" s="531">
        <v>17917650</v>
      </c>
      <c r="P162" s="531">
        <v>445478950</v>
      </c>
      <c r="Q162" s="531">
        <v>0</v>
      </c>
      <c r="R162" s="531">
        <v>445478950</v>
      </c>
      <c r="S162" s="531"/>
      <c r="T162" s="531">
        <v>427561300</v>
      </c>
      <c r="U162" s="531">
        <v>427561300</v>
      </c>
      <c r="V162" s="531">
        <v>425245720</v>
      </c>
      <c r="W162" s="531">
        <v>425245720</v>
      </c>
    </row>
    <row r="163" spans="1:23">
      <c r="A163" s="491">
        <v>2010</v>
      </c>
      <c r="B163" s="491" t="s">
        <v>112</v>
      </c>
      <c r="C163" s="531">
        <v>257189971</v>
      </c>
      <c r="D163" s="531">
        <v>1500181</v>
      </c>
      <c r="E163" s="531">
        <v>258690152</v>
      </c>
      <c r="F163" s="531">
        <v>128403662</v>
      </c>
      <c r="G163" s="531">
        <v>740925</v>
      </c>
      <c r="H163" s="531">
        <v>129144587</v>
      </c>
      <c r="I163" s="531">
        <v>44747465</v>
      </c>
      <c r="J163" s="531">
        <v>91382</v>
      </c>
      <c r="K163" s="531">
        <v>44838847</v>
      </c>
      <c r="L163" s="531">
        <v>2311275</v>
      </c>
      <c r="M163" s="531">
        <v>16370995</v>
      </c>
      <c r="N163" s="531">
        <v>2497851</v>
      </c>
      <c r="O163" s="531">
        <v>18868846</v>
      </c>
      <c r="P163" s="531">
        <v>453853707</v>
      </c>
      <c r="Q163" s="531">
        <v>0</v>
      </c>
      <c r="R163" s="531">
        <v>453853707</v>
      </c>
      <c r="S163" s="531"/>
      <c r="T163" s="531">
        <v>434984861</v>
      </c>
      <c r="U163" s="531">
        <v>434984861</v>
      </c>
      <c r="V163" s="531">
        <v>432652373</v>
      </c>
      <c r="W163" s="531">
        <v>432652373</v>
      </c>
    </row>
    <row r="164" spans="1:23">
      <c r="A164" s="491">
        <v>2011</v>
      </c>
      <c r="B164" s="491" t="s">
        <v>112</v>
      </c>
      <c r="C164" s="531">
        <v>262907342</v>
      </c>
      <c r="D164" s="531">
        <v>1626915</v>
      </c>
      <c r="E164" s="531">
        <v>264534257</v>
      </c>
      <c r="F164" s="531">
        <v>130748574</v>
      </c>
      <c r="G164" s="531">
        <v>732634</v>
      </c>
      <c r="H164" s="531">
        <v>131481208</v>
      </c>
      <c r="I164" s="531">
        <v>45048836</v>
      </c>
      <c r="J164" s="531">
        <v>88711</v>
      </c>
      <c r="K164" s="531">
        <v>45137547</v>
      </c>
      <c r="L164" s="531">
        <v>2337422</v>
      </c>
      <c r="M164" s="531">
        <v>17216301</v>
      </c>
      <c r="N164" s="531">
        <v>2634677</v>
      </c>
      <c r="O164" s="531">
        <v>19850978</v>
      </c>
      <c r="P164" s="531">
        <v>463341412</v>
      </c>
      <c r="Q164" s="531">
        <v>0</v>
      </c>
      <c r="R164" s="531">
        <v>463341412</v>
      </c>
      <c r="S164" s="531"/>
      <c r="T164" s="531">
        <v>443490434</v>
      </c>
      <c r="U164" s="531">
        <v>443490434</v>
      </c>
      <c r="V164" s="531">
        <v>441042174</v>
      </c>
      <c r="W164" s="531">
        <v>441042174</v>
      </c>
    </row>
    <row r="165" spans="1:23">
      <c r="B165" s="541"/>
      <c r="C165" s="531"/>
      <c r="D165" s="531"/>
      <c r="E165" s="531"/>
      <c r="F165" s="531"/>
      <c r="G165" s="531"/>
      <c r="H165" s="531"/>
      <c r="I165" s="531"/>
      <c r="J165" s="531"/>
      <c r="K165" s="531"/>
      <c r="L165" s="531"/>
      <c r="M165" s="531"/>
      <c r="N165" s="531"/>
      <c r="O165" s="531"/>
      <c r="P165" s="531"/>
      <c r="Q165" s="531"/>
      <c r="R165" s="531"/>
      <c r="S165" s="531"/>
      <c r="T165" s="531"/>
    </row>
    <row r="166" spans="1:23">
      <c r="A166" s="491">
        <v>2001</v>
      </c>
      <c r="B166" s="491" t="s">
        <v>112</v>
      </c>
      <c r="C166" s="531">
        <v>218.32217600000001</v>
      </c>
      <c r="D166" s="531">
        <v>-1.469565</v>
      </c>
      <c r="E166" s="531">
        <v>216.852611</v>
      </c>
      <c r="F166" s="531">
        <v>112.0598</v>
      </c>
      <c r="G166" s="531">
        <v>-7.0060999999999998E-2</v>
      </c>
      <c r="H166" s="531">
        <v>111.989739</v>
      </c>
      <c r="I166" s="531">
        <v>37.945366</v>
      </c>
      <c r="J166" s="531">
        <v>-0.211808</v>
      </c>
      <c r="K166" s="531">
        <v>37.733558000000002</v>
      </c>
      <c r="L166" s="531">
        <v>2.0317910000000001</v>
      </c>
      <c r="M166" s="531">
        <v>10.902734000000001</v>
      </c>
      <c r="N166" s="531">
        <v>1.6352</v>
      </c>
      <c r="O166" s="531">
        <v>12.537934</v>
      </c>
      <c r="P166" s="531">
        <v>381.14563299999998</v>
      </c>
      <c r="Q166" s="531">
        <v>3.9950000000000003E-3</v>
      </c>
      <c r="R166" s="531">
        <v>381.14962800000001</v>
      </c>
      <c r="S166" s="531"/>
      <c r="T166" s="531">
        <v>368.60769900000003</v>
      </c>
      <c r="U166" s="531">
        <v>368.611694</v>
      </c>
      <c r="V166" s="531">
        <v>370.35913299999999</v>
      </c>
      <c r="W166" s="531">
        <v>370.36312800000002</v>
      </c>
    </row>
    <row r="167" spans="1:23">
      <c r="C167" s="531"/>
      <c r="D167" s="531"/>
      <c r="E167" s="531"/>
      <c r="F167" s="531"/>
      <c r="G167" s="531"/>
      <c r="H167" s="531"/>
      <c r="I167" s="531"/>
      <c r="J167" s="531"/>
      <c r="K167" s="531"/>
      <c r="L167" s="531"/>
      <c r="M167" s="531"/>
      <c r="N167" s="531"/>
      <c r="O167" s="531"/>
      <c r="P167" s="531"/>
      <c r="Q167" s="531"/>
      <c r="R167" s="531"/>
      <c r="S167" s="531"/>
      <c r="T167" s="531"/>
      <c r="U167" s="531"/>
      <c r="V167" s="531"/>
      <c r="W167" s="531"/>
    </row>
    <row r="168" spans="1:23">
      <c r="A168" s="491">
        <v>2002</v>
      </c>
      <c r="B168" s="491" t="s">
        <v>112</v>
      </c>
      <c r="C168" s="531">
        <v>216.68625900000001</v>
      </c>
      <c r="D168" s="531">
        <v>4.6648189999999996</v>
      </c>
      <c r="E168" s="531">
        <v>221.351078</v>
      </c>
      <c r="F168" s="531">
        <v>111.467792</v>
      </c>
      <c r="G168" s="531">
        <v>2.1240649999999999</v>
      </c>
      <c r="H168" s="531">
        <v>113.591857</v>
      </c>
      <c r="I168" s="531">
        <v>39.835014999999999</v>
      </c>
      <c r="J168" s="531">
        <v>0.72707900000000003</v>
      </c>
      <c r="K168" s="531">
        <v>40.562094000000002</v>
      </c>
      <c r="L168" s="531">
        <v>2.0532110000000001</v>
      </c>
      <c r="M168" s="531">
        <v>11.694259000000001</v>
      </c>
      <c r="N168" s="531">
        <v>1.730254</v>
      </c>
      <c r="O168" s="531">
        <v>13.424512999999999</v>
      </c>
      <c r="P168" s="531">
        <v>390.982753</v>
      </c>
      <c r="Q168" s="531">
        <v>3.209E-3</v>
      </c>
      <c r="R168" s="531">
        <v>390.98596199999997</v>
      </c>
      <c r="S168" s="531"/>
      <c r="T168" s="531">
        <v>377.55824000000001</v>
      </c>
      <c r="U168" s="531">
        <v>377.56144899999998</v>
      </c>
      <c r="V168" s="531">
        <v>370.04227700000001</v>
      </c>
      <c r="W168" s="531">
        <v>370.04548599999998</v>
      </c>
    </row>
    <row r="169" spans="1:23">
      <c r="A169" s="491">
        <v>2003</v>
      </c>
      <c r="B169" s="491" t="s">
        <v>112</v>
      </c>
      <c r="C169" s="531">
        <v>229.30011300000001</v>
      </c>
      <c r="D169" s="531">
        <v>1.0839510000000001</v>
      </c>
      <c r="E169" s="531">
        <v>230.384064</v>
      </c>
      <c r="F169" s="531">
        <v>113.85602400000001</v>
      </c>
      <c r="G169" s="531">
        <v>0.46887000000000001</v>
      </c>
      <c r="H169" s="531">
        <v>114.324894</v>
      </c>
      <c r="I169" s="531">
        <v>44.189332</v>
      </c>
      <c r="J169" s="531">
        <v>7.3638999999999996E-2</v>
      </c>
      <c r="K169" s="531">
        <v>44.262971</v>
      </c>
      <c r="L169" s="531">
        <v>2.1282459999999999</v>
      </c>
      <c r="M169" s="531">
        <v>11.809412999999999</v>
      </c>
      <c r="N169" s="531">
        <v>1.7939179999999999</v>
      </c>
      <c r="O169" s="531">
        <v>13.603331000000001</v>
      </c>
      <c r="P169" s="531">
        <v>404.703506</v>
      </c>
      <c r="Q169" s="531">
        <v>0</v>
      </c>
      <c r="R169" s="531">
        <v>404.703506</v>
      </c>
      <c r="S169" s="531"/>
      <c r="T169" s="531">
        <v>391.10017499999998</v>
      </c>
      <c r="U169" s="531">
        <v>391.10017499999998</v>
      </c>
      <c r="V169" s="531">
        <v>389.47371500000003</v>
      </c>
      <c r="W169" s="531">
        <v>389.47371500000003</v>
      </c>
    </row>
    <row r="170" spans="1:23">
      <c r="A170" s="491">
        <v>2004</v>
      </c>
      <c r="B170" s="491" t="s">
        <v>112</v>
      </c>
      <c r="C170" s="531">
        <v>232.32706300000001</v>
      </c>
      <c r="D170" s="531">
        <v>1.1408879999999999</v>
      </c>
      <c r="E170" s="531">
        <v>233.467951</v>
      </c>
      <c r="F170" s="531">
        <v>115.392737</v>
      </c>
      <c r="G170" s="531">
        <v>0.66082200000000002</v>
      </c>
      <c r="H170" s="531">
        <v>116.05355900000001</v>
      </c>
      <c r="I170" s="531">
        <v>43.263568999999997</v>
      </c>
      <c r="J170" s="531">
        <v>8.0770999999999996E-2</v>
      </c>
      <c r="K170" s="531">
        <v>43.344340000000003</v>
      </c>
      <c r="L170" s="531">
        <v>2.1543929999999998</v>
      </c>
      <c r="M170" s="531">
        <v>12.295719</v>
      </c>
      <c r="N170" s="531">
        <v>1.870468</v>
      </c>
      <c r="O170" s="531">
        <v>14.166187000000001</v>
      </c>
      <c r="P170" s="531">
        <v>409.18642999999997</v>
      </c>
      <c r="Q170" s="531">
        <v>0</v>
      </c>
      <c r="R170" s="531">
        <v>409.18642999999997</v>
      </c>
      <c r="S170" s="531"/>
      <c r="T170" s="531">
        <v>395.02024299999999</v>
      </c>
      <c r="U170" s="531">
        <v>395.02024299999999</v>
      </c>
      <c r="V170" s="531">
        <v>393.13776200000001</v>
      </c>
      <c r="W170" s="531">
        <v>393.13776200000001</v>
      </c>
    </row>
    <row r="171" spans="1:23">
      <c r="A171" s="491">
        <v>2005</v>
      </c>
      <c r="B171" s="491" t="s">
        <v>112</v>
      </c>
      <c r="C171" s="531">
        <v>235.442272</v>
      </c>
      <c r="D171" s="531">
        <v>1.200034</v>
      </c>
      <c r="E171" s="531">
        <v>236.64230599999999</v>
      </c>
      <c r="F171" s="531">
        <v>118.019846</v>
      </c>
      <c r="G171" s="531">
        <v>0.68687399999999998</v>
      </c>
      <c r="H171" s="531">
        <v>118.70672</v>
      </c>
      <c r="I171" s="531">
        <v>43.250135</v>
      </c>
      <c r="J171" s="531">
        <v>8.0592999999999998E-2</v>
      </c>
      <c r="K171" s="531">
        <v>43.330728000000001</v>
      </c>
      <c r="L171" s="531">
        <v>2.1805400000000001</v>
      </c>
      <c r="M171" s="531">
        <v>12.831877</v>
      </c>
      <c r="N171" s="531">
        <v>1.9577880000000001</v>
      </c>
      <c r="O171" s="531">
        <v>14.789664999999999</v>
      </c>
      <c r="P171" s="531">
        <v>415.64995900000002</v>
      </c>
      <c r="Q171" s="531">
        <v>0</v>
      </c>
      <c r="R171" s="531">
        <v>415.64995900000002</v>
      </c>
      <c r="S171" s="531"/>
      <c r="T171" s="531">
        <v>400.86029400000001</v>
      </c>
      <c r="U171" s="531">
        <v>400.86029400000001</v>
      </c>
      <c r="V171" s="531">
        <v>398.89279299999998</v>
      </c>
      <c r="W171" s="531">
        <v>398.89279299999998</v>
      </c>
    </row>
    <row r="172" spans="1:23">
      <c r="A172" s="491">
        <v>2006</v>
      </c>
      <c r="B172" s="491" t="s">
        <v>112</v>
      </c>
      <c r="C172" s="531">
        <v>239.39760799999999</v>
      </c>
      <c r="D172" s="531">
        <v>1.268327</v>
      </c>
      <c r="E172" s="531">
        <v>240.66593499999999</v>
      </c>
      <c r="F172" s="531">
        <v>120.23114</v>
      </c>
      <c r="G172" s="531">
        <v>0.66356499999999996</v>
      </c>
      <c r="H172" s="531">
        <v>120.894705</v>
      </c>
      <c r="I172" s="531">
        <v>43.506725000000003</v>
      </c>
      <c r="J172" s="531">
        <v>8.5263000000000005E-2</v>
      </c>
      <c r="K172" s="531">
        <v>43.591988000000001</v>
      </c>
      <c r="L172" s="531">
        <v>2.2066870000000001</v>
      </c>
      <c r="M172" s="531">
        <v>13.402810000000001</v>
      </c>
      <c r="N172" s="531">
        <v>2.045947</v>
      </c>
      <c r="O172" s="531">
        <v>15.448757000000001</v>
      </c>
      <c r="P172" s="531">
        <v>422.80807199999998</v>
      </c>
      <c r="Q172" s="531">
        <v>0</v>
      </c>
      <c r="R172" s="531">
        <v>422.80807199999998</v>
      </c>
      <c r="S172" s="531"/>
      <c r="T172" s="531">
        <v>407.35931499999998</v>
      </c>
      <c r="U172" s="531">
        <v>407.35931499999998</v>
      </c>
      <c r="V172" s="531">
        <v>405.34215999999998</v>
      </c>
      <c r="W172" s="531">
        <v>405.34215999999998</v>
      </c>
    </row>
    <row r="173" spans="1:23">
      <c r="C173" s="531"/>
      <c r="D173" s="531"/>
      <c r="E173" s="531"/>
      <c r="F173" s="531"/>
      <c r="G173" s="531"/>
      <c r="H173" s="531"/>
      <c r="I173" s="531"/>
      <c r="J173" s="531"/>
      <c r="K173" s="531"/>
      <c r="L173" s="531"/>
      <c r="M173" s="531"/>
      <c r="N173" s="531"/>
      <c r="O173" s="531"/>
      <c r="P173" s="531"/>
      <c r="Q173" s="531"/>
      <c r="R173" s="531"/>
      <c r="S173" s="531"/>
      <c r="T173" s="531"/>
      <c r="U173" s="531"/>
      <c r="V173" s="531"/>
      <c r="W173" s="531"/>
    </row>
    <row r="174" spans="1:23">
      <c r="A174" s="491">
        <v>2007</v>
      </c>
      <c r="B174" s="491" t="s">
        <v>112</v>
      </c>
      <c r="C174" s="531">
        <v>243.22340600000001</v>
      </c>
      <c r="D174" s="531">
        <v>1.3238179999999999</v>
      </c>
      <c r="E174" s="531">
        <v>244.547224</v>
      </c>
      <c r="F174" s="531">
        <v>122.38782399999999</v>
      </c>
      <c r="G174" s="531">
        <v>0.57228500000000004</v>
      </c>
      <c r="H174" s="531">
        <v>122.960109</v>
      </c>
      <c r="I174" s="531">
        <v>43.882897999999997</v>
      </c>
      <c r="J174" s="531">
        <v>8.0389000000000002E-2</v>
      </c>
      <c r="K174" s="531">
        <v>43.963287000000001</v>
      </c>
      <c r="L174" s="531">
        <v>2.232834</v>
      </c>
      <c r="M174" s="531">
        <v>13.993548000000001</v>
      </c>
      <c r="N174" s="531">
        <v>2.1375320000000002</v>
      </c>
      <c r="O174" s="531">
        <v>16.131080000000001</v>
      </c>
      <c r="P174" s="531">
        <v>429.83453400000002</v>
      </c>
      <c r="Q174" s="531">
        <v>0</v>
      </c>
      <c r="R174" s="531">
        <v>429.83453400000002</v>
      </c>
      <c r="S174" s="531"/>
      <c r="T174" s="531">
        <v>413.70345400000002</v>
      </c>
      <c r="U174" s="531">
        <v>413.70345400000002</v>
      </c>
      <c r="V174" s="531">
        <v>411.72696200000001</v>
      </c>
      <c r="W174" s="531">
        <v>411.72696200000001</v>
      </c>
    </row>
    <row r="175" spans="1:23">
      <c r="A175" s="491">
        <v>2008</v>
      </c>
      <c r="B175" s="491" t="s">
        <v>112</v>
      </c>
      <c r="C175" s="531">
        <v>247.675782</v>
      </c>
      <c r="D175" s="531">
        <v>1.3860490000000001</v>
      </c>
      <c r="E175" s="531">
        <v>249.06183100000001</v>
      </c>
      <c r="F175" s="531">
        <v>124.066168</v>
      </c>
      <c r="G175" s="531">
        <v>0.75045300000000004</v>
      </c>
      <c r="H175" s="531">
        <v>124.816621</v>
      </c>
      <c r="I175" s="531">
        <v>44.08296</v>
      </c>
      <c r="J175" s="531">
        <v>9.2091000000000006E-2</v>
      </c>
      <c r="K175" s="531">
        <v>44.175051000000003</v>
      </c>
      <c r="L175" s="531">
        <v>2.2589809999999999</v>
      </c>
      <c r="M175" s="531">
        <v>14.721769</v>
      </c>
      <c r="N175" s="531">
        <v>2.250108</v>
      </c>
      <c r="O175" s="531">
        <v>16.971876999999999</v>
      </c>
      <c r="P175" s="531">
        <v>437.28436099999999</v>
      </c>
      <c r="Q175" s="531">
        <v>0</v>
      </c>
      <c r="R175" s="531">
        <v>437.28436099999999</v>
      </c>
      <c r="S175" s="531"/>
      <c r="T175" s="531">
        <v>420.31248399999998</v>
      </c>
      <c r="U175" s="531">
        <v>420.31248399999998</v>
      </c>
      <c r="V175" s="531">
        <v>418.08389099999999</v>
      </c>
      <c r="W175" s="531">
        <v>418.08389099999999</v>
      </c>
    </row>
    <row r="176" spans="1:23">
      <c r="A176" s="491">
        <v>2009</v>
      </c>
      <c r="B176" s="491" t="s">
        <v>112</v>
      </c>
      <c r="C176" s="531">
        <v>252.2062</v>
      </c>
      <c r="D176" s="531">
        <v>1.4454340000000001</v>
      </c>
      <c r="E176" s="531">
        <v>253.651634</v>
      </c>
      <c r="F176" s="531">
        <v>126.27861</v>
      </c>
      <c r="G176" s="531">
        <v>0.77625500000000003</v>
      </c>
      <c r="H176" s="531">
        <v>127.05486500000001</v>
      </c>
      <c r="I176" s="531">
        <v>44.475782000000002</v>
      </c>
      <c r="J176" s="531">
        <v>9.3891000000000002E-2</v>
      </c>
      <c r="K176" s="531">
        <v>44.569673000000002</v>
      </c>
      <c r="L176" s="531">
        <v>2.2851279999999998</v>
      </c>
      <c r="M176" s="531">
        <v>15.546032</v>
      </c>
      <c r="N176" s="531">
        <v>2.3716179999999998</v>
      </c>
      <c r="O176" s="531">
        <v>17.917649999999998</v>
      </c>
      <c r="P176" s="531">
        <v>445.47895</v>
      </c>
      <c r="Q176" s="531">
        <v>0</v>
      </c>
      <c r="R176" s="531">
        <v>445.47895</v>
      </c>
      <c r="S176" s="531"/>
      <c r="T176" s="531">
        <v>427.56130000000002</v>
      </c>
      <c r="U176" s="531">
        <v>427.56130000000002</v>
      </c>
      <c r="V176" s="531">
        <v>425.24572000000001</v>
      </c>
      <c r="W176" s="531">
        <v>425.24572000000001</v>
      </c>
    </row>
    <row r="177" spans="1:58">
      <c r="A177" s="491">
        <v>2010</v>
      </c>
      <c r="B177" s="491" t="s">
        <v>112</v>
      </c>
      <c r="C177" s="531">
        <v>257.18997100000001</v>
      </c>
      <c r="D177" s="531">
        <v>1.500181</v>
      </c>
      <c r="E177" s="531">
        <v>258.69015200000001</v>
      </c>
      <c r="F177" s="531">
        <v>128.403662</v>
      </c>
      <c r="G177" s="531">
        <v>0.74092499999999994</v>
      </c>
      <c r="H177" s="531">
        <v>129.144587</v>
      </c>
      <c r="I177" s="531">
        <v>44.747464999999998</v>
      </c>
      <c r="J177" s="531">
        <v>9.1382000000000005E-2</v>
      </c>
      <c r="K177" s="531">
        <v>44.838847000000001</v>
      </c>
      <c r="L177" s="531">
        <v>2.3112750000000002</v>
      </c>
      <c r="M177" s="531">
        <v>16.370995000000001</v>
      </c>
      <c r="N177" s="531">
        <v>2.4978509999999998</v>
      </c>
      <c r="O177" s="531">
        <v>18.868846000000001</v>
      </c>
      <c r="P177" s="531">
        <v>453.85370699999999</v>
      </c>
      <c r="Q177" s="531">
        <v>0</v>
      </c>
      <c r="R177" s="531">
        <v>453.85370699999999</v>
      </c>
      <c r="S177" s="531"/>
      <c r="T177" s="531">
        <v>434.98486100000002</v>
      </c>
      <c r="U177" s="531">
        <v>434.98486100000002</v>
      </c>
      <c r="V177" s="531">
        <v>432.65237300000001</v>
      </c>
      <c r="W177" s="531">
        <v>432.65237300000001</v>
      </c>
    </row>
    <row r="178" spans="1:58">
      <c r="A178" s="491">
        <v>2011</v>
      </c>
      <c r="B178" s="491" t="s">
        <v>112</v>
      </c>
      <c r="C178" s="531">
        <v>262.90734200000003</v>
      </c>
      <c r="D178" s="531">
        <v>1.6269149999999999</v>
      </c>
      <c r="E178" s="531">
        <v>264.53425700000003</v>
      </c>
      <c r="F178" s="531">
        <v>130.74857399999999</v>
      </c>
      <c r="G178" s="531">
        <v>0.73263400000000001</v>
      </c>
      <c r="H178" s="531">
        <v>131.48120800000001</v>
      </c>
      <c r="I178" s="531">
        <v>45.048836000000001</v>
      </c>
      <c r="J178" s="531">
        <v>8.8710999999999998E-2</v>
      </c>
      <c r="K178" s="531">
        <v>45.137546999999998</v>
      </c>
      <c r="L178" s="531">
        <v>2.3374220000000001</v>
      </c>
      <c r="M178" s="531">
        <v>17.216301000000001</v>
      </c>
      <c r="N178" s="531">
        <v>2.6346769999999999</v>
      </c>
      <c r="O178" s="531">
        <v>19.850978000000001</v>
      </c>
      <c r="P178" s="531">
        <v>463.34141199999999</v>
      </c>
      <c r="Q178" s="531">
        <v>0</v>
      </c>
      <c r="R178" s="531">
        <v>463.34141199999999</v>
      </c>
      <c r="S178" s="531"/>
      <c r="T178" s="531">
        <v>443.49043399999999</v>
      </c>
      <c r="U178" s="531">
        <v>443.49043399999999</v>
      </c>
      <c r="V178" s="531">
        <v>441.04217399999999</v>
      </c>
      <c r="W178" s="531">
        <v>441.04217399999999</v>
      </c>
    </row>
    <row r="179" spans="1:58">
      <c r="AC179" s="491" t="s">
        <v>34</v>
      </c>
      <c r="AD179" s="491" t="s">
        <v>34</v>
      </c>
    </row>
    <row r="180" spans="1:58">
      <c r="AC180" s="491" t="s">
        <v>60</v>
      </c>
      <c r="AD180" s="491" t="s">
        <v>60</v>
      </c>
    </row>
    <row r="181" spans="1:58">
      <c r="A181" s="492"/>
      <c r="E181" s="531"/>
      <c r="F181" s="531"/>
      <c r="G181" s="531"/>
      <c r="H181" s="531"/>
      <c r="K181" s="531"/>
      <c r="P181" s="531"/>
      <c r="AC181" s="491" t="s">
        <v>251</v>
      </c>
      <c r="AD181" s="491" t="s">
        <v>251</v>
      </c>
    </row>
    <row r="182" spans="1:58"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13"/>
      <c r="R182" s="513"/>
      <c r="S182" s="513"/>
      <c r="T182" s="531"/>
      <c r="U182" s="513"/>
      <c r="V182" s="513"/>
      <c r="W182" s="513"/>
      <c r="X182" s="513"/>
      <c r="Y182" s="513"/>
      <c r="Z182" s="513"/>
      <c r="AA182" s="513"/>
      <c r="AB182" s="513"/>
      <c r="AC182" s="513" t="s">
        <v>294</v>
      </c>
      <c r="AD182" s="513" t="s">
        <v>295</v>
      </c>
      <c r="AE182" s="513" t="s">
        <v>296</v>
      </c>
      <c r="AF182" s="513"/>
      <c r="AG182" s="513"/>
      <c r="AH182" s="513"/>
      <c r="AI182" s="513"/>
      <c r="AJ182" s="513"/>
      <c r="AK182" s="513"/>
      <c r="AL182" s="513"/>
      <c r="AM182" s="513"/>
      <c r="AN182" s="513"/>
      <c r="AO182" s="513"/>
      <c r="AP182" s="513"/>
      <c r="AQ182" s="513"/>
      <c r="AR182" s="513"/>
      <c r="AS182" s="513"/>
      <c r="AT182" s="513"/>
      <c r="AU182" s="513"/>
      <c r="AV182" s="513"/>
      <c r="AW182" s="513"/>
      <c r="AX182" s="513"/>
      <c r="AY182" s="513"/>
      <c r="AZ182" s="513"/>
      <c r="BA182" s="513"/>
      <c r="BB182" s="513"/>
      <c r="BC182" s="513"/>
      <c r="BD182" s="513"/>
      <c r="BE182" s="513"/>
      <c r="BF182" s="513"/>
    </row>
    <row r="183" spans="1:58">
      <c r="A183" s="491">
        <v>2002</v>
      </c>
      <c r="B183" s="491">
        <v>6</v>
      </c>
      <c r="C183" s="518">
        <v>21283121</v>
      </c>
      <c r="D183" s="518">
        <v>2303933</v>
      </c>
      <c r="E183" s="518">
        <v>23587054</v>
      </c>
      <c r="F183" s="518">
        <v>10506922</v>
      </c>
      <c r="G183" s="518">
        <v>149204</v>
      </c>
      <c r="H183" s="518">
        <v>10656126</v>
      </c>
      <c r="I183" s="518">
        <v>3898297</v>
      </c>
      <c r="J183" s="518">
        <v>-37830</v>
      </c>
      <c r="K183" s="518">
        <v>3860467</v>
      </c>
      <c r="L183" s="518">
        <v>174369</v>
      </c>
      <c r="M183" s="518">
        <v>1062342</v>
      </c>
      <c r="N183" s="518">
        <v>164846</v>
      </c>
      <c r="O183" s="518">
        <v>1227188</v>
      </c>
      <c r="P183" s="518">
        <v>39505204</v>
      </c>
      <c r="Q183" s="518">
        <v>281</v>
      </c>
      <c r="R183" s="518">
        <v>39505485</v>
      </c>
      <c r="S183" s="513"/>
      <c r="T183" s="518">
        <v>38278016</v>
      </c>
      <c r="U183" s="518">
        <v>38278297</v>
      </c>
      <c r="V183" s="518">
        <v>35862709</v>
      </c>
      <c r="W183" s="518">
        <v>35862990</v>
      </c>
      <c r="X183" s="518">
        <v>10541</v>
      </c>
      <c r="Y183" s="518">
        <v>1102</v>
      </c>
      <c r="Z183" s="518"/>
      <c r="AA183" s="518">
        <v>2002</v>
      </c>
      <c r="AB183" s="513">
        <v>6</v>
      </c>
      <c r="AC183" s="513">
        <v>38278297</v>
      </c>
      <c r="AD183" s="513">
        <v>33167487</v>
      </c>
      <c r="AE183" s="513">
        <v>5110810</v>
      </c>
      <c r="AF183" s="513"/>
      <c r="AG183" s="513"/>
      <c r="AH183" s="513"/>
      <c r="AI183" s="513"/>
      <c r="AJ183" s="513"/>
      <c r="AK183" s="513"/>
      <c r="AL183" s="513"/>
      <c r="AM183" s="513"/>
      <c r="AN183" s="513"/>
      <c r="AO183" s="513"/>
      <c r="AP183" s="513"/>
      <c r="AQ183" s="513"/>
      <c r="AR183" s="513"/>
      <c r="AS183" s="513"/>
      <c r="AT183" s="513"/>
      <c r="AU183" s="513"/>
      <c r="AV183" s="513"/>
      <c r="AW183" s="513"/>
      <c r="AX183" s="513"/>
      <c r="AY183" s="513"/>
      <c r="AZ183" s="513"/>
      <c r="BA183" s="513"/>
      <c r="BB183" s="513"/>
      <c r="BC183" s="513"/>
      <c r="BD183" s="513"/>
      <c r="BE183" s="513"/>
      <c r="BF183" s="513"/>
    </row>
    <row r="184" spans="1:58">
      <c r="A184" s="491">
        <v>2002</v>
      </c>
      <c r="B184" s="491">
        <v>7</v>
      </c>
      <c r="C184" s="518">
        <v>23461083</v>
      </c>
      <c r="D184" s="518">
        <v>938343</v>
      </c>
      <c r="E184" s="518">
        <v>24399426</v>
      </c>
      <c r="F184" s="518">
        <v>10712856</v>
      </c>
      <c r="G184" s="518">
        <v>70890</v>
      </c>
      <c r="H184" s="518">
        <v>10783746</v>
      </c>
      <c r="I184" s="518">
        <v>4311975</v>
      </c>
      <c r="J184" s="518">
        <v>-47060</v>
      </c>
      <c r="K184" s="518">
        <v>4264915</v>
      </c>
      <c r="L184" s="518">
        <v>174596</v>
      </c>
      <c r="M184" s="518">
        <v>1129683</v>
      </c>
      <c r="N184" s="518">
        <v>174390</v>
      </c>
      <c r="O184" s="518">
        <v>1304073</v>
      </c>
      <c r="P184" s="518">
        <v>40926756</v>
      </c>
      <c r="Q184" s="518">
        <v>297</v>
      </c>
      <c r="R184" s="518">
        <v>40927053</v>
      </c>
      <c r="S184" s="513"/>
      <c r="T184" s="518">
        <v>39622683</v>
      </c>
      <c r="U184" s="518">
        <v>39622980</v>
      </c>
      <c r="V184" s="518">
        <v>38660510</v>
      </c>
      <c r="W184" s="518">
        <v>38660807</v>
      </c>
      <c r="X184" s="518">
        <v>21082</v>
      </c>
      <c r="Y184" s="518">
        <v>2204</v>
      </c>
      <c r="Z184" s="518"/>
      <c r="AA184" s="518">
        <v>2002</v>
      </c>
      <c r="AB184" s="513">
        <v>7</v>
      </c>
      <c r="AC184" s="513">
        <v>39622980</v>
      </c>
      <c r="AD184" s="513">
        <v>34332753</v>
      </c>
      <c r="AE184" s="513">
        <v>5290227</v>
      </c>
      <c r="AF184" s="513"/>
      <c r="AG184" s="513"/>
      <c r="AH184" s="513"/>
      <c r="AI184" s="513"/>
      <c r="AJ184" s="513"/>
      <c r="AK184" s="513"/>
      <c r="AL184" s="513"/>
      <c r="AM184" s="513"/>
      <c r="AN184" s="513"/>
      <c r="AO184" s="513"/>
      <c r="AP184" s="513"/>
      <c r="AQ184" s="513"/>
      <c r="AR184" s="513"/>
      <c r="AS184" s="513"/>
      <c r="AT184" s="513"/>
      <c r="AU184" s="513"/>
      <c r="AV184" s="513"/>
      <c r="AW184" s="513"/>
      <c r="AX184" s="513"/>
      <c r="AY184" s="513"/>
      <c r="AZ184" s="513"/>
      <c r="BA184" s="513"/>
      <c r="BB184" s="513"/>
      <c r="BC184" s="513"/>
      <c r="BD184" s="513"/>
      <c r="BE184" s="513"/>
      <c r="BF184" s="513"/>
    </row>
    <row r="185" spans="1:58">
      <c r="A185" s="491">
        <v>2002</v>
      </c>
      <c r="B185" s="491">
        <v>8</v>
      </c>
      <c r="C185" s="518">
        <v>24410233</v>
      </c>
      <c r="D185" s="518">
        <v>690348</v>
      </c>
      <c r="E185" s="518">
        <v>25100581</v>
      </c>
      <c r="F185" s="518">
        <v>10914129</v>
      </c>
      <c r="G185" s="518">
        <v>-23262</v>
      </c>
      <c r="H185" s="518">
        <v>10890867</v>
      </c>
      <c r="I185" s="518">
        <v>4297609</v>
      </c>
      <c r="J185" s="518">
        <v>64618</v>
      </c>
      <c r="K185" s="518">
        <v>4362227</v>
      </c>
      <c r="L185" s="518">
        <v>174846</v>
      </c>
      <c r="M185" s="518">
        <v>1112471</v>
      </c>
      <c r="N185" s="518">
        <v>179486</v>
      </c>
      <c r="O185" s="518">
        <v>1291957</v>
      </c>
      <c r="P185" s="518">
        <v>41820478</v>
      </c>
      <c r="Q185" s="518">
        <v>294</v>
      </c>
      <c r="R185" s="518">
        <v>41820772</v>
      </c>
      <c r="T185" s="518">
        <v>40528521</v>
      </c>
      <c r="U185" s="518">
        <v>40528815</v>
      </c>
      <c r="V185" s="518">
        <v>39796817</v>
      </c>
      <c r="W185" s="518">
        <v>39797111</v>
      </c>
      <c r="X185" s="518">
        <v>31624</v>
      </c>
      <c r="Y185" s="518">
        <v>3306</v>
      </c>
      <c r="Z185" s="518"/>
      <c r="AA185" s="518">
        <v>2002</v>
      </c>
      <c r="AB185" s="491">
        <v>8</v>
      </c>
      <c r="AC185" s="491">
        <v>40528815</v>
      </c>
      <c r="AD185" s="491">
        <v>35111633</v>
      </c>
      <c r="AE185" s="491">
        <v>5417182</v>
      </c>
    </row>
    <row r="186" spans="1:58">
      <c r="A186" s="491">
        <v>2002</v>
      </c>
      <c r="B186" s="491">
        <v>9</v>
      </c>
      <c r="C186" s="518">
        <v>22679118</v>
      </c>
      <c r="D186" s="518">
        <v>-2373425</v>
      </c>
      <c r="E186" s="518">
        <v>20305693</v>
      </c>
      <c r="F186" s="518">
        <v>10848149</v>
      </c>
      <c r="G186" s="518">
        <v>-593898</v>
      </c>
      <c r="H186" s="518">
        <v>10254251</v>
      </c>
      <c r="I186" s="518">
        <v>3995595</v>
      </c>
      <c r="J186" s="518">
        <v>-114848</v>
      </c>
      <c r="K186" s="518">
        <v>3880747</v>
      </c>
      <c r="L186" s="518">
        <v>175076</v>
      </c>
      <c r="M186" s="518">
        <v>981486</v>
      </c>
      <c r="N186" s="518">
        <v>156404</v>
      </c>
      <c r="O186" s="518">
        <v>1137890</v>
      </c>
      <c r="P186" s="518">
        <v>35753657</v>
      </c>
      <c r="Q186" s="518">
        <v>297</v>
      </c>
      <c r="R186" s="518">
        <v>35753954</v>
      </c>
      <c r="T186" s="518">
        <v>34615767</v>
      </c>
      <c r="U186" s="518">
        <v>34616064</v>
      </c>
      <c r="V186" s="518">
        <v>37697938</v>
      </c>
      <c r="W186" s="518">
        <v>37698235</v>
      </c>
      <c r="X186" s="518">
        <v>42165</v>
      </c>
      <c r="Y186" s="518">
        <v>4407</v>
      </c>
      <c r="Z186" s="518"/>
      <c r="AA186" s="518">
        <v>2002</v>
      </c>
      <c r="AB186" s="491">
        <v>9</v>
      </c>
      <c r="AC186" s="491">
        <v>34616064</v>
      </c>
      <c r="AD186" s="491">
        <v>29913694</v>
      </c>
      <c r="AE186" s="491">
        <v>4702370</v>
      </c>
    </row>
    <row r="187" spans="1:58">
      <c r="A187" s="491">
        <v>2002</v>
      </c>
      <c r="B187" s="491">
        <v>10</v>
      </c>
      <c r="C187" s="518">
        <v>17482632</v>
      </c>
      <c r="D187" s="518">
        <v>-1966402</v>
      </c>
      <c r="E187" s="518">
        <v>15516230</v>
      </c>
      <c r="F187" s="518">
        <v>9505716</v>
      </c>
      <c r="G187" s="518">
        <v>-404403</v>
      </c>
      <c r="H187" s="518">
        <v>9101313</v>
      </c>
      <c r="I187" s="518">
        <v>3469015</v>
      </c>
      <c r="J187" s="518">
        <v>-10645</v>
      </c>
      <c r="K187" s="518">
        <v>3458370</v>
      </c>
      <c r="L187" s="518">
        <v>175312</v>
      </c>
      <c r="M187" s="518">
        <v>848628</v>
      </c>
      <c r="N187" s="518">
        <v>135034</v>
      </c>
      <c r="O187" s="518">
        <v>983662</v>
      </c>
      <c r="P187" s="518">
        <v>29234887</v>
      </c>
      <c r="Q187" s="518">
        <v>263</v>
      </c>
      <c r="R187" s="518">
        <v>29235150</v>
      </c>
      <c r="T187" s="518">
        <v>28251225</v>
      </c>
      <c r="U187" s="518">
        <v>28251488</v>
      </c>
      <c r="V187" s="518">
        <v>30632675</v>
      </c>
      <c r="W187" s="518">
        <v>30632938</v>
      </c>
      <c r="X187" s="518">
        <v>-124020</v>
      </c>
      <c r="Y187" s="518">
        <v>-10430</v>
      </c>
      <c r="Z187" s="518"/>
      <c r="AA187" s="518">
        <v>2002</v>
      </c>
      <c r="AB187" s="491">
        <v>10</v>
      </c>
      <c r="AC187" s="491">
        <v>28251488</v>
      </c>
      <c r="AD187" s="491">
        <v>24580673</v>
      </c>
      <c r="AE187" s="491">
        <v>3670815</v>
      </c>
    </row>
    <row r="188" spans="1:58">
      <c r="A188" s="491">
        <v>2002</v>
      </c>
      <c r="B188" s="491">
        <v>11</v>
      </c>
      <c r="C188" s="518">
        <v>14859511</v>
      </c>
      <c r="D188" s="518">
        <v>-798098</v>
      </c>
      <c r="E188" s="518">
        <v>14061413</v>
      </c>
      <c r="F188" s="518">
        <v>8453840</v>
      </c>
      <c r="G188" s="518">
        <v>-84802</v>
      </c>
      <c r="H188" s="518">
        <v>8369038</v>
      </c>
      <c r="I188" s="518">
        <v>3376759</v>
      </c>
      <c r="J188" s="518">
        <v>17487</v>
      </c>
      <c r="K188" s="518">
        <v>3394246</v>
      </c>
      <c r="L188" s="518">
        <v>175564</v>
      </c>
      <c r="M188" s="518">
        <v>823429</v>
      </c>
      <c r="N188" s="518">
        <v>118446</v>
      </c>
      <c r="O188" s="518">
        <v>941875</v>
      </c>
      <c r="P188" s="518">
        <v>26942136</v>
      </c>
      <c r="Q188" s="518">
        <v>237</v>
      </c>
      <c r="R188" s="518">
        <v>26942373</v>
      </c>
      <c r="T188" s="518">
        <v>26000261</v>
      </c>
      <c r="U188" s="518">
        <v>26000498</v>
      </c>
      <c r="V188" s="518">
        <v>26865674</v>
      </c>
      <c r="W188" s="518">
        <v>26865911</v>
      </c>
      <c r="X188" s="518">
        <v>-148824</v>
      </c>
      <c r="Y188" s="518">
        <v>-12516</v>
      </c>
      <c r="Z188" s="518"/>
      <c r="AA188" s="518">
        <v>2002</v>
      </c>
      <c r="AB188" s="491">
        <v>11</v>
      </c>
      <c r="AC188" s="491">
        <v>26000498</v>
      </c>
      <c r="AD188" s="491">
        <v>22932875</v>
      </c>
      <c r="AE188" s="491">
        <v>3067623</v>
      </c>
    </row>
    <row r="189" spans="1:58">
      <c r="A189" s="491">
        <v>2002</v>
      </c>
      <c r="B189" s="491">
        <v>12</v>
      </c>
      <c r="C189" s="518">
        <v>17605674</v>
      </c>
      <c r="D189" s="518">
        <v>1665720</v>
      </c>
      <c r="E189" s="518">
        <v>19271394</v>
      </c>
      <c r="F189" s="518">
        <v>8443190</v>
      </c>
      <c r="G189" s="518">
        <v>392497</v>
      </c>
      <c r="H189" s="518">
        <v>8835687</v>
      </c>
      <c r="I189" s="518">
        <v>3353887</v>
      </c>
      <c r="J189" s="518">
        <v>-2658</v>
      </c>
      <c r="K189" s="518">
        <v>3351229</v>
      </c>
      <c r="L189" s="518">
        <v>175790</v>
      </c>
      <c r="M189" s="518">
        <v>955156</v>
      </c>
      <c r="N189" s="518">
        <v>132223</v>
      </c>
      <c r="O189" s="518">
        <v>1087379</v>
      </c>
      <c r="P189" s="518">
        <v>32721479</v>
      </c>
      <c r="Q189" s="518">
        <v>253</v>
      </c>
      <c r="R189" s="518">
        <v>32721732</v>
      </c>
      <c r="T189" s="518">
        <v>31634100</v>
      </c>
      <c r="U189" s="518">
        <v>31634353</v>
      </c>
      <c r="V189" s="518">
        <v>29578541</v>
      </c>
      <c r="W189" s="518">
        <v>29578794</v>
      </c>
      <c r="X189" s="518">
        <v>-173628</v>
      </c>
      <c r="Y189" s="518">
        <v>-14601</v>
      </c>
      <c r="Z189" s="518"/>
      <c r="AA189" s="518">
        <v>2002</v>
      </c>
      <c r="AB189" s="491">
        <v>12</v>
      </c>
      <c r="AC189" s="491">
        <v>31634353</v>
      </c>
      <c r="AD189" s="491">
        <v>27694407</v>
      </c>
      <c r="AE189" s="491">
        <v>3939946</v>
      </c>
    </row>
    <row r="190" spans="1:58">
      <c r="A190" s="491">
        <v>2003</v>
      </c>
      <c r="B190" s="491">
        <v>1</v>
      </c>
      <c r="C190" s="518">
        <v>21375724</v>
      </c>
      <c r="D190" s="518">
        <v>495482</v>
      </c>
      <c r="E190" s="518">
        <v>21871206</v>
      </c>
      <c r="F190" s="518">
        <v>8983942</v>
      </c>
      <c r="G190" s="518">
        <v>-556912</v>
      </c>
      <c r="H190" s="518">
        <v>8427030</v>
      </c>
      <c r="I190" s="518">
        <v>3439681</v>
      </c>
      <c r="J190" s="518">
        <v>-98349</v>
      </c>
      <c r="K190" s="518">
        <v>3341332</v>
      </c>
      <c r="L190" s="518">
        <v>176027</v>
      </c>
      <c r="M190" s="518">
        <v>1064794</v>
      </c>
      <c r="N190" s="518">
        <v>147299</v>
      </c>
      <c r="O190" s="518">
        <v>1212093</v>
      </c>
      <c r="P190" s="518">
        <v>35027688</v>
      </c>
      <c r="Q190" s="518">
        <v>0</v>
      </c>
      <c r="R190" s="518">
        <v>35027688</v>
      </c>
      <c r="T190" s="518">
        <v>33815595</v>
      </c>
      <c r="U190" s="518">
        <v>33815595</v>
      </c>
      <c r="V190" s="518">
        <v>33975374</v>
      </c>
      <c r="W190" s="518">
        <v>33975374</v>
      </c>
      <c r="X190" s="518">
        <v>-198432</v>
      </c>
      <c r="Y190" s="518">
        <v>-16687</v>
      </c>
      <c r="Z190" s="518"/>
      <c r="AA190" s="518">
        <v>2003</v>
      </c>
      <c r="AB190" s="491">
        <v>1</v>
      </c>
      <c r="AC190" s="491">
        <v>33815595</v>
      </c>
      <c r="AD190" s="491">
        <v>29252250</v>
      </c>
      <c r="AE190" s="491">
        <v>4563345</v>
      </c>
    </row>
    <row r="191" spans="1:58">
      <c r="A191" s="491">
        <v>2003</v>
      </c>
      <c r="B191" s="491">
        <v>2</v>
      </c>
      <c r="C191" s="518">
        <v>18118048</v>
      </c>
      <c r="D191" s="518">
        <v>-2033383</v>
      </c>
      <c r="E191" s="518">
        <v>16084665</v>
      </c>
      <c r="F191" s="518">
        <v>8554247</v>
      </c>
      <c r="G191" s="518">
        <v>-710058</v>
      </c>
      <c r="H191" s="518">
        <v>7844189</v>
      </c>
      <c r="I191" s="518">
        <v>3388784</v>
      </c>
      <c r="J191" s="518">
        <v>-27090</v>
      </c>
      <c r="K191" s="518">
        <v>3361694</v>
      </c>
      <c r="L191" s="518">
        <v>176290</v>
      </c>
      <c r="M191" s="518">
        <v>919984</v>
      </c>
      <c r="N191" s="518">
        <v>128251</v>
      </c>
      <c r="O191" s="518">
        <v>1048235</v>
      </c>
      <c r="P191" s="518">
        <v>28515073</v>
      </c>
      <c r="Q191" s="518">
        <v>0</v>
      </c>
      <c r="R191" s="518">
        <v>28515073</v>
      </c>
      <c r="T191" s="518">
        <v>27466838</v>
      </c>
      <c r="U191" s="518">
        <v>27466838</v>
      </c>
      <c r="V191" s="518">
        <v>30237369</v>
      </c>
      <c r="W191" s="518">
        <v>30237369</v>
      </c>
      <c r="X191" s="518">
        <v>-223236</v>
      </c>
      <c r="Y191" s="518">
        <v>-18773</v>
      </c>
      <c r="Z191" s="518"/>
      <c r="AA191" s="518">
        <v>2003</v>
      </c>
      <c r="AB191" s="491">
        <v>2</v>
      </c>
      <c r="AC191" s="491">
        <v>27466838</v>
      </c>
      <c r="AD191" s="491">
        <v>23975085</v>
      </c>
      <c r="AE191" s="491">
        <v>3491753</v>
      </c>
    </row>
    <row r="192" spans="1:58">
      <c r="A192" s="491">
        <v>2003</v>
      </c>
      <c r="B192" s="491">
        <v>3</v>
      </c>
      <c r="C192" s="518">
        <v>16757245</v>
      </c>
      <c r="D192" s="518">
        <v>574798</v>
      </c>
      <c r="E192" s="518">
        <v>17332043</v>
      </c>
      <c r="F192" s="518">
        <v>8537195</v>
      </c>
      <c r="G192" s="518">
        <v>303379</v>
      </c>
      <c r="H192" s="518">
        <v>8840574</v>
      </c>
      <c r="I192" s="518">
        <v>3170361</v>
      </c>
      <c r="J192" s="518">
        <v>40139</v>
      </c>
      <c r="K192" s="518">
        <v>3210500</v>
      </c>
      <c r="L192" s="518">
        <v>176524</v>
      </c>
      <c r="M192" s="518">
        <v>825993</v>
      </c>
      <c r="N192" s="518">
        <v>124712</v>
      </c>
      <c r="O192" s="518">
        <v>950705</v>
      </c>
      <c r="P192" s="518">
        <v>30510346</v>
      </c>
      <c r="Q192" s="518">
        <v>0</v>
      </c>
      <c r="R192" s="518">
        <v>30510346</v>
      </c>
      <c r="T192" s="518">
        <v>29559641</v>
      </c>
      <c r="U192" s="518">
        <v>29559641</v>
      </c>
      <c r="V192" s="518">
        <v>28641325</v>
      </c>
      <c r="W192" s="518">
        <v>28641325</v>
      </c>
      <c r="X192" s="518">
        <v>-248040</v>
      </c>
      <c r="Y192" s="518">
        <v>-20859</v>
      </c>
      <c r="Z192" s="518"/>
      <c r="AA192" s="518">
        <v>2003</v>
      </c>
      <c r="AB192" s="491">
        <v>3</v>
      </c>
      <c r="AC192" s="491">
        <v>29559641</v>
      </c>
      <c r="AD192" s="491">
        <v>25711428</v>
      </c>
      <c r="AE192" s="491">
        <v>3848213</v>
      </c>
    </row>
    <row r="193" spans="1:31">
      <c r="A193" s="491">
        <v>2003</v>
      </c>
      <c r="B193" s="491">
        <v>4</v>
      </c>
      <c r="C193" s="518">
        <v>14442780</v>
      </c>
      <c r="D193" s="518">
        <v>-709843</v>
      </c>
      <c r="E193" s="518">
        <v>13732937</v>
      </c>
      <c r="F193" s="518">
        <v>8571519</v>
      </c>
      <c r="G193" s="518">
        <v>379374</v>
      </c>
      <c r="H193" s="518">
        <v>8950893</v>
      </c>
      <c r="I193" s="518">
        <v>3251664</v>
      </c>
      <c r="J193" s="518">
        <v>59684</v>
      </c>
      <c r="K193" s="518">
        <v>3311348</v>
      </c>
      <c r="L193" s="518">
        <v>176738</v>
      </c>
      <c r="M193" s="518">
        <v>810047</v>
      </c>
      <c r="N193" s="518">
        <v>131208</v>
      </c>
      <c r="O193" s="518">
        <v>941255</v>
      </c>
      <c r="P193" s="518">
        <v>27113171</v>
      </c>
      <c r="Q193" s="518">
        <v>0</v>
      </c>
      <c r="R193" s="518">
        <v>27113171</v>
      </c>
      <c r="T193" s="518">
        <v>26171916</v>
      </c>
      <c r="U193" s="518">
        <v>26171916</v>
      </c>
      <c r="V193" s="518">
        <v>26442701</v>
      </c>
      <c r="W193" s="518">
        <v>26442701</v>
      </c>
      <c r="X193" s="518">
        <v>-272844</v>
      </c>
      <c r="Y193" s="518">
        <v>-22945</v>
      </c>
      <c r="Z193" s="518"/>
      <c r="AA193" s="518">
        <v>2003</v>
      </c>
      <c r="AB193" s="491">
        <v>4</v>
      </c>
      <c r="AC193" s="491">
        <v>26171916</v>
      </c>
      <c r="AD193" s="491">
        <v>23108087</v>
      </c>
      <c r="AE193" s="491">
        <v>3063829</v>
      </c>
    </row>
    <row r="194" spans="1:31">
      <c r="A194" s="491">
        <v>2003</v>
      </c>
      <c r="B194" s="491">
        <v>5</v>
      </c>
      <c r="C194" s="518">
        <v>15524808</v>
      </c>
      <c r="D194" s="518">
        <v>2249599</v>
      </c>
      <c r="E194" s="518">
        <v>17774407</v>
      </c>
      <c r="F194" s="518">
        <v>9136260</v>
      </c>
      <c r="G194" s="518">
        <v>1833522</v>
      </c>
      <c r="H194" s="518">
        <v>10969782</v>
      </c>
      <c r="I194" s="518">
        <v>3658970</v>
      </c>
      <c r="J194" s="518">
        <v>263519</v>
      </c>
      <c r="K194" s="518">
        <v>3922489</v>
      </c>
      <c r="L194" s="518">
        <v>176994</v>
      </c>
      <c r="M194" s="518">
        <v>980023</v>
      </c>
      <c r="N194" s="518">
        <v>154668</v>
      </c>
      <c r="O194" s="518">
        <v>1134691</v>
      </c>
      <c r="P194" s="518">
        <v>33978363</v>
      </c>
      <c r="Q194" s="518">
        <v>0</v>
      </c>
      <c r="R194" s="518">
        <v>33978363</v>
      </c>
      <c r="T194" s="518">
        <v>32843672</v>
      </c>
      <c r="U194" s="518">
        <v>32843672</v>
      </c>
      <c r="V194" s="518">
        <v>28497032</v>
      </c>
      <c r="W194" s="518">
        <v>28497032</v>
      </c>
      <c r="X194" s="518">
        <v>-297648</v>
      </c>
      <c r="Y194" s="518">
        <v>-25031</v>
      </c>
      <c r="Z194" s="518"/>
      <c r="AA194" s="518">
        <v>2003</v>
      </c>
      <c r="AB194" s="491">
        <v>5</v>
      </c>
      <c r="AC194" s="491">
        <v>32843672</v>
      </c>
      <c r="AD194" s="491">
        <v>28813136</v>
      </c>
      <c r="AE194" s="491">
        <v>4030536</v>
      </c>
    </row>
    <row r="195" spans="1:31">
      <c r="B195" s="492" t="s">
        <v>112</v>
      </c>
      <c r="C195" s="543">
        <v>227999977</v>
      </c>
      <c r="D195" s="543">
        <v>1037072</v>
      </c>
      <c r="E195" s="543">
        <v>229037049</v>
      </c>
      <c r="F195" s="543">
        <v>113167965</v>
      </c>
      <c r="G195" s="543">
        <v>755531</v>
      </c>
      <c r="H195" s="543">
        <v>113923496</v>
      </c>
      <c r="I195" s="543">
        <v>43612597</v>
      </c>
      <c r="J195" s="543">
        <v>106967</v>
      </c>
      <c r="K195" s="543">
        <v>43719564</v>
      </c>
      <c r="L195" s="543">
        <v>2108126</v>
      </c>
      <c r="M195" s="543">
        <v>11514036</v>
      </c>
      <c r="N195" s="543">
        <v>1746967</v>
      </c>
      <c r="O195" s="543">
        <v>13261003</v>
      </c>
      <c r="P195" s="543">
        <v>402049238</v>
      </c>
      <c r="Q195" s="543">
        <v>1922</v>
      </c>
      <c r="R195" s="543">
        <v>402051160</v>
      </c>
      <c r="T195" s="543">
        <v>388788235</v>
      </c>
      <c r="U195" s="543">
        <v>388790157</v>
      </c>
      <c r="V195" s="543">
        <v>386888665</v>
      </c>
      <c r="W195" s="543">
        <v>386890587</v>
      </c>
      <c r="X195" s="543">
        <v>-1581260</v>
      </c>
      <c r="Y195" s="543">
        <v>-130823</v>
      </c>
      <c r="Z195" s="543">
        <v>-1712083</v>
      </c>
      <c r="AA195" s="543"/>
      <c r="AB195" s="491" t="s">
        <v>112</v>
      </c>
      <c r="AC195" s="491">
        <v>388790157</v>
      </c>
      <c r="AD195" s="491">
        <v>338593508</v>
      </c>
      <c r="AE195" s="491">
        <v>50196649</v>
      </c>
    </row>
    <row r="196" spans="1:31">
      <c r="C196" s="531"/>
      <c r="D196" s="531"/>
      <c r="E196" s="531"/>
      <c r="F196" s="531"/>
      <c r="G196" s="531"/>
      <c r="H196" s="531"/>
      <c r="I196" s="531"/>
      <c r="J196" s="531"/>
      <c r="K196" s="531"/>
      <c r="L196" s="531"/>
      <c r="M196" s="531"/>
      <c r="N196" s="531"/>
      <c r="O196" s="531"/>
      <c r="P196" s="531"/>
    </row>
    <row r="197" spans="1:31">
      <c r="C197" s="531"/>
      <c r="D197" s="531"/>
      <c r="E197" s="531"/>
      <c r="F197" s="531"/>
      <c r="G197" s="531"/>
      <c r="H197" s="531"/>
      <c r="I197" s="531"/>
      <c r="J197" s="531"/>
      <c r="K197" s="531"/>
      <c r="L197" s="531"/>
      <c r="M197" s="531"/>
      <c r="N197" s="531"/>
      <c r="O197" s="531"/>
      <c r="P197" s="531"/>
      <c r="Q197" s="531"/>
      <c r="R197" s="531"/>
      <c r="T197" s="492" t="s">
        <v>283</v>
      </c>
      <c r="U197" s="516">
        <v>390502240</v>
      </c>
      <c r="W197" s="491">
        <v>1098090</v>
      </c>
      <c r="X197" s="516"/>
      <c r="AA197" s="491">
        <v>2002</v>
      </c>
      <c r="AB197" s="491" t="s">
        <v>282</v>
      </c>
      <c r="AE197" s="491">
        <v>31198973</v>
      </c>
    </row>
    <row r="198" spans="1:31">
      <c r="C198" s="531"/>
      <c r="D198" s="531"/>
      <c r="E198" s="531"/>
      <c r="F198" s="531"/>
      <c r="G198" s="531"/>
      <c r="H198" s="531"/>
      <c r="I198" s="531"/>
      <c r="J198" s="531"/>
      <c r="K198" s="531"/>
      <c r="L198" s="531"/>
      <c r="M198" s="531"/>
      <c r="N198" s="531"/>
      <c r="O198" s="531"/>
      <c r="P198" s="531"/>
      <c r="Q198" s="531"/>
      <c r="R198" s="531"/>
      <c r="T198" s="492" t="s">
        <v>284</v>
      </c>
      <c r="U198" s="516">
        <v>388479672</v>
      </c>
      <c r="V198" s="516"/>
      <c r="AA198" s="491">
        <v>2003</v>
      </c>
      <c r="AB198" s="491" t="s">
        <v>282</v>
      </c>
      <c r="AE198" s="491">
        <v>18997676</v>
      </c>
    </row>
    <row r="199" spans="1:31">
      <c r="C199" s="531"/>
      <c r="D199" s="531"/>
      <c r="E199" s="531"/>
      <c r="F199" s="531"/>
      <c r="G199" s="531"/>
      <c r="H199" s="531"/>
      <c r="I199" s="531"/>
      <c r="J199" s="531"/>
      <c r="K199" s="531"/>
      <c r="L199" s="531"/>
      <c r="M199" s="531"/>
      <c r="N199" s="531"/>
      <c r="O199" s="531"/>
      <c r="P199" s="531"/>
      <c r="Q199" s="531"/>
      <c r="R199" s="531"/>
      <c r="T199" s="491" t="s">
        <v>297</v>
      </c>
      <c r="U199" s="516">
        <v>338593509.44299304</v>
      </c>
    </row>
    <row r="200" spans="1:31">
      <c r="C200" s="531"/>
      <c r="D200" s="531"/>
      <c r="E200" s="531"/>
      <c r="F200" s="531"/>
      <c r="G200" s="531"/>
      <c r="H200" s="531"/>
      <c r="I200" s="531"/>
      <c r="J200" s="531"/>
      <c r="K200" s="531"/>
      <c r="L200" s="531"/>
      <c r="M200" s="531"/>
      <c r="N200" s="531"/>
      <c r="O200" s="531"/>
      <c r="P200" s="531"/>
      <c r="Q200" s="531"/>
      <c r="R200" s="531"/>
      <c r="U200" s="516">
        <v>49886162.557006955</v>
      </c>
      <c r="V200" s="491">
        <v>377675536</v>
      </c>
    </row>
    <row r="201" spans="1:31">
      <c r="C201" s="531"/>
      <c r="D201" s="531"/>
      <c r="E201" s="531"/>
      <c r="F201" s="531"/>
      <c r="G201" s="531"/>
      <c r="H201" s="531"/>
      <c r="I201" s="531"/>
      <c r="J201" s="531"/>
      <c r="K201" s="531"/>
      <c r="L201" s="531"/>
      <c r="M201" s="531"/>
      <c r="N201" s="531"/>
      <c r="O201" s="531"/>
      <c r="P201" s="531"/>
      <c r="Q201" s="531"/>
      <c r="R201" s="531"/>
      <c r="U201" s="516"/>
      <c r="V201" s="491">
        <v>328183776.33494759</v>
      </c>
    </row>
    <row r="202" spans="1:31">
      <c r="C202" s="531"/>
      <c r="D202" s="531"/>
      <c r="E202" s="531"/>
      <c r="F202" s="531"/>
      <c r="G202" s="531"/>
      <c r="H202" s="531"/>
      <c r="I202" s="531"/>
      <c r="J202" s="531"/>
      <c r="K202" s="531"/>
      <c r="L202" s="531"/>
      <c r="M202" s="531"/>
      <c r="N202" s="531"/>
      <c r="O202" s="531"/>
      <c r="P202" s="531"/>
      <c r="Q202" s="531"/>
      <c r="R202" s="531"/>
      <c r="T202" s="491" t="s">
        <v>298</v>
      </c>
      <c r="U202" s="491">
        <v>10804136</v>
      </c>
      <c r="V202" s="491">
        <v>49491759.665052414</v>
      </c>
    </row>
    <row r="203" spans="1:31">
      <c r="C203" s="531"/>
      <c r="D203" s="531"/>
      <c r="E203" s="531"/>
      <c r="F203" s="531"/>
      <c r="G203" s="531"/>
      <c r="H203" s="531"/>
      <c r="I203" s="531"/>
      <c r="J203" s="531"/>
      <c r="K203" s="531"/>
      <c r="L203" s="531"/>
      <c r="M203" s="531"/>
      <c r="N203" s="531"/>
      <c r="O203" s="531"/>
      <c r="P203" s="531"/>
      <c r="Q203" s="531"/>
      <c r="R203" s="531"/>
      <c r="T203" s="491" t="s">
        <v>299</v>
      </c>
      <c r="U203" s="491">
        <v>377675536</v>
      </c>
    </row>
    <row r="204" spans="1:31">
      <c r="C204" s="531"/>
      <c r="D204" s="531"/>
      <c r="E204" s="531"/>
      <c r="F204" s="531"/>
      <c r="G204" s="531"/>
      <c r="H204" s="531"/>
      <c r="I204" s="531"/>
      <c r="J204" s="531"/>
      <c r="K204" s="531"/>
      <c r="L204" s="531"/>
      <c r="M204" s="531"/>
      <c r="N204" s="531"/>
      <c r="O204" s="531"/>
      <c r="P204" s="531"/>
      <c r="Q204" s="531"/>
      <c r="R204" s="531"/>
      <c r="T204" s="491" t="s">
        <v>300</v>
      </c>
      <c r="U204" s="491">
        <v>328183776.33494759</v>
      </c>
    </row>
    <row r="205" spans="1:31">
      <c r="C205" s="531">
        <v>227999977</v>
      </c>
      <c r="D205" s="531">
        <v>1037072</v>
      </c>
      <c r="E205" s="562">
        <v>229037049</v>
      </c>
      <c r="F205" s="492"/>
      <c r="G205" s="492"/>
      <c r="H205" s="562">
        <v>113923496</v>
      </c>
      <c r="I205" s="531"/>
      <c r="J205" s="531"/>
      <c r="K205" s="531"/>
      <c r="L205" s="531"/>
      <c r="M205" s="531"/>
      <c r="N205" s="531"/>
      <c r="O205" s="531"/>
      <c r="P205" s="531"/>
      <c r="Q205" s="531"/>
      <c r="R205" s="562"/>
      <c r="U205" s="491">
        <v>49491759.665052414</v>
      </c>
    </row>
    <row r="206" spans="1:31">
      <c r="C206" s="531"/>
      <c r="D206" s="531"/>
      <c r="E206" s="531"/>
      <c r="F206" s="531"/>
      <c r="G206" s="531"/>
      <c r="H206" s="531"/>
      <c r="I206" s="531"/>
      <c r="J206" s="531"/>
      <c r="K206" s="531"/>
      <c r="L206" s="531"/>
      <c r="M206" s="531"/>
      <c r="N206" s="531"/>
      <c r="O206" s="531"/>
      <c r="P206" s="531"/>
      <c r="Q206" s="531"/>
      <c r="R206" s="531"/>
    </row>
    <row r="207" spans="1:31">
      <c r="C207" s="531"/>
      <c r="D207" s="531"/>
      <c r="E207" s="531"/>
      <c r="F207" s="531"/>
      <c r="G207" s="531"/>
      <c r="H207" s="531"/>
      <c r="I207" s="531"/>
      <c r="J207" s="531"/>
      <c r="K207" s="531"/>
      <c r="L207" s="531"/>
      <c r="M207" s="531"/>
      <c r="N207" s="531"/>
      <c r="O207" s="531"/>
      <c r="P207" s="531"/>
      <c r="Q207" s="531"/>
      <c r="R207" s="531"/>
      <c r="U207" s="491">
        <v>238932495</v>
      </c>
    </row>
    <row r="208" spans="1:31">
      <c r="C208" s="531"/>
      <c r="D208" s="531"/>
      <c r="E208" s="531"/>
      <c r="F208" s="531"/>
      <c r="G208" s="531"/>
      <c r="H208" s="531"/>
      <c r="I208" s="531"/>
      <c r="J208" s="531"/>
      <c r="K208" s="531"/>
      <c r="L208" s="531"/>
      <c r="M208" s="531"/>
      <c r="N208" s="531"/>
      <c r="O208" s="531"/>
      <c r="P208" s="531"/>
      <c r="Q208" s="531"/>
      <c r="R208" s="531"/>
      <c r="U208" s="491">
        <v>149857662</v>
      </c>
    </row>
    <row r="209" spans="3:21">
      <c r="C209" s="525"/>
      <c r="D209" s="525"/>
      <c r="E209" s="525"/>
      <c r="F209" s="525"/>
      <c r="G209" s="525"/>
      <c r="H209" s="525"/>
      <c r="I209" s="525"/>
      <c r="J209" s="525"/>
      <c r="K209" s="525"/>
      <c r="L209" s="525"/>
      <c r="M209" s="525"/>
      <c r="N209" s="525"/>
      <c r="O209" s="525"/>
      <c r="P209" s="525"/>
      <c r="Q209" s="525"/>
      <c r="R209" s="525"/>
      <c r="U209" s="491">
        <v>388790157</v>
      </c>
    </row>
    <row r="210" spans="3:21">
      <c r="E210" s="549"/>
      <c r="H210" s="549"/>
    </row>
    <row r="212" spans="3:21">
      <c r="G212" s="516"/>
    </row>
    <row r="213" spans="3:21">
      <c r="G213" s="516"/>
    </row>
  </sheetData>
  <pageMargins left="0.5" right="0.5" top="0.5" bottom="0.5" header="0" footer="0.25"/>
  <pageSetup scale="53" orientation="landscape" r:id="rId1"/>
  <headerFooter alignWithMargins="0">
    <oddHeader>&amp;C&amp;"Arial,Bold"&amp;16B2002 Base Revenue&amp;R&amp;D</oddHeader>
  </headerFooter>
  <rowBreaks count="1" manualBreakCount="1">
    <brk id="8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transitionEvaluation="1">
    <tabColor rgb="FF00FF00"/>
    <pageSetUpPr fitToPage="1"/>
  </sheetPr>
  <dimension ref="A1:BW241"/>
  <sheetViews>
    <sheetView defaultGridColor="0" colorId="22" zoomScaleNormal="100" workbookViewId="0">
      <pane xSplit="2" ySplit="7" topLeftCell="C8" activePane="bottomRight" state="frozenSplit"/>
      <selection activeCell="K45" sqref="K45"/>
      <selection pane="topRight" activeCell="K45" sqref="K45"/>
      <selection pane="bottomLeft" activeCell="K45" sqref="K45"/>
      <selection pane="bottomRight" activeCell="C8" sqref="C8"/>
    </sheetView>
  </sheetViews>
  <sheetFormatPr defaultColWidth="20.28515625" defaultRowHeight="12.75"/>
  <cols>
    <col min="1" max="2" width="10" style="491" customWidth="1"/>
    <col min="3" max="3" width="17" style="491" bestFit="1" customWidth="1"/>
    <col min="4" max="4" width="14" style="491" bestFit="1" customWidth="1"/>
    <col min="5" max="6" width="17" style="491" bestFit="1" customWidth="1"/>
    <col min="7" max="7" width="12.85546875" style="491" bestFit="1" customWidth="1"/>
    <col min="8" max="9" width="17" style="491" bestFit="1" customWidth="1"/>
    <col min="10" max="10" width="12.42578125" style="491" bestFit="1" customWidth="1"/>
    <col min="11" max="11" width="17" style="491" bestFit="1" customWidth="1"/>
    <col min="12" max="12" width="12" style="491" bestFit="1" customWidth="1"/>
    <col min="13" max="15" width="12.85546875" style="491" bestFit="1" customWidth="1"/>
    <col min="16" max="16" width="17.140625" style="491" bestFit="1" customWidth="1"/>
    <col min="17" max="17" width="12" style="491" bestFit="1" customWidth="1"/>
    <col min="18" max="18" width="17.140625" style="491" bestFit="1" customWidth="1"/>
    <col min="19" max="19" width="12.42578125" style="491" bestFit="1" customWidth="1"/>
    <col min="20" max="20" width="17" style="491" bestFit="1" customWidth="1"/>
    <col min="21" max="21" width="17.42578125" style="491" bestFit="1" customWidth="1"/>
    <col min="22" max="23" width="17.140625" style="491" bestFit="1" customWidth="1"/>
    <col min="24" max="26" width="16.28515625" style="491" bestFit="1" customWidth="1"/>
    <col min="27" max="27" width="13.42578125" style="491" bestFit="1" customWidth="1"/>
    <col min="28" max="28" width="21.140625" style="491" bestFit="1" customWidth="1"/>
    <col min="29" max="29" width="11.28515625" style="491" bestFit="1" customWidth="1"/>
    <col min="30" max="30" width="11.85546875" style="491" bestFit="1" customWidth="1"/>
    <col min="31" max="31" width="11.28515625" style="491" bestFit="1" customWidth="1"/>
    <col min="32" max="32" width="12.5703125" style="491" customWidth="1"/>
    <col min="33" max="33" width="14.28515625" style="491" bestFit="1" customWidth="1"/>
    <col min="34" max="34" width="14.28515625" style="491" customWidth="1"/>
    <col min="35" max="35" width="11.85546875" style="491" bestFit="1" customWidth="1"/>
    <col min="36" max="36" width="11.28515625" style="491" bestFit="1" customWidth="1"/>
    <col min="37" max="37" width="14.28515625" style="491" customWidth="1"/>
    <col min="38" max="39" width="15.42578125" style="491" customWidth="1"/>
    <col min="40" max="40" width="10.5703125" style="491" customWidth="1"/>
    <col min="41" max="41" width="9.7109375" style="491" customWidth="1"/>
    <col min="42" max="42" width="15.42578125" style="491" customWidth="1"/>
    <col min="43" max="43" width="10.140625" style="491" customWidth="1"/>
    <col min="44" max="44" width="11.28515625" style="491" bestFit="1" customWidth="1"/>
    <col min="45" max="45" width="10.28515625" style="491" bestFit="1" customWidth="1"/>
    <col min="46" max="46" width="9.7109375" style="491" bestFit="1" customWidth="1"/>
    <col min="47" max="47" width="12.5703125" style="491" customWidth="1"/>
    <col min="48" max="48" width="10.140625" style="491" customWidth="1"/>
    <col min="49" max="49" width="10.140625" style="491" bestFit="1" customWidth="1"/>
    <col min="50" max="50" width="10.28515625" style="491" bestFit="1" customWidth="1"/>
    <col min="51" max="51" width="9.7109375" style="491" bestFit="1" customWidth="1"/>
    <col min="52" max="52" width="12.5703125" style="491" bestFit="1" customWidth="1"/>
    <col min="53" max="53" width="13.42578125" style="491" bestFit="1" customWidth="1"/>
    <col min="54" max="55" width="14.28515625" style="491" bestFit="1" customWidth="1"/>
    <col min="56" max="56" width="10.28515625" style="491" bestFit="1" customWidth="1"/>
    <col min="57" max="57" width="9.7109375" style="491" bestFit="1" customWidth="1"/>
    <col min="58" max="58" width="14.28515625" style="491" bestFit="1" customWidth="1"/>
    <col min="59" max="60" width="10.140625" style="491" bestFit="1" customWidth="1"/>
    <col min="61" max="61" width="9.42578125" style="491" bestFit="1" customWidth="1"/>
    <col min="62" max="62" width="9.140625" style="491" bestFit="1" customWidth="1"/>
    <col min="63" max="63" width="12.5703125" style="491" bestFit="1" customWidth="1"/>
    <col min="64" max="64" width="13.42578125" style="491" bestFit="1" customWidth="1"/>
    <col min="65" max="66" width="13.28515625" style="491" bestFit="1" customWidth="1"/>
    <col min="67" max="67" width="11.28515625" style="491" bestFit="1" customWidth="1"/>
    <col min="68" max="68" width="8.42578125" style="491" bestFit="1" customWidth="1"/>
    <col min="69" max="69" width="6" style="491" bestFit="1" customWidth="1"/>
    <col min="70" max="70" width="11" style="491" customWidth="1"/>
    <col min="71" max="71" width="12.28515625" style="491" bestFit="1" customWidth="1"/>
    <col min="72" max="72" width="11.28515625" style="491" bestFit="1" customWidth="1"/>
    <col min="73" max="73" width="11" style="491" bestFit="1" customWidth="1"/>
    <col min="74" max="74" width="11.28515625" style="491" bestFit="1" customWidth="1"/>
    <col min="75" max="75" width="11" style="491" bestFit="1" customWidth="1"/>
    <col min="76" max="16384" width="20.28515625" style="491"/>
  </cols>
  <sheetData>
    <row r="1" spans="1:75">
      <c r="C1" s="492" t="s">
        <v>54</v>
      </c>
      <c r="D1" s="492"/>
      <c r="E1" s="492" t="s">
        <v>54</v>
      </c>
      <c r="F1" s="492" t="s">
        <v>54</v>
      </c>
      <c r="G1" s="492"/>
      <c r="H1" s="492" t="s">
        <v>54</v>
      </c>
      <c r="I1" s="492" t="s">
        <v>54</v>
      </c>
      <c r="J1" s="492"/>
      <c r="K1" s="492" t="s">
        <v>54</v>
      </c>
      <c r="L1" s="492"/>
      <c r="M1" s="492"/>
      <c r="N1" s="492"/>
      <c r="O1" s="492"/>
      <c r="P1" s="492" t="s">
        <v>54</v>
      </c>
      <c r="Q1" s="492"/>
      <c r="R1" s="493" t="s">
        <v>54</v>
      </c>
      <c r="S1" s="493"/>
      <c r="T1" s="493" t="s">
        <v>54</v>
      </c>
      <c r="U1" s="493" t="s">
        <v>54</v>
      </c>
      <c r="V1" s="493" t="s">
        <v>54</v>
      </c>
      <c r="W1" s="493" t="s">
        <v>54</v>
      </c>
      <c r="X1" s="493"/>
      <c r="Y1" s="493"/>
      <c r="Z1" s="493"/>
      <c r="AA1" s="492"/>
      <c r="AB1" s="495" t="s">
        <v>224</v>
      </c>
      <c r="BQ1" s="496"/>
      <c r="BR1" s="496"/>
    </row>
    <row r="2" spans="1:75">
      <c r="C2" s="493" t="s">
        <v>57</v>
      </c>
      <c r="D2" s="492"/>
      <c r="E2" s="492" t="s">
        <v>57</v>
      </c>
      <c r="F2" s="492" t="s">
        <v>57</v>
      </c>
      <c r="G2" s="493"/>
      <c r="H2" s="492" t="s">
        <v>57</v>
      </c>
      <c r="I2" s="492" t="s">
        <v>57</v>
      </c>
      <c r="J2" s="492"/>
      <c r="K2" s="492" t="s">
        <v>57</v>
      </c>
      <c r="L2" s="492"/>
      <c r="M2" s="492"/>
      <c r="N2" s="492"/>
      <c r="O2" s="492"/>
      <c r="P2" s="492" t="s">
        <v>57</v>
      </c>
      <c r="Q2" s="492"/>
      <c r="R2" s="493" t="s">
        <v>57</v>
      </c>
      <c r="S2" s="493"/>
      <c r="T2" s="493" t="s">
        <v>57</v>
      </c>
      <c r="U2" s="493" t="s">
        <v>57</v>
      </c>
      <c r="V2" s="493" t="s">
        <v>57</v>
      </c>
      <c r="W2" s="493" t="s">
        <v>57</v>
      </c>
      <c r="X2" s="493"/>
      <c r="Y2" s="493"/>
      <c r="Z2" s="493"/>
      <c r="AA2" s="492"/>
      <c r="BQ2" s="496"/>
      <c r="BR2" s="496"/>
    </row>
    <row r="3" spans="1:75">
      <c r="A3" s="500" t="s">
        <v>132</v>
      </c>
      <c r="B3" s="498"/>
      <c r="C3" s="492" t="s">
        <v>0</v>
      </c>
      <c r="D3" s="492" t="s">
        <v>0</v>
      </c>
      <c r="E3" s="492" t="s">
        <v>0</v>
      </c>
      <c r="F3" s="492" t="s">
        <v>1</v>
      </c>
      <c r="G3" s="492" t="s">
        <v>1</v>
      </c>
      <c r="H3" s="492" t="s">
        <v>1</v>
      </c>
      <c r="I3" s="492" t="s">
        <v>2</v>
      </c>
      <c r="J3" s="492" t="s">
        <v>2</v>
      </c>
      <c r="K3" s="492" t="s">
        <v>2</v>
      </c>
      <c r="L3" s="492" t="s">
        <v>75</v>
      </c>
      <c r="M3" s="493" t="s">
        <v>226</v>
      </c>
      <c r="N3" s="493" t="s">
        <v>226</v>
      </c>
      <c r="O3" s="493" t="s">
        <v>226</v>
      </c>
      <c r="P3" s="492" t="s">
        <v>61</v>
      </c>
      <c r="Q3" s="492" t="s">
        <v>66</v>
      </c>
      <c r="R3" s="492" t="s">
        <v>61</v>
      </c>
      <c r="S3" s="492"/>
      <c r="T3" s="492" t="s">
        <v>34</v>
      </c>
      <c r="U3" s="492" t="s">
        <v>34</v>
      </c>
      <c r="V3" s="492" t="s">
        <v>34</v>
      </c>
      <c r="W3" s="492" t="s">
        <v>34</v>
      </c>
      <c r="X3" s="492"/>
      <c r="Y3" s="492"/>
      <c r="Z3" s="492"/>
      <c r="AA3" s="492"/>
      <c r="BQ3" s="496"/>
      <c r="BR3" s="496"/>
    </row>
    <row r="4" spans="1:75">
      <c r="A4" s="500" t="s">
        <v>63</v>
      </c>
      <c r="B4" s="498"/>
      <c r="C4" s="493" t="s">
        <v>226</v>
      </c>
      <c r="D4" s="493" t="s">
        <v>226</v>
      </c>
      <c r="E4" s="493" t="s">
        <v>226</v>
      </c>
      <c r="F4" s="493" t="s">
        <v>226</v>
      </c>
      <c r="G4" s="493" t="s">
        <v>226</v>
      </c>
      <c r="H4" s="493" t="s">
        <v>226</v>
      </c>
      <c r="I4" s="493" t="s">
        <v>226</v>
      </c>
      <c r="J4" s="493" t="s">
        <v>226</v>
      </c>
      <c r="K4" s="493" t="s">
        <v>226</v>
      </c>
      <c r="L4" s="493" t="s">
        <v>226</v>
      </c>
      <c r="M4" s="492" t="s">
        <v>60</v>
      </c>
      <c r="N4" s="492" t="s">
        <v>60</v>
      </c>
      <c r="O4" s="492" t="s">
        <v>60</v>
      </c>
      <c r="P4" s="492" t="s">
        <v>88</v>
      </c>
      <c r="Q4" s="492" t="s">
        <v>80</v>
      </c>
      <c r="R4" s="492" t="s">
        <v>89</v>
      </c>
      <c r="S4" s="492"/>
      <c r="T4" s="492" t="s">
        <v>88</v>
      </c>
      <c r="U4" s="492" t="s">
        <v>89</v>
      </c>
      <c r="V4" s="492" t="s">
        <v>88</v>
      </c>
      <c r="W4" s="492" t="s">
        <v>89</v>
      </c>
      <c r="X4" s="492" t="s">
        <v>1</v>
      </c>
      <c r="Y4" s="492" t="s">
        <v>2</v>
      </c>
      <c r="Z4" s="492" t="s">
        <v>53</v>
      </c>
      <c r="AA4" s="492"/>
      <c r="AB4" s="496" t="s">
        <v>228</v>
      </c>
      <c r="AC4" s="496" t="s">
        <v>228</v>
      </c>
      <c r="AD4" s="496" t="s">
        <v>228</v>
      </c>
      <c r="AE4" s="496" t="s">
        <v>228</v>
      </c>
      <c r="AF4" s="496" t="s">
        <v>228</v>
      </c>
      <c r="AG4" s="496" t="s">
        <v>228</v>
      </c>
      <c r="AH4" s="496" t="s">
        <v>228</v>
      </c>
      <c r="AI4" s="496" t="s">
        <v>228</v>
      </c>
      <c r="AJ4" s="496" t="s">
        <v>228</v>
      </c>
      <c r="AK4" s="496" t="s">
        <v>228</v>
      </c>
      <c r="AL4" s="496" t="s">
        <v>228</v>
      </c>
      <c r="AM4" s="496" t="s">
        <v>228</v>
      </c>
      <c r="AN4" s="496" t="s">
        <v>228</v>
      </c>
      <c r="AO4" s="496" t="s">
        <v>228</v>
      </c>
      <c r="AP4" s="496" t="s">
        <v>228</v>
      </c>
      <c r="AQ4" s="496" t="s">
        <v>228</v>
      </c>
      <c r="AR4" s="496" t="s">
        <v>228</v>
      </c>
      <c r="AS4" s="496" t="s">
        <v>228</v>
      </c>
      <c r="AT4" s="496" t="s">
        <v>228</v>
      </c>
      <c r="AU4" s="496" t="s">
        <v>228</v>
      </c>
      <c r="AV4" s="496" t="s">
        <v>228</v>
      </c>
      <c r="AW4" s="496" t="s">
        <v>228</v>
      </c>
      <c r="AX4" s="496" t="s">
        <v>228</v>
      </c>
      <c r="AY4" s="496" t="s">
        <v>228</v>
      </c>
      <c r="AZ4" s="496" t="s">
        <v>228</v>
      </c>
      <c r="BA4" s="501" t="s">
        <v>53</v>
      </c>
      <c r="BB4" s="496" t="s">
        <v>229</v>
      </c>
      <c r="BC4" s="496" t="s">
        <v>229</v>
      </c>
      <c r="BD4" s="496" t="s">
        <v>229</v>
      </c>
      <c r="BE4" s="496" t="s">
        <v>229</v>
      </c>
      <c r="BF4" s="496" t="s">
        <v>229</v>
      </c>
      <c r="BG4" s="496" t="s">
        <v>229</v>
      </c>
      <c r="BH4" s="496" t="s">
        <v>229</v>
      </c>
      <c r="BI4" s="496" t="s">
        <v>229</v>
      </c>
      <c r="BJ4" s="496" t="s">
        <v>229</v>
      </c>
      <c r="BK4" s="496" t="s">
        <v>229</v>
      </c>
      <c r="BL4" s="501" t="s">
        <v>53</v>
      </c>
      <c r="BM4" s="496" t="s">
        <v>53</v>
      </c>
      <c r="BN4" s="496" t="s">
        <v>53</v>
      </c>
      <c r="BO4" s="496"/>
      <c r="BP4" s="496"/>
      <c r="BR4" s="496" t="s">
        <v>228</v>
      </c>
      <c r="BS4" s="496" t="s">
        <v>228</v>
      </c>
      <c r="BT4" s="496" t="s">
        <v>228</v>
      </c>
      <c r="BU4" s="496" t="s">
        <v>229</v>
      </c>
      <c r="BV4" s="496" t="s">
        <v>229</v>
      </c>
      <c r="BW4" s="496" t="s">
        <v>229</v>
      </c>
    </row>
    <row r="5" spans="1:75">
      <c r="A5" s="500" t="s">
        <v>72</v>
      </c>
      <c r="B5" s="498"/>
      <c r="C5" s="492" t="s">
        <v>230</v>
      </c>
      <c r="D5" s="492" t="s">
        <v>231</v>
      </c>
      <c r="E5" s="492" t="s">
        <v>232</v>
      </c>
      <c r="F5" s="492" t="s">
        <v>230</v>
      </c>
      <c r="G5" s="492" t="s">
        <v>231</v>
      </c>
      <c r="H5" s="492" t="s">
        <v>232</v>
      </c>
      <c r="I5" s="492" t="s">
        <v>230</v>
      </c>
      <c r="J5" s="492" t="s">
        <v>231</v>
      </c>
      <c r="K5" s="492" t="s">
        <v>232</v>
      </c>
      <c r="L5" s="492" t="s">
        <v>233</v>
      </c>
      <c r="M5" s="492" t="s">
        <v>76</v>
      </c>
      <c r="N5" s="492" t="s">
        <v>77</v>
      </c>
      <c r="O5" s="493" t="s">
        <v>64</v>
      </c>
      <c r="P5" s="493" t="s">
        <v>226</v>
      </c>
      <c r="Q5" s="493"/>
      <c r="R5" s="493" t="s">
        <v>226</v>
      </c>
      <c r="S5" s="493"/>
      <c r="T5" s="493" t="s">
        <v>226</v>
      </c>
      <c r="U5" s="493" t="s">
        <v>226</v>
      </c>
      <c r="V5" s="493" t="s">
        <v>226</v>
      </c>
      <c r="W5" s="493" t="s">
        <v>226</v>
      </c>
      <c r="X5" s="493" t="s">
        <v>234</v>
      </c>
      <c r="Y5" s="493" t="s">
        <v>234</v>
      </c>
      <c r="Z5" s="493" t="s">
        <v>234</v>
      </c>
      <c r="AA5" s="502"/>
      <c r="AB5" s="503" t="s">
        <v>235</v>
      </c>
      <c r="AC5" s="503" t="s">
        <v>235</v>
      </c>
      <c r="AD5" s="503" t="s">
        <v>236</v>
      </c>
      <c r="AE5" s="503" t="s">
        <v>237</v>
      </c>
      <c r="AF5" s="503" t="s">
        <v>235</v>
      </c>
      <c r="AG5" s="503" t="s">
        <v>238</v>
      </c>
      <c r="AH5" s="503" t="s">
        <v>238</v>
      </c>
      <c r="AI5" s="503" t="s">
        <v>236</v>
      </c>
      <c r="AJ5" s="503" t="s">
        <v>239</v>
      </c>
      <c r="AK5" s="503" t="s">
        <v>238</v>
      </c>
      <c r="AL5" s="503" t="s">
        <v>240</v>
      </c>
      <c r="AM5" s="503" t="s">
        <v>240</v>
      </c>
      <c r="AN5" s="503" t="s">
        <v>241</v>
      </c>
      <c r="AO5" s="503" t="s">
        <v>239</v>
      </c>
      <c r="AP5" s="503" t="s">
        <v>240</v>
      </c>
      <c r="AQ5" s="503" t="s">
        <v>242</v>
      </c>
      <c r="AR5" s="503" t="s">
        <v>242</v>
      </c>
      <c r="AS5" s="503" t="s">
        <v>236</v>
      </c>
      <c r="AT5" s="503" t="s">
        <v>243</v>
      </c>
      <c r="AU5" s="503" t="s">
        <v>242</v>
      </c>
      <c r="AV5" s="503" t="s">
        <v>244</v>
      </c>
      <c r="AW5" s="503" t="s">
        <v>244</v>
      </c>
      <c r="AX5" s="503" t="s">
        <v>245</v>
      </c>
      <c r="AY5" s="503" t="s">
        <v>246</v>
      </c>
      <c r="AZ5" s="503" t="s">
        <v>244</v>
      </c>
      <c r="BA5" s="501" t="s">
        <v>1</v>
      </c>
      <c r="BB5" s="503" t="s">
        <v>238</v>
      </c>
      <c r="BC5" s="503" t="s">
        <v>238</v>
      </c>
      <c r="BD5" s="503" t="s">
        <v>236</v>
      </c>
      <c r="BE5" s="503" t="s">
        <v>239</v>
      </c>
      <c r="BF5" s="503" t="s">
        <v>238</v>
      </c>
      <c r="BG5" s="503" t="s">
        <v>242</v>
      </c>
      <c r="BH5" s="503" t="s">
        <v>242</v>
      </c>
      <c r="BI5" s="503" t="s">
        <v>236</v>
      </c>
      <c r="BJ5" s="503" t="s">
        <v>243</v>
      </c>
      <c r="BK5" s="503" t="s">
        <v>242</v>
      </c>
      <c r="BL5" s="504" t="s">
        <v>2</v>
      </c>
      <c r="BM5" s="496" t="s">
        <v>247</v>
      </c>
      <c r="BN5" s="496" t="s">
        <v>247</v>
      </c>
      <c r="BO5" s="496" t="s">
        <v>1</v>
      </c>
      <c r="BP5" s="496" t="s">
        <v>2</v>
      </c>
      <c r="BQ5" s="492" t="s">
        <v>53</v>
      </c>
      <c r="BR5" s="496" t="s">
        <v>248</v>
      </c>
      <c r="BS5" s="496" t="s">
        <v>248</v>
      </c>
      <c r="BT5" s="496" t="s">
        <v>248</v>
      </c>
      <c r="BU5" s="496" t="s">
        <v>248</v>
      </c>
      <c r="BV5" s="496" t="s">
        <v>248</v>
      </c>
      <c r="BW5" s="496" t="s">
        <v>248</v>
      </c>
    </row>
    <row r="6" spans="1:75">
      <c r="A6" s="500" t="s">
        <v>133</v>
      </c>
      <c r="B6" s="498"/>
      <c r="C6" s="492" t="s">
        <v>249</v>
      </c>
      <c r="D6" s="492" t="s">
        <v>249</v>
      </c>
      <c r="E6" s="492" t="s">
        <v>249</v>
      </c>
      <c r="F6" s="492" t="s">
        <v>249</v>
      </c>
      <c r="G6" s="492" t="s">
        <v>249</v>
      </c>
      <c r="H6" s="492" t="s">
        <v>249</v>
      </c>
      <c r="I6" s="492" t="s">
        <v>249</v>
      </c>
      <c r="J6" s="492" t="s">
        <v>249</v>
      </c>
      <c r="K6" s="492" t="s">
        <v>249</v>
      </c>
      <c r="L6" s="492" t="s">
        <v>249</v>
      </c>
      <c r="M6" s="492" t="s">
        <v>250</v>
      </c>
      <c r="N6" s="492" t="s">
        <v>250</v>
      </c>
      <c r="O6" s="492" t="s">
        <v>250</v>
      </c>
      <c r="P6" s="492" t="s">
        <v>249</v>
      </c>
      <c r="Q6" s="492" t="s">
        <v>249</v>
      </c>
      <c r="R6" s="492" t="s">
        <v>249</v>
      </c>
      <c r="S6" s="492"/>
      <c r="T6" s="505" t="s">
        <v>265</v>
      </c>
      <c r="U6" s="505" t="s">
        <v>265</v>
      </c>
      <c r="V6" s="505" t="s">
        <v>266</v>
      </c>
      <c r="W6" s="505" t="s">
        <v>266</v>
      </c>
      <c r="X6" s="492" t="s">
        <v>252</v>
      </c>
      <c r="Y6" s="492" t="s">
        <v>252</v>
      </c>
      <c r="Z6" s="492" t="s">
        <v>252</v>
      </c>
      <c r="AA6" s="505"/>
      <c r="AB6" s="496" t="s">
        <v>253</v>
      </c>
      <c r="AC6" s="496" t="s">
        <v>254</v>
      </c>
      <c r="AD6" s="496" t="s">
        <v>249</v>
      </c>
      <c r="AE6" s="496" t="s">
        <v>249</v>
      </c>
      <c r="AF6" s="503" t="s">
        <v>255</v>
      </c>
      <c r="AG6" s="496" t="s">
        <v>4</v>
      </c>
      <c r="AH6" s="496" t="s">
        <v>254</v>
      </c>
      <c r="AI6" s="496" t="s">
        <v>249</v>
      </c>
      <c r="AJ6" s="496" t="s">
        <v>249</v>
      </c>
      <c r="AK6" s="503" t="s">
        <v>255</v>
      </c>
      <c r="AL6" s="496" t="s">
        <v>4</v>
      </c>
      <c r="AM6" s="496" t="s">
        <v>254</v>
      </c>
      <c r="AN6" s="503" t="s">
        <v>249</v>
      </c>
      <c r="AO6" s="503" t="s">
        <v>249</v>
      </c>
      <c r="AP6" s="503" t="s">
        <v>255</v>
      </c>
      <c r="AQ6" s="496" t="s">
        <v>4</v>
      </c>
      <c r="AR6" s="496" t="s">
        <v>254</v>
      </c>
      <c r="AS6" s="503" t="s">
        <v>249</v>
      </c>
      <c r="AT6" s="503" t="s">
        <v>249</v>
      </c>
      <c r="AU6" s="503" t="s">
        <v>255</v>
      </c>
      <c r="AV6" s="496" t="s">
        <v>253</v>
      </c>
      <c r="AW6" s="496" t="s">
        <v>254</v>
      </c>
      <c r="AX6" s="503" t="s">
        <v>249</v>
      </c>
      <c r="AY6" s="503" t="s">
        <v>249</v>
      </c>
      <c r="AZ6" s="503" t="s">
        <v>255</v>
      </c>
      <c r="BA6" s="501" t="s">
        <v>255</v>
      </c>
      <c r="BB6" s="496" t="s">
        <v>253</v>
      </c>
      <c r="BC6" s="496" t="s">
        <v>254</v>
      </c>
      <c r="BD6" s="503" t="s">
        <v>249</v>
      </c>
      <c r="BE6" s="503" t="s">
        <v>249</v>
      </c>
      <c r="BF6" s="503" t="s">
        <v>255</v>
      </c>
      <c r="BG6" s="496" t="s">
        <v>253</v>
      </c>
      <c r="BH6" s="496" t="s">
        <v>254</v>
      </c>
      <c r="BI6" s="503" t="s">
        <v>249</v>
      </c>
      <c r="BJ6" s="503" t="s">
        <v>249</v>
      </c>
      <c r="BK6" s="503" t="s">
        <v>255</v>
      </c>
      <c r="BL6" s="501" t="s">
        <v>255</v>
      </c>
      <c r="BM6" s="503" t="s">
        <v>256</v>
      </c>
      <c r="BN6" s="503" t="s">
        <v>257</v>
      </c>
      <c r="BO6" s="492" t="s">
        <v>97</v>
      </c>
      <c r="BP6" s="492" t="s">
        <v>97</v>
      </c>
      <c r="BQ6" s="492" t="s">
        <v>97</v>
      </c>
      <c r="BR6" s="496" t="s">
        <v>4</v>
      </c>
      <c r="BS6" s="496" t="s">
        <v>254</v>
      </c>
      <c r="BT6" s="496" t="s">
        <v>249</v>
      </c>
      <c r="BU6" s="496" t="s">
        <v>4</v>
      </c>
      <c r="BV6" s="496" t="s">
        <v>254</v>
      </c>
      <c r="BW6" s="496" t="s">
        <v>249</v>
      </c>
    </row>
    <row r="7" spans="1:75">
      <c r="A7" s="498" t="s">
        <v>134</v>
      </c>
      <c r="B7" s="498"/>
      <c r="C7" s="492" t="str">
        <f>+[41]A!$CI$12</f>
        <v>ok 2003b</v>
      </c>
      <c r="D7" s="492" t="str">
        <f>'[42]Accrued Unb'!G7</f>
        <v>ok 2003b</v>
      </c>
      <c r="E7" s="492" t="str">
        <f>IF(C7=D7,C7,"Not OK")</f>
        <v>ok 2003b</v>
      </c>
      <c r="F7" s="507" t="str">
        <f>+'[43]by Rate'!$AL$7</f>
        <v>ok 2003b</v>
      </c>
      <c r="G7" s="492" t="str">
        <f>+'[42]Accrued Unb'!H7</f>
        <v>ok 2003b</v>
      </c>
      <c r="H7" s="492" t="str">
        <f>IF(F7=RIGHT(G7,8),G7,"Not OK")</f>
        <v>ok 2003b</v>
      </c>
      <c r="I7" s="507" t="str">
        <f>+[44]Industrial!E18</f>
        <v>ok 2003b</v>
      </c>
      <c r="J7" s="508" t="str">
        <f>+'[42]Accrued Unb'!I7</f>
        <v>ok 2003b</v>
      </c>
      <c r="K7" s="492" t="str">
        <f>IF(RIGHT(J7,8)=RIGHT(I7,8),J7,"Not OK")</f>
        <v>ok 2003b</v>
      </c>
      <c r="L7" s="492" t="str">
        <f>+'[45]Street Lighting OS-I'!$D$12</f>
        <v>ok 2003b</v>
      </c>
      <c r="M7" s="552" t="str">
        <f>[22]Forecast!J9</f>
        <v>ok 2003b</v>
      </c>
      <c r="N7" s="552" t="str">
        <f>[22]Forecast!R9</f>
        <v>ok 2003b</v>
      </c>
      <c r="O7" s="493" t="str">
        <f>IF(M7=N7,N7,"not ok")</f>
        <v>ok 2003b</v>
      </c>
      <c r="P7" s="493" t="s">
        <v>135</v>
      </c>
      <c r="Q7" s="492" t="s">
        <v>135</v>
      </c>
      <c r="R7" s="493"/>
      <c r="S7" s="492" t="s">
        <v>259</v>
      </c>
      <c r="T7" s="492"/>
      <c r="U7" s="492"/>
      <c r="V7" s="492"/>
      <c r="W7" s="492"/>
      <c r="X7" s="505" t="s">
        <v>135</v>
      </c>
      <c r="Y7" s="505" t="s">
        <v>135</v>
      </c>
      <c r="Z7" s="492"/>
      <c r="AA7" s="492"/>
      <c r="AB7" s="492" t="s">
        <v>135</v>
      </c>
      <c r="AC7" s="492" t="s">
        <v>135</v>
      </c>
      <c r="AD7" s="492" t="s">
        <v>135</v>
      </c>
      <c r="AE7" s="492" t="s">
        <v>135</v>
      </c>
      <c r="AF7" s="492" t="s">
        <v>135</v>
      </c>
      <c r="AG7" s="492" t="s">
        <v>135</v>
      </c>
      <c r="AH7" s="492" t="s">
        <v>135</v>
      </c>
      <c r="AI7" s="492" t="s">
        <v>135</v>
      </c>
      <c r="AJ7" s="492" t="s">
        <v>135</v>
      </c>
      <c r="AK7" s="492" t="s">
        <v>135</v>
      </c>
      <c r="AL7" s="492" t="s">
        <v>135</v>
      </c>
      <c r="AM7" s="492" t="s">
        <v>135</v>
      </c>
      <c r="AN7" s="492" t="s">
        <v>135</v>
      </c>
      <c r="AO7" s="492" t="s">
        <v>135</v>
      </c>
      <c r="AP7" s="492" t="s">
        <v>135</v>
      </c>
      <c r="AQ7" s="492" t="s">
        <v>135</v>
      </c>
      <c r="AR7" s="492" t="s">
        <v>135</v>
      </c>
      <c r="AS7" s="492" t="s">
        <v>135</v>
      </c>
      <c r="AT7" s="492" t="s">
        <v>135</v>
      </c>
      <c r="AU7" s="492" t="s">
        <v>135</v>
      </c>
      <c r="AV7" s="492" t="s">
        <v>135</v>
      </c>
      <c r="AW7" s="492" t="s">
        <v>135</v>
      </c>
      <c r="AX7" s="492" t="s">
        <v>135</v>
      </c>
      <c r="AY7" s="492" t="s">
        <v>135</v>
      </c>
      <c r="AZ7" s="492" t="s">
        <v>135</v>
      </c>
      <c r="BA7" s="492" t="s">
        <v>135</v>
      </c>
      <c r="BB7" s="492" t="s">
        <v>135</v>
      </c>
      <c r="BC7" s="492" t="s">
        <v>135</v>
      </c>
      <c r="BD7" s="492" t="s">
        <v>135</v>
      </c>
      <c r="BE7" s="492" t="s">
        <v>135</v>
      </c>
      <c r="BF7" s="492" t="s">
        <v>135</v>
      </c>
      <c r="BG7" s="492" t="s">
        <v>135</v>
      </c>
      <c r="BH7" s="492" t="s">
        <v>135</v>
      </c>
      <c r="BI7" s="492" t="s">
        <v>135</v>
      </c>
      <c r="BJ7" s="492" t="s">
        <v>135</v>
      </c>
      <c r="BK7" s="492" t="s">
        <v>135</v>
      </c>
      <c r="BL7" s="492" t="s">
        <v>135</v>
      </c>
      <c r="BM7" s="492" t="s">
        <v>135</v>
      </c>
      <c r="BN7" s="492" t="s">
        <v>135</v>
      </c>
      <c r="BO7" s="492" t="s">
        <v>135</v>
      </c>
      <c r="BP7" s="492" t="s">
        <v>135</v>
      </c>
      <c r="BQ7" s="492" t="s">
        <v>135</v>
      </c>
      <c r="BR7" s="492" t="s">
        <v>135</v>
      </c>
      <c r="BS7" s="492" t="s">
        <v>135</v>
      </c>
      <c r="BT7" s="492" t="s">
        <v>135</v>
      </c>
      <c r="BU7" s="492" t="s">
        <v>135</v>
      </c>
      <c r="BV7" s="492" t="s">
        <v>135</v>
      </c>
      <c r="BW7" s="492" t="s">
        <v>135</v>
      </c>
    </row>
    <row r="8" spans="1:75">
      <c r="A8" s="512">
        <v>2002</v>
      </c>
      <c r="B8" s="512">
        <v>1</v>
      </c>
      <c r="C8" s="513">
        <v>18476762</v>
      </c>
      <c r="D8" s="513">
        <v>-587713</v>
      </c>
      <c r="E8" s="513">
        <v>17889049</v>
      </c>
      <c r="F8" s="513">
        <v>8729668</v>
      </c>
      <c r="G8" s="513">
        <v>-1179589</v>
      </c>
      <c r="H8" s="513">
        <v>7550079</v>
      </c>
      <c r="I8" s="513">
        <v>2147472</v>
      </c>
      <c r="J8" s="513">
        <v>-163023</v>
      </c>
      <c r="K8" s="513">
        <v>1984449</v>
      </c>
      <c r="L8" s="513">
        <v>164918</v>
      </c>
      <c r="M8" s="513">
        <v>1026077</v>
      </c>
      <c r="N8" s="513">
        <v>136593</v>
      </c>
      <c r="O8" s="513">
        <v>1162670</v>
      </c>
      <c r="P8" s="513">
        <v>28751165</v>
      </c>
      <c r="Q8" s="513">
        <v>367</v>
      </c>
      <c r="R8" s="513">
        <v>28751532</v>
      </c>
      <c r="S8" s="555"/>
      <c r="T8" s="513">
        <v>27588495</v>
      </c>
      <c r="U8" s="513">
        <v>27588862</v>
      </c>
      <c r="V8" s="516">
        <v>29518820</v>
      </c>
      <c r="W8" s="516">
        <v>29519187</v>
      </c>
      <c r="X8" s="516">
        <v>0</v>
      </c>
      <c r="Y8" s="516">
        <v>0</v>
      </c>
      <c r="Z8" s="516">
        <v>0</v>
      </c>
      <c r="AA8" s="505"/>
      <c r="AB8" s="517">
        <v>0</v>
      </c>
      <c r="AC8" s="517">
        <v>0</v>
      </c>
      <c r="AD8" s="517">
        <v>0</v>
      </c>
      <c r="AE8" s="517">
        <v>0</v>
      </c>
      <c r="AF8" s="518">
        <v>0</v>
      </c>
      <c r="AG8" s="517">
        <v>0</v>
      </c>
      <c r="AH8" s="517">
        <v>0</v>
      </c>
      <c r="AI8" s="517">
        <v>0</v>
      </c>
      <c r="AJ8" s="519">
        <v>0</v>
      </c>
      <c r="AK8" s="518">
        <v>0</v>
      </c>
      <c r="AL8" s="517">
        <v>0</v>
      </c>
      <c r="AM8" s="517">
        <v>0</v>
      </c>
      <c r="AN8" s="517">
        <v>0</v>
      </c>
      <c r="AO8" s="517">
        <v>0</v>
      </c>
      <c r="AP8" s="518">
        <v>0</v>
      </c>
      <c r="AQ8" s="517">
        <v>0</v>
      </c>
      <c r="AR8" s="517">
        <v>0</v>
      </c>
      <c r="AS8" s="517">
        <v>0</v>
      </c>
      <c r="AT8" s="517">
        <v>0</v>
      </c>
      <c r="AU8" s="518">
        <v>0</v>
      </c>
      <c r="AV8" s="517">
        <v>0</v>
      </c>
      <c r="AW8" s="517">
        <v>0</v>
      </c>
      <c r="AX8" s="517">
        <v>0</v>
      </c>
      <c r="AY8" s="517">
        <v>0</v>
      </c>
      <c r="AZ8" s="518">
        <v>0</v>
      </c>
      <c r="BA8" s="520">
        <v>0</v>
      </c>
      <c r="BB8" s="517">
        <v>0</v>
      </c>
      <c r="BC8" s="517">
        <v>0</v>
      </c>
      <c r="BD8" s="517">
        <v>0</v>
      </c>
      <c r="BE8" s="519">
        <v>0</v>
      </c>
      <c r="BF8" s="518">
        <v>0</v>
      </c>
      <c r="BG8" s="517">
        <v>0</v>
      </c>
      <c r="BH8" s="517">
        <v>0</v>
      </c>
      <c r="BI8" s="517">
        <v>0</v>
      </c>
      <c r="BJ8" s="517">
        <v>0</v>
      </c>
      <c r="BK8" s="518">
        <v>0</v>
      </c>
      <c r="BL8" s="520">
        <v>0</v>
      </c>
      <c r="BM8" s="517">
        <v>0</v>
      </c>
      <c r="BN8" s="517">
        <v>0</v>
      </c>
      <c r="BO8" s="517">
        <v>0</v>
      </c>
      <c r="BP8" s="517">
        <v>0</v>
      </c>
      <c r="BQ8" s="517">
        <v>0</v>
      </c>
      <c r="BR8" s="517">
        <v>0</v>
      </c>
      <c r="BS8" s="517">
        <v>0</v>
      </c>
      <c r="BT8" s="518">
        <v>0</v>
      </c>
      <c r="BU8" s="521">
        <v>0</v>
      </c>
      <c r="BV8" s="521">
        <v>0</v>
      </c>
      <c r="BW8" s="516">
        <v>0</v>
      </c>
    </row>
    <row r="9" spans="1:75">
      <c r="A9" s="512">
        <f t="shared" ref="A9:A19" si="0">A8</f>
        <v>2002</v>
      </c>
      <c r="B9" s="512">
        <v>2</v>
      </c>
      <c r="C9" s="513">
        <v>14924040</v>
      </c>
      <c r="D9" s="513">
        <v>-708206</v>
      </c>
      <c r="E9" s="513">
        <v>14215834</v>
      </c>
      <c r="F9" s="513">
        <v>8304749</v>
      </c>
      <c r="G9" s="513">
        <v>52658</v>
      </c>
      <c r="H9" s="513">
        <v>8357407</v>
      </c>
      <c r="I9" s="513">
        <v>2503389</v>
      </c>
      <c r="J9" s="513">
        <v>-123263</v>
      </c>
      <c r="K9" s="513">
        <v>2380126</v>
      </c>
      <c r="L9" s="513">
        <v>164319</v>
      </c>
      <c r="M9" s="513">
        <v>979416</v>
      </c>
      <c r="N9" s="513">
        <v>126086</v>
      </c>
      <c r="O9" s="513">
        <v>1105502</v>
      </c>
      <c r="P9" s="513">
        <v>26223188</v>
      </c>
      <c r="Q9" s="513">
        <v>321</v>
      </c>
      <c r="R9" s="513">
        <v>26223509</v>
      </c>
      <c r="S9" s="555"/>
      <c r="T9" s="513">
        <v>25117686</v>
      </c>
      <c r="U9" s="513">
        <v>25118007</v>
      </c>
      <c r="V9" s="516">
        <v>25896497</v>
      </c>
      <c r="W9" s="516">
        <v>25896818</v>
      </c>
      <c r="X9" s="516">
        <v>0</v>
      </c>
      <c r="Y9" s="516">
        <v>0</v>
      </c>
      <c r="Z9" s="516">
        <v>0</v>
      </c>
      <c r="AA9" s="505"/>
      <c r="AB9" s="517">
        <v>0</v>
      </c>
      <c r="AC9" s="517">
        <v>0</v>
      </c>
      <c r="AD9" s="517">
        <v>0</v>
      </c>
      <c r="AE9" s="517">
        <v>0</v>
      </c>
      <c r="AF9" s="518">
        <v>0</v>
      </c>
      <c r="AG9" s="517">
        <v>0</v>
      </c>
      <c r="AH9" s="517">
        <v>0</v>
      </c>
      <c r="AI9" s="517">
        <v>0</v>
      </c>
      <c r="AJ9" s="519">
        <v>0</v>
      </c>
      <c r="AK9" s="518">
        <v>0</v>
      </c>
      <c r="AL9" s="517">
        <v>0</v>
      </c>
      <c r="AM9" s="517">
        <v>0</v>
      </c>
      <c r="AN9" s="517">
        <v>0</v>
      </c>
      <c r="AO9" s="517">
        <v>0</v>
      </c>
      <c r="AP9" s="518">
        <v>0</v>
      </c>
      <c r="AQ9" s="517">
        <v>0</v>
      </c>
      <c r="AR9" s="517">
        <v>0</v>
      </c>
      <c r="AS9" s="517">
        <v>0</v>
      </c>
      <c r="AT9" s="517">
        <v>0</v>
      </c>
      <c r="AU9" s="518">
        <v>0</v>
      </c>
      <c r="AV9" s="517">
        <v>0</v>
      </c>
      <c r="AW9" s="517">
        <v>0</v>
      </c>
      <c r="AX9" s="517">
        <v>0</v>
      </c>
      <c r="AY9" s="517">
        <v>0</v>
      </c>
      <c r="AZ9" s="518">
        <v>0</v>
      </c>
      <c r="BA9" s="520">
        <v>0</v>
      </c>
      <c r="BB9" s="517">
        <v>0</v>
      </c>
      <c r="BC9" s="517">
        <v>0</v>
      </c>
      <c r="BD9" s="517">
        <v>0</v>
      </c>
      <c r="BE9" s="519">
        <v>0</v>
      </c>
      <c r="BF9" s="518">
        <v>0</v>
      </c>
      <c r="BG9" s="517">
        <v>0</v>
      </c>
      <c r="BH9" s="517">
        <v>0</v>
      </c>
      <c r="BI9" s="517">
        <v>0</v>
      </c>
      <c r="BJ9" s="517">
        <v>0</v>
      </c>
      <c r="BK9" s="518">
        <v>0</v>
      </c>
      <c r="BL9" s="520">
        <v>0</v>
      </c>
      <c r="BM9" s="517">
        <v>0</v>
      </c>
      <c r="BN9" s="517">
        <v>0</v>
      </c>
      <c r="BO9" s="517">
        <v>0</v>
      </c>
      <c r="BP9" s="517">
        <v>0</v>
      </c>
      <c r="BQ9" s="517">
        <v>0</v>
      </c>
      <c r="BR9" s="517">
        <v>0</v>
      </c>
      <c r="BS9" s="517">
        <v>0</v>
      </c>
      <c r="BT9" s="518">
        <v>0</v>
      </c>
      <c r="BU9" s="521">
        <v>0</v>
      </c>
      <c r="BV9" s="521">
        <v>0</v>
      </c>
      <c r="BW9" s="516">
        <v>0</v>
      </c>
    </row>
    <row r="10" spans="1:75">
      <c r="A10" s="512">
        <f t="shared" si="0"/>
        <v>2002</v>
      </c>
      <c r="B10" s="512">
        <v>3</v>
      </c>
      <c r="C10" s="513">
        <v>15011351</v>
      </c>
      <c r="D10" s="513">
        <v>668419</v>
      </c>
      <c r="E10" s="513">
        <v>15679770</v>
      </c>
      <c r="F10" s="513">
        <v>8360145</v>
      </c>
      <c r="G10" s="513">
        <v>478835</v>
      </c>
      <c r="H10" s="513">
        <v>8838980</v>
      </c>
      <c r="I10" s="513">
        <v>2466537</v>
      </c>
      <c r="J10" s="513">
        <v>390968</v>
      </c>
      <c r="K10" s="513">
        <v>2857505</v>
      </c>
      <c r="L10" s="513">
        <v>166875</v>
      </c>
      <c r="M10" s="513">
        <v>972290</v>
      </c>
      <c r="N10" s="513">
        <v>128610</v>
      </c>
      <c r="O10" s="513">
        <v>1100900</v>
      </c>
      <c r="P10" s="513">
        <v>28644030</v>
      </c>
      <c r="Q10" s="513">
        <v>203</v>
      </c>
      <c r="R10" s="513">
        <v>28644233</v>
      </c>
      <c r="S10" s="555"/>
      <c r="T10" s="513">
        <v>27543130</v>
      </c>
      <c r="U10" s="513">
        <v>27543333</v>
      </c>
      <c r="V10" s="516">
        <v>26004908</v>
      </c>
      <c r="W10" s="516">
        <v>26005111</v>
      </c>
      <c r="X10" s="516">
        <v>0</v>
      </c>
      <c r="Y10" s="516">
        <v>0</v>
      </c>
      <c r="Z10" s="516">
        <v>0</v>
      </c>
      <c r="AA10" s="505"/>
      <c r="AB10" s="517">
        <v>0</v>
      </c>
      <c r="AC10" s="517">
        <v>0</v>
      </c>
      <c r="AD10" s="517">
        <v>0</v>
      </c>
      <c r="AE10" s="517">
        <v>0</v>
      </c>
      <c r="AF10" s="518">
        <v>0</v>
      </c>
      <c r="AG10" s="517">
        <v>0</v>
      </c>
      <c r="AH10" s="517">
        <v>0</v>
      </c>
      <c r="AI10" s="517">
        <v>0</v>
      </c>
      <c r="AJ10" s="519">
        <v>0</v>
      </c>
      <c r="AK10" s="518">
        <v>0</v>
      </c>
      <c r="AL10" s="517">
        <v>0</v>
      </c>
      <c r="AM10" s="517">
        <v>0</v>
      </c>
      <c r="AN10" s="517">
        <v>0</v>
      </c>
      <c r="AO10" s="517">
        <v>0</v>
      </c>
      <c r="AP10" s="518">
        <v>0</v>
      </c>
      <c r="AQ10" s="517">
        <v>0</v>
      </c>
      <c r="AR10" s="517">
        <v>0</v>
      </c>
      <c r="AS10" s="517">
        <v>0</v>
      </c>
      <c r="AT10" s="517">
        <v>0</v>
      </c>
      <c r="AU10" s="518">
        <v>0</v>
      </c>
      <c r="AV10" s="517">
        <v>0</v>
      </c>
      <c r="AW10" s="517">
        <v>0</v>
      </c>
      <c r="AX10" s="517">
        <v>0</v>
      </c>
      <c r="AY10" s="517">
        <v>0</v>
      </c>
      <c r="AZ10" s="518">
        <v>0</v>
      </c>
      <c r="BA10" s="520">
        <v>0</v>
      </c>
      <c r="BB10" s="517">
        <v>0</v>
      </c>
      <c r="BC10" s="517">
        <v>0</v>
      </c>
      <c r="BD10" s="517">
        <v>0</v>
      </c>
      <c r="BE10" s="519">
        <v>0</v>
      </c>
      <c r="BF10" s="518">
        <v>0</v>
      </c>
      <c r="BG10" s="517">
        <v>0</v>
      </c>
      <c r="BH10" s="517">
        <v>0</v>
      </c>
      <c r="BI10" s="517">
        <v>0</v>
      </c>
      <c r="BJ10" s="517">
        <v>0</v>
      </c>
      <c r="BK10" s="518">
        <v>0</v>
      </c>
      <c r="BL10" s="520">
        <v>0</v>
      </c>
      <c r="BM10" s="517">
        <v>0</v>
      </c>
      <c r="BN10" s="517">
        <v>0</v>
      </c>
      <c r="BO10" s="517">
        <v>0</v>
      </c>
      <c r="BP10" s="517">
        <v>0</v>
      </c>
      <c r="BQ10" s="517">
        <v>0</v>
      </c>
      <c r="BR10" s="517">
        <v>0</v>
      </c>
      <c r="BS10" s="517">
        <v>0</v>
      </c>
      <c r="BT10" s="518">
        <v>0</v>
      </c>
      <c r="BU10" s="521">
        <v>0</v>
      </c>
      <c r="BV10" s="521">
        <v>0</v>
      </c>
      <c r="BW10" s="516">
        <v>0</v>
      </c>
    </row>
    <row r="11" spans="1:75">
      <c r="A11" s="512">
        <f t="shared" si="0"/>
        <v>2002</v>
      </c>
      <c r="B11" s="512">
        <v>4</v>
      </c>
      <c r="C11" s="513">
        <v>13192750</v>
      </c>
      <c r="D11" s="513">
        <v>1157315</v>
      </c>
      <c r="E11" s="513">
        <v>14350065</v>
      </c>
      <c r="F11" s="513">
        <v>8223188</v>
      </c>
      <c r="G11" s="513">
        <v>1204692</v>
      </c>
      <c r="H11" s="513">
        <v>9427880</v>
      </c>
      <c r="I11" s="513">
        <v>2608541</v>
      </c>
      <c r="J11" s="513">
        <v>505620</v>
      </c>
      <c r="K11" s="513">
        <v>3114161</v>
      </c>
      <c r="L11" s="513">
        <v>166233</v>
      </c>
      <c r="M11" s="513">
        <v>864214</v>
      </c>
      <c r="N11" s="513">
        <v>130113</v>
      </c>
      <c r="O11" s="513">
        <v>994327</v>
      </c>
      <c r="P11" s="513">
        <v>28052666</v>
      </c>
      <c r="Q11" s="513">
        <v>161</v>
      </c>
      <c r="R11" s="513">
        <v>28052827</v>
      </c>
      <c r="S11" s="513"/>
      <c r="T11" s="522">
        <v>27058339</v>
      </c>
      <c r="U11" s="522">
        <v>27058500</v>
      </c>
      <c r="V11" s="523">
        <v>24190712</v>
      </c>
      <c r="W11" s="523">
        <v>24190873</v>
      </c>
      <c r="X11" s="516">
        <v>0</v>
      </c>
      <c r="Y11" s="516">
        <v>0</v>
      </c>
      <c r="Z11" s="516">
        <v>0</v>
      </c>
      <c r="AA11" s="505"/>
      <c r="AB11" s="517">
        <v>0</v>
      </c>
      <c r="AC11" s="517">
        <v>0</v>
      </c>
      <c r="AD11" s="517">
        <v>0</v>
      </c>
      <c r="AE11" s="517">
        <v>0</v>
      </c>
      <c r="AF11" s="518">
        <v>0</v>
      </c>
      <c r="AG11" s="517">
        <v>0</v>
      </c>
      <c r="AH11" s="517">
        <v>0</v>
      </c>
      <c r="AI11" s="517">
        <v>0</v>
      </c>
      <c r="AJ11" s="519">
        <v>0</v>
      </c>
      <c r="AK11" s="518">
        <v>0</v>
      </c>
      <c r="AL11" s="517">
        <v>0</v>
      </c>
      <c r="AM11" s="517">
        <v>0</v>
      </c>
      <c r="AN11" s="517">
        <v>0</v>
      </c>
      <c r="AO11" s="517">
        <v>0</v>
      </c>
      <c r="AP11" s="518">
        <v>0</v>
      </c>
      <c r="AQ11" s="517">
        <v>0</v>
      </c>
      <c r="AR11" s="517">
        <v>0</v>
      </c>
      <c r="AS11" s="517">
        <v>0</v>
      </c>
      <c r="AT11" s="517">
        <v>0</v>
      </c>
      <c r="AU11" s="518">
        <v>0</v>
      </c>
      <c r="AV11" s="517">
        <v>0</v>
      </c>
      <c r="AW11" s="517">
        <v>0</v>
      </c>
      <c r="AX11" s="517">
        <v>0</v>
      </c>
      <c r="AY11" s="517">
        <v>0</v>
      </c>
      <c r="AZ11" s="518">
        <v>0</v>
      </c>
      <c r="BA11" s="520">
        <v>0</v>
      </c>
      <c r="BB11" s="517">
        <v>0</v>
      </c>
      <c r="BC11" s="517">
        <v>0</v>
      </c>
      <c r="BD11" s="517">
        <v>0</v>
      </c>
      <c r="BE11" s="519">
        <v>0</v>
      </c>
      <c r="BF11" s="518">
        <v>0</v>
      </c>
      <c r="BG11" s="517">
        <v>0</v>
      </c>
      <c r="BH11" s="517">
        <v>0</v>
      </c>
      <c r="BI11" s="517">
        <v>0</v>
      </c>
      <c r="BJ11" s="517">
        <v>0</v>
      </c>
      <c r="BK11" s="518">
        <v>0</v>
      </c>
      <c r="BL11" s="520">
        <v>0</v>
      </c>
      <c r="BM11" s="517">
        <v>0</v>
      </c>
      <c r="BN11" s="517">
        <v>0</v>
      </c>
      <c r="BO11" s="517">
        <v>0</v>
      </c>
      <c r="BP11" s="517">
        <v>0</v>
      </c>
      <c r="BQ11" s="517">
        <v>0</v>
      </c>
      <c r="BR11" s="517">
        <v>0</v>
      </c>
      <c r="BS11" s="517">
        <v>0</v>
      </c>
      <c r="BT11" s="518">
        <v>0</v>
      </c>
      <c r="BU11" s="521">
        <v>0</v>
      </c>
      <c r="BV11" s="521">
        <v>0</v>
      </c>
      <c r="BW11" s="516">
        <v>0</v>
      </c>
    </row>
    <row r="12" spans="1:75">
      <c r="A12" s="512">
        <f t="shared" si="0"/>
        <v>2002</v>
      </c>
      <c r="B12" s="512">
        <v>5</v>
      </c>
      <c r="C12" s="513">
        <v>16979898</v>
      </c>
      <c r="D12" s="513">
        <v>1355665</v>
      </c>
      <c r="E12" s="513">
        <v>18335563</v>
      </c>
      <c r="F12" s="513">
        <v>9580545</v>
      </c>
      <c r="G12" s="513">
        <v>-79454</v>
      </c>
      <c r="H12" s="513">
        <v>9501091</v>
      </c>
      <c r="I12" s="513">
        <v>3514155</v>
      </c>
      <c r="J12" s="513">
        <v>149926</v>
      </c>
      <c r="K12" s="513">
        <v>3664081</v>
      </c>
      <c r="L12" s="513">
        <v>166264</v>
      </c>
      <c r="M12" s="513">
        <v>989971</v>
      </c>
      <c r="N12" s="513">
        <v>154056</v>
      </c>
      <c r="O12" s="513">
        <v>1144027</v>
      </c>
      <c r="P12" s="513">
        <v>32811026</v>
      </c>
      <c r="Q12" s="513">
        <v>0</v>
      </c>
      <c r="R12" s="513">
        <v>32811026</v>
      </c>
      <c r="S12" s="513"/>
      <c r="T12" s="522">
        <v>31666999</v>
      </c>
      <c r="U12" s="522">
        <v>31666999</v>
      </c>
      <c r="V12" s="523">
        <v>30240862</v>
      </c>
      <c r="W12" s="523">
        <v>30240862</v>
      </c>
      <c r="X12" s="516">
        <v>0</v>
      </c>
      <c r="Y12" s="516">
        <v>0</v>
      </c>
      <c r="Z12" s="516">
        <v>0</v>
      </c>
      <c r="AA12" s="505"/>
      <c r="AB12" s="517">
        <v>0</v>
      </c>
      <c r="AC12" s="517">
        <v>0</v>
      </c>
      <c r="AD12" s="517">
        <v>0</v>
      </c>
      <c r="AE12" s="517">
        <v>0</v>
      </c>
      <c r="AF12" s="518">
        <v>0</v>
      </c>
      <c r="AG12" s="517">
        <v>0</v>
      </c>
      <c r="AH12" s="517">
        <v>0</v>
      </c>
      <c r="AI12" s="517">
        <v>0</v>
      </c>
      <c r="AJ12" s="519">
        <v>0</v>
      </c>
      <c r="AK12" s="518">
        <v>0</v>
      </c>
      <c r="AL12" s="517">
        <v>0</v>
      </c>
      <c r="AM12" s="517">
        <v>0</v>
      </c>
      <c r="AN12" s="517">
        <v>0</v>
      </c>
      <c r="AO12" s="517">
        <v>0</v>
      </c>
      <c r="AP12" s="518">
        <v>0</v>
      </c>
      <c r="AQ12" s="517">
        <v>0</v>
      </c>
      <c r="AR12" s="517">
        <v>0</v>
      </c>
      <c r="AS12" s="517">
        <v>0</v>
      </c>
      <c r="AT12" s="517">
        <v>0</v>
      </c>
      <c r="AU12" s="518">
        <v>0</v>
      </c>
      <c r="AV12" s="517">
        <v>0</v>
      </c>
      <c r="AW12" s="517">
        <v>0</v>
      </c>
      <c r="AX12" s="517">
        <v>0</v>
      </c>
      <c r="AY12" s="517">
        <v>0</v>
      </c>
      <c r="AZ12" s="518">
        <v>0</v>
      </c>
      <c r="BA12" s="520">
        <v>0</v>
      </c>
      <c r="BB12" s="517">
        <v>0</v>
      </c>
      <c r="BC12" s="517">
        <v>0</v>
      </c>
      <c r="BD12" s="517">
        <v>0</v>
      </c>
      <c r="BE12" s="519">
        <v>0</v>
      </c>
      <c r="BF12" s="518">
        <v>0</v>
      </c>
      <c r="BG12" s="517">
        <v>0</v>
      </c>
      <c r="BH12" s="517">
        <v>0</v>
      </c>
      <c r="BI12" s="517">
        <v>0</v>
      </c>
      <c r="BJ12" s="517">
        <v>0</v>
      </c>
      <c r="BK12" s="518">
        <v>0</v>
      </c>
      <c r="BL12" s="520">
        <v>0</v>
      </c>
      <c r="BM12" s="517">
        <v>0</v>
      </c>
      <c r="BN12" s="517">
        <v>0</v>
      </c>
      <c r="BO12" s="517">
        <v>0</v>
      </c>
      <c r="BP12" s="517">
        <v>0</v>
      </c>
      <c r="BQ12" s="517">
        <v>0</v>
      </c>
      <c r="BR12" s="517">
        <v>0</v>
      </c>
      <c r="BS12" s="517">
        <v>0</v>
      </c>
      <c r="BT12" s="518">
        <v>0</v>
      </c>
      <c r="BU12" s="521">
        <v>0</v>
      </c>
      <c r="BV12" s="521">
        <v>0</v>
      </c>
      <c r="BW12" s="516">
        <v>0</v>
      </c>
    </row>
    <row r="13" spans="1:75">
      <c r="A13" s="512">
        <f t="shared" si="0"/>
        <v>2002</v>
      </c>
      <c r="B13" s="512">
        <v>6</v>
      </c>
      <c r="C13" s="513">
        <v>20937703</v>
      </c>
      <c r="D13" s="513">
        <v>1759437</v>
      </c>
      <c r="E13" s="513">
        <v>22697140</v>
      </c>
      <c r="F13" s="513">
        <v>10408693</v>
      </c>
      <c r="G13" s="513">
        <v>730781</v>
      </c>
      <c r="H13" s="513">
        <v>11139474</v>
      </c>
      <c r="I13" s="513">
        <v>3329963</v>
      </c>
      <c r="J13" s="513">
        <v>484348</v>
      </c>
      <c r="K13" s="513">
        <v>3814311</v>
      </c>
      <c r="L13" s="513">
        <v>185240</v>
      </c>
      <c r="M13" s="513">
        <v>1068375</v>
      </c>
      <c r="N13" s="513">
        <v>165826</v>
      </c>
      <c r="O13" s="513">
        <v>1234201</v>
      </c>
      <c r="P13" s="513">
        <v>39070366</v>
      </c>
      <c r="Q13" s="513">
        <v>0</v>
      </c>
      <c r="R13" s="513">
        <v>39070366</v>
      </c>
      <c r="S13" s="513"/>
      <c r="T13" s="522">
        <v>37836165</v>
      </c>
      <c r="U13" s="522">
        <v>37836165</v>
      </c>
      <c r="V13" s="523">
        <v>34861599</v>
      </c>
      <c r="W13" s="523">
        <v>34861599</v>
      </c>
      <c r="X13" s="516">
        <v>0</v>
      </c>
      <c r="Y13" s="516">
        <v>0</v>
      </c>
      <c r="Z13" s="516">
        <v>0</v>
      </c>
      <c r="AA13" s="492"/>
      <c r="AB13" s="517">
        <v>0</v>
      </c>
      <c r="AC13" s="517">
        <v>0</v>
      </c>
      <c r="AD13" s="517">
        <v>0</v>
      </c>
      <c r="AE13" s="517">
        <v>0</v>
      </c>
      <c r="AF13" s="518">
        <v>0</v>
      </c>
      <c r="AG13" s="517">
        <v>0</v>
      </c>
      <c r="AH13" s="517">
        <v>0</v>
      </c>
      <c r="AI13" s="517">
        <v>0</v>
      </c>
      <c r="AJ13" s="519">
        <v>0</v>
      </c>
      <c r="AK13" s="518">
        <v>0</v>
      </c>
      <c r="AL13" s="517">
        <v>0</v>
      </c>
      <c r="AM13" s="517">
        <v>0</v>
      </c>
      <c r="AN13" s="517">
        <v>0</v>
      </c>
      <c r="AO13" s="517">
        <v>0</v>
      </c>
      <c r="AP13" s="518">
        <v>0</v>
      </c>
      <c r="AQ13" s="517">
        <v>0</v>
      </c>
      <c r="AR13" s="517">
        <v>0</v>
      </c>
      <c r="AS13" s="517">
        <v>0</v>
      </c>
      <c r="AT13" s="517">
        <v>0</v>
      </c>
      <c r="AU13" s="518">
        <v>0</v>
      </c>
      <c r="AV13" s="517">
        <v>0</v>
      </c>
      <c r="AW13" s="517">
        <v>0</v>
      </c>
      <c r="AX13" s="517">
        <v>0</v>
      </c>
      <c r="AY13" s="517">
        <v>0</v>
      </c>
      <c r="AZ13" s="518">
        <v>0</v>
      </c>
      <c r="BA13" s="520">
        <v>0</v>
      </c>
      <c r="BB13" s="517">
        <v>0</v>
      </c>
      <c r="BC13" s="517">
        <v>0</v>
      </c>
      <c r="BD13" s="517">
        <v>0</v>
      </c>
      <c r="BE13" s="519">
        <v>0</v>
      </c>
      <c r="BF13" s="518">
        <v>0</v>
      </c>
      <c r="BG13" s="517">
        <v>0</v>
      </c>
      <c r="BH13" s="517">
        <v>0</v>
      </c>
      <c r="BI13" s="517">
        <v>0</v>
      </c>
      <c r="BJ13" s="517">
        <v>0</v>
      </c>
      <c r="BK13" s="518">
        <v>0</v>
      </c>
      <c r="BL13" s="520">
        <v>0</v>
      </c>
      <c r="BM13" s="517">
        <v>0</v>
      </c>
      <c r="BN13" s="517">
        <v>0</v>
      </c>
      <c r="BO13" s="517">
        <v>0</v>
      </c>
      <c r="BP13" s="517">
        <v>0</v>
      </c>
      <c r="BQ13" s="517">
        <v>0</v>
      </c>
      <c r="BR13" s="517">
        <v>0</v>
      </c>
      <c r="BS13" s="517">
        <v>0</v>
      </c>
      <c r="BT13" s="518">
        <v>0</v>
      </c>
      <c r="BU13" s="521">
        <v>0</v>
      </c>
      <c r="BV13" s="521">
        <v>0</v>
      </c>
      <c r="BW13" s="516">
        <v>0</v>
      </c>
    </row>
    <row r="14" spans="1:75">
      <c r="A14" s="512">
        <f t="shared" si="0"/>
        <v>2002</v>
      </c>
      <c r="B14" s="512">
        <v>7</v>
      </c>
      <c r="C14" s="513">
        <v>24708152</v>
      </c>
      <c r="D14" s="513">
        <v>1091820</v>
      </c>
      <c r="E14" s="513">
        <v>25799972</v>
      </c>
      <c r="F14" s="513">
        <v>11102195</v>
      </c>
      <c r="G14" s="513">
        <v>-44559</v>
      </c>
      <c r="H14" s="513">
        <v>11057636</v>
      </c>
      <c r="I14" s="513">
        <v>3881780</v>
      </c>
      <c r="J14" s="513">
        <v>54208</v>
      </c>
      <c r="K14" s="513">
        <v>3935988</v>
      </c>
      <c r="L14" s="513">
        <v>203584</v>
      </c>
      <c r="M14" s="513">
        <v>1152335</v>
      </c>
      <c r="N14" s="513">
        <v>176971</v>
      </c>
      <c r="O14" s="513">
        <v>1329306</v>
      </c>
      <c r="P14" s="513">
        <v>42326486</v>
      </c>
      <c r="Q14" s="513">
        <v>0</v>
      </c>
      <c r="R14" s="513">
        <v>42326486</v>
      </c>
      <c r="S14" s="513"/>
      <c r="T14" s="522">
        <v>40997180</v>
      </c>
      <c r="U14" s="522">
        <v>40997180</v>
      </c>
      <c r="V14" s="523">
        <v>39895711</v>
      </c>
      <c r="W14" s="523">
        <v>39895711</v>
      </c>
      <c r="X14" s="529">
        <v>1757</v>
      </c>
      <c r="Y14" s="529">
        <v>184</v>
      </c>
      <c r="Z14" s="516">
        <v>1941</v>
      </c>
      <c r="AA14" s="522"/>
      <c r="AB14" s="527">
        <v>12</v>
      </c>
      <c r="AC14" s="527">
        <v>23501</v>
      </c>
      <c r="AD14" s="528">
        <v>-1453</v>
      </c>
      <c r="AE14" s="528">
        <v>1250</v>
      </c>
      <c r="AF14" s="518">
        <v>-203</v>
      </c>
      <c r="AG14" s="527">
        <v>34</v>
      </c>
      <c r="AH14" s="527">
        <v>193912</v>
      </c>
      <c r="AI14" s="528">
        <v>-9284</v>
      </c>
      <c r="AJ14" s="519">
        <v>11095</v>
      </c>
      <c r="AK14" s="518">
        <v>1811</v>
      </c>
      <c r="AL14" s="527">
        <v>1</v>
      </c>
      <c r="AM14" s="527">
        <v>8815</v>
      </c>
      <c r="AN14" s="528">
        <v>-544</v>
      </c>
      <c r="AO14" s="528">
        <v>676</v>
      </c>
      <c r="AP14" s="518">
        <v>132</v>
      </c>
      <c r="AQ14" s="527">
        <v>0</v>
      </c>
      <c r="AR14" s="527">
        <v>15359</v>
      </c>
      <c r="AS14" s="528">
        <v>-441</v>
      </c>
      <c r="AT14" s="528">
        <v>492</v>
      </c>
      <c r="AU14" s="518">
        <v>51</v>
      </c>
      <c r="AV14" s="527">
        <v>0</v>
      </c>
      <c r="AW14" s="527">
        <v>3264</v>
      </c>
      <c r="AX14" s="528">
        <v>-166</v>
      </c>
      <c r="AY14" s="528">
        <v>132</v>
      </c>
      <c r="AZ14" s="518">
        <v>-34</v>
      </c>
      <c r="BA14" s="520">
        <v>1757</v>
      </c>
      <c r="BB14" s="527">
        <v>1</v>
      </c>
      <c r="BC14" s="527">
        <v>12048</v>
      </c>
      <c r="BD14" s="528">
        <v>-898</v>
      </c>
      <c r="BE14" s="519">
        <v>1073</v>
      </c>
      <c r="BF14" s="518">
        <v>175</v>
      </c>
      <c r="BG14" s="527">
        <v>0</v>
      </c>
      <c r="BH14" s="527">
        <v>1772</v>
      </c>
      <c r="BI14" s="528">
        <v>-75</v>
      </c>
      <c r="BJ14" s="528">
        <v>84</v>
      </c>
      <c r="BK14" s="518">
        <v>9</v>
      </c>
      <c r="BL14" s="520">
        <v>184</v>
      </c>
      <c r="BM14" s="517">
        <v>0</v>
      </c>
      <c r="BN14" s="518">
        <v>1941</v>
      </c>
      <c r="BO14" s="517">
        <v>0</v>
      </c>
      <c r="BP14" s="517">
        <v>0</v>
      </c>
      <c r="BQ14" s="517">
        <v>0</v>
      </c>
      <c r="BR14" s="517">
        <v>35</v>
      </c>
      <c r="BS14" s="517">
        <v>202727</v>
      </c>
      <c r="BT14" s="518">
        <v>11771</v>
      </c>
      <c r="BU14" s="521">
        <v>1</v>
      </c>
      <c r="BV14" s="521">
        <v>12048</v>
      </c>
      <c r="BW14" s="516">
        <v>1073</v>
      </c>
    </row>
    <row r="15" spans="1:75">
      <c r="A15" s="512">
        <f t="shared" si="0"/>
        <v>2002</v>
      </c>
      <c r="B15" s="512">
        <v>8</v>
      </c>
      <c r="C15" s="513">
        <v>24812499</v>
      </c>
      <c r="D15" s="513">
        <v>-251848</v>
      </c>
      <c r="E15" s="513">
        <v>24560651</v>
      </c>
      <c r="F15" s="513">
        <v>11481368</v>
      </c>
      <c r="G15" s="513">
        <v>24736</v>
      </c>
      <c r="H15" s="513">
        <v>11506104</v>
      </c>
      <c r="I15" s="513">
        <v>3986642</v>
      </c>
      <c r="J15" s="513">
        <v>-83695</v>
      </c>
      <c r="K15" s="513">
        <v>3902947</v>
      </c>
      <c r="L15" s="513">
        <v>203507</v>
      </c>
      <c r="M15" s="513">
        <v>1131504</v>
      </c>
      <c r="N15" s="513">
        <v>177895</v>
      </c>
      <c r="O15" s="513">
        <v>1309399</v>
      </c>
      <c r="P15" s="513">
        <v>41482608</v>
      </c>
      <c r="Q15" s="513">
        <v>0</v>
      </c>
      <c r="R15" s="513">
        <v>41482608</v>
      </c>
      <c r="S15" s="513"/>
      <c r="T15" s="522">
        <v>40173209</v>
      </c>
      <c r="U15" s="522">
        <v>40173209</v>
      </c>
      <c r="V15" s="523">
        <v>40484016</v>
      </c>
      <c r="W15" s="523">
        <v>40484016</v>
      </c>
      <c r="X15" s="529">
        <v>3514</v>
      </c>
      <c r="Y15" s="529">
        <v>367</v>
      </c>
      <c r="Z15" s="516">
        <v>3881</v>
      </c>
      <c r="AA15" s="522"/>
      <c r="AB15" s="527">
        <v>25</v>
      </c>
      <c r="AC15" s="527">
        <v>47002</v>
      </c>
      <c r="AD15" s="528">
        <v>-2906</v>
      </c>
      <c r="AE15" s="528">
        <v>2500</v>
      </c>
      <c r="AF15" s="518">
        <v>-406</v>
      </c>
      <c r="AG15" s="527">
        <v>67</v>
      </c>
      <c r="AH15" s="527">
        <v>387824</v>
      </c>
      <c r="AI15" s="528">
        <v>-18569</v>
      </c>
      <c r="AJ15" s="519">
        <v>22192</v>
      </c>
      <c r="AK15" s="518">
        <v>3623</v>
      </c>
      <c r="AL15" s="527">
        <v>3</v>
      </c>
      <c r="AM15" s="527">
        <v>17629</v>
      </c>
      <c r="AN15" s="528">
        <v>-1087</v>
      </c>
      <c r="AO15" s="528">
        <v>1351</v>
      </c>
      <c r="AP15" s="518">
        <v>264</v>
      </c>
      <c r="AQ15" s="527">
        <v>0</v>
      </c>
      <c r="AR15" s="527">
        <v>30719</v>
      </c>
      <c r="AS15" s="528">
        <v>-883</v>
      </c>
      <c r="AT15" s="528">
        <v>983</v>
      </c>
      <c r="AU15" s="518">
        <v>100</v>
      </c>
      <c r="AV15" s="527">
        <v>0</v>
      </c>
      <c r="AW15" s="527">
        <v>6527</v>
      </c>
      <c r="AX15" s="528">
        <v>-331</v>
      </c>
      <c r="AY15" s="528">
        <v>264</v>
      </c>
      <c r="AZ15" s="518">
        <v>-67</v>
      </c>
      <c r="BA15" s="520">
        <v>3514</v>
      </c>
      <c r="BB15" s="527">
        <v>2</v>
      </c>
      <c r="BC15" s="527">
        <v>24096</v>
      </c>
      <c r="BD15" s="528">
        <v>-1795</v>
      </c>
      <c r="BE15" s="519">
        <v>2145</v>
      </c>
      <c r="BF15" s="518">
        <v>350</v>
      </c>
      <c r="BG15" s="527">
        <v>0</v>
      </c>
      <c r="BH15" s="527">
        <v>3544</v>
      </c>
      <c r="BI15" s="528">
        <v>-151</v>
      </c>
      <c r="BJ15" s="528">
        <v>168</v>
      </c>
      <c r="BK15" s="518">
        <v>17</v>
      </c>
      <c r="BL15" s="520">
        <v>367</v>
      </c>
      <c r="BM15" s="517">
        <v>0</v>
      </c>
      <c r="BN15" s="518">
        <v>3881</v>
      </c>
      <c r="BO15" s="517">
        <v>0</v>
      </c>
      <c r="BP15" s="517">
        <v>0</v>
      </c>
      <c r="BQ15" s="517">
        <v>0</v>
      </c>
      <c r="BR15" s="517">
        <v>70</v>
      </c>
      <c r="BS15" s="517">
        <v>405453</v>
      </c>
      <c r="BT15" s="518">
        <v>23543</v>
      </c>
      <c r="BU15" s="521">
        <v>2</v>
      </c>
      <c r="BV15" s="521">
        <v>24096</v>
      </c>
      <c r="BW15" s="516">
        <v>2145</v>
      </c>
    </row>
    <row r="16" spans="1:75">
      <c r="A16" s="524">
        <f t="shared" si="0"/>
        <v>2002</v>
      </c>
      <c r="B16" s="524">
        <v>9</v>
      </c>
      <c r="C16" s="522">
        <v>22810943</v>
      </c>
      <c r="D16" s="525">
        <v>-2535959</v>
      </c>
      <c r="E16" s="522">
        <v>20274984</v>
      </c>
      <c r="F16" s="525">
        <v>10880941</v>
      </c>
      <c r="G16" s="525">
        <v>-608982</v>
      </c>
      <c r="H16" s="522">
        <v>10271959</v>
      </c>
      <c r="I16" s="525">
        <v>3648660</v>
      </c>
      <c r="J16" s="525">
        <v>-105837</v>
      </c>
      <c r="K16" s="522">
        <v>3542823</v>
      </c>
      <c r="L16" s="522">
        <v>189927</v>
      </c>
      <c r="M16" s="522">
        <v>999027</v>
      </c>
      <c r="N16" s="522">
        <v>157959</v>
      </c>
      <c r="O16" s="525">
        <v>1156986</v>
      </c>
      <c r="P16" s="522">
        <v>35436679</v>
      </c>
      <c r="Q16" s="522">
        <v>0</v>
      </c>
      <c r="R16" s="522">
        <v>35436679</v>
      </c>
      <c r="S16" s="513"/>
      <c r="T16" s="522">
        <v>34279693</v>
      </c>
      <c r="U16" s="522">
        <v>34279693</v>
      </c>
      <c r="V16" s="523">
        <v>37530471</v>
      </c>
      <c r="W16" s="523">
        <v>37530471</v>
      </c>
      <c r="X16" s="529">
        <v>5271</v>
      </c>
      <c r="Y16" s="529">
        <v>551</v>
      </c>
      <c r="Z16" s="516">
        <v>5822</v>
      </c>
      <c r="AB16" s="527">
        <v>37</v>
      </c>
      <c r="AC16" s="527">
        <v>70503</v>
      </c>
      <c r="AD16" s="528">
        <v>-4359</v>
      </c>
      <c r="AE16" s="528">
        <v>3750</v>
      </c>
      <c r="AF16" s="518">
        <v>-609</v>
      </c>
      <c r="AG16" s="527">
        <v>101</v>
      </c>
      <c r="AH16" s="527">
        <v>581737</v>
      </c>
      <c r="AI16" s="528">
        <v>-27853</v>
      </c>
      <c r="AJ16" s="519">
        <v>33287</v>
      </c>
      <c r="AK16" s="518">
        <v>5434</v>
      </c>
      <c r="AL16" s="527">
        <v>4</v>
      </c>
      <c r="AM16" s="527">
        <v>26444</v>
      </c>
      <c r="AN16" s="528">
        <v>-1631</v>
      </c>
      <c r="AO16" s="528">
        <v>2027</v>
      </c>
      <c r="AP16" s="518">
        <v>396</v>
      </c>
      <c r="AQ16" s="527">
        <v>0</v>
      </c>
      <c r="AR16" s="527">
        <v>46078</v>
      </c>
      <c r="AS16" s="528">
        <v>-1324</v>
      </c>
      <c r="AT16" s="528">
        <v>1475</v>
      </c>
      <c r="AU16" s="518">
        <v>151</v>
      </c>
      <c r="AV16" s="527">
        <v>0</v>
      </c>
      <c r="AW16" s="527">
        <v>9791</v>
      </c>
      <c r="AX16" s="528">
        <v>-497</v>
      </c>
      <c r="AY16" s="528">
        <v>396</v>
      </c>
      <c r="AZ16" s="518">
        <v>-101</v>
      </c>
      <c r="BA16" s="520">
        <v>5271</v>
      </c>
      <c r="BB16" s="527">
        <v>2</v>
      </c>
      <c r="BC16" s="527">
        <v>36143</v>
      </c>
      <c r="BD16" s="528">
        <v>-2693</v>
      </c>
      <c r="BE16" s="519">
        <v>3218</v>
      </c>
      <c r="BF16" s="518">
        <v>525</v>
      </c>
      <c r="BG16" s="527">
        <v>0</v>
      </c>
      <c r="BH16" s="527">
        <v>5316</v>
      </c>
      <c r="BI16" s="528">
        <v>-226</v>
      </c>
      <c r="BJ16" s="528">
        <v>252</v>
      </c>
      <c r="BK16" s="518">
        <v>26</v>
      </c>
      <c r="BL16" s="520">
        <v>551</v>
      </c>
      <c r="BM16" s="517">
        <v>0</v>
      </c>
      <c r="BN16" s="518">
        <v>5822</v>
      </c>
      <c r="BO16" s="517">
        <v>0</v>
      </c>
      <c r="BP16" s="517">
        <v>0</v>
      </c>
      <c r="BQ16" s="517">
        <v>0</v>
      </c>
      <c r="BR16" s="517">
        <v>105</v>
      </c>
      <c r="BS16" s="517">
        <v>608181</v>
      </c>
      <c r="BT16" s="518">
        <v>35314</v>
      </c>
      <c r="BU16" s="521">
        <v>2</v>
      </c>
      <c r="BV16" s="521">
        <v>36143</v>
      </c>
      <c r="BW16" s="516">
        <v>3218</v>
      </c>
    </row>
    <row r="17" spans="1:75">
      <c r="A17" s="524">
        <f t="shared" si="0"/>
        <v>2002</v>
      </c>
      <c r="B17" s="524">
        <v>10</v>
      </c>
      <c r="C17" s="522">
        <v>17349017</v>
      </c>
      <c r="D17" s="525">
        <v>-2003095</v>
      </c>
      <c r="E17" s="522">
        <v>15345922</v>
      </c>
      <c r="F17" s="525">
        <v>9904292</v>
      </c>
      <c r="G17" s="525">
        <v>-438131</v>
      </c>
      <c r="H17" s="522">
        <v>9466161</v>
      </c>
      <c r="I17" s="525">
        <v>3353098</v>
      </c>
      <c r="J17" s="525">
        <v>-4235</v>
      </c>
      <c r="K17" s="522">
        <v>3348863</v>
      </c>
      <c r="L17" s="522">
        <v>190322</v>
      </c>
      <c r="M17" s="522">
        <v>861313</v>
      </c>
      <c r="N17" s="522">
        <v>135807</v>
      </c>
      <c r="O17" s="525">
        <v>997120</v>
      </c>
      <c r="P17" s="522">
        <v>29348388</v>
      </c>
      <c r="Q17" s="522">
        <v>0</v>
      </c>
      <c r="R17" s="522">
        <v>29348388</v>
      </c>
      <c r="S17" s="513"/>
      <c r="T17" s="522">
        <v>28351268</v>
      </c>
      <c r="U17" s="522">
        <v>28351268</v>
      </c>
      <c r="V17" s="523">
        <v>30796729</v>
      </c>
      <c r="W17" s="523">
        <v>30796729</v>
      </c>
      <c r="X17" s="529">
        <v>-16536</v>
      </c>
      <c r="Y17" s="529">
        <v>-1391</v>
      </c>
      <c r="Z17" s="516">
        <v>-17927</v>
      </c>
      <c r="AB17" s="527">
        <v>49</v>
      </c>
      <c r="AC17" s="527">
        <v>94003</v>
      </c>
      <c r="AD17" s="528">
        <v>-5812</v>
      </c>
      <c r="AE17" s="528">
        <v>5000</v>
      </c>
      <c r="AF17" s="518">
        <v>-812</v>
      </c>
      <c r="AG17" s="527">
        <v>134</v>
      </c>
      <c r="AH17" s="527">
        <v>555222</v>
      </c>
      <c r="AI17" s="528">
        <v>-37138</v>
      </c>
      <c r="AJ17" s="519">
        <v>22398</v>
      </c>
      <c r="AK17" s="518">
        <v>-14740</v>
      </c>
      <c r="AL17" s="527">
        <v>5</v>
      </c>
      <c r="AM17" s="527">
        <v>35258</v>
      </c>
      <c r="AN17" s="528">
        <v>-2175</v>
      </c>
      <c r="AO17" s="528">
        <v>1124</v>
      </c>
      <c r="AP17" s="518">
        <v>-1051</v>
      </c>
      <c r="AQ17" s="527">
        <v>0</v>
      </c>
      <c r="AR17" s="527">
        <v>61437</v>
      </c>
      <c r="AS17" s="528">
        <v>-1765</v>
      </c>
      <c r="AT17" s="528">
        <v>1966</v>
      </c>
      <c r="AU17" s="518">
        <v>201</v>
      </c>
      <c r="AV17" s="527">
        <v>0</v>
      </c>
      <c r="AW17" s="527">
        <v>13054</v>
      </c>
      <c r="AX17" s="528">
        <v>-662</v>
      </c>
      <c r="AY17" s="528">
        <v>528</v>
      </c>
      <c r="AZ17" s="518">
        <v>-134</v>
      </c>
      <c r="BA17" s="520">
        <v>-16536</v>
      </c>
      <c r="BB17" s="527">
        <v>3</v>
      </c>
      <c r="BC17" s="527">
        <v>58137</v>
      </c>
      <c r="BD17" s="528">
        <v>-3590</v>
      </c>
      <c r="BE17" s="519">
        <v>2164</v>
      </c>
      <c r="BF17" s="518">
        <v>-1426</v>
      </c>
      <c r="BG17" s="527">
        <v>0</v>
      </c>
      <c r="BH17" s="527">
        <v>7088</v>
      </c>
      <c r="BI17" s="528">
        <v>-301</v>
      </c>
      <c r="BJ17" s="528">
        <v>336</v>
      </c>
      <c r="BK17" s="518">
        <v>35</v>
      </c>
      <c r="BL17" s="520">
        <v>-1391</v>
      </c>
      <c r="BM17" s="517">
        <v>0</v>
      </c>
      <c r="BN17" s="518">
        <v>-17927</v>
      </c>
      <c r="BO17" s="517">
        <v>0</v>
      </c>
      <c r="BP17" s="517">
        <v>0</v>
      </c>
      <c r="BQ17" s="517">
        <v>0</v>
      </c>
      <c r="BR17" s="517">
        <v>139</v>
      </c>
      <c r="BS17" s="517">
        <v>590480</v>
      </c>
      <c r="BT17" s="518">
        <v>23522</v>
      </c>
      <c r="BU17" s="521">
        <v>3</v>
      </c>
      <c r="BV17" s="521">
        <v>58137</v>
      </c>
      <c r="BW17" s="516">
        <v>2164</v>
      </c>
    </row>
    <row r="18" spans="1:75">
      <c r="A18" s="530">
        <f t="shared" si="0"/>
        <v>2002</v>
      </c>
      <c r="B18" s="530">
        <v>11</v>
      </c>
      <c r="C18" s="522">
        <v>14558245</v>
      </c>
      <c r="D18" s="525">
        <v>-572779</v>
      </c>
      <c r="E18" s="525">
        <v>13985466</v>
      </c>
      <c r="F18" s="525">
        <v>8649509</v>
      </c>
      <c r="G18" s="525">
        <v>-2210</v>
      </c>
      <c r="H18" s="525">
        <v>8647299</v>
      </c>
      <c r="I18" s="525">
        <v>3264847</v>
      </c>
      <c r="J18" s="525">
        <v>10239</v>
      </c>
      <c r="K18" s="525">
        <v>3275086</v>
      </c>
      <c r="L18" s="522">
        <v>190796</v>
      </c>
      <c r="M18" s="522">
        <v>822991</v>
      </c>
      <c r="N18" s="522">
        <v>118621</v>
      </c>
      <c r="O18" s="525">
        <v>941612</v>
      </c>
      <c r="P18" s="525">
        <v>27040259</v>
      </c>
      <c r="Q18" s="522">
        <v>0</v>
      </c>
      <c r="R18" s="525">
        <v>27040259</v>
      </c>
      <c r="S18" s="513"/>
      <c r="T18" s="525">
        <v>26098647</v>
      </c>
      <c r="U18" s="525">
        <v>26098647</v>
      </c>
      <c r="V18" s="523">
        <v>26663397</v>
      </c>
      <c r="W18" s="523">
        <v>26663397</v>
      </c>
      <c r="X18" s="529">
        <v>-20670</v>
      </c>
      <c r="Y18" s="529">
        <v>-1738</v>
      </c>
      <c r="Z18" s="516">
        <v>-22408</v>
      </c>
      <c r="AA18" s="502"/>
      <c r="AB18" s="527">
        <v>62</v>
      </c>
      <c r="AC18" s="527">
        <v>117504</v>
      </c>
      <c r="AD18" s="528">
        <v>-7265</v>
      </c>
      <c r="AE18" s="528">
        <v>6250</v>
      </c>
      <c r="AF18" s="518">
        <v>-1015</v>
      </c>
      <c r="AG18" s="527">
        <v>168</v>
      </c>
      <c r="AH18" s="527">
        <v>694028</v>
      </c>
      <c r="AI18" s="528">
        <v>-46422</v>
      </c>
      <c r="AJ18" s="519">
        <v>27996</v>
      </c>
      <c r="AK18" s="518">
        <v>-18426</v>
      </c>
      <c r="AL18" s="527">
        <v>7</v>
      </c>
      <c r="AM18" s="527">
        <v>44073</v>
      </c>
      <c r="AN18" s="528">
        <v>-2718</v>
      </c>
      <c r="AO18" s="528">
        <v>1405</v>
      </c>
      <c r="AP18" s="518">
        <v>-1313</v>
      </c>
      <c r="AQ18" s="527">
        <v>1</v>
      </c>
      <c r="AR18" s="527">
        <v>76797</v>
      </c>
      <c r="AS18" s="528">
        <v>-2206</v>
      </c>
      <c r="AT18" s="528">
        <v>2458</v>
      </c>
      <c r="AU18" s="518">
        <v>252</v>
      </c>
      <c r="AV18" s="527">
        <v>0</v>
      </c>
      <c r="AW18" s="527">
        <v>16318</v>
      </c>
      <c r="AX18" s="528">
        <v>-828</v>
      </c>
      <c r="AY18" s="528">
        <v>660</v>
      </c>
      <c r="AZ18" s="518">
        <v>-168</v>
      </c>
      <c r="BA18" s="520">
        <v>-20670</v>
      </c>
      <c r="BB18" s="527">
        <v>4</v>
      </c>
      <c r="BC18" s="527">
        <v>72672</v>
      </c>
      <c r="BD18" s="528">
        <v>-4488</v>
      </c>
      <c r="BE18" s="519">
        <v>2707</v>
      </c>
      <c r="BF18" s="518">
        <v>-1781</v>
      </c>
      <c r="BG18" s="527">
        <v>0</v>
      </c>
      <c r="BH18" s="527">
        <v>8861</v>
      </c>
      <c r="BI18" s="528">
        <v>-377</v>
      </c>
      <c r="BJ18" s="528">
        <v>420</v>
      </c>
      <c r="BK18" s="518">
        <v>43</v>
      </c>
      <c r="BL18" s="520">
        <v>-1738</v>
      </c>
      <c r="BM18" s="517">
        <v>0</v>
      </c>
      <c r="BN18" s="518">
        <v>-22408</v>
      </c>
      <c r="BO18" s="517">
        <v>0</v>
      </c>
      <c r="BP18" s="517">
        <v>0</v>
      </c>
      <c r="BQ18" s="517">
        <v>0</v>
      </c>
      <c r="BR18" s="517">
        <v>175</v>
      </c>
      <c r="BS18" s="517">
        <v>738101</v>
      </c>
      <c r="BT18" s="518">
        <v>29401</v>
      </c>
      <c r="BU18" s="521">
        <v>4</v>
      </c>
      <c r="BV18" s="521">
        <v>72672</v>
      </c>
      <c r="BW18" s="516">
        <v>2707</v>
      </c>
    </row>
    <row r="19" spans="1:75">
      <c r="A19" s="491">
        <f t="shared" si="0"/>
        <v>2002</v>
      </c>
      <c r="B19" s="491">
        <v>12</v>
      </c>
      <c r="C19" s="522">
        <v>17444245</v>
      </c>
      <c r="D19" s="531">
        <v>1699169</v>
      </c>
      <c r="E19" s="531">
        <v>19143414</v>
      </c>
      <c r="F19" s="525">
        <v>8775320</v>
      </c>
      <c r="G19" s="531">
        <v>357767</v>
      </c>
      <c r="H19" s="531">
        <v>9133087</v>
      </c>
      <c r="I19" s="525">
        <v>3065691</v>
      </c>
      <c r="J19" s="531">
        <v>8263</v>
      </c>
      <c r="K19" s="531">
        <v>3073954</v>
      </c>
      <c r="L19" s="522">
        <v>191193</v>
      </c>
      <c r="M19" s="522">
        <v>959600</v>
      </c>
      <c r="N19" s="522">
        <v>134151</v>
      </c>
      <c r="O19" s="531">
        <v>1093751</v>
      </c>
      <c r="P19" s="531">
        <v>32635399</v>
      </c>
      <c r="Q19" s="522">
        <v>0</v>
      </c>
      <c r="R19" s="531">
        <v>32635399</v>
      </c>
      <c r="S19" s="513"/>
      <c r="T19" s="531">
        <v>31541648</v>
      </c>
      <c r="U19" s="531">
        <v>31541648</v>
      </c>
      <c r="V19" s="516">
        <v>29476449</v>
      </c>
      <c r="W19" s="516">
        <v>29476449</v>
      </c>
      <c r="X19" s="529">
        <v>-24804</v>
      </c>
      <c r="Y19" s="529">
        <v>-2086</v>
      </c>
      <c r="Z19" s="516">
        <v>-26890</v>
      </c>
      <c r="AA19" s="532"/>
      <c r="AB19" s="527">
        <v>74</v>
      </c>
      <c r="AC19" s="527">
        <v>141005</v>
      </c>
      <c r="AD19" s="528">
        <v>-8718</v>
      </c>
      <c r="AE19" s="528">
        <v>7500</v>
      </c>
      <c r="AF19" s="518">
        <v>-1218</v>
      </c>
      <c r="AG19" s="527">
        <v>201</v>
      </c>
      <c r="AH19" s="527">
        <v>832834</v>
      </c>
      <c r="AI19" s="528">
        <v>-55706</v>
      </c>
      <c r="AJ19" s="519">
        <v>33596</v>
      </c>
      <c r="AK19" s="518">
        <v>-22110</v>
      </c>
      <c r="AL19" s="527">
        <v>8</v>
      </c>
      <c r="AM19" s="527">
        <v>52887</v>
      </c>
      <c r="AN19" s="528">
        <v>-3262</v>
      </c>
      <c r="AO19" s="528">
        <v>1686</v>
      </c>
      <c r="AP19" s="518">
        <v>-1576</v>
      </c>
      <c r="AQ19" s="527">
        <v>1</v>
      </c>
      <c r="AR19" s="527">
        <v>92156</v>
      </c>
      <c r="AS19" s="528">
        <v>-2648</v>
      </c>
      <c r="AT19" s="528">
        <v>2949</v>
      </c>
      <c r="AU19" s="518">
        <v>301</v>
      </c>
      <c r="AV19" s="527">
        <v>0</v>
      </c>
      <c r="AW19" s="527">
        <v>19581</v>
      </c>
      <c r="AX19" s="528">
        <v>-993</v>
      </c>
      <c r="AY19" s="528">
        <v>792</v>
      </c>
      <c r="AZ19" s="518">
        <v>-201</v>
      </c>
      <c r="BA19" s="520">
        <v>-24804</v>
      </c>
      <c r="BB19" s="527">
        <v>5</v>
      </c>
      <c r="BC19" s="527">
        <v>87206</v>
      </c>
      <c r="BD19" s="528">
        <v>-5385</v>
      </c>
      <c r="BE19" s="519">
        <v>3248</v>
      </c>
      <c r="BF19" s="518">
        <v>-2137</v>
      </c>
      <c r="BG19" s="527">
        <v>0</v>
      </c>
      <c r="BH19" s="527">
        <v>10633</v>
      </c>
      <c r="BI19" s="528">
        <v>-452</v>
      </c>
      <c r="BJ19" s="528">
        <v>503</v>
      </c>
      <c r="BK19" s="518">
        <v>51</v>
      </c>
      <c r="BL19" s="520">
        <v>-2086</v>
      </c>
      <c r="BM19" s="517">
        <v>0</v>
      </c>
      <c r="BN19" s="518">
        <v>-26890</v>
      </c>
      <c r="BO19" s="517">
        <v>0</v>
      </c>
      <c r="BP19" s="517">
        <v>0</v>
      </c>
      <c r="BQ19" s="517">
        <v>0</v>
      </c>
      <c r="BR19" s="517">
        <v>209</v>
      </c>
      <c r="BS19" s="517">
        <v>885721</v>
      </c>
      <c r="BT19" s="518">
        <v>35282</v>
      </c>
      <c r="BU19" s="521">
        <v>5</v>
      </c>
      <c r="BV19" s="521">
        <v>87206</v>
      </c>
      <c r="BW19" s="516">
        <v>3248</v>
      </c>
    </row>
    <row r="20" spans="1:75">
      <c r="B20" s="492" t="s">
        <v>112</v>
      </c>
      <c r="C20" s="525">
        <v>221205605</v>
      </c>
      <c r="D20" s="531">
        <v>1072225</v>
      </c>
      <c r="E20" s="531">
        <v>222277830</v>
      </c>
      <c r="F20" s="522">
        <v>114400613</v>
      </c>
      <c r="G20" s="522">
        <v>496544</v>
      </c>
      <c r="H20" s="531">
        <v>114897157</v>
      </c>
      <c r="I20" s="522">
        <v>37770775</v>
      </c>
      <c r="J20" s="522">
        <v>1123519</v>
      </c>
      <c r="K20" s="522">
        <v>38894294</v>
      </c>
      <c r="L20" s="525">
        <v>2183178</v>
      </c>
      <c r="M20" s="525">
        <v>11827113</v>
      </c>
      <c r="N20" s="525">
        <v>1742688</v>
      </c>
      <c r="O20" s="531">
        <v>13569801</v>
      </c>
      <c r="P20" s="531">
        <v>391822260</v>
      </c>
      <c r="Q20" s="531">
        <v>1052</v>
      </c>
      <c r="R20" s="531">
        <v>391823312</v>
      </c>
      <c r="S20" s="513">
        <v>5541035</v>
      </c>
      <c r="T20" s="531">
        <v>378252459</v>
      </c>
      <c r="U20" s="531">
        <v>378253511</v>
      </c>
      <c r="V20" s="531">
        <v>375560171</v>
      </c>
      <c r="W20" s="531">
        <v>375561223</v>
      </c>
      <c r="X20" s="531">
        <v>-51468</v>
      </c>
      <c r="Y20" s="531">
        <v>-4113</v>
      </c>
      <c r="Z20" s="531">
        <v>-55581</v>
      </c>
      <c r="AB20" s="533"/>
      <c r="AC20" s="533">
        <v>493518</v>
      </c>
      <c r="AD20" s="534">
        <v>-30513</v>
      </c>
      <c r="AE20" s="534">
        <v>26250</v>
      </c>
      <c r="AF20" s="534">
        <v>-4263</v>
      </c>
      <c r="AG20" s="533"/>
      <c r="AH20" s="533">
        <v>3245557</v>
      </c>
      <c r="AI20" s="534">
        <v>-194972</v>
      </c>
      <c r="AJ20" s="535">
        <v>150564</v>
      </c>
      <c r="AK20" s="534">
        <v>-44408</v>
      </c>
      <c r="AL20" s="533"/>
      <c r="AM20" s="533">
        <v>185106</v>
      </c>
      <c r="AN20" s="534">
        <v>-11417</v>
      </c>
      <c r="AO20" s="534">
        <v>8269</v>
      </c>
      <c r="AP20" s="534">
        <v>-3148</v>
      </c>
      <c r="AQ20" s="533"/>
      <c r="AR20" s="533">
        <v>322546</v>
      </c>
      <c r="AS20" s="534">
        <v>-9267</v>
      </c>
      <c r="AT20" s="534">
        <v>10323</v>
      </c>
      <c r="AU20" s="534">
        <v>1056</v>
      </c>
      <c r="AV20" s="533"/>
      <c r="AW20" s="533">
        <v>68535</v>
      </c>
      <c r="AX20" s="534">
        <v>-3477</v>
      </c>
      <c r="AY20" s="534">
        <v>2772</v>
      </c>
      <c r="AZ20" s="534">
        <v>-705</v>
      </c>
      <c r="BA20" s="536">
        <v>-51468</v>
      </c>
      <c r="BB20" s="533"/>
      <c r="BC20" s="533">
        <v>290302</v>
      </c>
      <c r="BD20" s="534">
        <v>-18849</v>
      </c>
      <c r="BE20" s="535">
        <v>14555</v>
      </c>
      <c r="BF20" s="534">
        <v>-4294</v>
      </c>
      <c r="BG20" s="533"/>
      <c r="BH20" s="533">
        <v>37214</v>
      </c>
      <c r="BI20" s="534">
        <v>-1582</v>
      </c>
      <c r="BJ20" s="534">
        <v>1763</v>
      </c>
      <c r="BK20" s="534">
        <v>181</v>
      </c>
      <c r="BL20" s="536">
        <v>-4113</v>
      </c>
      <c r="BM20" s="517">
        <v>0</v>
      </c>
      <c r="BN20" s="534">
        <v>-55581</v>
      </c>
      <c r="BO20" s="517">
        <v>0</v>
      </c>
      <c r="BP20" s="517">
        <v>0</v>
      </c>
      <c r="BQ20" s="517">
        <v>0</v>
      </c>
      <c r="BS20" s="533">
        <v>3430663</v>
      </c>
      <c r="BT20" s="534">
        <v>158833</v>
      </c>
      <c r="BV20" s="533">
        <v>290302</v>
      </c>
      <c r="BW20" s="534">
        <v>14555</v>
      </c>
    </row>
    <row r="21" spans="1:75">
      <c r="A21" s="491">
        <f>+A8+1</f>
        <v>2003</v>
      </c>
      <c r="B21" s="491">
        <v>1</v>
      </c>
      <c r="C21" s="522">
        <v>21335364</v>
      </c>
      <c r="D21" s="525">
        <v>188652</v>
      </c>
      <c r="E21" s="525">
        <v>21524016</v>
      </c>
      <c r="F21" s="525">
        <v>9216167</v>
      </c>
      <c r="G21" s="525">
        <v>-725709</v>
      </c>
      <c r="H21" s="522">
        <v>8490458</v>
      </c>
      <c r="I21" s="525">
        <v>3163149</v>
      </c>
      <c r="J21" s="525">
        <v>-85703</v>
      </c>
      <c r="K21" s="525">
        <v>3077446</v>
      </c>
      <c r="L21" s="522">
        <v>191635</v>
      </c>
      <c r="M21" s="522">
        <v>1099695</v>
      </c>
      <c r="N21" s="522">
        <v>149704</v>
      </c>
      <c r="O21" s="525">
        <v>1249399</v>
      </c>
      <c r="P21" s="522">
        <v>34532954</v>
      </c>
      <c r="Q21" s="522">
        <v>0</v>
      </c>
      <c r="R21" s="522">
        <v>34532954</v>
      </c>
      <c r="S21" s="555"/>
      <c r="T21" s="513">
        <v>33283555</v>
      </c>
      <c r="U21" s="513">
        <v>33283555</v>
      </c>
      <c r="V21" s="516">
        <v>33906315</v>
      </c>
      <c r="W21" s="516">
        <v>33906315</v>
      </c>
      <c r="X21" s="529">
        <v>-24804</v>
      </c>
      <c r="Y21" s="529">
        <v>-2086</v>
      </c>
      <c r="Z21" s="516">
        <v>-26890</v>
      </c>
      <c r="AA21" s="505"/>
      <c r="AB21" s="527">
        <v>74</v>
      </c>
      <c r="AC21" s="527">
        <v>141005</v>
      </c>
      <c r="AD21" s="528">
        <v>-8718</v>
      </c>
      <c r="AE21" s="528">
        <v>7500</v>
      </c>
      <c r="AF21" s="518">
        <v>-1218</v>
      </c>
      <c r="AG21" s="527">
        <v>201</v>
      </c>
      <c r="AH21" s="527">
        <v>832834</v>
      </c>
      <c r="AI21" s="528">
        <v>-55706</v>
      </c>
      <c r="AJ21" s="519">
        <v>33596</v>
      </c>
      <c r="AK21" s="518">
        <v>-22110</v>
      </c>
      <c r="AL21" s="527">
        <v>8</v>
      </c>
      <c r="AM21" s="527">
        <v>52887</v>
      </c>
      <c r="AN21" s="528">
        <v>-3262</v>
      </c>
      <c r="AO21" s="528">
        <v>1686</v>
      </c>
      <c r="AP21" s="518">
        <v>-1576</v>
      </c>
      <c r="AQ21" s="527">
        <v>1</v>
      </c>
      <c r="AR21" s="527">
        <v>92156</v>
      </c>
      <c r="AS21" s="528">
        <v>-2648</v>
      </c>
      <c r="AT21" s="528">
        <v>2949</v>
      </c>
      <c r="AU21" s="518">
        <v>301</v>
      </c>
      <c r="AV21" s="527">
        <v>0</v>
      </c>
      <c r="AW21" s="527">
        <v>19581</v>
      </c>
      <c r="AX21" s="528">
        <v>-993</v>
      </c>
      <c r="AY21" s="528">
        <v>792</v>
      </c>
      <c r="AZ21" s="518">
        <v>-201</v>
      </c>
      <c r="BA21" s="520">
        <v>-24804</v>
      </c>
      <c r="BB21" s="527">
        <v>5</v>
      </c>
      <c r="BC21" s="527">
        <v>87206</v>
      </c>
      <c r="BD21" s="528">
        <v>-5385</v>
      </c>
      <c r="BE21" s="519">
        <v>3248</v>
      </c>
      <c r="BF21" s="518">
        <v>-2137</v>
      </c>
      <c r="BG21" s="527">
        <v>0</v>
      </c>
      <c r="BH21" s="527">
        <v>10633</v>
      </c>
      <c r="BI21" s="528">
        <v>-452</v>
      </c>
      <c r="BJ21" s="528">
        <v>503</v>
      </c>
      <c r="BK21" s="518">
        <v>51</v>
      </c>
      <c r="BL21" s="520">
        <v>-2086</v>
      </c>
      <c r="BM21" s="517">
        <v>0</v>
      </c>
      <c r="BN21" s="518">
        <v>-26890</v>
      </c>
      <c r="BO21" s="517">
        <v>0</v>
      </c>
      <c r="BP21" s="517">
        <v>0</v>
      </c>
      <c r="BQ21" s="517">
        <v>0</v>
      </c>
      <c r="BR21" s="517">
        <v>209</v>
      </c>
      <c r="BS21" s="517">
        <v>885721</v>
      </c>
      <c r="BT21" s="518">
        <v>35282</v>
      </c>
      <c r="BU21" s="521">
        <v>5</v>
      </c>
      <c r="BV21" s="521">
        <v>87206</v>
      </c>
      <c r="BW21" s="516">
        <v>3248</v>
      </c>
    </row>
    <row r="22" spans="1:75">
      <c r="A22" s="491">
        <f t="shared" ref="A22:A32" si="1">+A9+1</f>
        <v>2003</v>
      </c>
      <c r="B22" s="491">
        <v>2</v>
      </c>
      <c r="C22" s="522">
        <v>18723226</v>
      </c>
      <c r="D22" s="525">
        <v>-2157324</v>
      </c>
      <c r="E22" s="525">
        <v>16565902</v>
      </c>
      <c r="F22" s="525">
        <v>9101519</v>
      </c>
      <c r="G22" s="525">
        <v>-641146</v>
      </c>
      <c r="H22" s="522">
        <v>8460373</v>
      </c>
      <c r="I22" s="525">
        <v>3186829</v>
      </c>
      <c r="J22" s="525">
        <v>-49502</v>
      </c>
      <c r="K22" s="525">
        <v>3137327</v>
      </c>
      <c r="L22" s="522">
        <v>192111</v>
      </c>
      <c r="M22" s="522">
        <v>933065</v>
      </c>
      <c r="N22" s="522">
        <v>130367</v>
      </c>
      <c r="O22" s="525">
        <v>1063432</v>
      </c>
      <c r="P22" s="522">
        <v>29419145</v>
      </c>
      <c r="Q22" s="522">
        <v>0</v>
      </c>
      <c r="R22" s="522">
        <v>29419145</v>
      </c>
      <c r="S22" s="513"/>
      <c r="T22" s="513">
        <v>28355713</v>
      </c>
      <c r="U22" s="513">
        <v>28355713</v>
      </c>
      <c r="V22" s="516">
        <v>31203685</v>
      </c>
      <c r="W22" s="516">
        <v>31203685</v>
      </c>
      <c r="X22" s="529">
        <v>-49608</v>
      </c>
      <c r="Y22" s="529">
        <v>-4172</v>
      </c>
      <c r="Z22" s="516">
        <v>-53780</v>
      </c>
      <c r="AA22" s="505"/>
      <c r="AB22" s="527">
        <v>148</v>
      </c>
      <c r="AC22" s="527">
        <v>282010</v>
      </c>
      <c r="AD22" s="528">
        <v>-17436</v>
      </c>
      <c r="AE22" s="528">
        <v>15001</v>
      </c>
      <c r="AF22" s="518">
        <v>-2435</v>
      </c>
      <c r="AG22" s="527">
        <v>402</v>
      </c>
      <c r="AH22" s="527">
        <v>1665667</v>
      </c>
      <c r="AI22" s="528">
        <v>-111413</v>
      </c>
      <c r="AJ22" s="519">
        <v>67190</v>
      </c>
      <c r="AK22" s="518">
        <v>-44223</v>
      </c>
      <c r="AL22" s="527">
        <v>16</v>
      </c>
      <c r="AM22" s="527">
        <v>105775</v>
      </c>
      <c r="AN22" s="528">
        <v>-6524</v>
      </c>
      <c r="AO22" s="528">
        <v>3371</v>
      </c>
      <c r="AP22" s="518">
        <v>-3153</v>
      </c>
      <c r="AQ22" s="527">
        <v>1</v>
      </c>
      <c r="AR22" s="527">
        <v>184312</v>
      </c>
      <c r="AS22" s="528">
        <v>-5295</v>
      </c>
      <c r="AT22" s="528">
        <v>5899</v>
      </c>
      <c r="AU22" s="518">
        <v>604</v>
      </c>
      <c r="AV22" s="527">
        <v>1</v>
      </c>
      <c r="AW22" s="527">
        <v>39163</v>
      </c>
      <c r="AX22" s="528">
        <v>-1986</v>
      </c>
      <c r="AY22" s="528">
        <v>1585</v>
      </c>
      <c r="AZ22" s="518">
        <v>-401</v>
      </c>
      <c r="BA22" s="520">
        <v>-49608</v>
      </c>
      <c r="BB22" s="527">
        <v>10</v>
      </c>
      <c r="BC22" s="527">
        <v>174412</v>
      </c>
      <c r="BD22" s="528">
        <v>-10770</v>
      </c>
      <c r="BE22" s="519">
        <v>6495</v>
      </c>
      <c r="BF22" s="518">
        <v>-4275</v>
      </c>
      <c r="BG22" s="527">
        <v>0</v>
      </c>
      <c r="BH22" s="527">
        <v>21265</v>
      </c>
      <c r="BI22" s="528">
        <v>-904</v>
      </c>
      <c r="BJ22" s="528">
        <v>1007</v>
      </c>
      <c r="BK22" s="518">
        <v>103</v>
      </c>
      <c r="BL22" s="520">
        <v>-4172</v>
      </c>
      <c r="BM22" s="517">
        <v>0</v>
      </c>
      <c r="BN22" s="518">
        <v>-53780</v>
      </c>
      <c r="BO22" s="517">
        <v>0</v>
      </c>
      <c r="BP22" s="517">
        <v>0</v>
      </c>
      <c r="BQ22" s="517">
        <v>0</v>
      </c>
      <c r="BR22" s="517">
        <v>418</v>
      </c>
      <c r="BS22" s="517">
        <v>1771442</v>
      </c>
      <c r="BT22" s="518">
        <v>70561</v>
      </c>
      <c r="BU22" s="521">
        <v>10</v>
      </c>
      <c r="BV22" s="521">
        <v>174412</v>
      </c>
      <c r="BW22" s="516">
        <v>6495</v>
      </c>
    </row>
    <row r="23" spans="1:75">
      <c r="A23" s="491">
        <f t="shared" si="1"/>
        <v>2003</v>
      </c>
      <c r="B23" s="491">
        <v>3</v>
      </c>
      <c r="C23" s="522">
        <v>16814346</v>
      </c>
      <c r="D23" s="525">
        <v>502941</v>
      </c>
      <c r="E23" s="525">
        <v>17317287</v>
      </c>
      <c r="F23" s="525">
        <v>8787318</v>
      </c>
      <c r="G23" s="525">
        <v>254862</v>
      </c>
      <c r="H23" s="522">
        <v>9042180</v>
      </c>
      <c r="I23" s="525">
        <v>3347452</v>
      </c>
      <c r="J23" s="525">
        <v>28982</v>
      </c>
      <c r="K23" s="525">
        <v>3376434</v>
      </c>
      <c r="L23" s="522">
        <v>192552</v>
      </c>
      <c r="M23" s="522">
        <v>856062</v>
      </c>
      <c r="N23" s="522">
        <v>127075</v>
      </c>
      <c r="O23" s="525">
        <v>983137</v>
      </c>
      <c r="P23" s="522">
        <v>30911590</v>
      </c>
      <c r="Q23" s="522">
        <v>0</v>
      </c>
      <c r="R23" s="522">
        <v>30911590</v>
      </c>
      <c r="S23" s="513"/>
      <c r="T23" s="513">
        <v>29928453</v>
      </c>
      <c r="U23" s="513">
        <v>29928453</v>
      </c>
      <c r="V23" s="516">
        <v>29141668</v>
      </c>
      <c r="W23" s="516">
        <v>29141668</v>
      </c>
      <c r="X23" s="529">
        <v>-74412</v>
      </c>
      <c r="Y23" s="529">
        <v>-6258</v>
      </c>
      <c r="Z23" s="516">
        <v>-80670</v>
      </c>
      <c r="AA23" s="505"/>
      <c r="AB23" s="527">
        <v>222</v>
      </c>
      <c r="AC23" s="527">
        <v>423015</v>
      </c>
      <c r="AD23" s="528">
        <v>-26155</v>
      </c>
      <c r="AE23" s="528">
        <v>22501</v>
      </c>
      <c r="AF23" s="518">
        <v>-3654</v>
      </c>
      <c r="AG23" s="527">
        <v>604</v>
      </c>
      <c r="AH23" s="527">
        <v>2498501</v>
      </c>
      <c r="AI23" s="528">
        <v>-167119</v>
      </c>
      <c r="AJ23" s="519">
        <v>100787</v>
      </c>
      <c r="AK23" s="518">
        <v>-66332</v>
      </c>
      <c r="AL23" s="527">
        <v>24</v>
      </c>
      <c r="AM23" s="527">
        <v>158662</v>
      </c>
      <c r="AN23" s="528">
        <v>-9785</v>
      </c>
      <c r="AO23" s="528">
        <v>5057</v>
      </c>
      <c r="AP23" s="518">
        <v>-4728</v>
      </c>
      <c r="AQ23" s="527">
        <v>2</v>
      </c>
      <c r="AR23" s="527">
        <v>276469</v>
      </c>
      <c r="AS23" s="528">
        <v>-7943</v>
      </c>
      <c r="AT23" s="528">
        <v>8848</v>
      </c>
      <c r="AU23" s="518">
        <v>905</v>
      </c>
      <c r="AV23" s="527">
        <v>1</v>
      </c>
      <c r="AW23" s="527">
        <v>58744</v>
      </c>
      <c r="AX23" s="528">
        <v>-2980</v>
      </c>
      <c r="AY23" s="528">
        <v>2377</v>
      </c>
      <c r="AZ23" s="518">
        <v>-603</v>
      </c>
      <c r="BA23" s="520">
        <v>-74412</v>
      </c>
      <c r="BB23" s="527">
        <v>15</v>
      </c>
      <c r="BC23" s="527">
        <v>261618</v>
      </c>
      <c r="BD23" s="528">
        <v>-16156</v>
      </c>
      <c r="BE23" s="519">
        <v>9744</v>
      </c>
      <c r="BF23" s="518">
        <v>-6412</v>
      </c>
      <c r="BG23" s="527">
        <v>0</v>
      </c>
      <c r="BH23" s="527">
        <v>31898</v>
      </c>
      <c r="BI23" s="528">
        <v>-1356</v>
      </c>
      <c r="BJ23" s="528">
        <v>1510</v>
      </c>
      <c r="BK23" s="518">
        <v>154</v>
      </c>
      <c r="BL23" s="520">
        <v>-6258</v>
      </c>
      <c r="BM23" s="517">
        <v>0</v>
      </c>
      <c r="BN23" s="518">
        <v>-80670</v>
      </c>
      <c r="BO23" s="517">
        <v>0</v>
      </c>
      <c r="BP23" s="517">
        <v>0</v>
      </c>
      <c r="BQ23" s="517">
        <v>0</v>
      </c>
      <c r="BR23" s="517">
        <v>628</v>
      </c>
      <c r="BS23" s="517">
        <v>2657163</v>
      </c>
      <c r="BT23" s="518">
        <v>105844</v>
      </c>
      <c r="BU23" s="521">
        <v>15</v>
      </c>
      <c r="BV23" s="521">
        <v>261618</v>
      </c>
      <c r="BW23" s="516">
        <v>9744</v>
      </c>
    </row>
    <row r="24" spans="1:75">
      <c r="A24" s="491">
        <f t="shared" si="1"/>
        <v>2003</v>
      </c>
      <c r="B24" s="491">
        <v>4</v>
      </c>
      <c r="C24" s="522">
        <v>15090247</v>
      </c>
      <c r="D24" s="525">
        <v>-485471</v>
      </c>
      <c r="E24" s="525">
        <v>14604776</v>
      </c>
      <c r="F24" s="525">
        <v>8986734</v>
      </c>
      <c r="G24" s="525">
        <v>344509</v>
      </c>
      <c r="H24" s="522">
        <v>9331243</v>
      </c>
      <c r="I24" s="525">
        <v>3613898</v>
      </c>
      <c r="J24" s="525">
        <v>109458</v>
      </c>
      <c r="K24" s="525">
        <v>3723356</v>
      </c>
      <c r="L24" s="522">
        <v>192955</v>
      </c>
      <c r="M24" s="522">
        <v>834091</v>
      </c>
      <c r="N24" s="522">
        <v>132270</v>
      </c>
      <c r="O24" s="525">
        <v>966361</v>
      </c>
      <c r="P24" s="522">
        <v>28818691</v>
      </c>
      <c r="Q24" s="522">
        <v>0</v>
      </c>
      <c r="R24" s="522">
        <v>28818691</v>
      </c>
      <c r="S24" s="513"/>
      <c r="T24" s="513">
        <v>27852330</v>
      </c>
      <c r="U24" s="513">
        <v>27852330</v>
      </c>
      <c r="V24" s="516">
        <v>27883834</v>
      </c>
      <c r="W24" s="516">
        <v>27883834</v>
      </c>
      <c r="X24" s="529">
        <v>-99216</v>
      </c>
      <c r="Y24" s="529">
        <v>-8344</v>
      </c>
      <c r="Z24" s="516">
        <v>-107560</v>
      </c>
      <c r="AA24" s="505"/>
      <c r="AB24" s="527">
        <v>296</v>
      </c>
      <c r="AC24" s="527">
        <v>564020</v>
      </c>
      <c r="AD24" s="528">
        <v>-34873</v>
      </c>
      <c r="AE24" s="528">
        <v>30001</v>
      </c>
      <c r="AF24" s="518">
        <v>-4872</v>
      </c>
      <c r="AG24" s="527">
        <v>805</v>
      </c>
      <c r="AH24" s="527">
        <v>3331334</v>
      </c>
      <c r="AI24" s="528">
        <v>-222826</v>
      </c>
      <c r="AJ24" s="519">
        <v>134385</v>
      </c>
      <c r="AK24" s="518">
        <v>-88441</v>
      </c>
      <c r="AL24" s="527">
        <v>31</v>
      </c>
      <c r="AM24" s="527">
        <v>211549</v>
      </c>
      <c r="AN24" s="528">
        <v>-13047</v>
      </c>
      <c r="AO24" s="528">
        <v>6742</v>
      </c>
      <c r="AP24" s="518">
        <v>-6305</v>
      </c>
      <c r="AQ24" s="527">
        <v>3</v>
      </c>
      <c r="AR24" s="527">
        <v>368625</v>
      </c>
      <c r="AS24" s="528">
        <v>-10591</v>
      </c>
      <c r="AT24" s="528">
        <v>11797</v>
      </c>
      <c r="AU24" s="518">
        <v>1206</v>
      </c>
      <c r="AV24" s="527">
        <v>1</v>
      </c>
      <c r="AW24" s="527">
        <v>78325</v>
      </c>
      <c r="AX24" s="528">
        <v>-3973</v>
      </c>
      <c r="AY24" s="528">
        <v>3169</v>
      </c>
      <c r="AZ24" s="518">
        <v>-804</v>
      </c>
      <c r="BA24" s="520">
        <v>-99216</v>
      </c>
      <c r="BB24" s="527">
        <v>19</v>
      </c>
      <c r="BC24" s="527">
        <v>348823</v>
      </c>
      <c r="BD24" s="528">
        <v>-21541</v>
      </c>
      <c r="BE24" s="519">
        <v>12991</v>
      </c>
      <c r="BF24" s="518">
        <v>-8550</v>
      </c>
      <c r="BG24" s="527">
        <v>0</v>
      </c>
      <c r="BH24" s="527">
        <v>42531</v>
      </c>
      <c r="BI24" s="528">
        <v>-1808</v>
      </c>
      <c r="BJ24" s="528">
        <v>2014</v>
      </c>
      <c r="BK24" s="518">
        <v>206</v>
      </c>
      <c r="BL24" s="520">
        <v>-8344</v>
      </c>
      <c r="BM24" s="517">
        <v>0</v>
      </c>
      <c r="BN24" s="518">
        <v>-107560</v>
      </c>
      <c r="BO24" s="517">
        <v>0</v>
      </c>
      <c r="BP24" s="517">
        <v>0</v>
      </c>
      <c r="BQ24" s="517">
        <v>0</v>
      </c>
      <c r="BR24" s="517">
        <v>836</v>
      </c>
      <c r="BS24" s="517">
        <v>3542883</v>
      </c>
      <c r="BT24" s="518">
        <v>141127</v>
      </c>
      <c r="BU24" s="521">
        <v>19</v>
      </c>
      <c r="BV24" s="521">
        <v>348823</v>
      </c>
      <c r="BW24" s="516">
        <v>12991</v>
      </c>
    </row>
    <row r="25" spans="1:75">
      <c r="A25" s="491">
        <f t="shared" si="1"/>
        <v>2003</v>
      </c>
      <c r="B25" s="491">
        <v>5</v>
      </c>
      <c r="C25" s="522">
        <v>16352412</v>
      </c>
      <c r="D25" s="525">
        <v>2763429</v>
      </c>
      <c r="E25" s="525">
        <v>19115841</v>
      </c>
      <c r="F25" s="525">
        <v>9623397</v>
      </c>
      <c r="G25" s="525">
        <v>1848995</v>
      </c>
      <c r="H25" s="522">
        <v>11472392</v>
      </c>
      <c r="I25" s="525">
        <v>3850823</v>
      </c>
      <c r="J25" s="525">
        <v>202829</v>
      </c>
      <c r="K25" s="525">
        <v>4053652</v>
      </c>
      <c r="L25" s="522">
        <v>193400</v>
      </c>
      <c r="M25" s="522">
        <v>998016</v>
      </c>
      <c r="N25" s="522">
        <v>155597</v>
      </c>
      <c r="O25" s="525">
        <v>1153613</v>
      </c>
      <c r="P25" s="522">
        <v>35988898</v>
      </c>
      <c r="Q25" s="522">
        <v>0</v>
      </c>
      <c r="R25" s="525">
        <v>35988898</v>
      </c>
      <c r="S25" s="513"/>
      <c r="T25" s="531">
        <v>34835285</v>
      </c>
      <c r="U25" s="531">
        <v>34835285</v>
      </c>
      <c r="V25" s="516">
        <v>30020032</v>
      </c>
      <c r="W25" s="516">
        <v>30020032</v>
      </c>
      <c r="X25" s="529">
        <v>-124020</v>
      </c>
      <c r="Y25" s="529">
        <v>-10430</v>
      </c>
      <c r="Z25" s="516">
        <v>-134450</v>
      </c>
      <c r="AA25" s="538">
        <v>154255336</v>
      </c>
      <c r="AB25" s="527">
        <v>370</v>
      </c>
      <c r="AC25" s="527">
        <v>705025</v>
      </c>
      <c r="AD25" s="528">
        <v>-43591</v>
      </c>
      <c r="AE25" s="528">
        <v>37501</v>
      </c>
      <c r="AF25" s="518">
        <v>-6090</v>
      </c>
      <c r="AG25" s="527">
        <v>1006</v>
      </c>
      <c r="AH25" s="527">
        <v>4164168</v>
      </c>
      <c r="AI25" s="528">
        <v>-278532</v>
      </c>
      <c r="AJ25" s="519">
        <v>167978</v>
      </c>
      <c r="AK25" s="518">
        <v>-110554</v>
      </c>
      <c r="AL25" s="527">
        <v>39</v>
      </c>
      <c r="AM25" s="527">
        <v>264436</v>
      </c>
      <c r="AN25" s="528">
        <v>-16309</v>
      </c>
      <c r="AO25" s="528">
        <v>8428</v>
      </c>
      <c r="AP25" s="518">
        <v>-7881</v>
      </c>
      <c r="AQ25" s="527">
        <v>3</v>
      </c>
      <c r="AR25" s="527">
        <v>460781</v>
      </c>
      <c r="AS25" s="528">
        <v>-13238</v>
      </c>
      <c r="AT25" s="528">
        <v>14747</v>
      </c>
      <c r="AU25" s="518">
        <v>1509</v>
      </c>
      <c r="AV25" s="527">
        <v>1</v>
      </c>
      <c r="AW25" s="527">
        <v>97907</v>
      </c>
      <c r="AX25" s="528">
        <v>-4966</v>
      </c>
      <c r="AY25" s="528">
        <v>3962</v>
      </c>
      <c r="AZ25" s="518">
        <v>-1004</v>
      </c>
      <c r="BA25" s="520">
        <v>-124020</v>
      </c>
      <c r="BB25" s="527">
        <v>24</v>
      </c>
      <c r="BC25" s="527">
        <v>436029</v>
      </c>
      <c r="BD25" s="528">
        <v>-26926</v>
      </c>
      <c r="BE25" s="519">
        <v>16239</v>
      </c>
      <c r="BF25" s="518">
        <v>-10687</v>
      </c>
      <c r="BG25" s="527">
        <v>0</v>
      </c>
      <c r="BH25" s="527">
        <v>53163</v>
      </c>
      <c r="BI25" s="528">
        <v>-2260</v>
      </c>
      <c r="BJ25" s="528">
        <v>2517</v>
      </c>
      <c r="BK25" s="518">
        <v>257</v>
      </c>
      <c r="BL25" s="520">
        <v>-10430</v>
      </c>
      <c r="BM25" s="517">
        <v>0</v>
      </c>
      <c r="BN25" s="518">
        <v>-134450</v>
      </c>
      <c r="BO25" s="517">
        <v>0</v>
      </c>
      <c r="BP25" s="517">
        <v>0</v>
      </c>
      <c r="BQ25" s="517">
        <v>0</v>
      </c>
      <c r="BR25" s="517">
        <v>1045</v>
      </c>
      <c r="BS25" s="517">
        <v>4428604</v>
      </c>
      <c r="BT25" s="518">
        <v>176406</v>
      </c>
      <c r="BU25" s="521">
        <v>24</v>
      </c>
      <c r="BV25" s="521">
        <v>436029</v>
      </c>
      <c r="BW25" s="516">
        <v>16239</v>
      </c>
    </row>
    <row r="26" spans="1:75">
      <c r="A26" s="491">
        <f t="shared" si="1"/>
        <v>2003</v>
      </c>
      <c r="B26" s="491">
        <v>6</v>
      </c>
      <c r="C26" s="522">
        <v>21371102</v>
      </c>
      <c r="D26" s="525">
        <v>2218556</v>
      </c>
      <c r="E26" s="525">
        <v>23589658</v>
      </c>
      <c r="F26" s="525">
        <v>10618684</v>
      </c>
      <c r="G26" s="525">
        <v>125841</v>
      </c>
      <c r="H26" s="522">
        <v>10744525</v>
      </c>
      <c r="I26" s="525">
        <v>3927524</v>
      </c>
      <c r="J26" s="525">
        <v>-36053</v>
      </c>
      <c r="K26" s="525">
        <v>3891471</v>
      </c>
      <c r="L26" s="522">
        <v>193895</v>
      </c>
      <c r="M26" s="522">
        <v>1077398</v>
      </c>
      <c r="N26" s="522">
        <v>169147</v>
      </c>
      <c r="O26" s="525">
        <v>1246545</v>
      </c>
      <c r="P26" s="522">
        <v>39666094</v>
      </c>
      <c r="Q26" s="522">
        <v>0</v>
      </c>
      <c r="R26" s="525">
        <v>39666094</v>
      </c>
      <c r="S26" s="513"/>
      <c r="T26" s="531">
        <v>38419549</v>
      </c>
      <c r="U26" s="531">
        <v>38419549</v>
      </c>
      <c r="V26" s="516">
        <v>36111205</v>
      </c>
      <c r="W26" s="516">
        <v>36111205</v>
      </c>
      <c r="X26" s="529">
        <v>63247</v>
      </c>
      <c r="Y26" s="529">
        <v>6611</v>
      </c>
      <c r="Z26" s="516">
        <v>69858</v>
      </c>
      <c r="AA26" s="492"/>
      <c r="AB26" s="527">
        <v>444</v>
      </c>
      <c r="AC26" s="527">
        <v>846030</v>
      </c>
      <c r="AD26" s="528">
        <v>-52309</v>
      </c>
      <c r="AE26" s="528">
        <v>45002</v>
      </c>
      <c r="AF26" s="518">
        <v>-7307</v>
      </c>
      <c r="AG26" s="527">
        <v>1207</v>
      </c>
      <c r="AH26" s="527">
        <v>6980841</v>
      </c>
      <c r="AI26" s="528">
        <v>-334239</v>
      </c>
      <c r="AJ26" s="519">
        <v>399432</v>
      </c>
      <c r="AK26" s="518">
        <v>65193</v>
      </c>
      <c r="AL26" s="527">
        <v>47</v>
      </c>
      <c r="AM26" s="527">
        <v>317324</v>
      </c>
      <c r="AN26" s="528">
        <v>-19571</v>
      </c>
      <c r="AO26" s="528">
        <v>24327</v>
      </c>
      <c r="AP26" s="518">
        <v>4756</v>
      </c>
      <c r="AQ26" s="527">
        <v>4</v>
      </c>
      <c r="AR26" s="527">
        <v>552937</v>
      </c>
      <c r="AS26" s="528">
        <v>-15886</v>
      </c>
      <c r="AT26" s="528">
        <v>17696</v>
      </c>
      <c r="AU26" s="518">
        <v>1810</v>
      </c>
      <c r="AV26" s="527">
        <v>2</v>
      </c>
      <c r="AW26" s="527">
        <v>117488</v>
      </c>
      <c r="AX26" s="528">
        <v>-5959</v>
      </c>
      <c r="AY26" s="528">
        <v>4754</v>
      </c>
      <c r="AZ26" s="518">
        <v>-1205</v>
      </c>
      <c r="BA26" s="520">
        <v>63247</v>
      </c>
      <c r="BB26" s="527">
        <v>29</v>
      </c>
      <c r="BC26" s="527">
        <v>433721</v>
      </c>
      <c r="BD26" s="528">
        <v>-32311</v>
      </c>
      <c r="BE26" s="519">
        <v>38613</v>
      </c>
      <c r="BF26" s="518">
        <v>6302</v>
      </c>
      <c r="BG26" s="527">
        <v>1</v>
      </c>
      <c r="BH26" s="527">
        <v>63796</v>
      </c>
      <c r="BI26" s="528">
        <v>-2712</v>
      </c>
      <c r="BJ26" s="528">
        <v>3021</v>
      </c>
      <c r="BK26" s="518">
        <v>309</v>
      </c>
      <c r="BL26" s="520">
        <v>6611</v>
      </c>
      <c r="BM26" s="517">
        <v>0</v>
      </c>
      <c r="BN26" s="518">
        <v>69858</v>
      </c>
      <c r="BO26" s="517">
        <v>0</v>
      </c>
      <c r="BP26" s="517">
        <v>0</v>
      </c>
      <c r="BQ26" s="517">
        <v>0</v>
      </c>
      <c r="BR26" s="517">
        <v>1254</v>
      </c>
      <c r="BS26" s="517">
        <v>7298165</v>
      </c>
      <c r="BT26" s="518">
        <v>423759</v>
      </c>
      <c r="BU26" s="521">
        <v>29</v>
      </c>
      <c r="BV26" s="521">
        <v>433721</v>
      </c>
      <c r="BW26" s="516">
        <v>38613</v>
      </c>
    </row>
    <row r="27" spans="1:75">
      <c r="A27" s="491">
        <f t="shared" si="1"/>
        <v>2003</v>
      </c>
      <c r="B27" s="491">
        <v>7</v>
      </c>
      <c r="C27" s="522">
        <v>23853208</v>
      </c>
      <c r="D27" s="525">
        <v>898463</v>
      </c>
      <c r="E27" s="525">
        <v>24751671</v>
      </c>
      <c r="F27" s="525">
        <v>10972882</v>
      </c>
      <c r="G27" s="525">
        <v>95613</v>
      </c>
      <c r="H27" s="522">
        <v>11068495</v>
      </c>
      <c r="I27" s="525">
        <v>4036783</v>
      </c>
      <c r="J27" s="525">
        <v>-53657</v>
      </c>
      <c r="K27" s="525">
        <v>3983126</v>
      </c>
      <c r="L27" s="522">
        <v>194218</v>
      </c>
      <c r="M27" s="522">
        <v>1182378</v>
      </c>
      <c r="N27" s="522">
        <v>182765</v>
      </c>
      <c r="O27" s="525">
        <v>1365143</v>
      </c>
      <c r="P27" s="522">
        <v>41362653</v>
      </c>
      <c r="Q27" s="522">
        <v>0</v>
      </c>
      <c r="R27" s="525">
        <v>41362653</v>
      </c>
      <c r="S27" s="513"/>
      <c r="T27" s="531">
        <v>39997510</v>
      </c>
      <c r="U27" s="531">
        <v>39997510</v>
      </c>
      <c r="V27" s="516">
        <v>39057091</v>
      </c>
      <c r="W27" s="516">
        <v>39057091</v>
      </c>
      <c r="X27" s="529">
        <v>73788</v>
      </c>
      <c r="Y27" s="529">
        <v>7713</v>
      </c>
      <c r="Z27" s="516">
        <v>81501</v>
      </c>
      <c r="AB27" s="527">
        <v>518</v>
      </c>
      <c r="AC27" s="527">
        <v>987035</v>
      </c>
      <c r="AD27" s="528">
        <v>-61027</v>
      </c>
      <c r="AE27" s="528">
        <v>52502</v>
      </c>
      <c r="AF27" s="518">
        <v>-8525</v>
      </c>
      <c r="AG27" s="527">
        <v>1408</v>
      </c>
      <c r="AH27" s="527">
        <v>8144314</v>
      </c>
      <c r="AI27" s="528">
        <v>-389945</v>
      </c>
      <c r="AJ27" s="519">
        <v>466004</v>
      </c>
      <c r="AK27" s="518">
        <v>76059</v>
      </c>
      <c r="AL27" s="527">
        <v>55</v>
      </c>
      <c r="AM27" s="527">
        <v>370211</v>
      </c>
      <c r="AN27" s="528">
        <v>-22832</v>
      </c>
      <c r="AO27" s="528">
        <v>28381</v>
      </c>
      <c r="AP27" s="518">
        <v>5549</v>
      </c>
      <c r="AQ27" s="527">
        <v>5</v>
      </c>
      <c r="AR27" s="527">
        <v>645093</v>
      </c>
      <c r="AS27" s="528">
        <v>-18534</v>
      </c>
      <c r="AT27" s="528">
        <v>20645</v>
      </c>
      <c r="AU27" s="518">
        <v>2111</v>
      </c>
      <c r="AV27" s="527">
        <v>2</v>
      </c>
      <c r="AW27" s="527">
        <v>137069</v>
      </c>
      <c r="AX27" s="528">
        <v>-6952</v>
      </c>
      <c r="AY27" s="528">
        <v>5546</v>
      </c>
      <c r="AZ27" s="518">
        <v>-1406</v>
      </c>
      <c r="BA27" s="520">
        <v>73788</v>
      </c>
      <c r="BB27" s="527">
        <v>34</v>
      </c>
      <c r="BC27" s="527">
        <v>506008</v>
      </c>
      <c r="BD27" s="528">
        <v>-37696</v>
      </c>
      <c r="BE27" s="519">
        <v>45048</v>
      </c>
      <c r="BF27" s="518">
        <v>7352</v>
      </c>
      <c r="BG27" s="527">
        <v>1</v>
      </c>
      <c r="BH27" s="527">
        <v>74429</v>
      </c>
      <c r="BI27" s="528">
        <v>-3163</v>
      </c>
      <c r="BJ27" s="528">
        <v>3524</v>
      </c>
      <c r="BK27" s="518">
        <v>361</v>
      </c>
      <c r="BL27" s="520">
        <v>7713</v>
      </c>
      <c r="BM27" s="517">
        <v>0</v>
      </c>
      <c r="BN27" s="518">
        <v>81501</v>
      </c>
      <c r="BO27" s="517">
        <v>0</v>
      </c>
      <c r="BP27" s="517">
        <v>0</v>
      </c>
      <c r="BQ27" s="517">
        <v>0</v>
      </c>
      <c r="BR27" s="517">
        <v>1463</v>
      </c>
      <c r="BS27" s="517">
        <v>8514525</v>
      </c>
      <c r="BT27" s="518">
        <v>494385</v>
      </c>
      <c r="BU27" s="521">
        <v>34</v>
      </c>
      <c r="BV27" s="521">
        <v>506008</v>
      </c>
      <c r="BW27" s="516">
        <v>45048</v>
      </c>
    </row>
    <row r="28" spans="1:75">
      <c r="A28" s="491">
        <f t="shared" si="1"/>
        <v>2003</v>
      </c>
      <c r="B28" s="491">
        <v>8</v>
      </c>
      <c r="C28" s="522">
        <v>25011716</v>
      </c>
      <c r="D28" s="531">
        <v>581252</v>
      </c>
      <c r="E28" s="531">
        <v>25592968</v>
      </c>
      <c r="F28" s="525">
        <v>11272276</v>
      </c>
      <c r="G28" s="525">
        <v>5479</v>
      </c>
      <c r="H28" s="522">
        <v>11277755</v>
      </c>
      <c r="I28" s="525">
        <v>3994024</v>
      </c>
      <c r="J28" s="531">
        <v>77218</v>
      </c>
      <c r="K28" s="531">
        <v>4071242</v>
      </c>
      <c r="L28" s="522">
        <v>194623</v>
      </c>
      <c r="M28" s="522">
        <v>1166396</v>
      </c>
      <c r="N28" s="522">
        <v>186892</v>
      </c>
      <c r="O28" s="525">
        <v>1353288</v>
      </c>
      <c r="P28" s="522">
        <v>42489876</v>
      </c>
      <c r="Q28" s="522">
        <v>0</v>
      </c>
      <c r="R28" s="531">
        <v>42489876</v>
      </c>
      <c r="S28" s="513"/>
      <c r="T28" s="531">
        <v>41136588</v>
      </c>
      <c r="U28" s="531">
        <v>41136588</v>
      </c>
      <c r="V28" s="516">
        <v>40472639</v>
      </c>
      <c r="W28" s="516">
        <v>40472639</v>
      </c>
      <c r="X28" s="529">
        <v>84329</v>
      </c>
      <c r="Y28" s="529">
        <v>8815</v>
      </c>
      <c r="Z28" s="516">
        <v>93144</v>
      </c>
      <c r="AB28" s="527">
        <v>592</v>
      </c>
      <c r="AC28" s="527">
        <v>1128040</v>
      </c>
      <c r="AD28" s="528">
        <v>-69745</v>
      </c>
      <c r="AE28" s="528">
        <v>60002</v>
      </c>
      <c r="AF28" s="518">
        <v>-9743</v>
      </c>
      <c r="AG28" s="527">
        <v>1609</v>
      </c>
      <c r="AH28" s="527">
        <v>9307787</v>
      </c>
      <c r="AI28" s="528">
        <v>-445651</v>
      </c>
      <c r="AJ28" s="519">
        <v>532574</v>
      </c>
      <c r="AK28" s="518">
        <v>86923</v>
      </c>
      <c r="AL28" s="527">
        <v>63</v>
      </c>
      <c r="AM28" s="527">
        <v>423098</v>
      </c>
      <c r="AN28" s="528">
        <v>-26094</v>
      </c>
      <c r="AO28" s="528">
        <v>32435</v>
      </c>
      <c r="AP28" s="518">
        <v>6341</v>
      </c>
      <c r="AQ28" s="527">
        <v>5</v>
      </c>
      <c r="AR28" s="527">
        <v>737249</v>
      </c>
      <c r="AS28" s="528">
        <v>-21181</v>
      </c>
      <c r="AT28" s="528">
        <v>23595</v>
      </c>
      <c r="AU28" s="518">
        <v>2414</v>
      </c>
      <c r="AV28" s="527">
        <v>2</v>
      </c>
      <c r="AW28" s="527">
        <v>156651</v>
      </c>
      <c r="AX28" s="528">
        <v>-7945</v>
      </c>
      <c r="AY28" s="528">
        <v>6339</v>
      </c>
      <c r="AZ28" s="518">
        <v>-1606</v>
      </c>
      <c r="BA28" s="520">
        <v>84329</v>
      </c>
      <c r="BB28" s="527">
        <v>39</v>
      </c>
      <c r="BC28" s="527">
        <v>578295</v>
      </c>
      <c r="BD28" s="528">
        <v>-43081</v>
      </c>
      <c r="BE28" s="519">
        <v>51484</v>
      </c>
      <c r="BF28" s="518">
        <v>8403</v>
      </c>
      <c r="BG28" s="527">
        <v>1</v>
      </c>
      <c r="BH28" s="527">
        <v>85061</v>
      </c>
      <c r="BI28" s="528">
        <v>-3615</v>
      </c>
      <c r="BJ28" s="528">
        <v>4027</v>
      </c>
      <c r="BK28" s="518">
        <v>412</v>
      </c>
      <c r="BL28" s="520">
        <v>8815</v>
      </c>
      <c r="BM28" s="517">
        <v>0</v>
      </c>
      <c r="BN28" s="518">
        <v>93144</v>
      </c>
      <c r="BO28" s="517">
        <v>0</v>
      </c>
      <c r="BP28" s="517">
        <v>0</v>
      </c>
      <c r="BQ28" s="517">
        <v>0</v>
      </c>
      <c r="BR28" s="517">
        <v>1672</v>
      </c>
      <c r="BS28" s="517">
        <v>9730885</v>
      </c>
      <c r="BT28" s="518">
        <v>565009</v>
      </c>
      <c r="BU28" s="521">
        <v>39</v>
      </c>
      <c r="BV28" s="521">
        <v>578295</v>
      </c>
      <c r="BW28" s="516">
        <v>51484</v>
      </c>
    </row>
    <row r="29" spans="1:75">
      <c r="A29" s="491">
        <f t="shared" si="1"/>
        <v>2003</v>
      </c>
      <c r="B29" s="491">
        <v>9</v>
      </c>
      <c r="C29" s="522">
        <v>22708432</v>
      </c>
      <c r="D29" s="531">
        <v>-2548383</v>
      </c>
      <c r="E29" s="531">
        <v>20160049</v>
      </c>
      <c r="F29" s="525">
        <v>11120458</v>
      </c>
      <c r="G29" s="525">
        <v>-725305</v>
      </c>
      <c r="H29" s="522">
        <v>10395153</v>
      </c>
      <c r="I29" s="525">
        <v>3845645</v>
      </c>
      <c r="J29" s="531">
        <v>-116037</v>
      </c>
      <c r="K29" s="531">
        <v>3729608</v>
      </c>
      <c r="L29" s="522">
        <v>195121</v>
      </c>
      <c r="M29" s="522">
        <v>1043735</v>
      </c>
      <c r="N29" s="522">
        <v>165098</v>
      </c>
      <c r="O29" s="525">
        <v>1208833</v>
      </c>
      <c r="P29" s="522">
        <v>35688764</v>
      </c>
      <c r="Q29" s="522">
        <v>0</v>
      </c>
      <c r="R29" s="531">
        <v>35688764</v>
      </c>
      <c r="S29" s="513"/>
      <c r="T29" s="531">
        <v>34479931</v>
      </c>
      <c r="U29" s="531">
        <v>34479931</v>
      </c>
      <c r="V29" s="516">
        <v>37869656</v>
      </c>
      <c r="W29" s="516">
        <v>37869656</v>
      </c>
      <c r="X29" s="529">
        <v>94871</v>
      </c>
      <c r="Y29" s="529">
        <v>9917</v>
      </c>
      <c r="Z29" s="516">
        <v>104788</v>
      </c>
      <c r="AA29" s="502"/>
      <c r="AB29" s="527">
        <v>666</v>
      </c>
      <c r="AC29" s="527">
        <v>1269045</v>
      </c>
      <c r="AD29" s="528">
        <v>-78464</v>
      </c>
      <c r="AE29" s="528">
        <v>67502</v>
      </c>
      <c r="AF29" s="518">
        <v>-10962</v>
      </c>
      <c r="AG29" s="527">
        <v>1811</v>
      </c>
      <c r="AH29" s="527">
        <v>10471261</v>
      </c>
      <c r="AI29" s="528">
        <v>-501358</v>
      </c>
      <c r="AJ29" s="519">
        <v>599150</v>
      </c>
      <c r="AK29" s="518">
        <v>97792</v>
      </c>
      <c r="AL29" s="527">
        <v>71</v>
      </c>
      <c r="AM29" s="527">
        <v>475985</v>
      </c>
      <c r="AN29" s="528">
        <v>-29356</v>
      </c>
      <c r="AO29" s="528">
        <v>36490</v>
      </c>
      <c r="AP29" s="518">
        <v>7134</v>
      </c>
      <c r="AQ29" s="527">
        <v>6</v>
      </c>
      <c r="AR29" s="527">
        <v>829406</v>
      </c>
      <c r="AS29" s="528">
        <v>-23829</v>
      </c>
      <c r="AT29" s="528">
        <v>26544</v>
      </c>
      <c r="AU29" s="518">
        <v>2715</v>
      </c>
      <c r="AV29" s="527">
        <v>2</v>
      </c>
      <c r="AW29" s="527">
        <v>176232</v>
      </c>
      <c r="AX29" s="528">
        <v>-8939</v>
      </c>
      <c r="AY29" s="528">
        <v>7131</v>
      </c>
      <c r="AZ29" s="518">
        <v>-1808</v>
      </c>
      <c r="BA29" s="520">
        <v>94871</v>
      </c>
      <c r="BB29" s="527">
        <v>44</v>
      </c>
      <c r="BC29" s="527">
        <v>650582</v>
      </c>
      <c r="BD29" s="528">
        <v>-48467</v>
      </c>
      <c r="BE29" s="519">
        <v>57920</v>
      </c>
      <c r="BF29" s="518">
        <v>9453</v>
      </c>
      <c r="BG29" s="527">
        <v>1</v>
      </c>
      <c r="BH29" s="527">
        <v>95694</v>
      </c>
      <c r="BI29" s="528">
        <v>-4067</v>
      </c>
      <c r="BJ29" s="528">
        <v>4531</v>
      </c>
      <c r="BK29" s="518">
        <v>464</v>
      </c>
      <c r="BL29" s="520">
        <v>9917</v>
      </c>
      <c r="BM29" s="517">
        <v>0</v>
      </c>
      <c r="BN29" s="518">
        <v>104788</v>
      </c>
      <c r="BO29" s="517">
        <v>0</v>
      </c>
      <c r="BP29" s="517">
        <v>0</v>
      </c>
      <c r="BQ29" s="517">
        <v>0</v>
      </c>
      <c r="BR29" s="517">
        <v>1882</v>
      </c>
      <c r="BS29" s="517">
        <v>10947246</v>
      </c>
      <c r="BT29" s="518">
        <v>635640</v>
      </c>
      <c r="BU29" s="521">
        <v>44</v>
      </c>
      <c r="BV29" s="521">
        <v>650582</v>
      </c>
      <c r="BW29" s="516">
        <v>57920</v>
      </c>
    </row>
    <row r="30" spans="1:75">
      <c r="A30" s="491">
        <f t="shared" si="1"/>
        <v>2003</v>
      </c>
      <c r="B30" s="491">
        <v>10</v>
      </c>
      <c r="C30" s="522">
        <v>17475968</v>
      </c>
      <c r="D30" s="531">
        <v>-1953045</v>
      </c>
      <c r="E30" s="531">
        <v>15522923</v>
      </c>
      <c r="F30" s="525">
        <v>9826646</v>
      </c>
      <c r="G30" s="525">
        <v>-344377</v>
      </c>
      <c r="H30" s="522">
        <v>9482269</v>
      </c>
      <c r="I30" s="525">
        <v>3461766</v>
      </c>
      <c r="J30" s="531">
        <v>2804</v>
      </c>
      <c r="K30" s="531">
        <v>3464570</v>
      </c>
      <c r="L30" s="522">
        <v>195516</v>
      </c>
      <c r="M30" s="522">
        <v>901800</v>
      </c>
      <c r="N30" s="522">
        <v>142497</v>
      </c>
      <c r="O30" s="525">
        <v>1044297</v>
      </c>
      <c r="P30" s="522">
        <v>29709575</v>
      </c>
      <c r="Q30" s="522">
        <v>0</v>
      </c>
      <c r="R30" s="531">
        <v>29709575</v>
      </c>
      <c r="S30" s="513"/>
      <c r="T30" s="531">
        <v>28665278</v>
      </c>
      <c r="U30" s="531">
        <v>28665278</v>
      </c>
      <c r="V30" s="516">
        <v>30959896</v>
      </c>
      <c r="W30" s="516">
        <v>30959896</v>
      </c>
      <c r="X30" s="529">
        <v>-248040</v>
      </c>
      <c r="Y30" s="529">
        <v>-20859</v>
      </c>
      <c r="Z30" s="516">
        <v>-268899</v>
      </c>
      <c r="AA30" s="532"/>
      <c r="AB30" s="527">
        <v>740</v>
      </c>
      <c r="AC30" s="527">
        <v>1410050</v>
      </c>
      <c r="AD30" s="528">
        <v>-87182</v>
      </c>
      <c r="AE30" s="528">
        <v>75003</v>
      </c>
      <c r="AF30" s="518">
        <v>-12179</v>
      </c>
      <c r="AG30" s="527">
        <v>2012</v>
      </c>
      <c r="AH30" s="527">
        <v>8328336</v>
      </c>
      <c r="AI30" s="528">
        <v>-557064</v>
      </c>
      <c r="AJ30" s="519">
        <v>335958</v>
      </c>
      <c r="AK30" s="518">
        <v>-221106</v>
      </c>
      <c r="AL30" s="527">
        <v>78</v>
      </c>
      <c r="AM30" s="527">
        <v>528873</v>
      </c>
      <c r="AN30" s="528">
        <v>-32618</v>
      </c>
      <c r="AO30" s="528">
        <v>16856</v>
      </c>
      <c r="AP30" s="518">
        <v>-15762</v>
      </c>
      <c r="AQ30" s="527">
        <v>7</v>
      </c>
      <c r="AR30" s="527">
        <v>921562</v>
      </c>
      <c r="AS30" s="528">
        <v>-26477</v>
      </c>
      <c r="AT30" s="528">
        <v>29493</v>
      </c>
      <c r="AU30" s="518">
        <v>3016</v>
      </c>
      <c r="AV30" s="527">
        <v>3</v>
      </c>
      <c r="AW30" s="527">
        <v>195813</v>
      </c>
      <c r="AX30" s="528">
        <v>-9932</v>
      </c>
      <c r="AY30" s="528">
        <v>7923</v>
      </c>
      <c r="AZ30" s="518">
        <v>-2009</v>
      </c>
      <c r="BA30" s="520">
        <v>-248040</v>
      </c>
      <c r="BB30" s="527">
        <v>48</v>
      </c>
      <c r="BC30" s="527">
        <v>872058</v>
      </c>
      <c r="BD30" s="528">
        <v>-53852</v>
      </c>
      <c r="BE30" s="519">
        <v>32478</v>
      </c>
      <c r="BF30" s="518">
        <v>-21374</v>
      </c>
      <c r="BG30" s="527">
        <v>1</v>
      </c>
      <c r="BH30" s="527">
        <v>106327</v>
      </c>
      <c r="BI30" s="528">
        <v>-4519</v>
      </c>
      <c r="BJ30" s="528">
        <v>5034</v>
      </c>
      <c r="BK30" s="518">
        <v>515</v>
      </c>
      <c r="BL30" s="520">
        <v>-20859</v>
      </c>
      <c r="BM30" s="517">
        <v>0</v>
      </c>
      <c r="BN30" s="518">
        <v>-268899</v>
      </c>
      <c r="BO30" s="517">
        <v>0</v>
      </c>
      <c r="BP30" s="517">
        <v>0</v>
      </c>
      <c r="BQ30" s="517">
        <v>0</v>
      </c>
      <c r="BR30" s="517">
        <v>2090</v>
      </c>
      <c r="BS30" s="517">
        <v>8857209</v>
      </c>
      <c r="BT30" s="518">
        <v>352814</v>
      </c>
      <c r="BU30" s="521">
        <v>48</v>
      </c>
      <c r="BV30" s="521">
        <v>872058</v>
      </c>
      <c r="BW30" s="516">
        <v>32478</v>
      </c>
    </row>
    <row r="31" spans="1:75">
      <c r="A31" s="491">
        <f t="shared" si="1"/>
        <v>2003</v>
      </c>
      <c r="B31" s="491">
        <v>11</v>
      </c>
      <c r="C31" s="522">
        <v>14316988</v>
      </c>
      <c r="D31" s="531">
        <v>-690815</v>
      </c>
      <c r="E31" s="531">
        <v>13626173</v>
      </c>
      <c r="F31" s="525">
        <v>8440663</v>
      </c>
      <c r="G31" s="525">
        <v>-51477</v>
      </c>
      <c r="H31" s="522">
        <v>8389186</v>
      </c>
      <c r="I31" s="525">
        <v>3435954</v>
      </c>
      <c r="J31" s="531">
        <v>24676</v>
      </c>
      <c r="K31" s="531">
        <v>3460630</v>
      </c>
      <c r="L31" s="522">
        <v>195989</v>
      </c>
      <c r="M31" s="522">
        <v>862156</v>
      </c>
      <c r="N31" s="522">
        <v>124639</v>
      </c>
      <c r="O31" s="525">
        <v>986795</v>
      </c>
      <c r="P31" s="522">
        <v>26658773</v>
      </c>
      <c r="Q31" s="522">
        <v>0</v>
      </c>
      <c r="R31" s="531">
        <v>26658773</v>
      </c>
      <c r="S31" s="513"/>
      <c r="T31" s="531">
        <v>25671978</v>
      </c>
      <c r="U31" s="531">
        <v>25671978</v>
      </c>
      <c r="V31" s="516">
        <v>26389594</v>
      </c>
      <c r="W31" s="516">
        <v>26389594</v>
      </c>
      <c r="X31" s="529">
        <v>-272844</v>
      </c>
      <c r="Y31" s="529">
        <v>-22945</v>
      </c>
      <c r="Z31" s="516">
        <v>-295789</v>
      </c>
      <c r="AB31" s="527">
        <v>814</v>
      </c>
      <c r="AC31" s="527">
        <v>1551055</v>
      </c>
      <c r="AD31" s="528">
        <v>-95900</v>
      </c>
      <c r="AE31" s="528">
        <v>82503</v>
      </c>
      <c r="AF31" s="518">
        <v>-13397</v>
      </c>
      <c r="AG31" s="527">
        <v>2213</v>
      </c>
      <c r="AH31" s="527">
        <v>9161169</v>
      </c>
      <c r="AI31" s="528">
        <v>-612771</v>
      </c>
      <c r="AJ31" s="519">
        <v>369552</v>
      </c>
      <c r="AK31" s="518">
        <v>-243219</v>
      </c>
      <c r="AL31" s="527">
        <v>86</v>
      </c>
      <c r="AM31" s="527">
        <v>581760</v>
      </c>
      <c r="AN31" s="528">
        <v>-35879</v>
      </c>
      <c r="AO31" s="528">
        <v>18541</v>
      </c>
      <c r="AP31" s="518">
        <v>-17338</v>
      </c>
      <c r="AQ31" s="527">
        <v>7</v>
      </c>
      <c r="AR31" s="527">
        <v>1013718</v>
      </c>
      <c r="AS31" s="528">
        <v>-29124</v>
      </c>
      <c r="AT31" s="528">
        <v>32443</v>
      </c>
      <c r="AU31" s="518">
        <v>3319</v>
      </c>
      <c r="AV31" s="527">
        <v>3</v>
      </c>
      <c r="AW31" s="527">
        <v>215395</v>
      </c>
      <c r="AX31" s="528">
        <v>-10925</v>
      </c>
      <c r="AY31" s="528">
        <v>8716</v>
      </c>
      <c r="AZ31" s="518">
        <v>-2209</v>
      </c>
      <c r="BA31" s="520">
        <v>-272844</v>
      </c>
      <c r="BB31" s="527">
        <v>53</v>
      </c>
      <c r="BC31" s="527">
        <v>959264</v>
      </c>
      <c r="BD31" s="528">
        <v>-59237</v>
      </c>
      <c r="BE31" s="519">
        <v>35725</v>
      </c>
      <c r="BF31" s="518">
        <v>-23512</v>
      </c>
      <c r="BG31" s="527">
        <v>1</v>
      </c>
      <c r="BH31" s="527">
        <v>116959</v>
      </c>
      <c r="BI31" s="528">
        <v>-4971</v>
      </c>
      <c r="BJ31" s="528">
        <v>5538</v>
      </c>
      <c r="BK31" s="518">
        <v>567</v>
      </c>
      <c r="BL31" s="520">
        <v>-22945</v>
      </c>
      <c r="BM31" s="517">
        <v>0</v>
      </c>
      <c r="BN31" s="518">
        <v>-295789</v>
      </c>
      <c r="BO31" s="517">
        <v>0</v>
      </c>
      <c r="BP31" s="517">
        <v>0</v>
      </c>
      <c r="BQ31" s="517">
        <v>0</v>
      </c>
      <c r="BR31" s="517">
        <v>2299</v>
      </c>
      <c r="BS31" s="517">
        <v>9742929</v>
      </c>
      <c r="BT31" s="518">
        <v>388093</v>
      </c>
      <c r="BU31" s="521">
        <v>53</v>
      </c>
      <c r="BV31" s="521">
        <v>959264</v>
      </c>
      <c r="BW31" s="516">
        <v>35725</v>
      </c>
    </row>
    <row r="32" spans="1:75">
      <c r="A32" s="491">
        <f t="shared" si="1"/>
        <v>2003</v>
      </c>
      <c r="B32" s="491">
        <v>12</v>
      </c>
      <c r="C32" s="522">
        <v>17284613</v>
      </c>
      <c r="D32" s="531">
        <v>1710413</v>
      </c>
      <c r="E32" s="531">
        <v>18995026</v>
      </c>
      <c r="F32" s="525">
        <v>8634615</v>
      </c>
      <c r="G32" s="525">
        <v>285271</v>
      </c>
      <c r="H32" s="522">
        <v>8919886</v>
      </c>
      <c r="I32" s="525">
        <v>3169284</v>
      </c>
      <c r="J32" s="531">
        <v>-8490</v>
      </c>
      <c r="K32" s="531">
        <v>3160794</v>
      </c>
      <c r="L32" s="522">
        <v>196385</v>
      </c>
      <c r="M32" s="522">
        <v>1003347</v>
      </c>
      <c r="N32" s="522">
        <v>140727</v>
      </c>
      <c r="O32" s="525">
        <v>1144074</v>
      </c>
      <c r="P32" s="522">
        <v>32416165</v>
      </c>
      <c r="Q32" s="522">
        <v>0</v>
      </c>
      <c r="R32" s="531">
        <v>32416165</v>
      </c>
      <c r="S32" s="513"/>
      <c r="T32" s="531">
        <v>31272091</v>
      </c>
      <c r="U32" s="531">
        <v>31272091</v>
      </c>
      <c r="V32" s="516">
        <v>29284897</v>
      </c>
      <c r="W32" s="516">
        <v>29284897</v>
      </c>
      <c r="X32" s="516">
        <v>-297648</v>
      </c>
      <c r="Y32" s="516">
        <v>-25031</v>
      </c>
      <c r="Z32" s="516">
        <v>-322679</v>
      </c>
      <c r="AA32" s="505"/>
      <c r="AB32" s="517">
        <v>888</v>
      </c>
      <c r="AC32" s="517">
        <v>1692060</v>
      </c>
      <c r="AD32" s="518">
        <v>-104618</v>
      </c>
      <c r="AE32" s="518">
        <v>90003</v>
      </c>
      <c r="AF32" s="518">
        <v>-14615</v>
      </c>
      <c r="AG32" s="517">
        <v>2414</v>
      </c>
      <c r="AH32" s="517">
        <v>9994003</v>
      </c>
      <c r="AI32" s="518">
        <v>-668477</v>
      </c>
      <c r="AJ32" s="519">
        <v>403148</v>
      </c>
      <c r="AK32" s="518">
        <v>-265329</v>
      </c>
      <c r="AL32" s="517">
        <v>94</v>
      </c>
      <c r="AM32" s="517">
        <v>634647</v>
      </c>
      <c r="AN32" s="518">
        <v>-39141</v>
      </c>
      <c r="AO32" s="518">
        <v>20227</v>
      </c>
      <c r="AP32" s="518">
        <v>-18914</v>
      </c>
      <c r="AQ32" s="517">
        <v>8</v>
      </c>
      <c r="AR32" s="517">
        <v>1105874</v>
      </c>
      <c r="AS32" s="518">
        <v>-31772</v>
      </c>
      <c r="AT32" s="518">
        <v>35392</v>
      </c>
      <c r="AU32" s="518">
        <v>3620</v>
      </c>
      <c r="AV32" s="517">
        <v>3</v>
      </c>
      <c r="AW32" s="517">
        <v>234976</v>
      </c>
      <c r="AX32" s="518">
        <v>-11918</v>
      </c>
      <c r="AY32" s="518">
        <v>9508</v>
      </c>
      <c r="AZ32" s="518">
        <v>-2410</v>
      </c>
      <c r="BA32" s="520">
        <v>-297648</v>
      </c>
      <c r="BB32" s="517">
        <v>58</v>
      </c>
      <c r="BC32" s="517">
        <v>1046470</v>
      </c>
      <c r="BD32" s="518">
        <v>-64622</v>
      </c>
      <c r="BE32" s="519">
        <v>38973</v>
      </c>
      <c r="BF32" s="518">
        <v>-25649</v>
      </c>
      <c r="BG32" s="517">
        <v>1</v>
      </c>
      <c r="BH32" s="517">
        <v>127592</v>
      </c>
      <c r="BI32" s="518">
        <v>-5423</v>
      </c>
      <c r="BJ32" s="518">
        <v>6041</v>
      </c>
      <c r="BK32" s="518">
        <v>618</v>
      </c>
      <c r="BL32" s="520">
        <v>-25031</v>
      </c>
      <c r="BM32" s="517">
        <v>0</v>
      </c>
      <c r="BN32" s="518">
        <v>-322679</v>
      </c>
      <c r="BO32" s="517">
        <v>0</v>
      </c>
      <c r="BP32" s="517">
        <v>0</v>
      </c>
      <c r="BQ32" s="517">
        <v>0</v>
      </c>
      <c r="BR32" s="517">
        <v>2508</v>
      </c>
      <c r="BS32" s="517">
        <v>10628650</v>
      </c>
      <c r="BT32" s="518">
        <v>423375</v>
      </c>
      <c r="BU32" s="521">
        <v>58</v>
      </c>
      <c r="BV32" s="521">
        <v>1046470</v>
      </c>
      <c r="BW32" s="516">
        <v>38973</v>
      </c>
    </row>
    <row r="33" spans="1:75">
      <c r="B33" s="492" t="s">
        <v>112</v>
      </c>
      <c r="C33" s="525">
        <v>230337622</v>
      </c>
      <c r="D33" s="513">
        <v>1028668</v>
      </c>
      <c r="E33" s="513">
        <v>231366290</v>
      </c>
      <c r="F33" s="513">
        <v>116601359</v>
      </c>
      <c r="G33" s="513">
        <v>472556</v>
      </c>
      <c r="H33" s="531">
        <v>117073915</v>
      </c>
      <c r="I33" s="513">
        <v>43033131</v>
      </c>
      <c r="J33" s="513">
        <v>96525</v>
      </c>
      <c r="K33" s="513">
        <v>43129656</v>
      </c>
      <c r="L33" s="531">
        <v>2328400</v>
      </c>
      <c r="M33" s="531">
        <v>11958139</v>
      </c>
      <c r="N33" s="531">
        <v>1806778</v>
      </c>
      <c r="O33" s="531">
        <v>13764917</v>
      </c>
      <c r="P33" s="531">
        <v>407663178</v>
      </c>
      <c r="Q33" s="522">
        <v>0</v>
      </c>
      <c r="R33" s="531">
        <v>407663178</v>
      </c>
      <c r="S33" s="513">
        <v>2959672</v>
      </c>
      <c r="T33" s="531">
        <v>393898261</v>
      </c>
      <c r="U33" s="531">
        <v>393898261</v>
      </c>
      <c r="V33" s="531">
        <v>392300512</v>
      </c>
      <c r="W33" s="531">
        <v>392300512</v>
      </c>
      <c r="X33" s="531">
        <v>-874357</v>
      </c>
      <c r="Y33" s="531">
        <v>-67069</v>
      </c>
      <c r="Z33" s="531">
        <v>-941426</v>
      </c>
      <c r="AA33" s="505"/>
      <c r="AB33" s="533"/>
      <c r="AC33" s="533">
        <v>10998390</v>
      </c>
      <c r="AD33" s="534">
        <v>-680018</v>
      </c>
      <c r="AE33" s="534">
        <v>585021</v>
      </c>
      <c r="AF33" s="534">
        <v>-94997</v>
      </c>
      <c r="AG33" s="533"/>
      <c r="AH33" s="533">
        <v>74880215</v>
      </c>
      <c r="AI33" s="534">
        <v>-4345101</v>
      </c>
      <c r="AJ33" s="535">
        <v>3609754</v>
      </c>
      <c r="AK33" s="534">
        <v>-735347</v>
      </c>
      <c r="AL33" s="533"/>
      <c r="AM33" s="533">
        <v>4125207</v>
      </c>
      <c r="AN33" s="534">
        <v>-254418</v>
      </c>
      <c r="AO33" s="534">
        <v>202541</v>
      </c>
      <c r="AP33" s="534">
        <v>-51877</v>
      </c>
      <c r="AQ33" s="533"/>
      <c r="AR33" s="533">
        <v>7188182</v>
      </c>
      <c r="AS33" s="534">
        <v>-206518</v>
      </c>
      <c r="AT33" s="534">
        <v>230048</v>
      </c>
      <c r="AU33" s="534">
        <v>23530</v>
      </c>
      <c r="AV33" s="533"/>
      <c r="AW33" s="533">
        <v>1527344</v>
      </c>
      <c r="AX33" s="534">
        <v>-77468</v>
      </c>
      <c r="AY33" s="534">
        <v>61802</v>
      </c>
      <c r="AZ33" s="534">
        <v>-15666</v>
      </c>
      <c r="BA33" s="536">
        <v>-874357</v>
      </c>
      <c r="BB33" s="533"/>
      <c r="BC33" s="533">
        <v>6354486</v>
      </c>
      <c r="BD33" s="534">
        <v>-420044</v>
      </c>
      <c r="BE33" s="535">
        <v>348958</v>
      </c>
      <c r="BF33" s="534">
        <v>-71086</v>
      </c>
      <c r="BG33" s="533"/>
      <c r="BH33" s="533">
        <v>829348</v>
      </c>
      <c r="BI33" s="534">
        <v>-35250</v>
      </c>
      <c r="BJ33" s="534">
        <v>39267</v>
      </c>
      <c r="BK33" s="534">
        <v>4017</v>
      </c>
      <c r="BL33" s="536">
        <v>-67069</v>
      </c>
      <c r="BM33" s="517">
        <v>0</v>
      </c>
      <c r="BN33" s="534">
        <v>-941426</v>
      </c>
      <c r="BO33" s="517">
        <v>0</v>
      </c>
      <c r="BP33" s="517">
        <v>0</v>
      </c>
      <c r="BQ33" s="517">
        <v>0</v>
      </c>
      <c r="BS33" s="533">
        <v>79005422</v>
      </c>
      <c r="BT33" s="534">
        <v>3812295</v>
      </c>
      <c r="BV33" s="533">
        <v>6354486</v>
      </c>
      <c r="BW33" s="534">
        <v>348958</v>
      </c>
    </row>
    <row r="34" spans="1:75">
      <c r="A34" s="491">
        <f t="shared" ref="A34:A45" si="2">A21+1</f>
        <v>2004</v>
      </c>
      <c r="B34" s="491">
        <v>1</v>
      </c>
      <c r="C34" s="522">
        <v>21596162</v>
      </c>
      <c r="D34" s="531">
        <v>342469</v>
      </c>
      <c r="E34" s="531">
        <v>21938631</v>
      </c>
      <c r="F34" s="525">
        <v>9156184</v>
      </c>
      <c r="G34" s="525">
        <v>-740599</v>
      </c>
      <c r="H34" s="522">
        <v>8415585</v>
      </c>
      <c r="I34" s="525">
        <v>3199221</v>
      </c>
      <c r="J34" s="531">
        <v>-115816</v>
      </c>
      <c r="K34" s="531">
        <v>3083405</v>
      </c>
      <c r="L34" s="522">
        <v>196832</v>
      </c>
      <c r="M34" s="522">
        <v>1144474</v>
      </c>
      <c r="N34" s="522">
        <v>156699</v>
      </c>
      <c r="O34" s="525">
        <v>1301173</v>
      </c>
      <c r="P34" s="522">
        <v>34935626</v>
      </c>
      <c r="Q34" s="522">
        <v>0</v>
      </c>
      <c r="R34" s="531">
        <v>34935626</v>
      </c>
      <c r="S34" s="513"/>
      <c r="T34" s="531">
        <v>33634453</v>
      </c>
      <c r="U34" s="531">
        <v>33634453</v>
      </c>
      <c r="V34" s="516">
        <v>34148399</v>
      </c>
      <c r="W34" s="516">
        <v>34148399</v>
      </c>
      <c r="X34" s="518">
        <v>-297648</v>
      </c>
      <c r="Y34" s="518">
        <v>-25031</v>
      </c>
      <c r="Z34" s="516">
        <v>-322679</v>
      </c>
      <c r="AA34" s="505"/>
      <c r="AB34" s="517">
        <v>888</v>
      </c>
      <c r="AC34" s="517">
        <v>1692060</v>
      </c>
      <c r="AD34" s="518">
        <v>-104618</v>
      </c>
      <c r="AE34" s="518">
        <v>90003</v>
      </c>
      <c r="AF34" s="518">
        <v>-14615</v>
      </c>
      <c r="AG34" s="517">
        <v>2414</v>
      </c>
      <c r="AH34" s="517">
        <v>9994003</v>
      </c>
      <c r="AI34" s="518">
        <v>-668477</v>
      </c>
      <c r="AJ34" s="519">
        <v>403148</v>
      </c>
      <c r="AK34" s="518">
        <v>-265329</v>
      </c>
      <c r="AL34" s="517">
        <v>94</v>
      </c>
      <c r="AM34" s="517">
        <v>634647</v>
      </c>
      <c r="AN34" s="518">
        <v>-39141</v>
      </c>
      <c r="AO34" s="518">
        <v>20227</v>
      </c>
      <c r="AP34" s="518">
        <v>-18914</v>
      </c>
      <c r="AQ34" s="517">
        <v>8</v>
      </c>
      <c r="AR34" s="517">
        <v>1105874</v>
      </c>
      <c r="AS34" s="518">
        <v>-31772</v>
      </c>
      <c r="AT34" s="518">
        <v>35392</v>
      </c>
      <c r="AU34" s="518">
        <v>3620</v>
      </c>
      <c r="AV34" s="517">
        <v>3</v>
      </c>
      <c r="AW34" s="517">
        <v>234976</v>
      </c>
      <c r="AX34" s="518">
        <v>-11918</v>
      </c>
      <c r="AY34" s="518">
        <v>9508</v>
      </c>
      <c r="AZ34" s="518">
        <v>-2410</v>
      </c>
      <c r="BA34" s="520">
        <v>-297648</v>
      </c>
      <c r="BB34" s="517">
        <v>58</v>
      </c>
      <c r="BC34" s="517">
        <v>1046470</v>
      </c>
      <c r="BD34" s="518">
        <v>-64622</v>
      </c>
      <c r="BE34" s="519">
        <v>38973</v>
      </c>
      <c r="BF34" s="518">
        <v>-25649</v>
      </c>
      <c r="BG34" s="517">
        <v>1</v>
      </c>
      <c r="BH34" s="517">
        <v>127592</v>
      </c>
      <c r="BI34" s="518">
        <v>-5423</v>
      </c>
      <c r="BJ34" s="518">
        <v>6041</v>
      </c>
      <c r="BK34" s="518">
        <v>618</v>
      </c>
      <c r="BL34" s="520">
        <v>-25031</v>
      </c>
      <c r="BM34" s="517">
        <v>0</v>
      </c>
      <c r="BN34" s="518">
        <v>-322679</v>
      </c>
      <c r="BO34" s="517">
        <v>0</v>
      </c>
      <c r="BP34" s="517">
        <v>0</v>
      </c>
      <c r="BQ34" s="517">
        <v>0</v>
      </c>
      <c r="BR34" s="517">
        <v>2508</v>
      </c>
      <c r="BS34" s="517">
        <v>10628650</v>
      </c>
      <c r="BT34" s="518">
        <v>423375</v>
      </c>
      <c r="BU34" s="521">
        <v>58</v>
      </c>
      <c r="BV34" s="521">
        <v>1046470</v>
      </c>
      <c r="BW34" s="516">
        <v>38973</v>
      </c>
    </row>
    <row r="35" spans="1:75">
      <c r="A35" s="491">
        <f t="shared" si="2"/>
        <v>2004</v>
      </c>
      <c r="B35" s="491">
        <v>2</v>
      </c>
      <c r="C35" s="522">
        <v>18987137</v>
      </c>
      <c r="D35" s="531">
        <v>-2207307</v>
      </c>
      <c r="E35" s="531">
        <v>16779830</v>
      </c>
      <c r="F35" s="525">
        <v>9005159</v>
      </c>
      <c r="G35" s="525">
        <v>-626602</v>
      </c>
      <c r="H35" s="522">
        <v>8378557</v>
      </c>
      <c r="I35" s="525">
        <v>3146016</v>
      </c>
      <c r="J35" s="531">
        <v>-43968</v>
      </c>
      <c r="K35" s="531">
        <v>3102048</v>
      </c>
      <c r="L35" s="522">
        <v>197314</v>
      </c>
      <c r="M35" s="522">
        <v>1001027</v>
      </c>
      <c r="N35" s="522">
        <v>140686</v>
      </c>
      <c r="O35" s="525">
        <v>1141713</v>
      </c>
      <c r="P35" s="522">
        <v>29599462</v>
      </c>
      <c r="Q35" s="522">
        <v>0</v>
      </c>
      <c r="R35" s="531">
        <v>29599462</v>
      </c>
      <c r="S35" s="513"/>
      <c r="T35" s="531">
        <v>28457749</v>
      </c>
      <c r="U35" s="531">
        <v>28457749</v>
      </c>
      <c r="V35" s="516">
        <v>31335626</v>
      </c>
      <c r="W35" s="516">
        <v>31335626</v>
      </c>
      <c r="X35" s="518">
        <v>-297648</v>
      </c>
      <c r="Y35" s="518">
        <v>-25031</v>
      </c>
      <c r="Z35" s="516">
        <v>-322679</v>
      </c>
      <c r="AA35" s="505"/>
      <c r="AB35" s="517">
        <v>888</v>
      </c>
      <c r="AC35" s="517">
        <v>1692060</v>
      </c>
      <c r="AD35" s="518">
        <v>-104618</v>
      </c>
      <c r="AE35" s="518">
        <v>90003</v>
      </c>
      <c r="AF35" s="518">
        <v>-14615</v>
      </c>
      <c r="AG35" s="517">
        <v>2414</v>
      </c>
      <c r="AH35" s="517">
        <v>9994003</v>
      </c>
      <c r="AI35" s="518">
        <v>-668477</v>
      </c>
      <c r="AJ35" s="519">
        <v>403148</v>
      </c>
      <c r="AK35" s="518">
        <v>-265329</v>
      </c>
      <c r="AL35" s="517">
        <v>94</v>
      </c>
      <c r="AM35" s="517">
        <v>634647</v>
      </c>
      <c r="AN35" s="518">
        <v>-39141</v>
      </c>
      <c r="AO35" s="518">
        <v>20227</v>
      </c>
      <c r="AP35" s="518">
        <v>-18914</v>
      </c>
      <c r="AQ35" s="517">
        <v>8</v>
      </c>
      <c r="AR35" s="517">
        <v>1105874</v>
      </c>
      <c r="AS35" s="518">
        <v>-31772</v>
      </c>
      <c r="AT35" s="518">
        <v>35392</v>
      </c>
      <c r="AU35" s="518">
        <v>3620</v>
      </c>
      <c r="AV35" s="517">
        <v>3</v>
      </c>
      <c r="AW35" s="517">
        <v>234976</v>
      </c>
      <c r="AX35" s="518">
        <v>-11918</v>
      </c>
      <c r="AY35" s="518">
        <v>9508</v>
      </c>
      <c r="AZ35" s="518">
        <v>-2410</v>
      </c>
      <c r="BA35" s="520">
        <v>-297648</v>
      </c>
      <c r="BB35" s="517">
        <v>58</v>
      </c>
      <c r="BC35" s="517">
        <v>1046470</v>
      </c>
      <c r="BD35" s="518">
        <v>-64622</v>
      </c>
      <c r="BE35" s="519">
        <v>38973</v>
      </c>
      <c r="BF35" s="518">
        <v>-25649</v>
      </c>
      <c r="BG35" s="517">
        <v>1</v>
      </c>
      <c r="BH35" s="517">
        <v>127592</v>
      </c>
      <c r="BI35" s="518">
        <v>-5423</v>
      </c>
      <c r="BJ35" s="518">
        <v>6041</v>
      </c>
      <c r="BK35" s="518">
        <v>618</v>
      </c>
      <c r="BL35" s="520">
        <v>-25031</v>
      </c>
      <c r="BM35" s="517">
        <v>0</v>
      </c>
      <c r="BN35" s="518">
        <v>-322679</v>
      </c>
      <c r="BO35" s="517">
        <v>0</v>
      </c>
      <c r="BP35" s="517">
        <v>0</v>
      </c>
      <c r="BQ35" s="517">
        <v>0</v>
      </c>
      <c r="BR35" s="517">
        <v>2508</v>
      </c>
      <c r="BS35" s="517">
        <v>10628650</v>
      </c>
      <c r="BT35" s="518">
        <v>423375</v>
      </c>
      <c r="BU35" s="521">
        <v>58</v>
      </c>
      <c r="BV35" s="521">
        <v>1046470</v>
      </c>
      <c r="BW35" s="516">
        <v>38973</v>
      </c>
    </row>
    <row r="36" spans="1:75">
      <c r="A36" s="491">
        <f t="shared" si="2"/>
        <v>2004</v>
      </c>
      <c r="B36" s="491">
        <v>3</v>
      </c>
      <c r="C36" s="522">
        <v>17238922</v>
      </c>
      <c r="D36" s="531">
        <v>561540</v>
      </c>
      <c r="E36" s="531">
        <v>17800462</v>
      </c>
      <c r="F36" s="525">
        <v>8831235</v>
      </c>
      <c r="G36" s="525">
        <v>277793</v>
      </c>
      <c r="H36" s="522">
        <v>9109028</v>
      </c>
      <c r="I36" s="525">
        <v>3424228</v>
      </c>
      <c r="J36" s="531">
        <v>25027</v>
      </c>
      <c r="K36" s="531">
        <v>3449255</v>
      </c>
      <c r="L36" s="522">
        <v>197758</v>
      </c>
      <c r="M36" s="522">
        <v>882304</v>
      </c>
      <c r="N36" s="522">
        <v>132253</v>
      </c>
      <c r="O36" s="525">
        <v>1014557</v>
      </c>
      <c r="P36" s="522">
        <v>31571060</v>
      </c>
      <c r="Q36" s="522">
        <v>0</v>
      </c>
      <c r="R36" s="531">
        <v>31571060</v>
      </c>
      <c r="S36" s="513"/>
      <c r="T36" s="531">
        <v>30556503</v>
      </c>
      <c r="U36" s="531">
        <v>30556503</v>
      </c>
      <c r="V36" s="516">
        <v>29692143</v>
      </c>
      <c r="W36" s="516">
        <v>29692143</v>
      </c>
      <c r="X36" s="518">
        <v>-297648</v>
      </c>
      <c r="Y36" s="518">
        <v>-25031</v>
      </c>
      <c r="Z36" s="516">
        <v>-322679</v>
      </c>
      <c r="AA36" s="505"/>
      <c r="AB36" s="517">
        <v>888</v>
      </c>
      <c r="AC36" s="517">
        <v>1692060</v>
      </c>
      <c r="AD36" s="518">
        <v>-104618</v>
      </c>
      <c r="AE36" s="518">
        <v>90003</v>
      </c>
      <c r="AF36" s="518">
        <v>-14615</v>
      </c>
      <c r="AG36" s="517">
        <v>2414</v>
      </c>
      <c r="AH36" s="517">
        <v>9994003</v>
      </c>
      <c r="AI36" s="518">
        <v>-668477</v>
      </c>
      <c r="AJ36" s="519">
        <v>403148</v>
      </c>
      <c r="AK36" s="518">
        <v>-265329</v>
      </c>
      <c r="AL36" s="517">
        <v>94</v>
      </c>
      <c r="AM36" s="517">
        <v>634647</v>
      </c>
      <c r="AN36" s="518">
        <v>-39141</v>
      </c>
      <c r="AO36" s="518">
        <v>20227</v>
      </c>
      <c r="AP36" s="518">
        <v>-18914</v>
      </c>
      <c r="AQ36" s="517">
        <v>8</v>
      </c>
      <c r="AR36" s="517">
        <v>1105874</v>
      </c>
      <c r="AS36" s="518">
        <v>-31772</v>
      </c>
      <c r="AT36" s="518">
        <v>35392</v>
      </c>
      <c r="AU36" s="518">
        <v>3620</v>
      </c>
      <c r="AV36" s="517">
        <v>3</v>
      </c>
      <c r="AW36" s="517">
        <v>234976</v>
      </c>
      <c r="AX36" s="518">
        <v>-11918</v>
      </c>
      <c r="AY36" s="518">
        <v>9508</v>
      </c>
      <c r="AZ36" s="518">
        <v>-2410</v>
      </c>
      <c r="BA36" s="520">
        <v>-297648</v>
      </c>
      <c r="BB36" s="517">
        <v>58</v>
      </c>
      <c r="BC36" s="517">
        <v>1046470</v>
      </c>
      <c r="BD36" s="518">
        <v>-64622</v>
      </c>
      <c r="BE36" s="519">
        <v>38973</v>
      </c>
      <c r="BF36" s="518">
        <v>-25649</v>
      </c>
      <c r="BG36" s="517">
        <v>1</v>
      </c>
      <c r="BH36" s="517">
        <v>127592</v>
      </c>
      <c r="BI36" s="518">
        <v>-5423</v>
      </c>
      <c r="BJ36" s="518">
        <v>6041</v>
      </c>
      <c r="BK36" s="518">
        <v>618</v>
      </c>
      <c r="BL36" s="520">
        <v>-25031</v>
      </c>
      <c r="BM36" s="517">
        <v>0</v>
      </c>
      <c r="BN36" s="518">
        <v>-322679</v>
      </c>
      <c r="BO36" s="517">
        <v>0</v>
      </c>
      <c r="BP36" s="517">
        <v>0</v>
      </c>
      <c r="BQ36" s="517">
        <v>0</v>
      </c>
      <c r="BR36" s="517">
        <v>2508</v>
      </c>
      <c r="BS36" s="517">
        <v>10628650</v>
      </c>
      <c r="BT36" s="518">
        <v>423375</v>
      </c>
      <c r="BU36" s="521">
        <v>58</v>
      </c>
      <c r="BV36" s="521">
        <v>1046470</v>
      </c>
      <c r="BW36" s="516">
        <v>38973</v>
      </c>
    </row>
    <row r="37" spans="1:75">
      <c r="A37" s="491">
        <f t="shared" si="2"/>
        <v>2004</v>
      </c>
      <c r="B37" s="491">
        <v>4</v>
      </c>
      <c r="C37" s="522">
        <v>15160327</v>
      </c>
      <c r="D37" s="531">
        <v>-632836</v>
      </c>
      <c r="E37" s="531">
        <v>14527491</v>
      </c>
      <c r="F37" s="525">
        <v>8981938</v>
      </c>
      <c r="G37" s="525">
        <v>429920</v>
      </c>
      <c r="H37" s="522">
        <v>9411858</v>
      </c>
      <c r="I37" s="525">
        <v>3698578</v>
      </c>
      <c r="J37" s="531">
        <v>133791</v>
      </c>
      <c r="K37" s="531">
        <v>3832369</v>
      </c>
      <c r="L37" s="522">
        <v>198164</v>
      </c>
      <c r="M37" s="522">
        <v>869077</v>
      </c>
      <c r="N37" s="522">
        <v>138395</v>
      </c>
      <c r="O37" s="525">
        <v>1007472</v>
      </c>
      <c r="P37" s="522">
        <v>28977354</v>
      </c>
      <c r="Q37" s="522">
        <v>0</v>
      </c>
      <c r="R37" s="531">
        <v>28977354</v>
      </c>
      <c r="S37" s="513"/>
      <c r="T37" s="531">
        <v>27969882</v>
      </c>
      <c r="U37" s="531">
        <v>27969882</v>
      </c>
      <c r="V37" s="516">
        <v>28039007</v>
      </c>
      <c r="W37" s="516">
        <v>28039007</v>
      </c>
      <c r="X37" s="518">
        <v>-297648</v>
      </c>
      <c r="Y37" s="518">
        <v>-25031</v>
      </c>
      <c r="Z37" s="516">
        <v>-322679</v>
      </c>
      <c r="AA37" s="492"/>
      <c r="AB37" s="517">
        <v>888</v>
      </c>
      <c r="AC37" s="517">
        <v>1692060</v>
      </c>
      <c r="AD37" s="518">
        <v>-104618</v>
      </c>
      <c r="AE37" s="518">
        <v>90003</v>
      </c>
      <c r="AF37" s="518">
        <v>-14615</v>
      </c>
      <c r="AG37" s="517">
        <v>2414</v>
      </c>
      <c r="AH37" s="517">
        <v>9994003</v>
      </c>
      <c r="AI37" s="518">
        <v>-668477</v>
      </c>
      <c r="AJ37" s="519">
        <v>403148</v>
      </c>
      <c r="AK37" s="518">
        <v>-265329</v>
      </c>
      <c r="AL37" s="517">
        <v>94</v>
      </c>
      <c r="AM37" s="517">
        <v>634647</v>
      </c>
      <c r="AN37" s="518">
        <v>-39141</v>
      </c>
      <c r="AO37" s="518">
        <v>20227</v>
      </c>
      <c r="AP37" s="518">
        <v>-18914</v>
      </c>
      <c r="AQ37" s="517">
        <v>8</v>
      </c>
      <c r="AR37" s="517">
        <v>1105874</v>
      </c>
      <c r="AS37" s="518">
        <v>-31772</v>
      </c>
      <c r="AT37" s="518">
        <v>35392</v>
      </c>
      <c r="AU37" s="518">
        <v>3620</v>
      </c>
      <c r="AV37" s="517">
        <v>3</v>
      </c>
      <c r="AW37" s="517">
        <v>234976</v>
      </c>
      <c r="AX37" s="518">
        <v>-11918</v>
      </c>
      <c r="AY37" s="518">
        <v>9508</v>
      </c>
      <c r="AZ37" s="518">
        <v>-2410</v>
      </c>
      <c r="BA37" s="520">
        <v>-297648</v>
      </c>
      <c r="BB37" s="517">
        <v>58</v>
      </c>
      <c r="BC37" s="517">
        <v>1046470</v>
      </c>
      <c r="BD37" s="518">
        <v>-64622</v>
      </c>
      <c r="BE37" s="519">
        <v>38973</v>
      </c>
      <c r="BF37" s="518">
        <v>-25649</v>
      </c>
      <c r="BG37" s="517">
        <v>1</v>
      </c>
      <c r="BH37" s="517">
        <v>127592</v>
      </c>
      <c r="BI37" s="518">
        <v>-5423</v>
      </c>
      <c r="BJ37" s="518">
        <v>6041</v>
      </c>
      <c r="BK37" s="518">
        <v>618</v>
      </c>
      <c r="BL37" s="520">
        <v>-25031</v>
      </c>
      <c r="BM37" s="517">
        <v>0</v>
      </c>
      <c r="BN37" s="518">
        <v>-322679</v>
      </c>
      <c r="BO37" s="517">
        <v>0</v>
      </c>
      <c r="BP37" s="517">
        <v>0</v>
      </c>
      <c r="BQ37" s="517">
        <v>0</v>
      </c>
      <c r="BR37" s="517">
        <v>2508</v>
      </c>
      <c r="BS37" s="517">
        <v>10628650</v>
      </c>
      <c r="BT37" s="518">
        <v>423375</v>
      </c>
      <c r="BU37" s="521">
        <v>58</v>
      </c>
      <c r="BV37" s="521">
        <v>1046470</v>
      </c>
      <c r="BW37" s="516">
        <v>38973</v>
      </c>
    </row>
    <row r="38" spans="1:75">
      <c r="A38" s="491">
        <f t="shared" si="2"/>
        <v>2004</v>
      </c>
      <c r="B38" s="491">
        <v>5</v>
      </c>
      <c r="C38" s="522">
        <v>16094474</v>
      </c>
      <c r="D38" s="531">
        <v>2580931</v>
      </c>
      <c r="E38" s="531">
        <v>18675405</v>
      </c>
      <c r="F38" s="525">
        <v>9520920</v>
      </c>
      <c r="G38" s="525">
        <v>1952089</v>
      </c>
      <c r="H38" s="522">
        <v>11473009</v>
      </c>
      <c r="I38" s="525">
        <v>3852531</v>
      </c>
      <c r="J38" s="531">
        <v>210915</v>
      </c>
      <c r="K38" s="531">
        <v>4063446</v>
      </c>
      <c r="L38" s="522">
        <v>198614</v>
      </c>
      <c r="M38" s="522">
        <v>1048667</v>
      </c>
      <c r="N38" s="522">
        <v>164117</v>
      </c>
      <c r="O38" s="525">
        <v>1212784</v>
      </c>
      <c r="P38" s="522">
        <v>35623258</v>
      </c>
      <c r="Q38" s="522">
        <v>0</v>
      </c>
      <c r="R38" s="531">
        <v>35623258</v>
      </c>
      <c r="S38" s="513"/>
      <c r="T38" s="531">
        <v>34410474</v>
      </c>
      <c r="U38" s="531">
        <v>34410474</v>
      </c>
      <c r="V38" s="516">
        <v>29666539</v>
      </c>
      <c r="W38" s="516">
        <v>29666539</v>
      </c>
      <c r="X38" s="518">
        <v>-297648</v>
      </c>
      <c r="Y38" s="518">
        <v>-25031</v>
      </c>
      <c r="Z38" s="516">
        <v>-322679</v>
      </c>
      <c r="AA38" s="513"/>
      <c r="AB38" s="517">
        <v>888</v>
      </c>
      <c r="AC38" s="517">
        <v>1692060</v>
      </c>
      <c r="AD38" s="518">
        <v>-104618</v>
      </c>
      <c r="AE38" s="518">
        <v>90003</v>
      </c>
      <c r="AF38" s="518">
        <v>-14615</v>
      </c>
      <c r="AG38" s="517">
        <v>2414</v>
      </c>
      <c r="AH38" s="517">
        <v>9994003</v>
      </c>
      <c r="AI38" s="518">
        <v>-668477</v>
      </c>
      <c r="AJ38" s="519">
        <v>403148</v>
      </c>
      <c r="AK38" s="518">
        <v>-265329</v>
      </c>
      <c r="AL38" s="517">
        <v>94</v>
      </c>
      <c r="AM38" s="517">
        <v>634647</v>
      </c>
      <c r="AN38" s="518">
        <v>-39141</v>
      </c>
      <c r="AO38" s="518">
        <v>20227</v>
      </c>
      <c r="AP38" s="518">
        <v>-18914</v>
      </c>
      <c r="AQ38" s="517">
        <v>8</v>
      </c>
      <c r="AR38" s="517">
        <v>1105874</v>
      </c>
      <c r="AS38" s="518">
        <v>-31772</v>
      </c>
      <c r="AT38" s="518">
        <v>35392</v>
      </c>
      <c r="AU38" s="518">
        <v>3620</v>
      </c>
      <c r="AV38" s="517">
        <v>3</v>
      </c>
      <c r="AW38" s="517">
        <v>234976</v>
      </c>
      <c r="AX38" s="518">
        <v>-11918</v>
      </c>
      <c r="AY38" s="518">
        <v>9508</v>
      </c>
      <c r="AZ38" s="518">
        <v>-2410</v>
      </c>
      <c r="BA38" s="520">
        <v>-297648</v>
      </c>
      <c r="BB38" s="517">
        <v>58</v>
      </c>
      <c r="BC38" s="517">
        <v>1046470</v>
      </c>
      <c r="BD38" s="518">
        <v>-64622</v>
      </c>
      <c r="BE38" s="519">
        <v>38973</v>
      </c>
      <c r="BF38" s="518">
        <v>-25649</v>
      </c>
      <c r="BG38" s="517">
        <v>1</v>
      </c>
      <c r="BH38" s="517">
        <v>127592</v>
      </c>
      <c r="BI38" s="518">
        <v>-5423</v>
      </c>
      <c r="BJ38" s="518">
        <v>6041</v>
      </c>
      <c r="BK38" s="518">
        <v>618</v>
      </c>
      <c r="BL38" s="520">
        <v>-25031</v>
      </c>
      <c r="BM38" s="517">
        <v>0</v>
      </c>
      <c r="BN38" s="518">
        <v>-322679</v>
      </c>
      <c r="BO38" s="517">
        <v>0</v>
      </c>
      <c r="BP38" s="517">
        <v>0</v>
      </c>
      <c r="BQ38" s="517">
        <v>0</v>
      </c>
      <c r="BR38" s="517">
        <v>2508</v>
      </c>
      <c r="BS38" s="517">
        <v>10628650</v>
      </c>
      <c r="BT38" s="518">
        <v>423375</v>
      </c>
      <c r="BU38" s="521">
        <v>58</v>
      </c>
      <c r="BV38" s="521">
        <v>1046470</v>
      </c>
      <c r="BW38" s="516">
        <v>38973</v>
      </c>
    </row>
    <row r="39" spans="1:75">
      <c r="A39" s="491">
        <f t="shared" si="2"/>
        <v>2004</v>
      </c>
      <c r="B39" s="491">
        <v>6</v>
      </c>
      <c r="C39" s="522">
        <v>21833886</v>
      </c>
      <c r="D39" s="531">
        <v>2415399</v>
      </c>
      <c r="E39" s="531">
        <v>24249285</v>
      </c>
      <c r="F39" s="525">
        <v>11013728</v>
      </c>
      <c r="G39" s="525">
        <v>93875</v>
      </c>
      <c r="H39" s="522">
        <v>11107603</v>
      </c>
      <c r="I39" s="525">
        <v>3949452</v>
      </c>
      <c r="J39" s="531">
        <v>-73464</v>
      </c>
      <c r="K39" s="531">
        <v>3875988</v>
      </c>
      <c r="L39" s="522">
        <v>199109</v>
      </c>
      <c r="M39" s="522">
        <v>1118030</v>
      </c>
      <c r="N39" s="522">
        <v>176116</v>
      </c>
      <c r="O39" s="525">
        <v>1294146</v>
      </c>
      <c r="P39" s="522">
        <v>40726131</v>
      </c>
      <c r="Q39" s="522">
        <v>0</v>
      </c>
      <c r="R39" s="531">
        <v>40726131</v>
      </c>
      <c r="S39" s="513"/>
      <c r="T39" s="531">
        <v>39431985</v>
      </c>
      <c r="U39" s="531">
        <v>39431985</v>
      </c>
      <c r="V39" s="516">
        <v>36996175</v>
      </c>
      <c r="W39" s="516">
        <v>36996175</v>
      </c>
      <c r="X39" s="518">
        <v>126494</v>
      </c>
      <c r="Y39" s="518">
        <v>13222</v>
      </c>
      <c r="Z39" s="516">
        <v>139716</v>
      </c>
      <c r="AA39" s="513"/>
      <c r="AB39" s="517">
        <v>888</v>
      </c>
      <c r="AC39" s="517">
        <v>1692060</v>
      </c>
      <c r="AD39" s="518">
        <v>-104618</v>
      </c>
      <c r="AE39" s="518">
        <v>90003</v>
      </c>
      <c r="AF39" s="518">
        <v>-14615</v>
      </c>
      <c r="AG39" s="517">
        <v>2414</v>
      </c>
      <c r="AH39" s="517">
        <v>13961681</v>
      </c>
      <c r="AI39" s="518">
        <v>-668477</v>
      </c>
      <c r="AJ39" s="519">
        <v>798864</v>
      </c>
      <c r="AK39" s="518">
        <v>130387</v>
      </c>
      <c r="AL39" s="517">
        <v>94</v>
      </c>
      <c r="AM39" s="517">
        <v>634647</v>
      </c>
      <c r="AN39" s="518">
        <v>-39141</v>
      </c>
      <c r="AO39" s="518">
        <v>48653</v>
      </c>
      <c r="AP39" s="518">
        <v>9512</v>
      </c>
      <c r="AQ39" s="517">
        <v>8</v>
      </c>
      <c r="AR39" s="517">
        <v>1105874</v>
      </c>
      <c r="AS39" s="518">
        <v>-31772</v>
      </c>
      <c r="AT39" s="518">
        <v>35392</v>
      </c>
      <c r="AU39" s="518">
        <v>3620</v>
      </c>
      <c r="AV39" s="517">
        <v>3</v>
      </c>
      <c r="AW39" s="517">
        <v>234976</v>
      </c>
      <c r="AX39" s="518">
        <v>-11918</v>
      </c>
      <c r="AY39" s="518">
        <v>9508</v>
      </c>
      <c r="AZ39" s="518">
        <v>-2410</v>
      </c>
      <c r="BA39" s="520">
        <v>126494</v>
      </c>
      <c r="BB39" s="517">
        <v>58</v>
      </c>
      <c r="BC39" s="517">
        <v>867442</v>
      </c>
      <c r="BD39" s="518">
        <v>-64622</v>
      </c>
      <c r="BE39" s="519">
        <v>77226</v>
      </c>
      <c r="BF39" s="518">
        <v>12604</v>
      </c>
      <c r="BG39" s="517">
        <v>1</v>
      </c>
      <c r="BH39" s="517">
        <v>127592</v>
      </c>
      <c r="BI39" s="518">
        <v>-5423</v>
      </c>
      <c r="BJ39" s="518">
        <v>6041</v>
      </c>
      <c r="BK39" s="518">
        <v>618</v>
      </c>
      <c r="BL39" s="520">
        <v>13222</v>
      </c>
      <c r="BM39" s="517">
        <v>0</v>
      </c>
      <c r="BN39" s="518">
        <v>139716</v>
      </c>
      <c r="BO39" s="517">
        <v>0</v>
      </c>
      <c r="BP39" s="517">
        <v>0</v>
      </c>
      <c r="BQ39" s="517">
        <v>0</v>
      </c>
      <c r="BR39" s="517">
        <v>2508</v>
      </c>
      <c r="BS39" s="517">
        <v>14596328</v>
      </c>
      <c r="BT39" s="518">
        <v>847517</v>
      </c>
      <c r="BU39" s="521">
        <v>58</v>
      </c>
      <c r="BV39" s="521">
        <v>867442</v>
      </c>
      <c r="BW39" s="516">
        <v>77226</v>
      </c>
    </row>
    <row r="40" spans="1:75">
      <c r="A40" s="491">
        <f t="shared" si="2"/>
        <v>2004</v>
      </c>
      <c r="B40" s="491">
        <v>7</v>
      </c>
      <c r="C40" s="522">
        <v>24262420</v>
      </c>
      <c r="D40" s="531">
        <v>954840</v>
      </c>
      <c r="E40" s="531">
        <v>25217260</v>
      </c>
      <c r="F40" s="525">
        <v>11295318</v>
      </c>
      <c r="G40" s="525">
        <v>60330</v>
      </c>
      <c r="H40" s="522">
        <v>11355648</v>
      </c>
      <c r="I40" s="525">
        <v>4062309</v>
      </c>
      <c r="J40" s="531">
        <v>-59292</v>
      </c>
      <c r="K40" s="531">
        <v>4003017</v>
      </c>
      <c r="L40" s="522">
        <v>199441</v>
      </c>
      <c r="M40" s="522">
        <v>1234514</v>
      </c>
      <c r="N40" s="522">
        <v>191544</v>
      </c>
      <c r="O40" s="525">
        <v>1426058</v>
      </c>
      <c r="P40" s="522">
        <v>42201424</v>
      </c>
      <c r="Q40" s="522">
        <v>0</v>
      </c>
      <c r="R40" s="531">
        <v>42201424</v>
      </c>
      <c r="S40" s="513"/>
      <c r="T40" s="531">
        <v>40775366</v>
      </c>
      <c r="U40" s="531">
        <v>40775366</v>
      </c>
      <c r="V40" s="516">
        <v>39819488</v>
      </c>
      <c r="W40" s="516">
        <v>39819488</v>
      </c>
      <c r="X40" s="518">
        <v>126494</v>
      </c>
      <c r="Y40" s="518">
        <v>13222</v>
      </c>
      <c r="Z40" s="516">
        <v>139716</v>
      </c>
      <c r="AA40" s="513"/>
      <c r="AB40" s="517">
        <v>888</v>
      </c>
      <c r="AC40" s="517">
        <v>1692060</v>
      </c>
      <c r="AD40" s="518">
        <v>-104618</v>
      </c>
      <c r="AE40" s="518">
        <v>90003</v>
      </c>
      <c r="AF40" s="518">
        <v>-14615</v>
      </c>
      <c r="AG40" s="517">
        <v>2414</v>
      </c>
      <c r="AH40" s="517">
        <v>13961681</v>
      </c>
      <c r="AI40" s="518">
        <v>-668477</v>
      </c>
      <c r="AJ40" s="519">
        <v>798864</v>
      </c>
      <c r="AK40" s="518">
        <v>130387</v>
      </c>
      <c r="AL40" s="517">
        <v>94</v>
      </c>
      <c r="AM40" s="517">
        <v>634647</v>
      </c>
      <c r="AN40" s="518">
        <v>-39141</v>
      </c>
      <c r="AO40" s="518">
        <v>48653</v>
      </c>
      <c r="AP40" s="518">
        <v>9512</v>
      </c>
      <c r="AQ40" s="517">
        <v>8</v>
      </c>
      <c r="AR40" s="517">
        <v>1105874</v>
      </c>
      <c r="AS40" s="518">
        <v>-31772</v>
      </c>
      <c r="AT40" s="518">
        <v>35392</v>
      </c>
      <c r="AU40" s="518">
        <v>3620</v>
      </c>
      <c r="AV40" s="517">
        <v>3</v>
      </c>
      <c r="AW40" s="517">
        <v>234976</v>
      </c>
      <c r="AX40" s="518">
        <v>-11918</v>
      </c>
      <c r="AY40" s="518">
        <v>9508</v>
      </c>
      <c r="AZ40" s="518">
        <v>-2410</v>
      </c>
      <c r="BA40" s="520">
        <v>126494</v>
      </c>
      <c r="BB40" s="517">
        <v>58</v>
      </c>
      <c r="BC40" s="517">
        <v>867442</v>
      </c>
      <c r="BD40" s="518">
        <v>-64622</v>
      </c>
      <c r="BE40" s="519">
        <v>77226</v>
      </c>
      <c r="BF40" s="518">
        <v>12604</v>
      </c>
      <c r="BG40" s="517">
        <v>1</v>
      </c>
      <c r="BH40" s="517">
        <v>127592</v>
      </c>
      <c r="BI40" s="518">
        <v>-5423</v>
      </c>
      <c r="BJ40" s="518">
        <v>6041</v>
      </c>
      <c r="BK40" s="518">
        <v>618</v>
      </c>
      <c r="BL40" s="520">
        <v>13222</v>
      </c>
      <c r="BM40" s="517">
        <v>0</v>
      </c>
      <c r="BN40" s="518">
        <v>139716</v>
      </c>
      <c r="BO40" s="517">
        <v>0</v>
      </c>
      <c r="BP40" s="517">
        <v>0</v>
      </c>
      <c r="BQ40" s="517">
        <v>0</v>
      </c>
      <c r="BR40" s="517">
        <v>2508</v>
      </c>
      <c r="BS40" s="517">
        <v>14596328</v>
      </c>
      <c r="BT40" s="518">
        <v>847517</v>
      </c>
      <c r="BU40" s="521">
        <v>58</v>
      </c>
      <c r="BV40" s="521">
        <v>867442</v>
      </c>
      <c r="BW40" s="516">
        <v>77226</v>
      </c>
    </row>
    <row r="41" spans="1:75">
      <c r="A41" s="491">
        <f t="shared" si="2"/>
        <v>2004</v>
      </c>
      <c r="B41" s="491">
        <v>8</v>
      </c>
      <c r="C41" s="522">
        <v>25542026</v>
      </c>
      <c r="D41" s="531">
        <v>623898</v>
      </c>
      <c r="E41" s="531">
        <v>26165924</v>
      </c>
      <c r="F41" s="525">
        <v>11605297</v>
      </c>
      <c r="G41" s="525">
        <v>-15287</v>
      </c>
      <c r="H41" s="522">
        <v>11590010</v>
      </c>
      <c r="I41" s="525">
        <v>4074967</v>
      </c>
      <c r="J41" s="531">
        <v>79932</v>
      </c>
      <c r="K41" s="531">
        <v>4154899</v>
      </c>
      <c r="L41" s="522">
        <v>199843</v>
      </c>
      <c r="M41" s="522">
        <v>1211681</v>
      </c>
      <c r="N41" s="522">
        <v>194748</v>
      </c>
      <c r="O41" s="525">
        <v>1406429</v>
      </c>
      <c r="P41" s="522">
        <v>43517105</v>
      </c>
      <c r="Q41" s="522">
        <v>0</v>
      </c>
      <c r="R41" s="531">
        <v>43517105</v>
      </c>
      <c r="S41" s="513"/>
      <c r="T41" s="531">
        <v>42110676</v>
      </c>
      <c r="U41" s="531">
        <v>42110676</v>
      </c>
      <c r="V41" s="516">
        <v>41422133</v>
      </c>
      <c r="W41" s="516">
        <v>41422133</v>
      </c>
      <c r="X41" s="518">
        <v>126494</v>
      </c>
      <c r="Y41" s="518">
        <v>13222</v>
      </c>
      <c r="Z41" s="516">
        <v>139716</v>
      </c>
      <c r="AA41" s="513"/>
      <c r="AB41" s="517">
        <v>888</v>
      </c>
      <c r="AC41" s="517">
        <v>1692060</v>
      </c>
      <c r="AD41" s="518">
        <v>-104618</v>
      </c>
      <c r="AE41" s="518">
        <v>90003</v>
      </c>
      <c r="AF41" s="518">
        <v>-14615</v>
      </c>
      <c r="AG41" s="517">
        <v>2414</v>
      </c>
      <c r="AH41" s="517">
        <v>13961681</v>
      </c>
      <c r="AI41" s="518">
        <v>-668477</v>
      </c>
      <c r="AJ41" s="519">
        <v>798864</v>
      </c>
      <c r="AK41" s="518">
        <v>130387</v>
      </c>
      <c r="AL41" s="517">
        <v>94</v>
      </c>
      <c r="AM41" s="517">
        <v>634647</v>
      </c>
      <c r="AN41" s="518">
        <v>-39141</v>
      </c>
      <c r="AO41" s="518">
        <v>48653</v>
      </c>
      <c r="AP41" s="518">
        <v>9512</v>
      </c>
      <c r="AQ41" s="517">
        <v>8</v>
      </c>
      <c r="AR41" s="517">
        <v>1105874</v>
      </c>
      <c r="AS41" s="518">
        <v>-31772</v>
      </c>
      <c r="AT41" s="518">
        <v>35392</v>
      </c>
      <c r="AU41" s="518">
        <v>3620</v>
      </c>
      <c r="AV41" s="517">
        <v>3</v>
      </c>
      <c r="AW41" s="517">
        <v>234976</v>
      </c>
      <c r="AX41" s="518">
        <v>-11918</v>
      </c>
      <c r="AY41" s="518">
        <v>9508</v>
      </c>
      <c r="AZ41" s="518">
        <v>-2410</v>
      </c>
      <c r="BA41" s="520">
        <v>126494</v>
      </c>
      <c r="BB41" s="517">
        <v>58</v>
      </c>
      <c r="BC41" s="517">
        <v>867442</v>
      </c>
      <c r="BD41" s="518">
        <v>-64622</v>
      </c>
      <c r="BE41" s="519">
        <v>77226</v>
      </c>
      <c r="BF41" s="518">
        <v>12604</v>
      </c>
      <c r="BG41" s="517">
        <v>1</v>
      </c>
      <c r="BH41" s="517">
        <v>127592</v>
      </c>
      <c r="BI41" s="518">
        <v>-5423</v>
      </c>
      <c r="BJ41" s="518">
        <v>6041</v>
      </c>
      <c r="BK41" s="518">
        <v>618</v>
      </c>
      <c r="BL41" s="520">
        <v>13222</v>
      </c>
      <c r="BM41" s="517">
        <v>0</v>
      </c>
      <c r="BN41" s="518">
        <v>139716</v>
      </c>
      <c r="BO41" s="517">
        <v>0</v>
      </c>
      <c r="BP41" s="517">
        <v>0</v>
      </c>
      <c r="BQ41" s="517">
        <v>0</v>
      </c>
      <c r="BR41" s="517">
        <v>2508</v>
      </c>
      <c r="BS41" s="517">
        <v>14596328</v>
      </c>
      <c r="BT41" s="518">
        <v>847517</v>
      </c>
      <c r="BU41" s="521">
        <v>58</v>
      </c>
      <c r="BV41" s="521">
        <v>867442</v>
      </c>
      <c r="BW41" s="516">
        <v>77226</v>
      </c>
    </row>
    <row r="42" spans="1:75">
      <c r="A42" s="491">
        <f t="shared" si="2"/>
        <v>2004</v>
      </c>
      <c r="B42" s="491">
        <v>9</v>
      </c>
      <c r="C42" s="522">
        <v>23209823</v>
      </c>
      <c r="D42" s="531">
        <v>-2614843</v>
      </c>
      <c r="E42" s="531">
        <v>20594980</v>
      </c>
      <c r="F42" s="525">
        <v>11432465</v>
      </c>
      <c r="G42" s="525">
        <v>-806064</v>
      </c>
      <c r="H42" s="522">
        <v>10626401</v>
      </c>
      <c r="I42" s="525">
        <v>3859471</v>
      </c>
      <c r="J42" s="531">
        <v>-119818</v>
      </c>
      <c r="K42" s="531">
        <v>3739653</v>
      </c>
      <c r="L42" s="522">
        <v>200343</v>
      </c>
      <c r="M42" s="522">
        <v>1074162</v>
      </c>
      <c r="N42" s="522">
        <v>170400</v>
      </c>
      <c r="O42" s="525">
        <v>1244562</v>
      </c>
      <c r="P42" s="522">
        <v>36405939</v>
      </c>
      <c r="Q42" s="522">
        <v>0</v>
      </c>
      <c r="R42" s="531">
        <v>36405939</v>
      </c>
      <c r="S42" s="513"/>
      <c r="T42" s="531">
        <v>35161377</v>
      </c>
      <c r="U42" s="531">
        <v>35161377</v>
      </c>
      <c r="V42" s="516">
        <v>38702102</v>
      </c>
      <c r="W42" s="516">
        <v>38702102</v>
      </c>
      <c r="X42" s="518">
        <v>126494</v>
      </c>
      <c r="Y42" s="518">
        <v>13222</v>
      </c>
      <c r="Z42" s="516">
        <v>139716</v>
      </c>
      <c r="AA42" s="513"/>
      <c r="AB42" s="517">
        <v>888</v>
      </c>
      <c r="AC42" s="517">
        <v>1692060</v>
      </c>
      <c r="AD42" s="518">
        <v>-104618</v>
      </c>
      <c r="AE42" s="518">
        <v>90003</v>
      </c>
      <c r="AF42" s="518">
        <v>-14615</v>
      </c>
      <c r="AG42" s="517">
        <v>2414</v>
      </c>
      <c r="AH42" s="517">
        <v>13961681</v>
      </c>
      <c r="AI42" s="518">
        <v>-668477</v>
      </c>
      <c r="AJ42" s="519">
        <v>798864</v>
      </c>
      <c r="AK42" s="518">
        <v>130387</v>
      </c>
      <c r="AL42" s="517">
        <v>94</v>
      </c>
      <c r="AM42" s="517">
        <v>634647</v>
      </c>
      <c r="AN42" s="518">
        <v>-39141</v>
      </c>
      <c r="AO42" s="518">
        <v>48653</v>
      </c>
      <c r="AP42" s="518">
        <v>9512</v>
      </c>
      <c r="AQ42" s="517">
        <v>8</v>
      </c>
      <c r="AR42" s="517">
        <v>1105874</v>
      </c>
      <c r="AS42" s="518">
        <v>-31772</v>
      </c>
      <c r="AT42" s="518">
        <v>35392</v>
      </c>
      <c r="AU42" s="518">
        <v>3620</v>
      </c>
      <c r="AV42" s="517">
        <v>3</v>
      </c>
      <c r="AW42" s="517">
        <v>234976</v>
      </c>
      <c r="AX42" s="518">
        <v>-11918</v>
      </c>
      <c r="AY42" s="518">
        <v>9508</v>
      </c>
      <c r="AZ42" s="518">
        <v>-2410</v>
      </c>
      <c r="BA42" s="520">
        <v>126494</v>
      </c>
      <c r="BB42" s="517">
        <v>58</v>
      </c>
      <c r="BC42" s="517">
        <v>867442</v>
      </c>
      <c r="BD42" s="518">
        <v>-64622</v>
      </c>
      <c r="BE42" s="519">
        <v>77226</v>
      </c>
      <c r="BF42" s="518">
        <v>12604</v>
      </c>
      <c r="BG42" s="517">
        <v>1</v>
      </c>
      <c r="BH42" s="517">
        <v>127592</v>
      </c>
      <c r="BI42" s="518">
        <v>-5423</v>
      </c>
      <c r="BJ42" s="518">
        <v>6041</v>
      </c>
      <c r="BK42" s="518">
        <v>618</v>
      </c>
      <c r="BL42" s="520">
        <v>13222</v>
      </c>
      <c r="BM42" s="517">
        <v>0</v>
      </c>
      <c r="BN42" s="518">
        <v>139716</v>
      </c>
      <c r="BO42" s="517">
        <v>0</v>
      </c>
      <c r="BP42" s="517">
        <v>0</v>
      </c>
      <c r="BQ42" s="517">
        <v>0</v>
      </c>
      <c r="BR42" s="517">
        <v>2508</v>
      </c>
      <c r="BS42" s="517">
        <v>14596328</v>
      </c>
      <c r="BT42" s="518">
        <v>847517</v>
      </c>
      <c r="BU42" s="521">
        <v>58</v>
      </c>
      <c r="BV42" s="521">
        <v>867442</v>
      </c>
      <c r="BW42" s="516">
        <v>77226</v>
      </c>
    </row>
    <row r="43" spans="1:75">
      <c r="A43" s="491">
        <f t="shared" si="2"/>
        <v>2004</v>
      </c>
      <c r="B43" s="491">
        <v>10</v>
      </c>
      <c r="C43" s="522">
        <v>18173546</v>
      </c>
      <c r="D43" s="531">
        <v>-1977979</v>
      </c>
      <c r="E43" s="531">
        <v>16195567</v>
      </c>
      <c r="F43" s="525">
        <v>10154375</v>
      </c>
      <c r="G43" s="525">
        <v>-275465</v>
      </c>
      <c r="H43" s="522">
        <v>9878910</v>
      </c>
      <c r="I43" s="525">
        <v>3517924</v>
      </c>
      <c r="J43" s="531">
        <v>2492</v>
      </c>
      <c r="K43" s="531">
        <v>3520416</v>
      </c>
      <c r="L43" s="522">
        <v>200743</v>
      </c>
      <c r="M43" s="522">
        <v>939125</v>
      </c>
      <c r="N43" s="522">
        <v>149036</v>
      </c>
      <c r="O43" s="525">
        <v>1088161</v>
      </c>
      <c r="P43" s="522">
        <v>30883797</v>
      </c>
      <c r="Q43" s="522">
        <v>0</v>
      </c>
      <c r="R43" s="531">
        <v>30883797</v>
      </c>
      <c r="S43" s="513"/>
      <c r="T43" s="531">
        <v>29795636</v>
      </c>
      <c r="U43" s="531">
        <v>29795636</v>
      </c>
      <c r="V43" s="516">
        <v>32046588</v>
      </c>
      <c r="W43" s="516">
        <v>32046588</v>
      </c>
      <c r="X43" s="518">
        <v>-297648</v>
      </c>
      <c r="Y43" s="518">
        <v>-25031</v>
      </c>
      <c r="Z43" s="516">
        <v>-322679</v>
      </c>
      <c r="AA43" s="513"/>
      <c r="AB43" s="517">
        <v>888</v>
      </c>
      <c r="AC43" s="517">
        <v>1692060</v>
      </c>
      <c r="AD43" s="518">
        <v>-104618</v>
      </c>
      <c r="AE43" s="518">
        <v>90003</v>
      </c>
      <c r="AF43" s="518">
        <v>-14615</v>
      </c>
      <c r="AG43" s="517">
        <v>2414</v>
      </c>
      <c r="AH43" s="517">
        <v>9994003</v>
      </c>
      <c r="AI43" s="518">
        <v>-668477</v>
      </c>
      <c r="AJ43" s="519">
        <v>403148</v>
      </c>
      <c r="AK43" s="518">
        <v>-265329</v>
      </c>
      <c r="AL43" s="517">
        <v>94</v>
      </c>
      <c r="AM43" s="517">
        <v>634647</v>
      </c>
      <c r="AN43" s="518">
        <v>-39141</v>
      </c>
      <c r="AO43" s="518">
        <v>20227</v>
      </c>
      <c r="AP43" s="518">
        <v>-18914</v>
      </c>
      <c r="AQ43" s="517">
        <v>8</v>
      </c>
      <c r="AR43" s="517">
        <v>1105874</v>
      </c>
      <c r="AS43" s="518">
        <v>-31772</v>
      </c>
      <c r="AT43" s="518">
        <v>35392</v>
      </c>
      <c r="AU43" s="518">
        <v>3620</v>
      </c>
      <c r="AV43" s="517">
        <v>3</v>
      </c>
      <c r="AW43" s="517">
        <v>234976</v>
      </c>
      <c r="AX43" s="518">
        <v>-11918</v>
      </c>
      <c r="AY43" s="518">
        <v>9508</v>
      </c>
      <c r="AZ43" s="518">
        <v>-2410</v>
      </c>
      <c r="BA43" s="520">
        <v>-297648</v>
      </c>
      <c r="BB43" s="517">
        <v>58</v>
      </c>
      <c r="BC43" s="517">
        <v>1046470</v>
      </c>
      <c r="BD43" s="518">
        <v>-64622</v>
      </c>
      <c r="BE43" s="519">
        <v>38973</v>
      </c>
      <c r="BF43" s="518">
        <v>-25649</v>
      </c>
      <c r="BG43" s="517">
        <v>1</v>
      </c>
      <c r="BH43" s="517">
        <v>127592</v>
      </c>
      <c r="BI43" s="518">
        <v>-5423</v>
      </c>
      <c r="BJ43" s="518">
        <v>6041</v>
      </c>
      <c r="BK43" s="518">
        <v>618</v>
      </c>
      <c r="BL43" s="520">
        <v>-25031</v>
      </c>
      <c r="BM43" s="517">
        <v>0</v>
      </c>
      <c r="BN43" s="518">
        <v>-322679</v>
      </c>
      <c r="BO43" s="517">
        <v>0</v>
      </c>
      <c r="BP43" s="517">
        <v>0</v>
      </c>
      <c r="BQ43" s="517">
        <v>0</v>
      </c>
      <c r="BR43" s="517">
        <v>2508</v>
      </c>
      <c r="BS43" s="517">
        <v>10628650</v>
      </c>
      <c r="BT43" s="518">
        <v>423375</v>
      </c>
      <c r="BU43" s="521">
        <v>58</v>
      </c>
      <c r="BV43" s="521">
        <v>1046470</v>
      </c>
      <c r="BW43" s="516">
        <v>38973</v>
      </c>
    </row>
    <row r="44" spans="1:75">
      <c r="A44" s="491">
        <f t="shared" si="2"/>
        <v>2004</v>
      </c>
      <c r="B44" s="491">
        <v>11</v>
      </c>
      <c r="C44" s="522">
        <v>14618960</v>
      </c>
      <c r="D44" s="531">
        <v>-859535</v>
      </c>
      <c r="E44" s="531">
        <v>13759425</v>
      </c>
      <c r="F44" s="525">
        <v>8658740</v>
      </c>
      <c r="G44" s="525">
        <v>-102222</v>
      </c>
      <c r="H44" s="522">
        <v>8556518</v>
      </c>
      <c r="I44" s="525">
        <v>3388990</v>
      </c>
      <c r="J44" s="531">
        <v>34101</v>
      </c>
      <c r="K44" s="531">
        <v>3423091</v>
      </c>
      <c r="L44" s="522">
        <v>201217</v>
      </c>
      <c r="M44" s="522">
        <v>896532</v>
      </c>
      <c r="N44" s="522">
        <v>130131</v>
      </c>
      <c r="O44" s="525">
        <v>1026663</v>
      </c>
      <c r="P44" s="522">
        <v>26966914</v>
      </c>
      <c r="Q44" s="522">
        <v>0</v>
      </c>
      <c r="R44" s="531">
        <v>26966914</v>
      </c>
      <c r="S44" s="513"/>
      <c r="T44" s="531">
        <v>25940251</v>
      </c>
      <c r="U44" s="531">
        <v>25940251</v>
      </c>
      <c r="V44" s="516">
        <v>26867907</v>
      </c>
      <c r="W44" s="516">
        <v>26867907</v>
      </c>
      <c r="X44" s="518">
        <v>-297648</v>
      </c>
      <c r="Y44" s="518">
        <v>-25031</v>
      </c>
      <c r="Z44" s="516">
        <v>-322679</v>
      </c>
      <c r="AA44" s="513"/>
      <c r="AB44" s="517">
        <v>888</v>
      </c>
      <c r="AC44" s="517">
        <v>1692060</v>
      </c>
      <c r="AD44" s="518">
        <v>-104618</v>
      </c>
      <c r="AE44" s="518">
        <v>90003</v>
      </c>
      <c r="AF44" s="518">
        <v>-14615</v>
      </c>
      <c r="AG44" s="517">
        <v>2414</v>
      </c>
      <c r="AH44" s="517">
        <v>9994003</v>
      </c>
      <c r="AI44" s="518">
        <v>-668477</v>
      </c>
      <c r="AJ44" s="519">
        <v>403148</v>
      </c>
      <c r="AK44" s="518">
        <v>-265329</v>
      </c>
      <c r="AL44" s="517">
        <v>94</v>
      </c>
      <c r="AM44" s="517">
        <v>634647</v>
      </c>
      <c r="AN44" s="518">
        <v>-39141</v>
      </c>
      <c r="AO44" s="518">
        <v>20227</v>
      </c>
      <c r="AP44" s="518">
        <v>-18914</v>
      </c>
      <c r="AQ44" s="517">
        <v>8</v>
      </c>
      <c r="AR44" s="517">
        <v>1105874</v>
      </c>
      <c r="AS44" s="518">
        <v>-31772</v>
      </c>
      <c r="AT44" s="518">
        <v>35392</v>
      </c>
      <c r="AU44" s="518">
        <v>3620</v>
      </c>
      <c r="AV44" s="517">
        <v>3</v>
      </c>
      <c r="AW44" s="517">
        <v>234976</v>
      </c>
      <c r="AX44" s="518">
        <v>-11918</v>
      </c>
      <c r="AY44" s="518">
        <v>9508</v>
      </c>
      <c r="AZ44" s="518">
        <v>-2410</v>
      </c>
      <c r="BA44" s="520">
        <v>-297648</v>
      </c>
      <c r="BB44" s="517">
        <v>58</v>
      </c>
      <c r="BC44" s="517">
        <v>1046470</v>
      </c>
      <c r="BD44" s="518">
        <v>-64622</v>
      </c>
      <c r="BE44" s="519">
        <v>38973</v>
      </c>
      <c r="BF44" s="518">
        <v>-25649</v>
      </c>
      <c r="BG44" s="517">
        <v>1</v>
      </c>
      <c r="BH44" s="517">
        <v>127592</v>
      </c>
      <c r="BI44" s="518">
        <v>-5423</v>
      </c>
      <c r="BJ44" s="518">
        <v>6041</v>
      </c>
      <c r="BK44" s="518">
        <v>618</v>
      </c>
      <c r="BL44" s="520">
        <v>-25031</v>
      </c>
      <c r="BM44" s="517">
        <v>0</v>
      </c>
      <c r="BN44" s="518">
        <v>-322679</v>
      </c>
      <c r="BO44" s="517">
        <v>0</v>
      </c>
      <c r="BP44" s="517">
        <v>0</v>
      </c>
      <c r="BQ44" s="517">
        <v>0</v>
      </c>
      <c r="BR44" s="517">
        <v>2508</v>
      </c>
      <c r="BS44" s="517">
        <v>10628650</v>
      </c>
      <c r="BT44" s="518">
        <v>423375</v>
      </c>
      <c r="BU44" s="521">
        <v>58</v>
      </c>
      <c r="BV44" s="521">
        <v>1046470</v>
      </c>
      <c r="BW44" s="516">
        <v>38973</v>
      </c>
    </row>
    <row r="45" spans="1:75">
      <c r="A45" s="491">
        <f t="shared" si="2"/>
        <v>2004</v>
      </c>
      <c r="B45" s="491">
        <v>12</v>
      </c>
      <c r="C45" s="522">
        <v>18036676</v>
      </c>
      <c r="D45" s="531">
        <v>1852929</v>
      </c>
      <c r="E45" s="531">
        <v>19889605</v>
      </c>
      <c r="F45" s="525">
        <v>8966297</v>
      </c>
      <c r="G45" s="525">
        <v>307139</v>
      </c>
      <c r="H45" s="522">
        <v>9273436</v>
      </c>
      <c r="I45" s="525">
        <v>3193842</v>
      </c>
      <c r="J45" s="531">
        <v>-27225</v>
      </c>
      <c r="K45" s="531">
        <v>3166617</v>
      </c>
      <c r="L45" s="522">
        <v>201618</v>
      </c>
      <c r="M45" s="522">
        <v>1058344</v>
      </c>
      <c r="N45" s="522">
        <v>148991</v>
      </c>
      <c r="O45" s="525">
        <v>1207335</v>
      </c>
      <c r="P45" s="522">
        <v>33738611</v>
      </c>
      <c r="Q45" s="522">
        <v>0</v>
      </c>
      <c r="R45" s="531">
        <v>33738611</v>
      </c>
      <c r="S45" s="513"/>
      <c r="T45" s="531">
        <v>32531276</v>
      </c>
      <c r="U45" s="531">
        <v>32531276</v>
      </c>
      <c r="V45" s="516">
        <v>30398433</v>
      </c>
      <c r="W45" s="516">
        <v>30398433</v>
      </c>
      <c r="X45" s="518">
        <v>-297648</v>
      </c>
      <c r="Y45" s="518">
        <v>-25031</v>
      </c>
      <c r="Z45" s="516">
        <v>-322679</v>
      </c>
      <c r="AA45" s="513"/>
      <c r="AB45" s="517">
        <v>888</v>
      </c>
      <c r="AC45" s="517">
        <v>1692060</v>
      </c>
      <c r="AD45" s="518">
        <v>-104618</v>
      </c>
      <c r="AE45" s="518">
        <v>90003</v>
      </c>
      <c r="AF45" s="518">
        <v>-14615</v>
      </c>
      <c r="AG45" s="517">
        <v>2414</v>
      </c>
      <c r="AH45" s="517">
        <v>9994003</v>
      </c>
      <c r="AI45" s="518">
        <v>-668477</v>
      </c>
      <c r="AJ45" s="519">
        <v>403148</v>
      </c>
      <c r="AK45" s="518">
        <v>-265329</v>
      </c>
      <c r="AL45" s="517">
        <v>94</v>
      </c>
      <c r="AM45" s="517">
        <v>634647</v>
      </c>
      <c r="AN45" s="518">
        <v>-39141</v>
      </c>
      <c r="AO45" s="518">
        <v>20227</v>
      </c>
      <c r="AP45" s="518">
        <v>-18914</v>
      </c>
      <c r="AQ45" s="517">
        <v>8</v>
      </c>
      <c r="AR45" s="517">
        <v>1105874</v>
      </c>
      <c r="AS45" s="518">
        <v>-31772</v>
      </c>
      <c r="AT45" s="518">
        <v>35392</v>
      </c>
      <c r="AU45" s="518">
        <v>3620</v>
      </c>
      <c r="AV45" s="517">
        <v>3</v>
      </c>
      <c r="AW45" s="517">
        <v>234976</v>
      </c>
      <c r="AX45" s="518">
        <v>-11918</v>
      </c>
      <c r="AY45" s="518">
        <v>9508</v>
      </c>
      <c r="AZ45" s="518">
        <v>-2410</v>
      </c>
      <c r="BA45" s="520">
        <v>-297648</v>
      </c>
      <c r="BB45" s="517">
        <v>58</v>
      </c>
      <c r="BC45" s="517">
        <v>1046470</v>
      </c>
      <c r="BD45" s="518">
        <v>-64622</v>
      </c>
      <c r="BE45" s="519">
        <v>38973</v>
      </c>
      <c r="BF45" s="518">
        <v>-25649</v>
      </c>
      <c r="BG45" s="517">
        <v>1</v>
      </c>
      <c r="BH45" s="517">
        <v>127592</v>
      </c>
      <c r="BI45" s="518">
        <v>-5423</v>
      </c>
      <c r="BJ45" s="518">
        <v>6041</v>
      </c>
      <c r="BK45" s="518">
        <v>618</v>
      </c>
      <c r="BL45" s="520">
        <v>-25031</v>
      </c>
      <c r="BM45" s="517">
        <v>0</v>
      </c>
      <c r="BN45" s="518">
        <v>-322679</v>
      </c>
      <c r="BO45" s="517">
        <v>0</v>
      </c>
      <c r="BP45" s="517">
        <v>0</v>
      </c>
      <c r="BQ45" s="517">
        <v>0</v>
      </c>
      <c r="BR45" s="517">
        <v>2508</v>
      </c>
      <c r="BS45" s="517">
        <v>10628650</v>
      </c>
      <c r="BT45" s="518">
        <v>423375</v>
      </c>
      <c r="BU45" s="521">
        <v>58</v>
      </c>
      <c r="BV45" s="521">
        <v>1046470</v>
      </c>
      <c r="BW45" s="516">
        <v>38973</v>
      </c>
    </row>
    <row r="46" spans="1:75">
      <c r="B46" s="492" t="s">
        <v>112</v>
      </c>
      <c r="C46" s="525">
        <v>234754359</v>
      </c>
      <c r="D46" s="513">
        <v>1039506</v>
      </c>
      <c r="E46" s="513">
        <v>235793865</v>
      </c>
      <c r="F46" s="513">
        <v>118621656</v>
      </c>
      <c r="G46" s="513">
        <v>554907</v>
      </c>
      <c r="H46" s="531">
        <v>119176563</v>
      </c>
      <c r="I46" s="513">
        <v>43367529</v>
      </c>
      <c r="J46" s="513">
        <v>46675</v>
      </c>
      <c r="K46" s="513">
        <v>43414204</v>
      </c>
      <c r="L46" s="531">
        <v>2390996</v>
      </c>
      <c r="M46" s="531">
        <v>12477937</v>
      </c>
      <c r="N46" s="531">
        <v>1893116</v>
      </c>
      <c r="O46" s="531">
        <v>14371053</v>
      </c>
      <c r="P46" s="531">
        <v>415146681</v>
      </c>
      <c r="Q46" s="522">
        <v>0</v>
      </c>
      <c r="R46" s="531">
        <v>415146681</v>
      </c>
      <c r="S46" s="513">
        <v>5960251</v>
      </c>
      <c r="T46" s="531">
        <v>400775628</v>
      </c>
      <c r="U46" s="531">
        <v>400775628</v>
      </c>
      <c r="V46" s="531">
        <v>399134540</v>
      </c>
      <c r="W46" s="531">
        <v>399134540</v>
      </c>
      <c r="X46" s="531">
        <v>-1875208</v>
      </c>
      <c r="Y46" s="531">
        <v>-147360</v>
      </c>
      <c r="Z46" s="531">
        <v>-2022568</v>
      </c>
      <c r="AA46" s="531"/>
      <c r="AB46" s="533"/>
      <c r="AC46" s="533">
        <v>20304720</v>
      </c>
      <c r="AD46" s="534">
        <v>-1255416</v>
      </c>
      <c r="AE46" s="534">
        <v>1080036</v>
      </c>
      <c r="AF46" s="534">
        <v>-175380</v>
      </c>
      <c r="AG46" s="533"/>
      <c r="AH46" s="533">
        <v>135798748</v>
      </c>
      <c r="AI46" s="534">
        <v>-8021724</v>
      </c>
      <c r="AJ46" s="535">
        <v>6420640</v>
      </c>
      <c r="AK46" s="534">
        <v>-1601084</v>
      </c>
      <c r="AL46" s="533"/>
      <c r="AM46" s="533">
        <v>7615764</v>
      </c>
      <c r="AN46" s="534">
        <v>-469692</v>
      </c>
      <c r="AO46" s="534">
        <v>356428</v>
      </c>
      <c r="AP46" s="534">
        <v>-113264</v>
      </c>
      <c r="AQ46" s="533"/>
      <c r="AR46" s="533">
        <v>13270488</v>
      </c>
      <c r="AS46" s="534">
        <v>-381264</v>
      </c>
      <c r="AT46" s="534">
        <v>424704</v>
      </c>
      <c r="AU46" s="534">
        <v>43440</v>
      </c>
      <c r="AV46" s="533"/>
      <c r="AW46" s="533">
        <v>2819712</v>
      </c>
      <c r="AX46" s="534">
        <v>-143016</v>
      </c>
      <c r="AY46" s="534">
        <v>114096</v>
      </c>
      <c r="AZ46" s="534">
        <v>-28920</v>
      </c>
      <c r="BA46" s="536">
        <v>-1875208</v>
      </c>
      <c r="BB46" s="533"/>
      <c r="BC46" s="533">
        <v>11841528</v>
      </c>
      <c r="BD46" s="534">
        <v>-775464</v>
      </c>
      <c r="BE46" s="535">
        <v>620688</v>
      </c>
      <c r="BF46" s="534">
        <v>-154776</v>
      </c>
      <c r="BG46" s="533"/>
      <c r="BH46" s="533">
        <v>1531104</v>
      </c>
      <c r="BI46" s="534">
        <v>-65076</v>
      </c>
      <c r="BJ46" s="534">
        <v>72492</v>
      </c>
      <c r="BK46" s="534">
        <v>7416</v>
      </c>
      <c r="BL46" s="536">
        <v>-147360</v>
      </c>
      <c r="BM46" s="517">
        <v>0</v>
      </c>
      <c r="BN46" s="534">
        <v>-2022568</v>
      </c>
      <c r="BO46" s="517">
        <v>0</v>
      </c>
      <c r="BP46" s="517">
        <v>0</v>
      </c>
      <c r="BQ46" s="517">
        <v>0</v>
      </c>
      <c r="BS46" s="533">
        <v>143414512</v>
      </c>
      <c r="BT46" s="534">
        <v>6777068</v>
      </c>
      <c r="BV46" s="533">
        <v>11841528</v>
      </c>
      <c r="BW46" s="534">
        <v>620688</v>
      </c>
    </row>
    <row r="47" spans="1:75">
      <c r="A47" s="491">
        <f t="shared" ref="A47:A58" si="3">A34+1</f>
        <v>2005</v>
      </c>
      <c r="B47" s="491">
        <v>1</v>
      </c>
      <c r="C47" s="522">
        <v>22107607</v>
      </c>
      <c r="D47" s="531">
        <v>433715</v>
      </c>
      <c r="E47" s="531">
        <v>22541322</v>
      </c>
      <c r="F47" s="525">
        <v>9408866</v>
      </c>
      <c r="G47" s="525">
        <v>-741505</v>
      </c>
      <c r="H47" s="522">
        <v>8667361</v>
      </c>
      <c r="I47" s="525">
        <v>3244469</v>
      </c>
      <c r="J47" s="531">
        <v>-95915</v>
      </c>
      <c r="K47" s="531">
        <v>3148554</v>
      </c>
      <c r="L47" s="522">
        <v>202060</v>
      </c>
      <c r="M47" s="522">
        <v>1193426</v>
      </c>
      <c r="N47" s="522">
        <v>164399</v>
      </c>
      <c r="O47" s="525">
        <v>1357825</v>
      </c>
      <c r="P47" s="522">
        <v>35917122</v>
      </c>
      <c r="Q47" s="522">
        <v>0</v>
      </c>
      <c r="R47" s="531">
        <v>35917122</v>
      </c>
      <c r="S47" s="531"/>
      <c r="T47" s="531">
        <v>34559297</v>
      </c>
      <c r="U47" s="531">
        <v>34559297</v>
      </c>
      <c r="V47" s="516">
        <v>34963002</v>
      </c>
      <c r="W47" s="516">
        <v>34963002</v>
      </c>
      <c r="X47" s="518">
        <v>-297648</v>
      </c>
      <c r="Y47" s="518">
        <v>-25031</v>
      </c>
      <c r="Z47" s="516">
        <v>-322679</v>
      </c>
      <c r="AA47" s="513"/>
      <c r="AB47" s="517">
        <v>888</v>
      </c>
      <c r="AC47" s="517">
        <v>1692060</v>
      </c>
      <c r="AD47" s="518">
        <v>-104618</v>
      </c>
      <c r="AE47" s="518">
        <v>90003</v>
      </c>
      <c r="AF47" s="518">
        <v>-14615</v>
      </c>
      <c r="AG47" s="517">
        <v>2414</v>
      </c>
      <c r="AH47" s="517">
        <v>9994003</v>
      </c>
      <c r="AI47" s="518">
        <v>-668477</v>
      </c>
      <c r="AJ47" s="519">
        <v>403148</v>
      </c>
      <c r="AK47" s="518">
        <v>-265329</v>
      </c>
      <c r="AL47" s="517">
        <v>94</v>
      </c>
      <c r="AM47" s="517">
        <v>634647</v>
      </c>
      <c r="AN47" s="518">
        <v>-39141</v>
      </c>
      <c r="AO47" s="518">
        <v>20227</v>
      </c>
      <c r="AP47" s="518">
        <v>-18914</v>
      </c>
      <c r="AQ47" s="517">
        <v>8</v>
      </c>
      <c r="AR47" s="517">
        <v>1105874</v>
      </c>
      <c r="AS47" s="518">
        <v>-31772</v>
      </c>
      <c r="AT47" s="518">
        <v>35392</v>
      </c>
      <c r="AU47" s="518">
        <v>3620</v>
      </c>
      <c r="AV47" s="517">
        <v>3</v>
      </c>
      <c r="AW47" s="517">
        <v>234976</v>
      </c>
      <c r="AX47" s="518">
        <v>-11918</v>
      </c>
      <c r="AY47" s="518">
        <v>9508</v>
      </c>
      <c r="AZ47" s="518">
        <v>-2410</v>
      </c>
      <c r="BA47" s="520">
        <v>-297648</v>
      </c>
      <c r="BB47" s="517">
        <v>58</v>
      </c>
      <c r="BC47" s="517">
        <v>1046470</v>
      </c>
      <c r="BD47" s="518">
        <v>-64622</v>
      </c>
      <c r="BE47" s="519">
        <v>38973</v>
      </c>
      <c r="BF47" s="518">
        <v>-25649</v>
      </c>
      <c r="BG47" s="517">
        <v>1</v>
      </c>
      <c r="BH47" s="517">
        <v>127592</v>
      </c>
      <c r="BI47" s="518">
        <v>-5423</v>
      </c>
      <c r="BJ47" s="518">
        <v>6041</v>
      </c>
      <c r="BK47" s="518">
        <v>618</v>
      </c>
      <c r="BL47" s="520">
        <v>-25031</v>
      </c>
      <c r="BM47" s="517">
        <v>0</v>
      </c>
      <c r="BN47" s="518">
        <v>-322679</v>
      </c>
      <c r="BO47" s="517">
        <v>0</v>
      </c>
      <c r="BP47" s="517">
        <v>0</v>
      </c>
      <c r="BQ47" s="517">
        <v>0</v>
      </c>
      <c r="BR47" s="517">
        <v>2508</v>
      </c>
      <c r="BS47" s="517">
        <v>10628650</v>
      </c>
      <c r="BT47" s="518">
        <v>423375</v>
      </c>
      <c r="BU47" s="521">
        <v>58</v>
      </c>
      <c r="BV47" s="521">
        <v>1046470</v>
      </c>
      <c r="BW47" s="516">
        <v>38973</v>
      </c>
    </row>
    <row r="48" spans="1:75">
      <c r="A48" s="491">
        <f t="shared" si="3"/>
        <v>2005</v>
      </c>
      <c r="B48" s="491">
        <v>2</v>
      </c>
      <c r="C48" s="522">
        <v>19457510</v>
      </c>
      <c r="D48" s="531">
        <v>-2281185</v>
      </c>
      <c r="E48" s="531">
        <v>17176325</v>
      </c>
      <c r="F48" s="525">
        <v>9439249</v>
      </c>
      <c r="G48" s="525">
        <v>-669870</v>
      </c>
      <c r="H48" s="522">
        <v>8769379</v>
      </c>
      <c r="I48" s="525">
        <v>3249685</v>
      </c>
      <c r="J48" s="531">
        <v>-48920</v>
      </c>
      <c r="K48" s="531">
        <v>3200765</v>
      </c>
      <c r="L48" s="522">
        <v>202540</v>
      </c>
      <c r="M48" s="522">
        <v>1059535</v>
      </c>
      <c r="N48" s="522">
        <v>149452</v>
      </c>
      <c r="O48" s="525">
        <v>1208987</v>
      </c>
      <c r="P48" s="522">
        <v>30557996</v>
      </c>
      <c r="Q48" s="522">
        <v>0</v>
      </c>
      <c r="R48" s="531">
        <v>30557996</v>
      </c>
      <c r="S48" s="531"/>
      <c r="T48" s="531">
        <v>29349009</v>
      </c>
      <c r="U48" s="531">
        <v>29349009</v>
      </c>
      <c r="V48" s="516">
        <v>32348984</v>
      </c>
      <c r="W48" s="516">
        <v>32348984</v>
      </c>
      <c r="X48" s="518">
        <v>-297648</v>
      </c>
      <c r="Y48" s="518">
        <v>-25031</v>
      </c>
      <c r="Z48" s="516">
        <v>-322679</v>
      </c>
      <c r="AA48" s="513"/>
      <c r="AB48" s="517">
        <v>888</v>
      </c>
      <c r="AC48" s="517">
        <v>1692060</v>
      </c>
      <c r="AD48" s="518">
        <v>-104618</v>
      </c>
      <c r="AE48" s="518">
        <v>90003</v>
      </c>
      <c r="AF48" s="518">
        <v>-14615</v>
      </c>
      <c r="AG48" s="517">
        <v>2414</v>
      </c>
      <c r="AH48" s="517">
        <v>9994003</v>
      </c>
      <c r="AI48" s="518">
        <v>-668477</v>
      </c>
      <c r="AJ48" s="519">
        <v>403148</v>
      </c>
      <c r="AK48" s="518">
        <v>-265329</v>
      </c>
      <c r="AL48" s="517">
        <v>94</v>
      </c>
      <c r="AM48" s="517">
        <v>634647</v>
      </c>
      <c r="AN48" s="518">
        <v>-39141</v>
      </c>
      <c r="AO48" s="518">
        <v>20227</v>
      </c>
      <c r="AP48" s="518">
        <v>-18914</v>
      </c>
      <c r="AQ48" s="517">
        <v>8</v>
      </c>
      <c r="AR48" s="517">
        <v>1105874</v>
      </c>
      <c r="AS48" s="518">
        <v>-31772</v>
      </c>
      <c r="AT48" s="518">
        <v>35392</v>
      </c>
      <c r="AU48" s="518">
        <v>3620</v>
      </c>
      <c r="AV48" s="517">
        <v>3</v>
      </c>
      <c r="AW48" s="517">
        <v>234976</v>
      </c>
      <c r="AX48" s="518">
        <v>-11918</v>
      </c>
      <c r="AY48" s="518">
        <v>9508</v>
      </c>
      <c r="AZ48" s="518">
        <v>-2410</v>
      </c>
      <c r="BA48" s="520">
        <v>-297648</v>
      </c>
      <c r="BB48" s="517">
        <v>58</v>
      </c>
      <c r="BC48" s="517">
        <v>1046470</v>
      </c>
      <c r="BD48" s="518">
        <v>-64622</v>
      </c>
      <c r="BE48" s="519">
        <v>38973</v>
      </c>
      <c r="BF48" s="518">
        <v>-25649</v>
      </c>
      <c r="BG48" s="517">
        <v>1</v>
      </c>
      <c r="BH48" s="517">
        <v>127592</v>
      </c>
      <c r="BI48" s="518">
        <v>-5423</v>
      </c>
      <c r="BJ48" s="518">
        <v>6041</v>
      </c>
      <c r="BK48" s="518">
        <v>618</v>
      </c>
      <c r="BL48" s="520">
        <v>-25031</v>
      </c>
      <c r="BM48" s="517">
        <v>0</v>
      </c>
      <c r="BN48" s="518">
        <v>-322679</v>
      </c>
      <c r="BO48" s="517">
        <v>0</v>
      </c>
      <c r="BP48" s="517">
        <v>0</v>
      </c>
      <c r="BQ48" s="517">
        <v>0</v>
      </c>
      <c r="BR48" s="517">
        <v>2508</v>
      </c>
      <c r="BS48" s="517">
        <v>10628650</v>
      </c>
      <c r="BT48" s="518">
        <v>423375</v>
      </c>
      <c r="BU48" s="521">
        <v>58</v>
      </c>
      <c r="BV48" s="521">
        <v>1046470</v>
      </c>
      <c r="BW48" s="516">
        <v>38973</v>
      </c>
    </row>
    <row r="49" spans="1:75">
      <c r="A49" s="491">
        <f t="shared" si="3"/>
        <v>2005</v>
      </c>
      <c r="B49" s="491">
        <v>3</v>
      </c>
      <c r="C49" s="522">
        <v>17637071</v>
      </c>
      <c r="D49" s="531">
        <v>569650</v>
      </c>
      <c r="E49" s="531">
        <v>18206721</v>
      </c>
      <c r="F49" s="525">
        <v>9101471</v>
      </c>
      <c r="G49" s="525">
        <v>255469</v>
      </c>
      <c r="H49" s="522">
        <v>9356940</v>
      </c>
      <c r="I49" s="525">
        <v>3424187</v>
      </c>
      <c r="J49" s="531">
        <v>23381</v>
      </c>
      <c r="K49" s="531">
        <v>3447568</v>
      </c>
      <c r="L49" s="522">
        <v>202988</v>
      </c>
      <c r="M49" s="522">
        <v>919998</v>
      </c>
      <c r="N49" s="522">
        <v>138759</v>
      </c>
      <c r="O49" s="525">
        <v>1058757</v>
      </c>
      <c r="P49" s="522">
        <v>32272974</v>
      </c>
      <c r="Q49" s="522">
        <v>0</v>
      </c>
      <c r="R49" s="531">
        <v>32272974</v>
      </c>
      <c r="S49" s="531"/>
      <c r="T49" s="531">
        <v>31214217</v>
      </c>
      <c r="U49" s="531">
        <v>31214217</v>
      </c>
      <c r="V49" s="516">
        <v>30365717</v>
      </c>
      <c r="W49" s="516">
        <v>30365717</v>
      </c>
      <c r="X49" s="518">
        <v>-297648</v>
      </c>
      <c r="Y49" s="518">
        <v>-25031</v>
      </c>
      <c r="Z49" s="516">
        <v>-322679</v>
      </c>
      <c r="AA49" s="513"/>
      <c r="AB49" s="517">
        <v>888</v>
      </c>
      <c r="AC49" s="517">
        <v>1692060</v>
      </c>
      <c r="AD49" s="518">
        <v>-104618</v>
      </c>
      <c r="AE49" s="518">
        <v>90003</v>
      </c>
      <c r="AF49" s="518">
        <v>-14615</v>
      </c>
      <c r="AG49" s="517">
        <v>2414</v>
      </c>
      <c r="AH49" s="517">
        <v>9994003</v>
      </c>
      <c r="AI49" s="518">
        <v>-668477</v>
      </c>
      <c r="AJ49" s="519">
        <v>403148</v>
      </c>
      <c r="AK49" s="518">
        <v>-265329</v>
      </c>
      <c r="AL49" s="517">
        <v>94</v>
      </c>
      <c r="AM49" s="517">
        <v>634647</v>
      </c>
      <c r="AN49" s="518">
        <v>-39141</v>
      </c>
      <c r="AO49" s="518">
        <v>20227</v>
      </c>
      <c r="AP49" s="518">
        <v>-18914</v>
      </c>
      <c r="AQ49" s="517">
        <v>8</v>
      </c>
      <c r="AR49" s="517">
        <v>1105874</v>
      </c>
      <c r="AS49" s="518">
        <v>-31772</v>
      </c>
      <c r="AT49" s="518">
        <v>35392</v>
      </c>
      <c r="AU49" s="518">
        <v>3620</v>
      </c>
      <c r="AV49" s="517">
        <v>3</v>
      </c>
      <c r="AW49" s="517">
        <v>234976</v>
      </c>
      <c r="AX49" s="518">
        <v>-11918</v>
      </c>
      <c r="AY49" s="518">
        <v>9508</v>
      </c>
      <c r="AZ49" s="518">
        <v>-2410</v>
      </c>
      <c r="BA49" s="520">
        <v>-297648</v>
      </c>
      <c r="BB49" s="517">
        <v>58</v>
      </c>
      <c r="BC49" s="517">
        <v>1046470</v>
      </c>
      <c r="BD49" s="518">
        <v>-64622</v>
      </c>
      <c r="BE49" s="519">
        <v>38973</v>
      </c>
      <c r="BF49" s="518">
        <v>-25649</v>
      </c>
      <c r="BG49" s="517">
        <v>1</v>
      </c>
      <c r="BH49" s="517">
        <v>127592</v>
      </c>
      <c r="BI49" s="518">
        <v>-5423</v>
      </c>
      <c r="BJ49" s="518">
        <v>6041</v>
      </c>
      <c r="BK49" s="518">
        <v>618</v>
      </c>
      <c r="BL49" s="520">
        <v>-25031</v>
      </c>
      <c r="BM49" s="517">
        <v>0</v>
      </c>
      <c r="BN49" s="518">
        <v>-322679</v>
      </c>
      <c r="BO49" s="517">
        <v>0</v>
      </c>
      <c r="BP49" s="517">
        <v>0</v>
      </c>
      <c r="BQ49" s="517">
        <v>0</v>
      </c>
      <c r="BR49" s="517">
        <v>2508</v>
      </c>
      <c r="BS49" s="517">
        <v>10628650</v>
      </c>
      <c r="BT49" s="518">
        <v>423375</v>
      </c>
      <c r="BU49" s="521">
        <v>58</v>
      </c>
      <c r="BV49" s="521">
        <v>1046470</v>
      </c>
      <c r="BW49" s="516">
        <v>38973</v>
      </c>
    </row>
    <row r="50" spans="1:75">
      <c r="A50" s="491">
        <f t="shared" si="3"/>
        <v>2005</v>
      </c>
      <c r="B50" s="491">
        <v>4</v>
      </c>
      <c r="C50" s="522">
        <v>15526046</v>
      </c>
      <c r="D50" s="531">
        <v>-757598</v>
      </c>
      <c r="E50" s="531">
        <v>14768448</v>
      </c>
      <c r="F50" s="525">
        <v>9200520</v>
      </c>
      <c r="G50" s="525">
        <v>513461</v>
      </c>
      <c r="H50" s="522">
        <v>9713981</v>
      </c>
      <c r="I50" s="525">
        <v>3727124</v>
      </c>
      <c r="J50" s="531">
        <v>151928</v>
      </c>
      <c r="K50" s="531">
        <v>3879052</v>
      </c>
      <c r="L50" s="522">
        <v>203394</v>
      </c>
      <c r="M50" s="522">
        <v>906187</v>
      </c>
      <c r="N50" s="522">
        <v>145181</v>
      </c>
      <c r="O50" s="525">
        <v>1051368</v>
      </c>
      <c r="P50" s="522">
        <v>29616243</v>
      </c>
      <c r="Q50" s="522">
        <v>0</v>
      </c>
      <c r="R50" s="531">
        <v>29616243</v>
      </c>
      <c r="S50" s="531"/>
      <c r="T50" s="531">
        <v>28564875</v>
      </c>
      <c r="U50" s="531">
        <v>28564875</v>
      </c>
      <c r="V50" s="516">
        <v>28657084</v>
      </c>
      <c r="W50" s="516">
        <v>28657084</v>
      </c>
      <c r="X50" s="518">
        <v>-297648</v>
      </c>
      <c r="Y50" s="518">
        <v>-25031</v>
      </c>
      <c r="Z50" s="516">
        <v>-322679</v>
      </c>
      <c r="AA50" s="513"/>
      <c r="AB50" s="517">
        <v>888</v>
      </c>
      <c r="AC50" s="517">
        <v>1692060</v>
      </c>
      <c r="AD50" s="518">
        <v>-104618</v>
      </c>
      <c r="AE50" s="518">
        <v>90003</v>
      </c>
      <c r="AF50" s="518">
        <v>-14615</v>
      </c>
      <c r="AG50" s="517">
        <v>2414</v>
      </c>
      <c r="AH50" s="517">
        <v>9994003</v>
      </c>
      <c r="AI50" s="518">
        <v>-668477</v>
      </c>
      <c r="AJ50" s="519">
        <v>403148</v>
      </c>
      <c r="AK50" s="518">
        <v>-265329</v>
      </c>
      <c r="AL50" s="517">
        <v>94</v>
      </c>
      <c r="AM50" s="517">
        <v>634647</v>
      </c>
      <c r="AN50" s="518">
        <v>-39141</v>
      </c>
      <c r="AO50" s="518">
        <v>20227</v>
      </c>
      <c r="AP50" s="518">
        <v>-18914</v>
      </c>
      <c r="AQ50" s="517">
        <v>8</v>
      </c>
      <c r="AR50" s="517">
        <v>1105874</v>
      </c>
      <c r="AS50" s="518">
        <v>-31772</v>
      </c>
      <c r="AT50" s="518">
        <v>35392</v>
      </c>
      <c r="AU50" s="518">
        <v>3620</v>
      </c>
      <c r="AV50" s="517">
        <v>3</v>
      </c>
      <c r="AW50" s="517">
        <v>234976</v>
      </c>
      <c r="AX50" s="518">
        <v>-11918</v>
      </c>
      <c r="AY50" s="518">
        <v>9508</v>
      </c>
      <c r="AZ50" s="518">
        <v>-2410</v>
      </c>
      <c r="BA50" s="520">
        <v>-297648</v>
      </c>
      <c r="BB50" s="517">
        <v>58</v>
      </c>
      <c r="BC50" s="517">
        <v>1046470</v>
      </c>
      <c r="BD50" s="518">
        <v>-64622</v>
      </c>
      <c r="BE50" s="519">
        <v>38973</v>
      </c>
      <c r="BF50" s="518">
        <v>-25649</v>
      </c>
      <c r="BG50" s="517">
        <v>1</v>
      </c>
      <c r="BH50" s="517">
        <v>127592</v>
      </c>
      <c r="BI50" s="518">
        <v>-5423</v>
      </c>
      <c r="BJ50" s="518">
        <v>6041</v>
      </c>
      <c r="BK50" s="518">
        <v>618</v>
      </c>
      <c r="BL50" s="520">
        <v>-25031</v>
      </c>
      <c r="BM50" s="517">
        <v>0</v>
      </c>
      <c r="BN50" s="518">
        <v>-322679</v>
      </c>
      <c r="BO50" s="517">
        <v>0</v>
      </c>
      <c r="BP50" s="517">
        <v>0</v>
      </c>
      <c r="BQ50" s="517">
        <v>0</v>
      </c>
      <c r="BR50" s="517">
        <v>2508</v>
      </c>
      <c r="BS50" s="517">
        <v>10628650</v>
      </c>
      <c r="BT50" s="518">
        <v>423375</v>
      </c>
      <c r="BU50" s="521">
        <v>58</v>
      </c>
      <c r="BV50" s="521">
        <v>1046470</v>
      </c>
      <c r="BW50" s="516">
        <v>38973</v>
      </c>
    </row>
    <row r="51" spans="1:75">
      <c r="A51" s="491">
        <f t="shared" si="3"/>
        <v>2005</v>
      </c>
      <c r="B51" s="491">
        <v>5</v>
      </c>
      <c r="C51" s="522">
        <v>16475259</v>
      </c>
      <c r="D51" s="531">
        <v>2597517</v>
      </c>
      <c r="E51" s="531">
        <v>19072776</v>
      </c>
      <c r="F51" s="525">
        <v>9855936</v>
      </c>
      <c r="G51" s="525">
        <v>2006365</v>
      </c>
      <c r="H51" s="522">
        <v>11862301</v>
      </c>
      <c r="I51" s="525">
        <v>4007400</v>
      </c>
      <c r="J51" s="531">
        <v>212190</v>
      </c>
      <c r="K51" s="531">
        <v>4219590</v>
      </c>
      <c r="L51" s="522">
        <v>203839</v>
      </c>
      <c r="M51" s="522">
        <v>1093624</v>
      </c>
      <c r="N51" s="522">
        <v>172226</v>
      </c>
      <c r="O51" s="525">
        <v>1265850</v>
      </c>
      <c r="P51" s="522">
        <v>36624356</v>
      </c>
      <c r="Q51" s="522">
        <v>0</v>
      </c>
      <c r="R51" s="531">
        <v>36624356</v>
      </c>
      <c r="S51" s="531"/>
      <c r="T51" s="531">
        <v>35358506</v>
      </c>
      <c r="U51" s="531">
        <v>35358506</v>
      </c>
      <c r="V51" s="516">
        <v>30542434</v>
      </c>
      <c r="W51" s="516">
        <v>30542434</v>
      </c>
      <c r="X51" s="518">
        <v>-297648</v>
      </c>
      <c r="Y51" s="518">
        <v>-25031</v>
      </c>
      <c r="Z51" s="516">
        <v>-322679</v>
      </c>
      <c r="AA51" s="513"/>
      <c r="AB51" s="517">
        <v>888</v>
      </c>
      <c r="AC51" s="517">
        <v>1692060</v>
      </c>
      <c r="AD51" s="518">
        <v>-104618</v>
      </c>
      <c r="AE51" s="518">
        <v>90003</v>
      </c>
      <c r="AF51" s="518">
        <v>-14615</v>
      </c>
      <c r="AG51" s="517">
        <v>2414</v>
      </c>
      <c r="AH51" s="517">
        <v>9994003</v>
      </c>
      <c r="AI51" s="518">
        <v>-668477</v>
      </c>
      <c r="AJ51" s="519">
        <v>403148</v>
      </c>
      <c r="AK51" s="518">
        <v>-265329</v>
      </c>
      <c r="AL51" s="517">
        <v>94</v>
      </c>
      <c r="AM51" s="517">
        <v>634647</v>
      </c>
      <c r="AN51" s="518">
        <v>-39141</v>
      </c>
      <c r="AO51" s="518">
        <v>20227</v>
      </c>
      <c r="AP51" s="518">
        <v>-18914</v>
      </c>
      <c r="AQ51" s="517">
        <v>8</v>
      </c>
      <c r="AR51" s="517">
        <v>1105874</v>
      </c>
      <c r="AS51" s="518">
        <v>-31772</v>
      </c>
      <c r="AT51" s="518">
        <v>35392</v>
      </c>
      <c r="AU51" s="518">
        <v>3620</v>
      </c>
      <c r="AV51" s="517">
        <v>3</v>
      </c>
      <c r="AW51" s="517">
        <v>234976</v>
      </c>
      <c r="AX51" s="518">
        <v>-11918</v>
      </c>
      <c r="AY51" s="518">
        <v>9508</v>
      </c>
      <c r="AZ51" s="518">
        <v>-2410</v>
      </c>
      <c r="BA51" s="520">
        <v>-297648</v>
      </c>
      <c r="BB51" s="517">
        <v>58</v>
      </c>
      <c r="BC51" s="517">
        <v>1046470</v>
      </c>
      <c r="BD51" s="518">
        <v>-64622</v>
      </c>
      <c r="BE51" s="519">
        <v>38973</v>
      </c>
      <c r="BF51" s="518">
        <v>-25649</v>
      </c>
      <c r="BG51" s="517">
        <v>1</v>
      </c>
      <c r="BH51" s="517">
        <v>127592</v>
      </c>
      <c r="BI51" s="518">
        <v>-5423</v>
      </c>
      <c r="BJ51" s="518">
        <v>6041</v>
      </c>
      <c r="BK51" s="518">
        <v>618</v>
      </c>
      <c r="BL51" s="520">
        <v>-25031</v>
      </c>
      <c r="BM51" s="517">
        <v>0</v>
      </c>
      <c r="BN51" s="518">
        <v>-322679</v>
      </c>
      <c r="BO51" s="517">
        <v>0</v>
      </c>
      <c r="BP51" s="517">
        <v>0</v>
      </c>
      <c r="BQ51" s="517">
        <v>0</v>
      </c>
      <c r="BR51" s="517">
        <v>2508</v>
      </c>
      <c r="BS51" s="517">
        <v>10628650</v>
      </c>
      <c r="BT51" s="518">
        <v>423375</v>
      </c>
      <c r="BU51" s="521">
        <v>58</v>
      </c>
      <c r="BV51" s="521">
        <v>1046470</v>
      </c>
      <c r="BW51" s="516">
        <v>38973</v>
      </c>
    </row>
    <row r="52" spans="1:75">
      <c r="A52" s="491">
        <f t="shared" si="3"/>
        <v>2005</v>
      </c>
      <c r="B52" s="491">
        <v>6</v>
      </c>
      <c r="C52" s="522">
        <v>22380237</v>
      </c>
      <c r="D52" s="531">
        <v>2549401</v>
      </c>
      <c r="E52" s="531">
        <v>24929638</v>
      </c>
      <c r="F52" s="525">
        <v>11352240</v>
      </c>
      <c r="G52" s="525">
        <v>14920</v>
      </c>
      <c r="H52" s="522">
        <v>11367160</v>
      </c>
      <c r="I52" s="525">
        <v>3978322</v>
      </c>
      <c r="J52" s="531">
        <v>-89029</v>
      </c>
      <c r="K52" s="531">
        <v>3889293</v>
      </c>
      <c r="L52" s="522">
        <v>204341</v>
      </c>
      <c r="M52" s="522">
        <v>1166027</v>
      </c>
      <c r="N52" s="522">
        <v>184832</v>
      </c>
      <c r="O52" s="525">
        <v>1350859</v>
      </c>
      <c r="P52" s="522">
        <v>41741291</v>
      </c>
      <c r="Q52" s="522">
        <v>0</v>
      </c>
      <c r="R52" s="531">
        <v>41741291</v>
      </c>
      <c r="S52" s="531"/>
      <c r="T52" s="531">
        <v>40390432</v>
      </c>
      <c r="U52" s="531">
        <v>40390432</v>
      </c>
      <c r="V52" s="516">
        <v>37915140</v>
      </c>
      <c r="W52" s="516">
        <v>37915140</v>
      </c>
      <c r="X52" s="518">
        <v>126494</v>
      </c>
      <c r="Y52" s="518">
        <v>13222</v>
      </c>
      <c r="Z52" s="516">
        <v>139716</v>
      </c>
      <c r="AA52" s="513"/>
      <c r="AB52" s="517">
        <v>888</v>
      </c>
      <c r="AC52" s="517">
        <v>1692060</v>
      </c>
      <c r="AD52" s="518">
        <v>-104618</v>
      </c>
      <c r="AE52" s="518">
        <v>90003</v>
      </c>
      <c r="AF52" s="518">
        <v>-14615</v>
      </c>
      <c r="AG52" s="517">
        <v>2414</v>
      </c>
      <c r="AH52" s="517">
        <v>13961681</v>
      </c>
      <c r="AI52" s="518">
        <v>-668477</v>
      </c>
      <c r="AJ52" s="519">
        <v>798864</v>
      </c>
      <c r="AK52" s="518">
        <v>130387</v>
      </c>
      <c r="AL52" s="517">
        <v>94</v>
      </c>
      <c r="AM52" s="517">
        <v>634647</v>
      </c>
      <c r="AN52" s="518">
        <v>-39141</v>
      </c>
      <c r="AO52" s="518">
        <v>48653</v>
      </c>
      <c r="AP52" s="518">
        <v>9512</v>
      </c>
      <c r="AQ52" s="517">
        <v>8</v>
      </c>
      <c r="AR52" s="517">
        <v>1105874</v>
      </c>
      <c r="AS52" s="518">
        <v>-31772</v>
      </c>
      <c r="AT52" s="518">
        <v>35392</v>
      </c>
      <c r="AU52" s="518">
        <v>3620</v>
      </c>
      <c r="AV52" s="517">
        <v>3</v>
      </c>
      <c r="AW52" s="517">
        <v>234976</v>
      </c>
      <c r="AX52" s="518">
        <v>-11918</v>
      </c>
      <c r="AY52" s="518">
        <v>9508</v>
      </c>
      <c r="AZ52" s="518">
        <v>-2410</v>
      </c>
      <c r="BA52" s="520">
        <v>126494</v>
      </c>
      <c r="BB52" s="517">
        <v>58</v>
      </c>
      <c r="BC52" s="517">
        <v>867442</v>
      </c>
      <c r="BD52" s="518">
        <v>-64622</v>
      </c>
      <c r="BE52" s="519">
        <v>77226</v>
      </c>
      <c r="BF52" s="518">
        <v>12604</v>
      </c>
      <c r="BG52" s="517">
        <v>1</v>
      </c>
      <c r="BH52" s="517">
        <v>127592</v>
      </c>
      <c r="BI52" s="518">
        <v>-5423</v>
      </c>
      <c r="BJ52" s="518">
        <v>6041</v>
      </c>
      <c r="BK52" s="518">
        <v>618</v>
      </c>
      <c r="BL52" s="520">
        <v>13222</v>
      </c>
      <c r="BM52" s="517">
        <v>0</v>
      </c>
      <c r="BN52" s="518">
        <v>139716</v>
      </c>
      <c r="BO52" s="517">
        <v>0</v>
      </c>
      <c r="BP52" s="517">
        <v>0</v>
      </c>
      <c r="BQ52" s="517">
        <v>0</v>
      </c>
      <c r="BR52" s="517">
        <v>2508</v>
      </c>
      <c r="BS52" s="517">
        <v>14596328</v>
      </c>
      <c r="BT52" s="518">
        <v>847517</v>
      </c>
      <c r="BU52" s="521">
        <v>58</v>
      </c>
      <c r="BV52" s="521">
        <v>867442</v>
      </c>
      <c r="BW52" s="516">
        <v>77226</v>
      </c>
    </row>
    <row r="53" spans="1:75">
      <c r="A53" s="491">
        <f t="shared" si="3"/>
        <v>2005</v>
      </c>
      <c r="B53" s="491">
        <v>7</v>
      </c>
      <c r="C53" s="522">
        <v>24886592</v>
      </c>
      <c r="D53" s="531">
        <v>992922</v>
      </c>
      <c r="E53" s="531">
        <v>25879514</v>
      </c>
      <c r="F53" s="525">
        <v>11586832</v>
      </c>
      <c r="G53" s="525">
        <v>70967</v>
      </c>
      <c r="H53" s="522">
        <v>11657799</v>
      </c>
      <c r="I53" s="525">
        <v>4093485</v>
      </c>
      <c r="J53" s="531">
        <v>-65342</v>
      </c>
      <c r="K53" s="531">
        <v>4028143</v>
      </c>
      <c r="L53" s="522">
        <v>204673</v>
      </c>
      <c r="M53" s="522">
        <v>1287737</v>
      </c>
      <c r="N53" s="522">
        <v>201062</v>
      </c>
      <c r="O53" s="525">
        <v>1488799</v>
      </c>
      <c r="P53" s="522">
        <v>43258928</v>
      </c>
      <c r="Q53" s="522">
        <v>0</v>
      </c>
      <c r="R53" s="531">
        <v>43258928</v>
      </c>
      <c r="S53" s="531"/>
      <c r="T53" s="531">
        <v>41770129</v>
      </c>
      <c r="U53" s="531">
        <v>41770129</v>
      </c>
      <c r="V53" s="516">
        <v>40771582</v>
      </c>
      <c r="W53" s="516">
        <v>40771582</v>
      </c>
      <c r="X53" s="518">
        <v>126494</v>
      </c>
      <c r="Y53" s="518">
        <v>13222</v>
      </c>
      <c r="Z53" s="516">
        <v>139716</v>
      </c>
      <c r="AA53" s="513"/>
      <c r="AB53" s="517">
        <v>888</v>
      </c>
      <c r="AC53" s="517">
        <v>1692060</v>
      </c>
      <c r="AD53" s="518">
        <v>-104618</v>
      </c>
      <c r="AE53" s="518">
        <v>90003</v>
      </c>
      <c r="AF53" s="518">
        <v>-14615</v>
      </c>
      <c r="AG53" s="517">
        <v>2414</v>
      </c>
      <c r="AH53" s="517">
        <v>13961681</v>
      </c>
      <c r="AI53" s="518">
        <v>-668477</v>
      </c>
      <c r="AJ53" s="519">
        <v>798864</v>
      </c>
      <c r="AK53" s="518">
        <v>130387</v>
      </c>
      <c r="AL53" s="517">
        <v>94</v>
      </c>
      <c r="AM53" s="517">
        <v>634647</v>
      </c>
      <c r="AN53" s="518">
        <v>-39141</v>
      </c>
      <c r="AO53" s="518">
        <v>48653</v>
      </c>
      <c r="AP53" s="518">
        <v>9512</v>
      </c>
      <c r="AQ53" s="517">
        <v>8</v>
      </c>
      <c r="AR53" s="517">
        <v>1105874</v>
      </c>
      <c r="AS53" s="518">
        <v>-31772</v>
      </c>
      <c r="AT53" s="518">
        <v>35392</v>
      </c>
      <c r="AU53" s="518">
        <v>3620</v>
      </c>
      <c r="AV53" s="517">
        <v>3</v>
      </c>
      <c r="AW53" s="517">
        <v>234976</v>
      </c>
      <c r="AX53" s="518">
        <v>-11918</v>
      </c>
      <c r="AY53" s="518">
        <v>9508</v>
      </c>
      <c r="AZ53" s="518">
        <v>-2410</v>
      </c>
      <c r="BA53" s="520">
        <v>126494</v>
      </c>
      <c r="BB53" s="517">
        <v>58</v>
      </c>
      <c r="BC53" s="517">
        <v>867442</v>
      </c>
      <c r="BD53" s="518">
        <v>-64622</v>
      </c>
      <c r="BE53" s="519">
        <v>77226</v>
      </c>
      <c r="BF53" s="518">
        <v>12604</v>
      </c>
      <c r="BG53" s="517">
        <v>1</v>
      </c>
      <c r="BH53" s="517">
        <v>127592</v>
      </c>
      <c r="BI53" s="518">
        <v>-5423</v>
      </c>
      <c r="BJ53" s="518">
        <v>6041</v>
      </c>
      <c r="BK53" s="518">
        <v>618</v>
      </c>
      <c r="BL53" s="520">
        <v>13222</v>
      </c>
      <c r="BM53" s="517">
        <v>0</v>
      </c>
      <c r="BN53" s="518">
        <v>139716</v>
      </c>
      <c r="BO53" s="517">
        <v>0</v>
      </c>
      <c r="BP53" s="517">
        <v>0</v>
      </c>
      <c r="BQ53" s="517">
        <v>0</v>
      </c>
      <c r="BR53" s="517">
        <v>2508</v>
      </c>
      <c r="BS53" s="517">
        <v>14596328</v>
      </c>
      <c r="BT53" s="518">
        <v>847517</v>
      </c>
      <c r="BU53" s="521">
        <v>58</v>
      </c>
      <c r="BV53" s="521">
        <v>867442</v>
      </c>
      <c r="BW53" s="516">
        <v>77226</v>
      </c>
    </row>
    <row r="54" spans="1:75">
      <c r="A54" s="491">
        <f t="shared" si="3"/>
        <v>2005</v>
      </c>
      <c r="B54" s="491">
        <v>8</v>
      </c>
      <c r="C54" s="522">
        <v>26189635</v>
      </c>
      <c r="D54" s="531">
        <v>638066</v>
      </c>
      <c r="E54" s="531">
        <v>26827701</v>
      </c>
      <c r="F54" s="525">
        <v>11946632</v>
      </c>
      <c r="G54" s="525">
        <v>-71120</v>
      </c>
      <c r="H54" s="522">
        <v>11875512</v>
      </c>
      <c r="I54" s="525">
        <v>4111932</v>
      </c>
      <c r="J54" s="531">
        <v>83679</v>
      </c>
      <c r="K54" s="531">
        <v>4195611</v>
      </c>
      <c r="L54" s="522">
        <v>205076</v>
      </c>
      <c r="M54" s="522">
        <v>1263873</v>
      </c>
      <c r="N54" s="522">
        <v>204433</v>
      </c>
      <c r="O54" s="525">
        <v>1468306</v>
      </c>
      <c r="P54" s="522">
        <v>44572206</v>
      </c>
      <c r="Q54" s="522">
        <v>0</v>
      </c>
      <c r="R54" s="531">
        <v>44572206</v>
      </c>
      <c r="S54" s="531"/>
      <c r="T54" s="531">
        <v>43103900</v>
      </c>
      <c r="U54" s="531">
        <v>43103900</v>
      </c>
      <c r="V54" s="516">
        <v>42453275</v>
      </c>
      <c r="W54" s="516">
        <v>42453275</v>
      </c>
      <c r="X54" s="518">
        <v>126494</v>
      </c>
      <c r="Y54" s="518">
        <v>13222</v>
      </c>
      <c r="Z54" s="516">
        <v>139716</v>
      </c>
      <c r="AA54" s="513"/>
      <c r="AB54" s="517">
        <v>888</v>
      </c>
      <c r="AC54" s="517">
        <v>1692060</v>
      </c>
      <c r="AD54" s="518">
        <v>-104618</v>
      </c>
      <c r="AE54" s="518">
        <v>90003</v>
      </c>
      <c r="AF54" s="518">
        <v>-14615</v>
      </c>
      <c r="AG54" s="517">
        <v>2414</v>
      </c>
      <c r="AH54" s="517">
        <v>13961681</v>
      </c>
      <c r="AI54" s="518">
        <v>-668477</v>
      </c>
      <c r="AJ54" s="519">
        <v>798864</v>
      </c>
      <c r="AK54" s="518">
        <v>130387</v>
      </c>
      <c r="AL54" s="517">
        <v>94</v>
      </c>
      <c r="AM54" s="517">
        <v>634647</v>
      </c>
      <c r="AN54" s="518">
        <v>-39141</v>
      </c>
      <c r="AO54" s="518">
        <v>48653</v>
      </c>
      <c r="AP54" s="518">
        <v>9512</v>
      </c>
      <c r="AQ54" s="517">
        <v>8</v>
      </c>
      <c r="AR54" s="517">
        <v>1105874</v>
      </c>
      <c r="AS54" s="518">
        <v>-31772</v>
      </c>
      <c r="AT54" s="518">
        <v>35392</v>
      </c>
      <c r="AU54" s="518">
        <v>3620</v>
      </c>
      <c r="AV54" s="517">
        <v>3</v>
      </c>
      <c r="AW54" s="517">
        <v>234976</v>
      </c>
      <c r="AX54" s="518">
        <v>-11918</v>
      </c>
      <c r="AY54" s="518">
        <v>9508</v>
      </c>
      <c r="AZ54" s="518">
        <v>-2410</v>
      </c>
      <c r="BA54" s="520">
        <v>126494</v>
      </c>
      <c r="BB54" s="517">
        <v>58</v>
      </c>
      <c r="BC54" s="517">
        <v>867442</v>
      </c>
      <c r="BD54" s="518">
        <v>-64622</v>
      </c>
      <c r="BE54" s="519">
        <v>77226</v>
      </c>
      <c r="BF54" s="518">
        <v>12604</v>
      </c>
      <c r="BG54" s="517">
        <v>1</v>
      </c>
      <c r="BH54" s="517">
        <v>127592</v>
      </c>
      <c r="BI54" s="518">
        <v>-5423</v>
      </c>
      <c r="BJ54" s="518">
        <v>6041</v>
      </c>
      <c r="BK54" s="518">
        <v>618</v>
      </c>
      <c r="BL54" s="520">
        <v>13222</v>
      </c>
      <c r="BM54" s="517">
        <v>0</v>
      </c>
      <c r="BN54" s="518">
        <v>139716</v>
      </c>
      <c r="BO54" s="517">
        <v>0</v>
      </c>
      <c r="BP54" s="517">
        <v>0</v>
      </c>
      <c r="BQ54" s="517">
        <v>0</v>
      </c>
      <c r="BR54" s="517">
        <v>2508</v>
      </c>
      <c r="BS54" s="517">
        <v>14596328</v>
      </c>
      <c r="BT54" s="518">
        <v>847517</v>
      </c>
      <c r="BU54" s="521">
        <v>58</v>
      </c>
      <c r="BV54" s="521">
        <v>867442</v>
      </c>
      <c r="BW54" s="516">
        <v>77226</v>
      </c>
    </row>
    <row r="55" spans="1:75">
      <c r="A55" s="491">
        <f t="shared" si="3"/>
        <v>2005</v>
      </c>
      <c r="B55" s="491">
        <v>9</v>
      </c>
      <c r="C55" s="522">
        <v>23770682</v>
      </c>
      <c r="D55" s="531">
        <v>-2677374</v>
      </c>
      <c r="E55" s="531">
        <v>21093308</v>
      </c>
      <c r="F55" s="525">
        <v>11693788</v>
      </c>
      <c r="G55" s="525">
        <v>-744034</v>
      </c>
      <c r="H55" s="522">
        <v>10949754</v>
      </c>
      <c r="I55" s="525">
        <v>3887144</v>
      </c>
      <c r="J55" s="531">
        <v>-118661</v>
      </c>
      <c r="K55" s="531">
        <v>3768483</v>
      </c>
      <c r="L55" s="522">
        <v>205576</v>
      </c>
      <c r="M55" s="522">
        <v>1120249</v>
      </c>
      <c r="N55" s="522">
        <v>178854</v>
      </c>
      <c r="O55" s="525">
        <v>1299103</v>
      </c>
      <c r="P55" s="522">
        <v>37316224</v>
      </c>
      <c r="Q55" s="522">
        <v>0</v>
      </c>
      <c r="R55" s="531">
        <v>37316224</v>
      </c>
      <c r="S55" s="531"/>
      <c r="T55" s="531">
        <v>36017121</v>
      </c>
      <c r="U55" s="531">
        <v>36017121</v>
      </c>
      <c r="V55" s="516">
        <v>39557190</v>
      </c>
      <c r="W55" s="516">
        <v>39557190</v>
      </c>
      <c r="X55" s="518">
        <v>126494</v>
      </c>
      <c r="Y55" s="518">
        <v>13222</v>
      </c>
      <c r="Z55" s="516">
        <v>139716</v>
      </c>
      <c r="AA55" s="513"/>
      <c r="AB55" s="517">
        <v>888</v>
      </c>
      <c r="AC55" s="517">
        <v>1692060</v>
      </c>
      <c r="AD55" s="518">
        <v>-104618</v>
      </c>
      <c r="AE55" s="518">
        <v>90003</v>
      </c>
      <c r="AF55" s="518">
        <v>-14615</v>
      </c>
      <c r="AG55" s="517">
        <v>2414</v>
      </c>
      <c r="AH55" s="517">
        <v>13961681</v>
      </c>
      <c r="AI55" s="518">
        <v>-668477</v>
      </c>
      <c r="AJ55" s="519">
        <v>798864</v>
      </c>
      <c r="AK55" s="518">
        <v>130387</v>
      </c>
      <c r="AL55" s="517">
        <v>94</v>
      </c>
      <c r="AM55" s="517">
        <v>634647</v>
      </c>
      <c r="AN55" s="518">
        <v>-39141</v>
      </c>
      <c r="AO55" s="518">
        <v>48653</v>
      </c>
      <c r="AP55" s="518">
        <v>9512</v>
      </c>
      <c r="AQ55" s="517">
        <v>8</v>
      </c>
      <c r="AR55" s="517">
        <v>1105874</v>
      </c>
      <c r="AS55" s="518">
        <v>-31772</v>
      </c>
      <c r="AT55" s="518">
        <v>35392</v>
      </c>
      <c r="AU55" s="518">
        <v>3620</v>
      </c>
      <c r="AV55" s="517">
        <v>3</v>
      </c>
      <c r="AW55" s="517">
        <v>234976</v>
      </c>
      <c r="AX55" s="518">
        <v>-11918</v>
      </c>
      <c r="AY55" s="518">
        <v>9508</v>
      </c>
      <c r="AZ55" s="518">
        <v>-2410</v>
      </c>
      <c r="BA55" s="520">
        <v>126494</v>
      </c>
      <c r="BB55" s="517">
        <v>58</v>
      </c>
      <c r="BC55" s="517">
        <v>867442</v>
      </c>
      <c r="BD55" s="518">
        <v>-64622</v>
      </c>
      <c r="BE55" s="519">
        <v>77226</v>
      </c>
      <c r="BF55" s="518">
        <v>12604</v>
      </c>
      <c r="BG55" s="517">
        <v>1</v>
      </c>
      <c r="BH55" s="517">
        <v>127592</v>
      </c>
      <c r="BI55" s="518">
        <v>-5423</v>
      </c>
      <c r="BJ55" s="518">
        <v>6041</v>
      </c>
      <c r="BK55" s="518">
        <v>618</v>
      </c>
      <c r="BL55" s="520">
        <v>13222</v>
      </c>
      <c r="BM55" s="517">
        <v>0</v>
      </c>
      <c r="BN55" s="518">
        <v>139716</v>
      </c>
      <c r="BO55" s="517">
        <v>0</v>
      </c>
      <c r="BP55" s="517">
        <v>0</v>
      </c>
      <c r="BQ55" s="517">
        <v>0</v>
      </c>
      <c r="BR55" s="517">
        <v>2508</v>
      </c>
      <c r="BS55" s="517">
        <v>14596328</v>
      </c>
      <c r="BT55" s="518">
        <v>847517</v>
      </c>
      <c r="BU55" s="521">
        <v>58</v>
      </c>
      <c r="BV55" s="521">
        <v>867442</v>
      </c>
      <c r="BW55" s="516">
        <v>77226</v>
      </c>
    </row>
    <row r="56" spans="1:75">
      <c r="A56" s="491">
        <f t="shared" si="3"/>
        <v>2005</v>
      </c>
      <c r="B56" s="491">
        <v>10</v>
      </c>
      <c r="C56" s="522">
        <v>18600918</v>
      </c>
      <c r="D56" s="531">
        <v>-2028585</v>
      </c>
      <c r="E56" s="531">
        <v>16572333</v>
      </c>
      <c r="F56" s="525">
        <v>10489820</v>
      </c>
      <c r="G56" s="525">
        <v>-358593</v>
      </c>
      <c r="H56" s="522">
        <v>10131227</v>
      </c>
      <c r="I56" s="525">
        <v>3553123</v>
      </c>
      <c r="J56" s="531">
        <v>4551</v>
      </c>
      <c r="K56" s="531">
        <v>3557674</v>
      </c>
      <c r="L56" s="522">
        <v>205979</v>
      </c>
      <c r="M56" s="522">
        <v>979274</v>
      </c>
      <c r="N56" s="522">
        <v>156378</v>
      </c>
      <c r="O56" s="525">
        <v>1135652</v>
      </c>
      <c r="P56" s="522">
        <v>31602865</v>
      </c>
      <c r="Q56" s="522">
        <v>0</v>
      </c>
      <c r="R56" s="531">
        <v>31602865</v>
      </c>
      <c r="S56" s="531"/>
      <c r="T56" s="531">
        <v>30467213</v>
      </c>
      <c r="U56" s="531">
        <v>30467213</v>
      </c>
      <c r="V56" s="516">
        <v>32849840</v>
      </c>
      <c r="W56" s="516">
        <v>32849840</v>
      </c>
      <c r="X56" s="518">
        <v>-297648</v>
      </c>
      <c r="Y56" s="518">
        <v>-25031</v>
      </c>
      <c r="Z56" s="516">
        <v>-322679</v>
      </c>
      <c r="AA56" s="513"/>
      <c r="AB56" s="517">
        <v>888</v>
      </c>
      <c r="AC56" s="517">
        <v>1692060</v>
      </c>
      <c r="AD56" s="518">
        <v>-104618</v>
      </c>
      <c r="AE56" s="518">
        <v>90003</v>
      </c>
      <c r="AF56" s="518">
        <v>-14615</v>
      </c>
      <c r="AG56" s="517">
        <v>2414</v>
      </c>
      <c r="AH56" s="517">
        <v>9994003</v>
      </c>
      <c r="AI56" s="518">
        <v>-668477</v>
      </c>
      <c r="AJ56" s="519">
        <v>403148</v>
      </c>
      <c r="AK56" s="518">
        <v>-265329</v>
      </c>
      <c r="AL56" s="517">
        <v>94</v>
      </c>
      <c r="AM56" s="517">
        <v>634647</v>
      </c>
      <c r="AN56" s="518">
        <v>-39141</v>
      </c>
      <c r="AO56" s="518">
        <v>20227</v>
      </c>
      <c r="AP56" s="518">
        <v>-18914</v>
      </c>
      <c r="AQ56" s="517">
        <v>8</v>
      </c>
      <c r="AR56" s="517">
        <v>1105874</v>
      </c>
      <c r="AS56" s="518">
        <v>-31772</v>
      </c>
      <c r="AT56" s="518">
        <v>35392</v>
      </c>
      <c r="AU56" s="518">
        <v>3620</v>
      </c>
      <c r="AV56" s="517">
        <v>3</v>
      </c>
      <c r="AW56" s="517">
        <v>234976</v>
      </c>
      <c r="AX56" s="518">
        <v>-11918</v>
      </c>
      <c r="AY56" s="518">
        <v>9508</v>
      </c>
      <c r="AZ56" s="518">
        <v>-2410</v>
      </c>
      <c r="BA56" s="520">
        <v>-297648</v>
      </c>
      <c r="BB56" s="517">
        <v>58</v>
      </c>
      <c r="BC56" s="517">
        <v>1046470</v>
      </c>
      <c r="BD56" s="518">
        <v>-64622</v>
      </c>
      <c r="BE56" s="519">
        <v>38973</v>
      </c>
      <c r="BF56" s="518">
        <v>-25649</v>
      </c>
      <c r="BG56" s="517">
        <v>1</v>
      </c>
      <c r="BH56" s="517">
        <v>127592</v>
      </c>
      <c r="BI56" s="518">
        <v>-5423</v>
      </c>
      <c r="BJ56" s="518">
        <v>6041</v>
      </c>
      <c r="BK56" s="518">
        <v>618</v>
      </c>
      <c r="BL56" s="520">
        <v>-25031</v>
      </c>
      <c r="BM56" s="517">
        <v>0</v>
      </c>
      <c r="BN56" s="518">
        <v>-322679</v>
      </c>
      <c r="BO56" s="517">
        <v>0</v>
      </c>
      <c r="BP56" s="517">
        <v>0</v>
      </c>
      <c r="BQ56" s="517">
        <v>0</v>
      </c>
      <c r="BR56" s="517">
        <v>2508</v>
      </c>
      <c r="BS56" s="517">
        <v>10628650</v>
      </c>
      <c r="BT56" s="518">
        <v>423375</v>
      </c>
      <c r="BU56" s="521">
        <v>58</v>
      </c>
      <c r="BV56" s="521">
        <v>1046470</v>
      </c>
      <c r="BW56" s="516">
        <v>38973</v>
      </c>
    </row>
    <row r="57" spans="1:75">
      <c r="A57" s="491">
        <f t="shared" si="3"/>
        <v>2005</v>
      </c>
      <c r="B57" s="491">
        <v>11</v>
      </c>
      <c r="C57" s="522">
        <v>14942873</v>
      </c>
      <c r="D57" s="531">
        <v>-948755</v>
      </c>
      <c r="E57" s="531">
        <v>13994118</v>
      </c>
      <c r="F57" s="525">
        <v>8735752</v>
      </c>
      <c r="G57" s="525">
        <v>77661</v>
      </c>
      <c r="H57" s="522">
        <v>8813413</v>
      </c>
      <c r="I57" s="525">
        <v>3418896</v>
      </c>
      <c r="J57" s="531">
        <v>49750</v>
      </c>
      <c r="K57" s="531">
        <v>3468646</v>
      </c>
      <c r="L57" s="522">
        <v>206448</v>
      </c>
      <c r="M57" s="522">
        <v>934790</v>
      </c>
      <c r="N57" s="522">
        <v>136562</v>
      </c>
      <c r="O57" s="525">
        <v>1071352</v>
      </c>
      <c r="P57" s="522">
        <v>27553977</v>
      </c>
      <c r="Q57" s="522">
        <v>0</v>
      </c>
      <c r="R57" s="531">
        <v>27553977</v>
      </c>
      <c r="S57" s="531"/>
      <c r="T57" s="531">
        <v>26482625</v>
      </c>
      <c r="U57" s="531">
        <v>26482625</v>
      </c>
      <c r="V57" s="516">
        <v>27303969</v>
      </c>
      <c r="W57" s="516">
        <v>27303969</v>
      </c>
      <c r="X57" s="518">
        <v>-297648</v>
      </c>
      <c r="Y57" s="518">
        <v>-25031</v>
      </c>
      <c r="Z57" s="516">
        <v>-322679</v>
      </c>
      <c r="AA57" s="513"/>
      <c r="AB57" s="517">
        <v>888</v>
      </c>
      <c r="AC57" s="517">
        <v>1692060</v>
      </c>
      <c r="AD57" s="518">
        <v>-104618</v>
      </c>
      <c r="AE57" s="518">
        <v>90003</v>
      </c>
      <c r="AF57" s="518">
        <v>-14615</v>
      </c>
      <c r="AG57" s="517">
        <v>2414</v>
      </c>
      <c r="AH57" s="517">
        <v>9994003</v>
      </c>
      <c r="AI57" s="518">
        <v>-668477</v>
      </c>
      <c r="AJ57" s="519">
        <v>403148</v>
      </c>
      <c r="AK57" s="518">
        <v>-265329</v>
      </c>
      <c r="AL57" s="517">
        <v>94</v>
      </c>
      <c r="AM57" s="517">
        <v>634647</v>
      </c>
      <c r="AN57" s="518">
        <v>-39141</v>
      </c>
      <c r="AO57" s="518">
        <v>20227</v>
      </c>
      <c r="AP57" s="518">
        <v>-18914</v>
      </c>
      <c r="AQ57" s="517">
        <v>8</v>
      </c>
      <c r="AR57" s="517">
        <v>1105874</v>
      </c>
      <c r="AS57" s="518">
        <v>-31772</v>
      </c>
      <c r="AT57" s="518">
        <v>35392</v>
      </c>
      <c r="AU57" s="518">
        <v>3620</v>
      </c>
      <c r="AV57" s="517">
        <v>3</v>
      </c>
      <c r="AW57" s="517">
        <v>234976</v>
      </c>
      <c r="AX57" s="518">
        <v>-11918</v>
      </c>
      <c r="AY57" s="518">
        <v>9508</v>
      </c>
      <c r="AZ57" s="518">
        <v>-2410</v>
      </c>
      <c r="BA57" s="520">
        <v>-297648</v>
      </c>
      <c r="BB57" s="517">
        <v>58</v>
      </c>
      <c r="BC57" s="517">
        <v>1046470</v>
      </c>
      <c r="BD57" s="518">
        <v>-64622</v>
      </c>
      <c r="BE57" s="519">
        <v>38973</v>
      </c>
      <c r="BF57" s="518">
        <v>-25649</v>
      </c>
      <c r="BG57" s="517">
        <v>1</v>
      </c>
      <c r="BH57" s="517">
        <v>127592</v>
      </c>
      <c r="BI57" s="518">
        <v>-5423</v>
      </c>
      <c r="BJ57" s="518">
        <v>6041</v>
      </c>
      <c r="BK57" s="518">
        <v>618</v>
      </c>
      <c r="BL57" s="520">
        <v>-25031</v>
      </c>
      <c r="BM57" s="517">
        <v>0</v>
      </c>
      <c r="BN57" s="518">
        <v>-322679</v>
      </c>
      <c r="BO57" s="517">
        <v>0</v>
      </c>
      <c r="BP57" s="517">
        <v>0</v>
      </c>
      <c r="BQ57" s="517">
        <v>0</v>
      </c>
      <c r="BR57" s="517">
        <v>2508</v>
      </c>
      <c r="BS57" s="517">
        <v>10628650</v>
      </c>
      <c r="BT57" s="518">
        <v>423375</v>
      </c>
      <c r="BU57" s="521">
        <v>58</v>
      </c>
      <c r="BV57" s="521">
        <v>1046470</v>
      </c>
      <c r="BW57" s="516">
        <v>38973</v>
      </c>
    </row>
    <row r="58" spans="1:75">
      <c r="A58" s="491">
        <f t="shared" si="3"/>
        <v>2005</v>
      </c>
      <c r="B58" s="491">
        <v>12</v>
      </c>
      <c r="C58" s="522">
        <v>18434750</v>
      </c>
      <c r="D58" s="531">
        <v>1954537</v>
      </c>
      <c r="E58" s="531">
        <v>20389287</v>
      </c>
      <c r="F58" s="525">
        <v>9361989</v>
      </c>
      <c r="G58" s="525">
        <v>257593</v>
      </c>
      <c r="H58" s="522">
        <v>9619582</v>
      </c>
      <c r="I58" s="525">
        <v>3213502</v>
      </c>
      <c r="J58" s="531">
        <v>-40217</v>
      </c>
      <c r="K58" s="531">
        <v>3173285</v>
      </c>
      <c r="L58" s="522">
        <v>206850</v>
      </c>
      <c r="M58" s="522">
        <v>1103626</v>
      </c>
      <c r="N58" s="522">
        <v>156365</v>
      </c>
      <c r="O58" s="525">
        <v>1259991</v>
      </c>
      <c r="P58" s="522">
        <v>34648995</v>
      </c>
      <c r="Q58" s="522">
        <v>0</v>
      </c>
      <c r="R58" s="531">
        <v>34648995</v>
      </c>
      <c r="S58" s="531"/>
      <c r="T58" s="531">
        <v>33389004</v>
      </c>
      <c r="U58" s="531">
        <v>33389004</v>
      </c>
      <c r="V58" s="516">
        <v>31217091</v>
      </c>
      <c r="W58" s="516">
        <v>31217091</v>
      </c>
      <c r="X58" s="518">
        <v>-297648</v>
      </c>
      <c r="Y58" s="518">
        <v>-25031</v>
      </c>
      <c r="Z58" s="516">
        <v>-322679</v>
      </c>
      <c r="AA58" s="513"/>
      <c r="AB58" s="517">
        <v>888</v>
      </c>
      <c r="AC58" s="517">
        <v>1692060</v>
      </c>
      <c r="AD58" s="518">
        <v>-104618</v>
      </c>
      <c r="AE58" s="518">
        <v>90003</v>
      </c>
      <c r="AF58" s="518">
        <v>-14615</v>
      </c>
      <c r="AG58" s="517">
        <v>2414</v>
      </c>
      <c r="AH58" s="517">
        <v>9994003</v>
      </c>
      <c r="AI58" s="518">
        <v>-668477</v>
      </c>
      <c r="AJ58" s="519">
        <v>403148</v>
      </c>
      <c r="AK58" s="518">
        <v>-265329</v>
      </c>
      <c r="AL58" s="517">
        <v>94</v>
      </c>
      <c r="AM58" s="517">
        <v>634647</v>
      </c>
      <c r="AN58" s="518">
        <v>-39141</v>
      </c>
      <c r="AO58" s="518">
        <v>20227</v>
      </c>
      <c r="AP58" s="518">
        <v>-18914</v>
      </c>
      <c r="AQ58" s="517">
        <v>8</v>
      </c>
      <c r="AR58" s="517">
        <v>1105874</v>
      </c>
      <c r="AS58" s="518">
        <v>-31772</v>
      </c>
      <c r="AT58" s="518">
        <v>35392</v>
      </c>
      <c r="AU58" s="518">
        <v>3620</v>
      </c>
      <c r="AV58" s="517">
        <v>3</v>
      </c>
      <c r="AW58" s="517">
        <v>234976</v>
      </c>
      <c r="AX58" s="518">
        <v>-11918</v>
      </c>
      <c r="AY58" s="518">
        <v>9508</v>
      </c>
      <c r="AZ58" s="518">
        <v>-2410</v>
      </c>
      <c r="BA58" s="520">
        <v>-297648</v>
      </c>
      <c r="BB58" s="517">
        <v>58</v>
      </c>
      <c r="BC58" s="517">
        <v>1046470</v>
      </c>
      <c r="BD58" s="518">
        <v>-64622</v>
      </c>
      <c r="BE58" s="519">
        <v>38973</v>
      </c>
      <c r="BF58" s="518">
        <v>-25649</v>
      </c>
      <c r="BG58" s="517">
        <v>1</v>
      </c>
      <c r="BH58" s="517">
        <v>127592</v>
      </c>
      <c r="BI58" s="518">
        <v>-5423</v>
      </c>
      <c r="BJ58" s="518">
        <v>6041</v>
      </c>
      <c r="BK58" s="518">
        <v>618</v>
      </c>
      <c r="BL58" s="520">
        <v>-25031</v>
      </c>
      <c r="BM58" s="517">
        <v>0</v>
      </c>
      <c r="BN58" s="518">
        <v>-322679</v>
      </c>
      <c r="BO58" s="517">
        <v>0</v>
      </c>
      <c r="BP58" s="517">
        <v>0</v>
      </c>
      <c r="BQ58" s="517">
        <v>0</v>
      </c>
      <c r="BR58" s="517">
        <v>2508</v>
      </c>
      <c r="BS58" s="517">
        <v>10628650</v>
      </c>
      <c r="BT58" s="518">
        <v>423375</v>
      </c>
      <c r="BU58" s="521">
        <v>58</v>
      </c>
      <c r="BV58" s="521">
        <v>1046470</v>
      </c>
      <c r="BW58" s="516">
        <v>38973</v>
      </c>
    </row>
    <row r="59" spans="1:75">
      <c r="B59" s="492" t="s">
        <v>112</v>
      </c>
      <c r="C59" s="525">
        <v>240409180</v>
      </c>
      <c r="D59" s="513">
        <v>1042311</v>
      </c>
      <c r="E59" s="513">
        <v>241451491</v>
      </c>
      <c r="F59" s="513">
        <v>122173095</v>
      </c>
      <c r="G59" s="513">
        <v>611314</v>
      </c>
      <c r="H59" s="531">
        <v>122784409</v>
      </c>
      <c r="I59" s="513">
        <v>43909269</v>
      </c>
      <c r="J59" s="513">
        <v>67395</v>
      </c>
      <c r="K59" s="513">
        <v>43976664</v>
      </c>
      <c r="L59" s="525">
        <v>2453764</v>
      </c>
      <c r="M59" s="531">
        <v>13028346</v>
      </c>
      <c r="N59" s="531">
        <v>1988503</v>
      </c>
      <c r="O59" s="531">
        <v>15016849</v>
      </c>
      <c r="P59" s="531">
        <v>425683177</v>
      </c>
      <c r="Q59" s="522">
        <v>0</v>
      </c>
      <c r="R59" s="531">
        <v>425683177</v>
      </c>
      <c r="S59" s="513">
        <v>10033218</v>
      </c>
      <c r="T59" s="531">
        <v>410666328</v>
      </c>
      <c r="U59" s="531">
        <v>410666328</v>
      </c>
      <c r="V59" s="531">
        <v>408945308</v>
      </c>
      <c r="W59" s="531">
        <v>408945308</v>
      </c>
      <c r="X59" s="531">
        <v>-1875208</v>
      </c>
      <c r="Y59" s="531">
        <v>-147360</v>
      </c>
      <c r="Z59" s="531">
        <v>-2022568</v>
      </c>
      <c r="AA59" s="513"/>
      <c r="AB59" s="533"/>
      <c r="AC59" s="533">
        <v>20304720</v>
      </c>
      <c r="AD59" s="534">
        <v>-1255416</v>
      </c>
      <c r="AE59" s="534">
        <v>1080036</v>
      </c>
      <c r="AF59" s="534">
        <v>-175380</v>
      </c>
      <c r="AG59" s="533"/>
      <c r="AH59" s="533">
        <v>135798748</v>
      </c>
      <c r="AI59" s="534">
        <v>-8021724</v>
      </c>
      <c r="AJ59" s="535">
        <v>6420640</v>
      </c>
      <c r="AK59" s="534">
        <v>-1601084</v>
      </c>
      <c r="AL59" s="533"/>
      <c r="AM59" s="533">
        <v>7615764</v>
      </c>
      <c r="AN59" s="534">
        <v>-469692</v>
      </c>
      <c r="AO59" s="534">
        <v>356428</v>
      </c>
      <c r="AP59" s="534">
        <v>-113264</v>
      </c>
      <c r="AQ59" s="533"/>
      <c r="AR59" s="533">
        <v>13270488</v>
      </c>
      <c r="AS59" s="534">
        <v>-381264</v>
      </c>
      <c r="AT59" s="534">
        <v>424704</v>
      </c>
      <c r="AU59" s="534">
        <v>43440</v>
      </c>
      <c r="AV59" s="533"/>
      <c r="AW59" s="533">
        <v>2819712</v>
      </c>
      <c r="AX59" s="534">
        <v>-143016</v>
      </c>
      <c r="AY59" s="534">
        <v>114096</v>
      </c>
      <c r="AZ59" s="534">
        <v>-28920</v>
      </c>
      <c r="BA59" s="536">
        <v>-1875208</v>
      </c>
      <c r="BB59" s="533"/>
      <c r="BC59" s="533">
        <v>11841528</v>
      </c>
      <c r="BD59" s="534">
        <v>-775464</v>
      </c>
      <c r="BE59" s="535">
        <v>620688</v>
      </c>
      <c r="BF59" s="534">
        <v>-154776</v>
      </c>
      <c r="BG59" s="533"/>
      <c r="BH59" s="533">
        <v>1531104</v>
      </c>
      <c r="BI59" s="534">
        <v>-65076</v>
      </c>
      <c r="BJ59" s="534">
        <v>72492</v>
      </c>
      <c r="BK59" s="534">
        <v>7416</v>
      </c>
      <c r="BL59" s="536">
        <v>-147360</v>
      </c>
      <c r="BM59" s="517">
        <v>0</v>
      </c>
      <c r="BN59" s="534">
        <v>-2022568</v>
      </c>
      <c r="BO59" s="517">
        <v>0</v>
      </c>
      <c r="BP59" s="517">
        <v>0</v>
      </c>
      <c r="BQ59" s="517">
        <v>0</v>
      </c>
      <c r="BS59" s="533">
        <v>143414512</v>
      </c>
      <c r="BT59" s="534">
        <v>6777068</v>
      </c>
      <c r="BV59" s="533">
        <v>11841528</v>
      </c>
      <c r="BW59" s="534">
        <v>620688</v>
      </c>
    </row>
    <row r="60" spans="1:75">
      <c r="A60" s="491">
        <f t="shared" ref="A60:A71" si="4">A47+1</f>
        <v>2006</v>
      </c>
      <c r="B60" s="491">
        <v>1</v>
      </c>
      <c r="C60" s="522">
        <v>22533959</v>
      </c>
      <c r="D60" s="531">
        <v>546145</v>
      </c>
      <c r="E60" s="531">
        <v>23080104</v>
      </c>
      <c r="F60" s="525">
        <v>9669974</v>
      </c>
      <c r="G60" s="525">
        <v>-885366</v>
      </c>
      <c r="H60" s="522">
        <v>8784608</v>
      </c>
      <c r="I60" s="525">
        <v>3247522</v>
      </c>
      <c r="J60" s="531">
        <v>-107346</v>
      </c>
      <c r="K60" s="531">
        <v>3140176</v>
      </c>
      <c r="L60" s="522">
        <v>207311</v>
      </c>
      <c r="M60" s="522">
        <v>1246892</v>
      </c>
      <c r="N60" s="522">
        <v>172276</v>
      </c>
      <c r="O60" s="525">
        <v>1419168</v>
      </c>
      <c r="P60" s="522">
        <v>36631367</v>
      </c>
      <c r="Q60" s="522">
        <v>0</v>
      </c>
      <c r="R60" s="531">
        <v>36631367</v>
      </c>
      <c r="S60" s="531"/>
      <c r="T60" s="531">
        <v>35212199</v>
      </c>
      <c r="U60" s="531">
        <v>35212199</v>
      </c>
      <c r="V60" s="516">
        <v>35658766</v>
      </c>
      <c r="W60" s="516">
        <v>35658766</v>
      </c>
      <c r="X60" s="518">
        <v>-297648</v>
      </c>
      <c r="Y60" s="518">
        <v>-25031</v>
      </c>
      <c r="Z60" s="516">
        <v>-322679</v>
      </c>
      <c r="AA60" s="513"/>
      <c r="AB60" s="517">
        <v>888</v>
      </c>
      <c r="AC60" s="517">
        <v>1692060</v>
      </c>
      <c r="AD60" s="518">
        <v>-104618</v>
      </c>
      <c r="AE60" s="518">
        <v>90003</v>
      </c>
      <c r="AF60" s="518">
        <v>-14615</v>
      </c>
      <c r="AG60" s="517">
        <v>2414</v>
      </c>
      <c r="AH60" s="517">
        <v>9994003</v>
      </c>
      <c r="AI60" s="518">
        <v>-668477</v>
      </c>
      <c r="AJ60" s="519">
        <v>403148</v>
      </c>
      <c r="AK60" s="518">
        <v>-265329</v>
      </c>
      <c r="AL60" s="517">
        <v>94</v>
      </c>
      <c r="AM60" s="517">
        <v>634647</v>
      </c>
      <c r="AN60" s="518">
        <v>-39141</v>
      </c>
      <c r="AO60" s="518">
        <v>20227</v>
      </c>
      <c r="AP60" s="518">
        <v>-18914</v>
      </c>
      <c r="AQ60" s="517">
        <v>8</v>
      </c>
      <c r="AR60" s="517">
        <v>1105874</v>
      </c>
      <c r="AS60" s="518">
        <v>-31772</v>
      </c>
      <c r="AT60" s="518">
        <v>35392</v>
      </c>
      <c r="AU60" s="518">
        <v>3620</v>
      </c>
      <c r="AV60" s="517">
        <v>3</v>
      </c>
      <c r="AW60" s="517">
        <v>234976</v>
      </c>
      <c r="AX60" s="518">
        <v>-11918</v>
      </c>
      <c r="AY60" s="518">
        <v>9508</v>
      </c>
      <c r="AZ60" s="518">
        <v>-2410</v>
      </c>
      <c r="BA60" s="520">
        <v>-297648</v>
      </c>
      <c r="BB60" s="517">
        <v>58</v>
      </c>
      <c r="BC60" s="517">
        <v>1046470</v>
      </c>
      <c r="BD60" s="518">
        <v>-64622</v>
      </c>
      <c r="BE60" s="519">
        <v>38973</v>
      </c>
      <c r="BF60" s="518">
        <v>-25649</v>
      </c>
      <c r="BG60" s="517">
        <v>1</v>
      </c>
      <c r="BH60" s="517">
        <v>127592</v>
      </c>
      <c r="BI60" s="518">
        <v>-5423</v>
      </c>
      <c r="BJ60" s="518">
        <v>6041</v>
      </c>
      <c r="BK60" s="518">
        <v>618</v>
      </c>
      <c r="BL60" s="520">
        <v>-25031</v>
      </c>
      <c r="BM60" s="517">
        <v>0</v>
      </c>
      <c r="BN60" s="518">
        <v>-322679</v>
      </c>
      <c r="BO60" s="517">
        <v>0</v>
      </c>
      <c r="BP60" s="517">
        <v>0</v>
      </c>
      <c r="BQ60" s="517">
        <v>0</v>
      </c>
      <c r="BR60" s="517">
        <v>2508</v>
      </c>
      <c r="BS60" s="517">
        <v>10628650</v>
      </c>
      <c r="BT60" s="518">
        <v>423375</v>
      </c>
      <c r="BU60" s="521">
        <v>58</v>
      </c>
      <c r="BV60" s="521">
        <v>1046470</v>
      </c>
      <c r="BW60" s="516">
        <v>38973</v>
      </c>
    </row>
    <row r="61" spans="1:75">
      <c r="A61" s="491">
        <f t="shared" si="4"/>
        <v>2006</v>
      </c>
      <c r="B61" s="491">
        <v>2</v>
      </c>
      <c r="C61" s="522">
        <v>19842050</v>
      </c>
      <c r="D61" s="531">
        <v>-2350353</v>
      </c>
      <c r="E61" s="531">
        <v>17491697</v>
      </c>
      <c r="F61" s="525">
        <v>9552533</v>
      </c>
      <c r="G61" s="525">
        <v>-613561</v>
      </c>
      <c r="H61" s="522">
        <v>8938972</v>
      </c>
      <c r="I61" s="525">
        <v>3259982</v>
      </c>
      <c r="J61" s="531">
        <v>-41610</v>
      </c>
      <c r="K61" s="531">
        <v>3218372</v>
      </c>
      <c r="L61" s="522">
        <v>207802</v>
      </c>
      <c r="M61" s="522">
        <v>1106687</v>
      </c>
      <c r="N61" s="522">
        <v>156586</v>
      </c>
      <c r="O61" s="525">
        <v>1263273</v>
      </c>
      <c r="P61" s="522">
        <v>31120116</v>
      </c>
      <c r="Q61" s="522">
        <v>0</v>
      </c>
      <c r="R61" s="531">
        <v>31120116</v>
      </c>
      <c r="S61" s="531"/>
      <c r="T61" s="531">
        <v>29856843</v>
      </c>
      <c r="U61" s="531">
        <v>29856843</v>
      </c>
      <c r="V61" s="516">
        <v>32862367</v>
      </c>
      <c r="W61" s="516">
        <v>32862367</v>
      </c>
      <c r="X61" s="518">
        <v>-297648</v>
      </c>
      <c r="Y61" s="518">
        <v>-25031</v>
      </c>
      <c r="Z61" s="516">
        <v>-322679</v>
      </c>
      <c r="AA61" s="513"/>
      <c r="AB61" s="517">
        <v>888</v>
      </c>
      <c r="AC61" s="517">
        <v>1692060</v>
      </c>
      <c r="AD61" s="518">
        <v>-104618</v>
      </c>
      <c r="AE61" s="518">
        <v>90003</v>
      </c>
      <c r="AF61" s="518">
        <v>-14615</v>
      </c>
      <c r="AG61" s="517">
        <v>2414</v>
      </c>
      <c r="AH61" s="517">
        <v>9994003</v>
      </c>
      <c r="AI61" s="518">
        <v>-668477</v>
      </c>
      <c r="AJ61" s="519">
        <v>403148</v>
      </c>
      <c r="AK61" s="518">
        <v>-265329</v>
      </c>
      <c r="AL61" s="517">
        <v>94</v>
      </c>
      <c r="AM61" s="517">
        <v>634647</v>
      </c>
      <c r="AN61" s="518">
        <v>-39141</v>
      </c>
      <c r="AO61" s="518">
        <v>20227</v>
      </c>
      <c r="AP61" s="518">
        <v>-18914</v>
      </c>
      <c r="AQ61" s="517">
        <v>8</v>
      </c>
      <c r="AR61" s="517">
        <v>1105874</v>
      </c>
      <c r="AS61" s="518">
        <v>-31772</v>
      </c>
      <c r="AT61" s="518">
        <v>35392</v>
      </c>
      <c r="AU61" s="518">
        <v>3620</v>
      </c>
      <c r="AV61" s="517">
        <v>3</v>
      </c>
      <c r="AW61" s="517">
        <v>234976</v>
      </c>
      <c r="AX61" s="518">
        <v>-11918</v>
      </c>
      <c r="AY61" s="518">
        <v>9508</v>
      </c>
      <c r="AZ61" s="518">
        <v>-2410</v>
      </c>
      <c r="BA61" s="520">
        <v>-297648</v>
      </c>
      <c r="BB61" s="517">
        <v>58</v>
      </c>
      <c r="BC61" s="517">
        <v>1046470</v>
      </c>
      <c r="BD61" s="518">
        <v>-64622</v>
      </c>
      <c r="BE61" s="519">
        <v>38973</v>
      </c>
      <c r="BF61" s="518">
        <v>-25649</v>
      </c>
      <c r="BG61" s="517">
        <v>1</v>
      </c>
      <c r="BH61" s="517">
        <v>127592</v>
      </c>
      <c r="BI61" s="518">
        <v>-5423</v>
      </c>
      <c r="BJ61" s="518">
        <v>6041</v>
      </c>
      <c r="BK61" s="518">
        <v>618</v>
      </c>
      <c r="BL61" s="520">
        <v>-25031</v>
      </c>
      <c r="BM61" s="517">
        <v>0</v>
      </c>
      <c r="BN61" s="518">
        <v>-322679</v>
      </c>
      <c r="BO61" s="517">
        <v>0</v>
      </c>
      <c r="BP61" s="517">
        <v>0</v>
      </c>
      <c r="BQ61" s="517">
        <v>0</v>
      </c>
      <c r="BR61" s="517">
        <v>2508</v>
      </c>
      <c r="BS61" s="517">
        <v>10628650</v>
      </c>
      <c r="BT61" s="518">
        <v>423375</v>
      </c>
      <c r="BU61" s="521">
        <v>58</v>
      </c>
      <c r="BV61" s="521">
        <v>1046470</v>
      </c>
      <c r="BW61" s="516">
        <v>38973</v>
      </c>
    </row>
    <row r="62" spans="1:75">
      <c r="A62" s="491">
        <f t="shared" si="4"/>
        <v>2006</v>
      </c>
      <c r="B62" s="491">
        <v>3</v>
      </c>
      <c r="C62" s="522">
        <v>17985655</v>
      </c>
      <c r="D62" s="531">
        <v>577858</v>
      </c>
      <c r="E62" s="531">
        <v>18563513</v>
      </c>
      <c r="F62" s="525">
        <v>9295202</v>
      </c>
      <c r="G62" s="525">
        <v>333642</v>
      </c>
      <c r="H62" s="522">
        <v>9628844</v>
      </c>
      <c r="I62" s="525">
        <v>3433647</v>
      </c>
      <c r="J62" s="531">
        <v>26504</v>
      </c>
      <c r="K62" s="531">
        <v>3460151</v>
      </c>
      <c r="L62" s="522">
        <v>208264</v>
      </c>
      <c r="M62" s="522">
        <v>961321</v>
      </c>
      <c r="N62" s="522">
        <v>145417</v>
      </c>
      <c r="O62" s="525">
        <v>1106738</v>
      </c>
      <c r="P62" s="522">
        <v>32967510</v>
      </c>
      <c r="Q62" s="522">
        <v>0</v>
      </c>
      <c r="R62" s="531">
        <v>32967510</v>
      </c>
      <c r="S62" s="531"/>
      <c r="T62" s="531">
        <v>31860772</v>
      </c>
      <c r="U62" s="531">
        <v>31860772</v>
      </c>
      <c r="V62" s="516">
        <v>30922768</v>
      </c>
      <c r="W62" s="516">
        <v>30922768</v>
      </c>
      <c r="X62" s="518">
        <v>-297648</v>
      </c>
      <c r="Y62" s="518">
        <v>-25031</v>
      </c>
      <c r="Z62" s="516">
        <v>-322679</v>
      </c>
      <c r="AA62" s="513"/>
      <c r="AB62" s="517">
        <v>888</v>
      </c>
      <c r="AC62" s="517">
        <v>1692060</v>
      </c>
      <c r="AD62" s="518">
        <v>-104618</v>
      </c>
      <c r="AE62" s="518">
        <v>90003</v>
      </c>
      <c r="AF62" s="518">
        <v>-14615</v>
      </c>
      <c r="AG62" s="517">
        <v>2414</v>
      </c>
      <c r="AH62" s="517">
        <v>9994003</v>
      </c>
      <c r="AI62" s="518">
        <v>-668477</v>
      </c>
      <c r="AJ62" s="519">
        <v>403148</v>
      </c>
      <c r="AK62" s="518">
        <v>-265329</v>
      </c>
      <c r="AL62" s="517">
        <v>94</v>
      </c>
      <c r="AM62" s="517">
        <v>634647</v>
      </c>
      <c r="AN62" s="518">
        <v>-39141</v>
      </c>
      <c r="AO62" s="518">
        <v>20227</v>
      </c>
      <c r="AP62" s="518">
        <v>-18914</v>
      </c>
      <c r="AQ62" s="517">
        <v>8</v>
      </c>
      <c r="AR62" s="517">
        <v>1105874</v>
      </c>
      <c r="AS62" s="518">
        <v>-31772</v>
      </c>
      <c r="AT62" s="518">
        <v>35392</v>
      </c>
      <c r="AU62" s="518">
        <v>3620</v>
      </c>
      <c r="AV62" s="517">
        <v>3</v>
      </c>
      <c r="AW62" s="517">
        <v>234976</v>
      </c>
      <c r="AX62" s="518">
        <v>-11918</v>
      </c>
      <c r="AY62" s="518">
        <v>9508</v>
      </c>
      <c r="AZ62" s="518">
        <v>-2410</v>
      </c>
      <c r="BA62" s="520">
        <v>-297648</v>
      </c>
      <c r="BB62" s="517">
        <v>58</v>
      </c>
      <c r="BC62" s="517">
        <v>1046470</v>
      </c>
      <c r="BD62" s="518">
        <v>-64622</v>
      </c>
      <c r="BE62" s="519">
        <v>38973</v>
      </c>
      <c r="BF62" s="518">
        <v>-25649</v>
      </c>
      <c r="BG62" s="517">
        <v>1</v>
      </c>
      <c r="BH62" s="517">
        <v>127592</v>
      </c>
      <c r="BI62" s="518">
        <v>-5423</v>
      </c>
      <c r="BJ62" s="518">
        <v>6041</v>
      </c>
      <c r="BK62" s="518">
        <v>618</v>
      </c>
      <c r="BL62" s="520">
        <v>-25031</v>
      </c>
      <c r="BM62" s="517">
        <v>0</v>
      </c>
      <c r="BN62" s="518">
        <v>-322679</v>
      </c>
      <c r="BO62" s="517">
        <v>0</v>
      </c>
      <c r="BP62" s="517">
        <v>0</v>
      </c>
      <c r="BQ62" s="517">
        <v>0</v>
      </c>
      <c r="BR62" s="517">
        <v>2508</v>
      </c>
      <c r="BS62" s="517">
        <v>10628650</v>
      </c>
      <c r="BT62" s="518">
        <v>423375</v>
      </c>
      <c r="BU62" s="521">
        <v>58</v>
      </c>
      <c r="BV62" s="521">
        <v>1046470</v>
      </c>
      <c r="BW62" s="516">
        <v>38973</v>
      </c>
    </row>
    <row r="63" spans="1:75">
      <c r="A63" s="491">
        <f t="shared" si="4"/>
        <v>2006</v>
      </c>
      <c r="B63" s="491">
        <v>4</v>
      </c>
      <c r="C63" s="522">
        <v>15842392</v>
      </c>
      <c r="D63" s="531">
        <v>-885582</v>
      </c>
      <c r="E63" s="531">
        <v>14956810</v>
      </c>
      <c r="F63" s="525">
        <v>9537521</v>
      </c>
      <c r="G63" s="525">
        <v>456058</v>
      </c>
      <c r="H63" s="522">
        <v>9993579</v>
      </c>
      <c r="I63" s="525">
        <v>3736712</v>
      </c>
      <c r="J63" s="531">
        <v>162889</v>
      </c>
      <c r="K63" s="531">
        <v>3899601</v>
      </c>
      <c r="L63" s="522">
        <v>208683</v>
      </c>
      <c r="M63" s="522">
        <v>946865</v>
      </c>
      <c r="N63" s="522">
        <v>152132</v>
      </c>
      <c r="O63" s="525">
        <v>1098997</v>
      </c>
      <c r="P63" s="522">
        <v>30157670</v>
      </c>
      <c r="Q63" s="522">
        <v>0</v>
      </c>
      <c r="R63" s="531">
        <v>30157670</v>
      </c>
      <c r="S63" s="531"/>
      <c r="T63" s="531">
        <v>29058673</v>
      </c>
      <c r="U63" s="531">
        <v>29058673</v>
      </c>
      <c r="V63" s="516">
        <v>29325308</v>
      </c>
      <c r="W63" s="516">
        <v>29325308</v>
      </c>
      <c r="X63" s="518">
        <v>-297648</v>
      </c>
      <c r="Y63" s="518">
        <v>-25031</v>
      </c>
      <c r="Z63" s="516">
        <v>-322679</v>
      </c>
      <c r="AA63" s="513"/>
      <c r="AB63" s="517">
        <v>888</v>
      </c>
      <c r="AC63" s="517">
        <v>1692060</v>
      </c>
      <c r="AD63" s="518">
        <v>-104618</v>
      </c>
      <c r="AE63" s="518">
        <v>90003</v>
      </c>
      <c r="AF63" s="518">
        <v>-14615</v>
      </c>
      <c r="AG63" s="517">
        <v>2414</v>
      </c>
      <c r="AH63" s="517">
        <v>9994003</v>
      </c>
      <c r="AI63" s="518">
        <v>-668477</v>
      </c>
      <c r="AJ63" s="519">
        <v>403148</v>
      </c>
      <c r="AK63" s="518">
        <v>-265329</v>
      </c>
      <c r="AL63" s="517">
        <v>94</v>
      </c>
      <c r="AM63" s="517">
        <v>634647</v>
      </c>
      <c r="AN63" s="518">
        <v>-39141</v>
      </c>
      <c r="AO63" s="518">
        <v>20227</v>
      </c>
      <c r="AP63" s="518">
        <v>-18914</v>
      </c>
      <c r="AQ63" s="517">
        <v>8</v>
      </c>
      <c r="AR63" s="517">
        <v>1105874</v>
      </c>
      <c r="AS63" s="518">
        <v>-31772</v>
      </c>
      <c r="AT63" s="518">
        <v>35392</v>
      </c>
      <c r="AU63" s="518">
        <v>3620</v>
      </c>
      <c r="AV63" s="517">
        <v>3</v>
      </c>
      <c r="AW63" s="517">
        <v>234976</v>
      </c>
      <c r="AX63" s="518">
        <v>-11918</v>
      </c>
      <c r="AY63" s="518">
        <v>9508</v>
      </c>
      <c r="AZ63" s="518">
        <v>-2410</v>
      </c>
      <c r="BA63" s="520">
        <v>-297648</v>
      </c>
      <c r="BB63" s="517">
        <v>58</v>
      </c>
      <c r="BC63" s="517">
        <v>1046470</v>
      </c>
      <c r="BD63" s="518">
        <v>-64622</v>
      </c>
      <c r="BE63" s="519">
        <v>38973</v>
      </c>
      <c r="BF63" s="518">
        <v>-25649</v>
      </c>
      <c r="BG63" s="517">
        <v>1</v>
      </c>
      <c r="BH63" s="517">
        <v>127592</v>
      </c>
      <c r="BI63" s="518">
        <v>-5423</v>
      </c>
      <c r="BJ63" s="518">
        <v>6041</v>
      </c>
      <c r="BK63" s="518">
        <v>618</v>
      </c>
      <c r="BL63" s="520">
        <v>-25031</v>
      </c>
      <c r="BM63" s="517">
        <v>0</v>
      </c>
      <c r="BN63" s="518">
        <v>-322679</v>
      </c>
      <c r="BO63" s="517">
        <v>0</v>
      </c>
      <c r="BP63" s="517">
        <v>0</v>
      </c>
      <c r="BQ63" s="517">
        <v>0</v>
      </c>
      <c r="BR63" s="517">
        <v>2508</v>
      </c>
      <c r="BS63" s="517">
        <v>10628650</v>
      </c>
      <c r="BT63" s="518">
        <v>423375</v>
      </c>
      <c r="BU63" s="521">
        <v>58</v>
      </c>
      <c r="BV63" s="521">
        <v>1046470</v>
      </c>
      <c r="BW63" s="516">
        <v>38973</v>
      </c>
    </row>
    <row r="64" spans="1:75">
      <c r="A64" s="491">
        <f t="shared" si="4"/>
        <v>2006</v>
      </c>
      <c r="B64" s="491">
        <v>5</v>
      </c>
      <c r="C64" s="522">
        <v>16802859</v>
      </c>
      <c r="D64" s="531">
        <v>2603391</v>
      </c>
      <c r="E64" s="531">
        <v>19406250</v>
      </c>
      <c r="F64" s="525">
        <v>9991589</v>
      </c>
      <c r="G64" s="525">
        <v>2042472</v>
      </c>
      <c r="H64" s="522">
        <v>12034061</v>
      </c>
      <c r="I64" s="525">
        <v>4024533</v>
      </c>
      <c r="J64" s="531">
        <v>211277</v>
      </c>
      <c r="K64" s="531">
        <v>4235810</v>
      </c>
      <c r="L64" s="522">
        <v>209146</v>
      </c>
      <c r="M64" s="522">
        <v>1142869</v>
      </c>
      <c r="N64" s="522">
        <v>180529</v>
      </c>
      <c r="O64" s="525">
        <v>1323398</v>
      </c>
      <c r="P64" s="522">
        <v>37208665</v>
      </c>
      <c r="Q64" s="522">
        <v>0</v>
      </c>
      <c r="R64" s="531">
        <v>37208665</v>
      </c>
      <c r="S64" s="531"/>
      <c r="T64" s="531">
        <v>35885267</v>
      </c>
      <c r="U64" s="531">
        <v>35885267</v>
      </c>
      <c r="V64" s="516">
        <v>31028127</v>
      </c>
      <c r="W64" s="516">
        <v>31028127</v>
      </c>
      <c r="X64" s="518">
        <v>-297648</v>
      </c>
      <c r="Y64" s="518">
        <v>-25031</v>
      </c>
      <c r="Z64" s="516">
        <v>-322679</v>
      </c>
      <c r="AA64" s="513"/>
      <c r="AB64" s="517">
        <v>888</v>
      </c>
      <c r="AC64" s="517">
        <v>1692060</v>
      </c>
      <c r="AD64" s="518">
        <v>-104618</v>
      </c>
      <c r="AE64" s="518">
        <v>90003</v>
      </c>
      <c r="AF64" s="518">
        <v>-14615</v>
      </c>
      <c r="AG64" s="517">
        <v>2414</v>
      </c>
      <c r="AH64" s="517">
        <v>9994003</v>
      </c>
      <c r="AI64" s="518">
        <v>-668477</v>
      </c>
      <c r="AJ64" s="519">
        <v>403148</v>
      </c>
      <c r="AK64" s="518">
        <v>-265329</v>
      </c>
      <c r="AL64" s="517">
        <v>94</v>
      </c>
      <c r="AM64" s="517">
        <v>634647</v>
      </c>
      <c r="AN64" s="518">
        <v>-39141</v>
      </c>
      <c r="AO64" s="518">
        <v>20227</v>
      </c>
      <c r="AP64" s="518">
        <v>-18914</v>
      </c>
      <c r="AQ64" s="517">
        <v>8</v>
      </c>
      <c r="AR64" s="517">
        <v>1105874</v>
      </c>
      <c r="AS64" s="518">
        <v>-31772</v>
      </c>
      <c r="AT64" s="518">
        <v>35392</v>
      </c>
      <c r="AU64" s="518">
        <v>3620</v>
      </c>
      <c r="AV64" s="517">
        <v>3</v>
      </c>
      <c r="AW64" s="517">
        <v>234976</v>
      </c>
      <c r="AX64" s="518">
        <v>-11918</v>
      </c>
      <c r="AY64" s="518">
        <v>9508</v>
      </c>
      <c r="AZ64" s="518">
        <v>-2410</v>
      </c>
      <c r="BA64" s="520">
        <v>-297648</v>
      </c>
      <c r="BB64" s="517">
        <v>58</v>
      </c>
      <c r="BC64" s="517">
        <v>1046470</v>
      </c>
      <c r="BD64" s="518">
        <v>-64622</v>
      </c>
      <c r="BE64" s="519">
        <v>38973</v>
      </c>
      <c r="BF64" s="518">
        <v>-25649</v>
      </c>
      <c r="BG64" s="517">
        <v>1</v>
      </c>
      <c r="BH64" s="517">
        <v>127592</v>
      </c>
      <c r="BI64" s="518">
        <v>-5423</v>
      </c>
      <c r="BJ64" s="518">
        <v>6041</v>
      </c>
      <c r="BK64" s="518">
        <v>618</v>
      </c>
      <c r="BL64" s="520">
        <v>-25031</v>
      </c>
      <c r="BM64" s="517">
        <v>0</v>
      </c>
      <c r="BN64" s="518">
        <v>-322679</v>
      </c>
      <c r="BO64" s="517">
        <v>0</v>
      </c>
      <c r="BP64" s="517">
        <v>0</v>
      </c>
      <c r="BQ64" s="517">
        <v>0</v>
      </c>
      <c r="BR64" s="517">
        <v>2508</v>
      </c>
      <c r="BS64" s="517">
        <v>10628650</v>
      </c>
      <c r="BT64" s="518">
        <v>423375</v>
      </c>
      <c r="BU64" s="521">
        <v>58</v>
      </c>
      <c r="BV64" s="521">
        <v>1046470</v>
      </c>
      <c r="BW64" s="516">
        <v>38973</v>
      </c>
    </row>
    <row r="65" spans="1:75">
      <c r="A65" s="491">
        <f t="shared" si="4"/>
        <v>2006</v>
      </c>
      <c r="B65" s="491">
        <v>6</v>
      </c>
      <c r="C65" s="522">
        <v>22862982</v>
      </c>
      <c r="D65" s="531">
        <v>2681723</v>
      </c>
      <c r="E65" s="531">
        <v>25544705</v>
      </c>
      <c r="F65" s="525">
        <v>11504872</v>
      </c>
      <c r="G65" s="525">
        <v>4740</v>
      </c>
      <c r="H65" s="522">
        <v>11509612</v>
      </c>
      <c r="I65" s="525">
        <v>3993122</v>
      </c>
      <c r="J65" s="531">
        <v>-100311</v>
      </c>
      <c r="K65" s="531">
        <v>3892811</v>
      </c>
      <c r="L65" s="522">
        <v>209656</v>
      </c>
      <c r="M65" s="522">
        <v>1218609</v>
      </c>
      <c r="N65" s="522">
        <v>193740</v>
      </c>
      <c r="O65" s="525">
        <v>1412349</v>
      </c>
      <c r="P65" s="522">
        <v>42569133</v>
      </c>
      <c r="Q65" s="522">
        <v>0</v>
      </c>
      <c r="R65" s="531">
        <v>42569133</v>
      </c>
      <c r="S65" s="531"/>
      <c r="T65" s="531">
        <v>41156784</v>
      </c>
      <c r="U65" s="531">
        <v>41156784</v>
      </c>
      <c r="V65" s="516">
        <v>38570632</v>
      </c>
      <c r="W65" s="516">
        <v>38570632</v>
      </c>
      <c r="X65" s="518">
        <v>126494</v>
      </c>
      <c r="Y65" s="518">
        <v>13222</v>
      </c>
      <c r="Z65" s="516">
        <v>139716</v>
      </c>
      <c r="AA65" s="513"/>
      <c r="AB65" s="517">
        <v>888</v>
      </c>
      <c r="AC65" s="517">
        <v>1692060</v>
      </c>
      <c r="AD65" s="518">
        <v>-104618</v>
      </c>
      <c r="AE65" s="518">
        <v>90003</v>
      </c>
      <c r="AF65" s="518">
        <v>-14615</v>
      </c>
      <c r="AG65" s="517">
        <v>2414</v>
      </c>
      <c r="AH65" s="517">
        <v>13961681</v>
      </c>
      <c r="AI65" s="518">
        <v>-668477</v>
      </c>
      <c r="AJ65" s="519">
        <v>798864</v>
      </c>
      <c r="AK65" s="518">
        <v>130387</v>
      </c>
      <c r="AL65" s="517">
        <v>94</v>
      </c>
      <c r="AM65" s="517">
        <v>634647</v>
      </c>
      <c r="AN65" s="518">
        <v>-39141</v>
      </c>
      <c r="AO65" s="518">
        <v>48653</v>
      </c>
      <c r="AP65" s="518">
        <v>9512</v>
      </c>
      <c r="AQ65" s="517">
        <v>8</v>
      </c>
      <c r="AR65" s="517">
        <v>1105874</v>
      </c>
      <c r="AS65" s="518">
        <v>-31772</v>
      </c>
      <c r="AT65" s="518">
        <v>35392</v>
      </c>
      <c r="AU65" s="518">
        <v>3620</v>
      </c>
      <c r="AV65" s="517">
        <v>3</v>
      </c>
      <c r="AW65" s="517">
        <v>234976</v>
      </c>
      <c r="AX65" s="518">
        <v>-11918</v>
      </c>
      <c r="AY65" s="518">
        <v>9508</v>
      </c>
      <c r="AZ65" s="518">
        <v>-2410</v>
      </c>
      <c r="BA65" s="520">
        <v>126494</v>
      </c>
      <c r="BB65" s="517">
        <v>58</v>
      </c>
      <c r="BC65" s="517">
        <v>867442</v>
      </c>
      <c r="BD65" s="518">
        <v>-64622</v>
      </c>
      <c r="BE65" s="519">
        <v>77226</v>
      </c>
      <c r="BF65" s="518">
        <v>12604</v>
      </c>
      <c r="BG65" s="517">
        <v>1</v>
      </c>
      <c r="BH65" s="517">
        <v>127592</v>
      </c>
      <c r="BI65" s="518">
        <v>-5423</v>
      </c>
      <c r="BJ65" s="518">
        <v>6041</v>
      </c>
      <c r="BK65" s="518">
        <v>618</v>
      </c>
      <c r="BL65" s="520">
        <v>13222</v>
      </c>
      <c r="BM65" s="517">
        <v>0</v>
      </c>
      <c r="BN65" s="518">
        <v>139716</v>
      </c>
      <c r="BO65" s="517">
        <v>0</v>
      </c>
      <c r="BP65" s="517">
        <v>0</v>
      </c>
      <c r="BQ65" s="517">
        <v>0</v>
      </c>
      <c r="BR65" s="517">
        <v>2508</v>
      </c>
      <c r="BS65" s="517">
        <v>14596328</v>
      </c>
      <c r="BT65" s="518">
        <v>847517</v>
      </c>
      <c r="BU65" s="521">
        <v>58</v>
      </c>
      <c r="BV65" s="521">
        <v>867442</v>
      </c>
      <c r="BW65" s="516">
        <v>77226</v>
      </c>
    </row>
    <row r="66" spans="1:75">
      <c r="A66" s="491">
        <f t="shared" si="4"/>
        <v>2006</v>
      </c>
      <c r="B66" s="491">
        <v>7</v>
      </c>
      <c r="C66" s="522">
        <v>25437730</v>
      </c>
      <c r="D66" s="531">
        <v>1028645</v>
      </c>
      <c r="E66" s="531">
        <v>26466375</v>
      </c>
      <c r="F66" s="525">
        <v>11806086</v>
      </c>
      <c r="G66" s="525">
        <v>44310</v>
      </c>
      <c r="H66" s="522">
        <v>11850396</v>
      </c>
      <c r="I66" s="525">
        <v>4108088</v>
      </c>
      <c r="J66" s="531">
        <v>-73402</v>
      </c>
      <c r="K66" s="531">
        <v>4034686</v>
      </c>
      <c r="L66" s="522">
        <v>210007</v>
      </c>
      <c r="M66" s="522">
        <v>1346126</v>
      </c>
      <c r="N66" s="522">
        <v>210796</v>
      </c>
      <c r="O66" s="525">
        <v>1556922</v>
      </c>
      <c r="P66" s="522">
        <v>44118386</v>
      </c>
      <c r="Q66" s="522">
        <v>0</v>
      </c>
      <c r="R66" s="531">
        <v>44118386</v>
      </c>
      <c r="S66" s="531"/>
      <c r="T66" s="531">
        <v>42561464</v>
      </c>
      <c r="U66" s="531">
        <v>42561464</v>
      </c>
      <c r="V66" s="516">
        <v>41561911</v>
      </c>
      <c r="W66" s="516">
        <v>41561911</v>
      </c>
      <c r="X66" s="518">
        <v>126494</v>
      </c>
      <c r="Y66" s="518">
        <v>13222</v>
      </c>
      <c r="Z66" s="516">
        <v>139716</v>
      </c>
      <c r="AA66" s="513"/>
      <c r="AB66" s="517">
        <v>888</v>
      </c>
      <c r="AC66" s="517">
        <v>1692060</v>
      </c>
      <c r="AD66" s="518">
        <v>-104618</v>
      </c>
      <c r="AE66" s="518">
        <v>90003</v>
      </c>
      <c r="AF66" s="518">
        <v>-14615</v>
      </c>
      <c r="AG66" s="517">
        <v>2414</v>
      </c>
      <c r="AH66" s="517">
        <v>13961681</v>
      </c>
      <c r="AI66" s="518">
        <v>-668477</v>
      </c>
      <c r="AJ66" s="519">
        <v>798864</v>
      </c>
      <c r="AK66" s="518">
        <v>130387</v>
      </c>
      <c r="AL66" s="517">
        <v>94</v>
      </c>
      <c r="AM66" s="517">
        <v>634647</v>
      </c>
      <c r="AN66" s="518">
        <v>-39141</v>
      </c>
      <c r="AO66" s="518">
        <v>48653</v>
      </c>
      <c r="AP66" s="518">
        <v>9512</v>
      </c>
      <c r="AQ66" s="517">
        <v>8</v>
      </c>
      <c r="AR66" s="517">
        <v>1105874</v>
      </c>
      <c r="AS66" s="518">
        <v>-31772</v>
      </c>
      <c r="AT66" s="518">
        <v>35392</v>
      </c>
      <c r="AU66" s="518">
        <v>3620</v>
      </c>
      <c r="AV66" s="517">
        <v>3</v>
      </c>
      <c r="AW66" s="517">
        <v>234976</v>
      </c>
      <c r="AX66" s="518">
        <v>-11918</v>
      </c>
      <c r="AY66" s="518">
        <v>9508</v>
      </c>
      <c r="AZ66" s="518">
        <v>-2410</v>
      </c>
      <c r="BA66" s="520">
        <v>126494</v>
      </c>
      <c r="BB66" s="517">
        <v>58</v>
      </c>
      <c r="BC66" s="517">
        <v>867442</v>
      </c>
      <c r="BD66" s="518">
        <v>-64622</v>
      </c>
      <c r="BE66" s="519">
        <v>77226</v>
      </c>
      <c r="BF66" s="518">
        <v>12604</v>
      </c>
      <c r="BG66" s="517">
        <v>1</v>
      </c>
      <c r="BH66" s="517">
        <v>127592</v>
      </c>
      <c r="BI66" s="518">
        <v>-5423</v>
      </c>
      <c r="BJ66" s="518">
        <v>6041</v>
      </c>
      <c r="BK66" s="518">
        <v>618</v>
      </c>
      <c r="BL66" s="520">
        <v>13222</v>
      </c>
      <c r="BM66" s="517">
        <v>0</v>
      </c>
      <c r="BN66" s="518">
        <v>139716</v>
      </c>
      <c r="BO66" s="517">
        <v>0</v>
      </c>
      <c r="BP66" s="517">
        <v>0</v>
      </c>
      <c r="BQ66" s="517">
        <v>0</v>
      </c>
      <c r="BR66" s="517">
        <v>2508</v>
      </c>
      <c r="BS66" s="517">
        <v>14596328</v>
      </c>
      <c r="BT66" s="518">
        <v>847517</v>
      </c>
      <c r="BU66" s="521">
        <v>58</v>
      </c>
      <c r="BV66" s="521">
        <v>867442</v>
      </c>
      <c r="BW66" s="516">
        <v>77226</v>
      </c>
    </row>
    <row r="67" spans="1:75">
      <c r="A67" s="491">
        <f t="shared" si="4"/>
        <v>2006</v>
      </c>
      <c r="B67" s="491">
        <v>8</v>
      </c>
      <c r="C67" s="522">
        <v>26765784</v>
      </c>
      <c r="D67" s="531">
        <v>650077</v>
      </c>
      <c r="E67" s="531">
        <v>27415861</v>
      </c>
      <c r="F67" s="525">
        <v>12154572</v>
      </c>
      <c r="G67" s="525">
        <v>-91096</v>
      </c>
      <c r="H67" s="522">
        <v>12063476</v>
      </c>
      <c r="I67" s="525">
        <v>4125285</v>
      </c>
      <c r="J67" s="531">
        <v>89253</v>
      </c>
      <c r="K67" s="531">
        <v>4214538</v>
      </c>
      <c r="L67" s="522">
        <v>210424</v>
      </c>
      <c r="M67" s="522">
        <v>1321102</v>
      </c>
      <c r="N67" s="522">
        <v>214311</v>
      </c>
      <c r="O67" s="525">
        <v>1535413</v>
      </c>
      <c r="P67" s="522">
        <v>45439712</v>
      </c>
      <c r="Q67" s="522">
        <v>0</v>
      </c>
      <c r="R67" s="531">
        <v>45439712</v>
      </c>
      <c r="S67" s="531"/>
      <c r="T67" s="531">
        <v>43904299</v>
      </c>
      <c r="U67" s="531">
        <v>43904299</v>
      </c>
      <c r="V67" s="516">
        <v>43256065</v>
      </c>
      <c r="W67" s="516">
        <v>43256065</v>
      </c>
      <c r="X67" s="518">
        <v>126494</v>
      </c>
      <c r="Y67" s="518">
        <v>13222</v>
      </c>
      <c r="Z67" s="516">
        <v>139716</v>
      </c>
      <c r="AA67" s="513"/>
      <c r="AB67" s="517">
        <v>888</v>
      </c>
      <c r="AC67" s="517">
        <v>1692060</v>
      </c>
      <c r="AD67" s="518">
        <v>-104618</v>
      </c>
      <c r="AE67" s="518">
        <v>90003</v>
      </c>
      <c r="AF67" s="518">
        <v>-14615</v>
      </c>
      <c r="AG67" s="517">
        <v>2414</v>
      </c>
      <c r="AH67" s="517">
        <v>13961681</v>
      </c>
      <c r="AI67" s="518">
        <v>-668477</v>
      </c>
      <c r="AJ67" s="519">
        <v>798864</v>
      </c>
      <c r="AK67" s="518">
        <v>130387</v>
      </c>
      <c r="AL67" s="517">
        <v>94</v>
      </c>
      <c r="AM67" s="517">
        <v>634647</v>
      </c>
      <c r="AN67" s="518">
        <v>-39141</v>
      </c>
      <c r="AO67" s="518">
        <v>48653</v>
      </c>
      <c r="AP67" s="518">
        <v>9512</v>
      </c>
      <c r="AQ67" s="517">
        <v>8</v>
      </c>
      <c r="AR67" s="517">
        <v>1105874</v>
      </c>
      <c r="AS67" s="518">
        <v>-31772</v>
      </c>
      <c r="AT67" s="518">
        <v>35392</v>
      </c>
      <c r="AU67" s="518">
        <v>3620</v>
      </c>
      <c r="AV67" s="517">
        <v>3</v>
      </c>
      <c r="AW67" s="517">
        <v>234976</v>
      </c>
      <c r="AX67" s="518">
        <v>-11918</v>
      </c>
      <c r="AY67" s="518">
        <v>9508</v>
      </c>
      <c r="AZ67" s="518">
        <v>-2410</v>
      </c>
      <c r="BA67" s="520">
        <v>126494</v>
      </c>
      <c r="BB67" s="517">
        <v>58</v>
      </c>
      <c r="BC67" s="517">
        <v>867442</v>
      </c>
      <c r="BD67" s="518">
        <v>-64622</v>
      </c>
      <c r="BE67" s="519">
        <v>77226</v>
      </c>
      <c r="BF67" s="518">
        <v>12604</v>
      </c>
      <c r="BG67" s="517">
        <v>1</v>
      </c>
      <c r="BH67" s="517">
        <v>127592</v>
      </c>
      <c r="BI67" s="518">
        <v>-5423</v>
      </c>
      <c r="BJ67" s="518">
        <v>6041</v>
      </c>
      <c r="BK67" s="518">
        <v>618</v>
      </c>
      <c r="BL67" s="520">
        <v>13222</v>
      </c>
      <c r="BM67" s="517">
        <v>0</v>
      </c>
      <c r="BN67" s="518">
        <v>139716</v>
      </c>
      <c r="BO67" s="517">
        <v>0</v>
      </c>
      <c r="BP67" s="517">
        <v>0</v>
      </c>
      <c r="BQ67" s="517">
        <v>0</v>
      </c>
      <c r="BR67" s="517">
        <v>2508</v>
      </c>
      <c r="BS67" s="517">
        <v>14596328</v>
      </c>
      <c r="BT67" s="518">
        <v>847517</v>
      </c>
      <c r="BU67" s="521">
        <v>58</v>
      </c>
      <c r="BV67" s="521">
        <v>867442</v>
      </c>
      <c r="BW67" s="516">
        <v>77226</v>
      </c>
    </row>
    <row r="68" spans="1:75">
      <c r="A68" s="491">
        <f t="shared" si="4"/>
        <v>2006</v>
      </c>
      <c r="B68" s="491">
        <v>9</v>
      </c>
      <c r="C68" s="522">
        <v>24272413</v>
      </c>
      <c r="D68" s="531">
        <v>-2726886</v>
      </c>
      <c r="E68" s="531">
        <v>21545527</v>
      </c>
      <c r="F68" s="525">
        <v>11899521</v>
      </c>
      <c r="G68" s="525">
        <v>-692843</v>
      </c>
      <c r="H68" s="522">
        <v>11206678</v>
      </c>
      <c r="I68" s="525">
        <v>3899331</v>
      </c>
      <c r="J68" s="531">
        <v>-117635</v>
      </c>
      <c r="K68" s="531">
        <v>3781696</v>
      </c>
      <c r="L68" s="522">
        <v>210941</v>
      </c>
      <c r="M68" s="522">
        <v>1170753</v>
      </c>
      <c r="N68" s="522">
        <v>187461</v>
      </c>
      <c r="O68" s="525">
        <v>1358214</v>
      </c>
      <c r="P68" s="522">
        <v>38103056</v>
      </c>
      <c r="Q68" s="522">
        <v>0</v>
      </c>
      <c r="R68" s="531">
        <v>38103056</v>
      </c>
      <c r="S68" s="531"/>
      <c r="T68" s="531">
        <v>36744842</v>
      </c>
      <c r="U68" s="531">
        <v>36744842</v>
      </c>
      <c r="V68" s="516">
        <v>40282206</v>
      </c>
      <c r="W68" s="516">
        <v>40282206</v>
      </c>
      <c r="X68" s="518">
        <v>126494</v>
      </c>
      <c r="Y68" s="518">
        <v>13222</v>
      </c>
      <c r="Z68" s="516">
        <v>139716</v>
      </c>
      <c r="AA68" s="513"/>
      <c r="AB68" s="517">
        <v>888</v>
      </c>
      <c r="AC68" s="517">
        <v>1692060</v>
      </c>
      <c r="AD68" s="518">
        <v>-104618</v>
      </c>
      <c r="AE68" s="518">
        <v>90003</v>
      </c>
      <c r="AF68" s="518">
        <v>-14615</v>
      </c>
      <c r="AG68" s="517">
        <v>2414</v>
      </c>
      <c r="AH68" s="517">
        <v>13961681</v>
      </c>
      <c r="AI68" s="518">
        <v>-668477</v>
      </c>
      <c r="AJ68" s="519">
        <v>798864</v>
      </c>
      <c r="AK68" s="518">
        <v>130387</v>
      </c>
      <c r="AL68" s="517">
        <v>94</v>
      </c>
      <c r="AM68" s="517">
        <v>634647</v>
      </c>
      <c r="AN68" s="518">
        <v>-39141</v>
      </c>
      <c r="AO68" s="518">
        <v>48653</v>
      </c>
      <c r="AP68" s="518">
        <v>9512</v>
      </c>
      <c r="AQ68" s="517">
        <v>8</v>
      </c>
      <c r="AR68" s="517">
        <v>1105874</v>
      </c>
      <c r="AS68" s="518">
        <v>-31772</v>
      </c>
      <c r="AT68" s="518">
        <v>35392</v>
      </c>
      <c r="AU68" s="518">
        <v>3620</v>
      </c>
      <c r="AV68" s="517">
        <v>3</v>
      </c>
      <c r="AW68" s="517">
        <v>234976</v>
      </c>
      <c r="AX68" s="518">
        <v>-11918</v>
      </c>
      <c r="AY68" s="518">
        <v>9508</v>
      </c>
      <c r="AZ68" s="518">
        <v>-2410</v>
      </c>
      <c r="BA68" s="520">
        <v>126494</v>
      </c>
      <c r="BB68" s="517">
        <v>58</v>
      </c>
      <c r="BC68" s="517">
        <v>867442</v>
      </c>
      <c r="BD68" s="518">
        <v>-64622</v>
      </c>
      <c r="BE68" s="519">
        <v>77226</v>
      </c>
      <c r="BF68" s="518">
        <v>12604</v>
      </c>
      <c r="BG68" s="517">
        <v>1</v>
      </c>
      <c r="BH68" s="517">
        <v>127592</v>
      </c>
      <c r="BI68" s="518">
        <v>-5423</v>
      </c>
      <c r="BJ68" s="518">
        <v>6041</v>
      </c>
      <c r="BK68" s="518">
        <v>618</v>
      </c>
      <c r="BL68" s="520">
        <v>13222</v>
      </c>
      <c r="BM68" s="517">
        <v>0</v>
      </c>
      <c r="BN68" s="518">
        <v>139716</v>
      </c>
      <c r="BO68" s="517">
        <v>0</v>
      </c>
      <c r="BP68" s="517">
        <v>0</v>
      </c>
      <c r="BQ68" s="517">
        <v>0</v>
      </c>
      <c r="BR68" s="517">
        <v>2508</v>
      </c>
      <c r="BS68" s="517">
        <v>14596328</v>
      </c>
      <c r="BT68" s="518">
        <v>847517</v>
      </c>
      <c r="BU68" s="521">
        <v>58</v>
      </c>
      <c r="BV68" s="521">
        <v>867442</v>
      </c>
      <c r="BW68" s="516">
        <v>77226</v>
      </c>
    </row>
    <row r="69" spans="1:75">
      <c r="A69" s="491">
        <f t="shared" si="4"/>
        <v>2006</v>
      </c>
      <c r="B69" s="491">
        <v>10</v>
      </c>
      <c r="C69" s="522">
        <v>18983406</v>
      </c>
      <c r="D69" s="531">
        <v>-2068777</v>
      </c>
      <c r="E69" s="531">
        <v>16914629</v>
      </c>
      <c r="F69" s="525">
        <v>10734859</v>
      </c>
      <c r="G69" s="525">
        <v>-284177</v>
      </c>
      <c r="H69" s="522">
        <v>10450682</v>
      </c>
      <c r="I69" s="525">
        <v>3563626</v>
      </c>
      <c r="J69" s="531">
        <v>16024</v>
      </c>
      <c r="K69" s="531">
        <v>3579650</v>
      </c>
      <c r="L69" s="522">
        <v>211356</v>
      </c>
      <c r="M69" s="522">
        <v>1023242</v>
      </c>
      <c r="N69" s="522">
        <v>163864</v>
      </c>
      <c r="O69" s="525">
        <v>1187106</v>
      </c>
      <c r="P69" s="522">
        <v>32343423</v>
      </c>
      <c r="Q69" s="522">
        <v>0</v>
      </c>
      <c r="R69" s="531">
        <v>32343423</v>
      </c>
      <c r="S69" s="531"/>
      <c r="T69" s="531">
        <v>31156317</v>
      </c>
      <c r="U69" s="531">
        <v>31156317</v>
      </c>
      <c r="V69" s="516">
        <v>33493247</v>
      </c>
      <c r="W69" s="516">
        <v>33493247</v>
      </c>
      <c r="X69" s="518">
        <v>-297648</v>
      </c>
      <c r="Y69" s="518">
        <v>-25031</v>
      </c>
      <c r="Z69" s="516">
        <v>-322679</v>
      </c>
      <c r="AA69" s="513"/>
      <c r="AB69" s="517">
        <v>888</v>
      </c>
      <c r="AC69" s="517">
        <v>1692060</v>
      </c>
      <c r="AD69" s="518">
        <v>-104618</v>
      </c>
      <c r="AE69" s="518">
        <v>90003</v>
      </c>
      <c r="AF69" s="518">
        <v>-14615</v>
      </c>
      <c r="AG69" s="517">
        <v>2414</v>
      </c>
      <c r="AH69" s="517">
        <v>9994003</v>
      </c>
      <c r="AI69" s="518">
        <v>-668477</v>
      </c>
      <c r="AJ69" s="519">
        <v>403148</v>
      </c>
      <c r="AK69" s="518">
        <v>-265329</v>
      </c>
      <c r="AL69" s="517">
        <v>94</v>
      </c>
      <c r="AM69" s="517">
        <v>634647</v>
      </c>
      <c r="AN69" s="518">
        <v>-39141</v>
      </c>
      <c r="AO69" s="518">
        <v>20227</v>
      </c>
      <c r="AP69" s="518">
        <v>-18914</v>
      </c>
      <c r="AQ69" s="517">
        <v>8</v>
      </c>
      <c r="AR69" s="517">
        <v>1105874</v>
      </c>
      <c r="AS69" s="518">
        <v>-31772</v>
      </c>
      <c r="AT69" s="518">
        <v>35392</v>
      </c>
      <c r="AU69" s="518">
        <v>3620</v>
      </c>
      <c r="AV69" s="517">
        <v>3</v>
      </c>
      <c r="AW69" s="517">
        <v>234976</v>
      </c>
      <c r="AX69" s="518">
        <v>-11918</v>
      </c>
      <c r="AY69" s="518">
        <v>9508</v>
      </c>
      <c r="AZ69" s="518">
        <v>-2410</v>
      </c>
      <c r="BA69" s="520">
        <v>-297648</v>
      </c>
      <c r="BB69" s="517">
        <v>58</v>
      </c>
      <c r="BC69" s="517">
        <v>1046470</v>
      </c>
      <c r="BD69" s="518">
        <v>-64622</v>
      </c>
      <c r="BE69" s="519">
        <v>38973</v>
      </c>
      <c r="BF69" s="518">
        <v>-25649</v>
      </c>
      <c r="BG69" s="517">
        <v>1</v>
      </c>
      <c r="BH69" s="517">
        <v>127592</v>
      </c>
      <c r="BI69" s="518">
        <v>-5423</v>
      </c>
      <c r="BJ69" s="518">
        <v>6041</v>
      </c>
      <c r="BK69" s="518">
        <v>618</v>
      </c>
      <c r="BL69" s="520">
        <v>-25031</v>
      </c>
      <c r="BM69" s="517">
        <v>0</v>
      </c>
      <c r="BN69" s="518">
        <v>-322679</v>
      </c>
      <c r="BO69" s="517">
        <v>0</v>
      </c>
      <c r="BP69" s="517">
        <v>0</v>
      </c>
      <c r="BQ69" s="517">
        <v>0</v>
      </c>
      <c r="BR69" s="517">
        <v>2508</v>
      </c>
      <c r="BS69" s="517">
        <v>10628650</v>
      </c>
      <c r="BT69" s="518">
        <v>423375</v>
      </c>
      <c r="BU69" s="521">
        <v>58</v>
      </c>
      <c r="BV69" s="521">
        <v>1046470</v>
      </c>
      <c r="BW69" s="516">
        <v>38973</v>
      </c>
    </row>
    <row r="70" spans="1:75">
      <c r="A70" s="491">
        <f t="shared" si="4"/>
        <v>2006</v>
      </c>
      <c r="B70" s="491">
        <v>11</v>
      </c>
      <c r="C70" s="522">
        <v>15231870</v>
      </c>
      <c r="D70" s="531">
        <v>-1041258</v>
      </c>
      <c r="E70" s="531">
        <v>14190612</v>
      </c>
      <c r="F70" s="525">
        <v>8984870</v>
      </c>
      <c r="G70" s="525">
        <v>10215</v>
      </c>
      <c r="H70" s="522">
        <v>8995085</v>
      </c>
      <c r="I70" s="525">
        <v>3425958</v>
      </c>
      <c r="J70" s="531">
        <v>50998</v>
      </c>
      <c r="K70" s="531">
        <v>3476956</v>
      </c>
      <c r="L70" s="522">
        <v>211843</v>
      </c>
      <c r="M70" s="522">
        <v>976686</v>
      </c>
      <c r="N70" s="522">
        <v>143117</v>
      </c>
      <c r="O70" s="525">
        <v>1119803</v>
      </c>
      <c r="P70" s="522">
        <v>27994299</v>
      </c>
      <c r="Q70" s="522">
        <v>0</v>
      </c>
      <c r="R70" s="531">
        <v>27994299</v>
      </c>
      <c r="S70" s="531"/>
      <c r="T70" s="531">
        <v>26874496</v>
      </c>
      <c r="U70" s="531">
        <v>26874496</v>
      </c>
      <c r="V70" s="516">
        <v>27854541</v>
      </c>
      <c r="W70" s="516">
        <v>27854541</v>
      </c>
      <c r="X70" s="518">
        <v>-297648</v>
      </c>
      <c r="Y70" s="518">
        <v>-25031</v>
      </c>
      <c r="Z70" s="516">
        <v>-322679</v>
      </c>
      <c r="AA70" s="513"/>
      <c r="AB70" s="517">
        <v>888</v>
      </c>
      <c r="AC70" s="517">
        <v>1692060</v>
      </c>
      <c r="AD70" s="518">
        <v>-104618</v>
      </c>
      <c r="AE70" s="518">
        <v>90003</v>
      </c>
      <c r="AF70" s="518">
        <v>-14615</v>
      </c>
      <c r="AG70" s="517">
        <v>2414</v>
      </c>
      <c r="AH70" s="517">
        <v>9994003</v>
      </c>
      <c r="AI70" s="518">
        <v>-668477</v>
      </c>
      <c r="AJ70" s="519">
        <v>403148</v>
      </c>
      <c r="AK70" s="518">
        <v>-265329</v>
      </c>
      <c r="AL70" s="517">
        <v>94</v>
      </c>
      <c r="AM70" s="517">
        <v>634647</v>
      </c>
      <c r="AN70" s="518">
        <v>-39141</v>
      </c>
      <c r="AO70" s="518">
        <v>20227</v>
      </c>
      <c r="AP70" s="518">
        <v>-18914</v>
      </c>
      <c r="AQ70" s="517">
        <v>8</v>
      </c>
      <c r="AR70" s="517">
        <v>1105874</v>
      </c>
      <c r="AS70" s="518">
        <v>-31772</v>
      </c>
      <c r="AT70" s="518">
        <v>35392</v>
      </c>
      <c r="AU70" s="518">
        <v>3620</v>
      </c>
      <c r="AV70" s="517">
        <v>3</v>
      </c>
      <c r="AW70" s="517">
        <v>234976</v>
      </c>
      <c r="AX70" s="518">
        <v>-11918</v>
      </c>
      <c r="AY70" s="518">
        <v>9508</v>
      </c>
      <c r="AZ70" s="518">
        <v>-2410</v>
      </c>
      <c r="BA70" s="520">
        <v>-297648</v>
      </c>
      <c r="BB70" s="517">
        <v>58</v>
      </c>
      <c r="BC70" s="517">
        <v>1046470</v>
      </c>
      <c r="BD70" s="518">
        <v>-64622</v>
      </c>
      <c r="BE70" s="519">
        <v>38973</v>
      </c>
      <c r="BF70" s="518">
        <v>-25649</v>
      </c>
      <c r="BG70" s="517">
        <v>1</v>
      </c>
      <c r="BH70" s="517">
        <v>127592</v>
      </c>
      <c r="BI70" s="518">
        <v>-5423</v>
      </c>
      <c r="BJ70" s="518">
        <v>6041</v>
      </c>
      <c r="BK70" s="518">
        <v>618</v>
      </c>
      <c r="BL70" s="520">
        <v>-25031</v>
      </c>
      <c r="BM70" s="517">
        <v>0</v>
      </c>
      <c r="BN70" s="518">
        <v>-322679</v>
      </c>
      <c r="BO70" s="517">
        <v>0</v>
      </c>
      <c r="BP70" s="517">
        <v>0</v>
      </c>
      <c r="BQ70" s="517">
        <v>0</v>
      </c>
      <c r="BR70" s="517">
        <v>2508</v>
      </c>
      <c r="BS70" s="517">
        <v>10628650</v>
      </c>
      <c r="BT70" s="518">
        <v>423375</v>
      </c>
      <c r="BU70" s="521">
        <v>58</v>
      </c>
      <c r="BV70" s="521">
        <v>1046470</v>
      </c>
      <c r="BW70" s="516">
        <v>38973</v>
      </c>
    </row>
    <row r="71" spans="1:75">
      <c r="A71" s="491">
        <f t="shared" si="4"/>
        <v>2006</v>
      </c>
      <c r="B71" s="491">
        <v>12</v>
      </c>
      <c r="C71" s="522">
        <v>18778659</v>
      </c>
      <c r="D71" s="531">
        <v>2039329</v>
      </c>
      <c r="E71" s="531">
        <v>20817988</v>
      </c>
      <c r="F71" s="525">
        <v>9504346</v>
      </c>
      <c r="G71" s="525">
        <v>261899</v>
      </c>
      <c r="H71" s="522">
        <v>9766245</v>
      </c>
      <c r="I71" s="525">
        <v>3221278</v>
      </c>
      <c r="J71" s="531">
        <v>-49991</v>
      </c>
      <c r="K71" s="531">
        <v>3171287</v>
      </c>
      <c r="L71" s="522">
        <v>212258</v>
      </c>
      <c r="M71" s="522">
        <v>1153160</v>
      </c>
      <c r="N71" s="522">
        <v>163877</v>
      </c>
      <c r="O71" s="525">
        <v>1317037</v>
      </c>
      <c r="P71" s="522">
        <v>35284815</v>
      </c>
      <c r="Q71" s="522">
        <v>0</v>
      </c>
      <c r="R71" s="531">
        <v>35284815</v>
      </c>
      <c r="S71" s="531"/>
      <c r="T71" s="531">
        <v>33967778</v>
      </c>
      <c r="U71" s="531">
        <v>33967778</v>
      </c>
      <c r="V71" s="516">
        <v>31716541</v>
      </c>
      <c r="W71" s="516">
        <v>31716541</v>
      </c>
      <c r="X71" s="518">
        <v>-297648</v>
      </c>
      <c r="Y71" s="518">
        <v>-25031</v>
      </c>
      <c r="Z71" s="516">
        <v>-322679</v>
      </c>
      <c r="AA71" s="513"/>
      <c r="AB71" s="517">
        <v>888</v>
      </c>
      <c r="AC71" s="517">
        <v>1692060</v>
      </c>
      <c r="AD71" s="518">
        <v>-104618</v>
      </c>
      <c r="AE71" s="518">
        <v>90003</v>
      </c>
      <c r="AF71" s="518">
        <v>-14615</v>
      </c>
      <c r="AG71" s="517">
        <v>2414</v>
      </c>
      <c r="AH71" s="517">
        <v>9994003</v>
      </c>
      <c r="AI71" s="518">
        <v>-668477</v>
      </c>
      <c r="AJ71" s="519">
        <v>403148</v>
      </c>
      <c r="AK71" s="518">
        <v>-265329</v>
      </c>
      <c r="AL71" s="517">
        <v>94</v>
      </c>
      <c r="AM71" s="517">
        <v>634647</v>
      </c>
      <c r="AN71" s="518">
        <v>-39141</v>
      </c>
      <c r="AO71" s="518">
        <v>20227</v>
      </c>
      <c r="AP71" s="518">
        <v>-18914</v>
      </c>
      <c r="AQ71" s="517">
        <v>8</v>
      </c>
      <c r="AR71" s="517">
        <v>1105874</v>
      </c>
      <c r="AS71" s="518">
        <v>-31772</v>
      </c>
      <c r="AT71" s="518">
        <v>35392</v>
      </c>
      <c r="AU71" s="518">
        <v>3620</v>
      </c>
      <c r="AV71" s="517">
        <v>3</v>
      </c>
      <c r="AW71" s="517">
        <v>234976</v>
      </c>
      <c r="AX71" s="518">
        <v>-11918</v>
      </c>
      <c r="AY71" s="518">
        <v>9508</v>
      </c>
      <c r="AZ71" s="518">
        <v>-2410</v>
      </c>
      <c r="BA71" s="520">
        <v>-297648</v>
      </c>
      <c r="BB71" s="517">
        <v>58</v>
      </c>
      <c r="BC71" s="517">
        <v>1046470</v>
      </c>
      <c r="BD71" s="518">
        <v>-64622</v>
      </c>
      <c r="BE71" s="519">
        <v>38973</v>
      </c>
      <c r="BF71" s="518">
        <v>-25649</v>
      </c>
      <c r="BG71" s="517">
        <v>1</v>
      </c>
      <c r="BH71" s="517">
        <v>127592</v>
      </c>
      <c r="BI71" s="518">
        <v>-5423</v>
      </c>
      <c r="BJ71" s="518">
        <v>6041</v>
      </c>
      <c r="BK71" s="518">
        <v>618</v>
      </c>
      <c r="BL71" s="520">
        <v>-25031</v>
      </c>
      <c r="BM71" s="517">
        <v>0</v>
      </c>
      <c r="BN71" s="518">
        <v>-322679</v>
      </c>
      <c r="BO71" s="517">
        <v>0</v>
      </c>
      <c r="BP71" s="517">
        <v>0</v>
      </c>
      <c r="BQ71" s="517">
        <v>0</v>
      </c>
      <c r="BR71" s="517">
        <v>2508</v>
      </c>
      <c r="BS71" s="517">
        <v>10628650</v>
      </c>
      <c r="BT71" s="518">
        <v>423375</v>
      </c>
      <c r="BU71" s="521">
        <v>58</v>
      </c>
      <c r="BV71" s="521">
        <v>1046470</v>
      </c>
      <c r="BW71" s="516">
        <v>38973</v>
      </c>
    </row>
    <row r="72" spans="1:75">
      <c r="B72" s="492" t="s">
        <v>112</v>
      </c>
      <c r="C72" s="525">
        <v>245339759</v>
      </c>
      <c r="D72" s="513">
        <v>1054312</v>
      </c>
      <c r="E72" s="513">
        <v>246394071</v>
      </c>
      <c r="F72" s="513">
        <v>124635945</v>
      </c>
      <c r="G72" s="513">
        <v>586293</v>
      </c>
      <c r="H72" s="531">
        <v>125222238</v>
      </c>
      <c r="I72" s="513">
        <v>44039084</v>
      </c>
      <c r="J72" s="513">
        <v>66650</v>
      </c>
      <c r="K72" s="513">
        <v>44105734</v>
      </c>
      <c r="L72" s="525">
        <v>2517691</v>
      </c>
      <c r="M72" s="531">
        <v>13614312</v>
      </c>
      <c r="N72" s="531">
        <v>2084106</v>
      </c>
      <c r="O72" s="531">
        <v>15698418</v>
      </c>
      <c r="P72" s="531">
        <v>433938152</v>
      </c>
      <c r="Q72" s="522">
        <v>0</v>
      </c>
      <c r="R72" s="531">
        <v>433938152</v>
      </c>
      <c r="S72" s="513">
        <v>11130080</v>
      </c>
      <c r="T72" s="531">
        <v>418239734</v>
      </c>
      <c r="U72" s="531">
        <v>418239734</v>
      </c>
      <c r="V72" s="531">
        <v>416532479</v>
      </c>
      <c r="W72" s="531">
        <v>416532479</v>
      </c>
      <c r="X72" s="531">
        <v>-1875208</v>
      </c>
      <c r="Y72" s="531">
        <v>-147360</v>
      </c>
      <c r="Z72" s="531">
        <v>-2022568</v>
      </c>
      <c r="AA72" s="513"/>
      <c r="AB72" s="533"/>
      <c r="AC72" s="533">
        <v>20304720</v>
      </c>
      <c r="AD72" s="534">
        <v>-1255416</v>
      </c>
      <c r="AE72" s="534">
        <v>1080036</v>
      </c>
      <c r="AF72" s="534">
        <v>-175380</v>
      </c>
      <c r="AG72" s="533"/>
      <c r="AH72" s="533">
        <v>135798748</v>
      </c>
      <c r="AI72" s="534">
        <v>-8021724</v>
      </c>
      <c r="AJ72" s="535">
        <v>6420640</v>
      </c>
      <c r="AK72" s="534">
        <v>-1601084</v>
      </c>
      <c r="AL72" s="533"/>
      <c r="AM72" s="533">
        <v>7615764</v>
      </c>
      <c r="AN72" s="534">
        <v>-469692</v>
      </c>
      <c r="AO72" s="534">
        <v>356428</v>
      </c>
      <c r="AP72" s="534">
        <v>-113264</v>
      </c>
      <c r="AQ72" s="533"/>
      <c r="AR72" s="533">
        <v>13270488</v>
      </c>
      <c r="AS72" s="534">
        <v>-381264</v>
      </c>
      <c r="AT72" s="534">
        <v>424704</v>
      </c>
      <c r="AU72" s="534">
        <v>43440</v>
      </c>
      <c r="AV72" s="533"/>
      <c r="AW72" s="533">
        <v>2819712</v>
      </c>
      <c r="AX72" s="534">
        <v>-143016</v>
      </c>
      <c r="AY72" s="534">
        <v>114096</v>
      </c>
      <c r="AZ72" s="534">
        <v>-28920</v>
      </c>
      <c r="BA72" s="536">
        <v>-1875208</v>
      </c>
      <c r="BB72" s="533"/>
      <c r="BC72" s="533">
        <v>11841528</v>
      </c>
      <c r="BD72" s="534">
        <v>-775464</v>
      </c>
      <c r="BE72" s="535">
        <v>620688</v>
      </c>
      <c r="BF72" s="534">
        <v>-154776</v>
      </c>
      <c r="BG72" s="533"/>
      <c r="BH72" s="533">
        <v>1531104</v>
      </c>
      <c r="BI72" s="534">
        <v>-65076</v>
      </c>
      <c r="BJ72" s="534">
        <v>72492</v>
      </c>
      <c r="BK72" s="534">
        <v>7416</v>
      </c>
      <c r="BL72" s="536">
        <v>-147360</v>
      </c>
      <c r="BM72" s="517">
        <v>0</v>
      </c>
      <c r="BN72" s="534">
        <v>-2022568</v>
      </c>
      <c r="BO72" s="517">
        <v>0</v>
      </c>
      <c r="BP72" s="517">
        <v>0</v>
      </c>
      <c r="BQ72" s="517">
        <v>0</v>
      </c>
      <c r="BS72" s="533">
        <v>143414512</v>
      </c>
      <c r="BT72" s="534">
        <v>6777068</v>
      </c>
      <c r="BV72" s="533">
        <v>11841528</v>
      </c>
      <c r="BW72" s="534">
        <v>620688</v>
      </c>
    </row>
    <row r="73" spans="1:75">
      <c r="A73" s="491">
        <f t="shared" ref="A73:A84" si="5">A60+1</f>
        <v>2007</v>
      </c>
      <c r="B73" s="491">
        <v>1</v>
      </c>
      <c r="C73" s="522">
        <v>23043968</v>
      </c>
      <c r="D73" s="531">
        <v>660349</v>
      </c>
      <c r="E73" s="531">
        <v>23704317</v>
      </c>
      <c r="F73" s="525">
        <v>9769309</v>
      </c>
      <c r="G73" s="525">
        <v>-952738</v>
      </c>
      <c r="H73" s="522">
        <v>8816571</v>
      </c>
      <c r="I73" s="525">
        <v>3259886</v>
      </c>
      <c r="J73" s="531">
        <v>-114951</v>
      </c>
      <c r="K73" s="531">
        <v>3144935</v>
      </c>
      <c r="L73" s="522">
        <v>212725</v>
      </c>
      <c r="M73" s="522">
        <v>1301894</v>
      </c>
      <c r="N73" s="522">
        <v>180433</v>
      </c>
      <c r="O73" s="525">
        <v>1482327</v>
      </c>
      <c r="P73" s="522">
        <v>37360875</v>
      </c>
      <c r="Q73" s="522">
        <v>0</v>
      </c>
      <c r="R73" s="531">
        <v>37360875</v>
      </c>
      <c r="S73" s="531"/>
      <c r="T73" s="531">
        <v>35878548</v>
      </c>
      <c r="U73" s="531">
        <v>35878548</v>
      </c>
      <c r="V73" s="516">
        <v>36285888</v>
      </c>
      <c r="W73" s="516">
        <v>36285888</v>
      </c>
      <c r="X73" s="518">
        <v>-297648</v>
      </c>
      <c r="Y73" s="518">
        <v>-25031</v>
      </c>
      <c r="Z73" s="516">
        <v>-322679</v>
      </c>
      <c r="AA73" s="513"/>
      <c r="AB73" s="517">
        <v>888</v>
      </c>
      <c r="AC73" s="517">
        <v>1692060</v>
      </c>
      <c r="AD73" s="518">
        <v>-104618</v>
      </c>
      <c r="AE73" s="518">
        <v>90003</v>
      </c>
      <c r="AF73" s="518">
        <v>-14615</v>
      </c>
      <c r="AG73" s="517">
        <v>2414</v>
      </c>
      <c r="AH73" s="517">
        <v>9994003</v>
      </c>
      <c r="AI73" s="518">
        <v>-668477</v>
      </c>
      <c r="AJ73" s="519">
        <v>403148</v>
      </c>
      <c r="AK73" s="518">
        <v>-265329</v>
      </c>
      <c r="AL73" s="517">
        <v>94</v>
      </c>
      <c r="AM73" s="517">
        <v>634647</v>
      </c>
      <c r="AN73" s="518">
        <v>-39141</v>
      </c>
      <c r="AO73" s="518">
        <v>20227</v>
      </c>
      <c r="AP73" s="518">
        <v>-18914</v>
      </c>
      <c r="AQ73" s="517">
        <v>8</v>
      </c>
      <c r="AR73" s="517">
        <v>1105874</v>
      </c>
      <c r="AS73" s="518">
        <v>-31772</v>
      </c>
      <c r="AT73" s="518">
        <v>35392</v>
      </c>
      <c r="AU73" s="518">
        <v>3620</v>
      </c>
      <c r="AV73" s="517">
        <v>3</v>
      </c>
      <c r="AW73" s="517">
        <v>234976</v>
      </c>
      <c r="AX73" s="518">
        <v>-11918</v>
      </c>
      <c r="AY73" s="518">
        <v>9508</v>
      </c>
      <c r="AZ73" s="518">
        <v>-2410</v>
      </c>
      <c r="BA73" s="520">
        <v>-297648</v>
      </c>
      <c r="BB73" s="517">
        <v>58</v>
      </c>
      <c r="BC73" s="517">
        <v>1046470</v>
      </c>
      <c r="BD73" s="518">
        <v>-64622</v>
      </c>
      <c r="BE73" s="519">
        <v>38973</v>
      </c>
      <c r="BF73" s="518">
        <v>-25649</v>
      </c>
      <c r="BG73" s="517">
        <v>1</v>
      </c>
      <c r="BH73" s="517">
        <v>127592</v>
      </c>
      <c r="BI73" s="518">
        <v>-5423</v>
      </c>
      <c r="BJ73" s="518">
        <v>6041</v>
      </c>
      <c r="BK73" s="518">
        <v>618</v>
      </c>
      <c r="BL73" s="520">
        <v>-25031</v>
      </c>
      <c r="BM73" s="517">
        <v>0</v>
      </c>
      <c r="BN73" s="518">
        <v>-322679</v>
      </c>
      <c r="BO73" s="517">
        <v>0</v>
      </c>
      <c r="BP73" s="517">
        <v>0</v>
      </c>
      <c r="BQ73" s="517">
        <v>0</v>
      </c>
      <c r="BR73" s="517">
        <v>2508</v>
      </c>
      <c r="BS73" s="517">
        <v>10628650</v>
      </c>
      <c r="BT73" s="518">
        <v>423375</v>
      </c>
      <c r="BU73" s="521">
        <v>58</v>
      </c>
      <c r="BV73" s="521">
        <v>1046470</v>
      </c>
      <c r="BW73" s="516">
        <v>38973</v>
      </c>
    </row>
    <row r="74" spans="1:75">
      <c r="A74" s="491">
        <f t="shared" si="5"/>
        <v>2007</v>
      </c>
      <c r="B74" s="491">
        <v>2</v>
      </c>
      <c r="C74" s="522">
        <v>20299421</v>
      </c>
      <c r="D74" s="531">
        <v>-2417397</v>
      </c>
      <c r="E74" s="531">
        <v>17882024</v>
      </c>
      <c r="F74" s="525">
        <v>9656031</v>
      </c>
      <c r="G74" s="525">
        <v>-580943</v>
      </c>
      <c r="H74" s="522">
        <v>9075088</v>
      </c>
      <c r="I74" s="525">
        <v>3274120</v>
      </c>
      <c r="J74" s="531">
        <v>-35251</v>
      </c>
      <c r="K74" s="531">
        <v>3238869</v>
      </c>
      <c r="L74" s="522">
        <v>213226</v>
      </c>
      <c r="M74" s="522">
        <v>1155195</v>
      </c>
      <c r="N74" s="522">
        <v>163968</v>
      </c>
      <c r="O74" s="525">
        <v>1319163</v>
      </c>
      <c r="P74" s="522">
        <v>31728370</v>
      </c>
      <c r="Q74" s="522">
        <v>0</v>
      </c>
      <c r="R74" s="531">
        <v>31728370</v>
      </c>
      <c r="S74" s="531"/>
      <c r="T74" s="531">
        <v>30409207</v>
      </c>
      <c r="U74" s="531">
        <v>30409207</v>
      </c>
      <c r="V74" s="516">
        <v>33442798</v>
      </c>
      <c r="W74" s="516">
        <v>33442798</v>
      </c>
      <c r="X74" s="518">
        <v>-297648</v>
      </c>
      <c r="Y74" s="518">
        <v>-25031</v>
      </c>
      <c r="Z74" s="516">
        <v>-322679</v>
      </c>
      <c r="AA74" s="513"/>
      <c r="AB74" s="517">
        <v>888</v>
      </c>
      <c r="AC74" s="517">
        <v>1692060</v>
      </c>
      <c r="AD74" s="518">
        <v>-104618</v>
      </c>
      <c r="AE74" s="518">
        <v>90003</v>
      </c>
      <c r="AF74" s="518">
        <v>-14615</v>
      </c>
      <c r="AG74" s="517">
        <v>2414</v>
      </c>
      <c r="AH74" s="517">
        <v>9994003</v>
      </c>
      <c r="AI74" s="518">
        <v>-668477</v>
      </c>
      <c r="AJ74" s="519">
        <v>403148</v>
      </c>
      <c r="AK74" s="518">
        <v>-265329</v>
      </c>
      <c r="AL74" s="517">
        <v>94</v>
      </c>
      <c r="AM74" s="517">
        <v>634647</v>
      </c>
      <c r="AN74" s="518">
        <v>-39141</v>
      </c>
      <c r="AO74" s="518">
        <v>20227</v>
      </c>
      <c r="AP74" s="518">
        <v>-18914</v>
      </c>
      <c r="AQ74" s="517">
        <v>8</v>
      </c>
      <c r="AR74" s="517">
        <v>1105874</v>
      </c>
      <c r="AS74" s="518">
        <v>-31772</v>
      </c>
      <c r="AT74" s="518">
        <v>35392</v>
      </c>
      <c r="AU74" s="518">
        <v>3620</v>
      </c>
      <c r="AV74" s="517">
        <v>3</v>
      </c>
      <c r="AW74" s="517">
        <v>234976</v>
      </c>
      <c r="AX74" s="518">
        <v>-11918</v>
      </c>
      <c r="AY74" s="518">
        <v>9508</v>
      </c>
      <c r="AZ74" s="518">
        <v>-2410</v>
      </c>
      <c r="BA74" s="520">
        <v>-297648</v>
      </c>
      <c r="BB74" s="517">
        <v>58</v>
      </c>
      <c r="BC74" s="517">
        <v>1046470</v>
      </c>
      <c r="BD74" s="518">
        <v>-64622</v>
      </c>
      <c r="BE74" s="519">
        <v>38973</v>
      </c>
      <c r="BF74" s="518">
        <v>-25649</v>
      </c>
      <c r="BG74" s="517">
        <v>1</v>
      </c>
      <c r="BH74" s="517">
        <v>127592</v>
      </c>
      <c r="BI74" s="518">
        <v>-5423</v>
      </c>
      <c r="BJ74" s="518">
        <v>6041</v>
      </c>
      <c r="BK74" s="518">
        <v>618</v>
      </c>
      <c r="BL74" s="520">
        <v>-25031</v>
      </c>
      <c r="BM74" s="517">
        <v>0</v>
      </c>
      <c r="BN74" s="518">
        <v>-322679</v>
      </c>
      <c r="BO74" s="517">
        <v>0</v>
      </c>
      <c r="BP74" s="517">
        <v>0</v>
      </c>
      <c r="BQ74" s="517">
        <v>0</v>
      </c>
      <c r="BR74" s="517">
        <v>2508</v>
      </c>
      <c r="BS74" s="517">
        <v>10628650</v>
      </c>
      <c r="BT74" s="518">
        <v>423375</v>
      </c>
      <c r="BU74" s="521">
        <v>58</v>
      </c>
      <c r="BV74" s="521">
        <v>1046470</v>
      </c>
      <c r="BW74" s="516">
        <v>38973</v>
      </c>
    </row>
    <row r="75" spans="1:75">
      <c r="A75" s="491">
        <f t="shared" si="5"/>
        <v>2007</v>
      </c>
      <c r="B75" s="491">
        <v>3</v>
      </c>
      <c r="C75" s="522">
        <v>18399868</v>
      </c>
      <c r="D75" s="531">
        <v>584415</v>
      </c>
      <c r="E75" s="531">
        <v>18984283</v>
      </c>
      <c r="F75" s="525">
        <v>9426250</v>
      </c>
      <c r="G75" s="525">
        <v>290418</v>
      </c>
      <c r="H75" s="522">
        <v>9716668</v>
      </c>
      <c r="I75" s="525">
        <v>3448388</v>
      </c>
      <c r="J75" s="531">
        <v>23535</v>
      </c>
      <c r="K75" s="531">
        <v>3471923</v>
      </c>
      <c r="L75" s="522">
        <v>213695</v>
      </c>
      <c r="M75" s="522">
        <v>1003831</v>
      </c>
      <c r="N75" s="522">
        <v>152308</v>
      </c>
      <c r="O75" s="525">
        <v>1156139</v>
      </c>
      <c r="P75" s="522">
        <v>33542708</v>
      </c>
      <c r="Q75" s="522">
        <v>0</v>
      </c>
      <c r="R75" s="531">
        <v>33542708</v>
      </c>
      <c r="S75" s="531"/>
      <c r="T75" s="531">
        <v>32386569</v>
      </c>
      <c r="U75" s="531">
        <v>32386569</v>
      </c>
      <c r="V75" s="516">
        <v>31488201</v>
      </c>
      <c r="W75" s="516">
        <v>31488201</v>
      </c>
      <c r="X75" s="518">
        <v>-297648</v>
      </c>
      <c r="Y75" s="518">
        <v>-25031</v>
      </c>
      <c r="Z75" s="516">
        <v>-322679</v>
      </c>
      <c r="AA75" s="513"/>
      <c r="AB75" s="517">
        <v>888</v>
      </c>
      <c r="AC75" s="517">
        <v>1692060</v>
      </c>
      <c r="AD75" s="518">
        <v>-104618</v>
      </c>
      <c r="AE75" s="518">
        <v>90003</v>
      </c>
      <c r="AF75" s="518">
        <v>-14615</v>
      </c>
      <c r="AG75" s="517">
        <v>2414</v>
      </c>
      <c r="AH75" s="517">
        <v>9994003</v>
      </c>
      <c r="AI75" s="518">
        <v>-668477</v>
      </c>
      <c r="AJ75" s="519">
        <v>403148</v>
      </c>
      <c r="AK75" s="518">
        <v>-265329</v>
      </c>
      <c r="AL75" s="517">
        <v>94</v>
      </c>
      <c r="AM75" s="517">
        <v>634647</v>
      </c>
      <c r="AN75" s="518">
        <v>-39141</v>
      </c>
      <c r="AO75" s="518">
        <v>20227</v>
      </c>
      <c r="AP75" s="518">
        <v>-18914</v>
      </c>
      <c r="AQ75" s="517">
        <v>8</v>
      </c>
      <c r="AR75" s="517">
        <v>1105874</v>
      </c>
      <c r="AS75" s="518">
        <v>-31772</v>
      </c>
      <c r="AT75" s="518">
        <v>35392</v>
      </c>
      <c r="AU75" s="518">
        <v>3620</v>
      </c>
      <c r="AV75" s="517">
        <v>3</v>
      </c>
      <c r="AW75" s="517">
        <v>234976</v>
      </c>
      <c r="AX75" s="518">
        <v>-11918</v>
      </c>
      <c r="AY75" s="518">
        <v>9508</v>
      </c>
      <c r="AZ75" s="518">
        <v>-2410</v>
      </c>
      <c r="BA75" s="520">
        <v>-297648</v>
      </c>
      <c r="BB75" s="517">
        <v>58</v>
      </c>
      <c r="BC75" s="517">
        <v>1046470</v>
      </c>
      <c r="BD75" s="518">
        <v>-64622</v>
      </c>
      <c r="BE75" s="519">
        <v>38973</v>
      </c>
      <c r="BF75" s="518">
        <v>-25649</v>
      </c>
      <c r="BG75" s="517">
        <v>1</v>
      </c>
      <c r="BH75" s="517">
        <v>127592</v>
      </c>
      <c r="BI75" s="518">
        <v>-5423</v>
      </c>
      <c r="BJ75" s="518">
        <v>6041</v>
      </c>
      <c r="BK75" s="518">
        <v>618</v>
      </c>
      <c r="BL75" s="520">
        <v>-25031</v>
      </c>
      <c r="BM75" s="517">
        <v>0</v>
      </c>
      <c r="BN75" s="518">
        <v>-322679</v>
      </c>
      <c r="BO75" s="517">
        <v>0</v>
      </c>
      <c r="BP75" s="517">
        <v>0</v>
      </c>
      <c r="BQ75" s="517">
        <v>0</v>
      </c>
      <c r="BR75" s="517">
        <v>2508</v>
      </c>
      <c r="BS75" s="517">
        <v>10628650</v>
      </c>
      <c r="BT75" s="518">
        <v>423375</v>
      </c>
      <c r="BU75" s="521">
        <v>58</v>
      </c>
      <c r="BV75" s="521">
        <v>1046470</v>
      </c>
      <c r="BW75" s="516">
        <v>38973</v>
      </c>
    </row>
    <row r="76" spans="1:75">
      <c r="A76" s="491">
        <f t="shared" si="5"/>
        <v>2007</v>
      </c>
      <c r="B76" s="491">
        <v>4</v>
      </c>
      <c r="C76" s="522">
        <v>16215915</v>
      </c>
      <c r="D76" s="531">
        <v>-1015251</v>
      </c>
      <c r="E76" s="531">
        <v>15200664</v>
      </c>
      <c r="F76" s="525">
        <v>9566439</v>
      </c>
      <c r="G76" s="525">
        <v>545752</v>
      </c>
      <c r="H76" s="522">
        <v>10112191</v>
      </c>
      <c r="I76" s="525">
        <v>3758566</v>
      </c>
      <c r="J76" s="531">
        <v>181557</v>
      </c>
      <c r="K76" s="531">
        <v>3940123</v>
      </c>
      <c r="L76" s="522">
        <v>214122</v>
      </c>
      <c r="M76" s="522">
        <v>988705</v>
      </c>
      <c r="N76" s="522">
        <v>159330</v>
      </c>
      <c r="O76" s="525">
        <v>1148035</v>
      </c>
      <c r="P76" s="522">
        <v>30615135</v>
      </c>
      <c r="Q76" s="522">
        <v>0</v>
      </c>
      <c r="R76" s="531">
        <v>30615135</v>
      </c>
      <c r="S76" s="531"/>
      <c r="T76" s="531">
        <v>29467100</v>
      </c>
      <c r="U76" s="531">
        <v>29467100</v>
      </c>
      <c r="V76" s="516">
        <v>29755042</v>
      </c>
      <c r="W76" s="516">
        <v>29755042</v>
      </c>
      <c r="X76" s="518">
        <v>-297648</v>
      </c>
      <c r="Y76" s="518">
        <v>-25031</v>
      </c>
      <c r="Z76" s="516">
        <v>-322679</v>
      </c>
      <c r="AA76" s="513"/>
      <c r="AB76" s="517">
        <v>888</v>
      </c>
      <c r="AC76" s="517">
        <v>1692060</v>
      </c>
      <c r="AD76" s="518">
        <v>-104618</v>
      </c>
      <c r="AE76" s="518">
        <v>90003</v>
      </c>
      <c r="AF76" s="518">
        <v>-14615</v>
      </c>
      <c r="AG76" s="517">
        <v>2414</v>
      </c>
      <c r="AH76" s="517">
        <v>9994003</v>
      </c>
      <c r="AI76" s="518">
        <v>-668477</v>
      </c>
      <c r="AJ76" s="519">
        <v>403148</v>
      </c>
      <c r="AK76" s="518">
        <v>-265329</v>
      </c>
      <c r="AL76" s="517">
        <v>94</v>
      </c>
      <c r="AM76" s="517">
        <v>634647</v>
      </c>
      <c r="AN76" s="518">
        <v>-39141</v>
      </c>
      <c r="AO76" s="518">
        <v>20227</v>
      </c>
      <c r="AP76" s="518">
        <v>-18914</v>
      </c>
      <c r="AQ76" s="517">
        <v>8</v>
      </c>
      <c r="AR76" s="517">
        <v>1105874</v>
      </c>
      <c r="AS76" s="518">
        <v>-31772</v>
      </c>
      <c r="AT76" s="518">
        <v>35392</v>
      </c>
      <c r="AU76" s="518">
        <v>3620</v>
      </c>
      <c r="AV76" s="517">
        <v>3</v>
      </c>
      <c r="AW76" s="517">
        <v>234976</v>
      </c>
      <c r="AX76" s="518">
        <v>-11918</v>
      </c>
      <c r="AY76" s="518">
        <v>9508</v>
      </c>
      <c r="AZ76" s="518">
        <v>-2410</v>
      </c>
      <c r="BA76" s="520">
        <v>-297648</v>
      </c>
      <c r="BB76" s="517">
        <v>58</v>
      </c>
      <c r="BC76" s="517">
        <v>1046470</v>
      </c>
      <c r="BD76" s="518">
        <v>-64622</v>
      </c>
      <c r="BE76" s="519">
        <v>38973</v>
      </c>
      <c r="BF76" s="518">
        <v>-25649</v>
      </c>
      <c r="BG76" s="517">
        <v>1</v>
      </c>
      <c r="BH76" s="517">
        <v>127592</v>
      </c>
      <c r="BI76" s="518">
        <v>-5423</v>
      </c>
      <c r="BJ76" s="518">
        <v>6041</v>
      </c>
      <c r="BK76" s="518">
        <v>618</v>
      </c>
      <c r="BL76" s="520">
        <v>-25031</v>
      </c>
      <c r="BM76" s="517">
        <v>0</v>
      </c>
      <c r="BN76" s="518">
        <v>-322679</v>
      </c>
      <c r="BO76" s="517">
        <v>0</v>
      </c>
      <c r="BP76" s="517">
        <v>0</v>
      </c>
      <c r="BQ76" s="517">
        <v>0</v>
      </c>
      <c r="BR76" s="517">
        <v>2508</v>
      </c>
      <c r="BS76" s="517">
        <v>10628650</v>
      </c>
      <c r="BT76" s="518">
        <v>423375</v>
      </c>
      <c r="BU76" s="521">
        <v>58</v>
      </c>
      <c r="BV76" s="521">
        <v>1046470</v>
      </c>
      <c r="BW76" s="516">
        <v>38973</v>
      </c>
    </row>
    <row r="77" spans="1:75">
      <c r="A77" s="491">
        <f t="shared" si="5"/>
        <v>2007</v>
      </c>
      <c r="B77" s="491">
        <v>5</v>
      </c>
      <c r="C77" s="522">
        <v>17191810</v>
      </c>
      <c r="D77" s="531">
        <v>2603823</v>
      </c>
      <c r="E77" s="531">
        <v>19795633</v>
      </c>
      <c r="F77" s="525">
        <v>10106774</v>
      </c>
      <c r="G77" s="525">
        <v>2141306</v>
      </c>
      <c r="H77" s="522">
        <v>12248080</v>
      </c>
      <c r="I77" s="525">
        <v>4044338</v>
      </c>
      <c r="J77" s="531">
        <v>213698</v>
      </c>
      <c r="K77" s="531">
        <v>4258036</v>
      </c>
      <c r="L77" s="522">
        <v>214593</v>
      </c>
      <c r="M77" s="522">
        <v>1193528</v>
      </c>
      <c r="N77" s="522">
        <v>189114</v>
      </c>
      <c r="O77" s="525">
        <v>1382642</v>
      </c>
      <c r="P77" s="522">
        <v>37898984</v>
      </c>
      <c r="Q77" s="522">
        <v>0</v>
      </c>
      <c r="R77" s="531">
        <v>37898984</v>
      </c>
      <c r="S77" s="531"/>
      <c r="T77" s="531">
        <v>36516342</v>
      </c>
      <c r="U77" s="531">
        <v>36516342</v>
      </c>
      <c r="V77" s="516">
        <v>31557515</v>
      </c>
      <c r="W77" s="516">
        <v>31557515</v>
      </c>
      <c r="X77" s="518">
        <v>-297648</v>
      </c>
      <c r="Y77" s="518">
        <v>-25031</v>
      </c>
      <c r="Z77" s="516">
        <v>-322679</v>
      </c>
      <c r="AA77" s="513"/>
      <c r="AB77" s="517">
        <v>888</v>
      </c>
      <c r="AC77" s="517">
        <v>1692060</v>
      </c>
      <c r="AD77" s="518">
        <v>-104618</v>
      </c>
      <c r="AE77" s="518">
        <v>90003</v>
      </c>
      <c r="AF77" s="518">
        <v>-14615</v>
      </c>
      <c r="AG77" s="517">
        <v>2414</v>
      </c>
      <c r="AH77" s="517">
        <v>9994003</v>
      </c>
      <c r="AI77" s="518">
        <v>-668477</v>
      </c>
      <c r="AJ77" s="519">
        <v>403148</v>
      </c>
      <c r="AK77" s="518">
        <v>-265329</v>
      </c>
      <c r="AL77" s="517">
        <v>94</v>
      </c>
      <c r="AM77" s="517">
        <v>634647</v>
      </c>
      <c r="AN77" s="518">
        <v>-39141</v>
      </c>
      <c r="AO77" s="518">
        <v>20227</v>
      </c>
      <c r="AP77" s="518">
        <v>-18914</v>
      </c>
      <c r="AQ77" s="517">
        <v>8</v>
      </c>
      <c r="AR77" s="517">
        <v>1105874</v>
      </c>
      <c r="AS77" s="518">
        <v>-31772</v>
      </c>
      <c r="AT77" s="518">
        <v>35392</v>
      </c>
      <c r="AU77" s="518">
        <v>3620</v>
      </c>
      <c r="AV77" s="517">
        <v>3</v>
      </c>
      <c r="AW77" s="517">
        <v>234976</v>
      </c>
      <c r="AX77" s="518">
        <v>-11918</v>
      </c>
      <c r="AY77" s="518">
        <v>9508</v>
      </c>
      <c r="AZ77" s="518">
        <v>-2410</v>
      </c>
      <c r="BA77" s="520">
        <v>-297648</v>
      </c>
      <c r="BB77" s="517">
        <v>58</v>
      </c>
      <c r="BC77" s="517">
        <v>1046470</v>
      </c>
      <c r="BD77" s="518">
        <v>-64622</v>
      </c>
      <c r="BE77" s="519">
        <v>38973</v>
      </c>
      <c r="BF77" s="518">
        <v>-25649</v>
      </c>
      <c r="BG77" s="517">
        <v>1</v>
      </c>
      <c r="BH77" s="517">
        <v>127592</v>
      </c>
      <c r="BI77" s="518">
        <v>-5423</v>
      </c>
      <c r="BJ77" s="518">
        <v>6041</v>
      </c>
      <c r="BK77" s="518">
        <v>618</v>
      </c>
      <c r="BL77" s="520">
        <v>-25031</v>
      </c>
      <c r="BM77" s="517">
        <v>0</v>
      </c>
      <c r="BN77" s="518">
        <v>-322679</v>
      </c>
      <c r="BO77" s="517">
        <v>0</v>
      </c>
      <c r="BP77" s="517">
        <v>0</v>
      </c>
      <c r="BQ77" s="517">
        <v>0</v>
      </c>
      <c r="BR77" s="517">
        <v>2508</v>
      </c>
      <c r="BS77" s="517">
        <v>10628650</v>
      </c>
      <c r="BT77" s="518">
        <v>423375</v>
      </c>
      <c r="BU77" s="521">
        <v>58</v>
      </c>
      <c r="BV77" s="521">
        <v>1046470</v>
      </c>
      <c r="BW77" s="516">
        <v>38973</v>
      </c>
    </row>
    <row r="78" spans="1:75">
      <c r="A78" s="491">
        <f t="shared" si="5"/>
        <v>2007</v>
      </c>
      <c r="B78" s="491">
        <v>6</v>
      </c>
      <c r="C78" s="522">
        <v>23431251</v>
      </c>
      <c r="D78" s="531">
        <v>2812723</v>
      </c>
      <c r="E78" s="531">
        <v>26243974</v>
      </c>
      <c r="F78" s="525">
        <v>11705998</v>
      </c>
      <c r="G78" s="525">
        <v>-97162</v>
      </c>
      <c r="H78" s="522">
        <v>11608836</v>
      </c>
      <c r="I78" s="525">
        <v>4008636</v>
      </c>
      <c r="J78" s="531">
        <v>-118495</v>
      </c>
      <c r="K78" s="531">
        <v>3890141</v>
      </c>
      <c r="L78" s="522">
        <v>215115</v>
      </c>
      <c r="M78" s="522">
        <v>1272698</v>
      </c>
      <c r="N78" s="522">
        <v>202960</v>
      </c>
      <c r="O78" s="525">
        <v>1475658</v>
      </c>
      <c r="P78" s="522">
        <v>43433724</v>
      </c>
      <c r="Q78" s="522">
        <v>0</v>
      </c>
      <c r="R78" s="531">
        <v>43433724</v>
      </c>
      <c r="S78" s="531"/>
      <c r="T78" s="531">
        <v>41958066</v>
      </c>
      <c r="U78" s="531">
        <v>41958066</v>
      </c>
      <c r="V78" s="516">
        <v>39361000</v>
      </c>
      <c r="W78" s="516">
        <v>39361000</v>
      </c>
      <c r="X78" s="518">
        <v>126494</v>
      </c>
      <c r="Y78" s="518">
        <v>13222</v>
      </c>
      <c r="Z78" s="516">
        <v>139716</v>
      </c>
      <c r="AA78" s="513"/>
      <c r="AB78" s="517">
        <v>888</v>
      </c>
      <c r="AC78" s="517">
        <v>1692060</v>
      </c>
      <c r="AD78" s="518">
        <v>-104618</v>
      </c>
      <c r="AE78" s="518">
        <v>90003</v>
      </c>
      <c r="AF78" s="518">
        <v>-14615</v>
      </c>
      <c r="AG78" s="517">
        <v>2414</v>
      </c>
      <c r="AH78" s="517">
        <v>13961681</v>
      </c>
      <c r="AI78" s="518">
        <v>-668477</v>
      </c>
      <c r="AJ78" s="519">
        <v>798864</v>
      </c>
      <c r="AK78" s="518">
        <v>130387</v>
      </c>
      <c r="AL78" s="517">
        <v>94</v>
      </c>
      <c r="AM78" s="517">
        <v>634647</v>
      </c>
      <c r="AN78" s="518">
        <v>-39141</v>
      </c>
      <c r="AO78" s="518">
        <v>48653</v>
      </c>
      <c r="AP78" s="518">
        <v>9512</v>
      </c>
      <c r="AQ78" s="517">
        <v>8</v>
      </c>
      <c r="AR78" s="517">
        <v>1105874</v>
      </c>
      <c r="AS78" s="518">
        <v>-31772</v>
      </c>
      <c r="AT78" s="518">
        <v>35392</v>
      </c>
      <c r="AU78" s="518">
        <v>3620</v>
      </c>
      <c r="AV78" s="517">
        <v>3</v>
      </c>
      <c r="AW78" s="517">
        <v>234976</v>
      </c>
      <c r="AX78" s="518">
        <v>-11918</v>
      </c>
      <c r="AY78" s="518">
        <v>9508</v>
      </c>
      <c r="AZ78" s="518">
        <v>-2410</v>
      </c>
      <c r="BA78" s="520">
        <v>126494</v>
      </c>
      <c r="BB78" s="517">
        <v>58</v>
      </c>
      <c r="BC78" s="517">
        <v>867442</v>
      </c>
      <c r="BD78" s="518">
        <v>-64622</v>
      </c>
      <c r="BE78" s="519">
        <v>77226</v>
      </c>
      <c r="BF78" s="518">
        <v>12604</v>
      </c>
      <c r="BG78" s="517">
        <v>1</v>
      </c>
      <c r="BH78" s="517">
        <v>127592</v>
      </c>
      <c r="BI78" s="518">
        <v>-5423</v>
      </c>
      <c r="BJ78" s="518">
        <v>6041</v>
      </c>
      <c r="BK78" s="518">
        <v>618</v>
      </c>
      <c r="BL78" s="520">
        <v>13222</v>
      </c>
      <c r="BM78" s="517">
        <v>0</v>
      </c>
      <c r="BN78" s="518">
        <v>139716</v>
      </c>
      <c r="BO78" s="517">
        <v>0</v>
      </c>
      <c r="BP78" s="517">
        <v>0</v>
      </c>
      <c r="BQ78" s="517">
        <v>0</v>
      </c>
      <c r="BR78" s="517">
        <v>2508</v>
      </c>
      <c r="BS78" s="517">
        <v>14596328</v>
      </c>
      <c r="BT78" s="518">
        <v>847517</v>
      </c>
      <c r="BU78" s="521">
        <v>58</v>
      </c>
      <c r="BV78" s="521">
        <v>867442</v>
      </c>
      <c r="BW78" s="516">
        <v>77226</v>
      </c>
    </row>
    <row r="79" spans="1:75">
      <c r="A79" s="491">
        <f t="shared" si="5"/>
        <v>2007</v>
      </c>
      <c r="B79" s="491">
        <v>7</v>
      </c>
      <c r="C79" s="522">
        <v>26084476</v>
      </c>
      <c r="D79" s="531">
        <v>1063389</v>
      </c>
      <c r="E79" s="531">
        <v>27147865</v>
      </c>
      <c r="F79" s="525">
        <v>11933094</v>
      </c>
      <c r="G79" s="525">
        <v>9608</v>
      </c>
      <c r="H79" s="522">
        <v>11942702</v>
      </c>
      <c r="I79" s="525">
        <v>4128386</v>
      </c>
      <c r="J79" s="531">
        <v>-81786</v>
      </c>
      <c r="K79" s="531">
        <v>4046600</v>
      </c>
      <c r="L79" s="522">
        <v>215503</v>
      </c>
      <c r="M79" s="522">
        <v>1406207</v>
      </c>
      <c r="N79" s="522">
        <v>220867</v>
      </c>
      <c r="O79" s="525">
        <v>1627074</v>
      </c>
      <c r="P79" s="522">
        <v>44979744</v>
      </c>
      <c r="Q79" s="522">
        <v>0</v>
      </c>
      <c r="R79" s="531">
        <v>44979744</v>
      </c>
      <c r="S79" s="531"/>
      <c r="T79" s="531">
        <v>43352670</v>
      </c>
      <c r="U79" s="531">
        <v>43352670</v>
      </c>
      <c r="V79" s="516">
        <v>42361459</v>
      </c>
      <c r="W79" s="516">
        <v>42361459</v>
      </c>
      <c r="X79" s="518">
        <v>126494</v>
      </c>
      <c r="Y79" s="518">
        <v>13222</v>
      </c>
      <c r="Z79" s="516">
        <v>139716</v>
      </c>
      <c r="AA79" s="513"/>
      <c r="AB79" s="517">
        <v>888</v>
      </c>
      <c r="AC79" s="517">
        <v>1692060</v>
      </c>
      <c r="AD79" s="518">
        <v>-104618</v>
      </c>
      <c r="AE79" s="518">
        <v>90003</v>
      </c>
      <c r="AF79" s="518">
        <v>-14615</v>
      </c>
      <c r="AG79" s="517">
        <v>2414</v>
      </c>
      <c r="AH79" s="517">
        <v>13961681</v>
      </c>
      <c r="AI79" s="518">
        <v>-668477</v>
      </c>
      <c r="AJ79" s="519">
        <v>798864</v>
      </c>
      <c r="AK79" s="518">
        <v>130387</v>
      </c>
      <c r="AL79" s="517">
        <v>94</v>
      </c>
      <c r="AM79" s="517">
        <v>634647</v>
      </c>
      <c r="AN79" s="518">
        <v>-39141</v>
      </c>
      <c r="AO79" s="518">
        <v>48653</v>
      </c>
      <c r="AP79" s="518">
        <v>9512</v>
      </c>
      <c r="AQ79" s="517">
        <v>8</v>
      </c>
      <c r="AR79" s="517">
        <v>1105874</v>
      </c>
      <c r="AS79" s="518">
        <v>-31772</v>
      </c>
      <c r="AT79" s="518">
        <v>35392</v>
      </c>
      <c r="AU79" s="518">
        <v>3620</v>
      </c>
      <c r="AV79" s="517">
        <v>3</v>
      </c>
      <c r="AW79" s="517">
        <v>234976</v>
      </c>
      <c r="AX79" s="518">
        <v>-11918</v>
      </c>
      <c r="AY79" s="518">
        <v>9508</v>
      </c>
      <c r="AZ79" s="518">
        <v>-2410</v>
      </c>
      <c r="BA79" s="520">
        <v>126494</v>
      </c>
      <c r="BB79" s="517">
        <v>58</v>
      </c>
      <c r="BC79" s="517">
        <v>867442</v>
      </c>
      <c r="BD79" s="518">
        <v>-64622</v>
      </c>
      <c r="BE79" s="519">
        <v>77226</v>
      </c>
      <c r="BF79" s="518">
        <v>12604</v>
      </c>
      <c r="BG79" s="517">
        <v>1</v>
      </c>
      <c r="BH79" s="517">
        <v>127592</v>
      </c>
      <c r="BI79" s="518">
        <v>-5423</v>
      </c>
      <c r="BJ79" s="518">
        <v>6041</v>
      </c>
      <c r="BK79" s="518">
        <v>618</v>
      </c>
      <c r="BL79" s="520">
        <v>13222</v>
      </c>
      <c r="BM79" s="517">
        <v>0</v>
      </c>
      <c r="BN79" s="518">
        <v>139716</v>
      </c>
      <c r="BO79" s="517">
        <v>0</v>
      </c>
      <c r="BP79" s="517">
        <v>0</v>
      </c>
      <c r="BQ79" s="517">
        <v>0</v>
      </c>
      <c r="BR79" s="517">
        <v>2508</v>
      </c>
      <c r="BS79" s="517">
        <v>14596328</v>
      </c>
      <c r="BT79" s="518">
        <v>847517</v>
      </c>
      <c r="BU79" s="521">
        <v>58</v>
      </c>
      <c r="BV79" s="521">
        <v>867442</v>
      </c>
      <c r="BW79" s="516">
        <v>77226</v>
      </c>
    </row>
    <row r="80" spans="1:75">
      <c r="A80" s="491">
        <f t="shared" si="5"/>
        <v>2007</v>
      </c>
      <c r="B80" s="491">
        <v>8</v>
      </c>
      <c r="C80" s="522">
        <v>27443327</v>
      </c>
      <c r="D80" s="531">
        <v>659947</v>
      </c>
      <c r="E80" s="531">
        <v>28103274</v>
      </c>
      <c r="F80" s="525">
        <v>12259194</v>
      </c>
      <c r="G80" s="525">
        <v>-69861</v>
      </c>
      <c r="H80" s="522">
        <v>12189333</v>
      </c>
      <c r="I80" s="525">
        <v>4145824</v>
      </c>
      <c r="J80" s="531">
        <v>96988</v>
      </c>
      <c r="K80" s="531">
        <v>4242812</v>
      </c>
      <c r="L80" s="522">
        <v>215930</v>
      </c>
      <c r="M80" s="522">
        <v>1379988</v>
      </c>
      <c r="N80" s="522">
        <v>224536</v>
      </c>
      <c r="O80" s="525">
        <v>1604524</v>
      </c>
      <c r="P80" s="522">
        <v>46355873</v>
      </c>
      <c r="Q80" s="522">
        <v>0</v>
      </c>
      <c r="R80" s="531">
        <v>46355873</v>
      </c>
      <c r="S80" s="531"/>
      <c r="T80" s="531">
        <v>44751349</v>
      </c>
      <c r="U80" s="531">
        <v>44751349</v>
      </c>
      <c r="V80" s="516">
        <v>44064275</v>
      </c>
      <c r="W80" s="516">
        <v>44064275</v>
      </c>
      <c r="X80" s="518">
        <v>126494</v>
      </c>
      <c r="Y80" s="518">
        <v>13222</v>
      </c>
      <c r="Z80" s="516">
        <v>139716</v>
      </c>
      <c r="AA80" s="513"/>
      <c r="AB80" s="517">
        <v>888</v>
      </c>
      <c r="AC80" s="517">
        <v>1692060</v>
      </c>
      <c r="AD80" s="518">
        <v>-104618</v>
      </c>
      <c r="AE80" s="518">
        <v>90003</v>
      </c>
      <c r="AF80" s="518">
        <v>-14615</v>
      </c>
      <c r="AG80" s="517">
        <v>2414</v>
      </c>
      <c r="AH80" s="517">
        <v>13961681</v>
      </c>
      <c r="AI80" s="518">
        <v>-668477</v>
      </c>
      <c r="AJ80" s="519">
        <v>798864</v>
      </c>
      <c r="AK80" s="518">
        <v>130387</v>
      </c>
      <c r="AL80" s="517">
        <v>94</v>
      </c>
      <c r="AM80" s="517">
        <v>634647</v>
      </c>
      <c r="AN80" s="518">
        <v>-39141</v>
      </c>
      <c r="AO80" s="518">
        <v>48653</v>
      </c>
      <c r="AP80" s="518">
        <v>9512</v>
      </c>
      <c r="AQ80" s="517">
        <v>8</v>
      </c>
      <c r="AR80" s="517">
        <v>1105874</v>
      </c>
      <c r="AS80" s="518">
        <v>-31772</v>
      </c>
      <c r="AT80" s="518">
        <v>35392</v>
      </c>
      <c r="AU80" s="518">
        <v>3620</v>
      </c>
      <c r="AV80" s="517">
        <v>3</v>
      </c>
      <c r="AW80" s="517">
        <v>234976</v>
      </c>
      <c r="AX80" s="518">
        <v>-11918</v>
      </c>
      <c r="AY80" s="518">
        <v>9508</v>
      </c>
      <c r="AZ80" s="518">
        <v>-2410</v>
      </c>
      <c r="BA80" s="520">
        <v>126494</v>
      </c>
      <c r="BB80" s="517">
        <v>58</v>
      </c>
      <c r="BC80" s="517">
        <v>867442</v>
      </c>
      <c r="BD80" s="518">
        <v>-64622</v>
      </c>
      <c r="BE80" s="519">
        <v>77226</v>
      </c>
      <c r="BF80" s="518">
        <v>12604</v>
      </c>
      <c r="BG80" s="517">
        <v>1</v>
      </c>
      <c r="BH80" s="517">
        <v>127592</v>
      </c>
      <c r="BI80" s="518">
        <v>-5423</v>
      </c>
      <c r="BJ80" s="518">
        <v>6041</v>
      </c>
      <c r="BK80" s="518">
        <v>618</v>
      </c>
      <c r="BL80" s="520">
        <v>13222</v>
      </c>
      <c r="BM80" s="517">
        <v>0</v>
      </c>
      <c r="BN80" s="518">
        <v>139716</v>
      </c>
      <c r="BO80" s="517">
        <v>0</v>
      </c>
      <c r="BP80" s="517">
        <v>0</v>
      </c>
      <c r="BQ80" s="517">
        <v>0</v>
      </c>
      <c r="BR80" s="517">
        <v>2508</v>
      </c>
      <c r="BS80" s="517">
        <v>14596328</v>
      </c>
      <c r="BT80" s="518">
        <v>847517</v>
      </c>
      <c r="BU80" s="521">
        <v>58</v>
      </c>
      <c r="BV80" s="521">
        <v>867442</v>
      </c>
      <c r="BW80" s="516">
        <v>77226</v>
      </c>
    </row>
    <row r="81" spans="1:75">
      <c r="A81" s="491">
        <f t="shared" si="5"/>
        <v>2007</v>
      </c>
      <c r="B81" s="491">
        <v>9</v>
      </c>
      <c r="C81" s="522">
        <v>24866264</v>
      </c>
      <c r="D81" s="531">
        <v>-2773375</v>
      </c>
      <c r="E81" s="531">
        <v>22092889</v>
      </c>
      <c r="F81" s="525">
        <v>12069599</v>
      </c>
      <c r="G81" s="525">
        <v>-681187</v>
      </c>
      <c r="H81" s="522">
        <v>11388412</v>
      </c>
      <c r="I81" s="525">
        <v>3916539</v>
      </c>
      <c r="J81" s="531">
        <v>-118444</v>
      </c>
      <c r="K81" s="531">
        <v>3798095</v>
      </c>
      <c r="L81" s="522">
        <v>216454</v>
      </c>
      <c r="M81" s="522">
        <v>1222711</v>
      </c>
      <c r="N81" s="522">
        <v>196380</v>
      </c>
      <c r="O81" s="525">
        <v>1419091</v>
      </c>
      <c r="P81" s="522">
        <v>38914941</v>
      </c>
      <c r="Q81" s="522">
        <v>0</v>
      </c>
      <c r="R81" s="531">
        <v>38914941</v>
      </c>
      <c r="S81" s="531"/>
      <c r="T81" s="531">
        <v>37495850</v>
      </c>
      <c r="U81" s="531">
        <v>37495850</v>
      </c>
      <c r="V81" s="516">
        <v>41068856</v>
      </c>
      <c r="W81" s="516">
        <v>41068856</v>
      </c>
      <c r="X81" s="518">
        <v>126494</v>
      </c>
      <c r="Y81" s="518">
        <v>13222</v>
      </c>
      <c r="Z81" s="516">
        <v>139716</v>
      </c>
      <c r="AA81" s="513"/>
      <c r="AB81" s="517">
        <v>888</v>
      </c>
      <c r="AC81" s="517">
        <v>1692060</v>
      </c>
      <c r="AD81" s="518">
        <v>-104618</v>
      </c>
      <c r="AE81" s="518">
        <v>90003</v>
      </c>
      <c r="AF81" s="518">
        <v>-14615</v>
      </c>
      <c r="AG81" s="517">
        <v>2414</v>
      </c>
      <c r="AH81" s="517">
        <v>13961681</v>
      </c>
      <c r="AI81" s="518">
        <v>-668477</v>
      </c>
      <c r="AJ81" s="519">
        <v>798864</v>
      </c>
      <c r="AK81" s="518">
        <v>130387</v>
      </c>
      <c r="AL81" s="517">
        <v>94</v>
      </c>
      <c r="AM81" s="517">
        <v>634647</v>
      </c>
      <c r="AN81" s="518">
        <v>-39141</v>
      </c>
      <c r="AO81" s="518">
        <v>48653</v>
      </c>
      <c r="AP81" s="518">
        <v>9512</v>
      </c>
      <c r="AQ81" s="517">
        <v>8</v>
      </c>
      <c r="AR81" s="517">
        <v>1105874</v>
      </c>
      <c r="AS81" s="518">
        <v>-31772</v>
      </c>
      <c r="AT81" s="518">
        <v>35392</v>
      </c>
      <c r="AU81" s="518">
        <v>3620</v>
      </c>
      <c r="AV81" s="517">
        <v>3</v>
      </c>
      <c r="AW81" s="517">
        <v>234976</v>
      </c>
      <c r="AX81" s="518">
        <v>-11918</v>
      </c>
      <c r="AY81" s="518">
        <v>9508</v>
      </c>
      <c r="AZ81" s="518">
        <v>-2410</v>
      </c>
      <c r="BA81" s="520">
        <v>126494</v>
      </c>
      <c r="BB81" s="517">
        <v>58</v>
      </c>
      <c r="BC81" s="517">
        <v>867442</v>
      </c>
      <c r="BD81" s="518">
        <v>-64622</v>
      </c>
      <c r="BE81" s="519">
        <v>77226</v>
      </c>
      <c r="BF81" s="518">
        <v>12604</v>
      </c>
      <c r="BG81" s="517">
        <v>1</v>
      </c>
      <c r="BH81" s="517">
        <v>127592</v>
      </c>
      <c r="BI81" s="518">
        <v>-5423</v>
      </c>
      <c r="BJ81" s="518">
        <v>6041</v>
      </c>
      <c r="BK81" s="518">
        <v>618</v>
      </c>
      <c r="BL81" s="520">
        <v>13222</v>
      </c>
      <c r="BM81" s="517">
        <v>0</v>
      </c>
      <c r="BN81" s="518">
        <v>139716</v>
      </c>
      <c r="BO81" s="517">
        <v>0</v>
      </c>
      <c r="BP81" s="517">
        <v>0</v>
      </c>
      <c r="BQ81" s="517">
        <v>0</v>
      </c>
      <c r="BR81" s="517">
        <v>2508</v>
      </c>
      <c r="BS81" s="517">
        <v>14596328</v>
      </c>
      <c r="BT81" s="518">
        <v>847517</v>
      </c>
      <c r="BU81" s="521">
        <v>58</v>
      </c>
      <c r="BV81" s="521">
        <v>867442</v>
      </c>
      <c r="BW81" s="516">
        <v>77226</v>
      </c>
    </row>
    <row r="82" spans="1:75">
      <c r="A82" s="491">
        <f t="shared" si="5"/>
        <v>2007</v>
      </c>
      <c r="B82" s="491">
        <v>10</v>
      </c>
      <c r="C82" s="522">
        <v>19436835</v>
      </c>
      <c r="D82" s="531">
        <v>-2106238</v>
      </c>
      <c r="E82" s="531">
        <v>17330597</v>
      </c>
      <c r="F82" s="525">
        <v>10887153</v>
      </c>
      <c r="G82" s="525">
        <v>-131892</v>
      </c>
      <c r="H82" s="522">
        <v>10755261</v>
      </c>
      <c r="I82" s="525">
        <v>3580874</v>
      </c>
      <c r="J82" s="531">
        <v>31808</v>
      </c>
      <c r="K82" s="531">
        <v>3612682</v>
      </c>
      <c r="L82" s="522">
        <v>216872</v>
      </c>
      <c r="M82" s="522">
        <v>1068477</v>
      </c>
      <c r="N82" s="522">
        <v>171617</v>
      </c>
      <c r="O82" s="525">
        <v>1240094</v>
      </c>
      <c r="P82" s="522">
        <v>33155506</v>
      </c>
      <c r="Q82" s="522">
        <v>0</v>
      </c>
      <c r="R82" s="531">
        <v>33155506</v>
      </c>
      <c r="S82" s="531"/>
      <c r="T82" s="531">
        <v>31915412</v>
      </c>
      <c r="U82" s="531">
        <v>31915412</v>
      </c>
      <c r="V82" s="516">
        <v>34121734</v>
      </c>
      <c r="W82" s="516">
        <v>34121734</v>
      </c>
      <c r="X82" s="518">
        <v>-297648</v>
      </c>
      <c r="Y82" s="518">
        <v>-25031</v>
      </c>
      <c r="Z82" s="516">
        <v>-322679</v>
      </c>
      <c r="AA82" s="513"/>
      <c r="AB82" s="517">
        <v>888</v>
      </c>
      <c r="AC82" s="517">
        <v>1692060</v>
      </c>
      <c r="AD82" s="518">
        <v>-104618</v>
      </c>
      <c r="AE82" s="518">
        <v>90003</v>
      </c>
      <c r="AF82" s="518">
        <v>-14615</v>
      </c>
      <c r="AG82" s="517">
        <v>2414</v>
      </c>
      <c r="AH82" s="517">
        <v>9994003</v>
      </c>
      <c r="AI82" s="518">
        <v>-668477</v>
      </c>
      <c r="AJ82" s="519">
        <v>403148</v>
      </c>
      <c r="AK82" s="518">
        <v>-265329</v>
      </c>
      <c r="AL82" s="517">
        <v>94</v>
      </c>
      <c r="AM82" s="517">
        <v>634647</v>
      </c>
      <c r="AN82" s="518">
        <v>-39141</v>
      </c>
      <c r="AO82" s="518">
        <v>20227</v>
      </c>
      <c r="AP82" s="518">
        <v>-18914</v>
      </c>
      <c r="AQ82" s="517">
        <v>8</v>
      </c>
      <c r="AR82" s="517">
        <v>1105874</v>
      </c>
      <c r="AS82" s="518">
        <v>-31772</v>
      </c>
      <c r="AT82" s="518">
        <v>35392</v>
      </c>
      <c r="AU82" s="518">
        <v>3620</v>
      </c>
      <c r="AV82" s="517">
        <v>3</v>
      </c>
      <c r="AW82" s="517">
        <v>234976</v>
      </c>
      <c r="AX82" s="518">
        <v>-11918</v>
      </c>
      <c r="AY82" s="518">
        <v>9508</v>
      </c>
      <c r="AZ82" s="518">
        <v>-2410</v>
      </c>
      <c r="BA82" s="520">
        <v>-297648</v>
      </c>
      <c r="BB82" s="517">
        <v>58</v>
      </c>
      <c r="BC82" s="517">
        <v>1046470</v>
      </c>
      <c r="BD82" s="518">
        <v>-64622</v>
      </c>
      <c r="BE82" s="519">
        <v>38973</v>
      </c>
      <c r="BF82" s="518">
        <v>-25649</v>
      </c>
      <c r="BG82" s="517">
        <v>1</v>
      </c>
      <c r="BH82" s="517">
        <v>127592</v>
      </c>
      <c r="BI82" s="518">
        <v>-5423</v>
      </c>
      <c r="BJ82" s="518">
        <v>6041</v>
      </c>
      <c r="BK82" s="518">
        <v>618</v>
      </c>
      <c r="BL82" s="520">
        <v>-25031</v>
      </c>
      <c r="BM82" s="517">
        <v>0</v>
      </c>
      <c r="BN82" s="518">
        <v>-322679</v>
      </c>
      <c r="BO82" s="517">
        <v>0</v>
      </c>
      <c r="BP82" s="517">
        <v>0</v>
      </c>
      <c r="BQ82" s="517">
        <v>0</v>
      </c>
      <c r="BR82" s="517">
        <v>2508</v>
      </c>
      <c r="BS82" s="517">
        <v>10628650</v>
      </c>
      <c r="BT82" s="518">
        <v>423375</v>
      </c>
      <c r="BU82" s="521">
        <v>58</v>
      </c>
      <c r="BV82" s="521">
        <v>1046470</v>
      </c>
      <c r="BW82" s="516">
        <v>38973</v>
      </c>
    </row>
    <row r="83" spans="1:75">
      <c r="A83" s="491">
        <f t="shared" si="5"/>
        <v>2007</v>
      </c>
      <c r="B83" s="491">
        <v>11</v>
      </c>
      <c r="C83" s="522">
        <v>15576911</v>
      </c>
      <c r="D83" s="531">
        <v>-1133436</v>
      </c>
      <c r="E83" s="531">
        <v>14443475</v>
      </c>
      <c r="F83" s="525">
        <v>9247340</v>
      </c>
      <c r="G83" s="525">
        <v>-27089</v>
      </c>
      <c r="H83" s="522">
        <v>9220251</v>
      </c>
      <c r="I83" s="525">
        <v>3437035</v>
      </c>
      <c r="J83" s="531">
        <v>54446</v>
      </c>
      <c r="K83" s="531">
        <v>3491481</v>
      </c>
      <c r="L83" s="522">
        <v>217370</v>
      </c>
      <c r="M83" s="522">
        <v>1019787</v>
      </c>
      <c r="N83" s="522">
        <v>149903</v>
      </c>
      <c r="O83" s="525">
        <v>1169690</v>
      </c>
      <c r="P83" s="522">
        <v>28542267</v>
      </c>
      <c r="Q83" s="522">
        <v>0</v>
      </c>
      <c r="R83" s="531">
        <v>28542267</v>
      </c>
      <c r="S83" s="531"/>
      <c r="T83" s="531">
        <v>27372577</v>
      </c>
      <c r="U83" s="531">
        <v>27372577</v>
      </c>
      <c r="V83" s="516">
        <v>28478656</v>
      </c>
      <c r="W83" s="516">
        <v>28478656</v>
      </c>
      <c r="X83" s="518">
        <v>-297648</v>
      </c>
      <c r="Y83" s="518">
        <v>-25031</v>
      </c>
      <c r="Z83" s="516">
        <v>-322679</v>
      </c>
      <c r="AA83" s="513"/>
      <c r="AB83" s="517">
        <v>888</v>
      </c>
      <c r="AC83" s="517">
        <v>1692060</v>
      </c>
      <c r="AD83" s="518">
        <v>-104618</v>
      </c>
      <c r="AE83" s="518">
        <v>90003</v>
      </c>
      <c r="AF83" s="518">
        <v>-14615</v>
      </c>
      <c r="AG83" s="517">
        <v>2414</v>
      </c>
      <c r="AH83" s="517">
        <v>9994003</v>
      </c>
      <c r="AI83" s="518">
        <v>-668477</v>
      </c>
      <c r="AJ83" s="519">
        <v>403148</v>
      </c>
      <c r="AK83" s="518">
        <v>-265329</v>
      </c>
      <c r="AL83" s="517">
        <v>94</v>
      </c>
      <c r="AM83" s="517">
        <v>634647</v>
      </c>
      <c r="AN83" s="518">
        <v>-39141</v>
      </c>
      <c r="AO83" s="518">
        <v>20227</v>
      </c>
      <c r="AP83" s="518">
        <v>-18914</v>
      </c>
      <c r="AQ83" s="517">
        <v>8</v>
      </c>
      <c r="AR83" s="517">
        <v>1105874</v>
      </c>
      <c r="AS83" s="518">
        <v>-31772</v>
      </c>
      <c r="AT83" s="518">
        <v>35392</v>
      </c>
      <c r="AU83" s="518">
        <v>3620</v>
      </c>
      <c r="AV83" s="517">
        <v>3</v>
      </c>
      <c r="AW83" s="517">
        <v>234976</v>
      </c>
      <c r="AX83" s="518">
        <v>-11918</v>
      </c>
      <c r="AY83" s="518">
        <v>9508</v>
      </c>
      <c r="AZ83" s="518">
        <v>-2410</v>
      </c>
      <c r="BA83" s="520">
        <v>-297648</v>
      </c>
      <c r="BB83" s="517">
        <v>58</v>
      </c>
      <c r="BC83" s="517">
        <v>1046470</v>
      </c>
      <c r="BD83" s="518">
        <v>-64622</v>
      </c>
      <c r="BE83" s="519">
        <v>38973</v>
      </c>
      <c r="BF83" s="518">
        <v>-25649</v>
      </c>
      <c r="BG83" s="517">
        <v>1</v>
      </c>
      <c r="BH83" s="517">
        <v>127592</v>
      </c>
      <c r="BI83" s="518">
        <v>-5423</v>
      </c>
      <c r="BJ83" s="518">
        <v>6041</v>
      </c>
      <c r="BK83" s="518">
        <v>618</v>
      </c>
      <c r="BL83" s="520">
        <v>-25031</v>
      </c>
      <c r="BM83" s="517">
        <v>0</v>
      </c>
      <c r="BN83" s="518">
        <v>-322679</v>
      </c>
      <c r="BO83" s="517">
        <v>0</v>
      </c>
      <c r="BP83" s="517">
        <v>0</v>
      </c>
      <c r="BQ83" s="517">
        <v>0</v>
      </c>
      <c r="BR83" s="517">
        <v>2508</v>
      </c>
      <c r="BS83" s="517">
        <v>10628650</v>
      </c>
      <c r="BT83" s="518">
        <v>423375</v>
      </c>
      <c r="BU83" s="521">
        <v>58</v>
      </c>
      <c r="BV83" s="521">
        <v>1046470</v>
      </c>
      <c r="BW83" s="516">
        <v>38973</v>
      </c>
    </row>
    <row r="84" spans="1:75">
      <c r="A84" s="491">
        <f t="shared" si="5"/>
        <v>2007</v>
      </c>
      <c r="B84" s="491">
        <v>12</v>
      </c>
      <c r="C84" s="522">
        <v>19193308</v>
      </c>
      <c r="D84" s="531">
        <v>2137032</v>
      </c>
      <c r="E84" s="531">
        <v>21330340</v>
      </c>
      <c r="F84" s="525">
        <v>9719676</v>
      </c>
      <c r="G84" s="525">
        <v>153493</v>
      </c>
      <c r="H84" s="522">
        <v>9873169</v>
      </c>
      <c r="I84" s="525">
        <v>3231471</v>
      </c>
      <c r="J84" s="531">
        <v>-66154</v>
      </c>
      <c r="K84" s="531">
        <v>3165317</v>
      </c>
      <c r="L84" s="522">
        <v>217794</v>
      </c>
      <c r="M84" s="522">
        <v>1204115</v>
      </c>
      <c r="N84" s="522">
        <v>171653</v>
      </c>
      <c r="O84" s="525">
        <v>1375768</v>
      </c>
      <c r="P84" s="522">
        <v>35962388</v>
      </c>
      <c r="Q84" s="522">
        <v>0</v>
      </c>
      <c r="R84" s="531">
        <v>35962388</v>
      </c>
      <c r="S84" s="531"/>
      <c r="T84" s="531">
        <v>34586620</v>
      </c>
      <c r="U84" s="531">
        <v>34586620</v>
      </c>
      <c r="V84" s="516">
        <v>32362249</v>
      </c>
      <c r="W84" s="516">
        <v>32362249</v>
      </c>
      <c r="X84" s="518">
        <v>-297648</v>
      </c>
      <c r="Y84" s="518">
        <v>-25031</v>
      </c>
      <c r="Z84" s="516">
        <v>-322679</v>
      </c>
      <c r="AA84" s="513"/>
      <c r="AB84" s="517">
        <v>888</v>
      </c>
      <c r="AC84" s="517">
        <v>1692060</v>
      </c>
      <c r="AD84" s="518">
        <v>-104618</v>
      </c>
      <c r="AE84" s="518">
        <v>90003</v>
      </c>
      <c r="AF84" s="518">
        <v>-14615</v>
      </c>
      <c r="AG84" s="517">
        <v>2414</v>
      </c>
      <c r="AH84" s="517">
        <v>9994003</v>
      </c>
      <c r="AI84" s="518">
        <v>-668477</v>
      </c>
      <c r="AJ84" s="519">
        <v>403148</v>
      </c>
      <c r="AK84" s="518">
        <v>-265329</v>
      </c>
      <c r="AL84" s="517">
        <v>94</v>
      </c>
      <c r="AM84" s="517">
        <v>634647</v>
      </c>
      <c r="AN84" s="518">
        <v>-39141</v>
      </c>
      <c r="AO84" s="518">
        <v>20227</v>
      </c>
      <c r="AP84" s="518">
        <v>-18914</v>
      </c>
      <c r="AQ84" s="517">
        <v>8</v>
      </c>
      <c r="AR84" s="517">
        <v>1105874</v>
      </c>
      <c r="AS84" s="518">
        <v>-31772</v>
      </c>
      <c r="AT84" s="518">
        <v>35392</v>
      </c>
      <c r="AU84" s="518">
        <v>3620</v>
      </c>
      <c r="AV84" s="517">
        <v>3</v>
      </c>
      <c r="AW84" s="517">
        <v>234976</v>
      </c>
      <c r="AX84" s="518">
        <v>-11918</v>
      </c>
      <c r="AY84" s="518">
        <v>9508</v>
      </c>
      <c r="AZ84" s="518">
        <v>-2410</v>
      </c>
      <c r="BA84" s="520">
        <v>-297648</v>
      </c>
      <c r="BB84" s="517">
        <v>58</v>
      </c>
      <c r="BC84" s="517">
        <v>1046470</v>
      </c>
      <c r="BD84" s="518">
        <v>-64622</v>
      </c>
      <c r="BE84" s="519">
        <v>38973</v>
      </c>
      <c r="BF84" s="518">
        <v>-25649</v>
      </c>
      <c r="BG84" s="517">
        <v>1</v>
      </c>
      <c r="BH84" s="517">
        <v>127592</v>
      </c>
      <c r="BI84" s="518">
        <v>-5423</v>
      </c>
      <c r="BJ84" s="518">
        <v>6041</v>
      </c>
      <c r="BK84" s="518">
        <v>618</v>
      </c>
      <c r="BL84" s="520">
        <v>-25031</v>
      </c>
      <c r="BM84" s="517">
        <v>0</v>
      </c>
      <c r="BN84" s="518">
        <v>-322679</v>
      </c>
      <c r="BO84" s="517">
        <v>0</v>
      </c>
      <c r="BP84" s="517">
        <v>0</v>
      </c>
      <c r="BQ84" s="517">
        <v>0</v>
      </c>
      <c r="BR84" s="517">
        <v>2508</v>
      </c>
      <c r="BS84" s="517">
        <v>10628650</v>
      </c>
      <c r="BT84" s="518">
        <v>423375</v>
      </c>
      <c r="BU84" s="521">
        <v>58</v>
      </c>
      <c r="BV84" s="521">
        <v>1046470</v>
      </c>
      <c r="BW84" s="516">
        <v>38973</v>
      </c>
    </row>
    <row r="85" spans="1:75">
      <c r="B85" s="492" t="s">
        <v>112</v>
      </c>
      <c r="C85" s="525">
        <v>251183354</v>
      </c>
      <c r="D85" s="513">
        <v>1075981</v>
      </c>
      <c r="E85" s="513">
        <v>252259335</v>
      </c>
      <c r="F85" s="513">
        <v>126346857</v>
      </c>
      <c r="G85" s="513">
        <v>599705</v>
      </c>
      <c r="H85" s="531">
        <v>126946562</v>
      </c>
      <c r="I85" s="513">
        <v>44234063</v>
      </c>
      <c r="J85" s="513">
        <v>66951</v>
      </c>
      <c r="K85" s="513">
        <v>44301014</v>
      </c>
      <c r="L85" s="525">
        <v>2583399</v>
      </c>
      <c r="M85" s="531">
        <v>14217136</v>
      </c>
      <c r="N85" s="531">
        <v>2183069</v>
      </c>
      <c r="O85" s="531">
        <v>16400205</v>
      </c>
      <c r="P85" s="531">
        <v>442490515</v>
      </c>
      <c r="Q85" s="522">
        <v>0</v>
      </c>
      <c r="R85" s="531">
        <v>442490515</v>
      </c>
      <c r="S85" s="513">
        <v>12655981</v>
      </c>
      <c r="T85" s="531">
        <v>426090310</v>
      </c>
      <c r="U85" s="531">
        <v>426090310</v>
      </c>
      <c r="V85" s="531">
        <v>424347673</v>
      </c>
      <c r="W85" s="531">
        <v>424347673</v>
      </c>
      <c r="X85" s="531">
        <v>-1875208</v>
      </c>
      <c r="Y85" s="531">
        <v>-147360</v>
      </c>
      <c r="Z85" s="531">
        <v>-2022568</v>
      </c>
      <c r="AA85" s="513"/>
      <c r="AB85" s="533"/>
      <c r="AC85" s="533">
        <v>20304720</v>
      </c>
      <c r="AD85" s="534">
        <v>-1255416</v>
      </c>
      <c r="AE85" s="534">
        <v>1080036</v>
      </c>
      <c r="AF85" s="534">
        <v>-175380</v>
      </c>
      <c r="AG85" s="533"/>
      <c r="AH85" s="533">
        <v>135798748</v>
      </c>
      <c r="AI85" s="534">
        <v>-8021724</v>
      </c>
      <c r="AJ85" s="535">
        <v>6420640</v>
      </c>
      <c r="AK85" s="534">
        <v>-1601084</v>
      </c>
      <c r="AL85" s="533"/>
      <c r="AM85" s="533">
        <v>7615764</v>
      </c>
      <c r="AN85" s="534">
        <v>-469692</v>
      </c>
      <c r="AO85" s="534">
        <v>356428</v>
      </c>
      <c r="AP85" s="534">
        <v>-113264</v>
      </c>
      <c r="AQ85" s="533"/>
      <c r="AR85" s="533">
        <v>13270488</v>
      </c>
      <c r="AS85" s="534">
        <v>-381264</v>
      </c>
      <c r="AT85" s="534">
        <v>424704</v>
      </c>
      <c r="AU85" s="534">
        <v>43440</v>
      </c>
      <c r="AV85" s="533"/>
      <c r="AW85" s="533">
        <v>2819712</v>
      </c>
      <c r="AX85" s="534">
        <v>-143016</v>
      </c>
      <c r="AY85" s="534">
        <v>114096</v>
      </c>
      <c r="AZ85" s="534">
        <v>-28920</v>
      </c>
      <c r="BA85" s="536">
        <v>-1875208</v>
      </c>
      <c r="BB85" s="533"/>
      <c r="BC85" s="533">
        <v>11841528</v>
      </c>
      <c r="BD85" s="534">
        <v>-775464</v>
      </c>
      <c r="BE85" s="535">
        <v>620688</v>
      </c>
      <c r="BF85" s="534">
        <v>-154776</v>
      </c>
      <c r="BG85" s="533"/>
      <c r="BH85" s="533">
        <v>1531104</v>
      </c>
      <c r="BI85" s="534">
        <v>-65076</v>
      </c>
      <c r="BJ85" s="534">
        <v>72492</v>
      </c>
      <c r="BK85" s="534">
        <v>7416</v>
      </c>
      <c r="BL85" s="536">
        <v>-147360</v>
      </c>
      <c r="BM85" s="517">
        <v>0</v>
      </c>
      <c r="BN85" s="534">
        <v>-2022568</v>
      </c>
      <c r="BO85" s="517">
        <v>0</v>
      </c>
      <c r="BP85" s="517">
        <v>0</v>
      </c>
      <c r="BQ85" s="517">
        <v>0</v>
      </c>
      <c r="BS85" s="533">
        <v>143414512</v>
      </c>
      <c r="BT85" s="534">
        <v>6777068</v>
      </c>
      <c r="BV85" s="533">
        <v>11841528</v>
      </c>
      <c r="BW85" s="534">
        <v>620688</v>
      </c>
    </row>
    <row r="86" spans="1:75">
      <c r="A86" s="491">
        <f t="shared" ref="A86:A97" si="6">A73+1</f>
        <v>2008</v>
      </c>
      <c r="B86" s="491">
        <v>1</v>
      </c>
      <c r="C86" s="522">
        <v>23495272</v>
      </c>
      <c r="D86" s="531">
        <v>785016</v>
      </c>
      <c r="E86" s="531">
        <v>24280288</v>
      </c>
      <c r="F86" s="525">
        <v>9899035</v>
      </c>
      <c r="G86" s="525">
        <v>-1003776</v>
      </c>
      <c r="H86" s="522">
        <v>8895259</v>
      </c>
      <c r="I86" s="525">
        <v>3283190</v>
      </c>
      <c r="J86" s="531">
        <v>-132273</v>
      </c>
      <c r="K86" s="531">
        <v>3150917</v>
      </c>
      <c r="L86" s="522">
        <v>218658</v>
      </c>
      <c r="M86" s="522">
        <v>1354294</v>
      </c>
      <c r="N86" s="522">
        <v>188148</v>
      </c>
      <c r="O86" s="531">
        <v>1542442</v>
      </c>
      <c r="P86" s="531">
        <v>38087564</v>
      </c>
      <c r="Q86" s="522">
        <v>0</v>
      </c>
      <c r="R86" s="531">
        <v>38087564</v>
      </c>
      <c r="S86" s="531"/>
      <c r="T86" s="531">
        <v>36545122</v>
      </c>
      <c r="U86" s="531">
        <v>36545122</v>
      </c>
      <c r="V86" s="516">
        <v>36896155</v>
      </c>
      <c r="W86" s="516">
        <v>36896155</v>
      </c>
      <c r="X86" s="518">
        <v>-297648</v>
      </c>
      <c r="Y86" s="518">
        <v>-25031</v>
      </c>
      <c r="Z86" s="516">
        <v>-322679</v>
      </c>
      <c r="AA86" s="513"/>
      <c r="AB86" s="517">
        <v>888</v>
      </c>
      <c r="AC86" s="517">
        <v>1692060</v>
      </c>
      <c r="AD86" s="518">
        <v>-104618</v>
      </c>
      <c r="AE86" s="518">
        <v>90003</v>
      </c>
      <c r="AF86" s="518">
        <v>-14615</v>
      </c>
      <c r="AG86" s="517">
        <v>2414</v>
      </c>
      <c r="AH86" s="517">
        <v>9994003</v>
      </c>
      <c r="AI86" s="518">
        <v>-668477</v>
      </c>
      <c r="AJ86" s="519">
        <v>403148</v>
      </c>
      <c r="AK86" s="518">
        <v>-265329</v>
      </c>
      <c r="AL86" s="517">
        <v>94</v>
      </c>
      <c r="AM86" s="517">
        <v>634647</v>
      </c>
      <c r="AN86" s="518">
        <v>-39141</v>
      </c>
      <c r="AO86" s="518">
        <v>20227</v>
      </c>
      <c r="AP86" s="518">
        <v>-18914</v>
      </c>
      <c r="AQ86" s="517">
        <v>8</v>
      </c>
      <c r="AR86" s="517">
        <v>1105874</v>
      </c>
      <c r="AS86" s="518">
        <v>-31772</v>
      </c>
      <c r="AT86" s="518">
        <v>35392</v>
      </c>
      <c r="AU86" s="518">
        <v>3620</v>
      </c>
      <c r="AV86" s="517">
        <v>3</v>
      </c>
      <c r="AW86" s="517">
        <v>234976</v>
      </c>
      <c r="AX86" s="518">
        <v>-11918</v>
      </c>
      <c r="AY86" s="518">
        <v>9508</v>
      </c>
      <c r="AZ86" s="518">
        <v>-2410</v>
      </c>
      <c r="BA86" s="520">
        <v>-297648</v>
      </c>
      <c r="BB86" s="517">
        <v>58</v>
      </c>
      <c r="BC86" s="517">
        <v>1046470</v>
      </c>
      <c r="BD86" s="518">
        <v>-64622</v>
      </c>
      <c r="BE86" s="519">
        <v>38973</v>
      </c>
      <c r="BF86" s="518">
        <v>-25649</v>
      </c>
      <c r="BG86" s="517">
        <v>1</v>
      </c>
      <c r="BH86" s="517">
        <v>127592</v>
      </c>
      <c r="BI86" s="518">
        <v>-5423</v>
      </c>
      <c r="BJ86" s="518">
        <v>6041</v>
      </c>
      <c r="BK86" s="518">
        <v>618</v>
      </c>
      <c r="BL86" s="520">
        <v>-25031</v>
      </c>
      <c r="BM86" s="517">
        <v>0</v>
      </c>
      <c r="BN86" s="518">
        <v>-322679</v>
      </c>
      <c r="BO86" s="517">
        <v>0</v>
      </c>
      <c r="BP86" s="517">
        <v>0</v>
      </c>
      <c r="BQ86" s="517">
        <v>0</v>
      </c>
      <c r="BR86" s="517">
        <v>2508</v>
      </c>
      <c r="BS86" s="517">
        <v>10628650</v>
      </c>
      <c r="BT86" s="518">
        <v>423375</v>
      </c>
      <c r="BU86" s="521">
        <v>58</v>
      </c>
      <c r="BV86" s="521">
        <v>1046470</v>
      </c>
      <c r="BW86" s="516">
        <v>38973</v>
      </c>
    </row>
    <row r="87" spans="1:75">
      <c r="A87" s="491">
        <f t="shared" si="6"/>
        <v>2008</v>
      </c>
      <c r="B87" s="491">
        <v>2</v>
      </c>
      <c r="C87" s="522">
        <v>20682709</v>
      </c>
      <c r="D87" s="531">
        <v>-2486718</v>
      </c>
      <c r="E87" s="531">
        <v>18195991</v>
      </c>
      <c r="F87" s="525">
        <v>9781335</v>
      </c>
      <c r="G87" s="525">
        <v>-561197</v>
      </c>
      <c r="H87" s="522">
        <v>9220138</v>
      </c>
      <c r="I87" s="525">
        <v>3242251</v>
      </c>
      <c r="J87" s="531">
        <v>-18427</v>
      </c>
      <c r="K87" s="531">
        <v>3223824</v>
      </c>
      <c r="L87" s="522">
        <v>219164</v>
      </c>
      <c r="M87" s="522">
        <v>1183736</v>
      </c>
      <c r="N87" s="522">
        <v>168830</v>
      </c>
      <c r="O87" s="531">
        <v>1352566</v>
      </c>
      <c r="P87" s="531">
        <v>32211683</v>
      </c>
      <c r="Q87" s="522">
        <v>0</v>
      </c>
      <c r="R87" s="531">
        <v>32211683</v>
      </c>
      <c r="S87" s="531"/>
      <c r="T87" s="531">
        <v>30859117</v>
      </c>
      <c r="U87" s="531">
        <v>30859117</v>
      </c>
      <c r="V87" s="516">
        <v>33925459</v>
      </c>
      <c r="W87" s="516">
        <v>33925459</v>
      </c>
      <c r="X87" s="518">
        <v>-297648</v>
      </c>
      <c r="Y87" s="518">
        <v>-25031</v>
      </c>
      <c r="Z87" s="516">
        <v>-322679</v>
      </c>
      <c r="AA87" s="513"/>
      <c r="AB87" s="517">
        <v>888</v>
      </c>
      <c r="AC87" s="517">
        <v>1692060</v>
      </c>
      <c r="AD87" s="518">
        <v>-104618</v>
      </c>
      <c r="AE87" s="518">
        <v>90003</v>
      </c>
      <c r="AF87" s="518">
        <v>-14615</v>
      </c>
      <c r="AG87" s="517">
        <v>2414</v>
      </c>
      <c r="AH87" s="517">
        <v>9994003</v>
      </c>
      <c r="AI87" s="518">
        <v>-668477</v>
      </c>
      <c r="AJ87" s="519">
        <v>403148</v>
      </c>
      <c r="AK87" s="518">
        <v>-265329</v>
      </c>
      <c r="AL87" s="517">
        <v>94</v>
      </c>
      <c r="AM87" s="517">
        <v>634647</v>
      </c>
      <c r="AN87" s="518">
        <v>-39141</v>
      </c>
      <c r="AO87" s="518">
        <v>20227</v>
      </c>
      <c r="AP87" s="518">
        <v>-18914</v>
      </c>
      <c r="AQ87" s="517">
        <v>8</v>
      </c>
      <c r="AR87" s="517">
        <v>1105874</v>
      </c>
      <c r="AS87" s="518">
        <v>-31772</v>
      </c>
      <c r="AT87" s="518">
        <v>35392</v>
      </c>
      <c r="AU87" s="518">
        <v>3620</v>
      </c>
      <c r="AV87" s="517">
        <v>3</v>
      </c>
      <c r="AW87" s="517">
        <v>234976</v>
      </c>
      <c r="AX87" s="518">
        <v>-11918</v>
      </c>
      <c r="AY87" s="518">
        <v>9508</v>
      </c>
      <c r="AZ87" s="518">
        <v>-2410</v>
      </c>
      <c r="BA87" s="520">
        <v>-297648</v>
      </c>
      <c r="BB87" s="517">
        <v>58</v>
      </c>
      <c r="BC87" s="517">
        <v>1046470</v>
      </c>
      <c r="BD87" s="518">
        <v>-64622</v>
      </c>
      <c r="BE87" s="519">
        <v>38973</v>
      </c>
      <c r="BF87" s="518">
        <v>-25649</v>
      </c>
      <c r="BG87" s="517">
        <v>1</v>
      </c>
      <c r="BH87" s="517">
        <v>127592</v>
      </c>
      <c r="BI87" s="518">
        <v>-5423</v>
      </c>
      <c r="BJ87" s="518">
        <v>6041</v>
      </c>
      <c r="BK87" s="518">
        <v>618</v>
      </c>
      <c r="BL87" s="520">
        <v>-25031</v>
      </c>
      <c r="BM87" s="517">
        <v>0</v>
      </c>
      <c r="BN87" s="518">
        <v>-322679</v>
      </c>
      <c r="BO87" s="517">
        <v>0</v>
      </c>
      <c r="BP87" s="517">
        <v>0</v>
      </c>
      <c r="BQ87" s="517">
        <v>0</v>
      </c>
      <c r="BR87" s="517">
        <v>2508</v>
      </c>
      <c r="BS87" s="517">
        <v>10628650</v>
      </c>
      <c r="BT87" s="518">
        <v>423375</v>
      </c>
      <c r="BU87" s="521">
        <v>58</v>
      </c>
      <c r="BV87" s="521">
        <v>1046470</v>
      </c>
      <c r="BW87" s="516">
        <v>38973</v>
      </c>
    </row>
    <row r="88" spans="1:75">
      <c r="A88" s="491">
        <f t="shared" si="6"/>
        <v>2008</v>
      </c>
      <c r="B88" s="491">
        <v>3</v>
      </c>
      <c r="C88" s="522">
        <v>18796756</v>
      </c>
      <c r="D88" s="531">
        <v>594251</v>
      </c>
      <c r="E88" s="531">
        <v>19391007</v>
      </c>
      <c r="F88" s="525">
        <v>9605065</v>
      </c>
      <c r="G88" s="525">
        <v>310930</v>
      </c>
      <c r="H88" s="522">
        <v>9915995</v>
      </c>
      <c r="I88" s="525">
        <v>3472980</v>
      </c>
      <c r="J88" s="531">
        <v>23540</v>
      </c>
      <c r="K88" s="531">
        <v>3496520</v>
      </c>
      <c r="L88" s="522">
        <v>219635</v>
      </c>
      <c r="M88" s="522">
        <v>1044052</v>
      </c>
      <c r="N88" s="522">
        <v>158796</v>
      </c>
      <c r="O88" s="531">
        <v>1202848</v>
      </c>
      <c r="P88" s="531">
        <v>34226005</v>
      </c>
      <c r="Q88" s="522">
        <v>0</v>
      </c>
      <c r="R88" s="531">
        <v>34226005</v>
      </c>
      <c r="S88" s="531"/>
      <c r="T88" s="531">
        <v>33023157</v>
      </c>
      <c r="U88" s="531">
        <v>33023157</v>
      </c>
      <c r="V88" s="516">
        <v>32094436</v>
      </c>
      <c r="W88" s="516">
        <v>32094436</v>
      </c>
      <c r="X88" s="518">
        <v>-297648</v>
      </c>
      <c r="Y88" s="518">
        <v>-25031</v>
      </c>
      <c r="Z88" s="516">
        <v>-322679</v>
      </c>
      <c r="AA88" s="513"/>
      <c r="AB88" s="517">
        <v>888</v>
      </c>
      <c r="AC88" s="517">
        <v>1692060</v>
      </c>
      <c r="AD88" s="518">
        <v>-104618</v>
      </c>
      <c r="AE88" s="518">
        <v>90003</v>
      </c>
      <c r="AF88" s="518">
        <v>-14615</v>
      </c>
      <c r="AG88" s="517">
        <v>2414</v>
      </c>
      <c r="AH88" s="517">
        <v>9994003</v>
      </c>
      <c r="AI88" s="518">
        <v>-668477</v>
      </c>
      <c r="AJ88" s="519">
        <v>403148</v>
      </c>
      <c r="AK88" s="518">
        <v>-265329</v>
      </c>
      <c r="AL88" s="517">
        <v>94</v>
      </c>
      <c r="AM88" s="517">
        <v>634647</v>
      </c>
      <c r="AN88" s="518">
        <v>-39141</v>
      </c>
      <c r="AO88" s="518">
        <v>20227</v>
      </c>
      <c r="AP88" s="518">
        <v>-18914</v>
      </c>
      <c r="AQ88" s="517">
        <v>8</v>
      </c>
      <c r="AR88" s="517">
        <v>1105874</v>
      </c>
      <c r="AS88" s="518">
        <v>-31772</v>
      </c>
      <c r="AT88" s="518">
        <v>35392</v>
      </c>
      <c r="AU88" s="518">
        <v>3620</v>
      </c>
      <c r="AV88" s="517">
        <v>3</v>
      </c>
      <c r="AW88" s="517">
        <v>234976</v>
      </c>
      <c r="AX88" s="518">
        <v>-11918</v>
      </c>
      <c r="AY88" s="518">
        <v>9508</v>
      </c>
      <c r="AZ88" s="518">
        <v>-2410</v>
      </c>
      <c r="BA88" s="520">
        <v>-297648</v>
      </c>
      <c r="BB88" s="517">
        <v>58</v>
      </c>
      <c r="BC88" s="517">
        <v>1046470</v>
      </c>
      <c r="BD88" s="518">
        <v>-64622</v>
      </c>
      <c r="BE88" s="519">
        <v>38973</v>
      </c>
      <c r="BF88" s="518">
        <v>-25649</v>
      </c>
      <c r="BG88" s="517">
        <v>1</v>
      </c>
      <c r="BH88" s="517">
        <v>127592</v>
      </c>
      <c r="BI88" s="518">
        <v>-5423</v>
      </c>
      <c r="BJ88" s="518">
        <v>6041</v>
      </c>
      <c r="BK88" s="518">
        <v>618</v>
      </c>
      <c r="BL88" s="520">
        <v>-25031</v>
      </c>
      <c r="BM88" s="517">
        <v>0</v>
      </c>
      <c r="BN88" s="518">
        <v>-322679</v>
      </c>
      <c r="BO88" s="517">
        <v>0</v>
      </c>
      <c r="BP88" s="517">
        <v>0</v>
      </c>
      <c r="BQ88" s="517">
        <v>0</v>
      </c>
      <c r="BR88" s="517">
        <v>2508</v>
      </c>
      <c r="BS88" s="517">
        <v>10628650</v>
      </c>
      <c r="BT88" s="518">
        <v>423375</v>
      </c>
      <c r="BU88" s="521">
        <v>58</v>
      </c>
      <c r="BV88" s="521">
        <v>1046470</v>
      </c>
      <c r="BW88" s="516">
        <v>38973</v>
      </c>
    </row>
    <row r="89" spans="1:75">
      <c r="A89" s="491">
        <f t="shared" si="6"/>
        <v>2008</v>
      </c>
      <c r="B89" s="491">
        <v>4</v>
      </c>
      <c r="C89" s="522">
        <v>16559220</v>
      </c>
      <c r="D89" s="531">
        <v>-1149027</v>
      </c>
      <c r="E89" s="531">
        <v>15410193</v>
      </c>
      <c r="F89" s="525">
        <v>9747247</v>
      </c>
      <c r="G89" s="525">
        <v>593729</v>
      </c>
      <c r="H89" s="522">
        <v>10340976</v>
      </c>
      <c r="I89" s="525">
        <v>3782594</v>
      </c>
      <c r="J89" s="531">
        <v>198465</v>
      </c>
      <c r="K89" s="531">
        <v>3981059</v>
      </c>
      <c r="L89" s="522">
        <v>220067</v>
      </c>
      <c r="M89" s="522">
        <v>1028308</v>
      </c>
      <c r="N89" s="522">
        <v>166123</v>
      </c>
      <c r="O89" s="531">
        <v>1194431</v>
      </c>
      <c r="P89" s="531">
        <v>31146726</v>
      </c>
      <c r="Q89" s="522">
        <v>0</v>
      </c>
      <c r="R89" s="531">
        <v>31146726</v>
      </c>
      <c r="S89" s="531"/>
      <c r="T89" s="531">
        <v>29952295</v>
      </c>
      <c r="U89" s="531">
        <v>29952295</v>
      </c>
      <c r="V89" s="516">
        <v>30309128</v>
      </c>
      <c r="W89" s="516">
        <v>30309128</v>
      </c>
      <c r="X89" s="518">
        <v>-297648</v>
      </c>
      <c r="Y89" s="518">
        <v>-25031</v>
      </c>
      <c r="Z89" s="516">
        <v>-322679</v>
      </c>
      <c r="AA89" s="513"/>
      <c r="AB89" s="517">
        <v>888</v>
      </c>
      <c r="AC89" s="517">
        <v>1692060</v>
      </c>
      <c r="AD89" s="518">
        <v>-104618</v>
      </c>
      <c r="AE89" s="518">
        <v>90003</v>
      </c>
      <c r="AF89" s="518">
        <v>-14615</v>
      </c>
      <c r="AG89" s="517">
        <v>2414</v>
      </c>
      <c r="AH89" s="517">
        <v>9994003</v>
      </c>
      <c r="AI89" s="518">
        <v>-668477</v>
      </c>
      <c r="AJ89" s="519">
        <v>403148</v>
      </c>
      <c r="AK89" s="518">
        <v>-265329</v>
      </c>
      <c r="AL89" s="517">
        <v>94</v>
      </c>
      <c r="AM89" s="517">
        <v>634647</v>
      </c>
      <c r="AN89" s="518">
        <v>-39141</v>
      </c>
      <c r="AO89" s="518">
        <v>20227</v>
      </c>
      <c r="AP89" s="518">
        <v>-18914</v>
      </c>
      <c r="AQ89" s="517">
        <v>8</v>
      </c>
      <c r="AR89" s="517">
        <v>1105874</v>
      </c>
      <c r="AS89" s="518">
        <v>-31772</v>
      </c>
      <c r="AT89" s="518">
        <v>35392</v>
      </c>
      <c r="AU89" s="518">
        <v>3620</v>
      </c>
      <c r="AV89" s="517">
        <v>3</v>
      </c>
      <c r="AW89" s="517">
        <v>234976</v>
      </c>
      <c r="AX89" s="518">
        <v>-11918</v>
      </c>
      <c r="AY89" s="518">
        <v>9508</v>
      </c>
      <c r="AZ89" s="518">
        <v>-2410</v>
      </c>
      <c r="BA89" s="520">
        <v>-297648</v>
      </c>
      <c r="BB89" s="517">
        <v>58</v>
      </c>
      <c r="BC89" s="517">
        <v>1046470</v>
      </c>
      <c r="BD89" s="518">
        <v>-64622</v>
      </c>
      <c r="BE89" s="519">
        <v>38973</v>
      </c>
      <c r="BF89" s="518">
        <v>-25649</v>
      </c>
      <c r="BG89" s="517">
        <v>1</v>
      </c>
      <c r="BH89" s="517">
        <v>127592</v>
      </c>
      <c r="BI89" s="518">
        <v>-5423</v>
      </c>
      <c r="BJ89" s="518">
        <v>6041</v>
      </c>
      <c r="BK89" s="518">
        <v>618</v>
      </c>
      <c r="BL89" s="520">
        <v>-25031</v>
      </c>
      <c r="BM89" s="517">
        <v>0</v>
      </c>
      <c r="BN89" s="518">
        <v>-322679</v>
      </c>
      <c r="BO89" s="517">
        <v>0</v>
      </c>
      <c r="BP89" s="517">
        <v>0</v>
      </c>
      <c r="BQ89" s="517">
        <v>0</v>
      </c>
      <c r="BR89" s="517">
        <v>2508</v>
      </c>
      <c r="BS89" s="517">
        <v>10628650</v>
      </c>
      <c r="BT89" s="518">
        <v>423375</v>
      </c>
      <c r="BU89" s="521">
        <v>58</v>
      </c>
      <c r="BV89" s="521">
        <v>1046470</v>
      </c>
      <c r="BW89" s="516">
        <v>38973</v>
      </c>
    </row>
    <row r="90" spans="1:75">
      <c r="A90" s="491">
        <f t="shared" si="6"/>
        <v>2008</v>
      </c>
      <c r="B90" s="491">
        <v>5</v>
      </c>
      <c r="C90" s="522">
        <v>17539706</v>
      </c>
      <c r="D90" s="531">
        <v>2593553</v>
      </c>
      <c r="E90" s="531">
        <v>20133259</v>
      </c>
      <c r="F90" s="525">
        <v>10279009</v>
      </c>
      <c r="G90" s="525">
        <v>2128967</v>
      </c>
      <c r="H90" s="522">
        <v>12407976</v>
      </c>
      <c r="I90" s="525">
        <v>4072348</v>
      </c>
      <c r="J90" s="531">
        <v>208866</v>
      </c>
      <c r="K90" s="531">
        <v>4281214</v>
      </c>
      <c r="L90" s="522">
        <v>220542</v>
      </c>
      <c r="M90" s="522">
        <v>1241502</v>
      </c>
      <c r="N90" s="522">
        <v>197211</v>
      </c>
      <c r="O90" s="531">
        <v>1438713</v>
      </c>
      <c r="P90" s="531">
        <v>38481704</v>
      </c>
      <c r="Q90" s="522">
        <v>0</v>
      </c>
      <c r="R90" s="531">
        <v>38481704</v>
      </c>
      <c r="S90" s="531"/>
      <c r="T90" s="531">
        <v>37042991</v>
      </c>
      <c r="U90" s="531">
        <v>37042991</v>
      </c>
      <c r="V90" s="516">
        <v>32111605</v>
      </c>
      <c r="W90" s="516">
        <v>32111605</v>
      </c>
      <c r="X90" s="518">
        <v>-297648</v>
      </c>
      <c r="Y90" s="518">
        <v>-25031</v>
      </c>
      <c r="Z90" s="516">
        <v>-322679</v>
      </c>
      <c r="AA90" s="513"/>
      <c r="AB90" s="517">
        <v>888</v>
      </c>
      <c r="AC90" s="517">
        <v>1692060</v>
      </c>
      <c r="AD90" s="518">
        <v>-104618</v>
      </c>
      <c r="AE90" s="518">
        <v>90003</v>
      </c>
      <c r="AF90" s="518">
        <v>-14615</v>
      </c>
      <c r="AG90" s="517">
        <v>2414</v>
      </c>
      <c r="AH90" s="517">
        <v>9994003</v>
      </c>
      <c r="AI90" s="518">
        <v>-668477</v>
      </c>
      <c r="AJ90" s="519">
        <v>403148</v>
      </c>
      <c r="AK90" s="518">
        <v>-265329</v>
      </c>
      <c r="AL90" s="517">
        <v>94</v>
      </c>
      <c r="AM90" s="517">
        <v>634647</v>
      </c>
      <c r="AN90" s="518">
        <v>-39141</v>
      </c>
      <c r="AO90" s="518">
        <v>20227</v>
      </c>
      <c r="AP90" s="518">
        <v>-18914</v>
      </c>
      <c r="AQ90" s="517">
        <v>8</v>
      </c>
      <c r="AR90" s="517">
        <v>1105874</v>
      </c>
      <c r="AS90" s="518">
        <v>-31772</v>
      </c>
      <c r="AT90" s="518">
        <v>35392</v>
      </c>
      <c r="AU90" s="518">
        <v>3620</v>
      </c>
      <c r="AV90" s="517">
        <v>3</v>
      </c>
      <c r="AW90" s="517">
        <v>234976</v>
      </c>
      <c r="AX90" s="518">
        <v>-11918</v>
      </c>
      <c r="AY90" s="518">
        <v>9508</v>
      </c>
      <c r="AZ90" s="518">
        <v>-2410</v>
      </c>
      <c r="BA90" s="520">
        <v>-297648</v>
      </c>
      <c r="BB90" s="517">
        <v>58</v>
      </c>
      <c r="BC90" s="517">
        <v>1046470</v>
      </c>
      <c r="BD90" s="518">
        <v>-64622</v>
      </c>
      <c r="BE90" s="519">
        <v>38973</v>
      </c>
      <c r="BF90" s="518">
        <v>-25649</v>
      </c>
      <c r="BG90" s="517">
        <v>1</v>
      </c>
      <c r="BH90" s="517">
        <v>127592</v>
      </c>
      <c r="BI90" s="518">
        <v>-5423</v>
      </c>
      <c r="BJ90" s="518">
        <v>6041</v>
      </c>
      <c r="BK90" s="518">
        <v>618</v>
      </c>
      <c r="BL90" s="520">
        <v>-25031</v>
      </c>
      <c r="BM90" s="517">
        <v>0</v>
      </c>
      <c r="BN90" s="518">
        <v>-322679</v>
      </c>
      <c r="BO90" s="517">
        <v>0</v>
      </c>
      <c r="BP90" s="517">
        <v>0</v>
      </c>
      <c r="BQ90" s="517">
        <v>0</v>
      </c>
      <c r="BR90" s="517">
        <v>2508</v>
      </c>
      <c r="BS90" s="517">
        <v>10628650</v>
      </c>
      <c r="BT90" s="518">
        <v>423375</v>
      </c>
      <c r="BU90" s="521">
        <v>58</v>
      </c>
      <c r="BV90" s="521">
        <v>1046470</v>
      </c>
      <c r="BW90" s="516">
        <v>38973</v>
      </c>
    </row>
    <row r="91" spans="1:75">
      <c r="A91" s="491">
        <f t="shared" si="6"/>
        <v>2008</v>
      </c>
      <c r="B91" s="491">
        <v>6</v>
      </c>
      <c r="C91" s="522">
        <v>23950398</v>
      </c>
      <c r="D91" s="531">
        <v>2943783</v>
      </c>
      <c r="E91" s="531">
        <v>26894181</v>
      </c>
      <c r="F91" s="525">
        <v>11824689</v>
      </c>
      <c r="G91" s="525">
        <v>-128131</v>
      </c>
      <c r="H91" s="522">
        <v>11696558</v>
      </c>
      <c r="I91" s="525">
        <v>4038700</v>
      </c>
      <c r="J91" s="531">
        <v>-131465</v>
      </c>
      <c r="K91" s="531">
        <v>3907235</v>
      </c>
      <c r="L91" s="522">
        <v>221069</v>
      </c>
      <c r="M91" s="522">
        <v>1323899</v>
      </c>
      <c r="N91" s="522">
        <v>211660</v>
      </c>
      <c r="O91" s="531">
        <v>1535559</v>
      </c>
      <c r="P91" s="531">
        <v>44254602</v>
      </c>
      <c r="Q91" s="522">
        <v>0</v>
      </c>
      <c r="R91" s="531">
        <v>44254602</v>
      </c>
      <c r="S91" s="531"/>
      <c r="T91" s="531">
        <v>42719043</v>
      </c>
      <c r="U91" s="531">
        <v>42719043</v>
      </c>
      <c r="V91" s="516">
        <v>40034856</v>
      </c>
      <c r="W91" s="516">
        <v>40034856</v>
      </c>
      <c r="X91" s="518">
        <v>126494</v>
      </c>
      <c r="Y91" s="518">
        <v>13222</v>
      </c>
      <c r="Z91" s="516">
        <v>139716</v>
      </c>
      <c r="AA91" s="513"/>
      <c r="AB91" s="517">
        <v>888</v>
      </c>
      <c r="AC91" s="517">
        <v>1692060</v>
      </c>
      <c r="AD91" s="518">
        <v>-104618</v>
      </c>
      <c r="AE91" s="518">
        <v>90003</v>
      </c>
      <c r="AF91" s="518">
        <v>-14615</v>
      </c>
      <c r="AG91" s="517">
        <v>2414</v>
      </c>
      <c r="AH91" s="517">
        <v>13961681</v>
      </c>
      <c r="AI91" s="518">
        <v>-668477</v>
      </c>
      <c r="AJ91" s="519">
        <v>798864</v>
      </c>
      <c r="AK91" s="518">
        <v>130387</v>
      </c>
      <c r="AL91" s="517">
        <v>94</v>
      </c>
      <c r="AM91" s="517">
        <v>634647</v>
      </c>
      <c r="AN91" s="518">
        <v>-39141</v>
      </c>
      <c r="AO91" s="518">
        <v>48653</v>
      </c>
      <c r="AP91" s="518">
        <v>9512</v>
      </c>
      <c r="AQ91" s="517">
        <v>8</v>
      </c>
      <c r="AR91" s="517">
        <v>1105874</v>
      </c>
      <c r="AS91" s="518">
        <v>-31772</v>
      </c>
      <c r="AT91" s="518">
        <v>35392</v>
      </c>
      <c r="AU91" s="518">
        <v>3620</v>
      </c>
      <c r="AV91" s="517">
        <v>3</v>
      </c>
      <c r="AW91" s="517">
        <v>234976</v>
      </c>
      <c r="AX91" s="518">
        <v>-11918</v>
      </c>
      <c r="AY91" s="518">
        <v>9508</v>
      </c>
      <c r="AZ91" s="518">
        <v>-2410</v>
      </c>
      <c r="BA91" s="520">
        <v>126494</v>
      </c>
      <c r="BB91" s="517">
        <v>58</v>
      </c>
      <c r="BC91" s="517">
        <v>867442</v>
      </c>
      <c r="BD91" s="518">
        <v>-64622</v>
      </c>
      <c r="BE91" s="519">
        <v>77226</v>
      </c>
      <c r="BF91" s="518">
        <v>12604</v>
      </c>
      <c r="BG91" s="517">
        <v>1</v>
      </c>
      <c r="BH91" s="517">
        <v>127592</v>
      </c>
      <c r="BI91" s="518">
        <v>-5423</v>
      </c>
      <c r="BJ91" s="518">
        <v>6041</v>
      </c>
      <c r="BK91" s="518">
        <v>618</v>
      </c>
      <c r="BL91" s="520">
        <v>13222</v>
      </c>
      <c r="BM91" s="517">
        <v>0</v>
      </c>
      <c r="BN91" s="518">
        <v>139716</v>
      </c>
      <c r="BO91" s="517">
        <v>0</v>
      </c>
      <c r="BP91" s="517">
        <v>0</v>
      </c>
      <c r="BQ91" s="517">
        <v>0</v>
      </c>
      <c r="BR91" s="517">
        <v>2508</v>
      </c>
      <c r="BS91" s="517">
        <v>14596328</v>
      </c>
      <c r="BT91" s="518">
        <v>847517</v>
      </c>
      <c r="BU91" s="521">
        <v>58</v>
      </c>
      <c r="BV91" s="521">
        <v>867442</v>
      </c>
      <c r="BW91" s="516">
        <v>77226</v>
      </c>
    </row>
    <row r="92" spans="1:75">
      <c r="A92" s="491">
        <f t="shared" si="6"/>
        <v>2008</v>
      </c>
      <c r="B92" s="491">
        <v>7</v>
      </c>
      <c r="C92" s="522">
        <v>26665536</v>
      </c>
      <c r="D92" s="531">
        <v>1095367</v>
      </c>
      <c r="E92" s="531">
        <v>27760903</v>
      </c>
      <c r="F92" s="525">
        <v>12078796</v>
      </c>
      <c r="G92" s="525">
        <v>-4020</v>
      </c>
      <c r="H92" s="522">
        <v>12074776</v>
      </c>
      <c r="I92" s="525">
        <v>4157562</v>
      </c>
      <c r="J92" s="531">
        <v>-89297</v>
      </c>
      <c r="K92" s="531">
        <v>4068265</v>
      </c>
      <c r="L92" s="522">
        <v>221479</v>
      </c>
      <c r="M92" s="522">
        <v>1462860</v>
      </c>
      <c r="N92" s="522">
        <v>230339</v>
      </c>
      <c r="O92" s="531">
        <v>1693199</v>
      </c>
      <c r="P92" s="531">
        <v>45818622</v>
      </c>
      <c r="Q92" s="522">
        <v>0</v>
      </c>
      <c r="R92" s="531">
        <v>45818622</v>
      </c>
      <c r="S92" s="531"/>
      <c r="T92" s="531">
        <v>44125423</v>
      </c>
      <c r="U92" s="531">
        <v>44125423</v>
      </c>
      <c r="V92" s="516">
        <v>43123373</v>
      </c>
      <c r="W92" s="516">
        <v>43123373</v>
      </c>
      <c r="X92" s="518">
        <v>126494</v>
      </c>
      <c r="Y92" s="518">
        <v>13222</v>
      </c>
      <c r="Z92" s="516">
        <v>139716</v>
      </c>
      <c r="AA92" s="513"/>
      <c r="AB92" s="517">
        <v>888</v>
      </c>
      <c r="AC92" s="517">
        <v>1692060</v>
      </c>
      <c r="AD92" s="518">
        <v>-104618</v>
      </c>
      <c r="AE92" s="518">
        <v>90003</v>
      </c>
      <c r="AF92" s="518">
        <v>-14615</v>
      </c>
      <c r="AG92" s="517">
        <v>2414</v>
      </c>
      <c r="AH92" s="517">
        <v>13961681</v>
      </c>
      <c r="AI92" s="518">
        <v>-668477</v>
      </c>
      <c r="AJ92" s="519">
        <v>798864</v>
      </c>
      <c r="AK92" s="518">
        <v>130387</v>
      </c>
      <c r="AL92" s="517">
        <v>94</v>
      </c>
      <c r="AM92" s="517">
        <v>634647</v>
      </c>
      <c r="AN92" s="518">
        <v>-39141</v>
      </c>
      <c r="AO92" s="518">
        <v>48653</v>
      </c>
      <c r="AP92" s="518">
        <v>9512</v>
      </c>
      <c r="AQ92" s="517">
        <v>8</v>
      </c>
      <c r="AR92" s="517">
        <v>1105874</v>
      </c>
      <c r="AS92" s="518">
        <v>-31772</v>
      </c>
      <c r="AT92" s="518">
        <v>35392</v>
      </c>
      <c r="AU92" s="518">
        <v>3620</v>
      </c>
      <c r="AV92" s="517">
        <v>3</v>
      </c>
      <c r="AW92" s="517">
        <v>234976</v>
      </c>
      <c r="AX92" s="518">
        <v>-11918</v>
      </c>
      <c r="AY92" s="518">
        <v>9508</v>
      </c>
      <c r="AZ92" s="518">
        <v>-2410</v>
      </c>
      <c r="BA92" s="520">
        <v>126494</v>
      </c>
      <c r="BB92" s="517">
        <v>58</v>
      </c>
      <c r="BC92" s="517">
        <v>867442</v>
      </c>
      <c r="BD92" s="518">
        <v>-64622</v>
      </c>
      <c r="BE92" s="519">
        <v>77226</v>
      </c>
      <c r="BF92" s="518">
        <v>12604</v>
      </c>
      <c r="BG92" s="517">
        <v>1</v>
      </c>
      <c r="BH92" s="517">
        <v>127592</v>
      </c>
      <c r="BI92" s="518">
        <v>-5423</v>
      </c>
      <c r="BJ92" s="518">
        <v>6041</v>
      </c>
      <c r="BK92" s="518">
        <v>618</v>
      </c>
      <c r="BL92" s="520">
        <v>13222</v>
      </c>
      <c r="BM92" s="517">
        <v>0</v>
      </c>
      <c r="BN92" s="518">
        <v>139716</v>
      </c>
      <c r="BO92" s="517">
        <v>0</v>
      </c>
      <c r="BP92" s="517">
        <v>0</v>
      </c>
      <c r="BQ92" s="517">
        <v>0</v>
      </c>
      <c r="BR92" s="517">
        <v>2508</v>
      </c>
      <c r="BS92" s="517">
        <v>14596328</v>
      </c>
      <c r="BT92" s="518">
        <v>847517</v>
      </c>
      <c r="BU92" s="521">
        <v>58</v>
      </c>
      <c r="BV92" s="521">
        <v>867442</v>
      </c>
      <c r="BW92" s="516">
        <v>77226</v>
      </c>
    </row>
    <row r="93" spans="1:75">
      <c r="A93" s="491">
        <f t="shared" si="6"/>
        <v>2008</v>
      </c>
      <c r="B93" s="491">
        <v>8</v>
      </c>
      <c r="C93" s="522">
        <v>28057409</v>
      </c>
      <c r="D93" s="531">
        <v>667897</v>
      </c>
      <c r="E93" s="531">
        <v>28725306</v>
      </c>
      <c r="F93" s="525">
        <v>12425242</v>
      </c>
      <c r="G93" s="525">
        <v>-66650</v>
      </c>
      <c r="H93" s="522">
        <v>12358592</v>
      </c>
      <c r="I93" s="525">
        <v>4175440</v>
      </c>
      <c r="J93" s="531">
        <v>104094</v>
      </c>
      <c r="K93" s="531">
        <v>4279534</v>
      </c>
      <c r="L93" s="522">
        <v>221911</v>
      </c>
      <c r="M93" s="522">
        <v>1435576</v>
      </c>
      <c r="N93" s="522">
        <v>234165</v>
      </c>
      <c r="O93" s="531">
        <v>1669741</v>
      </c>
      <c r="P93" s="531">
        <v>47255084</v>
      </c>
      <c r="Q93" s="522">
        <v>0</v>
      </c>
      <c r="R93" s="531">
        <v>47255084</v>
      </c>
      <c r="S93" s="531"/>
      <c r="T93" s="531">
        <v>45585343</v>
      </c>
      <c r="U93" s="531">
        <v>45585343</v>
      </c>
      <c r="V93" s="516">
        <v>44880002</v>
      </c>
      <c r="W93" s="516">
        <v>44880002</v>
      </c>
      <c r="X93" s="518">
        <v>126494</v>
      </c>
      <c r="Y93" s="518">
        <v>13222</v>
      </c>
      <c r="Z93" s="516">
        <v>139716</v>
      </c>
      <c r="AA93" s="513"/>
      <c r="AB93" s="517">
        <v>888</v>
      </c>
      <c r="AC93" s="517">
        <v>1692060</v>
      </c>
      <c r="AD93" s="518">
        <v>-104618</v>
      </c>
      <c r="AE93" s="518">
        <v>90003</v>
      </c>
      <c r="AF93" s="518">
        <v>-14615</v>
      </c>
      <c r="AG93" s="517">
        <v>2414</v>
      </c>
      <c r="AH93" s="517">
        <v>13961681</v>
      </c>
      <c r="AI93" s="518">
        <v>-668477</v>
      </c>
      <c r="AJ93" s="519">
        <v>798864</v>
      </c>
      <c r="AK93" s="518">
        <v>130387</v>
      </c>
      <c r="AL93" s="517">
        <v>94</v>
      </c>
      <c r="AM93" s="517">
        <v>634647</v>
      </c>
      <c r="AN93" s="518">
        <v>-39141</v>
      </c>
      <c r="AO93" s="518">
        <v>48653</v>
      </c>
      <c r="AP93" s="518">
        <v>9512</v>
      </c>
      <c r="AQ93" s="517">
        <v>8</v>
      </c>
      <c r="AR93" s="517">
        <v>1105874</v>
      </c>
      <c r="AS93" s="518">
        <v>-31772</v>
      </c>
      <c r="AT93" s="518">
        <v>35392</v>
      </c>
      <c r="AU93" s="518">
        <v>3620</v>
      </c>
      <c r="AV93" s="517">
        <v>3</v>
      </c>
      <c r="AW93" s="517">
        <v>234976</v>
      </c>
      <c r="AX93" s="518">
        <v>-11918</v>
      </c>
      <c r="AY93" s="518">
        <v>9508</v>
      </c>
      <c r="AZ93" s="518">
        <v>-2410</v>
      </c>
      <c r="BA93" s="520">
        <v>126494</v>
      </c>
      <c r="BB93" s="517">
        <v>58</v>
      </c>
      <c r="BC93" s="517">
        <v>867442</v>
      </c>
      <c r="BD93" s="518">
        <v>-64622</v>
      </c>
      <c r="BE93" s="519">
        <v>77226</v>
      </c>
      <c r="BF93" s="518">
        <v>12604</v>
      </c>
      <c r="BG93" s="517">
        <v>1</v>
      </c>
      <c r="BH93" s="517">
        <v>127592</v>
      </c>
      <c r="BI93" s="518">
        <v>-5423</v>
      </c>
      <c r="BJ93" s="518">
        <v>6041</v>
      </c>
      <c r="BK93" s="518">
        <v>618</v>
      </c>
      <c r="BL93" s="520">
        <v>13222</v>
      </c>
      <c r="BM93" s="517">
        <v>0</v>
      </c>
      <c r="BN93" s="518">
        <v>139716</v>
      </c>
      <c r="BO93" s="517">
        <v>0</v>
      </c>
      <c r="BP93" s="517">
        <v>0</v>
      </c>
      <c r="BQ93" s="517">
        <v>0</v>
      </c>
      <c r="BR93" s="517">
        <v>2508</v>
      </c>
      <c r="BS93" s="517">
        <v>14596328</v>
      </c>
      <c r="BT93" s="518">
        <v>847517</v>
      </c>
      <c r="BU93" s="521">
        <v>58</v>
      </c>
      <c r="BV93" s="521">
        <v>867442</v>
      </c>
      <c r="BW93" s="516">
        <v>77226</v>
      </c>
    </row>
    <row r="94" spans="1:75">
      <c r="A94" s="491">
        <f t="shared" si="6"/>
        <v>2008</v>
      </c>
      <c r="B94" s="491">
        <v>9</v>
      </c>
      <c r="C94" s="522">
        <v>25411006</v>
      </c>
      <c r="D94" s="531">
        <v>-2810279</v>
      </c>
      <c r="E94" s="531">
        <v>22600727</v>
      </c>
      <c r="F94" s="525">
        <v>12281611</v>
      </c>
      <c r="G94" s="525">
        <v>-702941</v>
      </c>
      <c r="H94" s="522">
        <v>11578670</v>
      </c>
      <c r="I94" s="525">
        <v>3943823</v>
      </c>
      <c r="J94" s="531">
        <v>-120704</v>
      </c>
      <c r="K94" s="531">
        <v>3823119</v>
      </c>
      <c r="L94" s="522">
        <v>222437</v>
      </c>
      <c r="M94" s="522">
        <v>1271865</v>
      </c>
      <c r="N94" s="522">
        <v>204787</v>
      </c>
      <c r="O94" s="531">
        <v>1476652</v>
      </c>
      <c r="P94" s="531">
        <v>39701605</v>
      </c>
      <c r="Q94" s="522">
        <v>0</v>
      </c>
      <c r="R94" s="531">
        <v>39701605</v>
      </c>
      <c r="S94" s="531"/>
      <c r="T94" s="531">
        <v>38224953</v>
      </c>
      <c r="U94" s="531">
        <v>38224953</v>
      </c>
      <c r="V94" s="516">
        <v>41858877</v>
      </c>
      <c r="W94" s="516">
        <v>41858877</v>
      </c>
      <c r="X94" s="518">
        <v>126494</v>
      </c>
      <c r="Y94" s="518">
        <v>13222</v>
      </c>
      <c r="Z94" s="516">
        <v>139716</v>
      </c>
      <c r="AA94" s="513"/>
      <c r="AB94" s="517">
        <v>888</v>
      </c>
      <c r="AC94" s="517">
        <v>1692060</v>
      </c>
      <c r="AD94" s="518">
        <v>-104618</v>
      </c>
      <c r="AE94" s="518">
        <v>90003</v>
      </c>
      <c r="AF94" s="518">
        <v>-14615</v>
      </c>
      <c r="AG94" s="517">
        <v>2414</v>
      </c>
      <c r="AH94" s="517">
        <v>13961681</v>
      </c>
      <c r="AI94" s="518">
        <v>-668477</v>
      </c>
      <c r="AJ94" s="519">
        <v>798864</v>
      </c>
      <c r="AK94" s="518">
        <v>130387</v>
      </c>
      <c r="AL94" s="517">
        <v>94</v>
      </c>
      <c r="AM94" s="517">
        <v>634647</v>
      </c>
      <c r="AN94" s="518">
        <v>-39141</v>
      </c>
      <c r="AO94" s="518">
        <v>48653</v>
      </c>
      <c r="AP94" s="518">
        <v>9512</v>
      </c>
      <c r="AQ94" s="517">
        <v>8</v>
      </c>
      <c r="AR94" s="517">
        <v>1105874</v>
      </c>
      <c r="AS94" s="518">
        <v>-31772</v>
      </c>
      <c r="AT94" s="518">
        <v>35392</v>
      </c>
      <c r="AU94" s="518">
        <v>3620</v>
      </c>
      <c r="AV94" s="517">
        <v>3</v>
      </c>
      <c r="AW94" s="517">
        <v>234976</v>
      </c>
      <c r="AX94" s="518">
        <v>-11918</v>
      </c>
      <c r="AY94" s="518">
        <v>9508</v>
      </c>
      <c r="AZ94" s="518">
        <v>-2410</v>
      </c>
      <c r="BA94" s="520">
        <v>126494</v>
      </c>
      <c r="BB94" s="517">
        <v>58</v>
      </c>
      <c r="BC94" s="517">
        <v>867442</v>
      </c>
      <c r="BD94" s="518">
        <v>-64622</v>
      </c>
      <c r="BE94" s="519">
        <v>77226</v>
      </c>
      <c r="BF94" s="518">
        <v>12604</v>
      </c>
      <c r="BG94" s="517">
        <v>1</v>
      </c>
      <c r="BH94" s="517">
        <v>127592</v>
      </c>
      <c r="BI94" s="518">
        <v>-5423</v>
      </c>
      <c r="BJ94" s="518">
        <v>6041</v>
      </c>
      <c r="BK94" s="518">
        <v>618</v>
      </c>
      <c r="BL94" s="520">
        <v>13222</v>
      </c>
      <c r="BM94" s="517">
        <v>0</v>
      </c>
      <c r="BN94" s="518">
        <v>139716</v>
      </c>
      <c r="BO94" s="517">
        <v>0</v>
      </c>
      <c r="BP94" s="517">
        <v>0</v>
      </c>
      <c r="BQ94" s="517">
        <v>0</v>
      </c>
      <c r="BR94" s="517">
        <v>2508</v>
      </c>
      <c r="BS94" s="517">
        <v>14596328</v>
      </c>
      <c r="BT94" s="518">
        <v>847517</v>
      </c>
      <c r="BU94" s="521">
        <v>58</v>
      </c>
      <c r="BV94" s="521">
        <v>867442</v>
      </c>
      <c r="BW94" s="516">
        <v>77226</v>
      </c>
    </row>
    <row r="95" spans="1:75">
      <c r="A95" s="491">
        <f t="shared" si="6"/>
        <v>2008</v>
      </c>
      <c r="B95" s="491">
        <v>10</v>
      </c>
      <c r="C95" s="522">
        <v>19851262</v>
      </c>
      <c r="D95" s="531">
        <v>-2135233</v>
      </c>
      <c r="E95" s="531">
        <v>17716029</v>
      </c>
      <c r="F95" s="525">
        <v>11012565</v>
      </c>
      <c r="G95" s="525">
        <v>-34155</v>
      </c>
      <c r="H95" s="522">
        <v>10978410</v>
      </c>
      <c r="I95" s="525">
        <v>3606797</v>
      </c>
      <c r="J95" s="531">
        <v>44549</v>
      </c>
      <c r="K95" s="531">
        <v>3651346</v>
      </c>
      <c r="L95" s="522">
        <v>222859</v>
      </c>
      <c r="M95" s="522">
        <v>1111337</v>
      </c>
      <c r="N95" s="522">
        <v>178947</v>
      </c>
      <c r="O95" s="531">
        <v>1290284</v>
      </c>
      <c r="P95" s="531">
        <v>33858928</v>
      </c>
      <c r="Q95" s="522">
        <v>0</v>
      </c>
      <c r="R95" s="531">
        <v>33858928</v>
      </c>
      <c r="S95" s="531"/>
      <c r="T95" s="531">
        <v>32568644</v>
      </c>
      <c r="U95" s="531">
        <v>32568644</v>
      </c>
      <c r="V95" s="516">
        <v>34693483</v>
      </c>
      <c r="W95" s="516">
        <v>34693483</v>
      </c>
      <c r="X95" s="518">
        <v>-297648</v>
      </c>
      <c r="Y95" s="518">
        <v>-25031</v>
      </c>
      <c r="Z95" s="516">
        <v>-322679</v>
      </c>
      <c r="AA95" s="513"/>
      <c r="AB95" s="517">
        <v>888</v>
      </c>
      <c r="AC95" s="517">
        <v>1692060</v>
      </c>
      <c r="AD95" s="518">
        <v>-104618</v>
      </c>
      <c r="AE95" s="518">
        <v>90003</v>
      </c>
      <c r="AF95" s="518">
        <v>-14615</v>
      </c>
      <c r="AG95" s="517">
        <v>2414</v>
      </c>
      <c r="AH95" s="517">
        <v>9994003</v>
      </c>
      <c r="AI95" s="518">
        <v>-668477</v>
      </c>
      <c r="AJ95" s="519">
        <v>403148</v>
      </c>
      <c r="AK95" s="518">
        <v>-265329</v>
      </c>
      <c r="AL95" s="517">
        <v>94</v>
      </c>
      <c r="AM95" s="517">
        <v>634647</v>
      </c>
      <c r="AN95" s="518">
        <v>-39141</v>
      </c>
      <c r="AO95" s="518">
        <v>20227</v>
      </c>
      <c r="AP95" s="518">
        <v>-18914</v>
      </c>
      <c r="AQ95" s="517">
        <v>8</v>
      </c>
      <c r="AR95" s="517">
        <v>1105874</v>
      </c>
      <c r="AS95" s="518">
        <v>-31772</v>
      </c>
      <c r="AT95" s="518">
        <v>35392</v>
      </c>
      <c r="AU95" s="518">
        <v>3620</v>
      </c>
      <c r="AV95" s="517">
        <v>3</v>
      </c>
      <c r="AW95" s="517">
        <v>234976</v>
      </c>
      <c r="AX95" s="518">
        <v>-11918</v>
      </c>
      <c r="AY95" s="518">
        <v>9508</v>
      </c>
      <c r="AZ95" s="518">
        <v>-2410</v>
      </c>
      <c r="BA95" s="520">
        <v>-297648</v>
      </c>
      <c r="BB95" s="517">
        <v>58</v>
      </c>
      <c r="BC95" s="517">
        <v>1046470</v>
      </c>
      <c r="BD95" s="518">
        <v>-64622</v>
      </c>
      <c r="BE95" s="519">
        <v>38973</v>
      </c>
      <c r="BF95" s="518">
        <v>-25649</v>
      </c>
      <c r="BG95" s="517">
        <v>1</v>
      </c>
      <c r="BH95" s="517">
        <v>127592</v>
      </c>
      <c r="BI95" s="518">
        <v>-5423</v>
      </c>
      <c r="BJ95" s="518">
        <v>6041</v>
      </c>
      <c r="BK95" s="518">
        <v>618</v>
      </c>
      <c r="BL95" s="520">
        <v>-25031</v>
      </c>
      <c r="BM95" s="517">
        <v>0</v>
      </c>
      <c r="BN95" s="518">
        <v>-322679</v>
      </c>
      <c r="BO95" s="517">
        <v>0</v>
      </c>
      <c r="BP95" s="517">
        <v>0</v>
      </c>
      <c r="BQ95" s="517">
        <v>0</v>
      </c>
      <c r="BR95" s="517">
        <v>2508</v>
      </c>
      <c r="BS95" s="517">
        <v>10628650</v>
      </c>
      <c r="BT95" s="518">
        <v>423375</v>
      </c>
      <c r="BU95" s="521">
        <v>58</v>
      </c>
      <c r="BV95" s="521">
        <v>1046470</v>
      </c>
      <c r="BW95" s="516">
        <v>38973</v>
      </c>
    </row>
    <row r="96" spans="1:75">
      <c r="A96" s="491">
        <f t="shared" si="6"/>
        <v>2008</v>
      </c>
      <c r="B96" s="491">
        <v>11</v>
      </c>
      <c r="C96" s="522">
        <v>15889351</v>
      </c>
      <c r="D96" s="531">
        <v>-1229710</v>
      </c>
      <c r="E96" s="531">
        <v>14659641</v>
      </c>
      <c r="F96" s="525">
        <v>9401606</v>
      </c>
      <c r="G96" s="525">
        <v>-121207</v>
      </c>
      <c r="H96" s="522">
        <v>9280399</v>
      </c>
      <c r="I96" s="525">
        <v>3462140</v>
      </c>
      <c r="J96" s="531">
        <v>54043</v>
      </c>
      <c r="K96" s="531">
        <v>3516183</v>
      </c>
      <c r="L96" s="522">
        <v>223363</v>
      </c>
      <c r="M96" s="522">
        <v>1060657</v>
      </c>
      <c r="N96" s="522">
        <v>156285</v>
      </c>
      <c r="O96" s="531">
        <v>1216942</v>
      </c>
      <c r="P96" s="531">
        <v>28896528</v>
      </c>
      <c r="Q96" s="522">
        <v>0</v>
      </c>
      <c r="R96" s="531">
        <v>28896528</v>
      </c>
      <c r="S96" s="531"/>
      <c r="T96" s="531">
        <v>27679586</v>
      </c>
      <c r="U96" s="531">
        <v>27679586</v>
      </c>
      <c r="V96" s="516">
        <v>28976460</v>
      </c>
      <c r="W96" s="516">
        <v>28976460</v>
      </c>
      <c r="X96" s="518">
        <v>-297648</v>
      </c>
      <c r="Y96" s="518">
        <v>-25031</v>
      </c>
      <c r="Z96" s="516">
        <v>-322679</v>
      </c>
      <c r="AA96" s="513"/>
      <c r="AB96" s="517">
        <v>888</v>
      </c>
      <c r="AC96" s="517">
        <v>1692060</v>
      </c>
      <c r="AD96" s="518">
        <v>-104618</v>
      </c>
      <c r="AE96" s="518">
        <v>90003</v>
      </c>
      <c r="AF96" s="518">
        <v>-14615</v>
      </c>
      <c r="AG96" s="517">
        <v>2414</v>
      </c>
      <c r="AH96" s="517">
        <v>9994003</v>
      </c>
      <c r="AI96" s="518">
        <v>-668477</v>
      </c>
      <c r="AJ96" s="519">
        <v>403148</v>
      </c>
      <c r="AK96" s="518">
        <v>-265329</v>
      </c>
      <c r="AL96" s="517">
        <v>94</v>
      </c>
      <c r="AM96" s="517">
        <v>634647</v>
      </c>
      <c r="AN96" s="518">
        <v>-39141</v>
      </c>
      <c r="AO96" s="518">
        <v>20227</v>
      </c>
      <c r="AP96" s="518">
        <v>-18914</v>
      </c>
      <c r="AQ96" s="517">
        <v>8</v>
      </c>
      <c r="AR96" s="517">
        <v>1105874</v>
      </c>
      <c r="AS96" s="518">
        <v>-31772</v>
      </c>
      <c r="AT96" s="518">
        <v>35392</v>
      </c>
      <c r="AU96" s="518">
        <v>3620</v>
      </c>
      <c r="AV96" s="517">
        <v>3</v>
      </c>
      <c r="AW96" s="517">
        <v>234976</v>
      </c>
      <c r="AX96" s="518">
        <v>-11918</v>
      </c>
      <c r="AY96" s="518">
        <v>9508</v>
      </c>
      <c r="AZ96" s="518">
        <v>-2410</v>
      </c>
      <c r="BA96" s="520">
        <v>-297648</v>
      </c>
      <c r="BB96" s="517">
        <v>58</v>
      </c>
      <c r="BC96" s="517">
        <v>1046470</v>
      </c>
      <c r="BD96" s="518">
        <v>-64622</v>
      </c>
      <c r="BE96" s="519">
        <v>38973</v>
      </c>
      <c r="BF96" s="518">
        <v>-25649</v>
      </c>
      <c r="BG96" s="517">
        <v>1</v>
      </c>
      <c r="BH96" s="517">
        <v>127592</v>
      </c>
      <c r="BI96" s="518">
        <v>-5423</v>
      </c>
      <c r="BJ96" s="518">
        <v>6041</v>
      </c>
      <c r="BK96" s="518">
        <v>618</v>
      </c>
      <c r="BL96" s="520">
        <v>-25031</v>
      </c>
      <c r="BM96" s="517">
        <v>0</v>
      </c>
      <c r="BN96" s="518">
        <v>-322679</v>
      </c>
      <c r="BO96" s="517">
        <v>0</v>
      </c>
      <c r="BP96" s="517">
        <v>0</v>
      </c>
      <c r="BQ96" s="517">
        <v>0</v>
      </c>
      <c r="BR96" s="517">
        <v>2508</v>
      </c>
      <c r="BS96" s="517">
        <v>10628650</v>
      </c>
      <c r="BT96" s="518">
        <v>423375</v>
      </c>
      <c r="BU96" s="521">
        <v>58</v>
      </c>
      <c r="BV96" s="521">
        <v>1046470</v>
      </c>
      <c r="BW96" s="516">
        <v>38973</v>
      </c>
    </row>
    <row r="97" spans="1:75">
      <c r="A97" s="491">
        <f t="shared" si="6"/>
        <v>2008</v>
      </c>
      <c r="B97" s="491">
        <v>12</v>
      </c>
      <c r="C97" s="522">
        <v>19548423</v>
      </c>
      <c r="D97" s="531">
        <v>2227232</v>
      </c>
      <c r="E97" s="531">
        <v>21775655</v>
      </c>
      <c r="F97" s="525">
        <v>9726787</v>
      </c>
      <c r="G97" s="525">
        <v>180473</v>
      </c>
      <c r="H97" s="522">
        <v>9907260</v>
      </c>
      <c r="I97" s="525">
        <v>3258908</v>
      </c>
      <c r="J97" s="531">
        <v>-74511</v>
      </c>
      <c r="K97" s="531">
        <v>3184397</v>
      </c>
      <c r="L97" s="522">
        <v>223791</v>
      </c>
      <c r="M97" s="522">
        <v>1252517</v>
      </c>
      <c r="N97" s="522">
        <v>178985</v>
      </c>
      <c r="O97" s="531">
        <v>1431502</v>
      </c>
      <c r="P97" s="531">
        <v>36522605</v>
      </c>
      <c r="Q97" s="522">
        <v>0</v>
      </c>
      <c r="R97" s="531">
        <v>36522605</v>
      </c>
      <c r="S97" s="531"/>
      <c r="T97" s="531">
        <v>35091103</v>
      </c>
      <c r="U97" s="531">
        <v>35091103</v>
      </c>
      <c r="V97" s="516">
        <v>32757909</v>
      </c>
      <c r="W97" s="516">
        <v>32757909</v>
      </c>
      <c r="X97" s="518">
        <v>-297648</v>
      </c>
      <c r="Y97" s="518">
        <v>-25031</v>
      </c>
      <c r="Z97" s="516">
        <v>-322679</v>
      </c>
      <c r="AA97" s="513"/>
      <c r="AB97" s="517">
        <v>888</v>
      </c>
      <c r="AC97" s="517">
        <v>1692060</v>
      </c>
      <c r="AD97" s="518">
        <v>-104618</v>
      </c>
      <c r="AE97" s="518">
        <v>90003</v>
      </c>
      <c r="AF97" s="518">
        <v>-14615</v>
      </c>
      <c r="AG97" s="517">
        <v>2414</v>
      </c>
      <c r="AH97" s="517">
        <v>9994003</v>
      </c>
      <c r="AI97" s="518">
        <v>-668477</v>
      </c>
      <c r="AJ97" s="519">
        <v>403148</v>
      </c>
      <c r="AK97" s="518">
        <v>-265329</v>
      </c>
      <c r="AL97" s="517">
        <v>94</v>
      </c>
      <c r="AM97" s="517">
        <v>634647</v>
      </c>
      <c r="AN97" s="518">
        <v>-39141</v>
      </c>
      <c r="AO97" s="518">
        <v>20227</v>
      </c>
      <c r="AP97" s="518">
        <v>-18914</v>
      </c>
      <c r="AQ97" s="517">
        <v>8</v>
      </c>
      <c r="AR97" s="517">
        <v>1105874</v>
      </c>
      <c r="AS97" s="518">
        <v>-31772</v>
      </c>
      <c r="AT97" s="518">
        <v>35392</v>
      </c>
      <c r="AU97" s="518">
        <v>3620</v>
      </c>
      <c r="AV97" s="517">
        <v>3</v>
      </c>
      <c r="AW97" s="517">
        <v>234976</v>
      </c>
      <c r="AX97" s="518">
        <v>-11918</v>
      </c>
      <c r="AY97" s="518">
        <v>9508</v>
      </c>
      <c r="AZ97" s="518">
        <v>-2410</v>
      </c>
      <c r="BA97" s="520">
        <v>-297648</v>
      </c>
      <c r="BB97" s="517">
        <v>58</v>
      </c>
      <c r="BC97" s="517">
        <v>1046470</v>
      </c>
      <c r="BD97" s="518">
        <v>-64622</v>
      </c>
      <c r="BE97" s="519">
        <v>38973</v>
      </c>
      <c r="BF97" s="518">
        <v>-25649</v>
      </c>
      <c r="BG97" s="517">
        <v>1</v>
      </c>
      <c r="BH97" s="517">
        <v>127592</v>
      </c>
      <c r="BI97" s="518">
        <v>-5423</v>
      </c>
      <c r="BJ97" s="518">
        <v>6041</v>
      </c>
      <c r="BK97" s="518">
        <v>618</v>
      </c>
      <c r="BL97" s="520">
        <v>-25031</v>
      </c>
      <c r="BM97" s="517">
        <v>0</v>
      </c>
      <c r="BN97" s="518">
        <v>-322679</v>
      </c>
      <c r="BO97" s="517">
        <v>0</v>
      </c>
      <c r="BP97" s="517">
        <v>0</v>
      </c>
      <c r="BQ97" s="517">
        <v>0</v>
      </c>
      <c r="BR97" s="517">
        <v>2508</v>
      </c>
      <c r="BS97" s="517">
        <v>10628650</v>
      </c>
      <c r="BT97" s="518">
        <v>423375</v>
      </c>
      <c r="BU97" s="521">
        <v>58</v>
      </c>
      <c r="BV97" s="521">
        <v>1046470</v>
      </c>
      <c r="BW97" s="516">
        <v>38973</v>
      </c>
    </row>
    <row r="98" spans="1:75">
      <c r="B98" s="492" t="s">
        <v>112</v>
      </c>
      <c r="C98" s="525">
        <v>256447048</v>
      </c>
      <c r="D98" s="513">
        <v>1096132</v>
      </c>
      <c r="E98" s="513">
        <v>257543180</v>
      </c>
      <c r="F98" s="513">
        <v>128062987</v>
      </c>
      <c r="G98" s="513">
        <v>592022</v>
      </c>
      <c r="H98" s="531">
        <v>128655009</v>
      </c>
      <c r="I98" s="513">
        <v>44496733</v>
      </c>
      <c r="J98" s="513">
        <v>66880</v>
      </c>
      <c r="K98" s="513">
        <v>44563613</v>
      </c>
      <c r="L98" s="525">
        <v>2654975</v>
      </c>
      <c r="M98" s="531">
        <v>14770603</v>
      </c>
      <c r="N98" s="531">
        <v>2274276</v>
      </c>
      <c r="O98" s="531">
        <v>17044879</v>
      </c>
      <c r="P98" s="531">
        <v>450461656</v>
      </c>
      <c r="Q98" s="522">
        <v>0</v>
      </c>
      <c r="R98" s="531">
        <v>450461656</v>
      </c>
      <c r="S98" s="513">
        <v>13177295</v>
      </c>
      <c r="T98" s="531">
        <v>433416777</v>
      </c>
      <c r="U98" s="531">
        <v>433416777</v>
      </c>
      <c r="V98" s="531">
        <v>431661743</v>
      </c>
      <c r="W98" s="531">
        <v>431661743</v>
      </c>
      <c r="X98" s="531">
        <v>-1875208</v>
      </c>
      <c r="Y98" s="531">
        <v>-147360</v>
      </c>
      <c r="Z98" s="531">
        <v>-2022568</v>
      </c>
      <c r="AA98" s="513"/>
      <c r="AB98" s="533"/>
      <c r="AC98" s="533">
        <v>20304720</v>
      </c>
      <c r="AD98" s="534">
        <v>-1255416</v>
      </c>
      <c r="AE98" s="534">
        <v>1080036</v>
      </c>
      <c r="AF98" s="534">
        <v>-175380</v>
      </c>
      <c r="AG98" s="533"/>
      <c r="AH98" s="533">
        <v>135798748</v>
      </c>
      <c r="AI98" s="534">
        <v>-8021724</v>
      </c>
      <c r="AJ98" s="535">
        <v>6420640</v>
      </c>
      <c r="AK98" s="534">
        <v>-1601084</v>
      </c>
      <c r="AL98" s="533"/>
      <c r="AM98" s="533">
        <v>7615764</v>
      </c>
      <c r="AN98" s="534">
        <v>-469692</v>
      </c>
      <c r="AO98" s="534">
        <v>356428</v>
      </c>
      <c r="AP98" s="534">
        <v>-113264</v>
      </c>
      <c r="AQ98" s="533"/>
      <c r="AR98" s="533">
        <v>13270488</v>
      </c>
      <c r="AS98" s="534">
        <v>-381264</v>
      </c>
      <c r="AT98" s="534">
        <v>424704</v>
      </c>
      <c r="AU98" s="534">
        <v>43440</v>
      </c>
      <c r="AV98" s="533"/>
      <c r="AW98" s="533">
        <v>2819712</v>
      </c>
      <c r="AX98" s="534">
        <v>-143016</v>
      </c>
      <c r="AY98" s="534">
        <v>114096</v>
      </c>
      <c r="AZ98" s="534">
        <v>-28920</v>
      </c>
      <c r="BA98" s="536">
        <v>-1875208</v>
      </c>
      <c r="BB98" s="533"/>
      <c r="BC98" s="533">
        <v>11841528</v>
      </c>
      <c r="BD98" s="534">
        <v>-775464</v>
      </c>
      <c r="BE98" s="535">
        <v>620688</v>
      </c>
      <c r="BF98" s="534">
        <v>-154776</v>
      </c>
      <c r="BG98" s="533"/>
      <c r="BH98" s="533">
        <v>1531104</v>
      </c>
      <c r="BI98" s="534">
        <v>-65076</v>
      </c>
      <c r="BJ98" s="534">
        <v>72492</v>
      </c>
      <c r="BK98" s="534">
        <v>7416</v>
      </c>
      <c r="BL98" s="536">
        <v>-147360</v>
      </c>
      <c r="BM98" s="517">
        <v>0</v>
      </c>
      <c r="BN98" s="534">
        <v>-2022568</v>
      </c>
      <c r="BO98" s="517">
        <v>0</v>
      </c>
      <c r="BP98" s="517">
        <v>0</v>
      </c>
      <c r="BQ98" s="517">
        <v>0</v>
      </c>
      <c r="BS98" s="533">
        <v>143414512</v>
      </c>
      <c r="BT98" s="534">
        <v>6777068</v>
      </c>
      <c r="BV98" s="533">
        <v>11841528</v>
      </c>
      <c r="BW98" s="534">
        <v>620688</v>
      </c>
    </row>
    <row r="99" spans="1:75">
      <c r="A99" s="491">
        <f t="shared" ref="A99:A110" si="7">A86+1</f>
        <v>2009</v>
      </c>
      <c r="B99" s="491">
        <v>1</v>
      </c>
      <c r="C99" s="522">
        <v>23920765</v>
      </c>
      <c r="D99" s="531">
        <v>906712</v>
      </c>
      <c r="E99" s="531">
        <v>24827477</v>
      </c>
      <c r="F99" s="525">
        <v>9966983</v>
      </c>
      <c r="G99" s="525">
        <v>-961013</v>
      </c>
      <c r="H99" s="522">
        <v>9005970</v>
      </c>
      <c r="I99" s="525">
        <v>3272359</v>
      </c>
      <c r="J99" s="531">
        <v>-123654</v>
      </c>
      <c r="K99" s="531">
        <v>3148705</v>
      </c>
      <c r="L99" s="522">
        <v>224591</v>
      </c>
      <c r="M99" s="522">
        <v>1408150</v>
      </c>
      <c r="N99" s="522">
        <v>196089</v>
      </c>
      <c r="O99" s="531">
        <v>1604239</v>
      </c>
      <c r="P99" s="531">
        <v>38810982</v>
      </c>
      <c r="Q99" s="522">
        <v>0</v>
      </c>
      <c r="R99" s="531">
        <v>38810982</v>
      </c>
      <c r="S99" s="531"/>
      <c r="T99" s="531">
        <v>37206743</v>
      </c>
      <c r="U99" s="531">
        <v>37206743</v>
      </c>
      <c r="V99" s="516">
        <v>37384698</v>
      </c>
      <c r="W99" s="516">
        <v>37384698</v>
      </c>
      <c r="X99" s="518">
        <v>-297648</v>
      </c>
      <c r="Y99" s="518">
        <v>-25031</v>
      </c>
      <c r="Z99" s="516">
        <v>-322679</v>
      </c>
      <c r="AA99" s="513"/>
      <c r="AB99" s="517">
        <v>888</v>
      </c>
      <c r="AC99" s="517">
        <v>1692060</v>
      </c>
      <c r="AD99" s="518">
        <v>-104618</v>
      </c>
      <c r="AE99" s="518">
        <v>90003</v>
      </c>
      <c r="AF99" s="518">
        <v>-14615</v>
      </c>
      <c r="AG99" s="517">
        <v>2414</v>
      </c>
      <c r="AH99" s="517">
        <v>9994003</v>
      </c>
      <c r="AI99" s="518">
        <v>-668477</v>
      </c>
      <c r="AJ99" s="519">
        <v>403148</v>
      </c>
      <c r="AK99" s="518">
        <v>-265329</v>
      </c>
      <c r="AL99" s="517">
        <v>94</v>
      </c>
      <c r="AM99" s="517">
        <v>634647</v>
      </c>
      <c r="AN99" s="518">
        <v>-39141</v>
      </c>
      <c r="AO99" s="518">
        <v>20227</v>
      </c>
      <c r="AP99" s="518">
        <v>-18914</v>
      </c>
      <c r="AQ99" s="517">
        <v>8</v>
      </c>
      <c r="AR99" s="517">
        <v>1105874</v>
      </c>
      <c r="AS99" s="518">
        <v>-31772</v>
      </c>
      <c r="AT99" s="518">
        <v>35392</v>
      </c>
      <c r="AU99" s="518">
        <v>3620</v>
      </c>
      <c r="AV99" s="517">
        <v>3</v>
      </c>
      <c r="AW99" s="517">
        <v>234976</v>
      </c>
      <c r="AX99" s="518">
        <v>-11918</v>
      </c>
      <c r="AY99" s="518">
        <v>9508</v>
      </c>
      <c r="AZ99" s="518">
        <v>-2410</v>
      </c>
      <c r="BA99" s="520">
        <v>-297648</v>
      </c>
      <c r="BB99" s="517">
        <v>58</v>
      </c>
      <c r="BC99" s="517">
        <v>1046470</v>
      </c>
      <c r="BD99" s="518">
        <v>-64622</v>
      </c>
      <c r="BE99" s="519">
        <v>38973</v>
      </c>
      <c r="BF99" s="518">
        <v>-25649</v>
      </c>
      <c r="BG99" s="517">
        <v>1</v>
      </c>
      <c r="BH99" s="517">
        <v>127592</v>
      </c>
      <c r="BI99" s="518">
        <v>-5423</v>
      </c>
      <c r="BJ99" s="518">
        <v>6041</v>
      </c>
      <c r="BK99" s="518">
        <v>618</v>
      </c>
      <c r="BL99" s="520">
        <v>-25031</v>
      </c>
      <c r="BM99" s="517">
        <v>0</v>
      </c>
      <c r="BN99" s="518">
        <v>-322679</v>
      </c>
      <c r="BO99" s="517">
        <v>0</v>
      </c>
      <c r="BP99" s="517">
        <v>0</v>
      </c>
      <c r="BQ99" s="517">
        <v>0</v>
      </c>
      <c r="BR99" s="517">
        <v>2508</v>
      </c>
      <c r="BS99" s="517">
        <v>10628650</v>
      </c>
      <c r="BT99" s="518">
        <v>423375</v>
      </c>
      <c r="BU99" s="521">
        <v>58</v>
      </c>
      <c r="BV99" s="521">
        <v>1046470</v>
      </c>
      <c r="BW99" s="516">
        <v>38973</v>
      </c>
    </row>
    <row r="100" spans="1:75">
      <c r="A100" s="491">
        <f t="shared" si="7"/>
        <v>2009</v>
      </c>
      <c r="B100" s="491">
        <v>2</v>
      </c>
      <c r="C100" s="522">
        <v>21095860</v>
      </c>
      <c r="D100" s="531">
        <v>-2538819</v>
      </c>
      <c r="E100" s="531">
        <v>18557041</v>
      </c>
      <c r="F100" s="525">
        <v>10047744</v>
      </c>
      <c r="G100" s="525">
        <v>-612301</v>
      </c>
      <c r="H100" s="522">
        <v>9435443</v>
      </c>
      <c r="I100" s="525">
        <v>3285461</v>
      </c>
      <c r="J100" s="531">
        <v>-26314</v>
      </c>
      <c r="K100" s="531">
        <v>3259147</v>
      </c>
      <c r="L100" s="522">
        <v>225102</v>
      </c>
      <c r="M100" s="522">
        <v>1249294</v>
      </c>
      <c r="N100" s="522">
        <v>178170</v>
      </c>
      <c r="O100" s="531">
        <v>1427464</v>
      </c>
      <c r="P100" s="531">
        <v>32904197</v>
      </c>
      <c r="Q100" s="522">
        <v>0</v>
      </c>
      <c r="R100" s="531">
        <v>32904197</v>
      </c>
      <c r="S100" s="531"/>
      <c r="T100" s="531">
        <v>31476733</v>
      </c>
      <c r="U100" s="531">
        <v>31476733</v>
      </c>
      <c r="V100" s="516">
        <v>34654167</v>
      </c>
      <c r="W100" s="516">
        <v>34654167</v>
      </c>
      <c r="X100" s="518">
        <v>-297648</v>
      </c>
      <c r="Y100" s="518">
        <v>-25031</v>
      </c>
      <c r="Z100" s="516">
        <v>-322679</v>
      </c>
      <c r="AA100" s="513"/>
      <c r="AB100" s="517">
        <v>888</v>
      </c>
      <c r="AC100" s="517">
        <v>1692060</v>
      </c>
      <c r="AD100" s="518">
        <v>-104618</v>
      </c>
      <c r="AE100" s="518">
        <v>90003</v>
      </c>
      <c r="AF100" s="518">
        <v>-14615</v>
      </c>
      <c r="AG100" s="517">
        <v>2414</v>
      </c>
      <c r="AH100" s="517">
        <v>9994003</v>
      </c>
      <c r="AI100" s="518">
        <v>-668477</v>
      </c>
      <c r="AJ100" s="519">
        <v>403148</v>
      </c>
      <c r="AK100" s="518">
        <v>-265329</v>
      </c>
      <c r="AL100" s="517">
        <v>94</v>
      </c>
      <c r="AM100" s="517">
        <v>634647</v>
      </c>
      <c r="AN100" s="518">
        <v>-39141</v>
      </c>
      <c r="AO100" s="518">
        <v>20227</v>
      </c>
      <c r="AP100" s="518">
        <v>-18914</v>
      </c>
      <c r="AQ100" s="517">
        <v>8</v>
      </c>
      <c r="AR100" s="517">
        <v>1105874</v>
      </c>
      <c r="AS100" s="518">
        <v>-31772</v>
      </c>
      <c r="AT100" s="518">
        <v>35392</v>
      </c>
      <c r="AU100" s="518">
        <v>3620</v>
      </c>
      <c r="AV100" s="517">
        <v>3</v>
      </c>
      <c r="AW100" s="517">
        <v>234976</v>
      </c>
      <c r="AX100" s="518">
        <v>-11918</v>
      </c>
      <c r="AY100" s="518">
        <v>9508</v>
      </c>
      <c r="AZ100" s="518">
        <v>-2410</v>
      </c>
      <c r="BA100" s="520">
        <v>-297648</v>
      </c>
      <c r="BB100" s="517">
        <v>58</v>
      </c>
      <c r="BC100" s="517">
        <v>1046470</v>
      </c>
      <c r="BD100" s="518">
        <v>-64622</v>
      </c>
      <c r="BE100" s="519">
        <v>38973</v>
      </c>
      <c r="BF100" s="518">
        <v>-25649</v>
      </c>
      <c r="BG100" s="517">
        <v>1</v>
      </c>
      <c r="BH100" s="517">
        <v>127592</v>
      </c>
      <c r="BI100" s="518">
        <v>-5423</v>
      </c>
      <c r="BJ100" s="518">
        <v>6041</v>
      </c>
      <c r="BK100" s="518">
        <v>618</v>
      </c>
      <c r="BL100" s="520">
        <v>-25031</v>
      </c>
      <c r="BM100" s="517">
        <v>0</v>
      </c>
      <c r="BN100" s="518">
        <v>-322679</v>
      </c>
      <c r="BO100" s="517">
        <v>0</v>
      </c>
      <c r="BP100" s="517">
        <v>0</v>
      </c>
      <c r="BQ100" s="517">
        <v>0</v>
      </c>
      <c r="BR100" s="517">
        <v>2508</v>
      </c>
      <c r="BS100" s="517">
        <v>10628650</v>
      </c>
      <c r="BT100" s="518">
        <v>423375</v>
      </c>
      <c r="BU100" s="521">
        <v>58</v>
      </c>
      <c r="BV100" s="521">
        <v>1046470</v>
      </c>
      <c r="BW100" s="516">
        <v>38973</v>
      </c>
    </row>
    <row r="101" spans="1:75">
      <c r="A101" s="491">
        <f t="shared" si="7"/>
        <v>2009</v>
      </c>
      <c r="B101" s="491">
        <v>3</v>
      </c>
      <c r="C101" s="522">
        <v>19126521</v>
      </c>
      <c r="D101" s="531">
        <v>597474</v>
      </c>
      <c r="E101" s="531">
        <v>19723995</v>
      </c>
      <c r="F101" s="525">
        <v>9700315</v>
      </c>
      <c r="G101" s="525">
        <v>272282</v>
      </c>
      <c r="H101" s="522">
        <v>9972597</v>
      </c>
      <c r="I101" s="525">
        <v>3466038</v>
      </c>
      <c r="J101" s="531">
        <v>20722</v>
      </c>
      <c r="K101" s="531">
        <v>3486760</v>
      </c>
      <c r="L101" s="522">
        <v>225575</v>
      </c>
      <c r="M101" s="522">
        <v>1085390</v>
      </c>
      <c r="N101" s="522">
        <v>165479</v>
      </c>
      <c r="O101" s="531">
        <v>1250869</v>
      </c>
      <c r="P101" s="531">
        <v>34659796</v>
      </c>
      <c r="Q101" s="522">
        <v>0</v>
      </c>
      <c r="R101" s="531">
        <v>34659796</v>
      </c>
      <c r="S101" s="531"/>
      <c r="T101" s="531">
        <v>33408927</v>
      </c>
      <c r="U101" s="531">
        <v>33408927</v>
      </c>
      <c r="V101" s="516">
        <v>32518449</v>
      </c>
      <c r="W101" s="516">
        <v>32518449</v>
      </c>
      <c r="X101" s="518">
        <v>-297648</v>
      </c>
      <c r="Y101" s="518">
        <v>-25031</v>
      </c>
      <c r="Z101" s="516">
        <v>-322679</v>
      </c>
      <c r="AA101" s="513"/>
      <c r="AB101" s="517">
        <v>888</v>
      </c>
      <c r="AC101" s="517">
        <v>1692060</v>
      </c>
      <c r="AD101" s="518">
        <v>-104618</v>
      </c>
      <c r="AE101" s="518">
        <v>90003</v>
      </c>
      <c r="AF101" s="518">
        <v>-14615</v>
      </c>
      <c r="AG101" s="517">
        <v>2414</v>
      </c>
      <c r="AH101" s="517">
        <v>9994003</v>
      </c>
      <c r="AI101" s="518">
        <v>-668477</v>
      </c>
      <c r="AJ101" s="519">
        <v>403148</v>
      </c>
      <c r="AK101" s="518">
        <v>-265329</v>
      </c>
      <c r="AL101" s="517">
        <v>94</v>
      </c>
      <c r="AM101" s="517">
        <v>634647</v>
      </c>
      <c r="AN101" s="518">
        <v>-39141</v>
      </c>
      <c r="AO101" s="518">
        <v>20227</v>
      </c>
      <c r="AP101" s="518">
        <v>-18914</v>
      </c>
      <c r="AQ101" s="517">
        <v>8</v>
      </c>
      <c r="AR101" s="517">
        <v>1105874</v>
      </c>
      <c r="AS101" s="518">
        <v>-31772</v>
      </c>
      <c r="AT101" s="518">
        <v>35392</v>
      </c>
      <c r="AU101" s="518">
        <v>3620</v>
      </c>
      <c r="AV101" s="517">
        <v>3</v>
      </c>
      <c r="AW101" s="517">
        <v>234976</v>
      </c>
      <c r="AX101" s="518">
        <v>-11918</v>
      </c>
      <c r="AY101" s="518">
        <v>9508</v>
      </c>
      <c r="AZ101" s="518">
        <v>-2410</v>
      </c>
      <c r="BA101" s="520">
        <v>-297648</v>
      </c>
      <c r="BB101" s="517">
        <v>58</v>
      </c>
      <c r="BC101" s="517">
        <v>1046470</v>
      </c>
      <c r="BD101" s="518">
        <v>-64622</v>
      </c>
      <c r="BE101" s="519">
        <v>38973</v>
      </c>
      <c r="BF101" s="518">
        <v>-25649</v>
      </c>
      <c r="BG101" s="517">
        <v>1</v>
      </c>
      <c r="BH101" s="517">
        <v>127592</v>
      </c>
      <c r="BI101" s="518">
        <v>-5423</v>
      </c>
      <c r="BJ101" s="518">
        <v>6041</v>
      </c>
      <c r="BK101" s="518">
        <v>618</v>
      </c>
      <c r="BL101" s="520">
        <v>-25031</v>
      </c>
      <c r="BM101" s="517">
        <v>0</v>
      </c>
      <c r="BN101" s="518">
        <v>-322679</v>
      </c>
      <c r="BO101" s="517">
        <v>0</v>
      </c>
      <c r="BP101" s="517">
        <v>0</v>
      </c>
      <c r="BQ101" s="517">
        <v>0</v>
      </c>
      <c r="BR101" s="517">
        <v>2508</v>
      </c>
      <c r="BS101" s="517">
        <v>10628650</v>
      </c>
      <c r="BT101" s="518">
        <v>423375</v>
      </c>
      <c r="BU101" s="521">
        <v>58</v>
      </c>
      <c r="BV101" s="521">
        <v>1046470</v>
      </c>
      <c r="BW101" s="516">
        <v>38973</v>
      </c>
    </row>
    <row r="102" spans="1:75">
      <c r="A102" s="491">
        <f t="shared" si="7"/>
        <v>2009</v>
      </c>
      <c r="B102" s="491">
        <v>4</v>
      </c>
      <c r="C102" s="522">
        <v>16880815</v>
      </c>
      <c r="D102" s="531">
        <v>-1290547</v>
      </c>
      <c r="E102" s="531">
        <v>15590268</v>
      </c>
      <c r="F102" s="525">
        <v>9788769</v>
      </c>
      <c r="G102" s="525">
        <v>705070</v>
      </c>
      <c r="H102" s="522">
        <v>10493839</v>
      </c>
      <c r="I102" s="525">
        <v>3786281</v>
      </c>
      <c r="J102" s="531">
        <v>218749</v>
      </c>
      <c r="K102" s="531">
        <v>4005030</v>
      </c>
      <c r="L102" s="522">
        <v>226012</v>
      </c>
      <c r="M102" s="522">
        <v>1069010</v>
      </c>
      <c r="N102" s="522">
        <v>173119</v>
      </c>
      <c r="O102" s="531">
        <v>1242129</v>
      </c>
      <c r="P102" s="531">
        <v>31557278</v>
      </c>
      <c r="Q102" s="522">
        <v>0</v>
      </c>
      <c r="R102" s="531">
        <v>31557278</v>
      </c>
      <c r="S102" s="531"/>
      <c r="T102" s="531">
        <v>30315149</v>
      </c>
      <c r="U102" s="531">
        <v>30315149</v>
      </c>
      <c r="V102" s="516">
        <v>30681877</v>
      </c>
      <c r="W102" s="516">
        <v>30681877</v>
      </c>
      <c r="X102" s="518">
        <v>-297648</v>
      </c>
      <c r="Y102" s="518">
        <v>-25031</v>
      </c>
      <c r="Z102" s="516">
        <v>-322679</v>
      </c>
      <c r="AA102" s="513"/>
      <c r="AB102" s="517">
        <v>888</v>
      </c>
      <c r="AC102" s="517">
        <v>1692060</v>
      </c>
      <c r="AD102" s="518">
        <v>-104618</v>
      </c>
      <c r="AE102" s="518">
        <v>90003</v>
      </c>
      <c r="AF102" s="518">
        <v>-14615</v>
      </c>
      <c r="AG102" s="517">
        <v>2414</v>
      </c>
      <c r="AH102" s="517">
        <v>9994003</v>
      </c>
      <c r="AI102" s="518">
        <v>-668477</v>
      </c>
      <c r="AJ102" s="519">
        <v>403148</v>
      </c>
      <c r="AK102" s="518">
        <v>-265329</v>
      </c>
      <c r="AL102" s="517">
        <v>94</v>
      </c>
      <c r="AM102" s="517">
        <v>634647</v>
      </c>
      <c r="AN102" s="518">
        <v>-39141</v>
      </c>
      <c r="AO102" s="518">
        <v>20227</v>
      </c>
      <c r="AP102" s="518">
        <v>-18914</v>
      </c>
      <c r="AQ102" s="517">
        <v>8</v>
      </c>
      <c r="AR102" s="517">
        <v>1105874</v>
      </c>
      <c r="AS102" s="518">
        <v>-31772</v>
      </c>
      <c r="AT102" s="518">
        <v>35392</v>
      </c>
      <c r="AU102" s="518">
        <v>3620</v>
      </c>
      <c r="AV102" s="517">
        <v>3</v>
      </c>
      <c r="AW102" s="517">
        <v>234976</v>
      </c>
      <c r="AX102" s="518">
        <v>-11918</v>
      </c>
      <c r="AY102" s="518">
        <v>9508</v>
      </c>
      <c r="AZ102" s="518">
        <v>-2410</v>
      </c>
      <c r="BA102" s="520">
        <v>-297648</v>
      </c>
      <c r="BB102" s="517">
        <v>58</v>
      </c>
      <c r="BC102" s="517">
        <v>1046470</v>
      </c>
      <c r="BD102" s="518">
        <v>-64622</v>
      </c>
      <c r="BE102" s="519">
        <v>38973</v>
      </c>
      <c r="BF102" s="518">
        <v>-25649</v>
      </c>
      <c r="BG102" s="517">
        <v>1</v>
      </c>
      <c r="BH102" s="517">
        <v>127592</v>
      </c>
      <c r="BI102" s="518">
        <v>-5423</v>
      </c>
      <c r="BJ102" s="518">
        <v>6041</v>
      </c>
      <c r="BK102" s="518">
        <v>618</v>
      </c>
      <c r="BL102" s="520">
        <v>-25031</v>
      </c>
      <c r="BM102" s="517">
        <v>0</v>
      </c>
      <c r="BN102" s="518">
        <v>-322679</v>
      </c>
      <c r="BO102" s="517">
        <v>0</v>
      </c>
      <c r="BP102" s="517">
        <v>0</v>
      </c>
      <c r="BQ102" s="517">
        <v>0</v>
      </c>
      <c r="BR102" s="517">
        <v>2508</v>
      </c>
      <c r="BS102" s="517">
        <v>10628650</v>
      </c>
      <c r="BT102" s="518">
        <v>423375</v>
      </c>
      <c r="BU102" s="521">
        <v>58</v>
      </c>
      <c r="BV102" s="521">
        <v>1046470</v>
      </c>
      <c r="BW102" s="516">
        <v>38973</v>
      </c>
    </row>
    <row r="103" spans="1:75">
      <c r="A103" s="491">
        <f t="shared" si="7"/>
        <v>2009</v>
      </c>
      <c r="B103" s="491">
        <v>5</v>
      </c>
      <c r="C103" s="522">
        <v>17877153</v>
      </c>
      <c r="D103" s="531">
        <v>2578552</v>
      </c>
      <c r="E103" s="531">
        <v>20455705</v>
      </c>
      <c r="F103" s="525">
        <v>10421657</v>
      </c>
      <c r="G103" s="525">
        <v>2169410</v>
      </c>
      <c r="H103" s="522">
        <v>12591067</v>
      </c>
      <c r="I103" s="525">
        <v>4069783</v>
      </c>
      <c r="J103" s="531">
        <v>206701</v>
      </c>
      <c r="K103" s="531">
        <v>4276484</v>
      </c>
      <c r="L103" s="522">
        <v>226491</v>
      </c>
      <c r="M103" s="522">
        <v>1290806</v>
      </c>
      <c r="N103" s="522">
        <v>205538</v>
      </c>
      <c r="O103" s="531">
        <v>1496344</v>
      </c>
      <c r="P103" s="531">
        <v>39046091</v>
      </c>
      <c r="Q103" s="522">
        <v>0</v>
      </c>
      <c r="R103" s="531">
        <v>39046091</v>
      </c>
      <c r="S103" s="531"/>
      <c r="T103" s="531">
        <v>37549747</v>
      </c>
      <c r="U103" s="531">
        <v>37549747</v>
      </c>
      <c r="V103" s="516">
        <v>32595084</v>
      </c>
      <c r="W103" s="516">
        <v>32595084</v>
      </c>
      <c r="X103" s="518">
        <v>-297648</v>
      </c>
      <c r="Y103" s="518">
        <v>-25031</v>
      </c>
      <c r="Z103" s="516">
        <v>-322679</v>
      </c>
      <c r="AA103" s="513"/>
      <c r="AB103" s="517">
        <v>888</v>
      </c>
      <c r="AC103" s="517">
        <v>1692060</v>
      </c>
      <c r="AD103" s="518">
        <v>-104618</v>
      </c>
      <c r="AE103" s="518">
        <v>90003</v>
      </c>
      <c r="AF103" s="518">
        <v>-14615</v>
      </c>
      <c r="AG103" s="517">
        <v>2414</v>
      </c>
      <c r="AH103" s="517">
        <v>9994003</v>
      </c>
      <c r="AI103" s="518">
        <v>-668477</v>
      </c>
      <c r="AJ103" s="519">
        <v>403148</v>
      </c>
      <c r="AK103" s="518">
        <v>-265329</v>
      </c>
      <c r="AL103" s="517">
        <v>94</v>
      </c>
      <c r="AM103" s="517">
        <v>634647</v>
      </c>
      <c r="AN103" s="518">
        <v>-39141</v>
      </c>
      <c r="AO103" s="518">
        <v>20227</v>
      </c>
      <c r="AP103" s="518">
        <v>-18914</v>
      </c>
      <c r="AQ103" s="517">
        <v>8</v>
      </c>
      <c r="AR103" s="517">
        <v>1105874</v>
      </c>
      <c r="AS103" s="518">
        <v>-31772</v>
      </c>
      <c r="AT103" s="518">
        <v>35392</v>
      </c>
      <c r="AU103" s="518">
        <v>3620</v>
      </c>
      <c r="AV103" s="517">
        <v>3</v>
      </c>
      <c r="AW103" s="517">
        <v>234976</v>
      </c>
      <c r="AX103" s="518">
        <v>-11918</v>
      </c>
      <c r="AY103" s="518">
        <v>9508</v>
      </c>
      <c r="AZ103" s="518">
        <v>-2410</v>
      </c>
      <c r="BA103" s="520">
        <v>-297648</v>
      </c>
      <c r="BB103" s="517">
        <v>58</v>
      </c>
      <c r="BC103" s="517">
        <v>1046470</v>
      </c>
      <c r="BD103" s="518">
        <v>-64622</v>
      </c>
      <c r="BE103" s="519">
        <v>38973</v>
      </c>
      <c r="BF103" s="518">
        <v>-25649</v>
      </c>
      <c r="BG103" s="517">
        <v>1</v>
      </c>
      <c r="BH103" s="517">
        <v>127592</v>
      </c>
      <c r="BI103" s="518">
        <v>-5423</v>
      </c>
      <c r="BJ103" s="518">
        <v>6041</v>
      </c>
      <c r="BK103" s="518">
        <v>618</v>
      </c>
      <c r="BL103" s="520">
        <v>-25031</v>
      </c>
      <c r="BM103" s="517">
        <v>0</v>
      </c>
      <c r="BN103" s="518">
        <v>-322679</v>
      </c>
      <c r="BO103" s="517">
        <v>0</v>
      </c>
      <c r="BP103" s="517">
        <v>0</v>
      </c>
      <c r="BQ103" s="517">
        <v>0</v>
      </c>
      <c r="BR103" s="517">
        <v>2508</v>
      </c>
      <c r="BS103" s="517">
        <v>10628650</v>
      </c>
      <c r="BT103" s="518">
        <v>423375</v>
      </c>
      <c r="BU103" s="521">
        <v>58</v>
      </c>
      <c r="BV103" s="521">
        <v>1046470</v>
      </c>
      <c r="BW103" s="516">
        <v>38973</v>
      </c>
    </row>
    <row r="104" spans="1:75">
      <c r="A104" s="491">
        <f t="shared" si="7"/>
        <v>2009</v>
      </c>
      <c r="B104" s="491">
        <v>6</v>
      </c>
      <c r="C104" s="522">
        <v>24420911</v>
      </c>
      <c r="D104" s="531">
        <v>3070468</v>
      </c>
      <c r="E104" s="531">
        <v>27491379</v>
      </c>
      <c r="F104" s="525">
        <v>11963296</v>
      </c>
      <c r="G104" s="525">
        <v>-219012</v>
      </c>
      <c r="H104" s="522">
        <v>11744284</v>
      </c>
      <c r="I104" s="525">
        <v>4032521</v>
      </c>
      <c r="J104" s="531">
        <v>-149201</v>
      </c>
      <c r="K104" s="531">
        <v>3883320</v>
      </c>
      <c r="L104" s="522">
        <v>227023</v>
      </c>
      <c r="M104" s="522">
        <v>1376533</v>
      </c>
      <c r="N104" s="522">
        <v>220605</v>
      </c>
      <c r="O104" s="531">
        <v>1597138</v>
      </c>
      <c r="P104" s="531">
        <v>44943144</v>
      </c>
      <c r="Q104" s="522">
        <v>0</v>
      </c>
      <c r="R104" s="531">
        <v>44943144</v>
      </c>
      <c r="S104" s="531"/>
      <c r="T104" s="531">
        <v>43346006</v>
      </c>
      <c r="U104" s="531">
        <v>43346006</v>
      </c>
      <c r="V104" s="516">
        <v>40643751</v>
      </c>
      <c r="W104" s="516">
        <v>40643751</v>
      </c>
      <c r="X104" s="518">
        <v>126494</v>
      </c>
      <c r="Y104" s="518">
        <v>13222</v>
      </c>
      <c r="Z104" s="516">
        <v>139716</v>
      </c>
      <c r="AA104" s="513"/>
      <c r="AB104" s="517">
        <v>888</v>
      </c>
      <c r="AC104" s="517">
        <v>1692060</v>
      </c>
      <c r="AD104" s="518">
        <v>-104618</v>
      </c>
      <c r="AE104" s="518">
        <v>90003</v>
      </c>
      <c r="AF104" s="518">
        <v>-14615</v>
      </c>
      <c r="AG104" s="517">
        <v>2414</v>
      </c>
      <c r="AH104" s="517">
        <v>13961681</v>
      </c>
      <c r="AI104" s="518">
        <v>-668477</v>
      </c>
      <c r="AJ104" s="519">
        <v>798864</v>
      </c>
      <c r="AK104" s="518">
        <v>130387</v>
      </c>
      <c r="AL104" s="517">
        <v>94</v>
      </c>
      <c r="AM104" s="517">
        <v>634647</v>
      </c>
      <c r="AN104" s="518">
        <v>-39141</v>
      </c>
      <c r="AO104" s="518">
        <v>48653</v>
      </c>
      <c r="AP104" s="518">
        <v>9512</v>
      </c>
      <c r="AQ104" s="517">
        <v>8</v>
      </c>
      <c r="AR104" s="517">
        <v>1105874</v>
      </c>
      <c r="AS104" s="518">
        <v>-31772</v>
      </c>
      <c r="AT104" s="518">
        <v>35392</v>
      </c>
      <c r="AU104" s="518">
        <v>3620</v>
      </c>
      <c r="AV104" s="517">
        <v>3</v>
      </c>
      <c r="AW104" s="517">
        <v>234976</v>
      </c>
      <c r="AX104" s="518">
        <v>-11918</v>
      </c>
      <c r="AY104" s="518">
        <v>9508</v>
      </c>
      <c r="AZ104" s="518">
        <v>-2410</v>
      </c>
      <c r="BA104" s="520">
        <v>126494</v>
      </c>
      <c r="BB104" s="517">
        <v>58</v>
      </c>
      <c r="BC104" s="517">
        <v>867442</v>
      </c>
      <c r="BD104" s="518">
        <v>-64622</v>
      </c>
      <c r="BE104" s="519">
        <v>77226</v>
      </c>
      <c r="BF104" s="518">
        <v>12604</v>
      </c>
      <c r="BG104" s="517">
        <v>1</v>
      </c>
      <c r="BH104" s="517">
        <v>127592</v>
      </c>
      <c r="BI104" s="518">
        <v>-5423</v>
      </c>
      <c r="BJ104" s="518">
        <v>6041</v>
      </c>
      <c r="BK104" s="518">
        <v>618</v>
      </c>
      <c r="BL104" s="520">
        <v>13222</v>
      </c>
      <c r="BM104" s="517">
        <v>0</v>
      </c>
      <c r="BN104" s="518">
        <v>139716</v>
      </c>
      <c r="BO104" s="517">
        <v>0</v>
      </c>
      <c r="BP104" s="517">
        <v>0</v>
      </c>
      <c r="BQ104" s="517">
        <v>0</v>
      </c>
      <c r="BR104" s="517">
        <v>2508</v>
      </c>
      <c r="BS104" s="517">
        <v>14596328</v>
      </c>
      <c r="BT104" s="518">
        <v>847517</v>
      </c>
      <c r="BU104" s="521">
        <v>58</v>
      </c>
      <c r="BV104" s="521">
        <v>867442</v>
      </c>
      <c r="BW104" s="516">
        <v>77226</v>
      </c>
    </row>
    <row r="105" spans="1:75">
      <c r="A105" s="491">
        <f t="shared" si="7"/>
        <v>2009</v>
      </c>
      <c r="B105" s="491">
        <v>7</v>
      </c>
      <c r="C105" s="522">
        <v>27207624</v>
      </c>
      <c r="D105" s="531">
        <v>1125912</v>
      </c>
      <c r="E105" s="531">
        <v>28333536</v>
      </c>
      <c r="F105" s="525">
        <v>12183564</v>
      </c>
      <c r="G105" s="525">
        <v>9978</v>
      </c>
      <c r="H105" s="522">
        <v>12193542</v>
      </c>
      <c r="I105" s="525">
        <v>4157041</v>
      </c>
      <c r="J105" s="531">
        <v>-95543</v>
      </c>
      <c r="K105" s="531">
        <v>4061498</v>
      </c>
      <c r="L105" s="522">
        <v>227455</v>
      </c>
      <c r="M105" s="522">
        <v>1521104</v>
      </c>
      <c r="N105" s="522">
        <v>240095</v>
      </c>
      <c r="O105" s="531">
        <v>1761199</v>
      </c>
      <c r="P105" s="531">
        <v>46577230</v>
      </c>
      <c r="Q105" s="522">
        <v>0</v>
      </c>
      <c r="R105" s="531">
        <v>46577230</v>
      </c>
      <c r="S105" s="531"/>
      <c r="T105" s="531">
        <v>44816031</v>
      </c>
      <c r="U105" s="531">
        <v>44816031</v>
      </c>
      <c r="V105" s="516">
        <v>43775684</v>
      </c>
      <c r="W105" s="516">
        <v>43775684</v>
      </c>
      <c r="X105" s="518">
        <v>126494</v>
      </c>
      <c r="Y105" s="518">
        <v>13222</v>
      </c>
      <c r="Z105" s="516">
        <v>139716</v>
      </c>
      <c r="AA105" s="513"/>
      <c r="AB105" s="517">
        <v>888</v>
      </c>
      <c r="AC105" s="517">
        <v>1692060</v>
      </c>
      <c r="AD105" s="518">
        <v>-104618</v>
      </c>
      <c r="AE105" s="518">
        <v>90003</v>
      </c>
      <c r="AF105" s="518">
        <v>-14615</v>
      </c>
      <c r="AG105" s="517">
        <v>2414</v>
      </c>
      <c r="AH105" s="517">
        <v>13961681</v>
      </c>
      <c r="AI105" s="518">
        <v>-668477</v>
      </c>
      <c r="AJ105" s="519">
        <v>798864</v>
      </c>
      <c r="AK105" s="518">
        <v>130387</v>
      </c>
      <c r="AL105" s="517">
        <v>94</v>
      </c>
      <c r="AM105" s="517">
        <v>634647</v>
      </c>
      <c r="AN105" s="518">
        <v>-39141</v>
      </c>
      <c r="AO105" s="518">
        <v>48653</v>
      </c>
      <c r="AP105" s="518">
        <v>9512</v>
      </c>
      <c r="AQ105" s="517">
        <v>8</v>
      </c>
      <c r="AR105" s="517">
        <v>1105874</v>
      </c>
      <c r="AS105" s="518">
        <v>-31772</v>
      </c>
      <c r="AT105" s="518">
        <v>35392</v>
      </c>
      <c r="AU105" s="518">
        <v>3620</v>
      </c>
      <c r="AV105" s="517">
        <v>3</v>
      </c>
      <c r="AW105" s="517">
        <v>234976</v>
      </c>
      <c r="AX105" s="518">
        <v>-11918</v>
      </c>
      <c r="AY105" s="518">
        <v>9508</v>
      </c>
      <c r="AZ105" s="518">
        <v>-2410</v>
      </c>
      <c r="BA105" s="520">
        <v>126494</v>
      </c>
      <c r="BB105" s="517">
        <v>58</v>
      </c>
      <c r="BC105" s="517">
        <v>867442</v>
      </c>
      <c r="BD105" s="518">
        <v>-64622</v>
      </c>
      <c r="BE105" s="519">
        <v>77226</v>
      </c>
      <c r="BF105" s="518">
        <v>12604</v>
      </c>
      <c r="BG105" s="517">
        <v>1</v>
      </c>
      <c r="BH105" s="517">
        <v>127592</v>
      </c>
      <c r="BI105" s="518">
        <v>-5423</v>
      </c>
      <c r="BJ105" s="518">
        <v>6041</v>
      </c>
      <c r="BK105" s="518">
        <v>618</v>
      </c>
      <c r="BL105" s="520">
        <v>13222</v>
      </c>
      <c r="BM105" s="517">
        <v>0</v>
      </c>
      <c r="BN105" s="518">
        <v>139716</v>
      </c>
      <c r="BO105" s="517">
        <v>0</v>
      </c>
      <c r="BP105" s="517">
        <v>0</v>
      </c>
      <c r="BQ105" s="517">
        <v>0</v>
      </c>
      <c r="BR105" s="517">
        <v>2508</v>
      </c>
      <c r="BS105" s="517">
        <v>14596328</v>
      </c>
      <c r="BT105" s="518">
        <v>847517</v>
      </c>
      <c r="BU105" s="521">
        <v>58</v>
      </c>
      <c r="BV105" s="521">
        <v>867442</v>
      </c>
      <c r="BW105" s="516">
        <v>77226</v>
      </c>
    </row>
    <row r="106" spans="1:75">
      <c r="A106" s="491">
        <f t="shared" si="7"/>
        <v>2009</v>
      </c>
      <c r="B106" s="491">
        <v>8</v>
      </c>
      <c r="C106" s="522">
        <v>28615649</v>
      </c>
      <c r="D106" s="531">
        <v>675210</v>
      </c>
      <c r="E106" s="531">
        <v>29290859</v>
      </c>
      <c r="F106" s="525">
        <v>12573916</v>
      </c>
      <c r="G106" s="525">
        <v>-138202</v>
      </c>
      <c r="H106" s="522">
        <v>12435714</v>
      </c>
      <c r="I106" s="525">
        <v>4169394</v>
      </c>
      <c r="J106" s="531">
        <v>107098</v>
      </c>
      <c r="K106" s="531">
        <v>4276492</v>
      </c>
      <c r="L106" s="522">
        <v>227892</v>
      </c>
      <c r="M106" s="522">
        <v>1492713</v>
      </c>
      <c r="N106" s="522">
        <v>244082</v>
      </c>
      <c r="O106" s="531">
        <v>1736795</v>
      </c>
      <c r="P106" s="531">
        <v>47967752</v>
      </c>
      <c r="Q106" s="522">
        <v>0</v>
      </c>
      <c r="R106" s="531">
        <v>47967752</v>
      </c>
      <c r="S106" s="531"/>
      <c r="T106" s="531">
        <v>46230957</v>
      </c>
      <c r="U106" s="531">
        <v>46230957</v>
      </c>
      <c r="V106" s="516">
        <v>45586851</v>
      </c>
      <c r="W106" s="516">
        <v>45586851</v>
      </c>
      <c r="X106" s="518">
        <v>126494</v>
      </c>
      <c r="Y106" s="518">
        <v>13222</v>
      </c>
      <c r="Z106" s="516">
        <v>139716</v>
      </c>
      <c r="AA106" s="513"/>
      <c r="AB106" s="517">
        <v>888</v>
      </c>
      <c r="AC106" s="517">
        <v>1692060</v>
      </c>
      <c r="AD106" s="518">
        <v>-104618</v>
      </c>
      <c r="AE106" s="518">
        <v>90003</v>
      </c>
      <c r="AF106" s="518">
        <v>-14615</v>
      </c>
      <c r="AG106" s="517">
        <v>2414</v>
      </c>
      <c r="AH106" s="517">
        <v>13961681</v>
      </c>
      <c r="AI106" s="518">
        <v>-668477</v>
      </c>
      <c r="AJ106" s="519">
        <v>798864</v>
      </c>
      <c r="AK106" s="518">
        <v>130387</v>
      </c>
      <c r="AL106" s="517">
        <v>94</v>
      </c>
      <c r="AM106" s="517">
        <v>634647</v>
      </c>
      <c r="AN106" s="518">
        <v>-39141</v>
      </c>
      <c r="AO106" s="518">
        <v>48653</v>
      </c>
      <c r="AP106" s="518">
        <v>9512</v>
      </c>
      <c r="AQ106" s="517">
        <v>8</v>
      </c>
      <c r="AR106" s="517">
        <v>1105874</v>
      </c>
      <c r="AS106" s="518">
        <v>-31772</v>
      </c>
      <c r="AT106" s="518">
        <v>35392</v>
      </c>
      <c r="AU106" s="518">
        <v>3620</v>
      </c>
      <c r="AV106" s="517">
        <v>3</v>
      </c>
      <c r="AW106" s="517">
        <v>234976</v>
      </c>
      <c r="AX106" s="518">
        <v>-11918</v>
      </c>
      <c r="AY106" s="518">
        <v>9508</v>
      </c>
      <c r="AZ106" s="518">
        <v>-2410</v>
      </c>
      <c r="BA106" s="520">
        <v>126494</v>
      </c>
      <c r="BB106" s="517">
        <v>58</v>
      </c>
      <c r="BC106" s="517">
        <v>867442</v>
      </c>
      <c r="BD106" s="518">
        <v>-64622</v>
      </c>
      <c r="BE106" s="519">
        <v>77226</v>
      </c>
      <c r="BF106" s="518">
        <v>12604</v>
      </c>
      <c r="BG106" s="517">
        <v>1</v>
      </c>
      <c r="BH106" s="517">
        <v>127592</v>
      </c>
      <c r="BI106" s="518">
        <v>-5423</v>
      </c>
      <c r="BJ106" s="518">
        <v>6041</v>
      </c>
      <c r="BK106" s="518">
        <v>618</v>
      </c>
      <c r="BL106" s="520">
        <v>13222</v>
      </c>
      <c r="BM106" s="517">
        <v>0</v>
      </c>
      <c r="BN106" s="518">
        <v>139716</v>
      </c>
      <c r="BO106" s="517">
        <v>0</v>
      </c>
      <c r="BP106" s="517">
        <v>0</v>
      </c>
      <c r="BQ106" s="517">
        <v>0</v>
      </c>
      <c r="BR106" s="517">
        <v>2508</v>
      </c>
      <c r="BS106" s="517">
        <v>14596328</v>
      </c>
      <c r="BT106" s="518">
        <v>847517</v>
      </c>
      <c r="BU106" s="521">
        <v>58</v>
      </c>
      <c r="BV106" s="521">
        <v>867442</v>
      </c>
      <c r="BW106" s="516">
        <v>77226</v>
      </c>
    </row>
    <row r="107" spans="1:75">
      <c r="A107" s="491">
        <f t="shared" si="7"/>
        <v>2009</v>
      </c>
      <c r="B107" s="491">
        <v>9</v>
      </c>
      <c r="C107" s="522">
        <v>25892634</v>
      </c>
      <c r="D107" s="531">
        <v>-2843256</v>
      </c>
      <c r="E107" s="531">
        <v>23049378</v>
      </c>
      <c r="F107" s="525">
        <v>12349553</v>
      </c>
      <c r="G107" s="525">
        <v>-618581</v>
      </c>
      <c r="H107" s="522">
        <v>11730972</v>
      </c>
      <c r="I107" s="525">
        <v>3939678</v>
      </c>
      <c r="J107" s="531">
        <v>-116976</v>
      </c>
      <c r="K107" s="531">
        <v>3822702</v>
      </c>
      <c r="L107" s="522">
        <v>228420</v>
      </c>
      <c r="M107" s="522">
        <v>1322403</v>
      </c>
      <c r="N107" s="522">
        <v>213434</v>
      </c>
      <c r="O107" s="531">
        <v>1535837</v>
      </c>
      <c r="P107" s="531">
        <v>40367309</v>
      </c>
      <c r="Q107" s="522">
        <v>0</v>
      </c>
      <c r="R107" s="531">
        <v>40367309</v>
      </c>
      <c r="S107" s="531"/>
      <c r="T107" s="531">
        <v>38831472</v>
      </c>
      <c r="U107" s="531">
        <v>38831472</v>
      </c>
      <c r="V107" s="516">
        <v>42410285</v>
      </c>
      <c r="W107" s="516">
        <v>42410285</v>
      </c>
      <c r="X107" s="518">
        <v>126494</v>
      </c>
      <c r="Y107" s="518">
        <v>13222</v>
      </c>
      <c r="Z107" s="516">
        <v>139716</v>
      </c>
      <c r="AA107" s="513"/>
      <c r="AB107" s="517">
        <v>888</v>
      </c>
      <c r="AC107" s="517">
        <v>1692060</v>
      </c>
      <c r="AD107" s="518">
        <v>-104618</v>
      </c>
      <c r="AE107" s="518">
        <v>90003</v>
      </c>
      <c r="AF107" s="518">
        <v>-14615</v>
      </c>
      <c r="AG107" s="517">
        <v>2414</v>
      </c>
      <c r="AH107" s="517">
        <v>13961681</v>
      </c>
      <c r="AI107" s="518">
        <v>-668477</v>
      </c>
      <c r="AJ107" s="519">
        <v>798864</v>
      </c>
      <c r="AK107" s="518">
        <v>130387</v>
      </c>
      <c r="AL107" s="517">
        <v>94</v>
      </c>
      <c r="AM107" s="517">
        <v>634647</v>
      </c>
      <c r="AN107" s="518">
        <v>-39141</v>
      </c>
      <c r="AO107" s="518">
        <v>48653</v>
      </c>
      <c r="AP107" s="518">
        <v>9512</v>
      </c>
      <c r="AQ107" s="517">
        <v>8</v>
      </c>
      <c r="AR107" s="517">
        <v>1105874</v>
      </c>
      <c r="AS107" s="518">
        <v>-31772</v>
      </c>
      <c r="AT107" s="518">
        <v>35392</v>
      </c>
      <c r="AU107" s="518">
        <v>3620</v>
      </c>
      <c r="AV107" s="517">
        <v>3</v>
      </c>
      <c r="AW107" s="517">
        <v>234976</v>
      </c>
      <c r="AX107" s="518">
        <v>-11918</v>
      </c>
      <c r="AY107" s="518">
        <v>9508</v>
      </c>
      <c r="AZ107" s="518">
        <v>-2410</v>
      </c>
      <c r="BA107" s="520">
        <v>126494</v>
      </c>
      <c r="BB107" s="517">
        <v>58</v>
      </c>
      <c r="BC107" s="517">
        <v>867442</v>
      </c>
      <c r="BD107" s="518">
        <v>-64622</v>
      </c>
      <c r="BE107" s="519">
        <v>77226</v>
      </c>
      <c r="BF107" s="518">
        <v>12604</v>
      </c>
      <c r="BG107" s="517">
        <v>1</v>
      </c>
      <c r="BH107" s="517">
        <v>127592</v>
      </c>
      <c r="BI107" s="518">
        <v>-5423</v>
      </c>
      <c r="BJ107" s="518">
        <v>6041</v>
      </c>
      <c r="BK107" s="518">
        <v>618</v>
      </c>
      <c r="BL107" s="520">
        <v>13222</v>
      </c>
      <c r="BM107" s="517">
        <v>0</v>
      </c>
      <c r="BN107" s="518">
        <v>139716</v>
      </c>
      <c r="BO107" s="517">
        <v>0</v>
      </c>
      <c r="BP107" s="517">
        <v>0</v>
      </c>
      <c r="BQ107" s="517">
        <v>0</v>
      </c>
      <c r="BR107" s="517">
        <v>2508</v>
      </c>
      <c r="BS107" s="517">
        <v>14596328</v>
      </c>
      <c r="BT107" s="518">
        <v>847517</v>
      </c>
      <c r="BU107" s="521">
        <v>58</v>
      </c>
      <c r="BV107" s="521">
        <v>867442</v>
      </c>
      <c r="BW107" s="516">
        <v>77226</v>
      </c>
    </row>
    <row r="108" spans="1:75">
      <c r="A108" s="491">
        <f t="shared" si="7"/>
        <v>2009</v>
      </c>
      <c r="B108" s="491">
        <v>10</v>
      </c>
      <c r="C108" s="522">
        <v>20229443</v>
      </c>
      <c r="D108" s="531">
        <v>-2160881</v>
      </c>
      <c r="E108" s="531">
        <v>18068562</v>
      </c>
      <c r="F108" s="525">
        <v>11173494</v>
      </c>
      <c r="G108" s="525">
        <v>-152215</v>
      </c>
      <c r="H108" s="522">
        <v>11021279</v>
      </c>
      <c r="I108" s="525">
        <v>3603537</v>
      </c>
      <c r="J108" s="531">
        <v>45594</v>
      </c>
      <c r="K108" s="531">
        <v>3649131</v>
      </c>
      <c r="L108" s="522">
        <v>228846</v>
      </c>
      <c r="M108" s="522">
        <v>1155391</v>
      </c>
      <c r="N108" s="522">
        <v>186486</v>
      </c>
      <c r="O108" s="531">
        <v>1341877</v>
      </c>
      <c r="P108" s="531">
        <v>34309695</v>
      </c>
      <c r="Q108" s="522">
        <v>0</v>
      </c>
      <c r="R108" s="531">
        <v>34309695</v>
      </c>
      <c r="S108" s="531"/>
      <c r="T108" s="531">
        <v>32967818</v>
      </c>
      <c r="U108" s="531">
        <v>32967818</v>
      </c>
      <c r="V108" s="516">
        <v>35235320</v>
      </c>
      <c r="W108" s="516">
        <v>35235320</v>
      </c>
      <c r="X108" s="518">
        <v>-297648</v>
      </c>
      <c r="Y108" s="518">
        <v>-25031</v>
      </c>
      <c r="Z108" s="516">
        <v>-322679</v>
      </c>
      <c r="AA108" s="513"/>
      <c r="AB108" s="517">
        <v>888</v>
      </c>
      <c r="AC108" s="517">
        <v>1692060</v>
      </c>
      <c r="AD108" s="518">
        <v>-104618</v>
      </c>
      <c r="AE108" s="518">
        <v>90003</v>
      </c>
      <c r="AF108" s="518">
        <v>-14615</v>
      </c>
      <c r="AG108" s="517">
        <v>2414</v>
      </c>
      <c r="AH108" s="517">
        <v>9994003</v>
      </c>
      <c r="AI108" s="518">
        <v>-668477</v>
      </c>
      <c r="AJ108" s="519">
        <v>403148</v>
      </c>
      <c r="AK108" s="518">
        <v>-265329</v>
      </c>
      <c r="AL108" s="517">
        <v>94</v>
      </c>
      <c r="AM108" s="517">
        <v>634647</v>
      </c>
      <c r="AN108" s="518">
        <v>-39141</v>
      </c>
      <c r="AO108" s="518">
        <v>20227</v>
      </c>
      <c r="AP108" s="518">
        <v>-18914</v>
      </c>
      <c r="AQ108" s="517">
        <v>8</v>
      </c>
      <c r="AR108" s="517">
        <v>1105874</v>
      </c>
      <c r="AS108" s="518">
        <v>-31772</v>
      </c>
      <c r="AT108" s="518">
        <v>35392</v>
      </c>
      <c r="AU108" s="518">
        <v>3620</v>
      </c>
      <c r="AV108" s="517">
        <v>3</v>
      </c>
      <c r="AW108" s="517">
        <v>234976</v>
      </c>
      <c r="AX108" s="518">
        <v>-11918</v>
      </c>
      <c r="AY108" s="518">
        <v>9508</v>
      </c>
      <c r="AZ108" s="518">
        <v>-2410</v>
      </c>
      <c r="BA108" s="520">
        <v>-297648</v>
      </c>
      <c r="BB108" s="517">
        <v>58</v>
      </c>
      <c r="BC108" s="517">
        <v>1046470</v>
      </c>
      <c r="BD108" s="518">
        <v>-64622</v>
      </c>
      <c r="BE108" s="519">
        <v>38973</v>
      </c>
      <c r="BF108" s="518">
        <v>-25649</v>
      </c>
      <c r="BG108" s="517">
        <v>1</v>
      </c>
      <c r="BH108" s="517">
        <v>127592</v>
      </c>
      <c r="BI108" s="518">
        <v>-5423</v>
      </c>
      <c r="BJ108" s="518">
        <v>6041</v>
      </c>
      <c r="BK108" s="518">
        <v>618</v>
      </c>
      <c r="BL108" s="520">
        <v>-25031</v>
      </c>
      <c r="BM108" s="517">
        <v>0</v>
      </c>
      <c r="BN108" s="518">
        <v>-322679</v>
      </c>
      <c r="BO108" s="517">
        <v>0</v>
      </c>
      <c r="BP108" s="517">
        <v>0</v>
      </c>
      <c r="BQ108" s="517">
        <v>0</v>
      </c>
      <c r="BR108" s="517">
        <v>2508</v>
      </c>
      <c r="BS108" s="517">
        <v>10628650</v>
      </c>
      <c r="BT108" s="518">
        <v>423375</v>
      </c>
      <c r="BU108" s="521">
        <v>58</v>
      </c>
      <c r="BV108" s="521">
        <v>1046470</v>
      </c>
      <c r="BW108" s="516">
        <v>38973</v>
      </c>
    </row>
    <row r="109" spans="1:75">
      <c r="A109" s="491">
        <f t="shared" si="7"/>
        <v>2009</v>
      </c>
      <c r="B109" s="491">
        <v>11</v>
      </c>
      <c r="C109" s="522">
        <v>16183837</v>
      </c>
      <c r="D109" s="531">
        <v>-1332300</v>
      </c>
      <c r="E109" s="531">
        <v>14851537</v>
      </c>
      <c r="F109" s="525">
        <v>9324170</v>
      </c>
      <c r="G109" s="525">
        <v>136498</v>
      </c>
      <c r="H109" s="522">
        <v>9460668</v>
      </c>
      <c r="I109" s="525">
        <v>3462272</v>
      </c>
      <c r="J109" s="531">
        <v>74574</v>
      </c>
      <c r="K109" s="531">
        <v>3536846</v>
      </c>
      <c r="L109" s="522">
        <v>229356</v>
      </c>
      <c r="M109" s="522">
        <v>1102670</v>
      </c>
      <c r="N109" s="522">
        <v>162853</v>
      </c>
      <c r="O109" s="531">
        <v>1265523</v>
      </c>
      <c r="P109" s="531">
        <v>29343930</v>
      </c>
      <c r="Q109" s="522">
        <v>0</v>
      </c>
      <c r="R109" s="531">
        <v>29343930</v>
      </c>
      <c r="S109" s="531"/>
      <c r="T109" s="531">
        <v>28078407</v>
      </c>
      <c r="U109" s="531">
        <v>28078407</v>
      </c>
      <c r="V109" s="516">
        <v>29199635</v>
      </c>
      <c r="W109" s="516">
        <v>29199635</v>
      </c>
      <c r="X109" s="518">
        <v>-297648</v>
      </c>
      <c r="Y109" s="518">
        <v>-25031</v>
      </c>
      <c r="Z109" s="516">
        <v>-322679</v>
      </c>
      <c r="AA109" s="513"/>
      <c r="AB109" s="517">
        <v>888</v>
      </c>
      <c r="AC109" s="517">
        <v>1692060</v>
      </c>
      <c r="AD109" s="518">
        <v>-104618</v>
      </c>
      <c r="AE109" s="518">
        <v>90003</v>
      </c>
      <c r="AF109" s="518">
        <v>-14615</v>
      </c>
      <c r="AG109" s="517">
        <v>2414</v>
      </c>
      <c r="AH109" s="517">
        <v>9994003</v>
      </c>
      <c r="AI109" s="518">
        <v>-668477</v>
      </c>
      <c r="AJ109" s="519">
        <v>403148</v>
      </c>
      <c r="AK109" s="518">
        <v>-265329</v>
      </c>
      <c r="AL109" s="517">
        <v>94</v>
      </c>
      <c r="AM109" s="517">
        <v>634647</v>
      </c>
      <c r="AN109" s="518">
        <v>-39141</v>
      </c>
      <c r="AO109" s="518">
        <v>20227</v>
      </c>
      <c r="AP109" s="518">
        <v>-18914</v>
      </c>
      <c r="AQ109" s="517">
        <v>8</v>
      </c>
      <c r="AR109" s="517">
        <v>1105874</v>
      </c>
      <c r="AS109" s="518">
        <v>-31772</v>
      </c>
      <c r="AT109" s="518">
        <v>35392</v>
      </c>
      <c r="AU109" s="518">
        <v>3620</v>
      </c>
      <c r="AV109" s="517">
        <v>3</v>
      </c>
      <c r="AW109" s="517">
        <v>234976</v>
      </c>
      <c r="AX109" s="518">
        <v>-11918</v>
      </c>
      <c r="AY109" s="518">
        <v>9508</v>
      </c>
      <c r="AZ109" s="518">
        <v>-2410</v>
      </c>
      <c r="BA109" s="520">
        <v>-297648</v>
      </c>
      <c r="BB109" s="517">
        <v>58</v>
      </c>
      <c r="BC109" s="517">
        <v>1046470</v>
      </c>
      <c r="BD109" s="518">
        <v>-64622</v>
      </c>
      <c r="BE109" s="519">
        <v>38973</v>
      </c>
      <c r="BF109" s="518">
        <v>-25649</v>
      </c>
      <c r="BG109" s="517">
        <v>1</v>
      </c>
      <c r="BH109" s="517">
        <v>127592</v>
      </c>
      <c r="BI109" s="518">
        <v>-5423</v>
      </c>
      <c r="BJ109" s="518">
        <v>6041</v>
      </c>
      <c r="BK109" s="518">
        <v>618</v>
      </c>
      <c r="BL109" s="520">
        <v>-25031</v>
      </c>
      <c r="BM109" s="517">
        <v>0</v>
      </c>
      <c r="BN109" s="518">
        <v>-322679</v>
      </c>
      <c r="BO109" s="517">
        <v>0</v>
      </c>
      <c r="BP109" s="517">
        <v>0</v>
      </c>
      <c r="BQ109" s="517">
        <v>0</v>
      </c>
      <c r="BR109" s="517">
        <v>2508</v>
      </c>
      <c r="BS109" s="517">
        <v>10628650</v>
      </c>
      <c r="BT109" s="518">
        <v>423375</v>
      </c>
      <c r="BU109" s="521">
        <v>58</v>
      </c>
      <c r="BV109" s="521">
        <v>1046470</v>
      </c>
      <c r="BW109" s="516">
        <v>38973</v>
      </c>
    </row>
    <row r="110" spans="1:75">
      <c r="A110" s="491">
        <f t="shared" si="7"/>
        <v>2009</v>
      </c>
      <c r="B110" s="491">
        <v>12</v>
      </c>
      <c r="C110" s="522">
        <v>19905091</v>
      </c>
      <c r="D110" s="531">
        <v>2299341</v>
      </c>
      <c r="E110" s="531">
        <v>22204432</v>
      </c>
      <c r="F110" s="525">
        <v>9982149</v>
      </c>
      <c r="G110" s="525">
        <v>94848</v>
      </c>
      <c r="H110" s="522">
        <v>10076997</v>
      </c>
      <c r="I110" s="525">
        <v>3244280</v>
      </c>
      <c r="J110" s="531">
        <v>-90367</v>
      </c>
      <c r="K110" s="531">
        <v>3153913</v>
      </c>
      <c r="L110" s="522">
        <v>229788</v>
      </c>
      <c r="M110" s="522">
        <v>1302268</v>
      </c>
      <c r="N110" s="522">
        <v>186527</v>
      </c>
      <c r="O110" s="531">
        <v>1488795</v>
      </c>
      <c r="P110" s="531">
        <v>37153925</v>
      </c>
      <c r="Q110" s="522">
        <v>0</v>
      </c>
      <c r="R110" s="531">
        <v>37153925</v>
      </c>
      <c r="S110" s="531"/>
      <c r="T110" s="531">
        <v>35665130</v>
      </c>
      <c r="U110" s="531">
        <v>35665130</v>
      </c>
      <c r="V110" s="516">
        <v>33361308</v>
      </c>
      <c r="W110" s="516">
        <v>33361308</v>
      </c>
      <c r="X110" s="518">
        <v>-297648</v>
      </c>
      <c r="Y110" s="518">
        <v>-25031</v>
      </c>
      <c r="Z110" s="516">
        <v>-322679</v>
      </c>
      <c r="AA110" s="513"/>
      <c r="AB110" s="517">
        <v>888</v>
      </c>
      <c r="AC110" s="517">
        <v>1692060</v>
      </c>
      <c r="AD110" s="518">
        <v>-104618</v>
      </c>
      <c r="AE110" s="518">
        <v>90003</v>
      </c>
      <c r="AF110" s="518">
        <v>-14615</v>
      </c>
      <c r="AG110" s="517">
        <v>2414</v>
      </c>
      <c r="AH110" s="517">
        <v>9994003</v>
      </c>
      <c r="AI110" s="518">
        <v>-668477</v>
      </c>
      <c r="AJ110" s="519">
        <v>403148</v>
      </c>
      <c r="AK110" s="518">
        <v>-265329</v>
      </c>
      <c r="AL110" s="517">
        <v>94</v>
      </c>
      <c r="AM110" s="517">
        <v>634647</v>
      </c>
      <c r="AN110" s="518">
        <v>-39141</v>
      </c>
      <c r="AO110" s="518">
        <v>20227</v>
      </c>
      <c r="AP110" s="518">
        <v>-18914</v>
      </c>
      <c r="AQ110" s="517">
        <v>8</v>
      </c>
      <c r="AR110" s="517">
        <v>1105874</v>
      </c>
      <c r="AS110" s="518">
        <v>-31772</v>
      </c>
      <c r="AT110" s="518">
        <v>35392</v>
      </c>
      <c r="AU110" s="518">
        <v>3620</v>
      </c>
      <c r="AV110" s="517">
        <v>3</v>
      </c>
      <c r="AW110" s="517">
        <v>234976</v>
      </c>
      <c r="AX110" s="518">
        <v>-11918</v>
      </c>
      <c r="AY110" s="518">
        <v>9508</v>
      </c>
      <c r="AZ110" s="518">
        <v>-2410</v>
      </c>
      <c r="BA110" s="520">
        <v>-297648</v>
      </c>
      <c r="BB110" s="517">
        <v>58</v>
      </c>
      <c r="BC110" s="517">
        <v>1046470</v>
      </c>
      <c r="BD110" s="518">
        <v>-64622</v>
      </c>
      <c r="BE110" s="519">
        <v>38973</v>
      </c>
      <c r="BF110" s="518">
        <v>-25649</v>
      </c>
      <c r="BG110" s="517">
        <v>1</v>
      </c>
      <c r="BH110" s="517">
        <v>127592</v>
      </c>
      <c r="BI110" s="518">
        <v>-5423</v>
      </c>
      <c r="BJ110" s="518">
        <v>6041</v>
      </c>
      <c r="BK110" s="518">
        <v>618</v>
      </c>
      <c r="BL110" s="520">
        <v>-25031</v>
      </c>
      <c r="BM110" s="517">
        <v>0</v>
      </c>
      <c r="BN110" s="518">
        <v>-322679</v>
      </c>
      <c r="BO110" s="517">
        <v>0</v>
      </c>
      <c r="BP110" s="517">
        <v>0</v>
      </c>
      <c r="BQ110" s="517">
        <v>0</v>
      </c>
      <c r="BR110" s="517">
        <v>2508</v>
      </c>
      <c r="BS110" s="517">
        <v>10628650</v>
      </c>
      <c r="BT110" s="518">
        <v>423375</v>
      </c>
      <c r="BU110" s="521">
        <v>58</v>
      </c>
      <c r="BV110" s="521">
        <v>1046470</v>
      </c>
      <c r="BW110" s="516">
        <v>38973</v>
      </c>
    </row>
    <row r="111" spans="1:75">
      <c r="B111" s="492" t="s">
        <v>112</v>
      </c>
      <c r="C111" s="525">
        <v>261356303</v>
      </c>
      <c r="D111" s="513">
        <v>1087866</v>
      </c>
      <c r="E111" s="513">
        <v>262444169</v>
      </c>
      <c r="F111" s="513">
        <v>129475610</v>
      </c>
      <c r="G111" s="513">
        <v>686762</v>
      </c>
      <c r="H111" s="531">
        <v>130162372</v>
      </c>
      <c r="I111" s="513">
        <v>44488645</v>
      </c>
      <c r="J111" s="513">
        <v>71383</v>
      </c>
      <c r="K111" s="513">
        <v>44560028</v>
      </c>
      <c r="L111" s="525">
        <v>2726551</v>
      </c>
      <c r="M111" s="531">
        <v>15375732</v>
      </c>
      <c r="N111" s="531">
        <v>2372477</v>
      </c>
      <c r="O111" s="531">
        <v>17748209</v>
      </c>
      <c r="P111" s="531">
        <v>457641329</v>
      </c>
      <c r="Q111" s="522">
        <v>0</v>
      </c>
      <c r="R111" s="531">
        <v>457641329</v>
      </c>
      <c r="S111" s="513">
        <v>12162379</v>
      </c>
      <c r="T111" s="531">
        <v>439893120</v>
      </c>
      <c r="U111" s="531">
        <v>439893120</v>
      </c>
      <c r="V111" s="531">
        <v>438047109</v>
      </c>
      <c r="W111" s="531">
        <v>438047109</v>
      </c>
      <c r="X111" s="531">
        <v>-1875208</v>
      </c>
      <c r="Y111" s="531">
        <v>-147360</v>
      </c>
      <c r="Z111" s="531">
        <v>-2022568</v>
      </c>
      <c r="AA111" s="513"/>
      <c r="AB111" s="533"/>
      <c r="AC111" s="533">
        <v>20304720</v>
      </c>
      <c r="AD111" s="534">
        <v>-1255416</v>
      </c>
      <c r="AE111" s="534">
        <v>1080036</v>
      </c>
      <c r="AF111" s="534">
        <v>-175380</v>
      </c>
      <c r="AG111" s="533"/>
      <c r="AH111" s="533">
        <v>135798748</v>
      </c>
      <c r="AI111" s="534">
        <v>-8021724</v>
      </c>
      <c r="AJ111" s="535">
        <v>6420640</v>
      </c>
      <c r="AK111" s="534">
        <v>-1601084</v>
      </c>
      <c r="AL111" s="533"/>
      <c r="AM111" s="533">
        <v>7615764</v>
      </c>
      <c r="AN111" s="534">
        <v>-469692</v>
      </c>
      <c r="AO111" s="534">
        <v>356428</v>
      </c>
      <c r="AP111" s="534">
        <v>-113264</v>
      </c>
      <c r="AQ111" s="533"/>
      <c r="AR111" s="533">
        <v>13270488</v>
      </c>
      <c r="AS111" s="534">
        <v>-381264</v>
      </c>
      <c r="AT111" s="534">
        <v>424704</v>
      </c>
      <c r="AU111" s="534">
        <v>43440</v>
      </c>
      <c r="AV111" s="533"/>
      <c r="AW111" s="533">
        <v>2819712</v>
      </c>
      <c r="AX111" s="534">
        <v>-143016</v>
      </c>
      <c r="AY111" s="534">
        <v>114096</v>
      </c>
      <c r="AZ111" s="534">
        <v>-28920</v>
      </c>
      <c r="BA111" s="536">
        <v>-1875208</v>
      </c>
      <c r="BB111" s="533"/>
      <c r="BC111" s="533">
        <v>11841528</v>
      </c>
      <c r="BD111" s="534">
        <v>-775464</v>
      </c>
      <c r="BE111" s="535">
        <v>620688</v>
      </c>
      <c r="BF111" s="534">
        <v>-154776</v>
      </c>
      <c r="BG111" s="533"/>
      <c r="BH111" s="533">
        <v>1531104</v>
      </c>
      <c r="BI111" s="534">
        <v>-65076</v>
      </c>
      <c r="BJ111" s="534">
        <v>72492</v>
      </c>
      <c r="BK111" s="534">
        <v>7416</v>
      </c>
      <c r="BL111" s="536">
        <v>-147360</v>
      </c>
      <c r="BM111" s="517">
        <v>0</v>
      </c>
      <c r="BN111" s="534">
        <v>-2022568</v>
      </c>
      <c r="BO111" s="517">
        <v>0</v>
      </c>
      <c r="BP111" s="517">
        <v>0</v>
      </c>
      <c r="BQ111" s="517">
        <v>0</v>
      </c>
      <c r="BS111" s="533">
        <v>143414512</v>
      </c>
      <c r="BT111" s="534">
        <v>6777068</v>
      </c>
      <c r="BV111" s="533">
        <v>11841528</v>
      </c>
      <c r="BW111" s="534">
        <v>620688</v>
      </c>
    </row>
    <row r="112" spans="1:75">
      <c r="A112" s="491">
        <f t="shared" ref="A112:A123" si="8">A99+1</f>
        <v>2010</v>
      </c>
      <c r="B112" s="491">
        <v>1</v>
      </c>
      <c r="C112" s="522">
        <v>24480907</v>
      </c>
      <c r="D112" s="531">
        <v>1025518</v>
      </c>
      <c r="E112" s="531">
        <v>25506425</v>
      </c>
      <c r="F112" s="525">
        <v>10197729</v>
      </c>
      <c r="G112" s="525">
        <v>-1148568</v>
      </c>
      <c r="H112" s="522">
        <v>9049161</v>
      </c>
      <c r="I112" s="525">
        <v>3301029</v>
      </c>
      <c r="J112" s="531">
        <v>-137078</v>
      </c>
      <c r="K112" s="531">
        <v>3163951</v>
      </c>
      <c r="L112" s="522">
        <v>230524</v>
      </c>
      <c r="M112" s="522">
        <v>1465120</v>
      </c>
      <c r="N112" s="522">
        <v>204484</v>
      </c>
      <c r="O112" s="531">
        <v>1669604</v>
      </c>
      <c r="P112" s="531">
        <v>39619665</v>
      </c>
      <c r="Q112" s="522">
        <v>0</v>
      </c>
      <c r="R112" s="531">
        <v>39619665</v>
      </c>
      <c r="S112" s="531"/>
      <c r="T112" s="531">
        <v>37950061</v>
      </c>
      <c r="U112" s="531">
        <v>37950061</v>
      </c>
      <c r="V112" s="516">
        <v>38210189</v>
      </c>
      <c r="W112" s="516">
        <v>38210189</v>
      </c>
      <c r="X112" s="518">
        <v>-297648</v>
      </c>
      <c r="Y112" s="518">
        <v>-25031</v>
      </c>
      <c r="Z112" s="516">
        <v>-322679</v>
      </c>
      <c r="AA112" s="513"/>
      <c r="AB112" s="517">
        <v>888</v>
      </c>
      <c r="AC112" s="517">
        <v>1692060</v>
      </c>
      <c r="AD112" s="518">
        <v>-104618</v>
      </c>
      <c r="AE112" s="518">
        <v>90003</v>
      </c>
      <c r="AF112" s="518">
        <v>-14615</v>
      </c>
      <c r="AG112" s="517">
        <v>2414</v>
      </c>
      <c r="AH112" s="517">
        <v>9994003</v>
      </c>
      <c r="AI112" s="518">
        <v>-668477</v>
      </c>
      <c r="AJ112" s="519">
        <v>403148</v>
      </c>
      <c r="AK112" s="518">
        <v>-265329</v>
      </c>
      <c r="AL112" s="517">
        <v>94</v>
      </c>
      <c r="AM112" s="517">
        <v>634647</v>
      </c>
      <c r="AN112" s="518">
        <v>-39141</v>
      </c>
      <c r="AO112" s="518">
        <v>20227</v>
      </c>
      <c r="AP112" s="518">
        <v>-18914</v>
      </c>
      <c r="AQ112" s="517">
        <v>8</v>
      </c>
      <c r="AR112" s="517">
        <v>1105874</v>
      </c>
      <c r="AS112" s="518">
        <v>-31772</v>
      </c>
      <c r="AT112" s="518">
        <v>35392</v>
      </c>
      <c r="AU112" s="518">
        <v>3620</v>
      </c>
      <c r="AV112" s="517">
        <v>3</v>
      </c>
      <c r="AW112" s="517">
        <v>234976</v>
      </c>
      <c r="AX112" s="518">
        <v>-11918</v>
      </c>
      <c r="AY112" s="518">
        <v>9508</v>
      </c>
      <c r="AZ112" s="518">
        <v>-2410</v>
      </c>
      <c r="BA112" s="520">
        <v>-297648</v>
      </c>
      <c r="BB112" s="517">
        <v>58</v>
      </c>
      <c r="BC112" s="517">
        <v>1046470</v>
      </c>
      <c r="BD112" s="518">
        <v>-64622</v>
      </c>
      <c r="BE112" s="519">
        <v>38973</v>
      </c>
      <c r="BF112" s="518">
        <v>-25649</v>
      </c>
      <c r="BG112" s="517">
        <v>1</v>
      </c>
      <c r="BH112" s="517">
        <v>127592</v>
      </c>
      <c r="BI112" s="518">
        <v>-5423</v>
      </c>
      <c r="BJ112" s="518">
        <v>6041</v>
      </c>
      <c r="BK112" s="518">
        <v>618</v>
      </c>
      <c r="BL112" s="520">
        <v>-25031</v>
      </c>
      <c r="BM112" s="517">
        <v>0</v>
      </c>
      <c r="BN112" s="518">
        <v>-322679</v>
      </c>
      <c r="BO112" s="517">
        <v>0</v>
      </c>
      <c r="BP112" s="517">
        <v>0</v>
      </c>
      <c r="BQ112" s="517">
        <v>0</v>
      </c>
      <c r="BR112" s="517">
        <v>2508</v>
      </c>
      <c r="BS112" s="517">
        <v>10628650</v>
      </c>
      <c r="BT112" s="518">
        <v>423375</v>
      </c>
      <c r="BU112" s="521">
        <v>58</v>
      </c>
      <c r="BV112" s="521">
        <v>1046470</v>
      </c>
      <c r="BW112" s="516">
        <v>38973</v>
      </c>
    </row>
    <row r="113" spans="1:75">
      <c r="A113" s="491">
        <f t="shared" si="8"/>
        <v>2010</v>
      </c>
      <c r="B113" s="491">
        <v>2</v>
      </c>
      <c r="C113" s="522">
        <v>21597783</v>
      </c>
      <c r="D113" s="531">
        <v>-2609985</v>
      </c>
      <c r="E113" s="531">
        <v>18987798</v>
      </c>
      <c r="F113" s="525">
        <v>10124044</v>
      </c>
      <c r="G113" s="525">
        <v>-534865</v>
      </c>
      <c r="H113" s="522">
        <v>9589179</v>
      </c>
      <c r="I113" s="525">
        <v>3319123</v>
      </c>
      <c r="J113" s="531">
        <v>-17633</v>
      </c>
      <c r="K113" s="531">
        <v>3301490</v>
      </c>
      <c r="L113" s="522">
        <v>231040</v>
      </c>
      <c r="M113" s="522">
        <v>1299740</v>
      </c>
      <c r="N113" s="522">
        <v>185794</v>
      </c>
      <c r="O113" s="531">
        <v>1485534</v>
      </c>
      <c r="P113" s="531">
        <v>33595041</v>
      </c>
      <c r="Q113" s="522">
        <v>0</v>
      </c>
      <c r="R113" s="531">
        <v>33595041</v>
      </c>
      <c r="S113" s="531"/>
      <c r="T113" s="531">
        <v>32109507</v>
      </c>
      <c r="U113" s="531">
        <v>32109507</v>
      </c>
      <c r="V113" s="516">
        <v>35271990</v>
      </c>
      <c r="W113" s="516">
        <v>35271990</v>
      </c>
      <c r="X113" s="518">
        <v>-297648</v>
      </c>
      <c r="Y113" s="518">
        <v>-25031</v>
      </c>
      <c r="Z113" s="516">
        <v>-322679</v>
      </c>
      <c r="AA113" s="513"/>
      <c r="AB113" s="517">
        <v>888</v>
      </c>
      <c r="AC113" s="517">
        <v>1692060</v>
      </c>
      <c r="AD113" s="518">
        <v>-104618</v>
      </c>
      <c r="AE113" s="518">
        <v>90003</v>
      </c>
      <c r="AF113" s="518">
        <v>-14615</v>
      </c>
      <c r="AG113" s="517">
        <v>2414</v>
      </c>
      <c r="AH113" s="517">
        <v>9994003</v>
      </c>
      <c r="AI113" s="518">
        <v>-668477</v>
      </c>
      <c r="AJ113" s="519">
        <v>403148</v>
      </c>
      <c r="AK113" s="518">
        <v>-265329</v>
      </c>
      <c r="AL113" s="517">
        <v>94</v>
      </c>
      <c r="AM113" s="517">
        <v>634647</v>
      </c>
      <c r="AN113" s="518">
        <v>-39141</v>
      </c>
      <c r="AO113" s="518">
        <v>20227</v>
      </c>
      <c r="AP113" s="518">
        <v>-18914</v>
      </c>
      <c r="AQ113" s="517">
        <v>8</v>
      </c>
      <c r="AR113" s="517">
        <v>1105874</v>
      </c>
      <c r="AS113" s="518">
        <v>-31772</v>
      </c>
      <c r="AT113" s="518">
        <v>35392</v>
      </c>
      <c r="AU113" s="518">
        <v>3620</v>
      </c>
      <c r="AV113" s="517">
        <v>3</v>
      </c>
      <c r="AW113" s="517">
        <v>234976</v>
      </c>
      <c r="AX113" s="518">
        <v>-11918</v>
      </c>
      <c r="AY113" s="518">
        <v>9508</v>
      </c>
      <c r="AZ113" s="518">
        <v>-2410</v>
      </c>
      <c r="BA113" s="520">
        <v>-297648</v>
      </c>
      <c r="BB113" s="517">
        <v>58</v>
      </c>
      <c r="BC113" s="517">
        <v>1046470</v>
      </c>
      <c r="BD113" s="518">
        <v>-64622</v>
      </c>
      <c r="BE113" s="519">
        <v>38973</v>
      </c>
      <c r="BF113" s="518">
        <v>-25649</v>
      </c>
      <c r="BG113" s="517">
        <v>1</v>
      </c>
      <c r="BH113" s="517">
        <v>127592</v>
      </c>
      <c r="BI113" s="518">
        <v>-5423</v>
      </c>
      <c r="BJ113" s="518">
        <v>6041</v>
      </c>
      <c r="BK113" s="518">
        <v>618</v>
      </c>
      <c r="BL113" s="520">
        <v>-25031</v>
      </c>
      <c r="BM113" s="517">
        <v>0</v>
      </c>
      <c r="BN113" s="518">
        <v>-322679</v>
      </c>
      <c r="BO113" s="517">
        <v>0</v>
      </c>
      <c r="BP113" s="517">
        <v>0</v>
      </c>
      <c r="BQ113" s="517">
        <v>0</v>
      </c>
      <c r="BR113" s="517">
        <v>2508</v>
      </c>
      <c r="BS113" s="517">
        <v>10628650</v>
      </c>
      <c r="BT113" s="518">
        <v>423375</v>
      </c>
      <c r="BU113" s="521">
        <v>58</v>
      </c>
      <c r="BV113" s="521">
        <v>1046470</v>
      </c>
      <c r="BW113" s="516">
        <v>38973</v>
      </c>
    </row>
    <row r="114" spans="1:75">
      <c r="A114" s="491">
        <f t="shared" si="8"/>
        <v>2010</v>
      </c>
      <c r="B114" s="491">
        <v>3</v>
      </c>
      <c r="C114" s="522">
        <v>19580851</v>
      </c>
      <c r="D114" s="531">
        <v>602854</v>
      </c>
      <c r="E114" s="531">
        <v>20183705</v>
      </c>
      <c r="F114" s="525">
        <v>9860093</v>
      </c>
      <c r="G114" s="525">
        <v>384820</v>
      </c>
      <c r="H114" s="522">
        <v>10244913</v>
      </c>
      <c r="I114" s="525">
        <v>3498466</v>
      </c>
      <c r="J114" s="531">
        <v>25322</v>
      </c>
      <c r="K114" s="531">
        <v>3523788</v>
      </c>
      <c r="L114" s="522">
        <v>231515</v>
      </c>
      <c r="M114" s="522">
        <v>1129108</v>
      </c>
      <c r="N114" s="522">
        <v>172547</v>
      </c>
      <c r="O114" s="531">
        <v>1301655</v>
      </c>
      <c r="P114" s="531">
        <v>35485576</v>
      </c>
      <c r="Q114" s="522">
        <v>0</v>
      </c>
      <c r="R114" s="531">
        <v>35485576</v>
      </c>
      <c r="S114" s="531"/>
      <c r="T114" s="531">
        <v>34183921</v>
      </c>
      <c r="U114" s="531">
        <v>34183921</v>
      </c>
      <c r="V114" s="516">
        <v>33170925</v>
      </c>
      <c r="W114" s="516">
        <v>33170925</v>
      </c>
      <c r="X114" s="518">
        <v>-297648</v>
      </c>
      <c r="Y114" s="518">
        <v>-25031</v>
      </c>
      <c r="Z114" s="516">
        <v>-322679</v>
      </c>
      <c r="AA114" s="513"/>
      <c r="AB114" s="517">
        <v>888</v>
      </c>
      <c r="AC114" s="517">
        <v>1692060</v>
      </c>
      <c r="AD114" s="518">
        <v>-104618</v>
      </c>
      <c r="AE114" s="518">
        <v>90003</v>
      </c>
      <c r="AF114" s="518">
        <v>-14615</v>
      </c>
      <c r="AG114" s="517">
        <v>2414</v>
      </c>
      <c r="AH114" s="517">
        <v>9994003</v>
      </c>
      <c r="AI114" s="518">
        <v>-668477</v>
      </c>
      <c r="AJ114" s="519">
        <v>403148</v>
      </c>
      <c r="AK114" s="518">
        <v>-265329</v>
      </c>
      <c r="AL114" s="517">
        <v>94</v>
      </c>
      <c r="AM114" s="517">
        <v>634647</v>
      </c>
      <c r="AN114" s="518">
        <v>-39141</v>
      </c>
      <c r="AO114" s="518">
        <v>20227</v>
      </c>
      <c r="AP114" s="518">
        <v>-18914</v>
      </c>
      <c r="AQ114" s="517">
        <v>8</v>
      </c>
      <c r="AR114" s="517">
        <v>1105874</v>
      </c>
      <c r="AS114" s="518">
        <v>-31772</v>
      </c>
      <c r="AT114" s="518">
        <v>35392</v>
      </c>
      <c r="AU114" s="518">
        <v>3620</v>
      </c>
      <c r="AV114" s="517">
        <v>3</v>
      </c>
      <c r="AW114" s="517">
        <v>234976</v>
      </c>
      <c r="AX114" s="518">
        <v>-11918</v>
      </c>
      <c r="AY114" s="518">
        <v>9508</v>
      </c>
      <c r="AZ114" s="518">
        <v>-2410</v>
      </c>
      <c r="BA114" s="520">
        <v>-297648</v>
      </c>
      <c r="BB114" s="517">
        <v>58</v>
      </c>
      <c r="BC114" s="517">
        <v>1046470</v>
      </c>
      <c r="BD114" s="518">
        <v>-64622</v>
      </c>
      <c r="BE114" s="519">
        <v>38973</v>
      </c>
      <c r="BF114" s="518">
        <v>-25649</v>
      </c>
      <c r="BG114" s="517">
        <v>1</v>
      </c>
      <c r="BH114" s="517">
        <v>127592</v>
      </c>
      <c r="BI114" s="518">
        <v>-5423</v>
      </c>
      <c r="BJ114" s="518">
        <v>6041</v>
      </c>
      <c r="BK114" s="518">
        <v>618</v>
      </c>
      <c r="BL114" s="520">
        <v>-25031</v>
      </c>
      <c r="BM114" s="517">
        <v>0</v>
      </c>
      <c r="BN114" s="518">
        <v>-322679</v>
      </c>
      <c r="BO114" s="517">
        <v>0</v>
      </c>
      <c r="BP114" s="517">
        <v>0</v>
      </c>
      <c r="BQ114" s="517">
        <v>0</v>
      </c>
      <c r="BR114" s="517">
        <v>2508</v>
      </c>
      <c r="BS114" s="517">
        <v>10628650</v>
      </c>
      <c r="BT114" s="518">
        <v>423375</v>
      </c>
      <c r="BU114" s="521">
        <v>58</v>
      </c>
      <c r="BV114" s="521">
        <v>1046470</v>
      </c>
      <c r="BW114" s="516">
        <v>38973</v>
      </c>
    </row>
    <row r="115" spans="1:75">
      <c r="A115" s="491">
        <f t="shared" si="8"/>
        <v>2010</v>
      </c>
      <c r="B115" s="491">
        <v>4</v>
      </c>
      <c r="C115" s="522">
        <v>17289537</v>
      </c>
      <c r="D115" s="531">
        <v>-1425898</v>
      </c>
      <c r="E115" s="531">
        <v>15863639</v>
      </c>
      <c r="F115" s="525">
        <v>10095748</v>
      </c>
      <c r="G115" s="525">
        <v>604374</v>
      </c>
      <c r="H115" s="522">
        <v>10700122</v>
      </c>
      <c r="I115" s="525">
        <v>3815723</v>
      </c>
      <c r="J115" s="531">
        <v>228144</v>
      </c>
      <c r="K115" s="531">
        <v>4043867</v>
      </c>
      <c r="L115" s="522">
        <v>231957</v>
      </c>
      <c r="M115" s="522">
        <v>1112058</v>
      </c>
      <c r="N115" s="522">
        <v>180524</v>
      </c>
      <c r="O115" s="531">
        <v>1292582</v>
      </c>
      <c r="P115" s="531">
        <v>32132167</v>
      </c>
      <c r="Q115" s="522">
        <v>0</v>
      </c>
      <c r="R115" s="531">
        <v>32132167</v>
      </c>
      <c r="S115" s="531"/>
      <c r="T115" s="531">
        <v>30839585</v>
      </c>
      <c r="U115" s="531">
        <v>30839585</v>
      </c>
      <c r="V115" s="516">
        <v>31432965</v>
      </c>
      <c r="W115" s="516">
        <v>31432965</v>
      </c>
      <c r="X115" s="518">
        <v>-297648</v>
      </c>
      <c r="Y115" s="518">
        <v>-25031</v>
      </c>
      <c r="Z115" s="516">
        <v>-322679</v>
      </c>
      <c r="AA115" s="513"/>
      <c r="AB115" s="517">
        <v>888</v>
      </c>
      <c r="AC115" s="517">
        <v>1692060</v>
      </c>
      <c r="AD115" s="518">
        <v>-104618</v>
      </c>
      <c r="AE115" s="518">
        <v>90003</v>
      </c>
      <c r="AF115" s="518">
        <v>-14615</v>
      </c>
      <c r="AG115" s="517">
        <v>2414</v>
      </c>
      <c r="AH115" s="517">
        <v>9994003</v>
      </c>
      <c r="AI115" s="518">
        <v>-668477</v>
      </c>
      <c r="AJ115" s="519">
        <v>403148</v>
      </c>
      <c r="AK115" s="518">
        <v>-265329</v>
      </c>
      <c r="AL115" s="517">
        <v>94</v>
      </c>
      <c r="AM115" s="517">
        <v>634647</v>
      </c>
      <c r="AN115" s="518">
        <v>-39141</v>
      </c>
      <c r="AO115" s="518">
        <v>20227</v>
      </c>
      <c r="AP115" s="518">
        <v>-18914</v>
      </c>
      <c r="AQ115" s="517">
        <v>8</v>
      </c>
      <c r="AR115" s="517">
        <v>1105874</v>
      </c>
      <c r="AS115" s="518">
        <v>-31772</v>
      </c>
      <c r="AT115" s="518">
        <v>35392</v>
      </c>
      <c r="AU115" s="518">
        <v>3620</v>
      </c>
      <c r="AV115" s="517">
        <v>3</v>
      </c>
      <c r="AW115" s="517">
        <v>234976</v>
      </c>
      <c r="AX115" s="518">
        <v>-11918</v>
      </c>
      <c r="AY115" s="518">
        <v>9508</v>
      </c>
      <c r="AZ115" s="518">
        <v>-2410</v>
      </c>
      <c r="BA115" s="520">
        <v>-297648</v>
      </c>
      <c r="BB115" s="517">
        <v>58</v>
      </c>
      <c r="BC115" s="517">
        <v>1046470</v>
      </c>
      <c r="BD115" s="518">
        <v>-64622</v>
      </c>
      <c r="BE115" s="519">
        <v>38973</v>
      </c>
      <c r="BF115" s="518">
        <v>-25649</v>
      </c>
      <c r="BG115" s="517">
        <v>1</v>
      </c>
      <c r="BH115" s="517">
        <v>127592</v>
      </c>
      <c r="BI115" s="518">
        <v>-5423</v>
      </c>
      <c r="BJ115" s="518">
        <v>6041</v>
      </c>
      <c r="BK115" s="518">
        <v>618</v>
      </c>
      <c r="BL115" s="520">
        <v>-25031</v>
      </c>
      <c r="BM115" s="517">
        <v>0</v>
      </c>
      <c r="BN115" s="518">
        <v>-322679</v>
      </c>
      <c r="BO115" s="517">
        <v>0</v>
      </c>
      <c r="BP115" s="517">
        <v>0</v>
      </c>
      <c r="BQ115" s="517">
        <v>0</v>
      </c>
      <c r="BR115" s="517">
        <v>2508</v>
      </c>
      <c r="BS115" s="517">
        <v>10628650</v>
      </c>
      <c r="BT115" s="518">
        <v>423375</v>
      </c>
      <c r="BU115" s="521">
        <v>58</v>
      </c>
      <c r="BV115" s="521">
        <v>1046470</v>
      </c>
      <c r="BW115" s="516">
        <v>38973</v>
      </c>
    </row>
    <row r="116" spans="1:75">
      <c r="A116" s="491">
        <f t="shared" si="8"/>
        <v>2010</v>
      </c>
      <c r="B116" s="491">
        <v>5</v>
      </c>
      <c r="C116" s="522">
        <v>18301167</v>
      </c>
      <c r="D116" s="531">
        <v>2582303</v>
      </c>
      <c r="E116" s="531">
        <v>20883470</v>
      </c>
      <c r="F116" s="525">
        <v>10516594</v>
      </c>
      <c r="G116" s="525">
        <v>2203976</v>
      </c>
      <c r="H116" s="522">
        <v>12720570</v>
      </c>
      <c r="I116" s="525">
        <v>4107903</v>
      </c>
      <c r="J116" s="531">
        <v>204901</v>
      </c>
      <c r="K116" s="531">
        <v>4312804</v>
      </c>
      <c r="L116" s="522">
        <v>232440</v>
      </c>
      <c r="M116" s="522">
        <v>1342957</v>
      </c>
      <c r="N116" s="522">
        <v>214349</v>
      </c>
      <c r="O116" s="531">
        <v>1557306</v>
      </c>
      <c r="P116" s="531">
        <v>39706590</v>
      </c>
      <c r="Q116" s="522">
        <v>0</v>
      </c>
      <c r="R116" s="531">
        <v>39706590</v>
      </c>
      <c r="S116" s="531"/>
      <c r="T116" s="531">
        <v>38149284</v>
      </c>
      <c r="U116" s="531">
        <v>38149284</v>
      </c>
      <c r="V116" s="516">
        <v>33158104</v>
      </c>
      <c r="W116" s="516">
        <v>33158104</v>
      </c>
      <c r="X116" s="518">
        <v>-297648</v>
      </c>
      <c r="Y116" s="518">
        <v>-25031</v>
      </c>
      <c r="Z116" s="516">
        <v>-322679</v>
      </c>
      <c r="AA116" s="513"/>
      <c r="AB116" s="517">
        <v>888</v>
      </c>
      <c r="AC116" s="517">
        <v>1692060</v>
      </c>
      <c r="AD116" s="518">
        <v>-104618</v>
      </c>
      <c r="AE116" s="518">
        <v>90003</v>
      </c>
      <c r="AF116" s="518">
        <v>-14615</v>
      </c>
      <c r="AG116" s="517">
        <v>2414</v>
      </c>
      <c r="AH116" s="517">
        <v>9994003</v>
      </c>
      <c r="AI116" s="518">
        <v>-668477</v>
      </c>
      <c r="AJ116" s="519">
        <v>403148</v>
      </c>
      <c r="AK116" s="518">
        <v>-265329</v>
      </c>
      <c r="AL116" s="517">
        <v>94</v>
      </c>
      <c r="AM116" s="517">
        <v>634647</v>
      </c>
      <c r="AN116" s="518">
        <v>-39141</v>
      </c>
      <c r="AO116" s="518">
        <v>20227</v>
      </c>
      <c r="AP116" s="518">
        <v>-18914</v>
      </c>
      <c r="AQ116" s="517">
        <v>8</v>
      </c>
      <c r="AR116" s="517">
        <v>1105874</v>
      </c>
      <c r="AS116" s="518">
        <v>-31772</v>
      </c>
      <c r="AT116" s="518">
        <v>35392</v>
      </c>
      <c r="AU116" s="518">
        <v>3620</v>
      </c>
      <c r="AV116" s="517">
        <v>3</v>
      </c>
      <c r="AW116" s="517">
        <v>234976</v>
      </c>
      <c r="AX116" s="518">
        <v>-11918</v>
      </c>
      <c r="AY116" s="518">
        <v>9508</v>
      </c>
      <c r="AZ116" s="518">
        <v>-2410</v>
      </c>
      <c r="BA116" s="520">
        <v>-297648</v>
      </c>
      <c r="BB116" s="517">
        <v>58</v>
      </c>
      <c r="BC116" s="517">
        <v>1046470</v>
      </c>
      <c r="BD116" s="518">
        <v>-64622</v>
      </c>
      <c r="BE116" s="519">
        <v>38973</v>
      </c>
      <c r="BF116" s="518">
        <v>-25649</v>
      </c>
      <c r="BG116" s="517">
        <v>1</v>
      </c>
      <c r="BH116" s="517">
        <v>127592</v>
      </c>
      <c r="BI116" s="518">
        <v>-5423</v>
      </c>
      <c r="BJ116" s="518">
        <v>6041</v>
      </c>
      <c r="BK116" s="518">
        <v>618</v>
      </c>
      <c r="BL116" s="520">
        <v>-25031</v>
      </c>
      <c r="BM116" s="517">
        <v>0</v>
      </c>
      <c r="BN116" s="518">
        <v>-322679</v>
      </c>
      <c r="BO116" s="517">
        <v>0</v>
      </c>
      <c r="BP116" s="517">
        <v>0</v>
      </c>
      <c r="BQ116" s="517">
        <v>0</v>
      </c>
      <c r="BR116" s="517">
        <v>2508</v>
      </c>
      <c r="BS116" s="517">
        <v>10628650</v>
      </c>
      <c r="BT116" s="518">
        <v>423375</v>
      </c>
      <c r="BU116" s="521">
        <v>58</v>
      </c>
      <c r="BV116" s="521">
        <v>1046470</v>
      </c>
      <c r="BW116" s="516">
        <v>38973</v>
      </c>
    </row>
    <row r="117" spans="1:75">
      <c r="A117" s="491">
        <f t="shared" si="8"/>
        <v>2010</v>
      </c>
      <c r="B117" s="491">
        <v>6</v>
      </c>
      <c r="C117" s="522">
        <v>25032384</v>
      </c>
      <c r="D117" s="531">
        <v>3206786</v>
      </c>
      <c r="E117" s="531">
        <v>28239170</v>
      </c>
      <c r="F117" s="525">
        <v>12066997</v>
      </c>
      <c r="G117" s="525">
        <v>-218371</v>
      </c>
      <c r="H117" s="522">
        <v>11848626</v>
      </c>
      <c r="I117" s="525">
        <v>4071113</v>
      </c>
      <c r="J117" s="531">
        <v>-160235</v>
      </c>
      <c r="K117" s="531">
        <v>3910878</v>
      </c>
      <c r="L117" s="522">
        <v>232977</v>
      </c>
      <c r="M117" s="522">
        <v>1432204</v>
      </c>
      <c r="N117" s="522">
        <v>230078</v>
      </c>
      <c r="O117" s="531">
        <v>1662282</v>
      </c>
      <c r="P117" s="531">
        <v>45893933</v>
      </c>
      <c r="Q117" s="522">
        <v>0</v>
      </c>
      <c r="R117" s="531">
        <v>45893933</v>
      </c>
      <c r="S117" s="531"/>
      <c r="T117" s="531">
        <v>44231651</v>
      </c>
      <c r="U117" s="531">
        <v>44231651</v>
      </c>
      <c r="V117" s="516">
        <v>41403471</v>
      </c>
      <c r="W117" s="516">
        <v>41403471</v>
      </c>
      <c r="X117" s="518">
        <v>126494</v>
      </c>
      <c r="Y117" s="518">
        <v>13222</v>
      </c>
      <c r="Z117" s="516">
        <v>139716</v>
      </c>
      <c r="AA117" s="513"/>
      <c r="AB117" s="517">
        <v>888</v>
      </c>
      <c r="AC117" s="517">
        <v>1692060</v>
      </c>
      <c r="AD117" s="518">
        <v>-104618</v>
      </c>
      <c r="AE117" s="518">
        <v>90003</v>
      </c>
      <c r="AF117" s="518">
        <v>-14615</v>
      </c>
      <c r="AG117" s="517">
        <v>2414</v>
      </c>
      <c r="AH117" s="517">
        <v>13961681</v>
      </c>
      <c r="AI117" s="518">
        <v>-668477</v>
      </c>
      <c r="AJ117" s="519">
        <v>798864</v>
      </c>
      <c r="AK117" s="518">
        <v>130387</v>
      </c>
      <c r="AL117" s="517">
        <v>94</v>
      </c>
      <c r="AM117" s="517">
        <v>634647</v>
      </c>
      <c r="AN117" s="518">
        <v>-39141</v>
      </c>
      <c r="AO117" s="518">
        <v>48653</v>
      </c>
      <c r="AP117" s="518">
        <v>9512</v>
      </c>
      <c r="AQ117" s="517">
        <v>8</v>
      </c>
      <c r="AR117" s="517">
        <v>1105874</v>
      </c>
      <c r="AS117" s="518">
        <v>-31772</v>
      </c>
      <c r="AT117" s="518">
        <v>35392</v>
      </c>
      <c r="AU117" s="518">
        <v>3620</v>
      </c>
      <c r="AV117" s="517">
        <v>3</v>
      </c>
      <c r="AW117" s="517">
        <v>234976</v>
      </c>
      <c r="AX117" s="518">
        <v>-11918</v>
      </c>
      <c r="AY117" s="518">
        <v>9508</v>
      </c>
      <c r="AZ117" s="518">
        <v>-2410</v>
      </c>
      <c r="BA117" s="520">
        <v>126494</v>
      </c>
      <c r="BB117" s="517">
        <v>58</v>
      </c>
      <c r="BC117" s="517">
        <v>867442</v>
      </c>
      <c r="BD117" s="518">
        <v>-64622</v>
      </c>
      <c r="BE117" s="519">
        <v>77226</v>
      </c>
      <c r="BF117" s="518">
        <v>12604</v>
      </c>
      <c r="BG117" s="517">
        <v>1</v>
      </c>
      <c r="BH117" s="517">
        <v>127592</v>
      </c>
      <c r="BI117" s="518">
        <v>-5423</v>
      </c>
      <c r="BJ117" s="518">
        <v>6041</v>
      </c>
      <c r="BK117" s="518">
        <v>618</v>
      </c>
      <c r="BL117" s="520">
        <v>13222</v>
      </c>
      <c r="BM117" s="517">
        <v>0</v>
      </c>
      <c r="BN117" s="518">
        <v>139716</v>
      </c>
      <c r="BO117" s="517">
        <v>0</v>
      </c>
      <c r="BP117" s="517">
        <v>0</v>
      </c>
      <c r="BQ117" s="517">
        <v>0</v>
      </c>
      <c r="BR117" s="517">
        <v>2508</v>
      </c>
      <c r="BS117" s="517">
        <v>14596328</v>
      </c>
      <c r="BT117" s="518">
        <v>847517</v>
      </c>
      <c r="BU117" s="521">
        <v>58</v>
      </c>
      <c r="BV117" s="521">
        <v>867442</v>
      </c>
      <c r="BW117" s="516">
        <v>77226</v>
      </c>
    </row>
    <row r="118" spans="1:75">
      <c r="A118" s="491">
        <f t="shared" si="8"/>
        <v>2010</v>
      </c>
      <c r="B118" s="491">
        <v>7</v>
      </c>
      <c r="C118" s="522">
        <v>27900256</v>
      </c>
      <c r="D118" s="531">
        <v>1159295</v>
      </c>
      <c r="E118" s="531">
        <v>29059551</v>
      </c>
      <c r="F118" s="525">
        <v>12356606</v>
      </c>
      <c r="G118" s="525">
        <v>-23494</v>
      </c>
      <c r="H118" s="522">
        <v>12333112</v>
      </c>
      <c r="I118" s="525">
        <v>4192980</v>
      </c>
      <c r="J118" s="531">
        <v>-104101</v>
      </c>
      <c r="K118" s="531">
        <v>4088879</v>
      </c>
      <c r="L118" s="522">
        <v>233431</v>
      </c>
      <c r="M118" s="522">
        <v>1582711</v>
      </c>
      <c r="N118" s="522">
        <v>250415</v>
      </c>
      <c r="O118" s="531">
        <v>1833126</v>
      </c>
      <c r="P118" s="531">
        <v>47548099</v>
      </c>
      <c r="Q118" s="522">
        <v>0</v>
      </c>
      <c r="R118" s="531">
        <v>47548099</v>
      </c>
      <c r="S118" s="531"/>
      <c r="T118" s="531">
        <v>45714973</v>
      </c>
      <c r="U118" s="531">
        <v>45714973</v>
      </c>
      <c r="V118" s="516">
        <v>44683273</v>
      </c>
      <c r="W118" s="516">
        <v>44683273</v>
      </c>
      <c r="X118" s="518">
        <v>126494</v>
      </c>
      <c r="Y118" s="518">
        <v>13222</v>
      </c>
      <c r="Z118" s="516">
        <v>139716</v>
      </c>
      <c r="AA118" s="513"/>
      <c r="AB118" s="517">
        <v>888</v>
      </c>
      <c r="AC118" s="517">
        <v>1692060</v>
      </c>
      <c r="AD118" s="518">
        <v>-104618</v>
      </c>
      <c r="AE118" s="518">
        <v>90003</v>
      </c>
      <c r="AF118" s="518">
        <v>-14615</v>
      </c>
      <c r="AG118" s="517">
        <v>2414</v>
      </c>
      <c r="AH118" s="517">
        <v>13961681</v>
      </c>
      <c r="AI118" s="518">
        <v>-668477</v>
      </c>
      <c r="AJ118" s="519">
        <v>798864</v>
      </c>
      <c r="AK118" s="518">
        <v>130387</v>
      </c>
      <c r="AL118" s="517">
        <v>94</v>
      </c>
      <c r="AM118" s="517">
        <v>634647</v>
      </c>
      <c r="AN118" s="518">
        <v>-39141</v>
      </c>
      <c r="AO118" s="518">
        <v>48653</v>
      </c>
      <c r="AP118" s="518">
        <v>9512</v>
      </c>
      <c r="AQ118" s="517">
        <v>8</v>
      </c>
      <c r="AR118" s="517">
        <v>1105874</v>
      </c>
      <c r="AS118" s="518">
        <v>-31772</v>
      </c>
      <c r="AT118" s="518">
        <v>35392</v>
      </c>
      <c r="AU118" s="518">
        <v>3620</v>
      </c>
      <c r="AV118" s="517">
        <v>3</v>
      </c>
      <c r="AW118" s="517">
        <v>234976</v>
      </c>
      <c r="AX118" s="518">
        <v>-11918</v>
      </c>
      <c r="AY118" s="518">
        <v>9508</v>
      </c>
      <c r="AZ118" s="518">
        <v>-2410</v>
      </c>
      <c r="BA118" s="520">
        <v>126494</v>
      </c>
      <c r="BB118" s="517">
        <v>58</v>
      </c>
      <c r="BC118" s="517">
        <v>867442</v>
      </c>
      <c r="BD118" s="518">
        <v>-64622</v>
      </c>
      <c r="BE118" s="519">
        <v>77226</v>
      </c>
      <c r="BF118" s="518">
        <v>12604</v>
      </c>
      <c r="BG118" s="517">
        <v>1</v>
      </c>
      <c r="BH118" s="517">
        <v>127592</v>
      </c>
      <c r="BI118" s="518">
        <v>-5423</v>
      </c>
      <c r="BJ118" s="518">
        <v>6041</v>
      </c>
      <c r="BK118" s="518">
        <v>618</v>
      </c>
      <c r="BL118" s="520">
        <v>13222</v>
      </c>
      <c r="BM118" s="517">
        <v>0</v>
      </c>
      <c r="BN118" s="518">
        <v>139716</v>
      </c>
      <c r="BO118" s="517">
        <v>0</v>
      </c>
      <c r="BP118" s="517">
        <v>0</v>
      </c>
      <c r="BQ118" s="517">
        <v>0</v>
      </c>
      <c r="BR118" s="517">
        <v>2508</v>
      </c>
      <c r="BS118" s="517">
        <v>14596328</v>
      </c>
      <c r="BT118" s="518">
        <v>847517</v>
      </c>
      <c r="BU118" s="521">
        <v>58</v>
      </c>
      <c r="BV118" s="521">
        <v>867442</v>
      </c>
      <c r="BW118" s="516">
        <v>77226</v>
      </c>
    </row>
    <row r="119" spans="1:75">
      <c r="A119" s="491">
        <f t="shared" si="8"/>
        <v>2010</v>
      </c>
      <c r="B119" s="491">
        <v>8</v>
      </c>
      <c r="C119" s="522">
        <v>29340336</v>
      </c>
      <c r="D119" s="531">
        <v>680777</v>
      </c>
      <c r="E119" s="531">
        <v>30021113</v>
      </c>
      <c r="F119" s="525">
        <v>12732516</v>
      </c>
      <c r="G119" s="525">
        <v>-161579</v>
      </c>
      <c r="H119" s="522">
        <v>12570937</v>
      </c>
      <c r="I119" s="525">
        <v>4207764</v>
      </c>
      <c r="J119" s="531">
        <v>112808</v>
      </c>
      <c r="K119" s="531">
        <v>4320572</v>
      </c>
      <c r="L119" s="522">
        <v>233873</v>
      </c>
      <c r="M119" s="522">
        <v>1553149</v>
      </c>
      <c r="N119" s="522">
        <v>254573</v>
      </c>
      <c r="O119" s="531">
        <v>1807722</v>
      </c>
      <c r="P119" s="531">
        <v>48954217</v>
      </c>
      <c r="Q119" s="522">
        <v>0</v>
      </c>
      <c r="R119" s="531">
        <v>48954217</v>
      </c>
      <c r="S119" s="531"/>
      <c r="T119" s="531">
        <v>47146495</v>
      </c>
      <c r="U119" s="531">
        <v>47146495</v>
      </c>
      <c r="V119" s="516">
        <v>46514489</v>
      </c>
      <c r="W119" s="516">
        <v>46514489</v>
      </c>
      <c r="X119" s="518">
        <v>126494</v>
      </c>
      <c r="Y119" s="518">
        <v>13222</v>
      </c>
      <c r="Z119" s="516">
        <v>139716</v>
      </c>
      <c r="AA119" s="513"/>
      <c r="AB119" s="517">
        <v>888</v>
      </c>
      <c r="AC119" s="517">
        <v>1692060</v>
      </c>
      <c r="AD119" s="518">
        <v>-104618</v>
      </c>
      <c r="AE119" s="518">
        <v>90003</v>
      </c>
      <c r="AF119" s="518">
        <v>-14615</v>
      </c>
      <c r="AG119" s="517">
        <v>2414</v>
      </c>
      <c r="AH119" s="517">
        <v>13961681</v>
      </c>
      <c r="AI119" s="518">
        <v>-668477</v>
      </c>
      <c r="AJ119" s="519">
        <v>798864</v>
      </c>
      <c r="AK119" s="518">
        <v>130387</v>
      </c>
      <c r="AL119" s="517">
        <v>94</v>
      </c>
      <c r="AM119" s="517">
        <v>634647</v>
      </c>
      <c r="AN119" s="518">
        <v>-39141</v>
      </c>
      <c r="AO119" s="518">
        <v>48653</v>
      </c>
      <c r="AP119" s="518">
        <v>9512</v>
      </c>
      <c r="AQ119" s="517">
        <v>8</v>
      </c>
      <c r="AR119" s="517">
        <v>1105874</v>
      </c>
      <c r="AS119" s="518">
        <v>-31772</v>
      </c>
      <c r="AT119" s="518">
        <v>35392</v>
      </c>
      <c r="AU119" s="518">
        <v>3620</v>
      </c>
      <c r="AV119" s="517">
        <v>3</v>
      </c>
      <c r="AW119" s="517">
        <v>234976</v>
      </c>
      <c r="AX119" s="518">
        <v>-11918</v>
      </c>
      <c r="AY119" s="518">
        <v>9508</v>
      </c>
      <c r="AZ119" s="518">
        <v>-2410</v>
      </c>
      <c r="BA119" s="520">
        <v>126494</v>
      </c>
      <c r="BB119" s="517">
        <v>58</v>
      </c>
      <c r="BC119" s="517">
        <v>867442</v>
      </c>
      <c r="BD119" s="518">
        <v>-64622</v>
      </c>
      <c r="BE119" s="519">
        <v>77226</v>
      </c>
      <c r="BF119" s="518">
        <v>12604</v>
      </c>
      <c r="BG119" s="517">
        <v>1</v>
      </c>
      <c r="BH119" s="517">
        <v>127592</v>
      </c>
      <c r="BI119" s="518">
        <v>-5423</v>
      </c>
      <c r="BJ119" s="518">
        <v>6041</v>
      </c>
      <c r="BK119" s="518">
        <v>618</v>
      </c>
      <c r="BL119" s="520">
        <v>13222</v>
      </c>
      <c r="BM119" s="517">
        <v>0</v>
      </c>
      <c r="BN119" s="518">
        <v>139716</v>
      </c>
      <c r="BO119" s="517">
        <v>0</v>
      </c>
      <c r="BP119" s="517">
        <v>0</v>
      </c>
      <c r="BQ119" s="517">
        <v>0</v>
      </c>
      <c r="BR119" s="517">
        <v>2508</v>
      </c>
      <c r="BS119" s="517">
        <v>14596328</v>
      </c>
      <c r="BT119" s="518">
        <v>847517</v>
      </c>
      <c r="BU119" s="521">
        <v>58</v>
      </c>
      <c r="BV119" s="521">
        <v>867442</v>
      </c>
      <c r="BW119" s="516">
        <v>77226</v>
      </c>
    </row>
    <row r="120" spans="1:75">
      <c r="A120" s="491">
        <f t="shared" si="8"/>
        <v>2010</v>
      </c>
      <c r="B120" s="491">
        <v>9</v>
      </c>
      <c r="C120" s="522">
        <v>26529412</v>
      </c>
      <c r="D120" s="531">
        <v>-2892889</v>
      </c>
      <c r="E120" s="531">
        <v>23636523</v>
      </c>
      <c r="F120" s="525">
        <v>12507989</v>
      </c>
      <c r="G120" s="525">
        <v>-557900</v>
      </c>
      <c r="H120" s="522">
        <v>11950089</v>
      </c>
      <c r="I120" s="525">
        <v>3977039</v>
      </c>
      <c r="J120" s="531">
        <v>-115195</v>
      </c>
      <c r="K120" s="531">
        <v>3861844</v>
      </c>
      <c r="L120" s="522">
        <v>234403</v>
      </c>
      <c r="M120" s="522">
        <v>1375849</v>
      </c>
      <c r="N120" s="522">
        <v>222591</v>
      </c>
      <c r="O120" s="531">
        <v>1598440</v>
      </c>
      <c r="P120" s="531">
        <v>41281299</v>
      </c>
      <c r="Q120" s="522">
        <v>0</v>
      </c>
      <c r="R120" s="531">
        <v>41281299</v>
      </c>
      <c r="S120" s="531"/>
      <c r="T120" s="531">
        <v>39682859</v>
      </c>
      <c r="U120" s="531">
        <v>39682859</v>
      </c>
      <c r="V120" s="516">
        <v>43248843</v>
      </c>
      <c r="W120" s="516">
        <v>43248843</v>
      </c>
      <c r="X120" s="518">
        <v>126494</v>
      </c>
      <c r="Y120" s="518">
        <v>13222</v>
      </c>
      <c r="Z120" s="516">
        <v>139716</v>
      </c>
      <c r="AA120" s="513"/>
      <c r="AB120" s="517">
        <v>888</v>
      </c>
      <c r="AC120" s="517">
        <v>1692060</v>
      </c>
      <c r="AD120" s="518">
        <v>-104618</v>
      </c>
      <c r="AE120" s="518">
        <v>90003</v>
      </c>
      <c r="AF120" s="518">
        <v>-14615</v>
      </c>
      <c r="AG120" s="517">
        <v>2414</v>
      </c>
      <c r="AH120" s="517">
        <v>13961681</v>
      </c>
      <c r="AI120" s="518">
        <v>-668477</v>
      </c>
      <c r="AJ120" s="519">
        <v>798864</v>
      </c>
      <c r="AK120" s="518">
        <v>130387</v>
      </c>
      <c r="AL120" s="517">
        <v>94</v>
      </c>
      <c r="AM120" s="517">
        <v>634647</v>
      </c>
      <c r="AN120" s="518">
        <v>-39141</v>
      </c>
      <c r="AO120" s="518">
        <v>48653</v>
      </c>
      <c r="AP120" s="518">
        <v>9512</v>
      </c>
      <c r="AQ120" s="517">
        <v>8</v>
      </c>
      <c r="AR120" s="517">
        <v>1105874</v>
      </c>
      <c r="AS120" s="518">
        <v>-31772</v>
      </c>
      <c r="AT120" s="518">
        <v>35392</v>
      </c>
      <c r="AU120" s="518">
        <v>3620</v>
      </c>
      <c r="AV120" s="517">
        <v>3</v>
      </c>
      <c r="AW120" s="517">
        <v>234976</v>
      </c>
      <c r="AX120" s="518">
        <v>-11918</v>
      </c>
      <c r="AY120" s="518">
        <v>9508</v>
      </c>
      <c r="AZ120" s="518">
        <v>-2410</v>
      </c>
      <c r="BA120" s="520">
        <v>126494</v>
      </c>
      <c r="BB120" s="517">
        <v>58</v>
      </c>
      <c r="BC120" s="517">
        <v>867442</v>
      </c>
      <c r="BD120" s="518">
        <v>-64622</v>
      </c>
      <c r="BE120" s="519">
        <v>77226</v>
      </c>
      <c r="BF120" s="518">
        <v>12604</v>
      </c>
      <c r="BG120" s="517">
        <v>1</v>
      </c>
      <c r="BH120" s="517">
        <v>127592</v>
      </c>
      <c r="BI120" s="518">
        <v>-5423</v>
      </c>
      <c r="BJ120" s="518">
        <v>6041</v>
      </c>
      <c r="BK120" s="518">
        <v>618</v>
      </c>
      <c r="BL120" s="520">
        <v>13222</v>
      </c>
      <c r="BM120" s="517">
        <v>0</v>
      </c>
      <c r="BN120" s="518">
        <v>139716</v>
      </c>
      <c r="BO120" s="517">
        <v>0</v>
      </c>
      <c r="BP120" s="517">
        <v>0</v>
      </c>
      <c r="BQ120" s="517">
        <v>0</v>
      </c>
      <c r="BR120" s="517">
        <v>2508</v>
      </c>
      <c r="BS120" s="517">
        <v>14596328</v>
      </c>
      <c r="BT120" s="518">
        <v>847517</v>
      </c>
      <c r="BU120" s="521">
        <v>58</v>
      </c>
      <c r="BV120" s="521">
        <v>867442</v>
      </c>
      <c r="BW120" s="516">
        <v>77226</v>
      </c>
    </row>
    <row r="121" spans="1:75">
      <c r="A121" s="491">
        <f t="shared" si="8"/>
        <v>2010</v>
      </c>
      <c r="B121" s="491">
        <v>10</v>
      </c>
      <c r="C121" s="522">
        <v>20716822</v>
      </c>
      <c r="D121" s="531">
        <v>-2198188</v>
      </c>
      <c r="E121" s="531">
        <v>18518634</v>
      </c>
      <c r="F121" s="525">
        <v>11373384</v>
      </c>
      <c r="G121" s="525">
        <v>-55729</v>
      </c>
      <c r="H121" s="522">
        <v>11317655</v>
      </c>
      <c r="I121" s="525">
        <v>3637260</v>
      </c>
      <c r="J121" s="531">
        <v>58484</v>
      </c>
      <c r="K121" s="531">
        <v>3695744</v>
      </c>
      <c r="L121" s="522">
        <v>234833</v>
      </c>
      <c r="M121" s="522">
        <v>1201988</v>
      </c>
      <c r="N121" s="522">
        <v>194473</v>
      </c>
      <c r="O121" s="531">
        <v>1396461</v>
      </c>
      <c r="P121" s="531">
        <v>35163327</v>
      </c>
      <c r="Q121" s="522">
        <v>0</v>
      </c>
      <c r="R121" s="531">
        <v>35163327</v>
      </c>
      <c r="S121" s="531"/>
      <c r="T121" s="531">
        <v>33766866</v>
      </c>
      <c r="U121" s="531">
        <v>33766866</v>
      </c>
      <c r="V121" s="516">
        <v>35962299</v>
      </c>
      <c r="W121" s="516">
        <v>35962299</v>
      </c>
      <c r="X121" s="518">
        <v>-297648</v>
      </c>
      <c r="Y121" s="518">
        <v>-25031</v>
      </c>
      <c r="Z121" s="516">
        <v>-322679</v>
      </c>
      <c r="AA121" s="513"/>
      <c r="AB121" s="517">
        <v>888</v>
      </c>
      <c r="AC121" s="517">
        <v>1692060</v>
      </c>
      <c r="AD121" s="518">
        <v>-104618</v>
      </c>
      <c r="AE121" s="518">
        <v>90003</v>
      </c>
      <c r="AF121" s="518">
        <v>-14615</v>
      </c>
      <c r="AG121" s="517">
        <v>2414</v>
      </c>
      <c r="AH121" s="517">
        <v>9994003</v>
      </c>
      <c r="AI121" s="518">
        <v>-668477</v>
      </c>
      <c r="AJ121" s="519">
        <v>403148</v>
      </c>
      <c r="AK121" s="518">
        <v>-265329</v>
      </c>
      <c r="AL121" s="517">
        <v>94</v>
      </c>
      <c r="AM121" s="517">
        <v>634647</v>
      </c>
      <c r="AN121" s="518">
        <v>-39141</v>
      </c>
      <c r="AO121" s="518">
        <v>20227</v>
      </c>
      <c r="AP121" s="518">
        <v>-18914</v>
      </c>
      <c r="AQ121" s="517">
        <v>8</v>
      </c>
      <c r="AR121" s="517">
        <v>1105874</v>
      </c>
      <c r="AS121" s="518">
        <v>-31772</v>
      </c>
      <c r="AT121" s="518">
        <v>35392</v>
      </c>
      <c r="AU121" s="518">
        <v>3620</v>
      </c>
      <c r="AV121" s="517">
        <v>3</v>
      </c>
      <c r="AW121" s="517">
        <v>234976</v>
      </c>
      <c r="AX121" s="518">
        <v>-11918</v>
      </c>
      <c r="AY121" s="518">
        <v>9508</v>
      </c>
      <c r="AZ121" s="518">
        <v>-2410</v>
      </c>
      <c r="BA121" s="520">
        <v>-297648</v>
      </c>
      <c r="BB121" s="517">
        <v>58</v>
      </c>
      <c r="BC121" s="517">
        <v>1046470</v>
      </c>
      <c r="BD121" s="518">
        <v>-64622</v>
      </c>
      <c r="BE121" s="519">
        <v>38973</v>
      </c>
      <c r="BF121" s="518">
        <v>-25649</v>
      </c>
      <c r="BG121" s="517">
        <v>1</v>
      </c>
      <c r="BH121" s="517">
        <v>127592</v>
      </c>
      <c r="BI121" s="518">
        <v>-5423</v>
      </c>
      <c r="BJ121" s="518">
        <v>6041</v>
      </c>
      <c r="BK121" s="518">
        <v>618</v>
      </c>
      <c r="BL121" s="520">
        <v>-25031</v>
      </c>
      <c r="BM121" s="517">
        <v>0</v>
      </c>
      <c r="BN121" s="518">
        <v>-322679</v>
      </c>
      <c r="BO121" s="517">
        <v>0</v>
      </c>
      <c r="BP121" s="517">
        <v>0</v>
      </c>
      <c r="BQ121" s="517">
        <v>0</v>
      </c>
      <c r="BR121" s="517">
        <v>2508</v>
      </c>
      <c r="BS121" s="517">
        <v>10628650</v>
      </c>
      <c r="BT121" s="518">
        <v>423375</v>
      </c>
      <c r="BU121" s="521">
        <v>58</v>
      </c>
      <c r="BV121" s="521">
        <v>1046470</v>
      </c>
      <c r="BW121" s="516">
        <v>38973</v>
      </c>
    </row>
    <row r="122" spans="1:75">
      <c r="A122" s="491">
        <f t="shared" si="8"/>
        <v>2010</v>
      </c>
      <c r="B122" s="491">
        <v>11</v>
      </c>
      <c r="C122" s="522">
        <v>16555430</v>
      </c>
      <c r="D122" s="531">
        <v>-1427169</v>
      </c>
      <c r="E122" s="531">
        <v>15128261</v>
      </c>
      <c r="F122" s="525">
        <v>9540857</v>
      </c>
      <c r="G122" s="525">
        <v>36452</v>
      </c>
      <c r="H122" s="522">
        <v>9577309</v>
      </c>
      <c r="I122" s="525">
        <v>3492594</v>
      </c>
      <c r="J122" s="531">
        <v>74355</v>
      </c>
      <c r="K122" s="531">
        <v>3566949</v>
      </c>
      <c r="L122" s="522">
        <v>235349</v>
      </c>
      <c r="M122" s="522">
        <v>1147097</v>
      </c>
      <c r="N122" s="522">
        <v>169808</v>
      </c>
      <c r="O122" s="531">
        <v>1316905</v>
      </c>
      <c r="P122" s="531">
        <v>29824773</v>
      </c>
      <c r="Q122" s="522">
        <v>0</v>
      </c>
      <c r="R122" s="531">
        <v>29824773</v>
      </c>
      <c r="S122" s="531"/>
      <c r="T122" s="531">
        <v>28507868</v>
      </c>
      <c r="U122" s="531">
        <v>28507868</v>
      </c>
      <c r="V122" s="516">
        <v>29824230</v>
      </c>
      <c r="W122" s="516">
        <v>29824230</v>
      </c>
      <c r="X122" s="518">
        <v>-297648</v>
      </c>
      <c r="Y122" s="518">
        <v>-25031</v>
      </c>
      <c r="Z122" s="516">
        <v>-322679</v>
      </c>
      <c r="AA122" s="513"/>
      <c r="AB122" s="517">
        <v>888</v>
      </c>
      <c r="AC122" s="517">
        <v>1692060</v>
      </c>
      <c r="AD122" s="518">
        <v>-104618</v>
      </c>
      <c r="AE122" s="518">
        <v>90003</v>
      </c>
      <c r="AF122" s="518">
        <v>-14615</v>
      </c>
      <c r="AG122" s="517">
        <v>2414</v>
      </c>
      <c r="AH122" s="517">
        <v>9994003</v>
      </c>
      <c r="AI122" s="518">
        <v>-668477</v>
      </c>
      <c r="AJ122" s="519">
        <v>403148</v>
      </c>
      <c r="AK122" s="518">
        <v>-265329</v>
      </c>
      <c r="AL122" s="517">
        <v>94</v>
      </c>
      <c r="AM122" s="517">
        <v>634647</v>
      </c>
      <c r="AN122" s="518">
        <v>-39141</v>
      </c>
      <c r="AO122" s="518">
        <v>20227</v>
      </c>
      <c r="AP122" s="518">
        <v>-18914</v>
      </c>
      <c r="AQ122" s="517">
        <v>8</v>
      </c>
      <c r="AR122" s="517">
        <v>1105874</v>
      </c>
      <c r="AS122" s="518">
        <v>-31772</v>
      </c>
      <c r="AT122" s="518">
        <v>35392</v>
      </c>
      <c r="AU122" s="518">
        <v>3620</v>
      </c>
      <c r="AV122" s="517">
        <v>3</v>
      </c>
      <c r="AW122" s="517">
        <v>234976</v>
      </c>
      <c r="AX122" s="518">
        <v>-11918</v>
      </c>
      <c r="AY122" s="518">
        <v>9508</v>
      </c>
      <c r="AZ122" s="518">
        <v>-2410</v>
      </c>
      <c r="BA122" s="520">
        <v>-297648</v>
      </c>
      <c r="BB122" s="517">
        <v>58</v>
      </c>
      <c r="BC122" s="517">
        <v>1046470</v>
      </c>
      <c r="BD122" s="518">
        <v>-64622</v>
      </c>
      <c r="BE122" s="519">
        <v>38973</v>
      </c>
      <c r="BF122" s="518">
        <v>-25649</v>
      </c>
      <c r="BG122" s="517">
        <v>1</v>
      </c>
      <c r="BH122" s="517">
        <v>127592</v>
      </c>
      <c r="BI122" s="518">
        <v>-5423</v>
      </c>
      <c r="BJ122" s="518">
        <v>6041</v>
      </c>
      <c r="BK122" s="518">
        <v>618</v>
      </c>
      <c r="BL122" s="520">
        <v>-25031</v>
      </c>
      <c r="BM122" s="517">
        <v>0</v>
      </c>
      <c r="BN122" s="518">
        <v>-322679</v>
      </c>
      <c r="BO122" s="517">
        <v>0</v>
      </c>
      <c r="BP122" s="517">
        <v>0</v>
      </c>
      <c r="BQ122" s="517">
        <v>0</v>
      </c>
      <c r="BR122" s="517">
        <v>2508</v>
      </c>
      <c r="BS122" s="517">
        <v>10628650</v>
      </c>
      <c r="BT122" s="518">
        <v>423375</v>
      </c>
      <c r="BU122" s="521">
        <v>58</v>
      </c>
      <c r="BV122" s="521">
        <v>1046470</v>
      </c>
      <c r="BW122" s="516">
        <v>38973</v>
      </c>
    </row>
    <row r="123" spans="1:75">
      <c r="A123" s="491">
        <f t="shared" si="8"/>
        <v>2010</v>
      </c>
      <c r="B123" s="491">
        <v>12</v>
      </c>
      <c r="C123" s="522">
        <v>20351479</v>
      </c>
      <c r="D123" s="531">
        <v>2410181</v>
      </c>
      <c r="E123" s="531">
        <v>22761660</v>
      </c>
      <c r="F123" s="525">
        <v>10083065</v>
      </c>
      <c r="G123" s="525">
        <v>96085</v>
      </c>
      <c r="H123" s="522">
        <v>10179150</v>
      </c>
      <c r="I123" s="525">
        <v>3277224</v>
      </c>
      <c r="J123" s="531">
        <v>-100209</v>
      </c>
      <c r="K123" s="531">
        <v>3177015</v>
      </c>
      <c r="L123" s="522">
        <v>235785</v>
      </c>
      <c r="M123" s="522">
        <v>1354891</v>
      </c>
      <c r="N123" s="522">
        <v>194510</v>
      </c>
      <c r="O123" s="531">
        <v>1549401</v>
      </c>
      <c r="P123" s="531">
        <v>37903011</v>
      </c>
      <c r="Q123" s="522">
        <v>0</v>
      </c>
      <c r="R123" s="531">
        <v>37903011</v>
      </c>
      <c r="S123" s="531"/>
      <c r="T123" s="531">
        <v>36353610</v>
      </c>
      <c r="U123" s="531">
        <v>36353610</v>
      </c>
      <c r="V123" s="516">
        <v>33947553</v>
      </c>
      <c r="W123" s="516">
        <v>33947553</v>
      </c>
      <c r="X123" s="518">
        <v>-297648</v>
      </c>
      <c r="Y123" s="518">
        <v>-25031</v>
      </c>
      <c r="Z123" s="516">
        <v>-322679</v>
      </c>
      <c r="AA123" s="513"/>
      <c r="AB123" s="517">
        <v>888</v>
      </c>
      <c r="AC123" s="517">
        <v>1692060</v>
      </c>
      <c r="AD123" s="518">
        <v>-104618</v>
      </c>
      <c r="AE123" s="518">
        <v>90003</v>
      </c>
      <c r="AF123" s="518">
        <v>-14615</v>
      </c>
      <c r="AG123" s="517">
        <v>2414</v>
      </c>
      <c r="AH123" s="517">
        <v>9994003</v>
      </c>
      <c r="AI123" s="518">
        <v>-668477</v>
      </c>
      <c r="AJ123" s="519">
        <v>403148</v>
      </c>
      <c r="AK123" s="518">
        <v>-265329</v>
      </c>
      <c r="AL123" s="517">
        <v>94</v>
      </c>
      <c r="AM123" s="517">
        <v>634647</v>
      </c>
      <c r="AN123" s="518">
        <v>-39141</v>
      </c>
      <c r="AO123" s="518">
        <v>20227</v>
      </c>
      <c r="AP123" s="518">
        <v>-18914</v>
      </c>
      <c r="AQ123" s="517">
        <v>8</v>
      </c>
      <c r="AR123" s="517">
        <v>1105874</v>
      </c>
      <c r="AS123" s="518">
        <v>-31772</v>
      </c>
      <c r="AT123" s="518">
        <v>35392</v>
      </c>
      <c r="AU123" s="518">
        <v>3620</v>
      </c>
      <c r="AV123" s="517">
        <v>3</v>
      </c>
      <c r="AW123" s="517">
        <v>234976</v>
      </c>
      <c r="AX123" s="518">
        <v>-11918</v>
      </c>
      <c r="AY123" s="518">
        <v>9508</v>
      </c>
      <c r="AZ123" s="518">
        <v>-2410</v>
      </c>
      <c r="BA123" s="520">
        <v>-297648</v>
      </c>
      <c r="BB123" s="517">
        <v>58</v>
      </c>
      <c r="BC123" s="517">
        <v>1046470</v>
      </c>
      <c r="BD123" s="518">
        <v>-64622</v>
      </c>
      <c r="BE123" s="519">
        <v>38973</v>
      </c>
      <c r="BF123" s="518">
        <v>-25649</v>
      </c>
      <c r="BG123" s="517">
        <v>1</v>
      </c>
      <c r="BH123" s="517">
        <v>127592</v>
      </c>
      <c r="BI123" s="518">
        <v>-5423</v>
      </c>
      <c r="BJ123" s="518">
        <v>6041</v>
      </c>
      <c r="BK123" s="518">
        <v>618</v>
      </c>
      <c r="BL123" s="520">
        <v>-25031</v>
      </c>
      <c r="BM123" s="517">
        <v>0</v>
      </c>
      <c r="BN123" s="518">
        <v>-322679</v>
      </c>
      <c r="BO123" s="517">
        <v>0</v>
      </c>
      <c r="BP123" s="517">
        <v>0</v>
      </c>
      <c r="BQ123" s="517">
        <v>0</v>
      </c>
      <c r="BR123" s="517">
        <v>2508</v>
      </c>
      <c r="BS123" s="517">
        <v>10628650</v>
      </c>
      <c r="BT123" s="518">
        <v>423375</v>
      </c>
      <c r="BU123" s="521">
        <v>58</v>
      </c>
      <c r="BV123" s="521">
        <v>1046470</v>
      </c>
      <c r="BW123" s="516">
        <v>38973</v>
      </c>
    </row>
    <row r="124" spans="1:75">
      <c r="B124" s="492" t="s">
        <v>112</v>
      </c>
      <c r="C124" s="525">
        <v>267676364</v>
      </c>
      <c r="D124" s="513">
        <v>1113585</v>
      </c>
      <c r="E124" s="513">
        <v>268789949</v>
      </c>
      <c r="F124" s="513">
        <v>131455622</v>
      </c>
      <c r="G124" s="513">
        <v>625201</v>
      </c>
      <c r="H124" s="531">
        <v>132080823</v>
      </c>
      <c r="I124" s="513">
        <v>44898218</v>
      </c>
      <c r="J124" s="513">
        <v>69563</v>
      </c>
      <c r="K124" s="513">
        <v>44967781</v>
      </c>
      <c r="L124" s="525">
        <v>2798127</v>
      </c>
      <c r="M124" s="531">
        <v>15996872</v>
      </c>
      <c r="N124" s="531">
        <v>2474146</v>
      </c>
      <c r="O124" s="531">
        <v>18471018</v>
      </c>
      <c r="P124" s="531">
        <v>467107698</v>
      </c>
      <c r="Q124" s="522">
        <v>0</v>
      </c>
      <c r="R124" s="531">
        <v>467107698</v>
      </c>
      <c r="S124" s="513">
        <v>13253991</v>
      </c>
      <c r="T124" s="531">
        <v>448636680</v>
      </c>
      <c r="U124" s="531">
        <v>448636680</v>
      </c>
      <c r="V124" s="531">
        <v>446828331</v>
      </c>
      <c r="W124" s="531">
        <v>446828331</v>
      </c>
      <c r="X124" s="531">
        <v>-1875208</v>
      </c>
      <c r="Y124" s="531">
        <v>-147360</v>
      </c>
      <c r="Z124" s="531">
        <v>-2022568</v>
      </c>
      <c r="AA124" s="513"/>
      <c r="AB124" s="533"/>
      <c r="AC124" s="533">
        <v>20304720</v>
      </c>
      <c r="AD124" s="534">
        <v>-1255416</v>
      </c>
      <c r="AE124" s="534">
        <v>1080036</v>
      </c>
      <c r="AF124" s="534">
        <v>-175380</v>
      </c>
      <c r="AG124" s="533"/>
      <c r="AH124" s="533">
        <v>135798748</v>
      </c>
      <c r="AI124" s="534">
        <v>-8021724</v>
      </c>
      <c r="AJ124" s="535">
        <v>6420640</v>
      </c>
      <c r="AK124" s="534">
        <v>-1601084</v>
      </c>
      <c r="AL124" s="533"/>
      <c r="AM124" s="533">
        <v>7615764</v>
      </c>
      <c r="AN124" s="534">
        <v>-469692</v>
      </c>
      <c r="AO124" s="534">
        <v>356428</v>
      </c>
      <c r="AP124" s="534">
        <v>-113264</v>
      </c>
      <c r="AQ124" s="533"/>
      <c r="AR124" s="533">
        <v>13270488</v>
      </c>
      <c r="AS124" s="534">
        <v>-381264</v>
      </c>
      <c r="AT124" s="534">
        <v>424704</v>
      </c>
      <c r="AU124" s="534">
        <v>43440</v>
      </c>
      <c r="AV124" s="533"/>
      <c r="AW124" s="533">
        <v>2819712</v>
      </c>
      <c r="AX124" s="534">
        <v>-143016</v>
      </c>
      <c r="AY124" s="534">
        <v>114096</v>
      </c>
      <c r="AZ124" s="534">
        <v>-28920</v>
      </c>
      <c r="BA124" s="536">
        <v>-1875208</v>
      </c>
      <c r="BB124" s="533"/>
      <c r="BC124" s="533">
        <v>11841528</v>
      </c>
      <c r="BD124" s="534">
        <v>-775464</v>
      </c>
      <c r="BE124" s="535">
        <v>620688</v>
      </c>
      <c r="BF124" s="534">
        <v>-154776</v>
      </c>
      <c r="BG124" s="533"/>
      <c r="BH124" s="533">
        <v>1531104</v>
      </c>
      <c r="BI124" s="534">
        <v>-65076</v>
      </c>
      <c r="BJ124" s="534">
        <v>72492</v>
      </c>
      <c r="BK124" s="534">
        <v>7416</v>
      </c>
      <c r="BL124" s="536">
        <v>-147360</v>
      </c>
      <c r="BM124" s="517">
        <v>0</v>
      </c>
      <c r="BN124" s="534">
        <v>-2022568</v>
      </c>
      <c r="BO124" s="517">
        <v>0</v>
      </c>
      <c r="BP124" s="517">
        <v>0</v>
      </c>
      <c r="BQ124" s="517">
        <v>0</v>
      </c>
      <c r="BS124" s="533">
        <v>143414512</v>
      </c>
      <c r="BT124" s="534">
        <v>6777068</v>
      </c>
      <c r="BV124" s="533">
        <v>11841528</v>
      </c>
      <c r="BW124" s="534">
        <v>620688</v>
      </c>
    </row>
    <row r="125" spans="1:75">
      <c r="A125" s="491">
        <f t="shared" ref="A125:A136" si="9">A112+1</f>
        <v>2011</v>
      </c>
      <c r="B125" s="491">
        <v>1</v>
      </c>
      <c r="C125" s="522">
        <v>24902905</v>
      </c>
      <c r="D125" s="531">
        <v>1151593</v>
      </c>
      <c r="E125" s="531">
        <v>26054498</v>
      </c>
      <c r="F125" s="525">
        <v>10362778</v>
      </c>
      <c r="G125" s="525">
        <v>-1221042</v>
      </c>
      <c r="H125" s="522">
        <v>9141736</v>
      </c>
      <c r="I125" s="525">
        <v>3325909</v>
      </c>
      <c r="J125" s="531">
        <v>-144964</v>
      </c>
      <c r="K125" s="531">
        <v>3180945</v>
      </c>
      <c r="L125" s="522">
        <v>236457</v>
      </c>
      <c r="M125" s="522">
        <v>1526409</v>
      </c>
      <c r="N125" s="522">
        <v>213529</v>
      </c>
      <c r="O125" s="531">
        <v>1739938</v>
      </c>
      <c r="P125" s="531">
        <v>40353574</v>
      </c>
      <c r="Q125" s="522">
        <v>0</v>
      </c>
      <c r="R125" s="531">
        <v>40353574</v>
      </c>
      <c r="S125" s="531"/>
      <c r="T125" s="531">
        <v>38613636</v>
      </c>
      <c r="U125" s="531">
        <v>38613636</v>
      </c>
      <c r="V125" s="516">
        <v>38828049</v>
      </c>
      <c r="W125" s="516">
        <v>38828049</v>
      </c>
      <c r="X125" s="518">
        <v>-297648</v>
      </c>
      <c r="Y125" s="518">
        <v>-25031</v>
      </c>
      <c r="Z125" s="516">
        <v>-322679</v>
      </c>
      <c r="AA125" s="513"/>
      <c r="AB125" s="517">
        <v>888</v>
      </c>
      <c r="AC125" s="517">
        <v>1692060</v>
      </c>
      <c r="AD125" s="518">
        <v>-104618</v>
      </c>
      <c r="AE125" s="518">
        <v>90003</v>
      </c>
      <c r="AF125" s="518">
        <v>-14615</v>
      </c>
      <c r="AG125" s="517">
        <v>2414</v>
      </c>
      <c r="AH125" s="517">
        <v>9994003</v>
      </c>
      <c r="AI125" s="518">
        <v>-668477</v>
      </c>
      <c r="AJ125" s="519">
        <v>403148</v>
      </c>
      <c r="AK125" s="518">
        <v>-265329</v>
      </c>
      <c r="AL125" s="517">
        <v>94</v>
      </c>
      <c r="AM125" s="517">
        <v>634647</v>
      </c>
      <c r="AN125" s="518">
        <v>-39141</v>
      </c>
      <c r="AO125" s="518">
        <v>20227</v>
      </c>
      <c r="AP125" s="518">
        <v>-18914</v>
      </c>
      <c r="AQ125" s="517">
        <v>8</v>
      </c>
      <c r="AR125" s="517">
        <v>1105874</v>
      </c>
      <c r="AS125" s="518">
        <v>-31772</v>
      </c>
      <c r="AT125" s="518">
        <v>35392</v>
      </c>
      <c r="AU125" s="518">
        <v>3620</v>
      </c>
      <c r="AV125" s="517">
        <v>3</v>
      </c>
      <c r="AW125" s="517">
        <v>234976</v>
      </c>
      <c r="AX125" s="518">
        <v>-11918</v>
      </c>
      <c r="AY125" s="518">
        <v>9508</v>
      </c>
      <c r="AZ125" s="518">
        <v>-2410</v>
      </c>
      <c r="BA125" s="520">
        <v>-297648</v>
      </c>
      <c r="BB125" s="517">
        <v>58</v>
      </c>
      <c r="BC125" s="517">
        <v>1046470</v>
      </c>
      <c r="BD125" s="518">
        <v>-64622</v>
      </c>
      <c r="BE125" s="519">
        <v>38973</v>
      </c>
      <c r="BF125" s="518">
        <v>-25649</v>
      </c>
      <c r="BG125" s="517">
        <v>1</v>
      </c>
      <c r="BH125" s="517">
        <v>127592</v>
      </c>
      <c r="BI125" s="518">
        <v>-5423</v>
      </c>
      <c r="BJ125" s="518">
        <v>6041</v>
      </c>
      <c r="BK125" s="518">
        <v>618</v>
      </c>
      <c r="BL125" s="520">
        <v>-25031</v>
      </c>
      <c r="BM125" s="517">
        <v>0</v>
      </c>
      <c r="BN125" s="518">
        <v>-322679</v>
      </c>
      <c r="BO125" s="517">
        <v>0</v>
      </c>
      <c r="BP125" s="517">
        <v>0</v>
      </c>
      <c r="BQ125" s="517">
        <v>0</v>
      </c>
      <c r="BR125" s="517">
        <v>2508</v>
      </c>
      <c r="BS125" s="517">
        <v>10628650</v>
      </c>
      <c r="BT125" s="518">
        <v>423375</v>
      </c>
      <c r="BU125" s="521">
        <v>58</v>
      </c>
      <c r="BV125" s="521">
        <v>1046470</v>
      </c>
      <c r="BW125" s="516">
        <v>38973</v>
      </c>
    </row>
    <row r="126" spans="1:75">
      <c r="A126" s="491">
        <f t="shared" si="9"/>
        <v>2011</v>
      </c>
      <c r="B126" s="491">
        <v>2</v>
      </c>
      <c r="C126" s="522">
        <v>21981813</v>
      </c>
      <c r="D126" s="531">
        <v>-2676911</v>
      </c>
      <c r="E126" s="531">
        <v>19304902</v>
      </c>
      <c r="F126" s="525">
        <v>10289786</v>
      </c>
      <c r="G126" s="525">
        <v>-490285</v>
      </c>
      <c r="H126" s="522">
        <v>9799501</v>
      </c>
      <c r="I126" s="525">
        <v>3344516</v>
      </c>
      <c r="J126" s="531">
        <v>-10216</v>
      </c>
      <c r="K126" s="531">
        <v>3334300</v>
      </c>
      <c r="L126" s="522">
        <v>236978</v>
      </c>
      <c r="M126" s="522">
        <v>1354020</v>
      </c>
      <c r="N126" s="522">
        <v>193986</v>
      </c>
      <c r="O126" s="531">
        <v>1548006</v>
      </c>
      <c r="P126" s="531">
        <v>34223687</v>
      </c>
      <c r="Q126" s="522">
        <v>0</v>
      </c>
      <c r="R126" s="531">
        <v>34223687</v>
      </c>
      <c r="S126" s="531"/>
      <c r="T126" s="531">
        <v>32675681</v>
      </c>
      <c r="U126" s="531">
        <v>32675681</v>
      </c>
      <c r="V126" s="516">
        <v>35853093</v>
      </c>
      <c r="W126" s="516">
        <v>35853093</v>
      </c>
      <c r="X126" s="518">
        <v>-297648</v>
      </c>
      <c r="Y126" s="518">
        <v>-25031</v>
      </c>
      <c r="Z126" s="516">
        <v>-322679</v>
      </c>
      <c r="AA126" s="513"/>
      <c r="AB126" s="517">
        <v>888</v>
      </c>
      <c r="AC126" s="517">
        <v>1692060</v>
      </c>
      <c r="AD126" s="518">
        <v>-104618</v>
      </c>
      <c r="AE126" s="518">
        <v>90003</v>
      </c>
      <c r="AF126" s="518">
        <v>-14615</v>
      </c>
      <c r="AG126" s="517">
        <v>2414</v>
      </c>
      <c r="AH126" s="517">
        <v>9994003</v>
      </c>
      <c r="AI126" s="518">
        <v>-668477</v>
      </c>
      <c r="AJ126" s="519">
        <v>403148</v>
      </c>
      <c r="AK126" s="518">
        <v>-265329</v>
      </c>
      <c r="AL126" s="517">
        <v>94</v>
      </c>
      <c r="AM126" s="517">
        <v>634647</v>
      </c>
      <c r="AN126" s="518">
        <v>-39141</v>
      </c>
      <c r="AO126" s="518">
        <v>20227</v>
      </c>
      <c r="AP126" s="518">
        <v>-18914</v>
      </c>
      <c r="AQ126" s="517">
        <v>8</v>
      </c>
      <c r="AR126" s="517">
        <v>1105874</v>
      </c>
      <c r="AS126" s="518">
        <v>-31772</v>
      </c>
      <c r="AT126" s="518">
        <v>35392</v>
      </c>
      <c r="AU126" s="518">
        <v>3620</v>
      </c>
      <c r="AV126" s="517">
        <v>3</v>
      </c>
      <c r="AW126" s="517">
        <v>234976</v>
      </c>
      <c r="AX126" s="518">
        <v>-11918</v>
      </c>
      <c r="AY126" s="518">
        <v>9508</v>
      </c>
      <c r="AZ126" s="518">
        <v>-2410</v>
      </c>
      <c r="BA126" s="520">
        <v>-297648</v>
      </c>
      <c r="BB126" s="517">
        <v>58</v>
      </c>
      <c r="BC126" s="517">
        <v>1046470</v>
      </c>
      <c r="BD126" s="518">
        <v>-64622</v>
      </c>
      <c r="BE126" s="519">
        <v>38973</v>
      </c>
      <c r="BF126" s="518">
        <v>-25649</v>
      </c>
      <c r="BG126" s="517">
        <v>1</v>
      </c>
      <c r="BH126" s="517">
        <v>127592</v>
      </c>
      <c r="BI126" s="518">
        <v>-5423</v>
      </c>
      <c r="BJ126" s="518">
        <v>6041</v>
      </c>
      <c r="BK126" s="518">
        <v>618</v>
      </c>
      <c r="BL126" s="520">
        <v>-25031</v>
      </c>
      <c r="BM126" s="517">
        <v>0</v>
      </c>
      <c r="BN126" s="518">
        <v>-322679</v>
      </c>
      <c r="BO126" s="517">
        <v>0</v>
      </c>
      <c r="BP126" s="517">
        <v>0</v>
      </c>
      <c r="BQ126" s="517">
        <v>0</v>
      </c>
      <c r="BR126" s="517">
        <v>2508</v>
      </c>
      <c r="BS126" s="517">
        <v>10628650</v>
      </c>
      <c r="BT126" s="518">
        <v>423375</v>
      </c>
      <c r="BU126" s="521">
        <v>58</v>
      </c>
      <c r="BV126" s="521">
        <v>1046470</v>
      </c>
      <c r="BW126" s="516">
        <v>38973</v>
      </c>
    </row>
    <row r="127" spans="1:75">
      <c r="A127" s="491">
        <f t="shared" si="9"/>
        <v>2011</v>
      </c>
      <c r="B127" s="491">
        <v>3</v>
      </c>
      <c r="C127" s="522">
        <v>19931288</v>
      </c>
      <c r="D127" s="531">
        <v>609837</v>
      </c>
      <c r="E127" s="531">
        <v>20541125</v>
      </c>
      <c r="F127" s="525">
        <v>10051287</v>
      </c>
      <c r="G127" s="525">
        <v>317147</v>
      </c>
      <c r="H127" s="522">
        <v>10368434</v>
      </c>
      <c r="I127" s="525">
        <v>3524194</v>
      </c>
      <c r="J127" s="531">
        <v>21129</v>
      </c>
      <c r="K127" s="531">
        <v>3545323</v>
      </c>
      <c r="L127" s="522">
        <v>237455</v>
      </c>
      <c r="M127" s="522">
        <v>1176142</v>
      </c>
      <c r="N127" s="522">
        <v>180153</v>
      </c>
      <c r="O127" s="531">
        <v>1356295</v>
      </c>
      <c r="P127" s="531">
        <v>36048632</v>
      </c>
      <c r="Q127" s="522">
        <v>0</v>
      </c>
      <c r="R127" s="531">
        <v>36048632</v>
      </c>
      <c r="S127" s="531"/>
      <c r="T127" s="531">
        <v>34692337</v>
      </c>
      <c r="U127" s="531">
        <v>34692337</v>
      </c>
      <c r="V127" s="516">
        <v>33744224</v>
      </c>
      <c r="W127" s="516">
        <v>33744224</v>
      </c>
      <c r="X127" s="518">
        <v>-297648</v>
      </c>
      <c r="Y127" s="518">
        <v>-25031</v>
      </c>
      <c r="Z127" s="516">
        <v>-322679</v>
      </c>
      <c r="AA127" s="513"/>
      <c r="AB127" s="517">
        <v>888</v>
      </c>
      <c r="AC127" s="517">
        <v>1692060</v>
      </c>
      <c r="AD127" s="518">
        <v>-104618</v>
      </c>
      <c r="AE127" s="518">
        <v>90003</v>
      </c>
      <c r="AF127" s="518">
        <v>-14615</v>
      </c>
      <c r="AG127" s="517">
        <v>2414</v>
      </c>
      <c r="AH127" s="517">
        <v>9994003</v>
      </c>
      <c r="AI127" s="518">
        <v>-668477</v>
      </c>
      <c r="AJ127" s="519">
        <v>403148</v>
      </c>
      <c r="AK127" s="518">
        <v>-265329</v>
      </c>
      <c r="AL127" s="517">
        <v>94</v>
      </c>
      <c r="AM127" s="517">
        <v>634647</v>
      </c>
      <c r="AN127" s="518">
        <v>-39141</v>
      </c>
      <c r="AO127" s="518">
        <v>20227</v>
      </c>
      <c r="AP127" s="518">
        <v>-18914</v>
      </c>
      <c r="AQ127" s="517">
        <v>8</v>
      </c>
      <c r="AR127" s="517">
        <v>1105874</v>
      </c>
      <c r="AS127" s="518">
        <v>-31772</v>
      </c>
      <c r="AT127" s="518">
        <v>35392</v>
      </c>
      <c r="AU127" s="518">
        <v>3620</v>
      </c>
      <c r="AV127" s="517">
        <v>3</v>
      </c>
      <c r="AW127" s="517">
        <v>234976</v>
      </c>
      <c r="AX127" s="518">
        <v>-11918</v>
      </c>
      <c r="AY127" s="518">
        <v>9508</v>
      </c>
      <c r="AZ127" s="518">
        <v>-2410</v>
      </c>
      <c r="BA127" s="520">
        <v>-297648</v>
      </c>
      <c r="BB127" s="517">
        <v>58</v>
      </c>
      <c r="BC127" s="517">
        <v>1046470</v>
      </c>
      <c r="BD127" s="518">
        <v>-64622</v>
      </c>
      <c r="BE127" s="519">
        <v>38973</v>
      </c>
      <c r="BF127" s="518">
        <v>-25649</v>
      </c>
      <c r="BG127" s="517">
        <v>1</v>
      </c>
      <c r="BH127" s="517">
        <v>127592</v>
      </c>
      <c r="BI127" s="518">
        <v>-5423</v>
      </c>
      <c r="BJ127" s="518">
        <v>6041</v>
      </c>
      <c r="BK127" s="518">
        <v>618</v>
      </c>
      <c r="BL127" s="520">
        <v>-25031</v>
      </c>
      <c r="BM127" s="517">
        <v>0</v>
      </c>
      <c r="BN127" s="518">
        <v>-322679</v>
      </c>
      <c r="BO127" s="517">
        <v>0</v>
      </c>
      <c r="BP127" s="517">
        <v>0</v>
      </c>
      <c r="BQ127" s="517">
        <v>0</v>
      </c>
      <c r="BR127" s="517">
        <v>2508</v>
      </c>
      <c r="BS127" s="517">
        <v>10628650</v>
      </c>
      <c r="BT127" s="518">
        <v>423375</v>
      </c>
      <c r="BU127" s="521">
        <v>58</v>
      </c>
      <c r="BV127" s="521">
        <v>1046470</v>
      </c>
      <c r="BW127" s="516">
        <v>38973</v>
      </c>
    </row>
    <row r="128" spans="1:75">
      <c r="A128" s="491">
        <f t="shared" si="9"/>
        <v>2011</v>
      </c>
      <c r="B128" s="491">
        <v>4</v>
      </c>
      <c r="C128" s="522">
        <v>17610795</v>
      </c>
      <c r="D128" s="531">
        <v>-1566682</v>
      </c>
      <c r="E128" s="531">
        <v>16044113</v>
      </c>
      <c r="F128" s="525">
        <v>10180597</v>
      </c>
      <c r="G128" s="525">
        <v>718669</v>
      </c>
      <c r="H128" s="522">
        <v>10899266</v>
      </c>
      <c r="I128" s="525">
        <v>3847204</v>
      </c>
      <c r="J128" s="531">
        <v>248491</v>
      </c>
      <c r="K128" s="531">
        <v>4095695</v>
      </c>
      <c r="L128" s="522">
        <v>237902</v>
      </c>
      <c r="M128" s="522">
        <v>1158364</v>
      </c>
      <c r="N128" s="522">
        <v>188483</v>
      </c>
      <c r="O128" s="531">
        <v>1346847</v>
      </c>
      <c r="P128" s="531">
        <v>32623823</v>
      </c>
      <c r="Q128" s="522">
        <v>0</v>
      </c>
      <c r="R128" s="531">
        <v>32623823</v>
      </c>
      <c r="S128" s="531"/>
      <c r="T128" s="531">
        <v>31276976</v>
      </c>
      <c r="U128" s="531">
        <v>31276976</v>
      </c>
      <c r="V128" s="516">
        <v>31876498</v>
      </c>
      <c r="W128" s="516">
        <v>31876498</v>
      </c>
      <c r="X128" s="518">
        <v>-297648</v>
      </c>
      <c r="Y128" s="518">
        <v>-25031</v>
      </c>
      <c r="Z128" s="516">
        <v>-322679</v>
      </c>
      <c r="AA128" s="513"/>
      <c r="AB128" s="517">
        <v>888</v>
      </c>
      <c r="AC128" s="517">
        <v>1692060</v>
      </c>
      <c r="AD128" s="518">
        <v>-104618</v>
      </c>
      <c r="AE128" s="518">
        <v>90003</v>
      </c>
      <c r="AF128" s="518">
        <v>-14615</v>
      </c>
      <c r="AG128" s="517">
        <v>2414</v>
      </c>
      <c r="AH128" s="517">
        <v>9994003</v>
      </c>
      <c r="AI128" s="518">
        <v>-668477</v>
      </c>
      <c r="AJ128" s="519">
        <v>403148</v>
      </c>
      <c r="AK128" s="518">
        <v>-265329</v>
      </c>
      <c r="AL128" s="517">
        <v>94</v>
      </c>
      <c r="AM128" s="517">
        <v>634647</v>
      </c>
      <c r="AN128" s="518">
        <v>-39141</v>
      </c>
      <c r="AO128" s="518">
        <v>20227</v>
      </c>
      <c r="AP128" s="518">
        <v>-18914</v>
      </c>
      <c r="AQ128" s="517">
        <v>8</v>
      </c>
      <c r="AR128" s="517">
        <v>1105874</v>
      </c>
      <c r="AS128" s="518">
        <v>-31772</v>
      </c>
      <c r="AT128" s="518">
        <v>35392</v>
      </c>
      <c r="AU128" s="518">
        <v>3620</v>
      </c>
      <c r="AV128" s="517">
        <v>3</v>
      </c>
      <c r="AW128" s="517">
        <v>234976</v>
      </c>
      <c r="AX128" s="518">
        <v>-11918</v>
      </c>
      <c r="AY128" s="518">
        <v>9508</v>
      </c>
      <c r="AZ128" s="518">
        <v>-2410</v>
      </c>
      <c r="BA128" s="520">
        <v>-297648</v>
      </c>
      <c r="BB128" s="517">
        <v>58</v>
      </c>
      <c r="BC128" s="517">
        <v>1046470</v>
      </c>
      <c r="BD128" s="518">
        <v>-64622</v>
      </c>
      <c r="BE128" s="519">
        <v>38973</v>
      </c>
      <c r="BF128" s="518">
        <v>-25649</v>
      </c>
      <c r="BG128" s="517">
        <v>1</v>
      </c>
      <c r="BH128" s="517">
        <v>127592</v>
      </c>
      <c r="BI128" s="518">
        <v>-5423</v>
      </c>
      <c r="BJ128" s="518">
        <v>6041</v>
      </c>
      <c r="BK128" s="518">
        <v>618</v>
      </c>
      <c r="BL128" s="520">
        <v>-25031</v>
      </c>
      <c r="BM128" s="517">
        <v>0</v>
      </c>
      <c r="BN128" s="518">
        <v>-322679</v>
      </c>
      <c r="BO128" s="517">
        <v>0</v>
      </c>
      <c r="BP128" s="517">
        <v>0</v>
      </c>
      <c r="BQ128" s="517">
        <v>0</v>
      </c>
      <c r="BR128" s="517">
        <v>2508</v>
      </c>
      <c r="BS128" s="517">
        <v>10628650</v>
      </c>
      <c r="BT128" s="518">
        <v>423375</v>
      </c>
      <c r="BU128" s="521">
        <v>58</v>
      </c>
      <c r="BV128" s="521">
        <v>1046470</v>
      </c>
      <c r="BW128" s="516">
        <v>38973</v>
      </c>
    </row>
    <row r="129" spans="1:75">
      <c r="A129" s="491">
        <f t="shared" si="9"/>
        <v>2011</v>
      </c>
      <c r="B129" s="491">
        <v>5</v>
      </c>
      <c r="C129" s="522">
        <v>18631010</v>
      </c>
      <c r="D129" s="531">
        <v>2578533</v>
      </c>
      <c r="E129" s="531">
        <v>21209543</v>
      </c>
      <c r="F129" s="525">
        <v>10694507</v>
      </c>
      <c r="G129" s="525">
        <v>2308577</v>
      </c>
      <c r="H129" s="522">
        <v>13003084</v>
      </c>
      <c r="I129" s="525">
        <v>4137657</v>
      </c>
      <c r="J129" s="531">
        <v>207350</v>
      </c>
      <c r="K129" s="531">
        <v>4345007</v>
      </c>
      <c r="L129" s="522">
        <v>238389</v>
      </c>
      <c r="M129" s="522">
        <v>1399064</v>
      </c>
      <c r="N129" s="522">
        <v>223836</v>
      </c>
      <c r="O129" s="531">
        <v>1622900</v>
      </c>
      <c r="P129" s="531">
        <v>40418923</v>
      </c>
      <c r="Q129" s="522">
        <v>0</v>
      </c>
      <c r="R129" s="531">
        <v>40418923</v>
      </c>
      <c r="S129" s="531"/>
      <c r="T129" s="531">
        <v>38796023</v>
      </c>
      <c r="U129" s="531">
        <v>38796023</v>
      </c>
      <c r="V129" s="516">
        <v>33701563</v>
      </c>
      <c r="W129" s="516">
        <v>33701563</v>
      </c>
      <c r="X129" s="518">
        <v>-297648</v>
      </c>
      <c r="Y129" s="518">
        <v>-25031</v>
      </c>
      <c r="Z129" s="516">
        <v>-322679</v>
      </c>
      <c r="AA129" s="513"/>
      <c r="AB129" s="517">
        <v>888</v>
      </c>
      <c r="AC129" s="517">
        <v>1692060</v>
      </c>
      <c r="AD129" s="518">
        <v>-104618</v>
      </c>
      <c r="AE129" s="518">
        <v>90003</v>
      </c>
      <c r="AF129" s="518">
        <v>-14615</v>
      </c>
      <c r="AG129" s="517">
        <v>2414</v>
      </c>
      <c r="AH129" s="517">
        <v>9994003</v>
      </c>
      <c r="AI129" s="518">
        <v>-668477</v>
      </c>
      <c r="AJ129" s="519">
        <v>403148</v>
      </c>
      <c r="AK129" s="518">
        <v>-265329</v>
      </c>
      <c r="AL129" s="517">
        <v>94</v>
      </c>
      <c r="AM129" s="517">
        <v>634647</v>
      </c>
      <c r="AN129" s="518">
        <v>-39141</v>
      </c>
      <c r="AO129" s="518">
        <v>20227</v>
      </c>
      <c r="AP129" s="518">
        <v>-18914</v>
      </c>
      <c r="AQ129" s="517">
        <v>8</v>
      </c>
      <c r="AR129" s="517">
        <v>1105874</v>
      </c>
      <c r="AS129" s="518">
        <v>-31772</v>
      </c>
      <c r="AT129" s="518">
        <v>35392</v>
      </c>
      <c r="AU129" s="518">
        <v>3620</v>
      </c>
      <c r="AV129" s="517">
        <v>3</v>
      </c>
      <c r="AW129" s="517">
        <v>234976</v>
      </c>
      <c r="AX129" s="518">
        <v>-11918</v>
      </c>
      <c r="AY129" s="518">
        <v>9508</v>
      </c>
      <c r="AZ129" s="518">
        <v>-2410</v>
      </c>
      <c r="BA129" s="520">
        <v>-297648</v>
      </c>
      <c r="BB129" s="517">
        <v>58</v>
      </c>
      <c r="BC129" s="517">
        <v>1046470</v>
      </c>
      <c r="BD129" s="518">
        <v>-64622</v>
      </c>
      <c r="BE129" s="519">
        <v>38973</v>
      </c>
      <c r="BF129" s="518">
        <v>-25649</v>
      </c>
      <c r="BG129" s="517">
        <v>1</v>
      </c>
      <c r="BH129" s="517">
        <v>127592</v>
      </c>
      <c r="BI129" s="518">
        <v>-5423</v>
      </c>
      <c r="BJ129" s="518">
        <v>6041</v>
      </c>
      <c r="BK129" s="518">
        <v>618</v>
      </c>
      <c r="BL129" s="520">
        <v>-25031</v>
      </c>
      <c r="BM129" s="517">
        <v>0</v>
      </c>
      <c r="BN129" s="518">
        <v>-322679</v>
      </c>
      <c r="BO129" s="517">
        <v>0</v>
      </c>
      <c r="BP129" s="517">
        <v>0</v>
      </c>
      <c r="BQ129" s="517">
        <v>0</v>
      </c>
      <c r="BR129" s="517">
        <v>2508</v>
      </c>
      <c r="BS129" s="517">
        <v>10628650</v>
      </c>
      <c r="BT129" s="518">
        <v>423375</v>
      </c>
      <c r="BU129" s="521">
        <v>58</v>
      </c>
      <c r="BV129" s="521">
        <v>1046470</v>
      </c>
      <c r="BW129" s="516">
        <v>38973</v>
      </c>
    </row>
    <row r="130" spans="1:75">
      <c r="A130" s="491">
        <f t="shared" si="9"/>
        <v>2011</v>
      </c>
      <c r="B130" s="491">
        <v>6</v>
      </c>
      <c r="C130" s="522">
        <v>25508225</v>
      </c>
      <c r="D130" s="531">
        <v>3342365</v>
      </c>
      <c r="E130" s="531">
        <v>28850590</v>
      </c>
      <c r="F130" s="525">
        <v>12336822</v>
      </c>
      <c r="G130" s="525">
        <v>-342555</v>
      </c>
      <c r="H130" s="522">
        <v>11994267</v>
      </c>
      <c r="I130" s="525">
        <v>4098275</v>
      </c>
      <c r="J130" s="531">
        <v>-180337</v>
      </c>
      <c r="K130" s="531">
        <v>3917938</v>
      </c>
      <c r="L130" s="522">
        <v>238931</v>
      </c>
      <c r="M130" s="522">
        <v>1492099</v>
      </c>
      <c r="N130" s="522">
        <v>240266</v>
      </c>
      <c r="O130" s="531">
        <v>1732365</v>
      </c>
      <c r="P130" s="531">
        <v>46734091</v>
      </c>
      <c r="Q130" s="522">
        <v>0</v>
      </c>
      <c r="R130" s="531">
        <v>46734091</v>
      </c>
      <c r="S130" s="531"/>
      <c r="T130" s="531">
        <v>45001726</v>
      </c>
      <c r="U130" s="531">
        <v>45001726</v>
      </c>
      <c r="V130" s="516">
        <v>42182253</v>
      </c>
      <c r="W130" s="516">
        <v>42182253</v>
      </c>
      <c r="X130" s="518">
        <v>126494</v>
      </c>
      <c r="Y130" s="518">
        <v>13222</v>
      </c>
      <c r="Z130" s="516">
        <v>139716</v>
      </c>
      <c r="AA130" s="513"/>
      <c r="AB130" s="517">
        <v>888</v>
      </c>
      <c r="AC130" s="517">
        <v>1692060</v>
      </c>
      <c r="AD130" s="518">
        <v>-104618</v>
      </c>
      <c r="AE130" s="518">
        <v>90003</v>
      </c>
      <c r="AF130" s="518">
        <v>-14615</v>
      </c>
      <c r="AG130" s="517">
        <v>2414</v>
      </c>
      <c r="AH130" s="517">
        <v>13961681</v>
      </c>
      <c r="AI130" s="518">
        <v>-668477</v>
      </c>
      <c r="AJ130" s="519">
        <v>798864</v>
      </c>
      <c r="AK130" s="518">
        <v>130387</v>
      </c>
      <c r="AL130" s="517">
        <v>94</v>
      </c>
      <c r="AM130" s="517">
        <v>634647</v>
      </c>
      <c r="AN130" s="518">
        <v>-39141</v>
      </c>
      <c r="AO130" s="518">
        <v>48653</v>
      </c>
      <c r="AP130" s="518">
        <v>9512</v>
      </c>
      <c r="AQ130" s="517">
        <v>8</v>
      </c>
      <c r="AR130" s="517">
        <v>1105874</v>
      </c>
      <c r="AS130" s="518">
        <v>-31772</v>
      </c>
      <c r="AT130" s="518">
        <v>35392</v>
      </c>
      <c r="AU130" s="518">
        <v>3620</v>
      </c>
      <c r="AV130" s="517">
        <v>3</v>
      </c>
      <c r="AW130" s="517">
        <v>234976</v>
      </c>
      <c r="AX130" s="518">
        <v>-11918</v>
      </c>
      <c r="AY130" s="518">
        <v>9508</v>
      </c>
      <c r="AZ130" s="518">
        <v>-2410</v>
      </c>
      <c r="BA130" s="520">
        <v>126494</v>
      </c>
      <c r="BB130" s="517">
        <v>58</v>
      </c>
      <c r="BC130" s="517">
        <v>867442</v>
      </c>
      <c r="BD130" s="518">
        <v>-64622</v>
      </c>
      <c r="BE130" s="519">
        <v>77226</v>
      </c>
      <c r="BF130" s="518">
        <v>12604</v>
      </c>
      <c r="BG130" s="517">
        <v>1</v>
      </c>
      <c r="BH130" s="517">
        <v>127592</v>
      </c>
      <c r="BI130" s="518">
        <v>-5423</v>
      </c>
      <c r="BJ130" s="518">
        <v>6041</v>
      </c>
      <c r="BK130" s="518">
        <v>618</v>
      </c>
      <c r="BL130" s="520">
        <v>13222</v>
      </c>
      <c r="BM130" s="517">
        <v>0</v>
      </c>
      <c r="BN130" s="518">
        <v>139716</v>
      </c>
      <c r="BO130" s="517">
        <v>0</v>
      </c>
      <c r="BP130" s="517">
        <v>0</v>
      </c>
      <c r="BQ130" s="517">
        <v>0</v>
      </c>
      <c r="BR130" s="517">
        <v>2508</v>
      </c>
      <c r="BS130" s="517">
        <v>14596328</v>
      </c>
      <c r="BT130" s="518">
        <v>847517</v>
      </c>
      <c r="BU130" s="521">
        <v>58</v>
      </c>
      <c r="BV130" s="521">
        <v>867442</v>
      </c>
      <c r="BW130" s="516">
        <v>77226</v>
      </c>
    </row>
    <row r="131" spans="1:75">
      <c r="A131" s="491">
        <f t="shared" si="9"/>
        <v>2011</v>
      </c>
      <c r="B131" s="491">
        <v>7</v>
      </c>
      <c r="C131" s="522">
        <v>28439985</v>
      </c>
      <c r="D131" s="531">
        <v>1190523</v>
      </c>
      <c r="E131" s="531">
        <v>29630508</v>
      </c>
      <c r="F131" s="525">
        <v>12551117</v>
      </c>
      <c r="G131" s="525">
        <v>-66411</v>
      </c>
      <c r="H131" s="522">
        <v>12484706</v>
      </c>
      <c r="I131" s="525">
        <v>4223851</v>
      </c>
      <c r="J131" s="531">
        <v>-113030</v>
      </c>
      <c r="K131" s="531">
        <v>4110821</v>
      </c>
      <c r="L131" s="522">
        <v>239407</v>
      </c>
      <c r="M131" s="522">
        <v>1648995</v>
      </c>
      <c r="N131" s="522">
        <v>261514</v>
      </c>
      <c r="O131" s="531">
        <v>1910509</v>
      </c>
      <c r="P131" s="531">
        <v>48375951</v>
      </c>
      <c r="Q131" s="522">
        <v>0</v>
      </c>
      <c r="R131" s="531">
        <v>48375951</v>
      </c>
      <c r="S131" s="531"/>
      <c r="T131" s="531">
        <v>46465442</v>
      </c>
      <c r="U131" s="531">
        <v>46465442</v>
      </c>
      <c r="V131" s="516">
        <v>45454360</v>
      </c>
      <c r="W131" s="516">
        <v>45454360</v>
      </c>
      <c r="X131" s="518">
        <v>126494</v>
      </c>
      <c r="Y131" s="518">
        <v>13222</v>
      </c>
      <c r="Z131" s="516">
        <v>139716</v>
      </c>
      <c r="AA131" s="513"/>
      <c r="AB131" s="517">
        <v>888</v>
      </c>
      <c r="AC131" s="517">
        <v>1692060</v>
      </c>
      <c r="AD131" s="518">
        <v>-104618</v>
      </c>
      <c r="AE131" s="518">
        <v>90003</v>
      </c>
      <c r="AF131" s="518">
        <v>-14615</v>
      </c>
      <c r="AG131" s="517">
        <v>2414</v>
      </c>
      <c r="AH131" s="517">
        <v>13961681</v>
      </c>
      <c r="AI131" s="518">
        <v>-668477</v>
      </c>
      <c r="AJ131" s="519">
        <v>798864</v>
      </c>
      <c r="AK131" s="518">
        <v>130387</v>
      </c>
      <c r="AL131" s="517">
        <v>94</v>
      </c>
      <c r="AM131" s="517">
        <v>634647</v>
      </c>
      <c r="AN131" s="518">
        <v>-39141</v>
      </c>
      <c r="AO131" s="518">
        <v>48653</v>
      </c>
      <c r="AP131" s="518">
        <v>9512</v>
      </c>
      <c r="AQ131" s="517">
        <v>8</v>
      </c>
      <c r="AR131" s="517">
        <v>1105874</v>
      </c>
      <c r="AS131" s="518">
        <v>-31772</v>
      </c>
      <c r="AT131" s="518">
        <v>35392</v>
      </c>
      <c r="AU131" s="518">
        <v>3620</v>
      </c>
      <c r="AV131" s="517">
        <v>3</v>
      </c>
      <c r="AW131" s="517">
        <v>234976</v>
      </c>
      <c r="AX131" s="518">
        <v>-11918</v>
      </c>
      <c r="AY131" s="518">
        <v>9508</v>
      </c>
      <c r="AZ131" s="518">
        <v>-2410</v>
      </c>
      <c r="BA131" s="520">
        <v>126494</v>
      </c>
      <c r="BB131" s="517">
        <v>58</v>
      </c>
      <c r="BC131" s="517">
        <v>867442</v>
      </c>
      <c r="BD131" s="518">
        <v>-64622</v>
      </c>
      <c r="BE131" s="519">
        <v>77226</v>
      </c>
      <c r="BF131" s="518">
        <v>12604</v>
      </c>
      <c r="BG131" s="517">
        <v>1</v>
      </c>
      <c r="BH131" s="517">
        <v>127592</v>
      </c>
      <c r="BI131" s="518">
        <v>-5423</v>
      </c>
      <c r="BJ131" s="518">
        <v>6041</v>
      </c>
      <c r="BK131" s="518">
        <v>618</v>
      </c>
      <c r="BL131" s="520">
        <v>13222</v>
      </c>
      <c r="BM131" s="517">
        <v>0</v>
      </c>
      <c r="BN131" s="518">
        <v>139716</v>
      </c>
      <c r="BO131" s="517">
        <v>0</v>
      </c>
      <c r="BP131" s="517">
        <v>0</v>
      </c>
      <c r="BQ131" s="517">
        <v>0</v>
      </c>
      <c r="BR131" s="517">
        <v>2508</v>
      </c>
      <c r="BS131" s="517">
        <v>14596328</v>
      </c>
      <c r="BT131" s="518">
        <v>847517</v>
      </c>
      <c r="BU131" s="521">
        <v>58</v>
      </c>
      <c r="BV131" s="521">
        <v>867442</v>
      </c>
      <c r="BW131" s="516">
        <v>77226</v>
      </c>
    </row>
    <row r="132" spans="1:75">
      <c r="A132" s="491">
        <f t="shared" si="9"/>
        <v>2011</v>
      </c>
      <c r="B132" s="491">
        <v>8</v>
      </c>
      <c r="C132" s="522">
        <v>29902931</v>
      </c>
      <c r="D132" s="531">
        <v>685268</v>
      </c>
      <c r="E132" s="531">
        <v>30588199</v>
      </c>
      <c r="F132" s="525">
        <v>12905189</v>
      </c>
      <c r="G132" s="525">
        <v>-132191</v>
      </c>
      <c r="H132" s="522">
        <v>12772998</v>
      </c>
      <c r="I132" s="525">
        <v>4240720</v>
      </c>
      <c r="J132" s="531">
        <v>121198</v>
      </c>
      <c r="K132" s="531">
        <v>4361918</v>
      </c>
      <c r="L132" s="522">
        <v>239854</v>
      </c>
      <c r="M132" s="522">
        <v>1618180</v>
      </c>
      <c r="N132" s="522">
        <v>265853</v>
      </c>
      <c r="O132" s="531">
        <v>1884033</v>
      </c>
      <c r="P132" s="531">
        <v>49847002</v>
      </c>
      <c r="Q132" s="522">
        <v>0</v>
      </c>
      <c r="R132" s="531">
        <v>49847002</v>
      </c>
      <c r="S132" s="531"/>
      <c r="T132" s="531">
        <v>47962969</v>
      </c>
      <c r="U132" s="531">
        <v>47962969</v>
      </c>
      <c r="V132" s="516">
        <v>47288694</v>
      </c>
      <c r="W132" s="516">
        <v>47288694</v>
      </c>
      <c r="X132" s="518">
        <v>126494</v>
      </c>
      <c r="Y132" s="518">
        <v>13222</v>
      </c>
      <c r="Z132" s="516">
        <v>139716</v>
      </c>
      <c r="AA132" s="513"/>
      <c r="AB132" s="517">
        <v>888</v>
      </c>
      <c r="AC132" s="517">
        <v>1692060</v>
      </c>
      <c r="AD132" s="518">
        <v>-104618</v>
      </c>
      <c r="AE132" s="518">
        <v>90003</v>
      </c>
      <c r="AF132" s="518">
        <v>-14615</v>
      </c>
      <c r="AG132" s="517">
        <v>2414</v>
      </c>
      <c r="AH132" s="517">
        <v>13961681</v>
      </c>
      <c r="AI132" s="518">
        <v>-668477</v>
      </c>
      <c r="AJ132" s="519">
        <v>798864</v>
      </c>
      <c r="AK132" s="518">
        <v>130387</v>
      </c>
      <c r="AL132" s="517">
        <v>94</v>
      </c>
      <c r="AM132" s="517">
        <v>634647</v>
      </c>
      <c r="AN132" s="518">
        <v>-39141</v>
      </c>
      <c r="AO132" s="518">
        <v>48653</v>
      </c>
      <c r="AP132" s="518">
        <v>9512</v>
      </c>
      <c r="AQ132" s="517">
        <v>8</v>
      </c>
      <c r="AR132" s="517">
        <v>1105874</v>
      </c>
      <c r="AS132" s="518">
        <v>-31772</v>
      </c>
      <c r="AT132" s="518">
        <v>35392</v>
      </c>
      <c r="AU132" s="518">
        <v>3620</v>
      </c>
      <c r="AV132" s="517">
        <v>3</v>
      </c>
      <c r="AW132" s="517">
        <v>234976</v>
      </c>
      <c r="AX132" s="518">
        <v>-11918</v>
      </c>
      <c r="AY132" s="518">
        <v>9508</v>
      </c>
      <c r="AZ132" s="518">
        <v>-2410</v>
      </c>
      <c r="BA132" s="520">
        <v>126494</v>
      </c>
      <c r="BB132" s="517">
        <v>58</v>
      </c>
      <c r="BC132" s="517">
        <v>867442</v>
      </c>
      <c r="BD132" s="518">
        <v>-64622</v>
      </c>
      <c r="BE132" s="519">
        <v>77226</v>
      </c>
      <c r="BF132" s="518">
        <v>12604</v>
      </c>
      <c r="BG132" s="517">
        <v>1</v>
      </c>
      <c r="BH132" s="517">
        <v>127592</v>
      </c>
      <c r="BI132" s="518">
        <v>-5423</v>
      </c>
      <c r="BJ132" s="518">
        <v>6041</v>
      </c>
      <c r="BK132" s="518">
        <v>618</v>
      </c>
      <c r="BL132" s="520">
        <v>13222</v>
      </c>
      <c r="BM132" s="517">
        <v>0</v>
      </c>
      <c r="BN132" s="518">
        <v>139716</v>
      </c>
      <c r="BO132" s="517">
        <v>0</v>
      </c>
      <c r="BP132" s="517">
        <v>0</v>
      </c>
      <c r="BQ132" s="517">
        <v>0</v>
      </c>
      <c r="BR132" s="517">
        <v>2508</v>
      </c>
      <c r="BS132" s="517">
        <v>14596328</v>
      </c>
      <c r="BT132" s="518">
        <v>847517</v>
      </c>
      <c r="BU132" s="521">
        <v>58</v>
      </c>
      <c r="BV132" s="521">
        <v>867442</v>
      </c>
      <c r="BW132" s="516">
        <v>77226</v>
      </c>
    </row>
    <row r="133" spans="1:75">
      <c r="A133" s="491">
        <f t="shared" si="9"/>
        <v>2011</v>
      </c>
      <c r="B133" s="491">
        <v>9</v>
      </c>
      <c r="C133" s="522">
        <v>27021199</v>
      </c>
      <c r="D133" s="531">
        <v>-2933764</v>
      </c>
      <c r="E133" s="531">
        <v>24087435</v>
      </c>
      <c r="F133" s="525">
        <v>12746318</v>
      </c>
      <c r="G133" s="525">
        <v>-541446</v>
      </c>
      <c r="H133" s="522">
        <v>12204872</v>
      </c>
      <c r="I133" s="525">
        <v>4006757</v>
      </c>
      <c r="J133" s="531">
        <v>-115658</v>
      </c>
      <c r="K133" s="531">
        <v>3891099</v>
      </c>
      <c r="L133" s="522">
        <v>240386</v>
      </c>
      <c r="M133" s="522">
        <v>1433356</v>
      </c>
      <c r="N133" s="522">
        <v>232440</v>
      </c>
      <c r="O133" s="531">
        <v>1665796</v>
      </c>
      <c r="P133" s="531">
        <v>42089588</v>
      </c>
      <c r="Q133" s="522">
        <v>0</v>
      </c>
      <c r="R133" s="531">
        <v>42089588</v>
      </c>
      <c r="S133" s="531"/>
      <c r="T133" s="531">
        <v>40423792</v>
      </c>
      <c r="U133" s="531">
        <v>40423792</v>
      </c>
      <c r="V133" s="516">
        <v>44014660</v>
      </c>
      <c r="W133" s="516">
        <v>44014660</v>
      </c>
      <c r="X133" s="518">
        <v>126494</v>
      </c>
      <c r="Y133" s="518">
        <v>13222</v>
      </c>
      <c r="Z133" s="516">
        <v>139716</v>
      </c>
      <c r="AA133" s="513"/>
      <c r="AB133" s="517">
        <v>888</v>
      </c>
      <c r="AC133" s="517">
        <v>1692060</v>
      </c>
      <c r="AD133" s="518">
        <v>-104618</v>
      </c>
      <c r="AE133" s="518">
        <v>90003</v>
      </c>
      <c r="AF133" s="518">
        <v>-14615</v>
      </c>
      <c r="AG133" s="517">
        <v>2414</v>
      </c>
      <c r="AH133" s="517">
        <v>13961681</v>
      </c>
      <c r="AI133" s="518">
        <v>-668477</v>
      </c>
      <c r="AJ133" s="519">
        <v>798864</v>
      </c>
      <c r="AK133" s="518">
        <v>130387</v>
      </c>
      <c r="AL133" s="517">
        <v>94</v>
      </c>
      <c r="AM133" s="517">
        <v>634647</v>
      </c>
      <c r="AN133" s="518">
        <v>-39141</v>
      </c>
      <c r="AO133" s="518">
        <v>48653</v>
      </c>
      <c r="AP133" s="518">
        <v>9512</v>
      </c>
      <c r="AQ133" s="517">
        <v>8</v>
      </c>
      <c r="AR133" s="517">
        <v>1105874</v>
      </c>
      <c r="AS133" s="518">
        <v>-31772</v>
      </c>
      <c r="AT133" s="518">
        <v>35392</v>
      </c>
      <c r="AU133" s="518">
        <v>3620</v>
      </c>
      <c r="AV133" s="517">
        <v>3</v>
      </c>
      <c r="AW133" s="517">
        <v>234976</v>
      </c>
      <c r="AX133" s="518">
        <v>-11918</v>
      </c>
      <c r="AY133" s="518">
        <v>9508</v>
      </c>
      <c r="AZ133" s="518">
        <v>-2410</v>
      </c>
      <c r="BA133" s="520">
        <v>126494</v>
      </c>
      <c r="BB133" s="517">
        <v>58</v>
      </c>
      <c r="BC133" s="517">
        <v>867442</v>
      </c>
      <c r="BD133" s="518">
        <v>-64622</v>
      </c>
      <c r="BE133" s="519">
        <v>77226</v>
      </c>
      <c r="BF133" s="518">
        <v>12604</v>
      </c>
      <c r="BG133" s="517">
        <v>1</v>
      </c>
      <c r="BH133" s="517">
        <v>127592</v>
      </c>
      <c r="BI133" s="518">
        <v>-5423</v>
      </c>
      <c r="BJ133" s="518">
        <v>6041</v>
      </c>
      <c r="BK133" s="518">
        <v>618</v>
      </c>
      <c r="BL133" s="520">
        <v>13222</v>
      </c>
      <c r="BM133" s="517">
        <v>0</v>
      </c>
      <c r="BN133" s="518">
        <v>139716</v>
      </c>
      <c r="BO133" s="517">
        <v>0</v>
      </c>
      <c r="BP133" s="517">
        <v>0</v>
      </c>
      <c r="BQ133" s="517">
        <v>0</v>
      </c>
      <c r="BR133" s="517">
        <v>2508</v>
      </c>
      <c r="BS133" s="517">
        <v>14596328</v>
      </c>
      <c r="BT133" s="518">
        <v>847517</v>
      </c>
      <c r="BU133" s="521">
        <v>58</v>
      </c>
      <c r="BV133" s="521">
        <v>867442</v>
      </c>
      <c r="BW133" s="516">
        <v>77226</v>
      </c>
    </row>
    <row r="134" spans="1:75">
      <c r="A134" s="491">
        <f t="shared" si="9"/>
        <v>2011</v>
      </c>
      <c r="B134" s="491">
        <v>10</v>
      </c>
      <c r="C134" s="522">
        <v>21096570</v>
      </c>
      <c r="D134" s="531">
        <v>-2228443</v>
      </c>
      <c r="E134" s="531">
        <v>18868127</v>
      </c>
      <c r="F134" s="525">
        <v>11586575</v>
      </c>
      <c r="G134" s="525">
        <v>142772</v>
      </c>
      <c r="H134" s="522">
        <v>11729347</v>
      </c>
      <c r="I134" s="525">
        <v>3666193</v>
      </c>
      <c r="J134" s="531">
        <v>76943</v>
      </c>
      <c r="K134" s="531">
        <v>3743136</v>
      </c>
      <c r="L134" s="522">
        <v>240820</v>
      </c>
      <c r="M134" s="522">
        <v>1252116</v>
      </c>
      <c r="N134" s="522">
        <v>203056</v>
      </c>
      <c r="O134" s="531">
        <v>1455172</v>
      </c>
      <c r="P134" s="531">
        <v>36036602</v>
      </c>
      <c r="Q134" s="522">
        <v>0</v>
      </c>
      <c r="R134" s="531">
        <v>36036602</v>
      </c>
      <c r="S134" s="531"/>
      <c r="T134" s="531">
        <v>34581430</v>
      </c>
      <c r="U134" s="531">
        <v>34581430</v>
      </c>
      <c r="V134" s="516">
        <v>36590158</v>
      </c>
      <c r="W134" s="516">
        <v>36590158</v>
      </c>
      <c r="X134" s="518">
        <v>-297648</v>
      </c>
      <c r="Y134" s="518">
        <v>-25031</v>
      </c>
      <c r="Z134" s="516">
        <v>-322679</v>
      </c>
      <c r="AA134" s="513"/>
      <c r="AB134" s="517">
        <v>888</v>
      </c>
      <c r="AC134" s="517">
        <v>1692060</v>
      </c>
      <c r="AD134" s="518">
        <v>-104618</v>
      </c>
      <c r="AE134" s="518">
        <v>90003</v>
      </c>
      <c r="AF134" s="518">
        <v>-14615</v>
      </c>
      <c r="AG134" s="517">
        <v>2414</v>
      </c>
      <c r="AH134" s="517">
        <v>9994003</v>
      </c>
      <c r="AI134" s="518">
        <v>-668477</v>
      </c>
      <c r="AJ134" s="519">
        <v>403148</v>
      </c>
      <c r="AK134" s="518">
        <v>-265329</v>
      </c>
      <c r="AL134" s="517">
        <v>94</v>
      </c>
      <c r="AM134" s="517">
        <v>634647</v>
      </c>
      <c r="AN134" s="518">
        <v>-39141</v>
      </c>
      <c r="AO134" s="518">
        <v>20227</v>
      </c>
      <c r="AP134" s="518">
        <v>-18914</v>
      </c>
      <c r="AQ134" s="517">
        <v>8</v>
      </c>
      <c r="AR134" s="517">
        <v>1105874</v>
      </c>
      <c r="AS134" s="518">
        <v>-31772</v>
      </c>
      <c r="AT134" s="518">
        <v>35392</v>
      </c>
      <c r="AU134" s="518">
        <v>3620</v>
      </c>
      <c r="AV134" s="517">
        <v>3</v>
      </c>
      <c r="AW134" s="517">
        <v>234976</v>
      </c>
      <c r="AX134" s="518">
        <v>-11918</v>
      </c>
      <c r="AY134" s="518">
        <v>9508</v>
      </c>
      <c r="AZ134" s="518">
        <v>-2410</v>
      </c>
      <c r="BA134" s="520">
        <v>-297648</v>
      </c>
      <c r="BB134" s="517">
        <v>58</v>
      </c>
      <c r="BC134" s="517">
        <v>1046470</v>
      </c>
      <c r="BD134" s="518">
        <v>-64622</v>
      </c>
      <c r="BE134" s="519">
        <v>38973</v>
      </c>
      <c r="BF134" s="518">
        <v>-25649</v>
      </c>
      <c r="BG134" s="517">
        <v>1</v>
      </c>
      <c r="BH134" s="517">
        <v>127592</v>
      </c>
      <c r="BI134" s="518">
        <v>-5423</v>
      </c>
      <c r="BJ134" s="518">
        <v>6041</v>
      </c>
      <c r="BK134" s="518">
        <v>618</v>
      </c>
      <c r="BL134" s="520">
        <v>-25031</v>
      </c>
      <c r="BM134" s="517">
        <v>0</v>
      </c>
      <c r="BN134" s="518">
        <v>-322679</v>
      </c>
      <c r="BO134" s="517">
        <v>0</v>
      </c>
      <c r="BP134" s="517">
        <v>0</v>
      </c>
      <c r="BQ134" s="517">
        <v>0</v>
      </c>
      <c r="BR134" s="517">
        <v>2508</v>
      </c>
      <c r="BS134" s="517">
        <v>10628650</v>
      </c>
      <c r="BT134" s="518">
        <v>423375</v>
      </c>
      <c r="BU134" s="521">
        <v>58</v>
      </c>
      <c r="BV134" s="521">
        <v>1046470</v>
      </c>
      <c r="BW134" s="516">
        <v>38973</v>
      </c>
    </row>
    <row r="135" spans="1:75">
      <c r="A135" s="491">
        <f t="shared" si="9"/>
        <v>2011</v>
      </c>
      <c r="B135" s="491">
        <v>11</v>
      </c>
      <c r="C135" s="522">
        <v>16845409</v>
      </c>
      <c r="D135" s="531">
        <v>-1529591</v>
      </c>
      <c r="E135" s="531">
        <v>15315818</v>
      </c>
      <c r="F135" s="525">
        <v>9861350</v>
      </c>
      <c r="G135" s="525">
        <v>-17340</v>
      </c>
      <c r="H135" s="522">
        <v>9844010</v>
      </c>
      <c r="I135" s="525">
        <v>3514823</v>
      </c>
      <c r="J135" s="531">
        <v>77367</v>
      </c>
      <c r="K135" s="531">
        <v>3592190</v>
      </c>
      <c r="L135" s="522">
        <v>241342</v>
      </c>
      <c r="M135" s="522">
        <v>1194895</v>
      </c>
      <c r="N135" s="522">
        <v>177276</v>
      </c>
      <c r="O135" s="531">
        <v>1372171</v>
      </c>
      <c r="P135" s="531">
        <v>30365531</v>
      </c>
      <c r="Q135" s="522">
        <v>0</v>
      </c>
      <c r="R135" s="531">
        <v>30365531</v>
      </c>
      <c r="S135" s="531"/>
      <c r="T135" s="531">
        <v>28993360</v>
      </c>
      <c r="U135" s="531">
        <v>28993360</v>
      </c>
      <c r="V135" s="516">
        <v>30462924</v>
      </c>
      <c r="W135" s="516">
        <v>30462924</v>
      </c>
      <c r="X135" s="518">
        <v>-297648</v>
      </c>
      <c r="Y135" s="518">
        <v>-25031</v>
      </c>
      <c r="Z135" s="516">
        <v>-322679</v>
      </c>
      <c r="AA135" s="513"/>
      <c r="AB135" s="517">
        <v>888</v>
      </c>
      <c r="AC135" s="517">
        <v>1692060</v>
      </c>
      <c r="AD135" s="518">
        <v>-104618</v>
      </c>
      <c r="AE135" s="518">
        <v>90003</v>
      </c>
      <c r="AF135" s="518">
        <v>-14615</v>
      </c>
      <c r="AG135" s="517">
        <v>2414</v>
      </c>
      <c r="AH135" s="517">
        <v>9994003</v>
      </c>
      <c r="AI135" s="518">
        <v>-668477</v>
      </c>
      <c r="AJ135" s="519">
        <v>403148</v>
      </c>
      <c r="AK135" s="518">
        <v>-265329</v>
      </c>
      <c r="AL135" s="517">
        <v>94</v>
      </c>
      <c r="AM135" s="517">
        <v>634647</v>
      </c>
      <c r="AN135" s="518">
        <v>-39141</v>
      </c>
      <c r="AO135" s="518">
        <v>20227</v>
      </c>
      <c r="AP135" s="518">
        <v>-18914</v>
      </c>
      <c r="AQ135" s="517">
        <v>8</v>
      </c>
      <c r="AR135" s="517">
        <v>1105874</v>
      </c>
      <c r="AS135" s="518">
        <v>-31772</v>
      </c>
      <c r="AT135" s="518">
        <v>35392</v>
      </c>
      <c r="AU135" s="518">
        <v>3620</v>
      </c>
      <c r="AV135" s="517">
        <v>3</v>
      </c>
      <c r="AW135" s="517">
        <v>234976</v>
      </c>
      <c r="AX135" s="518">
        <v>-11918</v>
      </c>
      <c r="AY135" s="518">
        <v>9508</v>
      </c>
      <c r="AZ135" s="518">
        <v>-2410</v>
      </c>
      <c r="BA135" s="520">
        <v>-297648</v>
      </c>
      <c r="BB135" s="517">
        <v>58</v>
      </c>
      <c r="BC135" s="517">
        <v>1046470</v>
      </c>
      <c r="BD135" s="518">
        <v>-64622</v>
      </c>
      <c r="BE135" s="519">
        <v>38973</v>
      </c>
      <c r="BF135" s="518">
        <v>-25649</v>
      </c>
      <c r="BG135" s="517">
        <v>1</v>
      </c>
      <c r="BH135" s="517">
        <v>127592</v>
      </c>
      <c r="BI135" s="518">
        <v>-5423</v>
      </c>
      <c r="BJ135" s="518">
        <v>6041</v>
      </c>
      <c r="BK135" s="518">
        <v>618</v>
      </c>
      <c r="BL135" s="520">
        <v>-25031</v>
      </c>
      <c r="BM135" s="517">
        <v>0</v>
      </c>
      <c r="BN135" s="518">
        <v>-322679</v>
      </c>
      <c r="BO135" s="517">
        <v>0</v>
      </c>
      <c r="BP135" s="517">
        <v>0</v>
      </c>
      <c r="BQ135" s="517">
        <v>0</v>
      </c>
      <c r="BR135" s="517">
        <v>2508</v>
      </c>
      <c r="BS135" s="517">
        <v>10628650</v>
      </c>
      <c r="BT135" s="518">
        <v>423375</v>
      </c>
      <c r="BU135" s="521">
        <v>58</v>
      </c>
      <c r="BV135" s="521">
        <v>1046470</v>
      </c>
      <c r="BW135" s="516">
        <v>38973</v>
      </c>
    </row>
    <row r="136" spans="1:75">
      <c r="A136" s="491">
        <f t="shared" si="9"/>
        <v>2011</v>
      </c>
      <c r="B136" s="491">
        <v>12</v>
      </c>
      <c r="C136" s="522">
        <v>20690137</v>
      </c>
      <c r="D136" s="531">
        <v>2489862</v>
      </c>
      <c r="E136" s="531">
        <v>23179999</v>
      </c>
      <c r="F136" s="525">
        <v>10356024</v>
      </c>
      <c r="G136" s="525">
        <v>-35801</v>
      </c>
      <c r="H136" s="522">
        <v>10320223</v>
      </c>
      <c r="I136" s="525">
        <v>3299593</v>
      </c>
      <c r="J136" s="531">
        <v>-118584</v>
      </c>
      <c r="K136" s="531">
        <v>3181009</v>
      </c>
      <c r="L136" s="522">
        <v>241782</v>
      </c>
      <c r="M136" s="522">
        <v>1411498</v>
      </c>
      <c r="N136" s="522">
        <v>203099</v>
      </c>
      <c r="O136" s="531">
        <v>1614597</v>
      </c>
      <c r="P136" s="531">
        <v>38537610</v>
      </c>
      <c r="Q136" s="522">
        <v>0</v>
      </c>
      <c r="R136" s="531">
        <v>38537610</v>
      </c>
      <c r="S136" s="531"/>
      <c r="T136" s="531">
        <v>36923013</v>
      </c>
      <c r="U136" s="531">
        <v>36923013</v>
      </c>
      <c r="V136" s="516">
        <v>34587536</v>
      </c>
      <c r="W136" s="516">
        <v>34587536</v>
      </c>
      <c r="X136" s="518">
        <v>-297648</v>
      </c>
      <c r="Y136" s="518">
        <v>-25031</v>
      </c>
      <c r="Z136" s="516">
        <v>-322679</v>
      </c>
      <c r="AA136" s="513"/>
      <c r="AB136" s="517">
        <v>888</v>
      </c>
      <c r="AC136" s="517">
        <v>1692060</v>
      </c>
      <c r="AD136" s="518">
        <v>-104618</v>
      </c>
      <c r="AE136" s="518">
        <v>90003</v>
      </c>
      <c r="AF136" s="518">
        <v>-14615</v>
      </c>
      <c r="AG136" s="517">
        <v>2414</v>
      </c>
      <c r="AH136" s="517">
        <v>9994003</v>
      </c>
      <c r="AI136" s="518">
        <v>-668477</v>
      </c>
      <c r="AJ136" s="519">
        <v>403148</v>
      </c>
      <c r="AK136" s="518">
        <v>-265329</v>
      </c>
      <c r="AL136" s="517">
        <v>94</v>
      </c>
      <c r="AM136" s="517">
        <v>634647</v>
      </c>
      <c r="AN136" s="518">
        <v>-39141</v>
      </c>
      <c r="AO136" s="518">
        <v>20227</v>
      </c>
      <c r="AP136" s="518">
        <v>-18914</v>
      </c>
      <c r="AQ136" s="517">
        <v>8</v>
      </c>
      <c r="AR136" s="517">
        <v>1105874</v>
      </c>
      <c r="AS136" s="518">
        <v>-31772</v>
      </c>
      <c r="AT136" s="518">
        <v>35392</v>
      </c>
      <c r="AU136" s="518">
        <v>3620</v>
      </c>
      <c r="AV136" s="517">
        <v>3</v>
      </c>
      <c r="AW136" s="517">
        <v>234976</v>
      </c>
      <c r="AX136" s="518">
        <v>-11918</v>
      </c>
      <c r="AY136" s="518">
        <v>9508</v>
      </c>
      <c r="AZ136" s="518">
        <v>-2410</v>
      </c>
      <c r="BA136" s="520">
        <v>-297648</v>
      </c>
      <c r="BB136" s="517">
        <v>58</v>
      </c>
      <c r="BC136" s="517">
        <v>1046470</v>
      </c>
      <c r="BD136" s="518">
        <v>-64622</v>
      </c>
      <c r="BE136" s="519">
        <v>38973</v>
      </c>
      <c r="BF136" s="518">
        <v>-25649</v>
      </c>
      <c r="BG136" s="517">
        <v>1</v>
      </c>
      <c r="BH136" s="517">
        <v>127592</v>
      </c>
      <c r="BI136" s="518">
        <v>-5423</v>
      </c>
      <c r="BJ136" s="518">
        <v>6041</v>
      </c>
      <c r="BK136" s="518">
        <v>618</v>
      </c>
      <c r="BL136" s="520">
        <v>-25031</v>
      </c>
      <c r="BM136" s="517">
        <v>0</v>
      </c>
      <c r="BN136" s="518">
        <v>-322679</v>
      </c>
      <c r="BO136" s="517">
        <v>0</v>
      </c>
      <c r="BP136" s="517">
        <v>0</v>
      </c>
      <c r="BQ136" s="517">
        <v>0</v>
      </c>
      <c r="BR136" s="517">
        <v>2508</v>
      </c>
      <c r="BS136" s="517">
        <v>10628650</v>
      </c>
      <c r="BT136" s="518">
        <v>423375</v>
      </c>
      <c r="BU136" s="521">
        <v>58</v>
      </c>
      <c r="BV136" s="521">
        <v>1046470</v>
      </c>
      <c r="BW136" s="516">
        <v>38973</v>
      </c>
    </row>
    <row r="137" spans="1:75">
      <c r="B137" s="492" t="s">
        <v>112</v>
      </c>
      <c r="C137" s="525">
        <v>272562267</v>
      </c>
      <c r="D137" s="513">
        <v>1112590</v>
      </c>
      <c r="E137" s="513">
        <v>273674857</v>
      </c>
      <c r="F137" s="513">
        <v>133922350</v>
      </c>
      <c r="G137" s="513">
        <v>640094</v>
      </c>
      <c r="H137" s="531">
        <v>134562444</v>
      </c>
      <c r="I137" s="513">
        <v>45229692</v>
      </c>
      <c r="J137" s="513">
        <v>69689</v>
      </c>
      <c r="K137" s="513">
        <v>45299381</v>
      </c>
      <c r="L137" s="525">
        <v>2869703</v>
      </c>
      <c r="M137" s="531">
        <v>16665138</v>
      </c>
      <c r="N137" s="531">
        <v>2583491</v>
      </c>
      <c r="O137" s="531">
        <v>19248629</v>
      </c>
      <c r="P137" s="531">
        <v>475655014</v>
      </c>
      <c r="Q137" s="522">
        <v>0</v>
      </c>
      <c r="R137" s="531">
        <v>475655014</v>
      </c>
      <c r="S137" s="513">
        <v>12313602</v>
      </c>
      <c r="T137" s="531">
        <v>456406385</v>
      </c>
      <c r="U137" s="531">
        <v>456406385</v>
      </c>
      <c r="V137" s="531">
        <v>454584012</v>
      </c>
      <c r="W137" s="531">
        <v>454584012</v>
      </c>
      <c r="X137" s="531">
        <v>-1875208</v>
      </c>
      <c r="Y137" s="531">
        <v>-147360</v>
      </c>
      <c r="Z137" s="531">
        <v>-2022568</v>
      </c>
      <c r="AA137" s="513"/>
      <c r="AB137" s="533"/>
      <c r="AC137" s="533">
        <v>20304720</v>
      </c>
      <c r="AD137" s="534">
        <v>-1255416</v>
      </c>
      <c r="AE137" s="534">
        <v>1080036</v>
      </c>
      <c r="AF137" s="534">
        <v>-175380</v>
      </c>
      <c r="AG137" s="533"/>
      <c r="AH137" s="533">
        <v>135798748</v>
      </c>
      <c r="AI137" s="534">
        <v>-8021724</v>
      </c>
      <c r="AJ137" s="535">
        <v>6420640</v>
      </c>
      <c r="AK137" s="534">
        <v>-1601084</v>
      </c>
      <c r="AL137" s="533"/>
      <c r="AM137" s="533">
        <v>7615764</v>
      </c>
      <c r="AN137" s="534">
        <v>-469692</v>
      </c>
      <c r="AO137" s="534">
        <v>356428</v>
      </c>
      <c r="AP137" s="534">
        <v>-113264</v>
      </c>
      <c r="AQ137" s="533"/>
      <c r="AR137" s="533">
        <v>13270488</v>
      </c>
      <c r="AS137" s="534">
        <v>-381264</v>
      </c>
      <c r="AT137" s="534">
        <v>424704</v>
      </c>
      <c r="AU137" s="534">
        <v>43440</v>
      </c>
      <c r="AV137" s="533"/>
      <c r="AW137" s="533">
        <v>2819712</v>
      </c>
      <c r="AX137" s="534">
        <v>-143016</v>
      </c>
      <c r="AY137" s="534">
        <v>114096</v>
      </c>
      <c r="AZ137" s="534">
        <v>-28920</v>
      </c>
      <c r="BA137" s="536">
        <v>-1875208</v>
      </c>
      <c r="BB137" s="533"/>
      <c r="BC137" s="533">
        <v>11841528</v>
      </c>
      <c r="BD137" s="534">
        <v>-775464</v>
      </c>
      <c r="BE137" s="535">
        <v>620688</v>
      </c>
      <c r="BF137" s="534">
        <v>-154776</v>
      </c>
      <c r="BG137" s="533"/>
      <c r="BH137" s="533">
        <v>1531104</v>
      </c>
      <c r="BI137" s="534">
        <v>-65076</v>
      </c>
      <c r="BJ137" s="534">
        <v>72492</v>
      </c>
      <c r="BK137" s="534">
        <v>7416</v>
      </c>
      <c r="BL137" s="536">
        <v>-147360</v>
      </c>
      <c r="BM137" s="517">
        <v>0</v>
      </c>
      <c r="BN137" s="534">
        <v>-2022568</v>
      </c>
      <c r="BO137" s="517">
        <v>0</v>
      </c>
      <c r="BP137" s="517">
        <v>0</v>
      </c>
      <c r="BQ137" s="517">
        <v>0</v>
      </c>
      <c r="BS137" s="533">
        <v>143414512</v>
      </c>
      <c r="BT137" s="534">
        <v>6777068</v>
      </c>
      <c r="BV137" s="533">
        <v>11841528</v>
      </c>
      <c r="BW137" s="534">
        <v>620688</v>
      </c>
    </row>
    <row r="138" spans="1:75">
      <c r="A138" s="491">
        <f t="shared" ref="A138:A149" si="10">A125+1</f>
        <v>2012</v>
      </c>
      <c r="B138" s="491">
        <v>1</v>
      </c>
      <c r="C138" s="522">
        <v>25439389</v>
      </c>
      <c r="D138" s="531">
        <v>1283151</v>
      </c>
      <c r="E138" s="531">
        <v>26722540</v>
      </c>
      <c r="F138" s="525">
        <v>10505439</v>
      </c>
      <c r="G138" s="531">
        <v>-1271516</v>
      </c>
      <c r="H138" s="531">
        <v>9233923</v>
      </c>
      <c r="I138" s="525">
        <v>3352900</v>
      </c>
      <c r="J138" s="531">
        <v>-166412</v>
      </c>
      <c r="K138" s="531">
        <v>3186488</v>
      </c>
      <c r="L138" s="522">
        <v>242390</v>
      </c>
      <c r="M138" s="522">
        <v>1589435</v>
      </c>
      <c r="N138" s="522">
        <v>222844</v>
      </c>
      <c r="O138" s="531">
        <v>1812279</v>
      </c>
      <c r="P138" s="531">
        <v>41197620</v>
      </c>
      <c r="Q138" s="522">
        <v>0</v>
      </c>
      <c r="R138" s="531">
        <v>41197620</v>
      </c>
      <c r="S138" s="531"/>
      <c r="T138" s="531">
        <v>39385341</v>
      </c>
      <c r="U138" s="531">
        <v>39385341</v>
      </c>
      <c r="V138" s="516">
        <v>39540118</v>
      </c>
      <c r="W138" s="516">
        <v>39540118</v>
      </c>
      <c r="X138" s="518">
        <v>-297648</v>
      </c>
      <c r="Y138" s="518">
        <v>-25031</v>
      </c>
      <c r="Z138" s="516">
        <v>-322679</v>
      </c>
      <c r="AA138" s="531"/>
      <c r="AB138" s="517">
        <v>888</v>
      </c>
      <c r="AC138" s="517">
        <v>1692060</v>
      </c>
      <c r="AD138" s="518">
        <v>-104618</v>
      </c>
      <c r="AE138" s="518">
        <v>90003</v>
      </c>
      <c r="AF138" s="518">
        <v>-14615</v>
      </c>
      <c r="AG138" s="517">
        <v>2414</v>
      </c>
      <c r="AH138" s="517">
        <v>9994003</v>
      </c>
      <c r="AI138" s="518">
        <v>-668477</v>
      </c>
      <c r="AJ138" s="519">
        <v>403148</v>
      </c>
      <c r="AK138" s="518">
        <v>-265329</v>
      </c>
      <c r="AL138" s="517">
        <v>94</v>
      </c>
      <c r="AM138" s="517">
        <v>634647</v>
      </c>
      <c r="AN138" s="518">
        <v>-39141</v>
      </c>
      <c r="AO138" s="518">
        <v>20227</v>
      </c>
      <c r="AP138" s="518">
        <v>-18914</v>
      </c>
      <c r="AQ138" s="517">
        <v>8</v>
      </c>
      <c r="AR138" s="517">
        <v>1105874</v>
      </c>
      <c r="AS138" s="518">
        <v>-31772</v>
      </c>
      <c r="AT138" s="518">
        <v>35392</v>
      </c>
      <c r="AU138" s="518">
        <v>3620</v>
      </c>
      <c r="AV138" s="517">
        <v>3</v>
      </c>
      <c r="AW138" s="517">
        <v>234976</v>
      </c>
      <c r="AX138" s="518">
        <v>-11918</v>
      </c>
      <c r="AY138" s="518">
        <v>9508</v>
      </c>
      <c r="AZ138" s="518">
        <v>-2410</v>
      </c>
      <c r="BA138" s="520">
        <v>-297648</v>
      </c>
      <c r="BB138" s="517">
        <v>58</v>
      </c>
      <c r="BC138" s="517">
        <v>1046470</v>
      </c>
      <c r="BD138" s="518">
        <v>-64622</v>
      </c>
      <c r="BE138" s="519">
        <v>38973</v>
      </c>
      <c r="BF138" s="518">
        <v>-25649</v>
      </c>
      <c r="BG138" s="517">
        <v>1</v>
      </c>
      <c r="BH138" s="517">
        <v>127592</v>
      </c>
      <c r="BI138" s="518">
        <v>-5423</v>
      </c>
      <c r="BJ138" s="518">
        <v>6041</v>
      </c>
      <c r="BK138" s="518">
        <v>618</v>
      </c>
      <c r="BL138" s="520">
        <v>-25031</v>
      </c>
      <c r="BM138" s="517">
        <v>0</v>
      </c>
      <c r="BN138" s="518">
        <v>-322679</v>
      </c>
      <c r="BO138" s="517">
        <v>0</v>
      </c>
      <c r="BP138" s="517">
        <v>0</v>
      </c>
      <c r="BQ138" s="517">
        <v>0</v>
      </c>
      <c r="BR138" s="517">
        <v>2508</v>
      </c>
      <c r="BS138" s="517">
        <v>10628650</v>
      </c>
      <c r="BT138" s="518">
        <v>423375</v>
      </c>
      <c r="BU138" s="521">
        <v>58</v>
      </c>
      <c r="BV138" s="521">
        <v>1046470</v>
      </c>
      <c r="BW138" s="516">
        <v>38973</v>
      </c>
    </row>
    <row r="139" spans="1:75">
      <c r="A139" s="491">
        <f t="shared" si="10"/>
        <v>2012</v>
      </c>
      <c r="B139" s="491">
        <v>2</v>
      </c>
      <c r="C139" s="522">
        <v>22427530</v>
      </c>
      <c r="D139" s="531">
        <v>-2759321</v>
      </c>
      <c r="E139" s="531">
        <v>19668209</v>
      </c>
      <c r="F139" s="525">
        <v>10419119</v>
      </c>
      <c r="G139" s="531">
        <v>-472298</v>
      </c>
      <c r="H139" s="531">
        <v>9946821</v>
      </c>
      <c r="I139" s="525">
        <v>3314129</v>
      </c>
      <c r="J139" s="531">
        <v>10475</v>
      </c>
      <c r="K139" s="531">
        <v>3324604</v>
      </c>
      <c r="L139" s="522">
        <v>242916</v>
      </c>
      <c r="M139" s="522">
        <v>1388814</v>
      </c>
      <c r="N139" s="522">
        <v>199907</v>
      </c>
      <c r="O139" s="531">
        <v>1588721</v>
      </c>
      <c r="P139" s="531">
        <v>34771271</v>
      </c>
      <c r="Q139" s="522">
        <v>0</v>
      </c>
      <c r="R139" s="531">
        <v>34771271</v>
      </c>
      <c r="S139" s="531"/>
      <c r="T139" s="531">
        <v>33182550</v>
      </c>
      <c r="U139" s="531">
        <v>33182550</v>
      </c>
      <c r="V139" s="516">
        <v>36403694</v>
      </c>
      <c r="W139" s="516">
        <v>36403694</v>
      </c>
      <c r="X139" s="518">
        <v>-297648</v>
      </c>
      <c r="Y139" s="518">
        <v>-25031</v>
      </c>
      <c r="Z139" s="516">
        <v>-322679</v>
      </c>
      <c r="AA139" s="531"/>
      <c r="AB139" s="517">
        <v>888</v>
      </c>
      <c r="AC139" s="517">
        <v>1692060</v>
      </c>
      <c r="AD139" s="518">
        <v>-104618</v>
      </c>
      <c r="AE139" s="518">
        <v>90003</v>
      </c>
      <c r="AF139" s="518">
        <v>-14615</v>
      </c>
      <c r="AG139" s="517">
        <v>2414</v>
      </c>
      <c r="AH139" s="517">
        <v>9994003</v>
      </c>
      <c r="AI139" s="518">
        <v>-668477</v>
      </c>
      <c r="AJ139" s="519">
        <v>403148</v>
      </c>
      <c r="AK139" s="518">
        <v>-265329</v>
      </c>
      <c r="AL139" s="517">
        <v>94</v>
      </c>
      <c r="AM139" s="517">
        <v>634647</v>
      </c>
      <c r="AN139" s="518">
        <v>-39141</v>
      </c>
      <c r="AO139" s="518">
        <v>20227</v>
      </c>
      <c r="AP139" s="518">
        <v>-18914</v>
      </c>
      <c r="AQ139" s="517">
        <v>8</v>
      </c>
      <c r="AR139" s="517">
        <v>1105874</v>
      </c>
      <c r="AS139" s="518">
        <v>-31772</v>
      </c>
      <c r="AT139" s="518">
        <v>35392</v>
      </c>
      <c r="AU139" s="518">
        <v>3620</v>
      </c>
      <c r="AV139" s="517">
        <v>3</v>
      </c>
      <c r="AW139" s="517">
        <v>234976</v>
      </c>
      <c r="AX139" s="518">
        <v>-11918</v>
      </c>
      <c r="AY139" s="518">
        <v>9508</v>
      </c>
      <c r="AZ139" s="518">
        <v>-2410</v>
      </c>
      <c r="BA139" s="520">
        <v>-297648</v>
      </c>
      <c r="BB139" s="517">
        <v>58</v>
      </c>
      <c r="BC139" s="517">
        <v>1046470</v>
      </c>
      <c r="BD139" s="518">
        <v>-64622</v>
      </c>
      <c r="BE139" s="519">
        <v>38973</v>
      </c>
      <c r="BF139" s="518">
        <v>-25649</v>
      </c>
      <c r="BG139" s="517">
        <v>1</v>
      </c>
      <c r="BH139" s="517">
        <v>127592</v>
      </c>
      <c r="BI139" s="518">
        <v>-5423</v>
      </c>
      <c r="BJ139" s="518">
        <v>6041</v>
      </c>
      <c r="BK139" s="518">
        <v>618</v>
      </c>
      <c r="BL139" s="520">
        <v>-25031</v>
      </c>
      <c r="BM139" s="517">
        <v>0</v>
      </c>
      <c r="BN139" s="518">
        <v>-322679</v>
      </c>
      <c r="BO139" s="517">
        <v>0</v>
      </c>
      <c r="BP139" s="517">
        <v>0</v>
      </c>
      <c r="BQ139" s="517">
        <v>0</v>
      </c>
      <c r="BR139" s="517">
        <v>2508</v>
      </c>
      <c r="BS139" s="517">
        <v>10628650</v>
      </c>
      <c r="BT139" s="518">
        <v>423375</v>
      </c>
      <c r="BU139" s="521">
        <v>58</v>
      </c>
      <c r="BV139" s="521">
        <v>1046470</v>
      </c>
      <c r="BW139" s="516">
        <v>38973</v>
      </c>
    </row>
    <row r="140" spans="1:75">
      <c r="A140" s="491">
        <f t="shared" si="10"/>
        <v>2012</v>
      </c>
      <c r="B140" s="491">
        <v>3</v>
      </c>
      <c r="C140" s="522">
        <v>20409137</v>
      </c>
      <c r="D140" s="531">
        <v>624048</v>
      </c>
      <c r="E140" s="531">
        <v>21033185</v>
      </c>
      <c r="F140" s="525">
        <v>10248905</v>
      </c>
      <c r="G140" s="531">
        <v>345452</v>
      </c>
      <c r="H140" s="531">
        <v>10594357</v>
      </c>
      <c r="I140" s="525">
        <v>3551990</v>
      </c>
      <c r="J140" s="531">
        <v>21412</v>
      </c>
      <c r="K140" s="531">
        <v>3573402</v>
      </c>
      <c r="L140" s="522">
        <v>243395</v>
      </c>
      <c r="M140" s="522">
        <v>1224498</v>
      </c>
      <c r="N140" s="522">
        <v>187991</v>
      </c>
      <c r="O140" s="531">
        <v>1412489</v>
      </c>
      <c r="P140" s="531">
        <v>36856828</v>
      </c>
      <c r="Q140" s="522">
        <v>0</v>
      </c>
      <c r="R140" s="531">
        <v>36856828</v>
      </c>
      <c r="S140" s="531"/>
      <c r="T140" s="531">
        <v>35444339</v>
      </c>
      <c r="U140" s="531">
        <v>35444339</v>
      </c>
      <c r="V140" s="516">
        <v>34453427</v>
      </c>
      <c r="W140" s="516">
        <v>34453427</v>
      </c>
      <c r="X140" s="518">
        <v>-297648</v>
      </c>
      <c r="Y140" s="518">
        <v>-25031</v>
      </c>
      <c r="Z140" s="516">
        <v>-322679</v>
      </c>
      <c r="AA140" s="531"/>
      <c r="AB140" s="517">
        <v>888</v>
      </c>
      <c r="AC140" s="517">
        <v>1692060</v>
      </c>
      <c r="AD140" s="518">
        <v>-104618</v>
      </c>
      <c r="AE140" s="518">
        <v>90003</v>
      </c>
      <c r="AF140" s="518">
        <v>-14615</v>
      </c>
      <c r="AG140" s="517">
        <v>2414</v>
      </c>
      <c r="AH140" s="517">
        <v>9994003</v>
      </c>
      <c r="AI140" s="518">
        <v>-668477</v>
      </c>
      <c r="AJ140" s="519">
        <v>403148</v>
      </c>
      <c r="AK140" s="518">
        <v>-265329</v>
      </c>
      <c r="AL140" s="517">
        <v>94</v>
      </c>
      <c r="AM140" s="517">
        <v>634647</v>
      </c>
      <c r="AN140" s="518">
        <v>-39141</v>
      </c>
      <c r="AO140" s="518">
        <v>20227</v>
      </c>
      <c r="AP140" s="518">
        <v>-18914</v>
      </c>
      <c r="AQ140" s="517">
        <v>8</v>
      </c>
      <c r="AR140" s="517">
        <v>1105874</v>
      </c>
      <c r="AS140" s="518">
        <v>-31772</v>
      </c>
      <c r="AT140" s="518">
        <v>35392</v>
      </c>
      <c r="AU140" s="518">
        <v>3620</v>
      </c>
      <c r="AV140" s="517">
        <v>3</v>
      </c>
      <c r="AW140" s="517">
        <v>234976</v>
      </c>
      <c r="AX140" s="518">
        <v>-11918</v>
      </c>
      <c r="AY140" s="518">
        <v>9508</v>
      </c>
      <c r="AZ140" s="518">
        <v>-2410</v>
      </c>
      <c r="BA140" s="520">
        <v>-297648</v>
      </c>
      <c r="BB140" s="517">
        <v>58</v>
      </c>
      <c r="BC140" s="517">
        <v>1046470</v>
      </c>
      <c r="BD140" s="518">
        <v>-64622</v>
      </c>
      <c r="BE140" s="519">
        <v>38973</v>
      </c>
      <c r="BF140" s="518">
        <v>-25649</v>
      </c>
      <c r="BG140" s="517">
        <v>1</v>
      </c>
      <c r="BH140" s="517">
        <v>127592</v>
      </c>
      <c r="BI140" s="518">
        <v>-5423</v>
      </c>
      <c r="BJ140" s="518">
        <v>6041</v>
      </c>
      <c r="BK140" s="518">
        <v>618</v>
      </c>
      <c r="BL140" s="520">
        <v>-25031</v>
      </c>
      <c r="BM140" s="517">
        <v>0</v>
      </c>
      <c r="BN140" s="518">
        <v>-322679</v>
      </c>
      <c r="BO140" s="517">
        <v>0</v>
      </c>
      <c r="BP140" s="517">
        <v>0</v>
      </c>
      <c r="BQ140" s="517">
        <v>0</v>
      </c>
      <c r="BR140" s="517">
        <v>2508</v>
      </c>
      <c r="BS140" s="517">
        <v>10628650</v>
      </c>
      <c r="BT140" s="518">
        <v>423375</v>
      </c>
      <c r="BU140" s="521">
        <v>58</v>
      </c>
      <c r="BV140" s="521">
        <v>1046470</v>
      </c>
      <c r="BW140" s="516">
        <v>38973</v>
      </c>
    </row>
    <row r="141" spans="1:75">
      <c r="A141" s="491">
        <f t="shared" si="10"/>
        <v>2012</v>
      </c>
      <c r="B141" s="491">
        <v>4</v>
      </c>
      <c r="C141" s="522">
        <v>18017168</v>
      </c>
      <c r="D141" s="531">
        <v>-1702053</v>
      </c>
      <c r="E141" s="531">
        <v>16315115</v>
      </c>
      <c r="F141" s="525">
        <v>10377837</v>
      </c>
      <c r="G141" s="531">
        <v>773721</v>
      </c>
      <c r="H141" s="531">
        <v>11151558</v>
      </c>
      <c r="I141" s="525">
        <v>3873995</v>
      </c>
      <c r="J141" s="531">
        <v>266142</v>
      </c>
      <c r="K141" s="531">
        <v>4140137</v>
      </c>
      <c r="L141" s="522">
        <v>243847</v>
      </c>
      <c r="M141" s="522">
        <v>1205980</v>
      </c>
      <c r="N141" s="522">
        <v>196690</v>
      </c>
      <c r="O141" s="531">
        <v>1402670</v>
      </c>
      <c r="P141" s="531">
        <v>33253327</v>
      </c>
      <c r="Q141" s="522">
        <v>0</v>
      </c>
      <c r="R141" s="531">
        <v>33253327</v>
      </c>
      <c r="S141" s="531"/>
      <c r="T141" s="531">
        <v>31850657</v>
      </c>
      <c r="U141" s="531">
        <v>31850657</v>
      </c>
      <c r="V141" s="516">
        <v>32512847</v>
      </c>
      <c r="W141" s="516">
        <v>32512847</v>
      </c>
      <c r="X141" s="518">
        <v>-297648</v>
      </c>
      <c r="Y141" s="518">
        <v>-25031</v>
      </c>
      <c r="Z141" s="516">
        <v>-322679</v>
      </c>
      <c r="AA141" s="531"/>
      <c r="AB141" s="517">
        <v>888</v>
      </c>
      <c r="AC141" s="517">
        <v>1692060</v>
      </c>
      <c r="AD141" s="518">
        <v>-104618</v>
      </c>
      <c r="AE141" s="518">
        <v>90003</v>
      </c>
      <c r="AF141" s="518">
        <v>-14615</v>
      </c>
      <c r="AG141" s="517">
        <v>2414</v>
      </c>
      <c r="AH141" s="517">
        <v>9994003</v>
      </c>
      <c r="AI141" s="518">
        <v>-668477</v>
      </c>
      <c r="AJ141" s="519">
        <v>403148</v>
      </c>
      <c r="AK141" s="518">
        <v>-265329</v>
      </c>
      <c r="AL141" s="517">
        <v>94</v>
      </c>
      <c r="AM141" s="517">
        <v>634647</v>
      </c>
      <c r="AN141" s="518">
        <v>-39141</v>
      </c>
      <c r="AO141" s="518">
        <v>20227</v>
      </c>
      <c r="AP141" s="518">
        <v>-18914</v>
      </c>
      <c r="AQ141" s="517">
        <v>8</v>
      </c>
      <c r="AR141" s="517">
        <v>1105874</v>
      </c>
      <c r="AS141" s="518">
        <v>-31772</v>
      </c>
      <c r="AT141" s="518">
        <v>35392</v>
      </c>
      <c r="AU141" s="518">
        <v>3620</v>
      </c>
      <c r="AV141" s="517">
        <v>3</v>
      </c>
      <c r="AW141" s="517">
        <v>234976</v>
      </c>
      <c r="AX141" s="518">
        <v>-11918</v>
      </c>
      <c r="AY141" s="518">
        <v>9508</v>
      </c>
      <c r="AZ141" s="518">
        <v>-2410</v>
      </c>
      <c r="BA141" s="520">
        <v>-297648</v>
      </c>
      <c r="BB141" s="517">
        <v>58</v>
      </c>
      <c r="BC141" s="517">
        <v>1046470</v>
      </c>
      <c r="BD141" s="518">
        <v>-64622</v>
      </c>
      <c r="BE141" s="519">
        <v>38973</v>
      </c>
      <c r="BF141" s="518">
        <v>-25649</v>
      </c>
      <c r="BG141" s="517">
        <v>1</v>
      </c>
      <c r="BH141" s="517">
        <v>127592</v>
      </c>
      <c r="BI141" s="518">
        <v>-5423</v>
      </c>
      <c r="BJ141" s="518">
        <v>6041</v>
      </c>
      <c r="BK141" s="518">
        <v>618</v>
      </c>
      <c r="BL141" s="520">
        <v>-25031</v>
      </c>
      <c r="BM141" s="517">
        <v>0</v>
      </c>
      <c r="BN141" s="518">
        <v>-322679</v>
      </c>
      <c r="BO141" s="517">
        <v>0</v>
      </c>
      <c r="BP141" s="517">
        <v>0</v>
      </c>
      <c r="BQ141" s="517">
        <v>0</v>
      </c>
      <c r="BR141" s="517">
        <v>2508</v>
      </c>
      <c r="BS141" s="517">
        <v>10628650</v>
      </c>
      <c r="BT141" s="518">
        <v>423375</v>
      </c>
      <c r="BU141" s="521">
        <v>58</v>
      </c>
      <c r="BV141" s="521">
        <v>1046470</v>
      </c>
      <c r="BW141" s="516">
        <v>38973</v>
      </c>
    </row>
    <row r="142" spans="1:75">
      <c r="A142" s="491">
        <f t="shared" si="10"/>
        <v>2012</v>
      </c>
      <c r="B142" s="491">
        <v>5</v>
      </c>
      <c r="C142" s="522">
        <v>19043506</v>
      </c>
      <c r="D142" s="531">
        <v>2579391</v>
      </c>
      <c r="E142" s="531">
        <v>21622897</v>
      </c>
      <c r="F142" s="525">
        <v>10881025</v>
      </c>
      <c r="G142" s="531">
        <v>2280402</v>
      </c>
      <c r="H142" s="531">
        <v>13161427</v>
      </c>
      <c r="I142" s="525">
        <v>4168376</v>
      </c>
      <c r="J142" s="531">
        <v>201880</v>
      </c>
      <c r="K142" s="531">
        <v>4370256</v>
      </c>
      <c r="L142" s="522">
        <v>244338</v>
      </c>
      <c r="M142" s="522">
        <v>1456760</v>
      </c>
      <c r="N142" s="522">
        <v>233615</v>
      </c>
      <c r="O142" s="531">
        <v>1690375</v>
      </c>
      <c r="P142" s="531">
        <v>41089293</v>
      </c>
      <c r="Q142" s="522">
        <v>0</v>
      </c>
      <c r="R142" s="531">
        <v>41089293</v>
      </c>
      <c r="S142" s="531"/>
      <c r="T142" s="531">
        <v>39398918</v>
      </c>
      <c r="U142" s="531">
        <v>39398918</v>
      </c>
      <c r="V142" s="516">
        <v>34337245</v>
      </c>
      <c r="W142" s="516">
        <v>34337245</v>
      </c>
      <c r="X142" s="518">
        <v>-297648</v>
      </c>
      <c r="Y142" s="518">
        <v>-25031</v>
      </c>
      <c r="Z142" s="516">
        <v>-322679</v>
      </c>
      <c r="AA142" s="531"/>
      <c r="AB142" s="517">
        <v>888</v>
      </c>
      <c r="AC142" s="517">
        <v>1692060</v>
      </c>
      <c r="AD142" s="518">
        <v>-104618</v>
      </c>
      <c r="AE142" s="518">
        <v>90003</v>
      </c>
      <c r="AF142" s="518">
        <v>-14615</v>
      </c>
      <c r="AG142" s="517">
        <v>2414</v>
      </c>
      <c r="AH142" s="517">
        <v>9994003</v>
      </c>
      <c r="AI142" s="518">
        <v>-668477</v>
      </c>
      <c r="AJ142" s="519">
        <v>403148</v>
      </c>
      <c r="AK142" s="518">
        <v>-265329</v>
      </c>
      <c r="AL142" s="517">
        <v>94</v>
      </c>
      <c r="AM142" s="517">
        <v>634647</v>
      </c>
      <c r="AN142" s="518">
        <v>-39141</v>
      </c>
      <c r="AO142" s="518">
        <v>20227</v>
      </c>
      <c r="AP142" s="518">
        <v>-18914</v>
      </c>
      <c r="AQ142" s="517">
        <v>8</v>
      </c>
      <c r="AR142" s="517">
        <v>1105874</v>
      </c>
      <c r="AS142" s="518">
        <v>-31772</v>
      </c>
      <c r="AT142" s="518">
        <v>35392</v>
      </c>
      <c r="AU142" s="518">
        <v>3620</v>
      </c>
      <c r="AV142" s="517">
        <v>3</v>
      </c>
      <c r="AW142" s="517">
        <v>234976</v>
      </c>
      <c r="AX142" s="518">
        <v>-11918</v>
      </c>
      <c r="AY142" s="518">
        <v>9508</v>
      </c>
      <c r="AZ142" s="518">
        <v>-2410</v>
      </c>
      <c r="BA142" s="520">
        <v>-297648</v>
      </c>
      <c r="BB142" s="517">
        <v>58</v>
      </c>
      <c r="BC142" s="517">
        <v>1046470</v>
      </c>
      <c r="BD142" s="518">
        <v>-64622</v>
      </c>
      <c r="BE142" s="519">
        <v>38973</v>
      </c>
      <c r="BF142" s="518">
        <v>-25649</v>
      </c>
      <c r="BG142" s="517">
        <v>1</v>
      </c>
      <c r="BH142" s="517">
        <v>127592</v>
      </c>
      <c r="BI142" s="518">
        <v>-5423</v>
      </c>
      <c r="BJ142" s="518">
        <v>6041</v>
      </c>
      <c r="BK142" s="518">
        <v>618</v>
      </c>
      <c r="BL142" s="520">
        <v>-25031</v>
      </c>
      <c r="BM142" s="517">
        <v>0</v>
      </c>
      <c r="BN142" s="518">
        <v>-322679</v>
      </c>
      <c r="BO142" s="517">
        <v>0</v>
      </c>
      <c r="BP142" s="517">
        <v>0</v>
      </c>
      <c r="BQ142" s="517">
        <v>0</v>
      </c>
      <c r="BR142" s="517">
        <v>2508</v>
      </c>
      <c r="BS142" s="517">
        <v>10628650</v>
      </c>
      <c r="BT142" s="518">
        <v>423375</v>
      </c>
      <c r="BU142" s="521">
        <v>58</v>
      </c>
      <c r="BV142" s="521">
        <v>1046470</v>
      </c>
      <c r="BW142" s="516">
        <v>38973</v>
      </c>
    </row>
    <row r="143" spans="1:75">
      <c r="A143" s="491">
        <f t="shared" si="10"/>
        <v>2012</v>
      </c>
      <c r="B143" s="491">
        <v>6</v>
      </c>
      <c r="C143" s="522">
        <v>26123721</v>
      </c>
      <c r="D143" s="531">
        <v>3485912</v>
      </c>
      <c r="E143" s="531">
        <v>29609633</v>
      </c>
      <c r="F143" s="525">
        <v>12472339</v>
      </c>
      <c r="G143" s="531">
        <v>-364791</v>
      </c>
      <c r="H143" s="531">
        <v>12107548</v>
      </c>
      <c r="I143" s="525">
        <v>4131965</v>
      </c>
      <c r="J143" s="531">
        <v>-193213</v>
      </c>
      <c r="K143" s="531">
        <v>3938752</v>
      </c>
      <c r="L143" s="522">
        <v>244885</v>
      </c>
      <c r="M143" s="522">
        <v>1553686</v>
      </c>
      <c r="N143" s="522">
        <v>250773</v>
      </c>
      <c r="O143" s="531">
        <v>1804459</v>
      </c>
      <c r="P143" s="531">
        <v>47705277</v>
      </c>
      <c r="Q143" s="522">
        <v>0</v>
      </c>
      <c r="R143" s="531">
        <v>47705277</v>
      </c>
      <c r="S143" s="531"/>
      <c r="T143" s="531">
        <v>45900818</v>
      </c>
      <c r="U143" s="531">
        <v>45900818</v>
      </c>
      <c r="V143" s="516">
        <v>42972910</v>
      </c>
      <c r="W143" s="516">
        <v>42972910</v>
      </c>
      <c r="X143" s="518">
        <v>126494</v>
      </c>
      <c r="Y143" s="518">
        <v>13222</v>
      </c>
      <c r="Z143" s="516">
        <v>139716</v>
      </c>
      <c r="AA143" s="531"/>
      <c r="AB143" s="517">
        <v>888</v>
      </c>
      <c r="AC143" s="517">
        <v>1692060</v>
      </c>
      <c r="AD143" s="518">
        <v>-104618</v>
      </c>
      <c r="AE143" s="518">
        <v>90003</v>
      </c>
      <c r="AF143" s="518">
        <v>-14615</v>
      </c>
      <c r="AG143" s="517">
        <v>2414</v>
      </c>
      <c r="AH143" s="517">
        <v>13961681</v>
      </c>
      <c r="AI143" s="518">
        <v>-668477</v>
      </c>
      <c r="AJ143" s="519">
        <v>798864</v>
      </c>
      <c r="AK143" s="518">
        <v>130387</v>
      </c>
      <c r="AL143" s="517">
        <v>94</v>
      </c>
      <c r="AM143" s="517">
        <v>634647</v>
      </c>
      <c r="AN143" s="518">
        <v>-39141</v>
      </c>
      <c r="AO143" s="518">
        <v>48653</v>
      </c>
      <c r="AP143" s="518">
        <v>9512</v>
      </c>
      <c r="AQ143" s="517">
        <v>8</v>
      </c>
      <c r="AR143" s="517">
        <v>1105874</v>
      </c>
      <c r="AS143" s="518">
        <v>-31772</v>
      </c>
      <c r="AT143" s="518">
        <v>35392</v>
      </c>
      <c r="AU143" s="518">
        <v>3620</v>
      </c>
      <c r="AV143" s="517">
        <v>3</v>
      </c>
      <c r="AW143" s="517">
        <v>234976</v>
      </c>
      <c r="AX143" s="518">
        <v>-11918</v>
      </c>
      <c r="AY143" s="518">
        <v>9508</v>
      </c>
      <c r="AZ143" s="518">
        <v>-2410</v>
      </c>
      <c r="BA143" s="520">
        <v>126494</v>
      </c>
      <c r="BB143" s="517">
        <v>58</v>
      </c>
      <c r="BC143" s="517">
        <v>867442</v>
      </c>
      <c r="BD143" s="518">
        <v>-64622</v>
      </c>
      <c r="BE143" s="519">
        <v>77226</v>
      </c>
      <c r="BF143" s="518">
        <v>12604</v>
      </c>
      <c r="BG143" s="517">
        <v>1</v>
      </c>
      <c r="BH143" s="517">
        <v>127592</v>
      </c>
      <c r="BI143" s="518">
        <v>-5423</v>
      </c>
      <c r="BJ143" s="518">
        <v>6041</v>
      </c>
      <c r="BK143" s="518">
        <v>618</v>
      </c>
      <c r="BL143" s="520">
        <v>13222</v>
      </c>
      <c r="BM143" s="517">
        <v>0</v>
      </c>
      <c r="BN143" s="518">
        <v>139716</v>
      </c>
      <c r="BO143" s="517">
        <v>0</v>
      </c>
      <c r="BP143" s="517">
        <v>0</v>
      </c>
      <c r="BQ143" s="517">
        <v>0</v>
      </c>
      <c r="BR143" s="517">
        <v>2508</v>
      </c>
      <c r="BS143" s="517">
        <v>14596328</v>
      </c>
      <c r="BT143" s="518">
        <v>847517</v>
      </c>
      <c r="BU143" s="521">
        <v>58</v>
      </c>
      <c r="BV143" s="521">
        <v>867442</v>
      </c>
      <c r="BW143" s="516">
        <v>77226</v>
      </c>
    </row>
    <row r="144" spans="1:75">
      <c r="A144" s="491">
        <f t="shared" si="10"/>
        <v>2012</v>
      </c>
      <c r="B144" s="491">
        <v>7</v>
      </c>
      <c r="C144" s="522">
        <v>29124647</v>
      </c>
      <c r="D144" s="531">
        <v>1223690</v>
      </c>
      <c r="E144" s="531">
        <v>30348337</v>
      </c>
      <c r="F144" s="525">
        <v>12715047</v>
      </c>
      <c r="G144" s="531">
        <v>-80385</v>
      </c>
      <c r="H144" s="531">
        <v>12634662</v>
      </c>
      <c r="I144" s="525">
        <v>4256351</v>
      </c>
      <c r="J144" s="531">
        <v>-120718</v>
      </c>
      <c r="K144" s="531">
        <v>4135633</v>
      </c>
      <c r="L144" s="522">
        <v>245383</v>
      </c>
      <c r="M144" s="522">
        <v>1717149</v>
      </c>
      <c r="N144" s="522">
        <v>272970</v>
      </c>
      <c r="O144" s="531">
        <v>1990119</v>
      </c>
      <c r="P144" s="531">
        <v>49354134</v>
      </c>
      <c r="Q144" s="522">
        <v>0</v>
      </c>
      <c r="R144" s="531">
        <v>49354134</v>
      </c>
      <c r="S144" s="531"/>
      <c r="T144" s="531">
        <v>47364015</v>
      </c>
      <c r="U144" s="531">
        <v>47364015</v>
      </c>
      <c r="V144" s="516">
        <v>46341428</v>
      </c>
      <c r="W144" s="516">
        <v>46341428</v>
      </c>
      <c r="X144" s="518">
        <v>126494</v>
      </c>
      <c r="Y144" s="518">
        <v>13222</v>
      </c>
      <c r="Z144" s="516">
        <v>139716</v>
      </c>
      <c r="AA144" s="531"/>
      <c r="AB144" s="517">
        <v>888</v>
      </c>
      <c r="AC144" s="517">
        <v>1692060</v>
      </c>
      <c r="AD144" s="518">
        <v>-104618</v>
      </c>
      <c r="AE144" s="518">
        <v>90003</v>
      </c>
      <c r="AF144" s="518">
        <v>-14615</v>
      </c>
      <c r="AG144" s="517">
        <v>2414</v>
      </c>
      <c r="AH144" s="517">
        <v>13961681</v>
      </c>
      <c r="AI144" s="518">
        <v>-668477</v>
      </c>
      <c r="AJ144" s="519">
        <v>798864</v>
      </c>
      <c r="AK144" s="518">
        <v>130387</v>
      </c>
      <c r="AL144" s="517">
        <v>94</v>
      </c>
      <c r="AM144" s="517">
        <v>634647</v>
      </c>
      <c r="AN144" s="518">
        <v>-39141</v>
      </c>
      <c r="AO144" s="518">
        <v>48653</v>
      </c>
      <c r="AP144" s="518">
        <v>9512</v>
      </c>
      <c r="AQ144" s="517">
        <v>8</v>
      </c>
      <c r="AR144" s="517">
        <v>1105874</v>
      </c>
      <c r="AS144" s="518">
        <v>-31772</v>
      </c>
      <c r="AT144" s="518">
        <v>35392</v>
      </c>
      <c r="AU144" s="518">
        <v>3620</v>
      </c>
      <c r="AV144" s="517">
        <v>3</v>
      </c>
      <c r="AW144" s="517">
        <v>234976</v>
      </c>
      <c r="AX144" s="518">
        <v>-11918</v>
      </c>
      <c r="AY144" s="518">
        <v>9508</v>
      </c>
      <c r="AZ144" s="518">
        <v>-2410</v>
      </c>
      <c r="BA144" s="520">
        <v>126494</v>
      </c>
      <c r="BB144" s="517">
        <v>58</v>
      </c>
      <c r="BC144" s="517">
        <v>867442</v>
      </c>
      <c r="BD144" s="518">
        <v>-64622</v>
      </c>
      <c r="BE144" s="519">
        <v>77226</v>
      </c>
      <c r="BF144" s="518">
        <v>12604</v>
      </c>
      <c r="BG144" s="517">
        <v>1</v>
      </c>
      <c r="BH144" s="517">
        <v>127592</v>
      </c>
      <c r="BI144" s="518">
        <v>-5423</v>
      </c>
      <c r="BJ144" s="518">
        <v>6041</v>
      </c>
      <c r="BK144" s="518">
        <v>618</v>
      </c>
      <c r="BL144" s="520">
        <v>13222</v>
      </c>
      <c r="BM144" s="517">
        <v>0</v>
      </c>
      <c r="BN144" s="518">
        <v>139716</v>
      </c>
      <c r="BO144" s="517">
        <v>0</v>
      </c>
      <c r="BP144" s="517">
        <v>0</v>
      </c>
      <c r="BQ144" s="517">
        <v>0</v>
      </c>
      <c r="BR144" s="517">
        <v>2508</v>
      </c>
      <c r="BS144" s="517">
        <v>14596328</v>
      </c>
      <c r="BT144" s="518">
        <v>847517</v>
      </c>
      <c r="BU144" s="521">
        <v>58</v>
      </c>
      <c r="BV144" s="521">
        <v>867442</v>
      </c>
      <c r="BW144" s="516">
        <v>77226</v>
      </c>
    </row>
    <row r="145" spans="1:75">
      <c r="A145" s="491">
        <f t="shared" si="10"/>
        <v>2012</v>
      </c>
      <c r="B145" s="491">
        <v>8</v>
      </c>
      <c r="C145" s="522">
        <v>30630567</v>
      </c>
      <c r="D145" s="531">
        <v>689738</v>
      </c>
      <c r="E145" s="531">
        <v>31320305</v>
      </c>
      <c r="F145" s="525">
        <v>13092784</v>
      </c>
      <c r="G145" s="531">
        <v>-126372</v>
      </c>
      <c r="H145" s="531">
        <v>12966412</v>
      </c>
      <c r="I145" s="525">
        <v>4274202</v>
      </c>
      <c r="J145" s="531">
        <v>128937</v>
      </c>
      <c r="K145" s="531">
        <v>4403139</v>
      </c>
      <c r="L145" s="522">
        <v>245835</v>
      </c>
      <c r="M145" s="522">
        <v>1685049</v>
      </c>
      <c r="N145" s="522">
        <v>277494</v>
      </c>
      <c r="O145" s="531">
        <v>1962543</v>
      </c>
      <c r="P145" s="531">
        <v>50898234</v>
      </c>
      <c r="Q145" s="522">
        <v>0</v>
      </c>
      <c r="R145" s="531">
        <v>50898234</v>
      </c>
      <c r="S145" s="531"/>
      <c r="T145" s="531">
        <v>48935691</v>
      </c>
      <c r="U145" s="531">
        <v>48935691</v>
      </c>
      <c r="V145" s="516">
        <v>48243388</v>
      </c>
      <c r="W145" s="516">
        <v>48243388</v>
      </c>
      <c r="X145" s="518">
        <v>126494</v>
      </c>
      <c r="Y145" s="518">
        <v>13222</v>
      </c>
      <c r="Z145" s="516">
        <v>139716</v>
      </c>
      <c r="AA145" s="531"/>
      <c r="AB145" s="517">
        <v>888</v>
      </c>
      <c r="AC145" s="517">
        <v>1692060</v>
      </c>
      <c r="AD145" s="518">
        <v>-104618</v>
      </c>
      <c r="AE145" s="518">
        <v>90003</v>
      </c>
      <c r="AF145" s="518">
        <v>-14615</v>
      </c>
      <c r="AG145" s="517">
        <v>2414</v>
      </c>
      <c r="AH145" s="517">
        <v>13961681</v>
      </c>
      <c r="AI145" s="518">
        <v>-668477</v>
      </c>
      <c r="AJ145" s="519">
        <v>798864</v>
      </c>
      <c r="AK145" s="518">
        <v>130387</v>
      </c>
      <c r="AL145" s="517">
        <v>94</v>
      </c>
      <c r="AM145" s="517">
        <v>634647</v>
      </c>
      <c r="AN145" s="518">
        <v>-39141</v>
      </c>
      <c r="AO145" s="518">
        <v>48653</v>
      </c>
      <c r="AP145" s="518">
        <v>9512</v>
      </c>
      <c r="AQ145" s="517">
        <v>8</v>
      </c>
      <c r="AR145" s="517">
        <v>1105874</v>
      </c>
      <c r="AS145" s="518">
        <v>-31772</v>
      </c>
      <c r="AT145" s="518">
        <v>35392</v>
      </c>
      <c r="AU145" s="518">
        <v>3620</v>
      </c>
      <c r="AV145" s="517">
        <v>3</v>
      </c>
      <c r="AW145" s="517">
        <v>234976</v>
      </c>
      <c r="AX145" s="518">
        <v>-11918</v>
      </c>
      <c r="AY145" s="518">
        <v>9508</v>
      </c>
      <c r="AZ145" s="518">
        <v>-2410</v>
      </c>
      <c r="BA145" s="520">
        <v>126494</v>
      </c>
      <c r="BB145" s="517">
        <v>58</v>
      </c>
      <c r="BC145" s="517">
        <v>867442</v>
      </c>
      <c r="BD145" s="518">
        <v>-64622</v>
      </c>
      <c r="BE145" s="519">
        <v>77226</v>
      </c>
      <c r="BF145" s="518">
        <v>12604</v>
      </c>
      <c r="BG145" s="517">
        <v>1</v>
      </c>
      <c r="BH145" s="517">
        <v>127592</v>
      </c>
      <c r="BI145" s="518">
        <v>-5423</v>
      </c>
      <c r="BJ145" s="518">
        <v>6041</v>
      </c>
      <c r="BK145" s="518">
        <v>618</v>
      </c>
      <c r="BL145" s="520">
        <v>13222</v>
      </c>
      <c r="BM145" s="517">
        <v>0</v>
      </c>
      <c r="BN145" s="518">
        <v>139716</v>
      </c>
      <c r="BO145" s="517">
        <v>0</v>
      </c>
      <c r="BP145" s="517">
        <v>0</v>
      </c>
      <c r="BQ145" s="517">
        <v>0</v>
      </c>
      <c r="BR145" s="517">
        <v>2508</v>
      </c>
      <c r="BS145" s="517">
        <v>14596328</v>
      </c>
      <c r="BT145" s="518">
        <v>847517</v>
      </c>
      <c r="BU145" s="521">
        <v>58</v>
      </c>
      <c r="BV145" s="521">
        <v>867442</v>
      </c>
      <c r="BW145" s="516">
        <v>77226</v>
      </c>
    </row>
    <row r="146" spans="1:75">
      <c r="A146" s="491">
        <f t="shared" si="10"/>
        <v>2012</v>
      </c>
      <c r="B146" s="491">
        <v>9</v>
      </c>
      <c r="C146" s="522">
        <v>27673579</v>
      </c>
      <c r="D146" s="531">
        <v>-2978991</v>
      </c>
      <c r="E146" s="531">
        <v>24694588</v>
      </c>
      <c r="F146" s="525">
        <v>12986084</v>
      </c>
      <c r="G146" s="531">
        <v>-576836</v>
      </c>
      <c r="H146" s="531">
        <v>12409248</v>
      </c>
      <c r="I146" s="525">
        <v>4038006</v>
      </c>
      <c r="J146" s="531">
        <v>-118872</v>
      </c>
      <c r="K146" s="531">
        <v>3919134</v>
      </c>
      <c r="L146" s="522">
        <v>246369</v>
      </c>
      <c r="M146" s="522">
        <v>1492480</v>
      </c>
      <c r="N146" s="522">
        <v>242600</v>
      </c>
      <c r="O146" s="531">
        <v>1735080</v>
      </c>
      <c r="P146" s="531">
        <v>43004419</v>
      </c>
      <c r="Q146" s="522">
        <v>0</v>
      </c>
      <c r="R146" s="531">
        <v>43004419</v>
      </c>
      <c r="S146" s="531"/>
      <c r="T146" s="531">
        <v>41269339</v>
      </c>
      <c r="U146" s="531">
        <v>41269339</v>
      </c>
      <c r="V146" s="516">
        <v>44944038</v>
      </c>
      <c r="W146" s="516">
        <v>44944038</v>
      </c>
      <c r="X146" s="518">
        <v>126494</v>
      </c>
      <c r="Y146" s="518">
        <v>13222</v>
      </c>
      <c r="Z146" s="516">
        <v>139716</v>
      </c>
      <c r="AA146" s="531"/>
      <c r="AB146" s="517">
        <v>888</v>
      </c>
      <c r="AC146" s="517">
        <v>1692060</v>
      </c>
      <c r="AD146" s="518">
        <v>-104618</v>
      </c>
      <c r="AE146" s="518">
        <v>90003</v>
      </c>
      <c r="AF146" s="518">
        <v>-14615</v>
      </c>
      <c r="AG146" s="517">
        <v>2414</v>
      </c>
      <c r="AH146" s="517">
        <v>13961681</v>
      </c>
      <c r="AI146" s="518">
        <v>-668477</v>
      </c>
      <c r="AJ146" s="519">
        <v>798864</v>
      </c>
      <c r="AK146" s="518">
        <v>130387</v>
      </c>
      <c r="AL146" s="517">
        <v>94</v>
      </c>
      <c r="AM146" s="517">
        <v>634647</v>
      </c>
      <c r="AN146" s="518">
        <v>-39141</v>
      </c>
      <c r="AO146" s="518">
        <v>48653</v>
      </c>
      <c r="AP146" s="518">
        <v>9512</v>
      </c>
      <c r="AQ146" s="517">
        <v>8</v>
      </c>
      <c r="AR146" s="517">
        <v>1105874</v>
      </c>
      <c r="AS146" s="518">
        <v>-31772</v>
      </c>
      <c r="AT146" s="518">
        <v>35392</v>
      </c>
      <c r="AU146" s="518">
        <v>3620</v>
      </c>
      <c r="AV146" s="517">
        <v>3</v>
      </c>
      <c r="AW146" s="517">
        <v>234976</v>
      </c>
      <c r="AX146" s="518">
        <v>-11918</v>
      </c>
      <c r="AY146" s="518">
        <v>9508</v>
      </c>
      <c r="AZ146" s="518">
        <v>-2410</v>
      </c>
      <c r="BA146" s="520">
        <v>126494</v>
      </c>
      <c r="BB146" s="517">
        <v>58</v>
      </c>
      <c r="BC146" s="517">
        <v>867442</v>
      </c>
      <c r="BD146" s="518">
        <v>-64622</v>
      </c>
      <c r="BE146" s="519">
        <v>77226</v>
      </c>
      <c r="BF146" s="518">
        <v>12604</v>
      </c>
      <c r="BG146" s="517">
        <v>1</v>
      </c>
      <c r="BH146" s="517">
        <v>127592</v>
      </c>
      <c r="BI146" s="518">
        <v>-5423</v>
      </c>
      <c r="BJ146" s="518">
        <v>6041</v>
      </c>
      <c r="BK146" s="518">
        <v>618</v>
      </c>
      <c r="BL146" s="520">
        <v>13222</v>
      </c>
      <c r="BM146" s="517">
        <v>0</v>
      </c>
      <c r="BN146" s="518">
        <v>139716</v>
      </c>
      <c r="BO146" s="517">
        <v>0</v>
      </c>
      <c r="BP146" s="517">
        <v>0</v>
      </c>
      <c r="BQ146" s="517">
        <v>0</v>
      </c>
      <c r="BR146" s="517">
        <v>2508</v>
      </c>
      <c r="BS146" s="517">
        <v>14596328</v>
      </c>
      <c r="BT146" s="518">
        <v>847517</v>
      </c>
      <c r="BU146" s="521">
        <v>58</v>
      </c>
      <c r="BV146" s="521">
        <v>867442</v>
      </c>
      <c r="BW146" s="516">
        <v>77226</v>
      </c>
    </row>
    <row r="147" spans="1:75">
      <c r="A147" s="491">
        <f t="shared" si="10"/>
        <v>2012</v>
      </c>
      <c r="B147" s="491">
        <v>10</v>
      </c>
      <c r="C147" s="522">
        <v>21593065</v>
      </c>
      <c r="D147" s="531">
        <v>-2259811</v>
      </c>
      <c r="E147" s="531">
        <v>19333254</v>
      </c>
      <c r="F147" s="525">
        <v>11729585</v>
      </c>
      <c r="G147" s="531">
        <v>255325</v>
      </c>
      <c r="H147" s="531">
        <v>11984910</v>
      </c>
      <c r="I147" s="525">
        <v>3696108</v>
      </c>
      <c r="J147" s="531">
        <v>90259</v>
      </c>
      <c r="K147" s="531">
        <v>3786367</v>
      </c>
      <c r="L147" s="522">
        <v>246807</v>
      </c>
      <c r="M147" s="522">
        <v>1303650</v>
      </c>
      <c r="N147" s="522">
        <v>211913</v>
      </c>
      <c r="O147" s="531">
        <v>1515563</v>
      </c>
      <c r="P147" s="531">
        <v>36866901</v>
      </c>
      <c r="Q147" s="522">
        <v>0</v>
      </c>
      <c r="R147" s="531">
        <v>36866901</v>
      </c>
      <c r="S147" s="531"/>
      <c r="T147" s="531">
        <v>35351338</v>
      </c>
      <c r="U147" s="531">
        <v>35351338</v>
      </c>
      <c r="V147" s="516">
        <v>37265565</v>
      </c>
      <c r="W147" s="516">
        <v>37265565</v>
      </c>
      <c r="X147" s="518">
        <v>-297648</v>
      </c>
      <c r="Y147" s="518">
        <v>-25031</v>
      </c>
      <c r="Z147" s="516">
        <v>-322679</v>
      </c>
      <c r="AA147" s="531"/>
      <c r="AB147" s="517">
        <v>888</v>
      </c>
      <c r="AC147" s="517">
        <v>1692060</v>
      </c>
      <c r="AD147" s="518">
        <v>-104618</v>
      </c>
      <c r="AE147" s="518">
        <v>90003</v>
      </c>
      <c r="AF147" s="518">
        <v>-14615</v>
      </c>
      <c r="AG147" s="517">
        <v>2414</v>
      </c>
      <c r="AH147" s="517">
        <v>9994003</v>
      </c>
      <c r="AI147" s="518">
        <v>-668477</v>
      </c>
      <c r="AJ147" s="519">
        <v>403148</v>
      </c>
      <c r="AK147" s="518">
        <v>-265329</v>
      </c>
      <c r="AL147" s="517">
        <v>94</v>
      </c>
      <c r="AM147" s="517">
        <v>634647</v>
      </c>
      <c r="AN147" s="518">
        <v>-39141</v>
      </c>
      <c r="AO147" s="518">
        <v>20227</v>
      </c>
      <c r="AP147" s="518">
        <v>-18914</v>
      </c>
      <c r="AQ147" s="517">
        <v>8</v>
      </c>
      <c r="AR147" s="517">
        <v>1105874</v>
      </c>
      <c r="AS147" s="518">
        <v>-31772</v>
      </c>
      <c r="AT147" s="518">
        <v>35392</v>
      </c>
      <c r="AU147" s="518">
        <v>3620</v>
      </c>
      <c r="AV147" s="517">
        <v>3</v>
      </c>
      <c r="AW147" s="517">
        <v>234976</v>
      </c>
      <c r="AX147" s="518">
        <v>-11918</v>
      </c>
      <c r="AY147" s="518">
        <v>9508</v>
      </c>
      <c r="AZ147" s="518">
        <v>-2410</v>
      </c>
      <c r="BA147" s="520">
        <v>-297648</v>
      </c>
      <c r="BB147" s="517">
        <v>58</v>
      </c>
      <c r="BC147" s="517">
        <v>1046470</v>
      </c>
      <c r="BD147" s="518">
        <v>-64622</v>
      </c>
      <c r="BE147" s="519">
        <v>38973</v>
      </c>
      <c r="BF147" s="518">
        <v>-25649</v>
      </c>
      <c r="BG147" s="517">
        <v>1</v>
      </c>
      <c r="BH147" s="517">
        <v>127592</v>
      </c>
      <c r="BI147" s="518">
        <v>-5423</v>
      </c>
      <c r="BJ147" s="518">
        <v>6041</v>
      </c>
      <c r="BK147" s="518">
        <v>618</v>
      </c>
      <c r="BL147" s="520">
        <v>-25031</v>
      </c>
      <c r="BM147" s="517">
        <v>0</v>
      </c>
      <c r="BN147" s="518">
        <v>-322679</v>
      </c>
      <c r="BO147" s="517">
        <v>0</v>
      </c>
      <c r="BP147" s="517">
        <v>0</v>
      </c>
      <c r="BQ147" s="517">
        <v>0</v>
      </c>
      <c r="BR147" s="517">
        <v>2508</v>
      </c>
      <c r="BS147" s="517">
        <v>10628650</v>
      </c>
      <c r="BT147" s="518">
        <v>423375</v>
      </c>
      <c r="BU147" s="521">
        <v>58</v>
      </c>
      <c r="BV147" s="521">
        <v>1046470</v>
      </c>
      <c r="BW147" s="516">
        <v>38973</v>
      </c>
    </row>
    <row r="148" spans="1:75">
      <c r="A148" s="491">
        <f t="shared" si="10"/>
        <v>2012</v>
      </c>
      <c r="B148" s="491">
        <v>11</v>
      </c>
      <c r="C148" s="522">
        <v>17222248</v>
      </c>
      <c r="D148" s="531">
        <v>-1629617</v>
      </c>
      <c r="E148" s="531">
        <v>15592631</v>
      </c>
      <c r="F148" s="525">
        <v>10036977</v>
      </c>
      <c r="G148" s="531">
        <v>-141968</v>
      </c>
      <c r="H148" s="531">
        <v>9895009</v>
      </c>
      <c r="I148" s="525">
        <v>3543359</v>
      </c>
      <c r="J148" s="531">
        <v>75350</v>
      </c>
      <c r="K148" s="531">
        <v>3618709</v>
      </c>
      <c r="L148" s="522">
        <v>247335</v>
      </c>
      <c r="M148" s="522">
        <v>1244038</v>
      </c>
      <c r="N148" s="522">
        <v>184989</v>
      </c>
      <c r="O148" s="531">
        <v>1429027</v>
      </c>
      <c r="P148" s="531">
        <v>30782711</v>
      </c>
      <c r="Q148" s="522">
        <v>0</v>
      </c>
      <c r="R148" s="531">
        <v>30782711</v>
      </c>
      <c r="S148" s="531"/>
      <c r="T148" s="531">
        <v>29353684</v>
      </c>
      <c r="U148" s="531">
        <v>29353684</v>
      </c>
      <c r="V148" s="516">
        <v>31049919</v>
      </c>
      <c r="W148" s="516">
        <v>31049919</v>
      </c>
      <c r="X148" s="518">
        <v>-297648</v>
      </c>
      <c r="Y148" s="518">
        <v>-25031</v>
      </c>
      <c r="Z148" s="516">
        <v>-322679</v>
      </c>
      <c r="AA148" s="531"/>
      <c r="AB148" s="517">
        <v>888</v>
      </c>
      <c r="AC148" s="517">
        <v>1692060</v>
      </c>
      <c r="AD148" s="518">
        <v>-104618</v>
      </c>
      <c r="AE148" s="518">
        <v>90003</v>
      </c>
      <c r="AF148" s="518">
        <v>-14615</v>
      </c>
      <c r="AG148" s="517">
        <v>2414</v>
      </c>
      <c r="AH148" s="517">
        <v>9994003</v>
      </c>
      <c r="AI148" s="518">
        <v>-668477</v>
      </c>
      <c r="AJ148" s="519">
        <v>403148</v>
      </c>
      <c r="AK148" s="518">
        <v>-265329</v>
      </c>
      <c r="AL148" s="517">
        <v>94</v>
      </c>
      <c r="AM148" s="517">
        <v>634647</v>
      </c>
      <c r="AN148" s="518">
        <v>-39141</v>
      </c>
      <c r="AO148" s="518">
        <v>20227</v>
      </c>
      <c r="AP148" s="518">
        <v>-18914</v>
      </c>
      <c r="AQ148" s="517">
        <v>8</v>
      </c>
      <c r="AR148" s="517">
        <v>1105874</v>
      </c>
      <c r="AS148" s="518">
        <v>-31772</v>
      </c>
      <c r="AT148" s="518">
        <v>35392</v>
      </c>
      <c r="AU148" s="518">
        <v>3620</v>
      </c>
      <c r="AV148" s="517">
        <v>3</v>
      </c>
      <c r="AW148" s="517">
        <v>234976</v>
      </c>
      <c r="AX148" s="518">
        <v>-11918</v>
      </c>
      <c r="AY148" s="518">
        <v>9508</v>
      </c>
      <c r="AZ148" s="518">
        <v>-2410</v>
      </c>
      <c r="BA148" s="520">
        <v>-297648</v>
      </c>
      <c r="BB148" s="517">
        <v>58</v>
      </c>
      <c r="BC148" s="517">
        <v>1046470</v>
      </c>
      <c r="BD148" s="518">
        <v>-64622</v>
      </c>
      <c r="BE148" s="519">
        <v>38973</v>
      </c>
      <c r="BF148" s="518">
        <v>-25649</v>
      </c>
      <c r="BG148" s="517">
        <v>1</v>
      </c>
      <c r="BH148" s="517">
        <v>127592</v>
      </c>
      <c r="BI148" s="518">
        <v>-5423</v>
      </c>
      <c r="BJ148" s="518">
        <v>6041</v>
      </c>
      <c r="BK148" s="518">
        <v>618</v>
      </c>
      <c r="BL148" s="520">
        <v>-25031</v>
      </c>
      <c r="BM148" s="517">
        <v>0</v>
      </c>
      <c r="BN148" s="518">
        <v>-322679</v>
      </c>
      <c r="BO148" s="517">
        <v>0</v>
      </c>
      <c r="BP148" s="517">
        <v>0</v>
      </c>
      <c r="BQ148" s="517">
        <v>0</v>
      </c>
      <c r="BR148" s="517">
        <v>2508</v>
      </c>
      <c r="BS148" s="517">
        <v>10628650</v>
      </c>
      <c r="BT148" s="518">
        <v>423375</v>
      </c>
      <c r="BU148" s="521">
        <v>58</v>
      </c>
      <c r="BV148" s="521">
        <v>1046470</v>
      </c>
      <c r="BW148" s="516">
        <v>38973</v>
      </c>
    </row>
    <row r="149" spans="1:75">
      <c r="A149" s="491">
        <f t="shared" si="10"/>
        <v>2012</v>
      </c>
      <c r="B149" s="491">
        <v>12</v>
      </c>
      <c r="C149" s="522">
        <v>21117811</v>
      </c>
      <c r="D149" s="531">
        <v>2595618</v>
      </c>
      <c r="E149" s="531">
        <v>23713429</v>
      </c>
      <c r="F149" s="525">
        <v>10371103</v>
      </c>
      <c r="G149" s="531">
        <v>4447</v>
      </c>
      <c r="H149" s="531">
        <v>10375550</v>
      </c>
      <c r="I149" s="525">
        <v>3330833</v>
      </c>
      <c r="J149" s="531">
        <v>-123873</v>
      </c>
      <c r="K149" s="531">
        <v>3206960</v>
      </c>
      <c r="L149" s="522">
        <v>247779</v>
      </c>
      <c r="M149" s="522">
        <v>1469716</v>
      </c>
      <c r="N149" s="522">
        <v>211954</v>
      </c>
      <c r="O149" s="531">
        <v>1681670</v>
      </c>
      <c r="P149" s="531">
        <v>39225388</v>
      </c>
      <c r="Q149" s="522">
        <v>0</v>
      </c>
      <c r="R149" s="531">
        <v>39225388</v>
      </c>
      <c r="S149" s="531"/>
      <c r="T149" s="531">
        <v>37543718</v>
      </c>
      <c r="U149" s="531">
        <v>37543718</v>
      </c>
      <c r="V149" s="516">
        <v>35067526</v>
      </c>
      <c r="W149" s="516">
        <v>35067526</v>
      </c>
      <c r="X149" s="518">
        <v>-297648</v>
      </c>
      <c r="Y149" s="518">
        <v>-25031</v>
      </c>
      <c r="Z149" s="516">
        <v>-322679</v>
      </c>
      <c r="AA149" s="531"/>
      <c r="AB149" s="517">
        <v>888</v>
      </c>
      <c r="AC149" s="517">
        <v>1692060</v>
      </c>
      <c r="AD149" s="518">
        <v>-104618</v>
      </c>
      <c r="AE149" s="518">
        <v>90003</v>
      </c>
      <c r="AF149" s="518">
        <v>-14615</v>
      </c>
      <c r="AG149" s="517">
        <v>2414</v>
      </c>
      <c r="AH149" s="517">
        <v>9994003</v>
      </c>
      <c r="AI149" s="518">
        <v>-668477</v>
      </c>
      <c r="AJ149" s="519">
        <v>403148</v>
      </c>
      <c r="AK149" s="518">
        <v>-265329</v>
      </c>
      <c r="AL149" s="517">
        <v>94</v>
      </c>
      <c r="AM149" s="517">
        <v>634647</v>
      </c>
      <c r="AN149" s="518">
        <v>-39141</v>
      </c>
      <c r="AO149" s="518">
        <v>20227</v>
      </c>
      <c r="AP149" s="518">
        <v>-18914</v>
      </c>
      <c r="AQ149" s="517">
        <v>8</v>
      </c>
      <c r="AR149" s="517">
        <v>1105874</v>
      </c>
      <c r="AS149" s="518">
        <v>-31772</v>
      </c>
      <c r="AT149" s="518">
        <v>35392</v>
      </c>
      <c r="AU149" s="518">
        <v>3620</v>
      </c>
      <c r="AV149" s="517">
        <v>3</v>
      </c>
      <c r="AW149" s="517">
        <v>234976</v>
      </c>
      <c r="AX149" s="518">
        <v>-11918</v>
      </c>
      <c r="AY149" s="518">
        <v>9508</v>
      </c>
      <c r="AZ149" s="518">
        <v>-2410</v>
      </c>
      <c r="BA149" s="520">
        <v>-297648</v>
      </c>
      <c r="BB149" s="517">
        <v>58</v>
      </c>
      <c r="BC149" s="517">
        <v>1046470</v>
      </c>
      <c r="BD149" s="518">
        <v>-64622</v>
      </c>
      <c r="BE149" s="519">
        <v>38973</v>
      </c>
      <c r="BF149" s="518">
        <v>-25649</v>
      </c>
      <c r="BG149" s="517">
        <v>1</v>
      </c>
      <c r="BH149" s="517">
        <v>127592</v>
      </c>
      <c r="BI149" s="518">
        <v>-5423</v>
      </c>
      <c r="BJ149" s="518">
        <v>6041</v>
      </c>
      <c r="BK149" s="518">
        <v>618</v>
      </c>
      <c r="BL149" s="520">
        <v>-25031</v>
      </c>
      <c r="BM149" s="517">
        <v>0</v>
      </c>
      <c r="BN149" s="518">
        <v>-322679</v>
      </c>
      <c r="BO149" s="517">
        <v>0</v>
      </c>
      <c r="BP149" s="517">
        <v>0</v>
      </c>
      <c r="BQ149" s="517">
        <v>0</v>
      </c>
      <c r="BR149" s="517">
        <v>2508</v>
      </c>
      <c r="BS149" s="517">
        <v>10628650</v>
      </c>
      <c r="BT149" s="518">
        <v>423375</v>
      </c>
      <c r="BU149" s="521">
        <v>58</v>
      </c>
      <c r="BV149" s="521">
        <v>1046470</v>
      </c>
      <c r="BW149" s="516">
        <v>38973</v>
      </c>
    </row>
    <row r="150" spans="1:75">
      <c r="B150" s="492" t="s">
        <v>112</v>
      </c>
      <c r="C150" s="525">
        <v>278822368</v>
      </c>
      <c r="D150" s="513">
        <v>1151755</v>
      </c>
      <c r="E150" s="513">
        <v>279974123</v>
      </c>
      <c r="F150" s="513">
        <v>135836244</v>
      </c>
      <c r="G150" s="513">
        <v>625181</v>
      </c>
      <c r="H150" s="531">
        <v>136461425</v>
      </c>
      <c r="I150" s="513">
        <v>45532214</v>
      </c>
      <c r="J150" s="513">
        <v>71367</v>
      </c>
      <c r="K150" s="513">
        <v>45603581</v>
      </c>
      <c r="L150" s="525">
        <v>2941279</v>
      </c>
      <c r="M150" s="531">
        <v>17331255</v>
      </c>
      <c r="N150" s="531">
        <v>2693740</v>
      </c>
      <c r="O150" s="531">
        <v>20024995</v>
      </c>
      <c r="P150" s="531">
        <v>485005403</v>
      </c>
      <c r="Q150" s="522">
        <v>0</v>
      </c>
      <c r="R150" s="531">
        <v>485005403</v>
      </c>
      <c r="S150" s="531"/>
      <c r="T150" s="531">
        <v>464980408</v>
      </c>
      <c r="U150" s="531">
        <v>464980408</v>
      </c>
      <c r="V150" s="531">
        <v>463132105</v>
      </c>
      <c r="W150" s="531">
        <v>463132105</v>
      </c>
      <c r="X150" s="531">
        <v>-1875208</v>
      </c>
      <c r="Y150" s="531">
        <v>-147360</v>
      </c>
      <c r="Z150" s="531">
        <v>-2022568</v>
      </c>
      <c r="AA150" s="531"/>
      <c r="AB150" s="533"/>
      <c r="AC150" s="533">
        <v>20304720</v>
      </c>
      <c r="AD150" s="534">
        <v>-1255416</v>
      </c>
      <c r="AE150" s="534">
        <v>1080036</v>
      </c>
      <c r="AF150" s="534">
        <v>-175380</v>
      </c>
      <c r="AG150" s="533"/>
      <c r="AH150" s="533">
        <v>135798748</v>
      </c>
      <c r="AI150" s="534">
        <v>-8021724</v>
      </c>
      <c r="AJ150" s="535">
        <v>6420640</v>
      </c>
      <c r="AK150" s="534">
        <v>-1601084</v>
      </c>
      <c r="AL150" s="533"/>
      <c r="AM150" s="533">
        <v>7615764</v>
      </c>
      <c r="AN150" s="534">
        <v>-469692</v>
      </c>
      <c r="AO150" s="534">
        <v>356428</v>
      </c>
      <c r="AP150" s="534">
        <v>-113264</v>
      </c>
      <c r="AQ150" s="533"/>
      <c r="AR150" s="533">
        <v>13270488</v>
      </c>
      <c r="AS150" s="534">
        <v>-381264</v>
      </c>
      <c r="AT150" s="534">
        <v>424704</v>
      </c>
      <c r="AU150" s="534">
        <v>43440</v>
      </c>
      <c r="AV150" s="533"/>
      <c r="AW150" s="533">
        <v>2819712</v>
      </c>
      <c r="AX150" s="534">
        <v>-143016</v>
      </c>
      <c r="AY150" s="534">
        <v>114096</v>
      </c>
      <c r="AZ150" s="534">
        <v>-28920</v>
      </c>
      <c r="BA150" s="536">
        <v>-1875208</v>
      </c>
      <c r="BB150" s="533"/>
      <c r="BC150" s="533">
        <v>11841528</v>
      </c>
      <c r="BD150" s="534">
        <v>-775464</v>
      </c>
      <c r="BE150" s="535">
        <v>620688</v>
      </c>
      <c r="BF150" s="534">
        <v>-154776</v>
      </c>
      <c r="BG150" s="533"/>
      <c r="BH150" s="533">
        <v>1531104</v>
      </c>
      <c r="BI150" s="534">
        <v>-65076</v>
      </c>
      <c r="BJ150" s="534">
        <v>72492</v>
      </c>
      <c r="BK150" s="534">
        <v>7416</v>
      </c>
      <c r="BL150" s="536">
        <v>-147360</v>
      </c>
      <c r="BM150" s="517">
        <v>0</v>
      </c>
      <c r="BN150" s="534">
        <v>-2022568</v>
      </c>
      <c r="BO150" s="517">
        <v>0</v>
      </c>
      <c r="BP150" s="517">
        <v>0</v>
      </c>
      <c r="BQ150" s="517">
        <v>0</v>
      </c>
      <c r="BS150" s="533">
        <v>143414512</v>
      </c>
      <c r="BT150" s="534">
        <v>6777068</v>
      </c>
      <c r="BV150" s="533">
        <v>11841528</v>
      </c>
      <c r="BW150" s="534">
        <v>620688</v>
      </c>
    </row>
    <row r="151" spans="1:75">
      <c r="I151" s="540"/>
      <c r="R151" s="540"/>
      <c r="S151" s="540"/>
    </row>
    <row r="152" spans="1:75">
      <c r="A152" s="491">
        <f>A19</f>
        <v>2002</v>
      </c>
      <c r="B152" s="491" t="str">
        <f t="shared" ref="B152" si="11">B20</f>
        <v>Annual</v>
      </c>
      <c r="C152" s="531">
        <v>221205605</v>
      </c>
      <c r="D152" s="531">
        <v>1072225</v>
      </c>
      <c r="E152" s="531">
        <v>222277830</v>
      </c>
      <c r="F152" s="531">
        <v>114400613</v>
      </c>
      <c r="G152" s="531">
        <v>496544</v>
      </c>
      <c r="H152" s="531">
        <v>114897157</v>
      </c>
      <c r="I152" s="531">
        <v>37770775</v>
      </c>
      <c r="J152" s="531">
        <v>1123519</v>
      </c>
      <c r="K152" s="531">
        <v>38894294</v>
      </c>
      <c r="L152" s="531">
        <v>2183178</v>
      </c>
      <c r="M152" s="531">
        <v>11827113</v>
      </c>
      <c r="N152" s="531">
        <v>1742688</v>
      </c>
      <c r="O152" s="531">
        <v>13569801</v>
      </c>
      <c r="P152" s="531">
        <v>391822260</v>
      </c>
      <c r="Q152" s="531">
        <v>1052</v>
      </c>
      <c r="R152" s="531">
        <v>391823312</v>
      </c>
      <c r="S152" s="531"/>
      <c r="T152" s="531">
        <v>378252459</v>
      </c>
      <c r="U152" s="531">
        <v>378253511</v>
      </c>
      <c r="V152" s="531">
        <v>375560171</v>
      </c>
      <c r="W152" s="531">
        <v>375561223</v>
      </c>
    </row>
    <row r="153" spans="1:75">
      <c r="C153" s="531"/>
      <c r="D153" s="531"/>
      <c r="E153" s="531"/>
      <c r="F153" s="531"/>
      <c r="G153" s="531"/>
      <c r="H153" s="531"/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31"/>
      <c r="T153" s="531"/>
      <c r="U153" s="531"/>
      <c r="V153" s="531"/>
      <c r="W153" s="531"/>
    </row>
    <row r="154" spans="1:75">
      <c r="A154" s="491">
        <f>A152+1</f>
        <v>2003</v>
      </c>
      <c r="B154" s="491" t="str">
        <f t="shared" ref="B154" si="12">B33</f>
        <v>Annual</v>
      </c>
      <c r="C154" s="531">
        <v>230337622</v>
      </c>
      <c r="D154" s="531">
        <v>1028668</v>
      </c>
      <c r="E154" s="531">
        <v>231366290</v>
      </c>
      <c r="F154" s="531">
        <v>116601359</v>
      </c>
      <c r="G154" s="531">
        <v>472556</v>
      </c>
      <c r="H154" s="531">
        <v>117073915</v>
      </c>
      <c r="I154" s="531">
        <v>43033131</v>
      </c>
      <c r="J154" s="531">
        <v>96525</v>
      </c>
      <c r="K154" s="531">
        <v>43129656</v>
      </c>
      <c r="L154" s="531">
        <v>2328400</v>
      </c>
      <c r="M154" s="531">
        <v>11958139</v>
      </c>
      <c r="N154" s="531">
        <v>1806778</v>
      </c>
      <c r="O154" s="531">
        <v>13764917</v>
      </c>
      <c r="P154" s="531">
        <v>407663178</v>
      </c>
      <c r="Q154" s="531">
        <v>0</v>
      </c>
      <c r="R154" s="531">
        <v>407663178</v>
      </c>
      <c r="S154" s="531"/>
      <c r="T154" s="531">
        <v>393898261</v>
      </c>
      <c r="U154" s="531">
        <v>393898261</v>
      </c>
      <c r="V154" s="531">
        <v>392300512</v>
      </c>
      <c r="W154" s="531">
        <v>392300512</v>
      </c>
    </row>
    <row r="155" spans="1:75">
      <c r="A155" s="491">
        <f>A154+1</f>
        <v>2004</v>
      </c>
      <c r="B155" s="491" t="str">
        <f t="shared" ref="B155" si="13">B46</f>
        <v>Annual</v>
      </c>
      <c r="C155" s="531">
        <v>234754359</v>
      </c>
      <c r="D155" s="531">
        <v>1039506</v>
      </c>
      <c r="E155" s="531">
        <v>235793865</v>
      </c>
      <c r="F155" s="531">
        <v>118621656</v>
      </c>
      <c r="G155" s="531">
        <v>554907</v>
      </c>
      <c r="H155" s="531">
        <v>119176563</v>
      </c>
      <c r="I155" s="531">
        <v>43367529</v>
      </c>
      <c r="J155" s="531">
        <v>46675</v>
      </c>
      <c r="K155" s="531">
        <v>43414204</v>
      </c>
      <c r="L155" s="531">
        <v>2390996</v>
      </c>
      <c r="M155" s="531">
        <v>12477937</v>
      </c>
      <c r="N155" s="531">
        <v>1893116</v>
      </c>
      <c r="O155" s="531">
        <v>14371053</v>
      </c>
      <c r="P155" s="531">
        <v>415146681</v>
      </c>
      <c r="Q155" s="531">
        <v>0</v>
      </c>
      <c r="R155" s="531">
        <v>415146681</v>
      </c>
      <c r="S155" s="531"/>
      <c r="T155" s="531">
        <v>400775628</v>
      </c>
      <c r="U155" s="531">
        <v>400775628</v>
      </c>
      <c r="V155" s="531">
        <v>399134540</v>
      </c>
      <c r="W155" s="531">
        <v>399134540</v>
      </c>
    </row>
    <row r="156" spans="1:75">
      <c r="A156" s="491">
        <f>A155+1</f>
        <v>2005</v>
      </c>
      <c r="B156" s="491" t="str">
        <f t="shared" ref="B156" si="14">B59</f>
        <v>Annual</v>
      </c>
      <c r="C156" s="531">
        <v>240409180</v>
      </c>
      <c r="D156" s="531">
        <v>1042311</v>
      </c>
      <c r="E156" s="531">
        <v>241451491</v>
      </c>
      <c r="F156" s="531">
        <v>122173095</v>
      </c>
      <c r="G156" s="531">
        <v>611314</v>
      </c>
      <c r="H156" s="531">
        <v>122784409</v>
      </c>
      <c r="I156" s="531">
        <v>43909269</v>
      </c>
      <c r="J156" s="531">
        <v>67395</v>
      </c>
      <c r="K156" s="531">
        <v>43976664</v>
      </c>
      <c r="L156" s="531">
        <v>2453764</v>
      </c>
      <c r="M156" s="531">
        <v>13028346</v>
      </c>
      <c r="N156" s="531">
        <v>1988503</v>
      </c>
      <c r="O156" s="531">
        <v>15016849</v>
      </c>
      <c r="P156" s="531">
        <v>425683177</v>
      </c>
      <c r="Q156" s="531">
        <v>0</v>
      </c>
      <c r="R156" s="531">
        <v>425683177</v>
      </c>
      <c r="S156" s="531"/>
      <c r="T156" s="531">
        <v>410666328</v>
      </c>
      <c r="U156" s="531">
        <v>410666328</v>
      </c>
      <c r="V156" s="531">
        <v>408945308</v>
      </c>
      <c r="W156" s="531">
        <v>408945308</v>
      </c>
    </row>
    <row r="157" spans="1:75">
      <c r="A157" s="491">
        <f>A156+1</f>
        <v>2006</v>
      </c>
      <c r="B157" s="491" t="str">
        <f t="shared" ref="B157" si="15">B72</f>
        <v>Annual</v>
      </c>
      <c r="C157" s="531">
        <v>245339759</v>
      </c>
      <c r="D157" s="531">
        <v>1054312</v>
      </c>
      <c r="E157" s="531">
        <v>246394071</v>
      </c>
      <c r="F157" s="531">
        <v>124635945</v>
      </c>
      <c r="G157" s="531">
        <v>586293</v>
      </c>
      <c r="H157" s="531">
        <v>125222238</v>
      </c>
      <c r="I157" s="531">
        <v>44039084</v>
      </c>
      <c r="J157" s="531">
        <v>66650</v>
      </c>
      <c r="K157" s="531">
        <v>44105734</v>
      </c>
      <c r="L157" s="531">
        <v>2517691</v>
      </c>
      <c r="M157" s="531">
        <v>13614312</v>
      </c>
      <c r="N157" s="531">
        <v>2084106</v>
      </c>
      <c r="O157" s="531">
        <v>15698418</v>
      </c>
      <c r="P157" s="531">
        <v>433938152</v>
      </c>
      <c r="Q157" s="531">
        <v>0</v>
      </c>
      <c r="R157" s="531">
        <v>433938152</v>
      </c>
      <c r="S157" s="531"/>
      <c r="T157" s="531">
        <v>418239734</v>
      </c>
      <c r="U157" s="531">
        <v>418239734</v>
      </c>
      <c r="V157" s="531">
        <v>416532479</v>
      </c>
      <c r="W157" s="531">
        <v>416532479</v>
      </c>
    </row>
    <row r="158" spans="1:75">
      <c r="A158" s="491">
        <f>A157+1</f>
        <v>2007</v>
      </c>
      <c r="B158" s="491" t="str">
        <f t="shared" ref="B158" si="16">B85</f>
        <v>Annual</v>
      </c>
      <c r="C158" s="531">
        <v>251183354</v>
      </c>
      <c r="D158" s="531">
        <v>1075981</v>
      </c>
      <c r="E158" s="531">
        <v>252259335</v>
      </c>
      <c r="F158" s="531">
        <v>126346857</v>
      </c>
      <c r="G158" s="531">
        <v>599705</v>
      </c>
      <c r="H158" s="531">
        <v>126946562</v>
      </c>
      <c r="I158" s="531">
        <v>44234063</v>
      </c>
      <c r="J158" s="531">
        <v>66951</v>
      </c>
      <c r="K158" s="531">
        <v>44301014</v>
      </c>
      <c r="L158" s="531">
        <v>2583399</v>
      </c>
      <c r="M158" s="531">
        <v>14217136</v>
      </c>
      <c r="N158" s="531">
        <v>2183069</v>
      </c>
      <c r="O158" s="531">
        <v>16400205</v>
      </c>
      <c r="P158" s="531">
        <v>442490515</v>
      </c>
      <c r="Q158" s="531">
        <v>0</v>
      </c>
      <c r="R158" s="531">
        <v>442490515</v>
      </c>
      <c r="S158" s="531"/>
      <c r="T158" s="531">
        <v>426090310</v>
      </c>
      <c r="U158" s="531">
        <v>426090310</v>
      </c>
      <c r="V158" s="531">
        <v>424347673</v>
      </c>
      <c r="W158" s="531">
        <v>424347673</v>
      </c>
    </row>
    <row r="159" spans="1:75">
      <c r="C159" s="531"/>
      <c r="D159" s="531"/>
      <c r="E159" s="531"/>
      <c r="F159" s="531"/>
      <c r="G159" s="531"/>
      <c r="H159" s="531"/>
      <c r="I159" s="531"/>
      <c r="J159" s="531"/>
      <c r="K159" s="531"/>
      <c r="L159" s="531"/>
      <c r="M159" s="531"/>
      <c r="N159" s="531"/>
      <c r="O159" s="531"/>
      <c r="P159" s="531"/>
      <c r="Q159" s="531"/>
      <c r="R159" s="531"/>
      <c r="S159" s="531"/>
      <c r="T159" s="531"/>
      <c r="U159" s="531"/>
      <c r="V159" s="531"/>
      <c r="W159" s="531"/>
    </row>
    <row r="160" spans="1:75">
      <c r="A160" s="491">
        <f>A158+1</f>
        <v>2008</v>
      </c>
      <c r="B160" s="491" t="str">
        <f t="shared" ref="B160" si="17">B98</f>
        <v>Annual</v>
      </c>
      <c r="C160" s="531">
        <v>256447048</v>
      </c>
      <c r="D160" s="531">
        <v>1096132</v>
      </c>
      <c r="E160" s="531">
        <v>257543180</v>
      </c>
      <c r="F160" s="531">
        <v>128062987</v>
      </c>
      <c r="G160" s="531">
        <v>592022</v>
      </c>
      <c r="H160" s="531">
        <v>128655009</v>
      </c>
      <c r="I160" s="531">
        <v>44496733</v>
      </c>
      <c r="J160" s="531">
        <v>66880</v>
      </c>
      <c r="K160" s="531">
        <v>44563613</v>
      </c>
      <c r="L160" s="531">
        <v>2654975</v>
      </c>
      <c r="M160" s="531">
        <v>14770603</v>
      </c>
      <c r="N160" s="531">
        <v>2274276</v>
      </c>
      <c r="O160" s="531">
        <v>17044879</v>
      </c>
      <c r="P160" s="531">
        <v>450461656</v>
      </c>
      <c r="Q160" s="531">
        <v>0</v>
      </c>
      <c r="R160" s="531">
        <v>450461656</v>
      </c>
      <c r="S160" s="531"/>
      <c r="T160" s="531">
        <v>433416777</v>
      </c>
      <c r="U160" s="531">
        <v>433416777</v>
      </c>
      <c r="V160" s="531">
        <v>431661743</v>
      </c>
      <c r="W160" s="531">
        <v>431661743</v>
      </c>
    </row>
    <row r="161" spans="1:23">
      <c r="A161" s="491">
        <f>A160+1</f>
        <v>2009</v>
      </c>
      <c r="B161" s="491" t="str">
        <f t="shared" ref="B161" si="18">B111</f>
        <v>Annual</v>
      </c>
      <c r="C161" s="531">
        <v>261356303</v>
      </c>
      <c r="D161" s="531">
        <v>1087866</v>
      </c>
      <c r="E161" s="531">
        <v>262444169</v>
      </c>
      <c r="F161" s="531">
        <v>129475610</v>
      </c>
      <c r="G161" s="531">
        <v>686762</v>
      </c>
      <c r="H161" s="531">
        <v>130162372</v>
      </c>
      <c r="I161" s="531">
        <v>44488645</v>
      </c>
      <c r="J161" s="531">
        <v>71383</v>
      </c>
      <c r="K161" s="531">
        <v>44560028</v>
      </c>
      <c r="L161" s="531">
        <v>2726551</v>
      </c>
      <c r="M161" s="531">
        <v>15375732</v>
      </c>
      <c r="N161" s="531">
        <v>2372477</v>
      </c>
      <c r="O161" s="531">
        <v>17748209</v>
      </c>
      <c r="P161" s="531">
        <v>457641329</v>
      </c>
      <c r="Q161" s="531">
        <v>0</v>
      </c>
      <c r="R161" s="531">
        <v>457641329</v>
      </c>
      <c r="S161" s="531"/>
      <c r="T161" s="531">
        <v>439893120</v>
      </c>
      <c r="U161" s="531">
        <v>439893120</v>
      </c>
      <c r="V161" s="531">
        <v>438047109</v>
      </c>
      <c r="W161" s="531">
        <v>438047109</v>
      </c>
    </row>
    <row r="162" spans="1:23">
      <c r="A162" s="491">
        <f>A161+1</f>
        <v>2010</v>
      </c>
      <c r="B162" s="491" t="str">
        <f t="shared" ref="B162" si="19">B124</f>
        <v>Annual</v>
      </c>
      <c r="C162" s="531">
        <v>267676364</v>
      </c>
      <c r="D162" s="531">
        <v>1113585</v>
      </c>
      <c r="E162" s="531">
        <v>268789949</v>
      </c>
      <c r="F162" s="531">
        <v>131455622</v>
      </c>
      <c r="G162" s="531">
        <v>625201</v>
      </c>
      <c r="H162" s="531">
        <v>132080823</v>
      </c>
      <c r="I162" s="531">
        <v>44898218</v>
      </c>
      <c r="J162" s="531">
        <v>69563</v>
      </c>
      <c r="K162" s="531">
        <v>44967781</v>
      </c>
      <c r="L162" s="531">
        <v>2798127</v>
      </c>
      <c r="M162" s="531">
        <v>15996872</v>
      </c>
      <c r="N162" s="531">
        <v>2474146</v>
      </c>
      <c r="O162" s="531">
        <v>18471018</v>
      </c>
      <c r="P162" s="531">
        <v>467107698</v>
      </c>
      <c r="Q162" s="531">
        <v>0</v>
      </c>
      <c r="R162" s="531">
        <v>467107698</v>
      </c>
      <c r="S162" s="531"/>
      <c r="T162" s="531">
        <v>448636680</v>
      </c>
      <c r="U162" s="531">
        <v>448636680</v>
      </c>
      <c r="V162" s="531">
        <v>446828331</v>
      </c>
      <c r="W162" s="531">
        <v>446828331</v>
      </c>
    </row>
    <row r="163" spans="1:23">
      <c r="A163" s="491">
        <f>A162+1</f>
        <v>2011</v>
      </c>
      <c r="B163" s="491" t="str">
        <f t="shared" ref="B163" si="20">B137</f>
        <v>Annual</v>
      </c>
      <c r="C163" s="531">
        <v>272562267</v>
      </c>
      <c r="D163" s="531">
        <v>1112590</v>
      </c>
      <c r="E163" s="531">
        <v>273674857</v>
      </c>
      <c r="F163" s="531">
        <v>133922350</v>
      </c>
      <c r="G163" s="531">
        <v>640094</v>
      </c>
      <c r="H163" s="531">
        <v>134562444</v>
      </c>
      <c r="I163" s="531">
        <v>45229692</v>
      </c>
      <c r="J163" s="531">
        <v>69689</v>
      </c>
      <c r="K163" s="531">
        <v>45299381</v>
      </c>
      <c r="L163" s="531">
        <v>2869703</v>
      </c>
      <c r="M163" s="531">
        <v>16665138</v>
      </c>
      <c r="N163" s="531">
        <v>2583491</v>
      </c>
      <c r="O163" s="531">
        <v>19248629</v>
      </c>
      <c r="P163" s="531">
        <v>475655014</v>
      </c>
      <c r="Q163" s="531">
        <v>0</v>
      </c>
      <c r="R163" s="531">
        <v>475655014</v>
      </c>
      <c r="S163" s="531"/>
      <c r="T163" s="531">
        <v>456406385</v>
      </c>
      <c r="U163" s="531">
        <v>456406385</v>
      </c>
      <c r="V163" s="531">
        <v>454584012</v>
      </c>
      <c r="W163" s="531">
        <v>454584012</v>
      </c>
    </row>
    <row r="164" spans="1:23">
      <c r="A164" s="491">
        <f>A163+1</f>
        <v>2012</v>
      </c>
      <c r="B164" s="491" t="str">
        <f t="shared" ref="B164" si="21">B150</f>
        <v>Annual</v>
      </c>
      <c r="C164" s="531">
        <v>278822368</v>
      </c>
      <c r="D164" s="531">
        <v>1151755</v>
      </c>
      <c r="E164" s="531">
        <v>279974123</v>
      </c>
      <c r="F164" s="531">
        <v>135836244</v>
      </c>
      <c r="G164" s="531">
        <v>625181</v>
      </c>
      <c r="H164" s="531">
        <v>136461425</v>
      </c>
      <c r="I164" s="531">
        <v>45532214</v>
      </c>
      <c r="J164" s="531">
        <v>71367</v>
      </c>
      <c r="K164" s="531">
        <v>45603581</v>
      </c>
      <c r="L164" s="531">
        <v>2941279</v>
      </c>
      <c r="M164" s="531">
        <v>17331255</v>
      </c>
      <c r="N164" s="531">
        <v>2693740</v>
      </c>
      <c r="O164" s="531">
        <v>20024995</v>
      </c>
      <c r="P164" s="531">
        <v>485005403</v>
      </c>
      <c r="Q164" s="531">
        <v>0</v>
      </c>
      <c r="R164" s="531">
        <v>485005403</v>
      </c>
      <c r="S164" s="531"/>
      <c r="T164" s="531">
        <v>464980408</v>
      </c>
      <c r="U164" s="531">
        <v>464980408</v>
      </c>
      <c r="V164" s="531">
        <v>463132105</v>
      </c>
      <c r="W164" s="531">
        <v>463132105</v>
      </c>
    </row>
    <row r="165" spans="1:23">
      <c r="B165" s="541"/>
      <c r="C165" s="531"/>
      <c r="D165" s="531"/>
      <c r="E165" s="531"/>
      <c r="F165" s="531"/>
      <c r="G165" s="531"/>
      <c r="H165" s="531"/>
      <c r="I165" s="531"/>
      <c r="J165" s="531"/>
      <c r="K165" s="531"/>
      <c r="L165" s="531"/>
      <c r="M165" s="531"/>
      <c r="N165" s="531"/>
      <c r="O165" s="531"/>
      <c r="P165" s="531"/>
      <c r="Q165" s="531"/>
      <c r="R165" s="531"/>
      <c r="S165" s="531"/>
      <c r="T165" s="531"/>
    </row>
    <row r="166" spans="1:23">
      <c r="A166" s="491">
        <f>A152</f>
        <v>2002</v>
      </c>
      <c r="B166" s="491" t="str">
        <f>B152</f>
        <v>Annual</v>
      </c>
      <c r="C166" s="531">
        <v>221.20560499999999</v>
      </c>
      <c r="D166" s="531">
        <v>1.072225</v>
      </c>
      <c r="E166" s="531">
        <v>222.27782999999999</v>
      </c>
      <c r="F166" s="531">
        <v>114.40061300000001</v>
      </c>
      <c r="G166" s="531">
        <v>0.49654399999999999</v>
      </c>
      <c r="H166" s="531">
        <v>114.89715700000001</v>
      </c>
      <c r="I166" s="531">
        <v>37.770775</v>
      </c>
      <c r="J166" s="531">
        <v>1.1235189999999999</v>
      </c>
      <c r="K166" s="531">
        <v>38.894294000000002</v>
      </c>
      <c r="L166" s="531">
        <v>2.1831779999999998</v>
      </c>
      <c r="M166" s="531">
        <v>11.827113000000001</v>
      </c>
      <c r="N166" s="531">
        <v>1.742688</v>
      </c>
      <c r="O166" s="531">
        <v>13.569801</v>
      </c>
      <c r="P166" s="531">
        <v>391.82226000000003</v>
      </c>
      <c r="Q166" s="531">
        <v>1.052E-3</v>
      </c>
      <c r="R166" s="531">
        <v>391.82331199999999</v>
      </c>
      <c r="S166" s="531"/>
      <c r="T166" s="531">
        <v>378.25245899999999</v>
      </c>
      <c r="U166" s="531">
        <v>378.253511</v>
      </c>
      <c r="V166" s="531">
        <v>375.56017100000003</v>
      </c>
      <c r="W166" s="531">
        <v>375.56122299999998</v>
      </c>
    </row>
    <row r="167" spans="1:23">
      <c r="C167" s="531"/>
      <c r="D167" s="531"/>
      <c r="E167" s="531"/>
      <c r="F167" s="531"/>
      <c r="G167" s="531"/>
      <c r="H167" s="531"/>
      <c r="I167" s="531"/>
      <c r="J167" s="531"/>
      <c r="K167" s="531"/>
      <c r="L167" s="531"/>
      <c r="M167" s="531"/>
      <c r="N167" s="531"/>
      <c r="O167" s="531"/>
      <c r="P167" s="531"/>
      <c r="Q167" s="531"/>
      <c r="R167" s="531"/>
      <c r="S167" s="531"/>
      <c r="T167" s="531"/>
      <c r="U167" s="531"/>
      <c r="V167" s="531"/>
      <c r="W167" s="531"/>
    </row>
    <row r="168" spans="1:23">
      <c r="A168" s="491">
        <f>A166+1</f>
        <v>2003</v>
      </c>
      <c r="B168" s="491" t="str">
        <f>B154</f>
        <v>Annual</v>
      </c>
      <c r="C168" s="531">
        <v>230.33762200000001</v>
      </c>
      <c r="D168" s="531">
        <v>1.0286679999999999</v>
      </c>
      <c r="E168" s="531">
        <v>231.36628999999999</v>
      </c>
      <c r="F168" s="531">
        <v>116.601359</v>
      </c>
      <c r="G168" s="531">
        <v>0.47255599999999998</v>
      </c>
      <c r="H168" s="531">
        <v>117.073915</v>
      </c>
      <c r="I168" s="531">
        <v>43.033130999999997</v>
      </c>
      <c r="J168" s="531">
        <v>9.6525E-2</v>
      </c>
      <c r="K168" s="531">
        <v>43.129655999999997</v>
      </c>
      <c r="L168" s="531">
        <v>2.3283999999999998</v>
      </c>
      <c r="M168" s="531">
        <v>11.958138999999999</v>
      </c>
      <c r="N168" s="531">
        <v>1.806778</v>
      </c>
      <c r="O168" s="531">
        <v>13.764917000000001</v>
      </c>
      <c r="P168" s="531">
        <v>407.66317800000002</v>
      </c>
      <c r="Q168" s="531">
        <v>0</v>
      </c>
      <c r="R168" s="531">
        <v>407.66317800000002</v>
      </c>
      <c r="S168" s="531"/>
      <c r="T168" s="531">
        <v>393.89826099999999</v>
      </c>
      <c r="U168" s="531">
        <v>393.89826099999999</v>
      </c>
      <c r="V168" s="531">
        <v>392.30051200000003</v>
      </c>
      <c r="W168" s="531">
        <v>392.30051200000003</v>
      </c>
    </row>
    <row r="169" spans="1:23">
      <c r="A169" s="491">
        <f>A168+1</f>
        <v>2004</v>
      </c>
      <c r="B169" s="491" t="str">
        <f>B155</f>
        <v>Annual</v>
      </c>
      <c r="C169" s="531">
        <v>234.75435899999999</v>
      </c>
      <c r="D169" s="531">
        <v>1.039506</v>
      </c>
      <c r="E169" s="531">
        <v>235.79386500000001</v>
      </c>
      <c r="F169" s="531">
        <v>118.621656</v>
      </c>
      <c r="G169" s="531">
        <v>0.55490700000000004</v>
      </c>
      <c r="H169" s="531">
        <v>119.176563</v>
      </c>
      <c r="I169" s="531">
        <v>43.367528999999998</v>
      </c>
      <c r="J169" s="531">
        <v>4.6675000000000001E-2</v>
      </c>
      <c r="K169" s="531">
        <v>43.414203999999998</v>
      </c>
      <c r="L169" s="531">
        <v>2.3909959999999999</v>
      </c>
      <c r="M169" s="531">
        <v>12.477937000000001</v>
      </c>
      <c r="N169" s="531">
        <v>1.893116</v>
      </c>
      <c r="O169" s="531">
        <v>14.371053</v>
      </c>
      <c r="P169" s="531">
        <v>415.146681</v>
      </c>
      <c r="Q169" s="531">
        <v>0</v>
      </c>
      <c r="R169" s="531">
        <v>415.146681</v>
      </c>
      <c r="S169" s="531"/>
      <c r="T169" s="531">
        <v>400.77562799999998</v>
      </c>
      <c r="U169" s="531">
        <v>400.77562799999998</v>
      </c>
      <c r="V169" s="531">
        <v>399.13454000000002</v>
      </c>
      <c r="W169" s="531">
        <v>399.13454000000002</v>
      </c>
    </row>
    <row r="170" spans="1:23">
      <c r="A170" s="491">
        <f>A169+1</f>
        <v>2005</v>
      </c>
      <c r="B170" s="491" t="str">
        <f>B156</f>
        <v>Annual</v>
      </c>
      <c r="C170" s="531">
        <v>240.40917999999999</v>
      </c>
      <c r="D170" s="531">
        <v>1.042311</v>
      </c>
      <c r="E170" s="531">
        <v>241.451491</v>
      </c>
      <c r="F170" s="531">
        <v>122.173095</v>
      </c>
      <c r="G170" s="531">
        <v>0.61131400000000002</v>
      </c>
      <c r="H170" s="531">
        <v>122.784409</v>
      </c>
      <c r="I170" s="531">
        <v>43.909269000000002</v>
      </c>
      <c r="J170" s="531">
        <v>6.7394999999999997E-2</v>
      </c>
      <c r="K170" s="531">
        <v>43.976664</v>
      </c>
      <c r="L170" s="531">
        <v>2.4537640000000001</v>
      </c>
      <c r="M170" s="531">
        <v>13.028346000000001</v>
      </c>
      <c r="N170" s="531">
        <v>1.9885029999999999</v>
      </c>
      <c r="O170" s="531">
        <v>15.016849000000001</v>
      </c>
      <c r="P170" s="531">
        <v>425.683177</v>
      </c>
      <c r="Q170" s="531">
        <v>0</v>
      </c>
      <c r="R170" s="531">
        <v>425.683177</v>
      </c>
      <c r="S170" s="531"/>
      <c r="T170" s="531">
        <v>410.66632800000002</v>
      </c>
      <c r="U170" s="531">
        <v>410.66632800000002</v>
      </c>
      <c r="V170" s="531">
        <v>408.94530800000001</v>
      </c>
      <c r="W170" s="531">
        <v>408.94530800000001</v>
      </c>
    </row>
    <row r="171" spans="1:23">
      <c r="A171" s="491">
        <f>A170+1</f>
        <v>2006</v>
      </c>
      <c r="B171" s="491" t="str">
        <f>B157</f>
        <v>Annual</v>
      </c>
      <c r="C171" s="531">
        <v>245.33975899999999</v>
      </c>
      <c r="D171" s="531">
        <v>1.0543119999999999</v>
      </c>
      <c r="E171" s="531">
        <v>246.394071</v>
      </c>
      <c r="F171" s="531">
        <v>124.63594500000001</v>
      </c>
      <c r="G171" s="531">
        <v>0.58629299999999995</v>
      </c>
      <c r="H171" s="531">
        <v>125.222238</v>
      </c>
      <c r="I171" s="531">
        <v>44.039084000000003</v>
      </c>
      <c r="J171" s="531">
        <v>6.6650000000000001E-2</v>
      </c>
      <c r="K171" s="531">
        <v>44.105733999999998</v>
      </c>
      <c r="L171" s="531">
        <v>2.5176910000000001</v>
      </c>
      <c r="M171" s="531">
        <v>13.614312</v>
      </c>
      <c r="N171" s="531">
        <v>2.0841059999999998</v>
      </c>
      <c r="O171" s="531">
        <v>15.698418</v>
      </c>
      <c r="P171" s="531">
        <v>433.938152</v>
      </c>
      <c r="Q171" s="531">
        <v>0</v>
      </c>
      <c r="R171" s="531">
        <v>433.938152</v>
      </c>
      <c r="S171" s="531"/>
      <c r="T171" s="531">
        <v>418.239734</v>
      </c>
      <c r="U171" s="531">
        <v>418.239734</v>
      </c>
      <c r="V171" s="531">
        <v>416.53247900000002</v>
      </c>
      <c r="W171" s="531">
        <v>416.53247900000002</v>
      </c>
    </row>
    <row r="172" spans="1:23">
      <c r="A172" s="491">
        <f>A171+1</f>
        <v>2007</v>
      </c>
      <c r="B172" s="491" t="str">
        <f>B158</f>
        <v>Annual</v>
      </c>
      <c r="C172" s="531">
        <v>251.18335400000001</v>
      </c>
      <c r="D172" s="531">
        <v>1.0759810000000001</v>
      </c>
      <c r="E172" s="531">
        <v>252.25933499999999</v>
      </c>
      <c r="F172" s="531">
        <v>126.346857</v>
      </c>
      <c r="G172" s="531">
        <v>0.59970500000000004</v>
      </c>
      <c r="H172" s="531">
        <v>126.946562</v>
      </c>
      <c r="I172" s="531">
        <v>44.234062999999999</v>
      </c>
      <c r="J172" s="531">
        <v>6.6950999999999997E-2</v>
      </c>
      <c r="K172" s="531">
        <v>44.301014000000002</v>
      </c>
      <c r="L172" s="531">
        <v>2.583399</v>
      </c>
      <c r="M172" s="531">
        <v>14.217136</v>
      </c>
      <c r="N172" s="531">
        <v>2.1830690000000001</v>
      </c>
      <c r="O172" s="531">
        <v>16.400205</v>
      </c>
      <c r="P172" s="531">
        <v>442.49051500000002</v>
      </c>
      <c r="Q172" s="531">
        <v>0</v>
      </c>
      <c r="R172" s="531">
        <v>442.49051500000002</v>
      </c>
      <c r="S172" s="531"/>
      <c r="T172" s="531">
        <v>426.09030999999999</v>
      </c>
      <c r="U172" s="531">
        <v>426.09030999999999</v>
      </c>
      <c r="V172" s="531">
        <v>424.34767299999999</v>
      </c>
      <c r="W172" s="531">
        <v>424.34767299999999</v>
      </c>
    </row>
    <row r="173" spans="1:23">
      <c r="C173" s="531"/>
      <c r="D173" s="531"/>
      <c r="E173" s="531"/>
      <c r="F173" s="531"/>
      <c r="G173" s="531"/>
      <c r="H173" s="531"/>
      <c r="I173" s="531"/>
      <c r="J173" s="531"/>
      <c r="K173" s="531"/>
      <c r="L173" s="531"/>
      <c r="M173" s="531"/>
      <c r="N173" s="531"/>
      <c r="O173" s="531"/>
      <c r="P173" s="531"/>
      <c r="Q173" s="531"/>
      <c r="R173" s="531"/>
      <c r="S173" s="531"/>
      <c r="T173" s="531"/>
      <c r="U173" s="531"/>
      <c r="V173" s="531"/>
      <c r="W173" s="531"/>
    </row>
    <row r="174" spans="1:23">
      <c r="A174" s="491">
        <f>A172+1</f>
        <v>2008</v>
      </c>
      <c r="B174" s="491" t="str">
        <f>B160</f>
        <v>Annual</v>
      </c>
      <c r="C174" s="531">
        <v>256.447048</v>
      </c>
      <c r="D174" s="531">
        <v>1.0961320000000001</v>
      </c>
      <c r="E174" s="531">
        <v>257.54318000000001</v>
      </c>
      <c r="F174" s="531">
        <v>128.06298699999999</v>
      </c>
      <c r="G174" s="531">
        <v>0.59202200000000005</v>
      </c>
      <c r="H174" s="531">
        <v>128.65500900000001</v>
      </c>
      <c r="I174" s="531">
        <v>44.496732999999999</v>
      </c>
      <c r="J174" s="531">
        <v>6.6879999999999995E-2</v>
      </c>
      <c r="K174" s="531">
        <v>44.563612999999997</v>
      </c>
      <c r="L174" s="531">
        <v>2.6549749999999999</v>
      </c>
      <c r="M174" s="531">
        <v>14.770602999999999</v>
      </c>
      <c r="N174" s="531">
        <v>2.274276</v>
      </c>
      <c r="O174" s="531">
        <v>17.044879000000002</v>
      </c>
      <c r="P174" s="531">
        <v>450.461656</v>
      </c>
      <c r="Q174" s="531">
        <v>0</v>
      </c>
      <c r="R174" s="531">
        <v>450.461656</v>
      </c>
      <c r="S174" s="531"/>
      <c r="T174" s="531">
        <v>433.41677700000002</v>
      </c>
      <c r="U174" s="531">
        <v>433.41677700000002</v>
      </c>
      <c r="V174" s="531">
        <v>431.661743</v>
      </c>
      <c r="W174" s="531">
        <v>431.661743</v>
      </c>
    </row>
    <row r="175" spans="1:23">
      <c r="A175" s="491">
        <f>A174+1</f>
        <v>2009</v>
      </c>
      <c r="B175" s="491" t="str">
        <f>B161</f>
        <v>Annual</v>
      </c>
      <c r="C175" s="531">
        <v>261.35630300000003</v>
      </c>
      <c r="D175" s="531">
        <v>1.087866</v>
      </c>
      <c r="E175" s="531">
        <v>262.44416899999999</v>
      </c>
      <c r="F175" s="531">
        <v>129.47560999999999</v>
      </c>
      <c r="G175" s="531">
        <v>0.68676199999999998</v>
      </c>
      <c r="H175" s="531">
        <v>130.162372</v>
      </c>
      <c r="I175" s="531">
        <v>44.488644999999998</v>
      </c>
      <c r="J175" s="531">
        <v>7.1383000000000002E-2</v>
      </c>
      <c r="K175" s="531">
        <v>44.560028000000003</v>
      </c>
      <c r="L175" s="531">
        <v>2.7265510000000002</v>
      </c>
      <c r="M175" s="531">
        <v>15.375731999999999</v>
      </c>
      <c r="N175" s="531">
        <v>2.3724769999999999</v>
      </c>
      <c r="O175" s="531">
        <v>17.748208999999999</v>
      </c>
      <c r="P175" s="531">
        <v>457.64132899999998</v>
      </c>
      <c r="Q175" s="531">
        <v>0</v>
      </c>
      <c r="R175" s="531">
        <v>457.64132899999998</v>
      </c>
      <c r="S175" s="531"/>
      <c r="T175" s="531">
        <v>439.89312000000001</v>
      </c>
      <c r="U175" s="531">
        <v>439.89312000000001</v>
      </c>
      <c r="V175" s="531">
        <v>438.04710899999998</v>
      </c>
      <c r="W175" s="531">
        <v>438.04710899999998</v>
      </c>
    </row>
    <row r="176" spans="1:23">
      <c r="A176" s="491">
        <f>A175+1</f>
        <v>2010</v>
      </c>
      <c r="B176" s="491" t="str">
        <f>B162</f>
        <v>Annual</v>
      </c>
      <c r="C176" s="531">
        <v>267.67636399999998</v>
      </c>
      <c r="D176" s="531">
        <v>1.113585</v>
      </c>
      <c r="E176" s="531">
        <v>268.78994899999998</v>
      </c>
      <c r="F176" s="531">
        <v>131.45562200000001</v>
      </c>
      <c r="G176" s="531">
        <v>0.62520100000000001</v>
      </c>
      <c r="H176" s="531">
        <v>132.08082300000001</v>
      </c>
      <c r="I176" s="531">
        <v>44.898218</v>
      </c>
      <c r="J176" s="531">
        <v>6.9563E-2</v>
      </c>
      <c r="K176" s="531">
        <v>44.967781000000002</v>
      </c>
      <c r="L176" s="531">
        <v>2.798127</v>
      </c>
      <c r="M176" s="531">
        <v>15.996872</v>
      </c>
      <c r="N176" s="531">
        <v>2.4741460000000002</v>
      </c>
      <c r="O176" s="531">
        <v>18.471018000000001</v>
      </c>
      <c r="P176" s="531">
        <v>467.10769800000003</v>
      </c>
      <c r="Q176" s="531">
        <v>0</v>
      </c>
      <c r="R176" s="531">
        <v>467.10769800000003</v>
      </c>
      <c r="S176" s="531"/>
      <c r="T176" s="531">
        <v>448.63668000000001</v>
      </c>
      <c r="U176" s="531">
        <v>448.63668000000001</v>
      </c>
      <c r="V176" s="531">
        <v>446.82833099999999</v>
      </c>
      <c r="W176" s="531">
        <v>446.82833099999999</v>
      </c>
    </row>
    <row r="177" spans="1:75">
      <c r="A177" s="491">
        <f>A176+1</f>
        <v>2011</v>
      </c>
      <c r="B177" s="491" t="str">
        <f>B163</f>
        <v>Annual</v>
      </c>
      <c r="C177" s="531">
        <v>272.56226700000002</v>
      </c>
      <c r="D177" s="531">
        <v>1.11259</v>
      </c>
      <c r="E177" s="531">
        <v>273.67485699999997</v>
      </c>
      <c r="F177" s="531">
        <v>133.92234999999999</v>
      </c>
      <c r="G177" s="531">
        <v>0.64009400000000005</v>
      </c>
      <c r="H177" s="531">
        <v>134.562444</v>
      </c>
      <c r="I177" s="531">
        <v>45.229692</v>
      </c>
      <c r="J177" s="531">
        <v>6.9689000000000001E-2</v>
      </c>
      <c r="K177" s="531">
        <v>45.299380999999997</v>
      </c>
      <c r="L177" s="531">
        <v>2.8697029999999999</v>
      </c>
      <c r="M177" s="531">
        <v>16.665137999999999</v>
      </c>
      <c r="N177" s="531">
        <v>2.583491</v>
      </c>
      <c r="O177" s="531">
        <v>19.248629000000001</v>
      </c>
      <c r="P177" s="531">
        <v>475.65501399999999</v>
      </c>
      <c r="Q177" s="531">
        <v>0</v>
      </c>
      <c r="R177" s="531">
        <v>475.65501399999999</v>
      </c>
      <c r="S177" s="531"/>
      <c r="T177" s="531">
        <v>456.406385</v>
      </c>
      <c r="U177" s="531">
        <v>456.406385</v>
      </c>
      <c r="V177" s="531">
        <v>454.58401199999997</v>
      </c>
      <c r="W177" s="531">
        <v>454.58401199999997</v>
      </c>
    </row>
    <row r="178" spans="1:75">
      <c r="A178" s="491">
        <f>A177+1</f>
        <v>2012</v>
      </c>
      <c r="B178" s="491" t="str">
        <f>B164</f>
        <v>Annual</v>
      </c>
      <c r="C178" s="531">
        <v>278.82236799999998</v>
      </c>
      <c r="D178" s="531">
        <v>1.1517550000000001</v>
      </c>
      <c r="E178" s="531">
        <v>279.97412300000002</v>
      </c>
      <c r="F178" s="531">
        <v>135.83624399999999</v>
      </c>
      <c r="G178" s="531">
        <v>0.62518099999999999</v>
      </c>
      <c r="H178" s="531">
        <v>136.46142499999999</v>
      </c>
      <c r="I178" s="531">
        <v>45.532214000000003</v>
      </c>
      <c r="J178" s="531">
        <v>7.1367E-2</v>
      </c>
      <c r="K178" s="531">
        <v>45.603580999999998</v>
      </c>
      <c r="L178" s="531">
        <v>2.9412790000000002</v>
      </c>
      <c r="M178" s="531">
        <v>17.331254999999999</v>
      </c>
      <c r="N178" s="531">
        <v>2.69374</v>
      </c>
      <c r="O178" s="531">
        <v>20.024995000000001</v>
      </c>
      <c r="P178" s="531">
        <v>485.005403</v>
      </c>
      <c r="Q178" s="531">
        <v>0</v>
      </c>
      <c r="R178" s="531">
        <v>485.005403</v>
      </c>
      <c r="S178" s="531"/>
      <c r="T178" s="531">
        <v>464.98040800000001</v>
      </c>
      <c r="U178" s="531">
        <v>464.98040800000001</v>
      </c>
      <c r="V178" s="531">
        <v>463.13210500000002</v>
      </c>
      <c r="W178" s="531">
        <v>463.13210500000002</v>
      </c>
    </row>
    <row r="180" spans="1:75">
      <c r="A180" s="542" t="s">
        <v>137</v>
      </c>
      <c r="B180" s="542"/>
    </row>
    <row r="181" spans="1:75">
      <c r="A181" s="542" t="s">
        <v>138</v>
      </c>
      <c r="B181" s="542"/>
      <c r="E181" s="531"/>
      <c r="F181" s="531"/>
      <c r="G181" s="531"/>
      <c r="H181" s="531"/>
      <c r="K181" s="531"/>
      <c r="P181" s="531"/>
    </row>
    <row r="182" spans="1:75">
      <c r="A182" s="542" t="s">
        <v>286</v>
      </c>
      <c r="B182" s="542"/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13"/>
      <c r="R182" s="513"/>
      <c r="S182" s="513"/>
      <c r="T182" s="531"/>
      <c r="U182" s="513"/>
      <c r="V182" s="513"/>
      <c r="W182" s="513"/>
      <c r="X182" s="513"/>
      <c r="Y182" s="513"/>
      <c r="Z182" s="513"/>
      <c r="AA182" s="513"/>
      <c r="AB182" s="513"/>
      <c r="AC182" s="513"/>
      <c r="AD182" s="513"/>
      <c r="AE182" s="513"/>
      <c r="AF182" s="513"/>
      <c r="AG182" s="513"/>
      <c r="AH182" s="513"/>
      <c r="AI182" s="513"/>
      <c r="AJ182" s="513"/>
      <c r="AK182" s="513"/>
      <c r="AL182" s="513"/>
      <c r="AM182" s="513"/>
      <c r="AN182" s="513"/>
      <c r="AO182" s="513"/>
      <c r="AP182" s="513"/>
      <c r="AQ182" s="513"/>
      <c r="AR182" s="513"/>
      <c r="AS182" s="513"/>
      <c r="AT182" s="513"/>
      <c r="AU182" s="513"/>
      <c r="AV182" s="513"/>
      <c r="AW182" s="513"/>
      <c r="AX182" s="513"/>
      <c r="AY182" s="513"/>
      <c r="AZ182" s="513"/>
      <c r="BA182" s="513"/>
      <c r="BB182" s="513"/>
      <c r="BC182" s="513"/>
      <c r="BD182" s="513"/>
      <c r="BE182" s="513"/>
      <c r="BF182" s="513"/>
      <c r="BG182" s="513"/>
      <c r="BH182" s="513"/>
      <c r="BI182" s="513"/>
      <c r="BJ182" s="513"/>
      <c r="BK182" s="513"/>
      <c r="BL182" s="513"/>
      <c r="BM182" s="513"/>
      <c r="BN182" s="513"/>
      <c r="BO182" s="513"/>
      <c r="BP182" s="513"/>
      <c r="BQ182" s="513"/>
      <c r="BR182" s="513"/>
      <c r="BS182" s="513"/>
      <c r="BT182" s="513"/>
      <c r="BU182" s="513"/>
      <c r="BV182" s="513"/>
      <c r="BW182" s="513"/>
    </row>
    <row r="183" spans="1:75">
      <c r="A183" s="542"/>
      <c r="B183" s="542"/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  <c r="R183" s="513"/>
      <c r="S183" s="513"/>
      <c r="T183" s="531"/>
      <c r="U183" s="513"/>
      <c r="V183" s="513"/>
      <c r="W183" s="513"/>
      <c r="X183" s="513"/>
      <c r="Y183" s="513"/>
      <c r="Z183" s="513"/>
      <c r="AA183" s="513"/>
      <c r="AB183" s="513"/>
      <c r="AC183" s="513"/>
      <c r="AD183" s="513"/>
      <c r="AE183" s="513"/>
      <c r="AF183" s="513"/>
      <c r="AG183" s="513"/>
      <c r="AH183" s="513"/>
      <c r="AI183" s="513"/>
      <c r="AJ183" s="513"/>
      <c r="AK183" s="513"/>
      <c r="AL183" s="513"/>
      <c r="AM183" s="513"/>
      <c r="AN183" s="513"/>
      <c r="AO183" s="513"/>
      <c r="AP183" s="513"/>
      <c r="AQ183" s="513"/>
      <c r="AR183" s="513"/>
      <c r="AS183" s="513"/>
      <c r="AT183" s="513"/>
      <c r="AU183" s="513"/>
      <c r="AV183" s="513"/>
      <c r="AW183" s="513"/>
      <c r="AX183" s="513"/>
      <c r="AY183" s="513"/>
      <c r="AZ183" s="513"/>
      <c r="BA183" s="513"/>
      <c r="BB183" s="513"/>
      <c r="BC183" s="513"/>
      <c r="BD183" s="513"/>
      <c r="BE183" s="513"/>
      <c r="BF183" s="513"/>
      <c r="BG183" s="513"/>
      <c r="BH183" s="513"/>
      <c r="BI183" s="513"/>
      <c r="BJ183" s="513"/>
      <c r="BK183" s="513"/>
      <c r="BL183" s="513"/>
      <c r="BM183" s="513"/>
      <c r="BN183" s="513"/>
      <c r="BO183" s="513"/>
      <c r="BP183" s="513"/>
      <c r="BQ183" s="513"/>
      <c r="BR183" s="513"/>
      <c r="BS183" s="513"/>
      <c r="BT183" s="513"/>
      <c r="BU183" s="513"/>
      <c r="BV183" s="513"/>
      <c r="BW183" s="513"/>
    </row>
    <row r="184" spans="1:75">
      <c r="A184" s="491">
        <f>+A21</f>
        <v>2003</v>
      </c>
      <c r="B184" s="491">
        <f>+B21</f>
        <v>1</v>
      </c>
      <c r="C184" s="518">
        <v>-40360</v>
      </c>
      <c r="D184" s="518">
        <v>-306830</v>
      </c>
      <c r="E184" s="518">
        <v>-347190</v>
      </c>
      <c r="F184" s="518">
        <v>232225</v>
      </c>
      <c r="G184" s="518">
        <v>-168797</v>
      </c>
      <c r="H184" s="518">
        <v>63428</v>
      </c>
      <c r="I184" s="518">
        <v>-276532</v>
      </c>
      <c r="J184" s="518">
        <v>12646</v>
      </c>
      <c r="K184" s="518">
        <v>-263886</v>
      </c>
      <c r="L184" s="518">
        <v>15608</v>
      </c>
      <c r="M184" s="518">
        <v>34901</v>
      </c>
      <c r="N184" s="518">
        <v>2405</v>
      </c>
      <c r="O184" s="518">
        <v>37306</v>
      </c>
      <c r="P184" s="518">
        <v>-494734</v>
      </c>
      <c r="Q184" s="518">
        <v>0</v>
      </c>
      <c r="R184" s="518">
        <v>-494734</v>
      </c>
      <c r="S184" s="513"/>
      <c r="T184" s="518">
        <v>-532040</v>
      </c>
      <c r="U184" s="518">
        <v>-532040</v>
      </c>
      <c r="V184" s="518">
        <v>-69059</v>
      </c>
      <c r="W184" s="518">
        <v>-69059</v>
      </c>
      <c r="X184" s="518">
        <v>173628</v>
      </c>
      <c r="Y184" s="518">
        <v>14601</v>
      </c>
      <c r="Z184" s="518">
        <v>188229</v>
      </c>
      <c r="AA184" s="513"/>
      <c r="AB184" s="513"/>
      <c r="AC184" s="513"/>
      <c r="AD184" s="513"/>
      <c r="AE184" s="513"/>
      <c r="AF184" s="513"/>
      <c r="AG184" s="513"/>
      <c r="AH184" s="513"/>
      <c r="AI184" s="513"/>
      <c r="AJ184" s="513"/>
      <c r="AK184" s="513"/>
      <c r="AL184" s="513"/>
      <c r="AM184" s="513"/>
      <c r="AN184" s="513"/>
      <c r="AO184" s="513"/>
      <c r="AP184" s="513"/>
      <c r="AQ184" s="513"/>
      <c r="AR184" s="513"/>
      <c r="AS184" s="513"/>
      <c r="AT184" s="513"/>
      <c r="AU184" s="513"/>
      <c r="AV184" s="513"/>
      <c r="AW184" s="513"/>
      <c r="AX184" s="513"/>
      <c r="AY184" s="513"/>
      <c r="AZ184" s="513"/>
      <c r="BA184" s="513"/>
      <c r="BB184" s="513"/>
      <c r="BC184" s="513"/>
      <c r="BD184" s="513"/>
      <c r="BE184" s="513"/>
      <c r="BF184" s="513"/>
      <c r="BG184" s="513"/>
      <c r="BH184" s="513"/>
      <c r="BI184" s="513"/>
      <c r="BJ184" s="513"/>
      <c r="BK184" s="513"/>
      <c r="BL184" s="513"/>
      <c r="BM184" s="513"/>
      <c r="BN184" s="513"/>
      <c r="BO184" s="513"/>
      <c r="BP184" s="513"/>
      <c r="BQ184" s="513"/>
      <c r="BR184" s="513"/>
      <c r="BS184" s="513"/>
      <c r="BT184" s="513"/>
      <c r="BU184" s="513"/>
      <c r="BV184" s="513"/>
      <c r="BW184" s="513"/>
    </row>
    <row r="185" spans="1:75">
      <c r="A185" s="491">
        <f t="shared" ref="A185:B195" si="22">+A22</f>
        <v>2003</v>
      </c>
      <c r="B185" s="491">
        <f t="shared" si="22"/>
        <v>2</v>
      </c>
      <c r="C185" s="518">
        <v>605178</v>
      </c>
      <c r="D185" s="518">
        <v>-123941</v>
      </c>
      <c r="E185" s="518">
        <v>481237</v>
      </c>
      <c r="F185" s="518">
        <v>547272</v>
      </c>
      <c r="G185" s="518">
        <v>68912</v>
      </c>
      <c r="H185" s="518">
        <v>616184</v>
      </c>
      <c r="I185" s="518">
        <v>-201955</v>
      </c>
      <c r="J185" s="518">
        <v>-22412</v>
      </c>
      <c r="K185" s="518">
        <v>-224367</v>
      </c>
      <c r="L185" s="518">
        <v>15821</v>
      </c>
      <c r="M185" s="518">
        <v>13081</v>
      </c>
      <c r="N185" s="518">
        <v>2116</v>
      </c>
      <c r="O185" s="518">
        <v>15197</v>
      </c>
      <c r="P185" s="518">
        <v>904072</v>
      </c>
      <c r="Q185" s="518">
        <v>0</v>
      </c>
      <c r="R185" s="518">
        <v>904072</v>
      </c>
      <c r="S185" s="513"/>
      <c r="T185" s="518">
        <v>888875</v>
      </c>
      <c r="U185" s="518">
        <v>888875</v>
      </c>
      <c r="V185" s="518">
        <v>966316</v>
      </c>
      <c r="W185" s="518">
        <v>966316</v>
      </c>
      <c r="X185" s="518">
        <v>173628</v>
      </c>
      <c r="Y185" s="518">
        <v>14601</v>
      </c>
      <c r="Z185" s="518">
        <v>188229</v>
      </c>
      <c r="AA185" s="513"/>
      <c r="AB185" s="513"/>
      <c r="AC185" s="513"/>
      <c r="AD185" s="513"/>
      <c r="AE185" s="513"/>
      <c r="AF185" s="513"/>
      <c r="AG185" s="513"/>
      <c r="AH185" s="513"/>
      <c r="AI185" s="513"/>
      <c r="AJ185" s="513"/>
      <c r="AK185" s="513"/>
      <c r="AL185" s="513"/>
      <c r="AM185" s="513"/>
      <c r="AN185" s="513"/>
      <c r="AO185" s="513"/>
      <c r="AP185" s="513"/>
      <c r="AQ185" s="513"/>
      <c r="AR185" s="513"/>
      <c r="AS185" s="513"/>
      <c r="AT185" s="513"/>
      <c r="AU185" s="513"/>
      <c r="AV185" s="513"/>
      <c r="AW185" s="513"/>
      <c r="AX185" s="513"/>
      <c r="AY185" s="513"/>
      <c r="AZ185" s="513"/>
      <c r="BA185" s="513"/>
      <c r="BB185" s="513"/>
      <c r="BC185" s="513"/>
      <c r="BD185" s="513"/>
      <c r="BE185" s="513"/>
      <c r="BF185" s="513"/>
      <c r="BG185" s="513"/>
      <c r="BH185" s="513"/>
      <c r="BI185" s="513"/>
      <c r="BJ185" s="513"/>
      <c r="BK185" s="513"/>
      <c r="BL185" s="513"/>
      <c r="BM185" s="513"/>
      <c r="BN185" s="513"/>
      <c r="BO185" s="513"/>
      <c r="BP185" s="513"/>
      <c r="BQ185" s="513"/>
      <c r="BR185" s="513"/>
      <c r="BS185" s="513"/>
      <c r="BT185" s="513"/>
      <c r="BU185" s="513"/>
      <c r="BV185" s="513"/>
      <c r="BW185" s="513"/>
    </row>
    <row r="186" spans="1:75">
      <c r="A186" s="491">
        <f t="shared" si="22"/>
        <v>2003</v>
      </c>
      <c r="B186" s="491">
        <f t="shared" si="22"/>
        <v>3</v>
      </c>
      <c r="C186" s="518">
        <v>57101</v>
      </c>
      <c r="D186" s="518">
        <v>-71857</v>
      </c>
      <c r="E186" s="518">
        <v>-14756</v>
      </c>
      <c r="F186" s="518">
        <v>250123</v>
      </c>
      <c r="G186" s="518">
        <v>-48517</v>
      </c>
      <c r="H186" s="518">
        <v>201606</v>
      </c>
      <c r="I186" s="518">
        <v>177091</v>
      </c>
      <c r="J186" s="518">
        <v>-11157</v>
      </c>
      <c r="K186" s="518">
        <v>165934</v>
      </c>
      <c r="L186" s="518">
        <v>16028</v>
      </c>
      <c r="M186" s="518">
        <v>30069</v>
      </c>
      <c r="N186" s="518">
        <v>2363</v>
      </c>
      <c r="O186" s="518">
        <v>32432</v>
      </c>
      <c r="P186" s="518">
        <v>401244</v>
      </c>
      <c r="Q186" s="518">
        <v>0</v>
      </c>
      <c r="R186" s="518">
        <v>401244</v>
      </c>
      <c r="T186" s="518">
        <v>368812</v>
      </c>
      <c r="U186" s="518">
        <v>368812</v>
      </c>
      <c r="V186" s="518">
        <v>500343</v>
      </c>
      <c r="W186" s="518">
        <v>500343</v>
      </c>
      <c r="X186" s="518">
        <v>173628</v>
      </c>
      <c r="Y186" s="518">
        <v>14601</v>
      </c>
      <c r="Z186" s="518">
        <v>188229</v>
      </c>
    </row>
    <row r="187" spans="1:75">
      <c r="A187" s="491">
        <f t="shared" si="22"/>
        <v>2003</v>
      </c>
      <c r="B187" s="491">
        <f t="shared" si="22"/>
        <v>4</v>
      </c>
      <c r="C187" s="518">
        <v>647467</v>
      </c>
      <c r="D187" s="518">
        <v>224372</v>
      </c>
      <c r="E187" s="518">
        <v>871839</v>
      </c>
      <c r="F187" s="518">
        <v>415215</v>
      </c>
      <c r="G187" s="518">
        <v>-34865</v>
      </c>
      <c r="H187" s="518">
        <v>380350</v>
      </c>
      <c r="I187" s="518">
        <v>362234</v>
      </c>
      <c r="J187" s="518">
        <v>49774</v>
      </c>
      <c r="K187" s="518">
        <v>412008</v>
      </c>
      <c r="L187" s="518">
        <v>16217</v>
      </c>
      <c r="M187" s="518">
        <v>24044</v>
      </c>
      <c r="N187" s="518">
        <v>1062</v>
      </c>
      <c r="O187" s="518">
        <v>25106</v>
      </c>
      <c r="P187" s="518">
        <v>1705520</v>
      </c>
      <c r="Q187" s="518">
        <v>0</v>
      </c>
      <c r="R187" s="518">
        <v>1705520</v>
      </c>
      <c r="T187" s="518">
        <v>1680414</v>
      </c>
      <c r="U187" s="518">
        <v>1680414</v>
      </c>
      <c r="V187" s="518">
        <v>1441133</v>
      </c>
      <c r="W187" s="518">
        <v>1441133</v>
      </c>
      <c r="X187" s="518">
        <v>173628</v>
      </c>
      <c r="Y187" s="518">
        <v>14601</v>
      </c>
      <c r="Z187" s="518">
        <v>188229</v>
      </c>
    </row>
    <row r="188" spans="1:75">
      <c r="A188" s="491">
        <f t="shared" si="22"/>
        <v>2003</v>
      </c>
      <c r="B188" s="491">
        <f t="shared" si="22"/>
        <v>5</v>
      </c>
      <c r="C188" s="518">
        <v>827604</v>
      </c>
      <c r="D188" s="518">
        <v>513830</v>
      </c>
      <c r="E188" s="518">
        <v>1341434</v>
      </c>
      <c r="F188" s="518">
        <v>487137</v>
      </c>
      <c r="G188" s="518">
        <v>15473</v>
      </c>
      <c r="H188" s="518">
        <v>502610</v>
      </c>
      <c r="I188" s="518">
        <v>191853</v>
      </c>
      <c r="J188" s="518">
        <v>-60690</v>
      </c>
      <c r="K188" s="518">
        <v>131163</v>
      </c>
      <c r="L188" s="518">
        <v>16406</v>
      </c>
      <c r="M188" s="518">
        <v>17993</v>
      </c>
      <c r="N188" s="518">
        <v>929</v>
      </c>
      <c r="O188" s="518">
        <v>18922</v>
      </c>
      <c r="P188" s="518">
        <v>2010535</v>
      </c>
      <c r="Q188" s="518">
        <v>0</v>
      </c>
      <c r="R188" s="518">
        <v>2010535</v>
      </c>
      <c r="T188" s="518">
        <v>1991613</v>
      </c>
      <c r="U188" s="518">
        <v>1991613</v>
      </c>
      <c r="V188" s="518">
        <v>1523000</v>
      </c>
      <c r="W188" s="518">
        <v>1523000</v>
      </c>
      <c r="X188" s="518">
        <v>173628</v>
      </c>
      <c r="Y188" s="518">
        <v>14601</v>
      </c>
      <c r="Z188" s="518">
        <v>188229</v>
      </c>
    </row>
    <row r="189" spans="1:75">
      <c r="A189" s="491">
        <f t="shared" si="22"/>
        <v>2003</v>
      </c>
      <c r="B189" s="491">
        <f t="shared" si="22"/>
        <v>6</v>
      </c>
      <c r="C189" s="518">
        <v>44617</v>
      </c>
      <c r="D189" s="518">
        <v>-207284</v>
      </c>
      <c r="E189" s="518">
        <v>-162667</v>
      </c>
      <c r="F189" s="518">
        <v>-64622</v>
      </c>
      <c r="G189" s="518">
        <v>39506</v>
      </c>
      <c r="H189" s="518">
        <v>-25116</v>
      </c>
      <c r="I189" s="518">
        <v>-70922</v>
      </c>
      <c r="J189" s="518">
        <v>22752</v>
      </c>
      <c r="K189" s="518">
        <v>-48170</v>
      </c>
      <c r="L189" s="518">
        <v>16653</v>
      </c>
      <c r="M189" s="518">
        <v>-29031</v>
      </c>
      <c r="N189" s="518">
        <v>-2732</v>
      </c>
      <c r="O189" s="518">
        <v>-31763</v>
      </c>
      <c r="P189" s="518">
        <v>-251063</v>
      </c>
      <c r="Q189" s="518">
        <v>0</v>
      </c>
      <c r="R189" s="518">
        <v>-251063</v>
      </c>
      <c r="T189" s="518">
        <v>-219300</v>
      </c>
      <c r="U189" s="518">
        <v>-219300</v>
      </c>
      <c r="V189" s="518">
        <v>-74274</v>
      </c>
      <c r="W189" s="518">
        <v>-74274</v>
      </c>
      <c r="X189" s="518">
        <v>-63247</v>
      </c>
      <c r="Y189" s="518">
        <v>-6611</v>
      </c>
      <c r="Z189" s="518">
        <v>-69858</v>
      </c>
    </row>
    <row r="190" spans="1:75">
      <c r="A190" s="491">
        <f t="shared" si="22"/>
        <v>2003</v>
      </c>
      <c r="B190" s="491">
        <f t="shared" si="22"/>
        <v>7</v>
      </c>
      <c r="C190" s="518">
        <v>221659</v>
      </c>
      <c r="D190" s="518">
        <v>-82234</v>
      </c>
      <c r="E190" s="518">
        <v>139425</v>
      </c>
      <c r="F190" s="518">
        <v>89010</v>
      </c>
      <c r="G190" s="518">
        <v>77869</v>
      </c>
      <c r="H190" s="518">
        <v>166879</v>
      </c>
      <c r="I190" s="518">
        <v>-315909</v>
      </c>
      <c r="J190" s="518">
        <v>6360</v>
      </c>
      <c r="K190" s="518">
        <v>-309549</v>
      </c>
      <c r="L190" s="518">
        <v>16747</v>
      </c>
      <c r="M190" s="518">
        <v>6368</v>
      </c>
      <c r="N190" s="518">
        <v>1046</v>
      </c>
      <c r="O190" s="518">
        <v>7414</v>
      </c>
      <c r="P190" s="518">
        <v>20916</v>
      </c>
      <c r="Q190" s="518">
        <v>0</v>
      </c>
      <c r="R190" s="518">
        <v>20916</v>
      </c>
      <c r="T190" s="518">
        <v>13502</v>
      </c>
      <c r="U190" s="518">
        <v>13502</v>
      </c>
      <c r="V190" s="518">
        <v>11507</v>
      </c>
      <c r="W190" s="518">
        <v>11507</v>
      </c>
      <c r="X190" s="518">
        <v>-52706</v>
      </c>
      <c r="Y190" s="518">
        <v>-5509</v>
      </c>
      <c r="Z190" s="518">
        <v>-58215</v>
      </c>
    </row>
    <row r="191" spans="1:75">
      <c r="A191" s="491">
        <f t="shared" si="22"/>
        <v>2003</v>
      </c>
      <c r="B191" s="491">
        <f t="shared" si="22"/>
        <v>8</v>
      </c>
      <c r="C191" s="518">
        <v>219608</v>
      </c>
      <c r="D191" s="518">
        <v>-143440</v>
      </c>
      <c r="E191" s="518">
        <v>76168</v>
      </c>
      <c r="F191" s="518">
        <v>158083</v>
      </c>
      <c r="G191" s="518">
        <v>70556</v>
      </c>
      <c r="H191" s="518">
        <v>228639</v>
      </c>
      <c r="I191" s="518">
        <v>-336247</v>
      </c>
      <c r="J191" s="518">
        <v>12933</v>
      </c>
      <c r="K191" s="518">
        <v>-323314</v>
      </c>
      <c r="L191" s="518">
        <v>16903</v>
      </c>
      <c r="M191" s="518">
        <v>8061</v>
      </c>
      <c r="N191" s="518">
        <v>-101</v>
      </c>
      <c r="O191" s="518">
        <v>7960</v>
      </c>
      <c r="P191" s="518">
        <v>6356</v>
      </c>
      <c r="Q191" s="518">
        <v>0</v>
      </c>
      <c r="R191" s="518">
        <v>6356</v>
      </c>
      <c r="T191" s="518">
        <v>-1604</v>
      </c>
      <c r="U191" s="518">
        <v>-1604</v>
      </c>
      <c r="V191" s="518">
        <v>58347</v>
      </c>
      <c r="W191" s="518">
        <v>58347</v>
      </c>
      <c r="X191" s="518">
        <v>-42165</v>
      </c>
      <c r="Y191" s="518">
        <v>-4407</v>
      </c>
      <c r="Z191" s="518">
        <v>-46572</v>
      </c>
    </row>
    <row r="192" spans="1:75">
      <c r="A192" s="491">
        <f t="shared" si="22"/>
        <v>2003</v>
      </c>
      <c r="B192" s="491">
        <f t="shared" si="22"/>
        <v>9</v>
      </c>
      <c r="C192" s="518">
        <v>-291519</v>
      </c>
      <c r="D192" s="518">
        <v>-127231</v>
      </c>
      <c r="E192" s="518">
        <v>-418750</v>
      </c>
      <c r="F192" s="518">
        <v>45558</v>
      </c>
      <c r="G192" s="518">
        <v>8612</v>
      </c>
      <c r="H192" s="518">
        <v>54170</v>
      </c>
      <c r="I192" s="518">
        <v>-296974</v>
      </c>
      <c r="J192" s="518">
        <v>-4240</v>
      </c>
      <c r="K192" s="518">
        <v>-301214</v>
      </c>
      <c r="L192" s="518">
        <v>17170</v>
      </c>
      <c r="M192" s="518">
        <v>20602</v>
      </c>
      <c r="N192" s="518">
        <v>1914</v>
      </c>
      <c r="O192" s="518">
        <v>22516</v>
      </c>
      <c r="P192" s="518">
        <v>-626108</v>
      </c>
      <c r="Q192" s="518">
        <v>0</v>
      </c>
      <c r="R192" s="518">
        <v>-626108</v>
      </c>
      <c r="T192" s="518">
        <v>-648624</v>
      </c>
      <c r="U192" s="518">
        <v>-648624</v>
      </c>
      <c r="V192" s="518">
        <v>-525765</v>
      </c>
      <c r="W192" s="518">
        <v>-525765</v>
      </c>
      <c r="X192" s="518">
        <v>-31623</v>
      </c>
      <c r="Y192" s="518">
        <v>-3305</v>
      </c>
      <c r="Z192" s="518">
        <v>-34928</v>
      </c>
    </row>
    <row r="193" spans="1:26">
      <c r="A193" s="491">
        <f t="shared" si="22"/>
        <v>2003</v>
      </c>
      <c r="B193" s="491">
        <f t="shared" si="22"/>
        <v>10</v>
      </c>
      <c r="C193" s="518">
        <v>-297796</v>
      </c>
      <c r="D193" s="518">
        <v>30352</v>
      </c>
      <c r="E193" s="518">
        <v>-267444</v>
      </c>
      <c r="F193" s="518">
        <v>337153</v>
      </c>
      <c r="G193" s="518">
        <v>1651</v>
      </c>
      <c r="H193" s="518">
        <v>338804</v>
      </c>
      <c r="I193" s="518">
        <v>-63024</v>
      </c>
      <c r="J193" s="518">
        <v>9830</v>
      </c>
      <c r="K193" s="518">
        <v>-53194</v>
      </c>
      <c r="L193" s="518">
        <v>17331</v>
      </c>
      <c r="M193" s="518">
        <v>14735</v>
      </c>
      <c r="N193" s="518">
        <v>1109</v>
      </c>
      <c r="O193" s="518">
        <v>15844</v>
      </c>
      <c r="P193" s="518">
        <v>51341</v>
      </c>
      <c r="Q193" s="518">
        <v>0</v>
      </c>
      <c r="R193" s="518">
        <v>51341</v>
      </c>
      <c r="T193" s="518">
        <v>35497</v>
      </c>
      <c r="U193" s="518">
        <v>35497</v>
      </c>
      <c r="V193" s="518">
        <v>-6336</v>
      </c>
      <c r="W193" s="518">
        <v>-6336</v>
      </c>
      <c r="X193" s="518">
        <v>49608</v>
      </c>
      <c r="Y193" s="518">
        <v>4172</v>
      </c>
      <c r="Z193" s="518">
        <v>53780</v>
      </c>
    </row>
    <row r="194" spans="1:26">
      <c r="A194" s="491">
        <f t="shared" si="22"/>
        <v>2003</v>
      </c>
      <c r="B194" s="491">
        <f t="shared" si="22"/>
        <v>11</v>
      </c>
      <c r="C194" s="518">
        <v>-656753</v>
      </c>
      <c r="D194" s="518">
        <v>202574</v>
      </c>
      <c r="E194" s="518">
        <v>-454179</v>
      </c>
      <c r="F194" s="518">
        <v>4006</v>
      </c>
      <c r="G194" s="518">
        <v>-31124</v>
      </c>
      <c r="H194" s="518">
        <v>-27118</v>
      </c>
      <c r="I194" s="518">
        <v>-63607</v>
      </c>
      <c r="J194" s="518">
        <v>5008</v>
      </c>
      <c r="K194" s="518">
        <v>-58599</v>
      </c>
      <c r="L194" s="518">
        <v>17550</v>
      </c>
      <c r="M194" s="518">
        <v>1350</v>
      </c>
      <c r="N194" s="518">
        <v>456</v>
      </c>
      <c r="O194" s="518">
        <v>1806</v>
      </c>
      <c r="P194" s="518">
        <v>-520540</v>
      </c>
      <c r="Q194" s="518">
        <v>0</v>
      </c>
      <c r="R194" s="518">
        <v>-520540</v>
      </c>
      <c r="T194" s="518">
        <v>-522346</v>
      </c>
      <c r="U194" s="518">
        <v>-522346</v>
      </c>
      <c r="V194" s="518">
        <v>-698804</v>
      </c>
      <c r="W194" s="518">
        <v>-698804</v>
      </c>
      <c r="X194" s="518">
        <v>24804</v>
      </c>
      <c r="Y194" s="518">
        <v>2086</v>
      </c>
      <c r="Z194" s="518">
        <v>26890</v>
      </c>
    </row>
    <row r="195" spans="1:26">
      <c r="A195" s="491">
        <f t="shared" si="22"/>
        <v>2003</v>
      </c>
      <c r="B195" s="491">
        <f t="shared" si="22"/>
        <v>12</v>
      </c>
      <c r="C195" s="518">
        <v>-299297</v>
      </c>
      <c r="D195" s="518">
        <v>36406</v>
      </c>
      <c r="E195" s="518">
        <v>-262891</v>
      </c>
      <c r="F195" s="518">
        <v>244175</v>
      </c>
      <c r="G195" s="518">
        <v>4410</v>
      </c>
      <c r="H195" s="518">
        <v>248585</v>
      </c>
      <c r="I195" s="518">
        <v>-262209</v>
      </c>
      <c r="J195" s="518">
        <v>2082</v>
      </c>
      <c r="K195" s="518">
        <v>-260127</v>
      </c>
      <c r="L195" s="518">
        <v>17720</v>
      </c>
      <c r="M195" s="518">
        <v>6553</v>
      </c>
      <c r="N195" s="518">
        <v>2293</v>
      </c>
      <c r="O195" s="518">
        <v>8846</v>
      </c>
      <c r="P195" s="518">
        <v>-247867</v>
      </c>
      <c r="Q195" s="518">
        <v>0</v>
      </c>
      <c r="R195" s="518">
        <v>-247867</v>
      </c>
      <c r="T195" s="518">
        <v>-256713</v>
      </c>
      <c r="U195" s="518">
        <v>-256713</v>
      </c>
      <c r="V195" s="518">
        <v>-299611</v>
      </c>
      <c r="W195" s="518">
        <v>-299611</v>
      </c>
      <c r="X195" s="518">
        <v>0</v>
      </c>
      <c r="Y195" s="518">
        <v>0</v>
      </c>
      <c r="Z195" s="518">
        <v>0</v>
      </c>
    </row>
    <row r="196" spans="1:26">
      <c r="B196" s="492" t="s">
        <v>112</v>
      </c>
      <c r="C196" s="543">
        <v>1037509</v>
      </c>
      <c r="D196" s="543">
        <v>-55283</v>
      </c>
      <c r="E196" s="543">
        <v>982226</v>
      </c>
      <c r="F196" s="543">
        <v>2745335</v>
      </c>
      <c r="G196" s="543">
        <v>3686</v>
      </c>
      <c r="H196" s="543">
        <v>2749021</v>
      </c>
      <c r="I196" s="543">
        <v>-1156201</v>
      </c>
      <c r="J196" s="543">
        <v>22886</v>
      </c>
      <c r="K196" s="543">
        <v>-1133315</v>
      </c>
      <c r="L196" s="543">
        <v>200154</v>
      </c>
      <c r="M196" s="543">
        <v>148726</v>
      </c>
      <c r="N196" s="543">
        <v>12860</v>
      </c>
      <c r="O196" s="543">
        <v>161586</v>
      </c>
      <c r="P196" s="543">
        <v>2959672</v>
      </c>
      <c r="Q196" s="543">
        <v>0</v>
      </c>
      <c r="R196" s="543">
        <v>2959672</v>
      </c>
      <c r="T196" s="543">
        <v>2798086</v>
      </c>
      <c r="U196" s="543">
        <v>2798086</v>
      </c>
      <c r="V196" s="543">
        <v>2826797</v>
      </c>
      <c r="W196" s="543">
        <v>2826797</v>
      </c>
      <c r="X196" s="543">
        <v>752811</v>
      </c>
      <c r="Y196" s="543">
        <v>59431</v>
      </c>
      <c r="Z196" s="543">
        <v>812242</v>
      </c>
    </row>
    <row r="197" spans="1:26">
      <c r="C197" s="531"/>
      <c r="D197" s="531"/>
      <c r="E197" s="531"/>
      <c r="F197" s="531"/>
      <c r="G197" s="531"/>
      <c r="H197" s="531"/>
      <c r="I197" s="531"/>
      <c r="J197" s="531"/>
      <c r="K197" s="531"/>
      <c r="L197" s="531"/>
      <c r="M197" s="531"/>
      <c r="N197" s="531"/>
      <c r="O197" s="531"/>
      <c r="P197" s="531"/>
      <c r="Q197" s="531"/>
      <c r="R197" s="531"/>
      <c r="T197" s="531"/>
      <c r="U197" s="531"/>
      <c r="V197" s="531"/>
      <c r="W197" s="531"/>
      <c r="X197" s="531"/>
      <c r="Y197" s="531"/>
      <c r="Z197" s="531"/>
    </row>
    <row r="198" spans="1:26">
      <c r="A198" s="491">
        <v>2003</v>
      </c>
      <c r="B198" s="491" t="s">
        <v>287</v>
      </c>
      <c r="C198" s="531">
        <v>2096990</v>
      </c>
      <c r="D198" s="531">
        <v>235574</v>
      </c>
      <c r="E198" s="531">
        <v>2332564</v>
      </c>
      <c r="F198" s="531">
        <v>1931972</v>
      </c>
      <c r="G198" s="531">
        <v>-167794</v>
      </c>
      <c r="H198" s="531">
        <v>1764178</v>
      </c>
      <c r="I198" s="531">
        <v>252691</v>
      </c>
      <c r="J198" s="531">
        <v>-31839</v>
      </c>
      <c r="K198" s="531">
        <v>220852</v>
      </c>
      <c r="L198" s="531">
        <v>80080</v>
      </c>
      <c r="M198" s="531">
        <v>120088</v>
      </c>
      <c r="N198" s="531">
        <v>8875</v>
      </c>
      <c r="O198" s="531">
        <v>128963</v>
      </c>
      <c r="P198" s="531">
        <v>4526637</v>
      </c>
      <c r="Q198" s="531">
        <v>0</v>
      </c>
      <c r="R198" s="531">
        <v>4526637</v>
      </c>
      <c r="T198" s="531">
        <v>4397674</v>
      </c>
      <c r="U198" s="531">
        <v>4397674</v>
      </c>
      <c r="V198" s="531">
        <v>4361733</v>
      </c>
      <c r="W198" s="531">
        <v>4361733</v>
      </c>
      <c r="X198" s="531">
        <v>868140</v>
      </c>
      <c r="Y198" s="531">
        <v>73005</v>
      </c>
      <c r="Z198" s="531">
        <v>941145</v>
      </c>
    </row>
    <row r="199" spans="1:26">
      <c r="A199" s="491">
        <v>2003</v>
      </c>
      <c r="B199" s="491" t="s">
        <v>288</v>
      </c>
      <c r="C199" s="531">
        <v>-1059481</v>
      </c>
      <c r="D199" s="531">
        <v>-290857</v>
      </c>
      <c r="E199" s="531">
        <v>-1350338</v>
      </c>
      <c r="F199" s="531">
        <v>813363</v>
      </c>
      <c r="G199" s="531">
        <v>171480</v>
      </c>
      <c r="H199" s="531">
        <v>984843</v>
      </c>
      <c r="I199" s="531">
        <v>-1408892</v>
      </c>
      <c r="J199" s="531">
        <v>54725</v>
      </c>
      <c r="K199" s="531">
        <v>-1354167</v>
      </c>
      <c r="L199" s="531">
        <v>120074</v>
      </c>
      <c r="M199" s="531">
        <v>28638</v>
      </c>
      <c r="N199" s="531">
        <v>3985</v>
      </c>
      <c r="O199" s="531">
        <v>32623</v>
      </c>
      <c r="P199" s="531">
        <v>-1566965</v>
      </c>
      <c r="Q199" s="531">
        <v>0</v>
      </c>
      <c r="R199" s="531">
        <v>-1566965</v>
      </c>
      <c r="T199" s="531">
        <v>-1599588</v>
      </c>
      <c r="U199" s="531">
        <v>-1599588</v>
      </c>
      <c r="V199" s="531">
        <v>-1534936</v>
      </c>
      <c r="W199" s="531">
        <v>-1534936</v>
      </c>
      <c r="X199" s="531">
        <v>-115329</v>
      </c>
      <c r="Y199" s="531">
        <v>-13574</v>
      </c>
      <c r="Z199" s="531">
        <v>-128903</v>
      </c>
    </row>
    <row r="200" spans="1:26">
      <c r="C200" s="531"/>
      <c r="D200" s="531"/>
      <c r="E200" s="531"/>
      <c r="F200" s="531"/>
      <c r="G200" s="531"/>
      <c r="H200" s="531"/>
      <c r="I200" s="531"/>
      <c r="J200" s="531"/>
      <c r="K200" s="531"/>
      <c r="L200" s="531"/>
      <c r="M200" s="531"/>
      <c r="N200" s="531"/>
      <c r="O200" s="531"/>
      <c r="P200" s="531"/>
      <c r="Q200" s="531"/>
      <c r="R200" s="531"/>
      <c r="V200" s="516"/>
    </row>
    <row r="201" spans="1:26">
      <c r="A201" s="491">
        <f t="shared" ref="A201:B205" si="23">+A154</f>
        <v>2003</v>
      </c>
      <c r="B201" s="491" t="str">
        <f t="shared" si="23"/>
        <v>Annual</v>
      </c>
      <c r="C201" s="531">
        <v>1037509</v>
      </c>
      <c r="D201" s="531">
        <v>-55283</v>
      </c>
      <c r="E201" s="531">
        <v>982226</v>
      </c>
      <c r="F201" s="531">
        <v>2745335</v>
      </c>
      <c r="G201" s="531">
        <v>3686</v>
      </c>
      <c r="H201" s="531">
        <v>2749021</v>
      </c>
      <c r="I201" s="531">
        <v>-1156201</v>
      </c>
      <c r="J201" s="531">
        <v>22886</v>
      </c>
      <c r="K201" s="531">
        <v>-1133315</v>
      </c>
      <c r="L201" s="531">
        <v>200154</v>
      </c>
      <c r="M201" s="531">
        <v>148726</v>
      </c>
      <c r="N201" s="531">
        <v>12860</v>
      </c>
      <c r="O201" s="531">
        <v>161586</v>
      </c>
      <c r="P201" s="531">
        <v>2959672</v>
      </c>
      <c r="Q201" s="531">
        <v>0</v>
      </c>
      <c r="R201" s="531">
        <v>2959672</v>
      </c>
      <c r="T201" s="492" t="s">
        <v>283</v>
      </c>
      <c r="U201" s="516">
        <v>1985844</v>
      </c>
    </row>
    <row r="202" spans="1:26">
      <c r="A202" s="491">
        <f t="shared" si="23"/>
        <v>2004</v>
      </c>
      <c r="B202" s="491" t="str">
        <f t="shared" si="23"/>
        <v>Annual</v>
      </c>
      <c r="C202" s="531">
        <v>2427296</v>
      </c>
      <c r="D202" s="531">
        <v>-101382</v>
      </c>
      <c r="E202" s="531">
        <v>2325914</v>
      </c>
      <c r="F202" s="531">
        <v>3228919</v>
      </c>
      <c r="G202" s="531">
        <v>-105915</v>
      </c>
      <c r="H202" s="531">
        <v>3123004</v>
      </c>
      <c r="I202" s="531">
        <v>103960</v>
      </c>
      <c r="J202" s="531">
        <v>-34096</v>
      </c>
      <c r="K202" s="531">
        <v>69864</v>
      </c>
      <c r="L202" s="531">
        <v>236603</v>
      </c>
      <c r="M202" s="531">
        <v>182218</v>
      </c>
      <c r="N202" s="531">
        <v>22648</v>
      </c>
      <c r="O202" s="531">
        <v>204866</v>
      </c>
      <c r="P202" s="531">
        <v>5960251</v>
      </c>
      <c r="Q202" s="531">
        <v>0</v>
      </c>
      <c r="R202" s="531">
        <v>5960251</v>
      </c>
      <c r="T202" s="492" t="s">
        <v>284</v>
      </c>
      <c r="U202" s="516">
        <v>-36724</v>
      </c>
    </row>
    <row r="203" spans="1:26">
      <c r="A203" s="491">
        <f t="shared" si="23"/>
        <v>2005</v>
      </c>
      <c r="B203" s="491" t="str">
        <f t="shared" si="23"/>
        <v>Annual</v>
      </c>
      <c r="C203" s="531">
        <v>4966908</v>
      </c>
      <c r="D203" s="531">
        <v>-157723</v>
      </c>
      <c r="E203" s="531">
        <v>4809185</v>
      </c>
      <c r="F203" s="531">
        <v>4153249</v>
      </c>
      <c r="G203" s="531">
        <v>-75560</v>
      </c>
      <c r="H203" s="531">
        <v>4077689</v>
      </c>
      <c r="I203" s="531">
        <v>659134</v>
      </c>
      <c r="J203" s="531">
        <v>-13198</v>
      </c>
      <c r="K203" s="531">
        <v>645936</v>
      </c>
      <c r="L203" s="531">
        <v>273224</v>
      </c>
      <c r="M203" s="531">
        <v>196469</v>
      </c>
      <c r="N203" s="531">
        <v>30715</v>
      </c>
      <c r="O203" s="531">
        <v>227184</v>
      </c>
      <c r="P203" s="531">
        <v>10033218</v>
      </c>
      <c r="Q203" s="531">
        <v>0</v>
      </c>
      <c r="R203" s="531">
        <v>10033218</v>
      </c>
      <c r="T203" s="491" t="s">
        <v>285</v>
      </c>
      <c r="U203" s="516">
        <v>343749757</v>
      </c>
    </row>
    <row r="204" spans="1:26">
      <c r="A204" s="491">
        <f t="shared" si="23"/>
        <v>2006</v>
      </c>
      <c r="B204" s="491" t="str">
        <f t="shared" si="23"/>
        <v>Annual</v>
      </c>
      <c r="C204" s="531">
        <v>5942151</v>
      </c>
      <c r="D204" s="531">
        <v>-214015</v>
      </c>
      <c r="E204" s="531">
        <v>5728136</v>
      </c>
      <c r="F204" s="531">
        <v>4404805</v>
      </c>
      <c r="G204" s="531">
        <v>-77272</v>
      </c>
      <c r="H204" s="531">
        <v>4327533</v>
      </c>
      <c r="I204" s="531">
        <v>532359</v>
      </c>
      <c r="J204" s="531">
        <v>-18613</v>
      </c>
      <c r="K204" s="531">
        <v>513746</v>
      </c>
      <c r="L204" s="531">
        <v>311004</v>
      </c>
      <c r="M204" s="531">
        <v>211502</v>
      </c>
      <c r="N204" s="531">
        <v>38159</v>
      </c>
      <c r="O204" s="531">
        <v>249661</v>
      </c>
      <c r="P204" s="531">
        <v>11130080</v>
      </c>
      <c r="Q204" s="531">
        <v>0</v>
      </c>
      <c r="R204" s="531">
        <v>11130080</v>
      </c>
      <c r="U204" s="516">
        <v>-343786481</v>
      </c>
    </row>
    <row r="205" spans="1:26">
      <c r="A205" s="491">
        <f t="shared" si="23"/>
        <v>2007</v>
      </c>
      <c r="B205" s="491" t="str">
        <f t="shared" si="23"/>
        <v>Annual</v>
      </c>
      <c r="C205" s="531">
        <v>7959948</v>
      </c>
      <c r="D205" s="531">
        <v>-247837</v>
      </c>
      <c r="E205" s="531">
        <v>7712111</v>
      </c>
      <c r="F205" s="531">
        <v>3959033</v>
      </c>
      <c r="G205" s="531">
        <v>27420</v>
      </c>
      <c r="H205" s="531">
        <v>3986453</v>
      </c>
      <c r="I205" s="531">
        <v>351165</v>
      </c>
      <c r="J205" s="531">
        <v>-13438</v>
      </c>
      <c r="K205" s="531">
        <v>337727</v>
      </c>
      <c r="L205" s="531">
        <v>350565</v>
      </c>
      <c r="M205" s="531">
        <v>223588</v>
      </c>
      <c r="N205" s="531">
        <v>45537</v>
      </c>
      <c r="O205" s="531">
        <v>269125</v>
      </c>
      <c r="P205" s="531">
        <v>12655981</v>
      </c>
      <c r="Q205" s="531">
        <v>0</v>
      </c>
      <c r="R205" s="531">
        <v>12655981</v>
      </c>
    </row>
    <row r="206" spans="1:26">
      <c r="C206" s="531"/>
      <c r="D206" s="531"/>
      <c r="E206" s="531"/>
      <c r="F206" s="531"/>
      <c r="G206" s="531"/>
      <c r="H206" s="531"/>
      <c r="I206" s="531"/>
      <c r="J206" s="531"/>
      <c r="K206" s="531"/>
      <c r="L206" s="531"/>
      <c r="M206" s="531"/>
      <c r="N206" s="531"/>
      <c r="O206" s="531"/>
      <c r="P206" s="531"/>
      <c r="Q206" s="531"/>
      <c r="R206" s="531"/>
    </row>
    <row r="207" spans="1:26">
      <c r="A207" s="491">
        <f t="shared" ref="A207:B210" si="24">+A160</f>
        <v>2008</v>
      </c>
      <c r="B207" s="491" t="str">
        <f t="shared" si="24"/>
        <v>Annual</v>
      </c>
      <c r="C207" s="531">
        <v>8771266</v>
      </c>
      <c r="D207" s="531">
        <v>-289917</v>
      </c>
      <c r="E207" s="531">
        <v>8481349</v>
      </c>
      <c r="F207" s="531">
        <v>3996819</v>
      </c>
      <c r="G207" s="531">
        <v>-158431</v>
      </c>
      <c r="H207" s="531">
        <v>3838388</v>
      </c>
      <c r="I207" s="531">
        <v>413773</v>
      </c>
      <c r="J207" s="531">
        <v>-25211</v>
      </c>
      <c r="K207" s="531">
        <v>388562</v>
      </c>
      <c r="L207" s="531">
        <v>395994</v>
      </c>
      <c r="M207" s="531">
        <v>48834</v>
      </c>
      <c r="N207" s="531">
        <v>24168</v>
      </c>
      <c r="O207" s="531">
        <v>73002</v>
      </c>
      <c r="P207" s="531">
        <v>13177295</v>
      </c>
      <c r="Q207" s="531">
        <v>0</v>
      </c>
      <c r="R207" s="531">
        <v>13177295</v>
      </c>
    </row>
    <row r="208" spans="1:26">
      <c r="A208" s="491">
        <f t="shared" si="24"/>
        <v>2009</v>
      </c>
      <c r="B208" s="491" t="str">
        <f t="shared" si="24"/>
        <v>Annual</v>
      </c>
      <c r="C208" s="531">
        <v>9150103</v>
      </c>
      <c r="D208" s="531">
        <v>-357568</v>
      </c>
      <c r="E208" s="531">
        <v>8792535</v>
      </c>
      <c r="F208" s="531">
        <v>3197000</v>
      </c>
      <c r="G208" s="531">
        <v>-89493</v>
      </c>
      <c r="H208" s="531">
        <v>3107507</v>
      </c>
      <c r="I208" s="531">
        <v>12863</v>
      </c>
      <c r="J208" s="531">
        <v>-22508</v>
      </c>
      <c r="K208" s="531">
        <v>-9645</v>
      </c>
      <c r="L208" s="531">
        <v>441423</v>
      </c>
      <c r="M208" s="531">
        <v>-170300</v>
      </c>
      <c r="N208" s="531">
        <v>859</v>
      </c>
      <c r="O208" s="531">
        <v>-169441</v>
      </c>
      <c r="P208" s="531">
        <v>12162379</v>
      </c>
      <c r="Q208" s="531">
        <v>0</v>
      </c>
      <c r="R208" s="531">
        <v>12162379</v>
      </c>
    </row>
    <row r="209" spans="1:18">
      <c r="A209" s="491">
        <f t="shared" si="24"/>
        <v>2010</v>
      </c>
      <c r="B209" s="491" t="str">
        <f t="shared" si="24"/>
        <v>Annual</v>
      </c>
      <c r="C209" s="531">
        <v>10486393</v>
      </c>
      <c r="D209" s="531">
        <v>-386596</v>
      </c>
      <c r="E209" s="531">
        <v>10099797</v>
      </c>
      <c r="F209" s="531">
        <v>3051960</v>
      </c>
      <c r="G209" s="531">
        <v>-115724</v>
      </c>
      <c r="H209" s="531">
        <v>2936236</v>
      </c>
      <c r="I209" s="531">
        <v>150753</v>
      </c>
      <c r="J209" s="531">
        <v>-21819</v>
      </c>
      <c r="K209" s="531">
        <v>128934</v>
      </c>
      <c r="L209" s="531">
        <v>486852</v>
      </c>
      <c r="M209" s="531">
        <v>-374123</v>
      </c>
      <c r="N209" s="531">
        <v>-23705</v>
      </c>
      <c r="O209" s="531">
        <v>-397828</v>
      </c>
      <c r="P209" s="531">
        <v>13253991</v>
      </c>
      <c r="Q209" s="531">
        <v>0</v>
      </c>
      <c r="R209" s="531">
        <v>13253991</v>
      </c>
    </row>
    <row r="210" spans="1:18">
      <c r="A210" s="491">
        <f t="shared" si="24"/>
        <v>2011</v>
      </c>
      <c r="B210" s="491" t="str">
        <f t="shared" si="24"/>
        <v>Annual</v>
      </c>
      <c r="C210" s="531">
        <v>9654925</v>
      </c>
      <c r="D210" s="531">
        <v>-514325</v>
      </c>
      <c r="E210" s="531">
        <v>9140600</v>
      </c>
      <c r="F210" s="531">
        <v>3173776</v>
      </c>
      <c r="G210" s="531">
        <v>-92540</v>
      </c>
      <c r="H210" s="531">
        <v>3081236</v>
      </c>
      <c r="I210" s="531">
        <v>180856</v>
      </c>
      <c r="J210" s="531">
        <v>-19022</v>
      </c>
      <c r="K210" s="531">
        <v>161834</v>
      </c>
      <c r="L210" s="531">
        <v>532281</v>
      </c>
      <c r="M210" s="531">
        <v>-551163</v>
      </c>
      <c r="N210" s="531">
        <v>-51186</v>
      </c>
      <c r="O210" s="531">
        <v>-602349</v>
      </c>
      <c r="P210" s="531">
        <v>12313602</v>
      </c>
      <c r="Q210" s="531">
        <v>0</v>
      </c>
      <c r="R210" s="531">
        <v>12313602</v>
      </c>
    </row>
    <row r="211" spans="1:18">
      <c r="C211" s="531"/>
      <c r="D211" s="525"/>
      <c r="E211" s="525"/>
      <c r="F211" s="525"/>
      <c r="G211" s="525"/>
      <c r="H211" s="525"/>
      <c r="I211" s="525"/>
      <c r="J211" s="525"/>
      <c r="K211" s="525"/>
      <c r="L211" s="525"/>
      <c r="M211" s="525"/>
      <c r="N211" s="525"/>
      <c r="O211" s="525"/>
      <c r="P211" s="525"/>
      <c r="Q211" s="525"/>
      <c r="R211" s="525"/>
    </row>
    <row r="212" spans="1:18">
      <c r="E212" s="549"/>
      <c r="H212" s="549"/>
    </row>
    <row r="213" spans="1:18">
      <c r="A213" s="491">
        <f>+A199</f>
        <v>2003</v>
      </c>
      <c r="B213" s="491">
        <v>9</v>
      </c>
      <c r="C213" s="516">
        <v>131825</v>
      </c>
      <c r="D213" s="516">
        <v>-162534</v>
      </c>
      <c r="E213" s="516">
        <v>-30709</v>
      </c>
      <c r="F213" s="516">
        <v>32792</v>
      </c>
      <c r="G213" s="516">
        <v>-15084</v>
      </c>
      <c r="H213" s="516">
        <v>17708</v>
      </c>
      <c r="I213" s="516">
        <v>-346935</v>
      </c>
      <c r="J213" s="516">
        <v>9011</v>
      </c>
      <c r="K213" s="516">
        <v>-337924</v>
      </c>
      <c r="L213" s="516">
        <v>14851</v>
      </c>
      <c r="M213" s="516">
        <v>17541</v>
      </c>
      <c r="N213" s="516">
        <v>1555</v>
      </c>
      <c r="O213" s="516">
        <v>19096</v>
      </c>
      <c r="P213" s="516">
        <v>-316978</v>
      </c>
      <c r="Q213" s="516">
        <v>-297</v>
      </c>
      <c r="R213" s="516">
        <v>-317275</v>
      </c>
    </row>
    <row r="214" spans="1:18">
      <c r="A214" s="491">
        <f>+A213</f>
        <v>2003</v>
      </c>
      <c r="B214" s="491">
        <v>10</v>
      </c>
      <c r="C214" s="516">
        <v>-133615</v>
      </c>
      <c r="D214" s="516">
        <v>-36693</v>
      </c>
      <c r="E214" s="516">
        <v>-170308</v>
      </c>
      <c r="F214" s="516">
        <v>398576</v>
      </c>
      <c r="G214" s="516">
        <v>-33728</v>
      </c>
      <c r="H214" s="516">
        <v>364848</v>
      </c>
      <c r="I214" s="516">
        <v>-115917</v>
      </c>
      <c r="J214" s="516">
        <v>6410</v>
      </c>
      <c r="K214" s="516">
        <v>-109507</v>
      </c>
      <c r="L214" s="516">
        <v>15010</v>
      </c>
      <c r="M214" s="516">
        <v>12685</v>
      </c>
      <c r="N214" s="516">
        <v>773</v>
      </c>
      <c r="O214" s="516">
        <v>13458</v>
      </c>
      <c r="P214" s="516">
        <v>113501</v>
      </c>
      <c r="Q214" s="516">
        <v>-263</v>
      </c>
      <c r="R214" s="516">
        <v>113238</v>
      </c>
    </row>
    <row r="215" spans="1:18">
      <c r="A215" s="491">
        <f>+A214</f>
        <v>2003</v>
      </c>
      <c r="B215" s="491">
        <v>11</v>
      </c>
      <c r="C215" s="516">
        <v>-301266</v>
      </c>
      <c r="D215" s="516">
        <v>225319</v>
      </c>
      <c r="E215" s="516">
        <v>-75947</v>
      </c>
      <c r="F215" s="516">
        <v>195669</v>
      </c>
      <c r="G215" s="516">
        <v>82592</v>
      </c>
      <c r="H215" s="516">
        <v>278261</v>
      </c>
      <c r="I215" s="516">
        <v>-111912</v>
      </c>
      <c r="J215" s="516">
        <v>-7248</v>
      </c>
      <c r="K215" s="516">
        <v>-119160</v>
      </c>
      <c r="L215" s="516">
        <v>15232</v>
      </c>
      <c r="M215" s="516">
        <v>-438</v>
      </c>
      <c r="N215" s="516">
        <v>175</v>
      </c>
      <c r="O215" s="516">
        <v>-263</v>
      </c>
      <c r="P215" s="516">
        <v>98123</v>
      </c>
      <c r="Q215" s="516">
        <v>-237</v>
      </c>
      <c r="R215" s="516">
        <v>97886</v>
      </c>
    </row>
    <row r="216" spans="1:18">
      <c r="A216" s="491">
        <f>+A215</f>
        <v>2003</v>
      </c>
      <c r="B216" s="491">
        <v>12</v>
      </c>
      <c r="C216" s="516">
        <v>-161429</v>
      </c>
      <c r="D216" s="516">
        <v>33449</v>
      </c>
      <c r="E216" s="516">
        <v>-127980</v>
      </c>
      <c r="F216" s="516">
        <v>332130</v>
      </c>
      <c r="G216" s="516">
        <v>-34730</v>
      </c>
      <c r="H216" s="516">
        <v>297400</v>
      </c>
      <c r="I216" s="516">
        <v>-288196</v>
      </c>
      <c r="J216" s="516">
        <v>10921</v>
      </c>
      <c r="K216" s="516">
        <v>-277275</v>
      </c>
      <c r="L216" s="516">
        <v>15403</v>
      </c>
      <c r="M216" s="516">
        <v>4444</v>
      </c>
      <c r="N216" s="516">
        <v>1928</v>
      </c>
      <c r="O216" s="516">
        <v>6372</v>
      </c>
      <c r="P216" s="516">
        <v>-86080</v>
      </c>
      <c r="Q216" s="516">
        <v>-253</v>
      </c>
      <c r="R216" s="516">
        <v>-86333</v>
      </c>
    </row>
    <row r="217" spans="1:18">
      <c r="B217" s="492" t="s">
        <v>261</v>
      </c>
      <c r="C217" s="516">
        <v>-464485</v>
      </c>
      <c r="D217" s="516">
        <v>59541</v>
      </c>
      <c r="E217" s="516">
        <v>-404944</v>
      </c>
      <c r="F217" s="516">
        <v>959167</v>
      </c>
      <c r="G217" s="516">
        <v>-950</v>
      </c>
      <c r="H217" s="516">
        <v>958217</v>
      </c>
      <c r="I217" s="516">
        <v>-862960</v>
      </c>
      <c r="J217" s="516">
        <v>19094</v>
      </c>
      <c r="K217" s="516">
        <v>-843866</v>
      </c>
      <c r="L217" s="516">
        <v>60496</v>
      </c>
      <c r="M217" s="516">
        <v>34232</v>
      </c>
      <c r="N217" s="516">
        <v>4431</v>
      </c>
      <c r="O217" s="516">
        <v>38663</v>
      </c>
      <c r="P217" s="516">
        <v>-191434</v>
      </c>
      <c r="Q217" s="516">
        <v>-1050</v>
      </c>
      <c r="R217" s="516">
        <v>-192484</v>
      </c>
    </row>
    <row r="234" spans="3:3">
      <c r="C234" s="516"/>
    </row>
    <row r="241" spans="18:18">
      <c r="R241" s="491">
        <v>-137018</v>
      </c>
    </row>
  </sheetData>
  <pageMargins left="0.25" right="0.25" top="0.67" bottom="0.5" header="0.25" footer="0.25"/>
  <pageSetup orientation="landscape" verticalDpi="355" r:id="rId1"/>
  <headerFooter alignWithMargins="0">
    <oddHeader>&amp;C&amp;"Arial,Bold"&amp;16B2003 Base Revenue vs. 2002 Revised&amp;R&amp;D</oddHeader>
  </headerFooter>
  <rowBreaks count="1" manualBreakCount="1">
    <brk id="8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transitionEvaluation="1">
    <tabColor rgb="FF00FF00"/>
    <pageSetUpPr fitToPage="1"/>
  </sheetPr>
  <dimension ref="A1:BW240"/>
  <sheetViews>
    <sheetView defaultGridColor="0" colorId="22" zoomScaleNormal="100" workbookViewId="0">
      <pane xSplit="2" ySplit="7" topLeftCell="C8" activePane="bottomRight" state="frozenSplit"/>
      <selection activeCell="K45" sqref="K45"/>
      <selection pane="topRight" activeCell="K45" sqref="K45"/>
      <selection pane="bottomLeft" activeCell="K45" sqref="K45"/>
      <selection pane="bottomRight" activeCell="C8" sqref="C8"/>
    </sheetView>
  </sheetViews>
  <sheetFormatPr defaultColWidth="20.28515625" defaultRowHeight="15"/>
  <cols>
    <col min="1" max="2" width="10" style="491" customWidth="1"/>
    <col min="3" max="3" width="17" style="491" bestFit="1" customWidth="1"/>
    <col min="4" max="4" width="14" style="491" bestFit="1" customWidth="1"/>
    <col min="5" max="6" width="17" style="491" bestFit="1" customWidth="1"/>
    <col min="7" max="7" width="12.85546875" style="491" bestFit="1" customWidth="1"/>
    <col min="8" max="9" width="17" style="491" bestFit="1" customWidth="1"/>
    <col min="10" max="10" width="12.42578125" style="491" bestFit="1" customWidth="1"/>
    <col min="11" max="11" width="17" style="491" bestFit="1" customWidth="1"/>
    <col min="12" max="12" width="12" style="491" bestFit="1" customWidth="1"/>
    <col min="13" max="15" width="12.85546875" style="491" bestFit="1" customWidth="1"/>
    <col min="16" max="16" width="17.140625" style="491" bestFit="1" customWidth="1"/>
    <col min="17" max="17" width="17" style="491" bestFit="1" customWidth="1"/>
    <col min="18" max="18" width="17.140625" style="491" bestFit="1" customWidth="1"/>
    <col min="19" max="19" width="12.42578125" style="491" bestFit="1" customWidth="1"/>
    <col min="20" max="20" width="11.42578125" style="494" customWidth="1"/>
    <col min="21" max="21" width="17.42578125" style="491" bestFit="1" customWidth="1"/>
    <col min="22" max="23" width="17.140625" style="491" bestFit="1" customWidth="1"/>
    <col min="24" max="24" width="19.42578125" style="491" bestFit="1" customWidth="1"/>
    <col min="25" max="26" width="16.28515625" style="491" bestFit="1" customWidth="1"/>
    <col min="27" max="27" width="13.42578125" style="491" bestFit="1" customWidth="1"/>
    <col min="28" max="28" width="21.140625" style="491" bestFit="1" customWidth="1"/>
    <col min="29" max="29" width="11.28515625" style="491" bestFit="1" customWidth="1"/>
    <col min="30" max="30" width="11.85546875" style="491" bestFit="1" customWidth="1"/>
    <col min="31" max="31" width="11.28515625" style="491" bestFit="1" customWidth="1"/>
    <col min="32" max="32" width="12.5703125" style="491" customWidth="1"/>
    <col min="33" max="33" width="14.28515625" style="491" bestFit="1" customWidth="1"/>
    <col min="34" max="34" width="14.28515625" style="491" customWidth="1"/>
    <col min="35" max="35" width="11.85546875" style="491" bestFit="1" customWidth="1"/>
    <col min="36" max="36" width="11.28515625" style="491" bestFit="1" customWidth="1"/>
    <col min="37" max="37" width="14.28515625" style="491" customWidth="1"/>
    <col min="38" max="39" width="15.42578125" style="491" customWidth="1"/>
    <col min="40" max="40" width="10.5703125" style="491" customWidth="1"/>
    <col min="41" max="41" width="9.7109375" style="491" customWidth="1"/>
    <col min="42" max="42" width="15.42578125" style="491" customWidth="1"/>
    <col min="43" max="43" width="10.140625" style="491" customWidth="1"/>
    <col min="44" max="44" width="11.28515625" style="491" bestFit="1" customWidth="1"/>
    <col min="45" max="45" width="10.28515625" style="491" bestFit="1" customWidth="1"/>
    <col min="46" max="46" width="9.7109375" style="491" bestFit="1" customWidth="1"/>
    <col min="47" max="47" width="12.5703125" style="491" customWidth="1"/>
    <col min="48" max="48" width="10.140625" style="491" customWidth="1"/>
    <col min="49" max="49" width="10.140625" style="491" bestFit="1" customWidth="1"/>
    <col min="50" max="50" width="10.28515625" style="491" bestFit="1" customWidth="1"/>
    <col min="51" max="51" width="9.7109375" style="491" bestFit="1" customWidth="1"/>
    <col min="52" max="52" width="12.5703125" style="491" bestFit="1" customWidth="1"/>
    <col min="53" max="53" width="13.42578125" style="491" bestFit="1" customWidth="1"/>
    <col min="54" max="55" width="14.28515625" style="491" bestFit="1" customWidth="1"/>
    <col min="56" max="56" width="10.28515625" style="491" bestFit="1" customWidth="1"/>
    <col min="57" max="57" width="9.7109375" style="491" bestFit="1" customWidth="1"/>
    <col min="58" max="58" width="14.28515625" style="491" bestFit="1" customWidth="1"/>
    <col min="59" max="60" width="10.140625" style="491" bestFit="1" customWidth="1"/>
    <col min="61" max="61" width="9.42578125" style="491" bestFit="1" customWidth="1"/>
    <col min="62" max="62" width="9.140625" style="491" bestFit="1" customWidth="1"/>
    <col min="63" max="63" width="12.5703125" style="491" bestFit="1" customWidth="1"/>
    <col min="64" max="64" width="13.42578125" style="491" bestFit="1" customWidth="1"/>
    <col min="65" max="66" width="13.28515625" style="491" bestFit="1" customWidth="1"/>
    <col min="67" max="67" width="11.28515625" style="491" bestFit="1" customWidth="1"/>
    <col min="68" max="68" width="8.42578125" style="491" bestFit="1" customWidth="1"/>
    <col min="69" max="69" width="6" style="491" bestFit="1" customWidth="1"/>
    <col min="70" max="70" width="11" style="491" customWidth="1"/>
    <col min="71" max="71" width="12.28515625" style="491" bestFit="1" customWidth="1"/>
    <col min="72" max="72" width="11.28515625" style="491" bestFit="1" customWidth="1"/>
    <col min="73" max="73" width="11" style="491" bestFit="1" customWidth="1"/>
    <col min="74" max="74" width="11.28515625" style="491" bestFit="1" customWidth="1"/>
    <col min="75" max="75" width="11" style="491" bestFit="1" customWidth="1"/>
    <col min="76" max="16384" width="20.28515625" style="491"/>
  </cols>
  <sheetData>
    <row r="1" spans="1:75">
      <c r="C1" s="492" t="s">
        <v>54</v>
      </c>
      <c r="D1" s="492"/>
      <c r="E1" s="492" t="s">
        <v>54</v>
      </c>
      <c r="F1" s="492" t="s">
        <v>54</v>
      </c>
      <c r="G1" s="492"/>
      <c r="H1" s="492" t="s">
        <v>54</v>
      </c>
      <c r="I1" s="492" t="s">
        <v>54</v>
      </c>
      <c r="J1" s="492"/>
      <c r="K1" s="492" t="s">
        <v>54</v>
      </c>
      <c r="L1" s="492"/>
      <c r="M1" s="492"/>
      <c r="N1" s="492"/>
      <c r="O1" s="492"/>
      <c r="P1" s="492" t="s">
        <v>54</v>
      </c>
      <c r="Q1" s="493" t="s">
        <v>54</v>
      </c>
      <c r="R1" s="493"/>
      <c r="S1" s="493"/>
      <c r="U1" s="493"/>
      <c r="V1" s="493"/>
      <c r="W1" s="493"/>
      <c r="X1" s="493"/>
      <c r="Y1" s="493"/>
      <c r="Z1" s="493"/>
      <c r="AA1" s="492"/>
      <c r="AB1" s="495" t="s">
        <v>224</v>
      </c>
      <c r="BQ1" s="496"/>
      <c r="BR1" s="496"/>
    </row>
    <row r="2" spans="1:75">
      <c r="C2" s="493" t="s">
        <v>57</v>
      </c>
      <c r="D2" s="492"/>
      <c r="E2" s="492" t="s">
        <v>57</v>
      </c>
      <c r="F2" s="492" t="s">
        <v>57</v>
      </c>
      <c r="G2" s="493"/>
      <c r="H2" s="492" t="s">
        <v>57</v>
      </c>
      <c r="I2" s="492" t="s">
        <v>57</v>
      </c>
      <c r="J2" s="492"/>
      <c r="K2" s="492" t="s">
        <v>57</v>
      </c>
      <c r="L2" s="492"/>
      <c r="M2" s="492"/>
      <c r="N2" s="492"/>
      <c r="O2" s="492"/>
      <c r="P2" s="492" t="s">
        <v>57</v>
      </c>
      <c r="Q2" s="493" t="s">
        <v>57</v>
      </c>
      <c r="R2" s="493"/>
      <c r="S2" s="493"/>
      <c r="U2" s="493"/>
      <c r="V2" s="493"/>
      <c r="W2" s="493"/>
      <c r="X2" s="493" t="s">
        <v>225</v>
      </c>
      <c r="Y2" s="493"/>
      <c r="Z2" s="493"/>
      <c r="AA2" s="492"/>
      <c r="BQ2" s="496"/>
      <c r="BR2" s="496"/>
    </row>
    <row r="3" spans="1:75">
      <c r="A3" s="500" t="s">
        <v>140</v>
      </c>
      <c r="B3" s="498"/>
      <c r="C3" s="493" t="s">
        <v>226</v>
      </c>
      <c r="D3" s="493" t="s">
        <v>226</v>
      </c>
      <c r="E3" s="493" t="s">
        <v>226</v>
      </c>
      <c r="F3" s="493" t="s">
        <v>226</v>
      </c>
      <c r="G3" s="493" t="s">
        <v>226</v>
      </c>
      <c r="H3" s="493" t="s">
        <v>226</v>
      </c>
      <c r="I3" s="493" t="s">
        <v>226</v>
      </c>
      <c r="J3" s="493" t="s">
        <v>226</v>
      </c>
      <c r="K3" s="493" t="s">
        <v>226</v>
      </c>
      <c r="L3" s="493" t="s">
        <v>226</v>
      </c>
      <c r="M3" s="493" t="s">
        <v>226</v>
      </c>
      <c r="N3" s="493" t="s">
        <v>226</v>
      </c>
      <c r="O3" s="493" t="s">
        <v>226</v>
      </c>
      <c r="P3" s="493" t="s">
        <v>226</v>
      </c>
      <c r="Q3" s="493" t="s">
        <v>226</v>
      </c>
      <c r="R3" s="492"/>
      <c r="S3" s="492"/>
      <c r="U3" s="492"/>
      <c r="V3" s="492"/>
      <c r="W3" s="492"/>
      <c r="X3" s="499" t="s">
        <v>227</v>
      </c>
      <c r="Y3" s="492"/>
      <c r="Z3" s="492"/>
      <c r="AA3" s="492"/>
      <c r="BQ3" s="496"/>
      <c r="BR3" s="496"/>
    </row>
    <row r="4" spans="1:75">
      <c r="A4" s="500" t="s">
        <v>63</v>
      </c>
      <c r="B4" s="498"/>
      <c r="C4" s="492" t="s">
        <v>0</v>
      </c>
      <c r="D4" s="492" t="s">
        <v>0</v>
      </c>
      <c r="E4" s="492" t="s">
        <v>0</v>
      </c>
      <c r="F4" s="492" t="s">
        <v>1</v>
      </c>
      <c r="G4" s="492" t="s">
        <v>1</v>
      </c>
      <c r="H4" s="492" t="s">
        <v>1</v>
      </c>
      <c r="I4" s="492" t="s">
        <v>2</v>
      </c>
      <c r="J4" s="492" t="s">
        <v>2</v>
      </c>
      <c r="K4" s="492" t="s">
        <v>2</v>
      </c>
      <c r="L4" s="492" t="s">
        <v>75</v>
      </c>
      <c r="M4" s="492" t="s">
        <v>60</v>
      </c>
      <c r="N4" s="492" t="s">
        <v>60</v>
      </c>
      <c r="O4" s="492" t="s">
        <v>60</v>
      </c>
      <c r="P4" s="492" t="s">
        <v>61</v>
      </c>
      <c r="Q4" s="492" t="s">
        <v>34</v>
      </c>
      <c r="R4" s="492"/>
      <c r="S4" s="492"/>
      <c r="U4" s="492"/>
      <c r="V4" s="492"/>
      <c r="W4" s="492"/>
      <c r="X4" s="492" t="s">
        <v>1</v>
      </c>
      <c r="Y4" s="492" t="s">
        <v>2</v>
      </c>
      <c r="Z4" s="492" t="s">
        <v>53</v>
      </c>
      <c r="AA4" s="492"/>
      <c r="AB4" s="496" t="s">
        <v>228</v>
      </c>
      <c r="AC4" s="496" t="s">
        <v>228</v>
      </c>
      <c r="AD4" s="496" t="s">
        <v>228</v>
      </c>
      <c r="AE4" s="496" t="s">
        <v>228</v>
      </c>
      <c r="AF4" s="496" t="s">
        <v>228</v>
      </c>
      <c r="AG4" s="496" t="s">
        <v>228</v>
      </c>
      <c r="AH4" s="496" t="s">
        <v>228</v>
      </c>
      <c r="AI4" s="496" t="s">
        <v>228</v>
      </c>
      <c r="AJ4" s="496" t="s">
        <v>228</v>
      </c>
      <c r="AK4" s="496" t="s">
        <v>228</v>
      </c>
      <c r="AL4" s="496" t="s">
        <v>228</v>
      </c>
      <c r="AM4" s="496" t="s">
        <v>228</v>
      </c>
      <c r="AN4" s="496" t="s">
        <v>228</v>
      </c>
      <c r="AO4" s="496" t="s">
        <v>228</v>
      </c>
      <c r="AP4" s="496" t="s">
        <v>228</v>
      </c>
      <c r="AQ4" s="496" t="s">
        <v>228</v>
      </c>
      <c r="AR4" s="496" t="s">
        <v>228</v>
      </c>
      <c r="AS4" s="496" t="s">
        <v>228</v>
      </c>
      <c r="AT4" s="496" t="s">
        <v>228</v>
      </c>
      <c r="AU4" s="496" t="s">
        <v>228</v>
      </c>
      <c r="AV4" s="496" t="s">
        <v>228</v>
      </c>
      <c r="AW4" s="496" t="s">
        <v>228</v>
      </c>
      <c r="AX4" s="496" t="s">
        <v>228</v>
      </c>
      <c r="AY4" s="496" t="s">
        <v>228</v>
      </c>
      <c r="AZ4" s="496" t="s">
        <v>228</v>
      </c>
      <c r="BA4" s="501" t="s">
        <v>53</v>
      </c>
      <c r="BB4" s="496" t="s">
        <v>229</v>
      </c>
      <c r="BC4" s="496" t="s">
        <v>229</v>
      </c>
      <c r="BD4" s="496" t="s">
        <v>229</v>
      </c>
      <c r="BE4" s="496" t="s">
        <v>229</v>
      </c>
      <c r="BF4" s="496" t="s">
        <v>229</v>
      </c>
      <c r="BG4" s="496" t="s">
        <v>229</v>
      </c>
      <c r="BH4" s="496" t="s">
        <v>229</v>
      </c>
      <c r="BI4" s="496" t="s">
        <v>229</v>
      </c>
      <c r="BJ4" s="496" t="s">
        <v>229</v>
      </c>
      <c r="BK4" s="496" t="s">
        <v>229</v>
      </c>
      <c r="BL4" s="501" t="s">
        <v>53</v>
      </c>
      <c r="BM4" s="496" t="s">
        <v>53</v>
      </c>
      <c r="BN4" s="496" t="s">
        <v>53</v>
      </c>
      <c r="BO4" s="496"/>
      <c r="BP4" s="496"/>
      <c r="BR4" s="496" t="s">
        <v>228</v>
      </c>
      <c r="BS4" s="496" t="s">
        <v>228</v>
      </c>
      <c r="BT4" s="496" t="s">
        <v>228</v>
      </c>
      <c r="BU4" s="496" t="s">
        <v>229</v>
      </c>
      <c r="BV4" s="496" t="s">
        <v>229</v>
      </c>
      <c r="BW4" s="496" t="s">
        <v>229</v>
      </c>
    </row>
    <row r="5" spans="1:75">
      <c r="A5" s="500" t="s">
        <v>72</v>
      </c>
      <c r="B5" s="498"/>
      <c r="C5" s="492" t="s">
        <v>230</v>
      </c>
      <c r="D5" s="492" t="s">
        <v>231</v>
      </c>
      <c r="E5" s="492" t="s">
        <v>232</v>
      </c>
      <c r="F5" s="492" t="s">
        <v>230</v>
      </c>
      <c r="G5" s="492" t="s">
        <v>231</v>
      </c>
      <c r="H5" s="492" t="s">
        <v>232</v>
      </c>
      <c r="I5" s="492" t="s">
        <v>230</v>
      </c>
      <c r="J5" s="492" t="s">
        <v>231</v>
      </c>
      <c r="K5" s="492" t="s">
        <v>232</v>
      </c>
      <c r="L5" s="492" t="s">
        <v>233</v>
      </c>
      <c r="M5" s="492" t="s">
        <v>76</v>
      </c>
      <c r="N5" s="492" t="s">
        <v>77</v>
      </c>
      <c r="O5" s="493" t="s">
        <v>64</v>
      </c>
      <c r="P5" s="492" t="s">
        <v>60</v>
      </c>
      <c r="Q5" s="492" t="s">
        <v>60</v>
      </c>
      <c r="R5" s="493"/>
      <c r="S5" s="493"/>
      <c r="U5" s="493"/>
      <c r="V5" s="493"/>
      <c r="W5" s="493"/>
      <c r="X5" s="493" t="s">
        <v>234</v>
      </c>
      <c r="Y5" s="493" t="s">
        <v>234</v>
      </c>
      <c r="Z5" s="493" t="s">
        <v>234</v>
      </c>
      <c r="AA5" s="502"/>
      <c r="AB5" s="503" t="s">
        <v>235</v>
      </c>
      <c r="AC5" s="503" t="s">
        <v>235</v>
      </c>
      <c r="AD5" s="503" t="s">
        <v>236</v>
      </c>
      <c r="AE5" s="503" t="s">
        <v>237</v>
      </c>
      <c r="AF5" s="503" t="s">
        <v>235</v>
      </c>
      <c r="AG5" s="503" t="s">
        <v>238</v>
      </c>
      <c r="AH5" s="503" t="s">
        <v>238</v>
      </c>
      <c r="AI5" s="503" t="s">
        <v>236</v>
      </c>
      <c r="AJ5" s="503" t="s">
        <v>239</v>
      </c>
      <c r="AK5" s="503" t="s">
        <v>238</v>
      </c>
      <c r="AL5" s="503" t="s">
        <v>240</v>
      </c>
      <c r="AM5" s="503" t="s">
        <v>240</v>
      </c>
      <c r="AN5" s="503" t="s">
        <v>241</v>
      </c>
      <c r="AO5" s="503" t="s">
        <v>239</v>
      </c>
      <c r="AP5" s="503" t="s">
        <v>240</v>
      </c>
      <c r="AQ5" s="503" t="s">
        <v>242</v>
      </c>
      <c r="AR5" s="503" t="s">
        <v>242</v>
      </c>
      <c r="AS5" s="503" t="s">
        <v>236</v>
      </c>
      <c r="AT5" s="503" t="s">
        <v>243</v>
      </c>
      <c r="AU5" s="503" t="s">
        <v>242</v>
      </c>
      <c r="AV5" s="503" t="s">
        <v>244</v>
      </c>
      <c r="AW5" s="503" t="s">
        <v>244</v>
      </c>
      <c r="AX5" s="503" t="s">
        <v>245</v>
      </c>
      <c r="AY5" s="503" t="s">
        <v>246</v>
      </c>
      <c r="AZ5" s="503" t="s">
        <v>244</v>
      </c>
      <c r="BA5" s="501" t="s">
        <v>1</v>
      </c>
      <c r="BB5" s="503" t="s">
        <v>238</v>
      </c>
      <c r="BC5" s="503" t="s">
        <v>238</v>
      </c>
      <c r="BD5" s="503" t="s">
        <v>236</v>
      </c>
      <c r="BE5" s="503" t="s">
        <v>239</v>
      </c>
      <c r="BF5" s="503" t="s">
        <v>238</v>
      </c>
      <c r="BG5" s="503" t="s">
        <v>242</v>
      </c>
      <c r="BH5" s="503" t="s">
        <v>242</v>
      </c>
      <c r="BI5" s="503" t="s">
        <v>236</v>
      </c>
      <c r="BJ5" s="503" t="s">
        <v>243</v>
      </c>
      <c r="BK5" s="503" t="s">
        <v>242</v>
      </c>
      <c r="BL5" s="504" t="s">
        <v>2</v>
      </c>
      <c r="BM5" s="496" t="s">
        <v>247</v>
      </c>
      <c r="BN5" s="496" t="s">
        <v>247</v>
      </c>
      <c r="BO5" s="496" t="s">
        <v>1</v>
      </c>
      <c r="BP5" s="496" t="s">
        <v>2</v>
      </c>
      <c r="BQ5" s="492" t="s">
        <v>53</v>
      </c>
      <c r="BR5" s="496" t="s">
        <v>248</v>
      </c>
      <c r="BS5" s="496" t="s">
        <v>248</v>
      </c>
      <c r="BT5" s="496" t="s">
        <v>248</v>
      </c>
      <c r="BU5" s="496" t="s">
        <v>248</v>
      </c>
      <c r="BV5" s="496" t="s">
        <v>248</v>
      </c>
      <c r="BW5" s="496" t="s">
        <v>248</v>
      </c>
    </row>
    <row r="6" spans="1:75">
      <c r="A6" s="500" t="s">
        <v>141</v>
      </c>
      <c r="B6" s="498"/>
      <c r="C6" s="492" t="s">
        <v>249</v>
      </c>
      <c r="D6" s="492" t="s">
        <v>249</v>
      </c>
      <c r="E6" s="492" t="s">
        <v>249</v>
      </c>
      <c r="F6" s="492" t="s">
        <v>249</v>
      </c>
      <c r="G6" s="492" t="s">
        <v>249</v>
      </c>
      <c r="H6" s="492" t="s">
        <v>249</v>
      </c>
      <c r="I6" s="492" t="s">
        <v>249</v>
      </c>
      <c r="J6" s="492" t="s">
        <v>249</v>
      </c>
      <c r="K6" s="492" t="s">
        <v>249</v>
      </c>
      <c r="L6" s="492" t="s">
        <v>249</v>
      </c>
      <c r="M6" s="492" t="s">
        <v>250</v>
      </c>
      <c r="N6" s="492" t="s">
        <v>250</v>
      </c>
      <c r="O6" s="492" t="s">
        <v>250</v>
      </c>
      <c r="P6" s="505" t="s">
        <v>251</v>
      </c>
      <c r="Q6" s="505" t="s">
        <v>251</v>
      </c>
      <c r="R6" s="492"/>
      <c r="S6" s="492"/>
      <c r="U6" s="505"/>
      <c r="V6" s="505"/>
      <c r="W6" s="505"/>
      <c r="X6" s="492" t="s">
        <v>252</v>
      </c>
      <c r="Y6" s="492" t="s">
        <v>252</v>
      </c>
      <c r="Z6" s="492" t="s">
        <v>252</v>
      </c>
      <c r="AA6" s="505"/>
      <c r="AB6" s="496" t="s">
        <v>253</v>
      </c>
      <c r="AC6" s="496" t="s">
        <v>254</v>
      </c>
      <c r="AD6" s="496" t="s">
        <v>249</v>
      </c>
      <c r="AE6" s="496" t="s">
        <v>249</v>
      </c>
      <c r="AF6" s="503" t="s">
        <v>255</v>
      </c>
      <c r="AG6" s="496" t="s">
        <v>4</v>
      </c>
      <c r="AH6" s="496" t="s">
        <v>254</v>
      </c>
      <c r="AI6" s="496" t="s">
        <v>249</v>
      </c>
      <c r="AJ6" s="496" t="s">
        <v>249</v>
      </c>
      <c r="AK6" s="503" t="s">
        <v>255</v>
      </c>
      <c r="AL6" s="496" t="s">
        <v>4</v>
      </c>
      <c r="AM6" s="496" t="s">
        <v>254</v>
      </c>
      <c r="AN6" s="503" t="s">
        <v>249</v>
      </c>
      <c r="AO6" s="503" t="s">
        <v>249</v>
      </c>
      <c r="AP6" s="503" t="s">
        <v>255</v>
      </c>
      <c r="AQ6" s="496" t="s">
        <v>4</v>
      </c>
      <c r="AR6" s="496" t="s">
        <v>254</v>
      </c>
      <c r="AS6" s="503" t="s">
        <v>249</v>
      </c>
      <c r="AT6" s="503" t="s">
        <v>249</v>
      </c>
      <c r="AU6" s="503" t="s">
        <v>255</v>
      </c>
      <c r="AV6" s="496" t="s">
        <v>253</v>
      </c>
      <c r="AW6" s="496" t="s">
        <v>254</v>
      </c>
      <c r="AX6" s="503" t="s">
        <v>249</v>
      </c>
      <c r="AY6" s="503" t="s">
        <v>249</v>
      </c>
      <c r="AZ6" s="503" t="s">
        <v>255</v>
      </c>
      <c r="BA6" s="501" t="s">
        <v>255</v>
      </c>
      <c r="BB6" s="496" t="s">
        <v>253</v>
      </c>
      <c r="BC6" s="496" t="s">
        <v>254</v>
      </c>
      <c r="BD6" s="503" t="s">
        <v>249</v>
      </c>
      <c r="BE6" s="503" t="s">
        <v>249</v>
      </c>
      <c r="BF6" s="503" t="s">
        <v>255</v>
      </c>
      <c r="BG6" s="496" t="s">
        <v>253</v>
      </c>
      <c r="BH6" s="496" t="s">
        <v>254</v>
      </c>
      <c r="BI6" s="503" t="s">
        <v>249</v>
      </c>
      <c r="BJ6" s="503" t="s">
        <v>249</v>
      </c>
      <c r="BK6" s="503" t="s">
        <v>255</v>
      </c>
      <c r="BL6" s="501" t="s">
        <v>255</v>
      </c>
      <c r="BM6" s="503" t="s">
        <v>256</v>
      </c>
      <c r="BN6" s="503" t="s">
        <v>257</v>
      </c>
      <c r="BO6" s="492" t="s">
        <v>97</v>
      </c>
      <c r="BP6" s="492" t="s">
        <v>97</v>
      </c>
      <c r="BQ6" s="492" t="s">
        <v>97</v>
      </c>
      <c r="BR6" s="496" t="s">
        <v>4</v>
      </c>
      <c r="BS6" s="496" t="s">
        <v>254</v>
      </c>
      <c r="BT6" s="496" t="s">
        <v>249</v>
      </c>
      <c r="BU6" s="496" t="s">
        <v>4</v>
      </c>
      <c r="BV6" s="496" t="s">
        <v>254</v>
      </c>
      <c r="BW6" s="496" t="s">
        <v>249</v>
      </c>
    </row>
    <row r="7" spans="1:75">
      <c r="A7" s="498" t="s">
        <v>142</v>
      </c>
      <c r="B7" s="498"/>
      <c r="C7" s="506" t="str">
        <f>+[46]A!BY12</f>
        <v>ok 2004b</v>
      </c>
      <c r="D7" s="492" t="str">
        <f>'[47]Accrued Unb'!G7</f>
        <v>ok 2004b</v>
      </c>
      <c r="E7" s="492" t="str">
        <f>IF(C7=D7,C7,"Not OK")</f>
        <v>ok 2004b</v>
      </c>
      <c r="F7" s="507" t="str">
        <f>+'[48]by Rate'!$AL$7</f>
        <v>ok 2004b</v>
      </c>
      <c r="G7" s="492" t="str">
        <f>+'[47]Accrued Unb'!H7</f>
        <v>ok 2004b</v>
      </c>
      <c r="H7" s="492" t="str">
        <f>IF(F7=RIGHT(G7,8),G7,"Not OK")</f>
        <v>ok 2004b</v>
      </c>
      <c r="I7" s="507" t="str">
        <f>+[49]Industrial!E18</f>
        <v>ok 2004b</v>
      </c>
      <c r="J7" s="508" t="str">
        <f>+'[47]Accrued Unb'!I7</f>
        <v>ok 2004b</v>
      </c>
      <c r="K7" s="492" t="str">
        <f>IF(RIGHT(J7,8)=RIGHT(I7,8),J7,"Not OK")</f>
        <v>ok 2004b</v>
      </c>
      <c r="L7" s="509" t="str">
        <f>+'[50]Base Revenue'!$C$9</f>
        <v>ok 2004b</v>
      </c>
      <c r="M7" s="510" t="str">
        <f>[51]Forecast!J9</f>
        <v>ok 2004b</v>
      </c>
      <c r="N7" s="510" t="str">
        <f>[51]Forecast!R9</f>
        <v>ok 2004b</v>
      </c>
      <c r="O7" s="493" t="str">
        <f>IF(M7=N7,N7,"not ok")</f>
        <v>ok 2004b</v>
      </c>
      <c r="P7" s="511" t="s">
        <v>143</v>
      </c>
      <c r="Q7" s="511" t="s">
        <v>143</v>
      </c>
      <c r="R7" s="511"/>
      <c r="S7" s="492" t="s">
        <v>259</v>
      </c>
      <c r="U7" s="492"/>
      <c r="V7" s="492"/>
      <c r="W7" s="492"/>
      <c r="X7" s="492" t="s">
        <v>260</v>
      </c>
      <c r="Y7" s="509" t="s">
        <v>143</v>
      </c>
      <c r="Z7" s="492" t="s">
        <v>260</v>
      </c>
      <c r="AA7" s="492"/>
      <c r="AB7" s="492" t="s">
        <v>135</v>
      </c>
      <c r="AC7" s="492" t="s">
        <v>135</v>
      </c>
      <c r="AD7" s="492" t="s">
        <v>135</v>
      </c>
      <c r="AE7" s="492" t="s">
        <v>135</v>
      </c>
      <c r="AF7" s="492" t="s">
        <v>135</v>
      </c>
      <c r="AG7" s="492" t="s">
        <v>135</v>
      </c>
      <c r="AH7" s="492" t="s">
        <v>135</v>
      </c>
      <c r="AI7" s="492" t="s">
        <v>135</v>
      </c>
      <c r="AJ7" s="492" t="s">
        <v>135</v>
      </c>
      <c r="AK7" s="492" t="s">
        <v>135</v>
      </c>
      <c r="AL7" s="492" t="s">
        <v>135</v>
      </c>
      <c r="AM7" s="492" t="s">
        <v>135</v>
      </c>
      <c r="AN7" s="492" t="s">
        <v>135</v>
      </c>
      <c r="AO7" s="492" t="s">
        <v>135</v>
      </c>
      <c r="AP7" s="492" t="s">
        <v>135</v>
      </c>
      <c r="AQ7" s="492" t="s">
        <v>135</v>
      </c>
      <c r="AR7" s="492" t="s">
        <v>135</v>
      </c>
      <c r="AS7" s="492" t="s">
        <v>135</v>
      </c>
      <c r="AT7" s="492" t="s">
        <v>135</v>
      </c>
      <c r="AU7" s="492" t="s">
        <v>135</v>
      </c>
      <c r="AV7" s="492" t="s">
        <v>135</v>
      </c>
      <c r="AW7" s="492" t="s">
        <v>135</v>
      </c>
      <c r="AX7" s="492" t="s">
        <v>135</v>
      </c>
      <c r="AY7" s="492" t="s">
        <v>135</v>
      </c>
      <c r="AZ7" s="492" t="s">
        <v>135</v>
      </c>
      <c r="BA7" s="492" t="s">
        <v>135</v>
      </c>
      <c r="BB7" s="492" t="s">
        <v>135</v>
      </c>
      <c r="BC7" s="492" t="s">
        <v>135</v>
      </c>
      <c r="BD7" s="492" t="s">
        <v>135</v>
      </c>
      <c r="BE7" s="492" t="s">
        <v>135</v>
      </c>
      <c r="BF7" s="492" t="s">
        <v>135</v>
      </c>
      <c r="BG7" s="492" t="s">
        <v>135</v>
      </c>
      <c r="BH7" s="492" t="s">
        <v>135</v>
      </c>
      <c r="BI7" s="492" t="s">
        <v>135</v>
      </c>
      <c r="BJ7" s="492" t="s">
        <v>135</v>
      </c>
      <c r="BK7" s="492" t="s">
        <v>135</v>
      </c>
      <c r="BL7" s="492" t="s">
        <v>135</v>
      </c>
      <c r="BM7" s="492" t="s">
        <v>135</v>
      </c>
      <c r="BN7" s="492" t="s">
        <v>135</v>
      </c>
      <c r="BO7" s="492" t="s">
        <v>135</v>
      </c>
      <c r="BP7" s="492" t="s">
        <v>135</v>
      </c>
      <c r="BQ7" s="492" t="s">
        <v>135</v>
      </c>
      <c r="BR7" s="492" t="s">
        <v>135</v>
      </c>
      <c r="BS7" s="492" t="s">
        <v>135</v>
      </c>
      <c r="BT7" s="492" t="s">
        <v>135</v>
      </c>
      <c r="BU7" s="492" t="s">
        <v>135</v>
      </c>
      <c r="BV7" s="492" t="s">
        <v>135</v>
      </c>
      <c r="BW7" s="492" t="s">
        <v>135</v>
      </c>
    </row>
    <row r="8" spans="1:75">
      <c r="A8" s="512">
        <v>2003</v>
      </c>
      <c r="B8" s="512">
        <v>1</v>
      </c>
      <c r="C8" s="513">
        <v>22317363</v>
      </c>
      <c r="D8" s="513">
        <v>648305</v>
      </c>
      <c r="E8" s="513">
        <v>22965668</v>
      </c>
      <c r="F8" s="513">
        <v>9534269</v>
      </c>
      <c r="G8" s="513">
        <v>-380899</v>
      </c>
      <c r="H8" s="513">
        <v>9153370</v>
      </c>
      <c r="I8" s="513">
        <v>2695368</v>
      </c>
      <c r="J8" s="513">
        <v>-104214</v>
      </c>
      <c r="K8" s="513">
        <v>2591154</v>
      </c>
      <c r="L8" s="513">
        <v>203327</v>
      </c>
      <c r="M8" s="513">
        <v>1203829</v>
      </c>
      <c r="N8" s="513">
        <v>157850</v>
      </c>
      <c r="O8" s="513">
        <v>1361679</v>
      </c>
      <c r="P8" s="513">
        <v>36275198</v>
      </c>
      <c r="Q8" s="513">
        <v>34913519</v>
      </c>
      <c r="R8" s="513"/>
      <c r="S8" s="539">
        <v>1742244</v>
      </c>
      <c r="U8" s="513"/>
      <c r="V8" s="516"/>
      <c r="W8" s="516"/>
      <c r="X8" s="516">
        <v>0</v>
      </c>
      <c r="Y8" s="516">
        <v>0</v>
      </c>
      <c r="Z8" s="516">
        <v>0</v>
      </c>
      <c r="AA8" s="505"/>
      <c r="AB8" s="517">
        <v>0</v>
      </c>
      <c r="AC8" s="517">
        <v>0</v>
      </c>
      <c r="AD8" s="517">
        <v>0</v>
      </c>
      <c r="AE8" s="517">
        <v>0</v>
      </c>
      <c r="AF8" s="518">
        <v>0</v>
      </c>
      <c r="AG8" s="517">
        <v>0</v>
      </c>
      <c r="AH8" s="517">
        <v>0</v>
      </c>
      <c r="AI8" s="517">
        <v>0</v>
      </c>
      <c r="AJ8" s="519">
        <v>0</v>
      </c>
      <c r="AK8" s="518">
        <v>0</v>
      </c>
      <c r="AL8" s="517">
        <v>0</v>
      </c>
      <c r="AM8" s="517">
        <v>0</v>
      </c>
      <c r="AN8" s="517">
        <v>0</v>
      </c>
      <c r="AO8" s="517">
        <v>0</v>
      </c>
      <c r="AP8" s="518">
        <v>0</v>
      </c>
      <c r="AQ8" s="517">
        <v>0</v>
      </c>
      <c r="AR8" s="517">
        <v>0</v>
      </c>
      <c r="AS8" s="517">
        <v>0</v>
      </c>
      <c r="AT8" s="517">
        <v>0</v>
      </c>
      <c r="AU8" s="518">
        <v>0</v>
      </c>
      <c r="AV8" s="517">
        <v>0</v>
      </c>
      <c r="AW8" s="517">
        <v>0</v>
      </c>
      <c r="AX8" s="517">
        <v>0</v>
      </c>
      <c r="AY8" s="517">
        <v>0</v>
      </c>
      <c r="AZ8" s="518">
        <v>0</v>
      </c>
      <c r="BA8" s="520">
        <v>0</v>
      </c>
      <c r="BB8" s="517">
        <v>0</v>
      </c>
      <c r="BC8" s="517">
        <v>0</v>
      </c>
      <c r="BD8" s="517">
        <v>0</v>
      </c>
      <c r="BE8" s="519">
        <v>0</v>
      </c>
      <c r="BF8" s="518">
        <v>0</v>
      </c>
      <c r="BG8" s="517">
        <v>0</v>
      </c>
      <c r="BH8" s="517">
        <v>0</v>
      </c>
      <c r="BI8" s="517">
        <v>0</v>
      </c>
      <c r="BJ8" s="517">
        <v>0</v>
      </c>
      <c r="BK8" s="518">
        <v>0</v>
      </c>
      <c r="BL8" s="520">
        <v>0</v>
      </c>
      <c r="BM8" s="517">
        <v>0</v>
      </c>
      <c r="BN8" s="517">
        <v>0</v>
      </c>
      <c r="BO8" s="517">
        <v>0</v>
      </c>
      <c r="BP8" s="517">
        <v>0</v>
      </c>
      <c r="BQ8" s="517">
        <v>0</v>
      </c>
      <c r="BR8" s="517">
        <v>0</v>
      </c>
      <c r="BS8" s="517">
        <v>0</v>
      </c>
      <c r="BT8" s="518">
        <v>0</v>
      </c>
      <c r="BU8" s="521">
        <v>0</v>
      </c>
      <c r="BV8" s="521">
        <v>0</v>
      </c>
      <c r="BW8" s="516">
        <v>0</v>
      </c>
    </row>
    <row r="9" spans="1:75">
      <c r="A9" s="512">
        <f t="shared" ref="A9:A19" si="0">A8</f>
        <v>2003</v>
      </c>
      <c r="B9" s="512">
        <v>2</v>
      </c>
      <c r="C9" s="513">
        <v>20006963</v>
      </c>
      <c r="D9" s="513">
        <v>-3295039</v>
      </c>
      <c r="E9" s="513">
        <v>16711924</v>
      </c>
      <c r="F9" s="513">
        <v>9604490</v>
      </c>
      <c r="G9" s="513">
        <v>-1115867</v>
      </c>
      <c r="H9" s="513">
        <v>8488623</v>
      </c>
      <c r="I9" s="513">
        <v>3128558</v>
      </c>
      <c r="J9" s="513">
        <v>-251387</v>
      </c>
      <c r="K9" s="513">
        <v>2877171</v>
      </c>
      <c r="L9" s="513">
        <v>204101</v>
      </c>
      <c r="M9" s="513">
        <v>818347</v>
      </c>
      <c r="N9" s="513">
        <v>113852</v>
      </c>
      <c r="O9" s="513">
        <v>932199</v>
      </c>
      <c r="P9" s="513">
        <v>29214018</v>
      </c>
      <c r="Q9" s="513">
        <v>28281819</v>
      </c>
      <c r="R9" s="513"/>
      <c r="S9" s="539">
        <v>-205127</v>
      </c>
      <c r="U9" s="513"/>
      <c r="V9" s="516"/>
      <c r="W9" s="516"/>
      <c r="X9" s="516">
        <v>0</v>
      </c>
      <c r="Y9" s="516">
        <v>0</v>
      </c>
      <c r="Z9" s="516">
        <v>0</v>
      </c>
      <c r="AA9" s="505"/>
      <c r="AB9" s="517">
        <v>0</v>
      </c>
      <c r="AC9" s="517">
        <v>0</v>
      </c>
      <c r="AD9" s="517">
        <v>0</v>
      </c>
      <c r="AE9" s="517">
        <v>0</v>
      </c>
      <c r="AF9" s="518">
        <v>0</v>
      </c>
      <c r="AG9" s="517">
        <v>0</v>
      </c>
      <c r="AH9" s="517">
        <v>0</v>
      </c>
      <c r="AI9" s="517">
        <v>0</v>
      </c>
      <c r="AJ9" s="519">
        <v>0</v>
      </c>
      <c r="AK9" s="518">
        <v>0</v>
      </c>
      <c r="AL9" s="517">
        <v>0</v>
      </c>
      <c r="AM9" s="517">
        <v>0</v>
      </c>
      <c r="AN9" s="517">
        <v>0</v>
      </c>
      <c r="AO9" s="517">
        <v>0</v>
      </c>
      <c r="AP9" s="518">
        <v>0</v>
      </c>
      <c r="AQ9" s="517">
        <v>0</v>
      </c>
      <c r="AR9" s="517">
        <v>0</v>
      </c>
      <c r="AS9" s="517">
        <v>0</v>
      </c>
      <c r="AT9" s="517">
        <v>0</v>
      </c>
      <c r="AU9" s="518">
        <v>0</v>
      </c>
      <c r="AV9" s="517">
        <v>0</v>
      </c>
      <c r="AW9" s="517">
        <v>0</v>
      </c>
      <c r="AX9" s="517">
        <v>0</v>
      </c>
      <c r="AY9" s="517">
        <v>0</v>
      </c>
      <c r="AZ9" s="518">
        <v>0</v>
      </c>
      <c r="BA9" s="520">
        <v>0</v>
      </c>
      <c r="BB9" s="517">
        <v>0</v>
      </c>
      <c r="BC9" s="517">
        <v>0</v>
      </c>
      <c r="BD9" s="517">
        <v>0</v>
      </c>
      <c r="BE9" s="519">
        <v>0</v>
      </c>
      <c r="BF9" s="518">
        <v>0</v>
      </c>
      <c r="BG9" s="517">
        <v>0</v>
      </c>
      <c r="BH9" s="517">
        <v>0</v>
      </c>
      <c r="BI9" s="517">
        <v>0</v>
      </c>
      <c r="BJ9" s="517">
        <v>0</v>
      </c>
      <c r="BK9" s="518">
        <v>0</v>
      </c>
      <c r="BL9" s="520">
        <v>0</v>
      </c>
      <c r="BM9" s="517">
        <v>0</v>
      </c>
      <c r="BN9" s="517">
        <v>0</v>
      </c>
      <c r="BO9" s="517">
        <v>0</v>
      </c>
      <c r="BP9" s="517">
        <v>0</v>
      </c>
      <c r="BQ9" s="517">
        <v>0</v>
      </c>
      <c r="BR9" s="517">
        <v>0</v>
      </c>
      <c r="BS9" s="517">
        <v>0</v>
      </c>
      <c r="BT9" s="518">
        <v>0</v>
      </c>
      <c r="BU9" s="521">
        <v>0</v>
      </c>
      <c r="BV9" s="521">
        <v>0</v>
      </c>
      <c r="BW9" s="516">
        <v>0</v>
      </c>
    </row>
    <row r="10" spans="1:75">
      <c r="A10" s="512">
        <f t="shared" si="0"/>
        <v>2003</v>
      </c>
      <c r="B10" s="512">
        <v>3</v>
      </c>
      <c r="C10" s="513">
        <v>15669180</v>
      </c>
      <c r="D10" s="513">
        <v>-105562</v>
      </c>
      <c r="E10" s="513">
        <v>15563618</v>
      </c>
      <c r="F10" s="513">
        <v>9056458</v>
      </c>
      <c r="G10" s="513">
        <v>685513</v>
      </c>
      <c r="H10" s="513">
        <v>9741971</v>
      </c>
      <c r="I10" s="513">
        <v>3017507</v>
      </c>
      <c r="J10" s="513">
        <v>321810</v>
      </c>
      <c r="K10" s="513">
        <v>3339317</v>
      </c>
      <c r="L10" s="513">
        <v>204560</v>
      </c>
      <c r="M10" s="513">
        <v>792111</v>
      </c>
      <c r="N10" s="513">
        <v>117608</v>
      </c>
      <c r="O10" s="513">
        <v>909719</v>
      </c>
      <c r="P10" s="513">
        <v>29759185</v>
      </c>
      <c r="Q10" s="513">
        <v>28849466</v>
      </c>
      <c r="R10" s="513"/>
      <c r="S10" s="539">
        <v>-1152405</v>
      </c>
      <c r="U10" s="513"/>
      <c r="V10" s="516"/>
      <c r="W10" s="516"/>
      <c r="X10" s="516">
        <v>0</v>
      </c>
      <c r="Y10" s="516">
        <v>0</v>
      </c>
      <c r="Z10" s="516">
        <v>0</v>
      </c>
      <c r="AA10" s="505"/>
      <c r="AB10" s="517">
        <v>0</v>
      </c>
      <c r="AC10" s="517">
        <v>0</v>
      </c>
      <c r="AD10" s="517">
        <v>0</v>
      </c>
      <c r="AE10" s="517">
        <v>0</v>
      </c>
      <c r="AF10" s="518">
        <v>0</v>
      </c>
      <c r="AG10" s="517">
        <v>0</v>
      </c>
      <c r="AH10" s="517">
        <v>0</v>
      </c>
      <c r="AI10" s="517">
        <v>0</v>
      </c>
      <c r="AJ10" s="519">
        <v>0</v>
      </c>
      <c r="AK10" s="518">
        <v>0</v>
      </c>
      <c r="AL10" s="517">
        <v>0</v>
      </c>
      <c r="AM10" s="517">
        <v>0</v>
      </c>
      <c r="AN10" s="517">
        <v>0</v>
      </c>
      <c r="AO10" s="517">
        <v>0</v>
      </c>
      <c r="AP10" s="518">
        <v>0</v>
      </c>
      <c r="AQ10" s="517">
        <v>0</v>
      </c>
      <c r="AR10" s="517">
        <v>0</v>
      </c>
      <c r="AS10" s="517">
        <v>0</v>
      </c>
      <c r="AT10" s="517">
        <v>0</v>
      </c>
      <c r="AU10" s="518">
        <v>0</v>
      </c>
      <c r="AV10" s="517">
        <v>0</v>
      </c>
      <c r="AW10" s="517">
        <v>0</v>
      </c>
      <c r="AX10" s="517">
        <v>0</v>
      </c>
      <c r="AY10" s="517">
        <v>0</v>
      </c>
      <c r="AZ10" s="518">
        <v>0</v>
      </c>
      <c r="BA10" s="520">
        <v>0</v>
      </c>
      <c r="BB10" s="517">
        <v>0</v>
      </c>
      <c r="BC10" s="517">
        <v>0</v>
      </c>
      <c r="BD10" s="517">
        <v>0</v>
      </c>
      <c r="BE10" s="519">
        <v>0</v>
      </c>
      <c r="BF10" s="518">
        <v>0</v>
      </c>
      <c r="BG10" s="517">
        <v>0</v>
      </c>
      <c r="BH10" s="517">
        <v>0</v>
      </c>
      <c r="BI10" s="517">
        <v>0</v>
      </c>
      <c r="BJ10" s="517">
        <v>0</v>
      </c>
      <c r="BK10" s="518">
        <v>0</v>
      </c>
      <c r="BL10" s="520">
        <v>0</v>
      </c>
      <c r="BM10" s="517">
        <v>0</v>
      </c>
      <c r="BN10" s="517">
        <v>0</v>
      </c>
      <c r="BO10" s="517">
        <v>0</v>
      </c>
      <c r="BP10" s="517">
        <v>0</v>
      </c>
      <c r="BQ10" s="517">
        <v>0</v>
      </c>
      <c r="BR10" s="517">
        <v>0</v>
      </c>
      <c r="BS10" s="517">
        <v>0</v>
      </c>
      <c r="BT10" s="518">
        <v>0</v>
      </c>
      <c r="BU10" s="521">
        <v>0</v>
      </c>
      <c r="BV10" s="521">
        <v>0</v>
      </c>
      <c r="BW10" s="516">
        <v>0</v>
      </c>
    </row>
    <row r="11" spans="1:75">
      <c r="A11" s="512">
        <f t="shared" si="0"/>
        <v>2003</v>
      </c>
      <c r="B11" s="512">
        <v>4</v>
      </c>
      <c r="C11" s="513">
        <v>15391872</v>
      </c>
      <c r="D11" s="513">
        <v>1220354</v>
      </c>
      <c r="E11" s="513">
        <v>16612226</v>
      </c>
      <c r="F11" s="513">
        <v>9241472</v>
      </c>
      <c r="G11" s="513">
        <v>682878</v>
      </c>
      <c r="H11" s="513">
        <v>9924350</v>
      </c>
      <c r="I11" s="513">
        <v>3177174</v>
      </c>
      <c r="J11" s="513">
        <v>142026</v>
      </c>
      <c r="K11" s="513">
        <v>3319200</v>
      </c>
      <c r="L11" s="513">
        <v>206083</v>
      </c>
      <c r="M11" s="513">
        <v>808656</v>
      </c>
      <c r="N11" s="513">
        <v>133247</v>
      </c>
      <c r="O11" s="513">
        <v>941903</v>
      </c>
      <c r="P11" s="513">
        <v>31003762</v>
      </c>
      <c r="Q11" s="513">
        <v>30061859</v>
      </c>
      <c r="R11" s="513"/>
      <c r="S11" s="539">
        <v>2185071</v>
      </c>
      <c r="U11" s="522"/>
      <c r="V11" s="523"/>
      <c r="W11" s="523"/>
      <c r="X11" s="516">
        <v>0</v>
      </c>
      <c r="Y11" s="516">
        <v>0</v>
      </c>
      <c r="Z11" s="516">
        <v>0</v>
      </c>
      <c r="AA11" s="505"/>
      <c r="AB11" s="517">
        <v>0</v>
      </c>
      <c r="AC11" s="517">
        <v>0</v>
      </c>
      <c r="AD11" s="517">
        <v>0</v>
      </c>
      <c r="AE11" s="517">
        <v>0</v>
      </c>
      <c r="AF11" s="518">
        <v>0</v>
      </c>
      <c r="AG11" s="517">
        <v>0</v>
      </c>
      <c r="AH11" s="517">
        <v>0</v>
      </c>
      <c r="AI11" s="517">
        <v>0</v>
      </c>
      <c r="AJ11" s="519">
        <v>0</v>
      </c>
      <c r="AK11" s="518">
        <v>0</v>
      </c>
      <c r="AL11" s="517">
        <v>0</v>
      </c>
      <c r="AM11" s="517">
        <v>0</v>
      </c>
      <c r="AN11" s="517">
        <v>0</v>
      </c>
      <c r="AO11" s="517">
        <v>0</v>
      </c>
      <c r="AP11" s="518">
        <v>0</v>
      </c>
      <c r="AQ11" s="517">
        <v>0</v>
      </c>
      <c r="AR11" s="517">
        <v>0</v>
      </c>
      <c r="AS11" s="517">
        <v>0</v>
      </c>
      <c r="AT11" s="517">
        <v>0</v>
      </c>
      <c r="AU11" s="518">
        <v>0</v>
      </c>
      <c r="AV11" s="517">
        <v>0</v>
      </c>
      <c r="AW11" s="517">
        <v>0</v>
      </c>
      <c r="AX11" s="517">
        <v>0</v>
      </c>
      <c r="AY11" s="517">
        <v>0</v>
      </c>
      <c r="AZ11" s="518">
        <v>0</v>
      </c>
      <c r="BA11" s="520">
        <v>0</v>
      </c>
      <c r="BB11" s="517">
        <v>0</v>
      </c>
      <c r="BC11" s="517">
        <v>0</v>
      </c>
      <c r="BD11" s="517">
        <v>0</v>
      </c>
      <c r="BE11" s="519">
        <v>0</v>
      </c>
      <c r="BF11" s="518">
        <v>0</v>
      </c>
      <c r="BG11" s="517">
        <v>0</v>
      </c>
      <c r="BH11" s="517">
        <v>0</v>
      </c>
      <c r="BI11" s="517">
        <v>0</v>
      </c>
      <c r="BJ11" s="517">
        <v>0</v>
      </c>
      <c r="BK11" s="518">
        <v>0</v>
      </c>
      <c r="BL11" s="520">
        <v>0</v>
      </c>
      <c r="BM11" s="517">
        <v>0</v>
      </c>
      <c r="BN11" s="517">
        <v>0</v>
      </c>
      <c r="BO11" s="517">
        <v>0</v>
      </c>
      <c r="BP11" s="517">
        <v>0</v>
      </c>
      <c r="BQ11" s="517">
        <v>0</v>
      </c>
      <c r="BR11" s="517">
        <v>0</v>
      </c>
      <c r="BS11" s="517">
        <v>0</v>
      </c>
      <c r="BT11" s="518">
        <v>0</v>
      </c>
      <c r="BU11" s="521">
        <v>0</v>
      </c>
      <c r="BV11" s="521">
        <v>0</v>
      </c>
      <c r="BW11" s="516">
        <v>0</v>
      </c>
    </row>
    <row r="12" spans="1:75">
      <c r="A12" s="512">
        <f t="shared" si="0"/>
        <v>2003</v>
      </c>
      <c r="B12" s="512">
        <v>5</v>
      </c>
      <c r="C12" s="513">
        <v>19153365</v>
      </c>
      <c r="D12" s="513">
        <v>2378138</v>
      </c>
      <c r="E12" s="513">
        <v>21531503</v>
      </c>
      <c r="F12" s="513">
        <v>10466971</v>
      </c>
      <c r="G12" s="513">
        <v>719402</v>
      </c>
      <c r="H12" s="513">
        <v>11186373</v>
      </c>
      <c r="I12" s="513">
        <v>3364926</v>
      </c>
      <c r="J12" s="513">
        <v>216458</v>
      </c>
      <c r="K12" s="513">
        <v>3581384</v>
      </c>
      <c r="L12" s="513">
        <v>204789</v>
      </c>
      <c r="M12" s="513">
        <v>986702</v>
      </c>
      <c r="N12" s="513">
        <v>159669</v>
      </c>
      <c r="O12" s="513">
        <v>1146371</v>
      </c>
      <c r="P12" s="513">
        <v>37650420</v>
      </c>
      <c r="Q12" s="513">
        <v>36504049</v>
      </c>
      <c r="R12" s="513"/>
      <c r="S12" s="539">
        <v>1661522</v>
      </c>
      <c r="U12" s="522"/>
      <c r="V12" s="523"/>
      <c r="W12" s="523"/>
      <c r="X12" s="516">
        <v>0</v>
      </c>
      <c r="Y12" s="516">
        <v>0</v>
      </c>
      <c r="Z12" s="516">
        <v>0</v>
      </c>
      <c r="AA12" s="505"/>
      <c r="AB12" s="517">
        <v>0</v>
      </c>
      <c r="AC12" s="517">
        <v>0</v>
      </c>
      <c r="AD12" s="517">
        <v>0</v>
      </c>
      <c r="AE12" s="517">
        <v>0</v>
      </c>
      <c r="AF12" s="518">
        <v>0</v>
      </c>
      <c r="AG12" s="517">
        <v>0</v>
      </c>
      <c r="AH12" s="517">
        <v>0</v>
      </c>
      <c r="AI12" s="517">
        <v>0</v>
      </c>
      <c r="AJ12" s="519">
        <v>0</v>
      </c>
      <c r="AK12" s="518">
        <v>0</v>
      </c>
      <c r="AL12" s="517">
        <v>0</v>
      </c>
      <c r="AM12" s="517">
        <v>0</v>
      </c>
      <c r="AN12" s="517">
        <v>0</v>
      </c>
      <c r="AO12" s="517">
        <v>0</v>
      </c>
      <c r="AP12" s="518">
        <v>0</v>
      </c>
      <c r="AQ12" s="517">
        <v>0</v>
      </c>
      <c r="AR12" s="517">
        <v>0</v>
      </c>
      <c r="AS12" s="517">
        <v>0</v>
      </c>
      <c r="AT12" s="517">
        <v>0</v>
      </c>
      <c r="AU12" s="518">
        <v>0</v>
      </c>
      <c r="AV12" s="517">
        <v>0</v>
      </c>
      <c r="AW12" s="517">
        <v>0</v>
      </c>
      <c r="AX12" s="517">
        <v>0</v>
      </c>
      <c r="AY12" s="517">
        <v>0</v>
      </c>
      <c r="AZ12" s="518">
        <v>0</v>
      </c>
      <c r="BA12" s="520">
        <v>0</v>
      </c>
      <c r="BB12" s="517">
        <v>0</v>
      </c>
      <c r="BC12" s="517">
        <v>0</v>
      </c>
      <c r="BD12" s="517">
        <v>0</v>
      </c>
      <c r="BE12" s="519">
        <v>0</v>
      </c>
      <c r="BF12" s="518">
        <v>0</v>
      </c>
      <c r="BG12" s="517">
        <v>0</v>
      </c>
      <c r="BH12" s="517">
        <v>0</v>
      </c>
      <c r="BI12" s="517">
        <v>0</v>
      </c>
      <c r="BJ12" s="517">
        <v>0</v>
      </c>
      <c r="BK12" s="518">
        <v>0</v>
      </c>
      <c r="BL12" s="520">
        <v>0</v>
      </c>
      <c r="BM12" s="517">
        <v>0</v>
      </c>
      <c r="BN12" s="517">
        <v>0</v>
      </c>
      <c r="BO12" s="517">
        <v>0</v>
      </c>
      <c r="BP12" s="517">
        <v>0</v>
      </c>
      <c r="BQ12" s="517">
        <v>0</v>
      </c>
      <c r="BR12" s="517">
        <v>0</v>
      </c>
      <c r="BS12" s="517">
        <v>0</v>
      </c>
      <c r="BT12" s="518">
        <v>0</v>
      </c>
      <c r="BU12" s="521">
        <v>0</v>
      </c>
      <c r="BV12" s="521">
        <v>0</v>
      </c>
      <c r="BW12" s="516">
        <v>0</v>
      </c>
    </row>
    <row r="13" spans="1:75">
      <c r="A13" s="512">
        <f t="shared" si="0"/>
        <v>2003</v>
      </c>
      <c r="B13" s="512">
        <v>6</v>
      </c>
      <c r="C13" s="513">
        <v>22949197</v>
      </c>
      <c r="D13" s="513">
        <v>-287230</v>
      </c>
      <c r="E13" s="513">
        <v>22661967</v>
      </c>
      <c r="F13" s="513">
        <v>11022200</v>
      </c>
      <c r="G13" s="513">
        <v>-547332</v>
      </c>
      <c r="H13" s="513">
        <v>10474868</v>
      </c>
      <c r="I13" s="513">
        <v>3626489</v>
      </c>
      <c r="J13" s="513">
        <v>499189</v>
      </c>
      <c r="K13" s="513">
        <v>4125678</v>
      </c>
      <c r="L13" s="513">
        <v>205317</v>
      </c>
      <c r="M13" s="513">
        <v>1079501</v>
      </c>
      <c r="N13" s="513">
        <v>159192</v>
      </c>
      <c r="O13" s="513">
        <v>1238693</v>
      </c>
      <c r="P13" s="513">
        <v>38706523</v>
      </c>
      <c r="Q13" s="513">
        <v>37467830</v>
      </c>
      <c r="R13" s="513"/>
      <c r="S13" s="539">
        <v>-959571</v>
      </c>
      <c r="U13" s="522"/>
      <c r="V13" s="523"/>
      <c r="W13" s="523"/>
      <c r="X13" s="516">
        <v>0</v>
      </c>
      <c r="Y13" s="516">
        <v>0</v>
      </c>
      <c r="Z13" s="516">
        <v>0</v>
      </c>
      <c r="AA13" s="492"/>
      <c r="AB13" s="517">
        <v>0</v>
      </c>
      <c r="AC13" s="517">
        <v>0</v>
      </c>
      <c r="AD13" s="517">
        <v>0</v>
      </c>
      <c r="AE13" s="517">
        <v>0</v>
      </c>
      <c r="AF13" s="518">
        <v>0</v>
      </c>
      <c r="AG13" s="517">
        <v>0</v>
      </c>
      <c r="AH13" s="517">
        <v>0</v>
      </c>
      <c r="AI13" s="517">
        <v>0</v>
      </c>
      <c r="AJ13" s="519">
        <v>0</v>
      </c>
      <c r="AK13" s="518">
        <v>0</v>
      </c>
      <c r="AL13" s="517">
        <v>0</v>
      </c>
      <c r="AM13" s="517">
        <v>0</v>
      </c>
      <c r="AN13" s="517">
        <v>0</v>
      </c>
      <c r="AO13" s="517">
        <v>0</v>
      </c>
      <c r="AP13" s="518">
        <v>0</v>
      </c>
      <c r="AQ13" s="517">
        <v>0</v>
      </c>
      <c r="AR13" s="517">
        <v>0</v>
      </c>
      <c r="AS13" s="517">
        <v>0</v>
      </c>
      <c r="AT13" s="517">
        <v>0</v>
      </c>
      <c r="AU13" s="518">
        <v>0</v>
      </c>
      <c r="AV13" s="517">
        <v>0</v>
      </c>
      <c r="AW13" s="517">
        <v>0</v>
      </c>
      <c r="AX13" s="517">
        <v>0</v>
      </c>
      <c r="AY13" s="517">
        <v>0</v>
      </c>
      <c r="AZ13" s="518">
        <v>0</v>
      </c>
      <c r="BA13" s="520">
        <v>0</v>
      </c>
      <c r="BB13" s="517">
        <v>0</v>
      </c>
      <c r="BC13" s="517">
        <v>0</v>
      </c>
      <c r="BD13" s="517">
        <v>0</v>
      </c>
      <c r="BE13" s="519">
        <v>0</v>
      </c>
      <c r="BF13" s="518">
        <v>0</v>
      </c>
      <c r="BG13" s="517">
        <v>0</v>
      </c>
      <c r="BH13" s="517">
        <v>0</v>
      </c>
      <c r="BI13" s="517">
        <v>0</v>
      </c>
      <c r="BJ13" s="517">
        <v>0</v>
      </c>
      <c r="BK13" s="518">
        <v>0</v>
      </c>
      <c r="BL13" s="520">
        <v>0</v>
      </c>
      <c r="BM13" s="517">
        <v>0</v>
      </c>
      <c r="BN13" s="517">
        <v>0</v>
      </c>
      <c r="BO13" s="517">
        <v>0</v>
      </c>
      <c r="BP13" s="517">
        <v>0</v>
      </c>
      <c r="BQ13" s="517">
        <v>0</v>
      </c>
      <c r="BR13" s="517">
        <v>0</v>
      </c>
      <c r="BS13" s="517">
        <v>0</v>
      </c>
      <c r="BT13" s="518">
        <v>0</v>
      </c>
      <c r="BU13" s="521">
        <v>0</v>
      </c>
      <c r="BV13" s="521">
        <v>0</v>
      </c>
      <c r="BW13" s="516">
        <v>0</v>
      </c>
    </row>
    <row r="14" spans="1:75">
      <c r="A14" s="512">
        <f t="shared" si="0"/>
        <v>2003</v>
      </c>
      <c r="B14" s="512">
        <v>7</v>
      </c>
      <c r="C14" s="513">
        <v>23863849</v>
      </c>
      <c r="D14" s="513">
        <v>318676</v>
      </c>
      <c r="E14" s="513">
        <v>24182525</v>
      </c>
      <c r="F14" s="513">
        <v>11237856</v>
      </c>
      <c r="G14" s="513">
        <v>13199</v>
      </c>
      <c r="H14" s="513">
        <v>11251055</v>
      </c>
      <c r="I14" s="513">
        <v>4099866</v>
      </c>
      <c r="J14" s="513">
        <v>-223863</v>
      </c>
      <c r="K14" s="513">
        <v>3876003</v>
      </c>
      <c r="L14" s="513">
        <v>205287</v>
      </c>
      <c r="M14" s="513">
        <v>1102286</v>
      </c>
      <c r="N14" s="513">
        <v>172984</v>
      </c>
      <c r="O14" s="513">
        <v>1275270</v>
      </c>
      <c r="P14" s="513">
        <v>40790140</v>
      </c>
      <c r="Q14" s="513">
        <v>39514870</v>
      </c>
      <c r="R14" s="513"/>
      <c r="S14" s="539">
        <v>-572513</v>
      </c>
      <c r="T14" s="526"/>
      <c r="U14" s="522"/>
      <c r="V14" s="523"/>
      <c r="W14" s="523"/>
      <c r="X14" s="516">
        <v>0</v>
      </c>
      <c r="Y14" s="516">
        <v>0</v>
      </c>
      <c r="Z14" s="516">
        <v>0</v>
      </c>
      <c r="AA14" s="522"/>
      <c r="AB14" s="527">
        <v>12</v>
      </c>
      <c r="AC14" s="527">
        <v>23501</v>
      </c>
      <c r="AD14" s="528">
        <v>-1453</v>
      </c>
      <c r="AE14" s="528">
        <v>1250</v>
      </c>
      <c r="AF14" s="518">
        <v>-203</v>
      </c>
      <c r="AG14" s="527">
        <v>34</v>
      </c>
      <c r="AH14" s="527">
        <v>193912</v>
      </c>
      <c r="AI14" s="528">
        <v>-9284</v>
      </c>
      <c r="AJ14" s="519">
        <v>9338</v>
      </c>
      <c r="AK14" s="518">
        <v>54</v>
      </c>
      <c r="AL14" s="527">
        <v>1</v>
      </c>
      <c r="AM14" s="527">
        <v>8815</v>
      </c>
      <c r="AN14" s="528">
        <v>-544</v>
      </c>
      <c r="AO14" s="528">
        <v>676</v>
      </c>
      <c r="AP14" s="518">
        <v>132</v>
      </c>
      <c r="AQ14" s="527">
        <v>0</v>
      </c>
      <c r="AR14" s="527">
        <v>15359</v>
      </c>
      <c r="AS14" s="528">
        <v>-441</v>
      </c>
      <c r="AT14" s="528">
        <v>492</v>
      </c>
      <c r="AU14" s="518">
        <v>51</v>
      </c>
      <c r="AV14" s="527">
        <v>0</v>
      </c>
      <c r="AW14" s="527">
        <v>3264</v>
      </c>
      <c r="AX14" s="528">
        <v>-166</v>
      </c>
      <c r="AY14" s="528">
        <v>132</v>
      </c>
      <c r="AZ14" s="518">
        <v>-34</v>
      </c>
      <c r="BA14" s="520">
        <v>0</v>
      </c>
      <c r="BB14" s="527">
        <v>1</v>
      </c>
      <c r="BC14" s="527">
        <v>12048</v>
      </c>
      <c r="BD14" s="528">
        <v>-898</v>
      </c>
      <c r="BE14" s="519">
        <v>889</v>
      </c>
      <c r="BF14" s="518">
        <v>-9</v>
      </c>
      <c r="BG14" s="527">
        <v>0</v>
      </c>
      <c r="BH14" s="527">
        <v>1772</v>
      </c>
      <c r="BI14" s="528">
        <v>-75</v>
      </c>
      <c r="BJ14" s="528">
        <v>84</v>
      </c>
      <c r="BK14" s="518">
        <v>9</v>
      </c>
      <c r="BL14" s="520">
        <v>0</v>
      </c>
      <c r="BM14" s="517">
        <v>0</v>
      </c>
      <c r="BN14" s="518">
        <v>0</v>
      </c>
      <c r="BO14" s="517">
        <v>0</v>
      </c>
      <c r="BP14" s="517">
        <v>0</v>
      </c>
      <c r="BQ14" s="517">
        <v>0</v>
      </c>
      <c r="BR14" s="517">
        <v>35</v>
      </c>
      <c r="BS14" s="517">
        <v>202727</v>
      </c>
      <c r="BT14" s="518">
        <v>10014</v>
      </c>
      <c r="BU14" s="521">
        <v>1</v>
      </c>
      <c r="BV14" s="521">
        <v>12048</v>
      </c>
      <c r="BW14" s="516">
        <v>889</v>
      </c>
    </row>
    <row r="15" spans="1:75">
      <c r="A15" s="524">
        <f t="shared" si="0"/>
        <v>2003</v>
      </c>
      <c r="B15" s="524">
        <v>8</v>
      </c>
      <c r="C15" s="522">
        <v>24929140</v>
      </c>
      <c r="D15" s="525">
        <v>595318</v>
      </c>
      <c r="E15" s="522">
        <v>25524458</v>
      </c>
      <c r="F15" s="525">
        <v>11464444</v>
      </c>
      <c r="G15" s="525">
        <v>71118</v>
      </c>
      <c r="H15" s="522">
        <v>11535562</v>
      </c>
      <c r="I15" s="525">
        <v>3943839</v>
      </c>
      <c r="J15" s="525">
        <v>-40542</v>
      </c>
      <c r="K15" s="522">
        <v>3903297</v>
      </c>
      <c r="L15" s="522">
        <v>205702</v>
      </c>
      <c r="M15" s="522">
        <v>1178979</v>
      </c>
      <c r="N15" s="522">
        <v>187516</v>
      </c>
      <c r="O15" s="525">
        <v>1366495</v>
      </c>
      <c r="P15" s="522">
        <v>42535514</v>
      </c>
      <c r="Q15" s="522">
        <v>41169019</v>
      </c>
      <c r="R15" s="522"/>
      <c r="S15" s="539">
        <v>45638</v>
      </c>
      <c r="U15" s="522"/>
      <c r="V15" s="523"/>
      <c r="W15" s="523"/>
      <c r="X15" s="516">
        <v>0</v>
      </c>
      <c r="Y15" s="529">
        <v>367</v>
      </c>
      <c r="Z15" s="516">
        <v>367</v>
      </c>
      <c r="AA15" s="522"/>
      <c r="AB15" s="527">
        <v>25</v>
      </c>
      <c r="AC15" s="527">
        <v>47002</v>
      </c>
      <c r="AD15" s="528">
        <v>-2906</v>
      </c>
      <c r="AE15" s="528">
        <v>2500</v>
      </c>
      <c r="AF15" s="518">
        <v>-406</v>
      </c>
      <c r="AG15" s="527">
        <v>67</v>
      </c>
      <c r="AH15" s="527">
        <v>387824</v>
      </c>
      <c r="AI15" s="528">
        <v>-18569</v>
      </c>
      <c r="AJ15" s="519">
        <v>18678</v>
      </c>
      <c r="AK15" s="518">
        <v>109</v>
      </c>
      <c r="AL15" s="527">
        <v>3</v>
      </c>
      <c r="AM15" s="527">
        <v>17629</v>
      </c>
      <c r="AN15" s="528">
        <v>-1087</v>
      </c>
      <c r="AO15" s="528">
        <v>1351</v>
      </c>
      <c r="AP15" s="518">
        <v>264</v>
      </c>
      <c r="AQ15" s="527">
        <v>0</v>
      </c>
      <c r="AR15" s="527">
        <v>30719</v>
      </c>
      <c r="AS15" s="528">
        <v>-883</v>
      </c>
      <c r="AT15" s="528">
        <v>983</v>
      </c>
      <c r="AU15" s="518">
        <v>100</v>
      </c>
      <c r="AV15" s="527">
        <v>0</v>
      </c>
      <c r="AW15" s="527">
        <v>6527</v>
      </c>
      <c r="AX15" s="528">
        <v>-331</v>
      </c>
      <c r="AY15" s="528">
        <v>264</v>
      </c>
      <c r="AZ15" s="518">
        <v>-67</v>
      </c>
      <c r="BA15" s="520">
        <v>0</v>
      </c>
      <c r="BB15" s="527">
        <v>2</v>
      </c>
      <c r="BC15" s="527">
        <v>24096</v>
      </c>
      <c r="BD15" s="528">
        <v>-1795</v>
      </c>
      <c r="BE15" s="519">
        <v>2145</v>
      </c>
      <c r="BF15" s="518">
        <v>350</v>
      </c>
      <c r="BG15" s="527">
        <v>0</v>
      </c>
      <c r="BH15" s="527">
        <v>3544</v>
      </c>
      <c r="BI15" s="528">
        <v>-151</v>
      </c>
      <c r="BJ15" s="528">
        <v>168</v>
      </c>
      <c r="BK15" s="518">
        <v>17</v>
      </c>
      <c r="BL15" s="520">
        <v>367</v>
      </c>
      <c r="BM15" s="517">
        <v>0</v>
      </c>
      <c r="BN15" s="518">
        <v>367</v>
      </c>
      <c r="BO15" s="517">
        <v>0</v>
      </c>
      <c r="BP15" s="517">
        <v>0</v>
      </c>
      <c r="BQ15" s="517">
        <v>0</v>
      </c>
      <c r="BR15" s="517">
        <v>70</v>
      </c>
      <c r="BS15" s="517">
        <v>405453</v>
      </c>
      <c r="BT15" s="518">
        <v>20029</v>
      </c>
      <c r="BU15" s="521">
        <v>2</v>
      </c>
      <c r="BV15" s="521">
        <v>24096</v>
      </c>
      <c r="BW15" s="516">
        <v>2145</v>
      </c>
    </row>
    <row r="16" spans="1:75">
      <c r="A16" s="524">
        <f t="shared" si="0"/>
        <v>2003</v>
      </c>
      <c r="B16" s="524">
        <v>9</v>
      </c>
      <c r="C16" s="522">
        <v>22756032</v>
      </c>
      <c r="D16" s="525">
        <v>-2597171</v>
      </c>
      <c r="E16" s="522">
        <v>20158861</v>
      </c>
      <c r="F16" s="525">
        <v>11124640</v>
      </c>
      <c r="G16" s="525">
        <v>-726644</v>
      </c>
      <c r="H16" s="522">
        <v>10397996</v>
      </c>
      <c r="I16" s="525">
        <v>3833740</v>
      </c>
      <c r="J16" s="525">
        <v>-24409</v>
      </c>
      <c r="K16" s="522">
        <v>3809331</v>
      </c>
      <c r="L16" s="522">
        <v>206004</v>
      </c>
      <c r="M16" s="522">
        <v>1046607</v>
      </c>
      <c r="N16" s="522">
        <v>163395</v>
      </c>
      <c r="O16" s="525">
        <v>1210002</v>
      </c>
      <c r="P16" s="522">
        <v>35782194</v>
      </c>
      <c r="Q16" s="522">
        <v>34572192</v>
      </c>
      <c r="R16" s="522"/>
      <c r="S16" s="539">
        <v>93430</v>
      </c>
      <c r="U16" s="522"/>
      <c r="V16" s="523"/>
      <c r="W16" s="523"/>
      <c r="X16" s="516">
        <v>0</v>
      </c>
      <c r="Y16" s="529">
        <v>551</v>
      </c>
      <c r="Z16" s="516">
        <v>551</v>
      </c>
      <c r="AB16" s="527">
        <v>37</v>
      </c>
      <c r="AC16" s="527">
        <v>70503</v>
      </c>
      <c r="AD16" s="528">
        <v>-4359</v>
      </c>
      <c r="AE16" s="528">
        <v>3750</v>
      </c>
      <c r="AF16" s="518">
        <v>-609</v>
      </c>
      <c r="AG16" s="527">
        <v>101</v>
      </c>
      <c r="AH16" s="527">
        <v>581737</v>
      </c>
      <c r="AI16" s="528">
        <v>-27853</v>
      </c>
      <c r="AJ16" s="519">
        <v>28016</v>
      </c>
      <c r="AK16" s="518">
        <v>163</v>
      </c>
      <c r="AL16" s="527">
        <v>4</v>
      </c>
      <c r="AM16" s="527">
        <v>26444</v>
      </c>
      <c r="AN16" s="528">
        <v>-1631</v>
      </c>
      <c r="AO16" s="528">
        <v>2027</v>
      </c>
      <c r="AP16" s="518">
        <v>396</v>
      </c>
      <c r="AQ16" s="527">
        <v>0</v>
      </c>
      <c r="AR16" s="527">
        <v>46078</v>
      </c>
      <c r="AS16" s="528">
        <v>-1324</v>
      </c>
      <c r="AT16" s="528">
        <v>1475</v>
      </c>
      <c r="AU16" s="518">
        <v>151</v>
      </c>
      <c r="AV16" s="527">
        <v>0</v>
      </c>
      <c r="AW16" s="527">
        <v>9791</v>
      </c>
      <c r="AX16" s="528">
        <v>-497</v>
      </c>
      <c r="AY16" s="528">
        <v>396</v>
      </c>
      <c r="AZ16" s="518">
        <v>-101</v>
      </c>
      <c r="BA16" s="520">
        <v>0</v>
      </c>
      <c r="BB16" s="527">
        <v>2</v>
      </c>
      <c r="BC16" s="527">
        <v>36143</v>
      </c>
      <c r="BD16" s="528">
        <v>-2693</v>
      </c>
      <c r="BE16" s="519">
        <v>3218</v>
      </c>
      <c r="BF16" s="518">
        <v>525</v>
      </c>
      <c r="BG16" s="527">
        <v>0</v>
      </c>
      <c r="BH16" s="527">
        <v>5316</v>
      </c>
      <c r="BI16" s="528">
        <v>-226</v>
      </c>
      <c r="BJ16" s="528">
        <v>252</v>
      </c>
      <c r="BK16" s="518">
        <v>26</v>
      </c>
      <c r="BL16" s="520">
        <v>551</v>
      </c>
      <c r="BM16" s="517">
        <v>0</v>
      </c>
      <c r="BN16" s="518">
        <v>551</v>
      </c>
      <c r="BO16" s="517">
        <v>0</v>
      </c>
      <c r="BP16" s="517">
        <v>0</v>
      </c>
      <c r="BQ16" s="517">
        <v>0</v>
      </c>
      <c r="BR16" s="517">
        <v>105</v>
      </c>
      <c r="BS16" s="517">
        <v>608181</v>
      </c>
      <c r="BT16" s="518">
        <v>30043</v>
      </c>
      <c r="BU16" s="521">
        <v>2</v>
      </c>
      <c r="BV16" s="521">
        <v>36143</v>
      </c>
      <c r="BW16" s="516">
        <v>3218</v>
      </c>
    </row>
    <row r="17" spans="1:75">
      <c r="A17" s="524">
        <f t="shared" si="0"/>
        <v>2003</v>
      </c>
      <c r="B17" s="524">
        <v>10</v>
      </c>
      <c r="C17" s="522">
        <v>18345748</v>
      </c>
      <c r="D17" s="525">
        <v>-1861629</v>
      </c>
      <c r="E17" s="522">
        <v>16484119</v>
      </c>
      <c r="F17" s="525">
        <v>10376958</v>
      </c>
      <c r="G17" s="525">
        <v>-547245</v>
      </c>
      <c r="H17" s="522">
        <v>9829713</v>
      </c>
      <c r="I17" s="525">
        <v>3502129</v>
      </c>
      <c r="J17" s="525">
        <v>-67329</v>
      </c>
      <c r="K17" s="522">
        <v>3434800</v>
      </c>
      <c r="L17" s="522">
        <v>206225</v>
      </c>
      <c r="M17" s="522">
        <v>937005</v>
      </c>
      <c r="N17" s="522">
        <v>146725</v>
      </c>
      <c r="O17" s="525">
        <v>1083730</v>
      </c>
      <c r="P17" s="522">
        <v>31038587</v>
      </c>
      <c r="Q17" s="522">
        <v>29954857</v>
      </c>
      <c r="R17" s="522"/>
      <c r="S17" s="539">
        <v>1329012</v>
      </c>
      <c r="U17" s="522"/>
      <c r="V17" s="523"/>
      <c r="W17" s="523"/>
      <c r="X17" s="516">
        <v>0</v>
      </c>
      <c r="Y17" s="529">
        <v>-1391</v>
      </c>
      <c r="Z17" s="516">
        <v>-1391</v>
      </c>
      <c r="AB17" s="527">
        <v>49</v>
      </c>
      <c r="AC17" s="527">
        <v>94003</v>
      </c>
      <c r="AD17" s="528">
        <v>-5812</v>
      </c>
      <c r="AE17" s="528">
        <v>5000</v>
      </c>
      <c r="AF17" s="518">
        <v>-812</v>
      </c>
      <c r="AG17" s="527">
        <v>134</v>
      </c>
      <c r="AH17" s="527">
        <v>555222</v>
      </c>
      <c r="AI17" s="528">
        <v>-37138</v>
      </c>
      <c r="AJ17" s="519">
        <v>38934</v>
      </c>
      <c r="AK17" s="518">
        <v>1796</v>
      </c>
      <c r="AL17" s="527">
        <v>5</v>
      </c>
      <c r="AM17" s="527">
        <v>35258</v>
      </c>
      <c r="AN17" s="528">
        <v>-2175</v>
      </c>
      <c r="AO17" s="528">
        <v>1124</v>
      </c>
      <c r="AP17" s="518">
        <v>-1051</v>
      </c>
      <c r="AQ17" s="527">
        <v>0</v>
      </c>
      <c r="AR17" s="527">
        <v>61437</v>
      </c>
      <c r="AS17" s="528">
        <v>-1765</v>
      </c>
      <c r="AT17" s="528">
        <v>1966</v>
      </c>
      <c r="AU17" s="518">
        <v>201</v>
      </c>
      <c r="AV17" s="527">
        <v>0</v>
      </c>
      <c r="AW17" s="527">
        <v>13054</v>
      </c>
      <c r="AX17" s="528">
        <v>-662</v>
      </c>
      <c r="AY17" s="528">
        <v>528</v>
      </c>
      <c r="AZ17" s="518">
        <v>-134</v>
      </c>
      <c r="BA17" s="520">
        <v>0</v>
      </c>
      <c r="BB17" s="527">
        <v>3</v>
      </c>
      <c r="BC17" s="527">
        <v>58137</v>
      </c>
      <c r="BD17" s="528">
        <v>-3590</v>
      </c>
      <c r="BE17" s="519">
        <v>2164</v>
      </c>
      <c r="BF17" s="518">
        <v>-1426</v>
      </c>
      <c r="BG17" s="527">
        <v>0</v>
      </c>
      <c r="BH17" s="527">
        <v>7088</v>
      </c>
      <c r="BI17" s="528">
        <v>-301</v>
      </c>
      <c r="BJ17" s="528">
        <v>336</v>
      </c>
      <c r="BK17" s="518">
        <v>35</v>
      </c>
      <c r="BL17" s="520">
        <v>-1391</v>
      </c>
      <c r="BM17" s="517">
        <v>0</v>
      </c>
      <c r="BN17" s="518">
        <v>-1391</v>
      </c>
      <c r="BO17" s="517">
        <v>0</v>
      </c>
      <c r="BP17" s="517">
        <v>0</v>
      </c>
      <c r="BQ17" s="517">
        <v>0</v>
      </c>
      <c r="BR17" s="517">
        <v>139</v>
      </c>
      <c r="BS17" s="517">
        <v>590480</v>
      </c>
      <c r="BT17" s="518">
        <v>40058</v>
      </c>
      <c r="BU17" s="521">
        <v>3</v>
      </c>
      <c r="BV17" s="521">
        <v>58137</v>
      </c>
      <c r="BW17" s="516">
        <v>2164</v>
      </c>
    </row>
    <row r="18" spans="1:75">
      <c r="A18" s="530">
        <f t="shared" si="0"/>
        <v>2003</v>
      </c>
      <c r="B18" s="530">
        <v>11</v>
      </c>
      <c r="C18" s="522">
        <v>14560962</v>
      </c>
      <c r="D18" s="525">
        <v>-592470</v>
      </c>
      <c r="E18" s="525">
        <v>13968492</v>
      </c>
      <c r="F18" s="525">
        <v>8954513</v>
      </c>
      <c r="G18" s="525">
        <v>41067</v>
      </c>
      <c r="H18" s="525">
        <v>8995580</v>
      </c>
      <c r="I18" s="525">
        <v>3114207</v>
      </c>
      <c r="J18" s="525">
        <v>41369</v>
      </c>
      <c r="K18" s="525">
        <v>3155576</v>
      </c>
      <c r="L18" s="522">
        <v>206498</v>
      </c>
      <c r="M18" s="522">
        <v>882644</v>
      </c>
      <c r="N18" s="522">
        <v>126868</v>
      </c>
      <c r="O18" s="525">
        <v>1009512</v>
      </c>
      <c r="P18" s="525">
        <v>27335658</v>
      </c>
      <c r="Q18" s="525">
        <v>26326146</v>
      </c>
      <c r="R18" s="525"/>
      <c r="S18" s="539">
        <v>676885</v>
      </c>
      <c r="U18" s="525"/>
      <c r="V18" s="523"/>
      <c r="W18" s="523"/>
      <c r="X18" s="516">
        <v>0</v>
      </c>
      <c r="Y18" s="529">
        <v>-1738</v>
      </c>
      <c r="Z18" s="516">
        <v>-1738</v>
      </c>
      <c r="AA18" s="502"/>
      <c r="AB18" s="527">
        <v>62</v>
      </c>
      <c r="AC18" s="527">
        <v>117504</v>
      </c>
      <c r="AD18" s="528">
        <v>-7265</v>
      </c>
      <c r="AE18" s="528">
        <v>6250</v>
      </c>
      <c r="AF18" s="518">
        <v>-1015</v>
      </c>
      <c r="AG18" s="527">
        <v>168</v>
      </c>
      <c r="AH18" s="527">
        <v>694028</v>
      </c>
      <c r="AI18" s="528">
        <v>-46422</v>
      </c>
      <c r="AJ18" s="519">
        <v>48666</v>
      </c>
      <c r="AK18" s="518">
        <v>2244</v>
      </c>
      <c r="AL18" s="527">
        <v>7</v>
      </c>
      <c r="AM18" s="527">
        <v>44073</v>
      </c>
      <c r="AN18" s="528">
        <v>-2718</v>
      </c>
      <c r="AO18" s="528">
        <v>1405</v>
      </c>
      <c r="AP18" s="518">
        <v>-1313</v>
      </c>
      <c r="AQ18" s="527">
        <v>1</v>
      </c>
      <c r="AR18" s="527">
        <v>76797</v>
      </c>
      <c r="AS18" s="528">
        <v>-2206</v>
      </c>
      <c r="AT18" s="528">
        <v>2458</v>
      </c>
      <c r="AU18" s="518">
        <v>252</v>
      </c>
      <c r="AV18" s="527">
        <v>0</v>
      </c>
      <c r="AW18" s="527">
        <v>16318</v>
      </c>
      <c r="AX18" s="528">
        <v>-828</v>
      </c>
      <c r="AY18" s="528">
        <v>660</v>
      </c>
      <c r="AZ18" s="518">
        <v>-168</v>
      </c>
      <c r="BA18" s="520">
        <v>0</v>
      </c>
      <c r="BB18" s="527">
        <v>4</v>
      </c>
      <c r="BC18" s="527">
        <v>72672</v>
      </c>
      <c r="BD18" s="528">
        <v>-4488</v>
      </c>
      <c r="BE18" s="519">
        <v>2707</v>
      </c>
      <c r="BF18" s="518">
        <v>-1781</v>
      </c>
      <c r="BG18" s="527">
        <v>0</v>
      </c>
      <c r="BH18" s="527">
        <v>8861</v>
      </c>
      <c r="BI18" s="528">
        <v>-377</v>
      </c>
      <c r="BJ18" s="528">
        <v>420</v>
      </c>
      <c r="BK18" s="518">
        <v>43</v>
      </c>
      <c r="BL18" s="520">
        <v>-1738</v>
      </c>
      <c r="BM18" s="517">
        <v>0</v>
      </c>
      <c r="BN18" s="518">
        <v>-1738</v>
      </c>
      <c r="BO18" s="517">
        <v>0</v>
      </c>
      <c r="BP18" s="517">
        <v>0</v>
      </c>
      <c r="BQ18" s="517">
        <v>0</v>
      </c>
      <c r="BR18" s="517">
        <v>175</v>
      </c>
      <c r="BS18" s="517">
        <v>738101</v>
      </c>
      <c r="BT18" s="518">
        <v>50071</v>
      </c>
      <c r="BU18" s="521">
        <v>4</v>
      </c>
      <c r="BV18" s="521">
        <v>72672</v>
      </c>
      <c r="BW18" s="516">
        <v>2707</v>
      </c>
    </row>
    <row r="19" spans="1:75">
      <c r="A19" s="491">
        <f t="shared" si="0"/>
        <v>2003</v>
      </c>
      <c r="B19" s="491">
        <v>12</v>
      </c>
      <c r="C19" s="522">
        <v>17010236</v>
      </c>
      <c r="D19" s="531">
        <v>1543634</v>
      </c>
      <c r="E19" s="531">
        <v>18553870</v>
      </c>
      <c r="F19" s="525">
        <v>9077705</v>
      </c>
      <c r="G19" s="531">
        <v>461928</v>
      </c>
      <c r="H19" s="531">
        <v>9539633</v>
      </c>
      <c r="I19" s="525">
        <v>2937549</v>
      </c>
      <c r="J19" s="531">
        <v>-11507</v>
      </c>
      <c r="K19" s="531">
        <v>2926042</v>
      </c>
      <c r="L19" s="522">
        <v>206709</v>
      </c>
      <c r="M19" s="522">
        <v>1010087</v>
      </c>
      <c r="N19" s="522">
        <v>138418</v>
      </c>
      <c r="O19" s="531">
        <v>1148505</v>
      </c>
      <c r="P19" s="531">
        <v>32374759</v>
      </c>
      <c r="Q19" s="531">
        <v>31226254</v>
      </c>
      <c r="R19" s="531">
        <v>2057921</v>
      </c>
      <c r="S19" s="539">
        <v>-41406</v>
      </c>
      <c r="U19" s="531"/>
      <c r="V19" s="516"/>
      <c r="W19" s="516"/>
      <c r="X19" s="516">
        <v>0</v>
      </c>
      <c r="Y19" s="529">
        <v>-2086</v>
      </c>
      <c r="Z19" s="516">
        <v>-2086</v>
      </c>
      <c r="AA19" s="532"/>
      <c r="AB19" s="527">
        <v>74</v>
      </c>
      <c r="AC19" s="527">
        <v>141005</v>
      </c>
      <c r="AD19" s="528">
        <v>-8718</v>
      </c>
      <c r="AE19" s="528">
        <v>7500</v>
      </c>
      <c r="AF19" s="518">
        <v>-1218</v>
      </c>
      <c r="AG19" s="527">
        <v>201</v>
      </c>
      <c r="AH19" s="527">
        <v>832834</v>
      </c>
      <c r="AI19" s="528">
        <v>-55706</v>
      </c>
      <c r="AJ19" s="519">
        <v>58400</v>
      </c>
      <c r="AK19" s="518">
        <v>2694</v>
      </c>
      <c r="AL19" s="527">
        <v>8</v>
      </c>
      <c r="AM19" s="527">
        <v>52887</v>
      </c>
      <c r="AN19" s="528">
        <v>-3262</v>
      </c>
      <c r="AO19" s="528">
        <v>1686</v>
      </c>
      <c r="AP19" s="518">
        <v>-1576</v>
      </c>
      <c r="AQ19" s="527">
        <v>1</v>
      </c>
      <c r="AR19" s="527">
        <v>92156</v>
      </c>
      <c r="AS19" s="528">
        <v>-2648</v>
      </c>
      <c r="AT19" s="528">
        <v>2949</v>
      </c>
      <c r="AU19" s="518">
        <v>301</v>
      </c>
      <c r="AV19" s="527">
        <v>0</v>
      </c>
      <c r="AW19" s="527">
        <v>19581</v>
      </c>
      <c r="AX19" s="528">
        <v>-993</v>
      </c>
      <c r="AY19" s="528">
        <v>792</v>
      </c>
      <c r="AZ19" s="518">
        <v>-201</v>
      </c>
      <c r="BA19" s="520">
        <v>0</v>
      </c>
      <c r="BB19" s="527">
        <v>5</v>
      </c>
      <c r="BC19" s="527">
        <v>87206</v>
      </c>
      <c r="BD19" s="528">
        <v>-5385</v>
      </c>
      <c r="BE19" s="519">
        <v>3248</v>
      </c>
      <c r="BF19" s="518">
        <v>-2137</v>
      </c>
      <c r="BG19" s="527">
        <v>0</v>
      </c>
      <c r="BH19" s="527">
        <v>10633</v>
      </c>
      <c r="BI19" s="528">
        <v>-452</v>
      </c>
      <c r="BJ19" s="528">
        <v>503</v>
      </c>
      <c r="BK19" s="518">
        <v>51</v>
      </c>
      <c r="BL19" s="520">
        <v>-2086</v>
      </c>
      <c r="BM19" s="517">
        <v>0</v>
      </c>
      <c r="BN19" s="518">
        <v>-2086</v>
      </c>
      <c r="BO19" s="517">
        <v>0</v>
      </c>
      <c r="BP19" s="517">
        <v>0</v>
      </c>
      <c r="BQ19" s="517">
        <v>0</v>
      </c>
      <c r="BR19" s="517">
        <v>209</v>
      </c>
      <c r="BS19" s="517">
        <v>885721</v>
      </c>
      <c r="BT19" s="518">
        <v>60086</v>
      </c>
      <c r="BU19" s="521">
        <v>5</v>
      </c>
      <c r="BV19" s="521">
        <v>87206</v>
      </c>
      <c r="BW19" s="516">
        <v>3248</v>
      </c>
    </row>
    <row r="20" spans="1:75">
      <c r="B20" s="492" t="s">
        <v>112</v>
      </c>
      <c r="C20" s="525">
        <v>236953907</v>
      </c>
      <c r="D20" s="531">
        <v>-2034676</v>
      </c>
      <c r="E20" s="531">
        <v>234919231</v>
      </c>
      <c r="F20" s="522">
        <v>121161976</v>
      </c>
      <c r="G20" s="522">
        <v>-642882</v>
      </c>
      <c r="H20" s="531">
        <v>120519094</v>
      </c>
      <c r="I20" s="522">
        <v>40441352</v>
      </c>
      <c r="J20" s="522">
        <v>497601</v>
      </c>
      <c r="K20" s="522">
        <v>40938953</v>
      </c>
      <c r="L20" s="525">
        <v>2464602</v>
      </c>
      <c r="M20" s="525">
        <v>11846754</v>
      </c>
      <c r="N20" s="525">
        <v>1777324</v>
      </c>
      <c r="O20" s="531">
        <v>13624078</v>
      </c>
      <c r="P20" s="531">
        <v>412465958</v>
      </c>
      <c r="Q20" s="531">
        <v>398841880</v>
      </c>
      <c r="R20" s="531"/>
      <c r="S20" s="539">
        <v>4802780</v>
      </c>
      <c r="U20" s="531"/>
      <c r="V20" s="531"/>
      <c r="W20" s="531"/>
      <c r="X20" s="516">
        <v>0</v>
      </c>
      <c r="Y20" s="531">
        <v>-4297</v>
      </c>
      <c r="Z20" s="531">
        <v>-4297</v>
      </c>
      <c r="AB20" s="533"/>
      <c r="AC20" s="533">
        <v>493518</v>
      </c>
      <c r="AD20" s="534">
        <v>-30513</v>
      </c>
      <c r="AE20" s="534">
        <v>26250</v>
      </c>
      <c r="AF20" s="534">
        <v>-4263</v>
      </c>
      <c r="AG20" s="533"/>
      <c r="AH20" s="533">
        <v>3245557</v>
      </c>
      <c r="AI20" s="534">
        <v>-194972</v>
      </c>
      <c r="AJ20" s="535">
        <v>202032</v>
      </c>
      <c r="AK20" s="534">
        <v>7060</v>
      </c>
      <c r="AL20" s="533"/>
      <c r="AM20" s="533">
        <v>185106</v>
      </c>
      <c r="AN20" s="534">
        <v>-11417</v>
      </c>
      <c r="AO20" s="534">
        <v>8269</v>
      </c>
      <c r="AP20" s="534">
        <v>-3148</v>
      </c>
      <c r="AQ20" s="533"/>
      <c r="AR20" s="533">
        <v>322546</v>
      </c>
      <c r="AS20" s="534">
        <v>-9267</v>
      </c>
      <c r="AT20" s="534">
        <v>10323</v>
      </c>
      <c r="AU20" s="534">
        <v>1056</v>
      </c>
      <c r="AV20" s="533"/>
      <c r="AW20" s="533">
        <v>68535</v>
      </c>
      <c r="AX20" s="534">
        <v>-3477</v>
      </c>
      <c r="AY20" s="534">
        <v>2772</v>
      </c>
      <c r="AZ20" s="534">
        <v>-705</v>
      </c>
      <c r="BA20" s="536">
        <v>0</v>
      </c>
      <c r="BB20" s="533"/>
      <c r="BC20" s="533">
        <v>290302</v>
      </c>
      <c r="BD20" s="534">
        <v>-18849</v>
      </c>
      <c r="BE20" s="535">
        <v>14371</v>
      </c>
      <c r="BF20" s="534">
        <v>-4478</v>
      </c>
      <c r="BG20" s="533"/>
      <c r="BH20" s="533">
        <v>37214</v>
      </c>
      <c r="BI20" s="534">
        <v>-1582</v>
      </c>
      <c r="BJ20" s="534">
        <v>1763</v>
      </c>
      <c r="BK20" s="534">
        <v>181</v>
      </c>
      <c r="BL20" s="536">
        <v>-4297</v>
      </c>
      <c r="BM20" s="517">
        <v>0</v>
      </c>
      <c r="BN20" s="534">
        <v>-4297</v>
      </c>
      <c r="BO20" s="517">
        <v>0</v>
      </c>
      <c r="BP20" s="517">
        <v>0</v>
      </c>
      <c r="BQ20" s="517">
        <v>0</v>
      </c>
      <c r="BS20" s="533">
        <v>3430663</v>
      </c>
      <c r="BT20" s="534">
        <v>210301</v>
      </c>
      <c r="BV20" s="533">
        <v>290302</v>
      </c>
      <c r="BW20" s="534">
        <v>14371</v>
      </c>
    </row>
    <row r="21" spans="1:75" ht="12.75">
      <c r="A21" s="491">
        <f>+A8+1</f>
        <v>2004</v>
      </c>
      <c r="B21" s="491">
        <v>1</v>
      </c>
      <c r="C21" s="522">
        <v>21147540</v>
      </c>
      <c r="D21" s="525">
        <v>186438</v>
      </c>
      <c r="E21" s="525">
        <v>21333978</v>
      </c>
      <c r="F21" s="525">
        <v>9404613</v>
      </c>
      <c r="G21" s="525">
        <v>-695686</v>
      </c>
      <c r="H21" s="522">
        <v>8708927</v>
      </c>
      <c r="I21" s="525">
        <v>3030464</v>
      </c>
      <c r="J21" s="525">
        <v>-52736</v>
      </c>
      <c r="K21" s="525">
        <v>2977728</v>
      </c>
      <c r="L21" s="522">
        <v>206923</v>
      </c>
      <c r="M21" s="522">
        <v>1118510</v>
      </c>
      <c r="N21" s="522">
        <v>152444</v>
      </c>
      <c r="O21" s="525">
        <v>1270954</v>
      </c>
      <c r="P21" s="522">
        <v>34498510</v>
      </c>
      <c r="Q21" s="513">
        <v>33227556</v>
      </c>
      <c r="R21" s="522"/>
      <c r="S21" s="539">
        <v>-437116</v>
      </c>
      <c r="T21" s="537">
        <v>31603431.317924254</v>
      </c>
      <c r="U21" s="531">
        <v>1624124.6820757464</v>
      </c>
      <c r="V21" s="516"/>
      <c r="W21" s="516"/>
      <c r="X21" s="516">
        <v>0</v>
      </c>
      <c r="Y21" s="529">
        <v>-2086</v>
      </c>
      <c r="Z21" s="516">
        <v>-2086</v>
      </c>
      <c r="AA21" s="505"/>
      <c r="AB21" s="527">
        <v>74</v>
      </c>
      <c r="AC21" s="527">
        <v>141005</v>
      </c>
      <c r="AD21" s="528">
        <v>-8718</v>
      </c>
      <c r="AE21" s="528">
        <v>7500</v>
      </c>
      <c r="AF21" s="518">
        <v>-1218</v>
      </c>
      <c r="AG21" s="527">
        <v>201</v>
      </c>
      <c r="AH21" s="527">
        <v>832834</v>
      </c>
      <c r="AI21" s="528">
        <v>-55706</v>
      </c>
      <c r="AJ21" s="519">
        <v>58400</v>
      </c>
      <c r="AK21" s="518">
        <v>2694</v>
      </c>
      <c r="AL21" s="527">
        <v>8</v>
      </c>
      <c r="AM21" s="527">
        <v>52887</v>
      </c>
      <c r="AN21" s="528">
        <v>-3262</v>
      </c>
      <c r="AO21" s="528">
        <v>1686</v>
      </c>
      <c r="AP21" s="518">
        <v>-1576</v>
      </c>
      <c r="AQ21" s="527">
        <v>1</v>
      </c>
      <c r="AR21" s="527">
        <v>92156</v>
      </c>
      <c r="AS21" s="528">
        <v>-2648</v>
      </c>
      <c r="AT21" s="528">
        <v>2949</v>
      </c>
      <c r="AU21" s="518">
        <v>301</v>
      </c>
      <c r="AV21" s="527">
        <v>0</v>
      </c>
      <c r="AW21" s="527">
        <v>19581</v>
      </c>
      <c r="AX21" s="528">
        <v>-993</v>
      </c>
      <c r="AY21" s="528">
        <v>792</v>
      </c>
      <c r="AZ21" s="518">
        <v>-201</v>
      </c>
      <c r="BA21" s="520">
        <v>0</v>
      </c>
      <c r="BB21" s="527">
        <v>5</v>
      </c>
      <c r="BC21" s="527">
        <v>87206</v>
      </c>
      <c r="BD21" s="528">
        <v>-5385</v>
      </c>
      <c r="BE21" s="519">
        <v>3248</v>
      </c>
      <c r="BF21" s="518">
        <v>-2137</v>
      </c>
      <c r="BG21" s="527">
        <v>0</v>
      </c>
      <c r="BH21" s="527">
        <v>10633</v>
      </c>
      <c r="BI21" s="528">
        <v>-452</v>
      </c>
      <c r="BJ21" s="528">
        <v>503</v>
      </c>
      <c r="BK21" s="518">
        <v>51</v>
      </c>
      <c r="BL21" s="520">
        <v>-2086</v>
      </c>
      <c r="BM21" s="517">
        <v>0</v>
      </c>
      <c r="BN21" s="518">
        <v>-2086</v>
      </c>
      <c r="BO21" s="517">
        <v>0</v>
      </c>
      <c r="BP21" s="517">
        <v>0</v>
      </c>
      <c r="BQ21" s="517">
        <v>0</v>
      </c>
      <c r="BR21" s="517">
        <v>209</v>
      </c>
      <c r="BS21" s="517">
        <v>885721</v>
      </c>
      <c r="BT21" s="518">
        <v>60086</v>
      </c>
      <c r="BU21" s="521">
        <v>5</v>
      </c>
      <c r="BV21" s="521">
        <v>87206</v>
      </c>
      <c r="BW21" s="516">
        <v>3248</v>
      </c>
    </row>
    <row r="22" spans="1:75" ht="12.75">
      <c r="A22" s="491">
        <f t="shared" ref="A22:A32" si="1">+A9+1</f>
        <v>2004</v>
      </c>
      <c r="B22" s="491">
        <v>2</v>
      </c>
      <c r="C22" s="522">
        <v>18682971</v>
      </c>
      <c r="D22" s="525">
        <v>-1889305</v>
      </c>
      <c r="E22" s="525">
        <v>16793666</v>
      </c>
      <c r="F22" s="525">
        <v>9197567</v>
      </c>
      <c r="G22" s="525">
        <v>-655861</v>
      </c>
      <c r="H22" s="522">
        <v>8541706</v>
      </c>
      <c r="I22" s="525">
        <v>2969524</v>
      </c>
      <c r="J22" s="525">
        <v>-52505</v>
      </c>
      <c r="K22" s="525">
        <v>2917019</v>
      </c>
      <c r="L22" s="522">
        <v>207236</v>
      </c>
      <c r="M22" s="522">
        <v>940717</v>
      </c>
      <c r="N22" s="522">
        <v>131440</v>
      </c>
      <c r="O22" s="525">
        <v>1072157</v>
      </c>
      <c r="P22" s="522">
        <v>29531784</v>
      </c>
      <c r="Q22" s="513">
        <v>28459627</v>
      </c>
      <c r="R22" s="522"/>
      <c r="S22" s="539">
        <v>-67678</v>
      </c>
      <c r="T22" s="537">
        <v>28151362.915621869</v>
      </c>
      <c r="U22" s="531">
        <v>308264.08437813073</v>
      </c>
      <c r="V22" s="516"/>
      <c r="W22" s="516"/>
      <c r="X22" s="516">
        <v>0</v>
      </c>
      <c r="Y22" s="529">
        <v>-4172</v>
      </c>
      <c r="Z22" s="516">
        <v>-4172</v>
      </c>
      <c r="AA22" s="505"/>
      <c r="AB22" s="527">
        <v>148</v>
      </c>
      <c r="AC22" s="527">
        <v>282010</v>
      </c>
      <c r="AD22" s="528">
        <v>-17436</v>
      </c>
      <c r="AE22" s="528">
        <v>15001</v>
      </c>
      <c r="AF22" s="518">
        <v>-2435</v>
      </c>
      <c r="AG22" s="527">
        <v>402</v>
      </c>
      <c r="AH22" s="527">
        <v>1665667</v>
      </c>
      <c r="AI22" s="528">
        <v>-111413</v>
      </c>
      <c r="AJ22" s="519">
        <v>116798</v>
      </c>
      <c r="AK22" s="518">
        <v>5385</v>
      </c>
      <c r="AL22" s="527">
        <v>16</v>
      </c>
      <c r="AM22" s="527">
        <v>105775</v>
      </c>
      <c r="AN22" s="528">
        <v>-6524</v>
      </c>
      <c r="AO22" s="528">
        <v>3371</v>
      </c>
      <c r="AP22" s="518">
        <v>-3153</v>
      </c>
      <c r="AQ22" s="527">
        <v>1</v>
      </c>
      <c r="AR22" s="527">
        <v>184312</v>
      </c>
      <c r="AS22" s="528">
        <v>-5295</v>
      </c>
      <c r="AT22" s="528">
        <v>5899</v>
      </c>
      <c r="AU22" s="518">
        <v>604</v>
      </c>
      <c r="AV22" s="527">
        <v>1</v>
      </c>
      <c r="AW22" s="527">
        <v>39163</v>
      </c>
      <c r="AX22" s="528">
        <v>-1986</v>
      </c>
      <c r="AY22" s="528">
        <v>1585</v>
      </c>
      <c r="AZ22" s="518">
        <v>-401</v>
      </c>
      <c r="BA22" s="520">
        <v>0</v>
      </c>
      <c r="BB22" s="527">
        <v>10</v>
      </c>
      <c r="BC22" s="527">
        <v>174412</v>
      </c>
      <c r="BD22" s="528">
        <v>-10770</v>
      </c>
      <c r="BE22" s="519">
        <v>6495</v>
      </c>
      <c r="BF22" s="518">
        <v>-4275</v>
      </c>
      <c r="BG22" s="527">
        <v>0</v>
      </c>
      <c r="BH22" s="527">
        <v>21265</v>
      </c>
      <c r="BI22" s="528">
        <v>-904</v>
      </c>
      <c r="BJ22" s="528">
        <v>1007</v>
      </c>
      <c r="BK22" s="518">
        <v>103</v>
      </c>
      <c r="BL22" s="520">
        <v>-4172</v>
      </c>
      <c r="BM22" s="517">
        <v>0</v>
      </c>
      <c r="BN22" s="518">
        <v>-4172</v>
      </c>
      <c r="BO22" s="517">
        <v>0</v>
      </c>
      <c r="BP22" s="517">
        <v>0</v>
      </c>
      <c r="BQ22" s="517">
        <v>0</v>
      </c>
      <c r="BR22" s="517">
        <v>418</v>
      </c>
      <c r="BS22" s="517">
        <v>1771442</v>
      </c>
      <c r="BT22" s="518">
        <v>120169</v>
      </c>
      <c r="BU22" s="521">
        <v>10</v>
      </c>
      <c r="BV22" s="521">
        <v>174412</v>
      </c>
      <c r="BW22" s="516">
        <v>6495</v>
      </c>
    </row>
    <row r="23" spans="1:75" ht="12.75">
      <c r="A23" s="491">
        <f t="shared" si="1"/>
        <v>2004</v>
      </c>
      <c r="B23" s="491">
        <v>3</v>
      </c>
      <c r="C23" s="522">
        <v>16629357</v>
      </c>
      <c r="D23" s="525">
        <v>435242</v>
      </c>
      <c r="E23" s="525">
        <v>17064599</v>
      </c>
      <c r="F23" s="525">
        <v>8946723</v>
      </c>
      <c r="G23" s="525">
        <v>308037</v>
      </c>
      <c r="H23" s="522">
        <v>9254760</v>
      </c>
      <c r="I23" s="525">
        <v>3217107</v>
      </c>
      <c r="J23" s="525">
        <v>50466</v>
      </c>
      <c r="K23" s="525">
        <v>3267573</v>
      </c>
      <c r="L23" s="522">
        <v>207470</v>
      </c>
      <c r="M23" s="522">
        <v>922023</v>
      </c>
      <c r="N23" s="522">
        <v>133588</v>
      </c>
      <c r="O23" s="525">
        <v>1055611</v>
      </c>
      <c r="P23" s="522">
        <v>30850013</v>
      </c>
      <c r="Q23" s="513">
        <v>29794402</v>
      </c>
      <c r="R23" s="522"/>
      <c r="S23" s="539">
        <v>-721047</v>
      </c>
      <c r="T23" s="537">
        <v>29332444.555413403</v>
      </c>
      <c r="U23" s="531">
        <v>461957.44458659738</v>
      </c>
      <c r="V23" s="516"/>
      <c r="W23" s="516"/>
      <c r="X23" s="516">
        <v>0</v>
      </c>
      <c r="Y23" s="529">
        <v>-6258</v>
      </c>
      <c r="Z23" s="516">
        <v>-6258</v>
      </c>
      <c r="AA23" s="505"/>
      <c r="AB23" s="527">
        <v>222</v>
      </c>
      <c r="AC23" s="527">
        <v>423015</v>
      </c>
      <c r="AD23" s="528">
        <v>-26155</v>
      </c>
      <c r="AE23" s="528">
        <v>22501</v>
      </c>
      <c r="AF23" s="518">
        <v>-3654</v>
      </c>
      <c r="AG23" s="527">
        <v>604</v>
      </c>
      <c r="AH23" s="527">
        <v>2498501</v>
      </c>
      <c r="AI23" s="528">
        <v>-167119</v>
      </c>
      <c r="AJ23" s="519">
        <v>175199</v>
      </c>
      <c r="AK23" s="518">
        <v>8080</v>
      </c>
      <c r="AL23" s="527">
        <v>24</v>
      </c>
      <c r="AM23" s="527">
        <v>158662</v>
      </c>
      <c r="AN23" s="528">
        <v>-9785</v>
      </c>
      <c r="AO23" s="528">
        <v>5057</v>
      </c>
      <c r="AP23" s="518">
        <v>-4728</v>
      </c>
      <c r="AQ23" s="527">
        <v>2</v>
      </c>
      <c r="AR23" s="527">
        <v>276469</v>
      </c>
      <c r="AS23" s="528">
        <v>-7943</v>
      </c>
      <c r="AT23" s="528">
        <v>8848</v>
      </c>
      <c r="AU23" s="518">
        <v>905</v>
      </c>
      <c r="AV23" s="527">
        <v>1</v>
      </c>
      <c r="AW23" s="527">
        <v>58744</v>
      </c>
      <c r="AX23" s="528">
        <v>-2980</v>
      </c>
      <c r="AY23" s="528">
        <v>2377</v>
      </c>
      <c r="AZ23" s="518">
        <v>-603</v>
      </c>
      <c r="BA23" s="520">
        <v>0</v>
      </c>
      <c r="BB23" s="527">
        <v>15</v>
      </c>
      <c r="BC23" s="527">
        <v>261618</v>
      </c>
      <c r="BD23" s="528">
        <v>-16156</v>
      </c>
      <c r="BE23" s="519">
        <v>9744</v>
      </c>
      <c r="BF23" s="518">
        <v>-6412</v>
      </c>
      <c r="BG23" s="527">
        <v>0</v>
      </c>
      <c r="BH23" s="527">
        <v>31898</v>
      </c>
      <c r="BI23" s="528">
        <v>-1356</v>
      </c>
      <c r="BJ23" s="528">
        <v>1510</v>
      </c>
      <c r="BK23" s="518">
        <v>154</v>
      </c>
      <c r="BL23" s="520">
        <v>-6258</v>
      </c>
      <c r="BM23" s="517">
        <v>0</v>
      </c>
      <c r="BN23" s="518">
        <v>-6258</v>
      </c>
      <c r="BO23" s="517">
        <v>0</v>
      </c>
      <c r="BP23" s="517">
        <v>0</v>
      </c>
      <c r="BQ23" s="517">
        <v>0</v>
      </c>
      <c r="BR23" s="517">
        <v>628</v>
      </c>
      <c r="BS23" s="517">
        <v>2657163</v>
      </c>
      <c r="BT23" s="518">
        <v>180256</v>
      </c>
      <c r="BU23" s="521">
        <v>15</v>
      </c>
      <c r="BV23" s="521">
        <v>261618</v>
      </c>
      <c r="BW23" s="516">
        <v>9744</v>
      </c>
    </row>
    <row r="24" spans="1:75" ht="12.75">
      <c r="A24" s="491">
        <f t="shared" si="1"/>
        <v>2004</v>
      </c>
      <c r="B24" s="491">
        <v>4</v>
      </c>
      <c r="C24" s="522">
        <v>15499554</v>
      </c>
      <c r="D24" s="525">
        <v>-180478</v>
      </c>
      <c r="E24" s="525">
        <v>15319076</v>
      </c>
      <c r="F24" s="525">
        <v>9201285</v>
      </c>
      <c r="G24" s="525">
        <v>412609</v>
      </c>
      <c r="H24" s="522">
        <v>9613894</v>
      </c>
      <c r="I24" s="525">
        <v>3315907</v>
      </c>
      <c r="J24" s="525">
        <v>41355</v>
      </c>
      <c r="K24" s="525">
        <v>3357262</v>
      </c>
      <c r="L24" s="522">
        <v>207712</v>
      </c>
      <c r="M24" s="522">
        <v>870512</v>
      </c>
      <c r="N24" s="522">
        <v>138595</v>
      </c>
      <c r="O24" s="525">
        <v>1009107</v>
      </c>
      <c r="P24" s="522">
        <v>29507051</v>
      </c>
      <c r="Q24" s="513">
        <v>28497944</v>
      </c>
      <c r="R24" s="522"/>
      <c r="S24" s="539">
        <v>529697</v>
      </c>
      <c r="T24" s="537">
        <v>28714673.92313597</v>
      </c>
      <c r="U24" s="531">
        <v>-216729.92313596979</v>
      </c>
      <c r="V24" s="516"/>
      <c r="W24" s="516"/>
      <c r="X24" s="516">
        <v>0</v>
      </c>
      <c r="Y24" s="529">
        <v>-8344</v>
      </c>
      <c r="Z24" s="516">
        <v>-8344</v>
      </c>
      <c r="AA24" s="505"/>
      <c r="AB24" s="527">
        <v>296</v>
      </c>
      <c r="AC24" s="527">
        <v>564020</v>
      </c>
      <c r="AD24" s="528">
        <v>-34873</v>
      </c>
      <c r="AE24" s="528">
        <v>30001</v>
      </c>
      <c r="AF24" s="518">
        <v>-4872</v>
      </c>
      <c r="AG24" s="527">
        <v>805</v>
      </c>
      <c r="AH24" s="527">
        <v>3331334</v>
      </c>
      <c r="AI24" s="528">
        <v>-222826</v>
      </c>
      <c r="AJ24" s="519">
        <v>233601</v>
      </c>
      <c r="AK24" s="518">
        <v>10775</v>
      </c>
      <c r="AL24" s="527">
        <v>31</v>
      </c>
      <c r="AM24" s="527">
        <v>211549</v>
      </c>
      <c r="AN24" s="528">
        <v>-13047</v>
      </c>
      <c r="AO24" s="528">
        <v>6742</v>
      </c>
      <c r="AP24" s="518">
        <v>-6305</v>
      </c>
      <c r="AQ24" s="527">
        <v>3</v>
      </c>
      <c r="AR24" s="527">
        <v>368625</v>
      </c>
      <c r="AS24" s="528">
        <v>-10591</v>
      </c>
      <c r="AT24" s="528">
        <v>11797</v>
      </c>
      <c r="AU24" s="518">
        <v>1206</v>
      </c>
      <c r="AV24" s="527">
        <v>1</v>
      </c>
      <c r="AW24" s="527">
        <v>78325</v>
      </c>
      <c r="AX24" s="528">
        <v>-3973</v>
      </c>
      <c r="AY24" s="528">
        <v>3169</v>
      </c>
      <c r="AZ24" s="518">
        <v>-804</v>
      </c>
      <c r="BA24" s="520">
        <v>0</v>
      </c>
      <c r="BB24" s="527">
        <v>19</v>
      </c>
      <c r="BC24" s="527">
        <v>348823</v>
      </c>
      <c r="BD24" s="528">
        <v>-21541</v>
      </c>
      <c r="BE24" s="519">
        <v>12991</v>
      </c>
      <c r="BF24" s="518">
        <v>-8550</v>
      </c>
      <c r="BG24" s="527">
        <v>0</v>
      </c>
      <c r="BH24" s="527">
        <v>42531</v>
      </c>
      <c r="BI24" s="528">
        <v>-1808</v>
      </c>
      <c r="BJ24" s="528">
        <v>2014</v>
      </c>
      <c r="BK24" s="518">
        <v>206</v>
      </c>
      <c r="BL24" s="520">
        <v>-8344</v>
      </c>
      <c r="BM24" s="517">
        <v>0</v>
      </c>
      <c r="BN24" s="518">
        <v>-8344</v>
      </c>
      <c r="BO24" s="517">
        <v>0</v>
      </c>
      <c r="BP24" s="517">
        <v>0</v>
      </c>
      <c r="BQ24" s="517">
        <v>0</v>
      </c>
      <c r="BR24" s="517">
        <v>836</v>
      </c>
      <c r="BS24" s="517">
        <v>3542883</v>
      </c>
      <c r="BT24" s="518">
        <v>240343</v>
      </c>
      <c r="BU24" s="521">
        <v>19</v>
      </c>
      <c r="BV24" s="521">
        <v>348823</v>
      </c>
      <c r="BW24" s="516">
        <v>12991</v>
      </c>
    </row>
    <row r="25" spans="1:75" ht="12.75">
      <c r="A25" s="491">
        <f t="shared" si="1"/>
        <v>2004</v>
      </c>
      <c r="B25" s="491">
        <v>5</v>
      </c>
      <c r="C25" s="522">
        <v>17704742</v>
      </c>
      <c r="D25" s="525">
        <v>3151120</v>
      </c>
      <c r="E25" s="525">
        <v>20855862</v>
      </c>
      <c r="F25" s="525">
        <v>9714167</v>
      </c>
      <c r="G25" s="525">
        <v>1419252</v>
      </c>
      <c r="H25" s="522">
        <v>11133419</v>
      </c>
      <c r="I25" s="525">
        <v>3565027</v>
      </c>
      <c r="J25" s="525">
        <v>148725</v>
      </c>
      <c r="K25" s="525">
        <v>3713752</v>
      </c>
      <c r="L25" s="522">
        <v>207944</v>
      </c>
      <c r="M25" s="522">
        <v>1038867</v>
      </c>
      <c r="N25" s="522">
        <v>161801</v>
      </c>
      <c r="O25" s="525">
        <v>1200668</v>
      </c>
      <c r="P25" s="522">
        <v>37111645</v>
      </c>
      <c r="Q25" s="531">
        <v>35910977</v>
      </c>
      <c r="R25" s="525"/>
      <c r="S25" s="539">
        <v>1488387</v>
      </c>
      <c r="T25" s="537">
        <v>35608034.325333655</v>
      </c>
      <c r="U25" s="531">
        <v>302942.67466634512</v>
      </c>
      <c r="V25" s="516"/>
      <c r="W25" s="516"/>
      <c r="X25" s="516">
        <v>0</v>
      </c>
      <c r="Y25" s="529">
        <v>-10430</v>
      </c>
      <c r="Z25" s="516">
        <v>-10430</v>
      </c>
      <c r="AA25" s="538"/>
      <c r="AB25" s="527">
        <v>370</v>
      </c>
      <c r="AC25" s="527">
        <v>705025</v>
      </c>
      <c r="AD25" s="528">
        <v>-43591</v>
      </c>
      <c r="AE25" s="528">
        <v>37501</v>
      </c>
      <c r="AF25" s="518">
        <v>-6090</v>
      </c>
      <c r="AG25" s="527">
        <v>1006</v>
      </c>
      <c r="AH25" s="527">
        <v>4164168</v>
      </c>
      <c r="AI25" s="528">
        <v>-278532</v>
      </c>
      <c r="AJ25" s="519">
        <v>291998</v>
      </c>
      <c r="AK25" s="518">
        <v>13466</v>
      </c>
      <c r="AL25" s="527">
        <v>39</v>
      </c>
      <c r="AM25" s="527">
        <v>264436</v>
      </c>
      <c r="AN25" s="528">
        <v>-16309</v>
      </c>
      <c r="AO25" s="528">
        <v>8428</v>
      </c>
      <c r="AP25" s="518">
        <v>-7881</v>
      </c>
      <c r="AQ25" s="527">
        <v>3</v>
      </c>
      <c r="AR25" s="527">
        <v>460781</v>
      </c>
      <c r="AS25" s="528">
        <v>-13238</v>
      </c>
      <c r="AT25" s="528">
        <v>14747</v>
      </c>
      <c r="AU25" s="518">
        <v>1509</v>
      </c>
      <c r="AV25" s="527">
        <v>1</v>
      </c>
      <c r="AW25" s="527">
        <v>97907</v>
      </c>
      <c r="AX25" s="528">
        <v>-4966</v>
      </c>
      <c r="AY25" s="528">
        <v>3962</v>
      </c>
      <c r="AZ25" s="518">
        <v>-1004</v>
      </c>
      <c r="BA25" s="520">
        <v>0</v>
      </c>
      <c r="BB25" s="527">
        <v>24</v>
      </c>
      <c r="BC25" s="527">
        <v>436029</v>
      </c>
      <c r="BD25" s="528">
        <v>-26926</v>
      </c>
      <c r="BE25" s="519">
        <v>16239</v>
      </c>
      <c r="BF25" s="518">
        <v>-10687</v>
      </c>
      <c r="BG25" s="527">
        <v>0</v>
      </c>
      <c r="BH25" s="527">
        <v>53163</v>
      </c>
      <c r="BI25" s="528">
        <v>-2260</v>
      </c>
      <c r="BJ25" s="528">
        <v>2517</v>
      </c>
      <c r="BK25" s="518">
        <v>257</v>
      </c>
      <c r="BL25" s="520">
        <v>-10430</v>
      </c>
      <c r="BM25" s="517">
        <v>0</v>
      </c>
      <c r="BN25" s="518">
        <v>-10430</v>
      </c>
      <c r="BO25" s="517">
        <v>0</v>
      </c>
      <c r="BP25" s="517">
        <v>0</v>
      </c>
      <c r="BQ25" s="517">
        <v>0</v>
      </c>
      <c r="BR25" s="517">
        <v>1045</v>
      </c>
      <c r="BS25" s="517">
        <v>4428604</v>
      </c>
      <c r="BT25" s="518">
        <v>300426</v>
      </c>
      <c r="BU25" s="521">
        <v>24</v>
      </c>
      <c r="BV25" s="521">
        <v>436029</v>
      </c>
      <c r="BW25" s="516">
        <v>16239</v>
      </c>
    </row>
    <row r="26" spans="1:75" ht="12.75">
      <c r="A26" s="491">
        <f t="shared" si="1"/>
        <v>2004</v>
      </c>
      <c r="B26" s="491">
        <v>6</v>
      </c>
      <c r="C26" s="522">
        <v>22296790</v>
      </c>
      <c r="D26" s="525">
        <v>1737880</v>
      </c>
      <c r="E26" s="525">
        <v>24034670</v>
      </c>
      <c r="F26" s="525">
        <v>10973085</v>
      </c>
      <c r="G26" s="525">
        <v>398615</v>
      </c>
      <c r="H26" s="522">
        <v>11371700</v>
      </c>
      <c r="I26" s="525">
        <v>4259874</v>
      </c>
      <c r="J26" s="525">
        <v>59496</v>
      </c>
      <c r="K26" s="525">
        <v>4319370</v>
      </c>
      <c r="L26" s="522">
        <v>208304</v>
      </c>
      <c r="M26" s="522">
        <v>1128603</v>
      </c>
      <c r="N26" s="522">
        <v>175050</v>
      </c>
      <c r="O26" s="525">
        <v>1303653</v>
      </c>
      <c r="P26" s="522">
        <v>41237697</v>
      </c>
      <c r="Q26" s="531">
        <v>39934044</v>
      </c>
      <c r="R26" s="525"/>
      <c r="S26" s="539">
        <v>511566</v>
      </c>
      <c r="T26" s="537">
        <v>38668257.174145252</v>
      </c>
      <c r="U26" s="531">
        <v>1265786.8258547485</v>
      </c>
      <c r="V26" s="516"/>
      <c r="W26" s="516"/>
      <c r="X26" s="516">
        <v>0</v>
      </c>
      <c r="Y26" s="529">
        <v>6611</v>
      </c>
      <c r="Z26" s="516">
        <v>6611</v>
      </c>
      <c r="AA26" s="492"/>
      <c r="AB26" s="527">
        <v>444</v>
      </c>
      <c r="AC26" s="527">
        <v>846030</v>
      </c>
      <c r="AD26" s="528">
        <v>-52309</v>
      </c>
      <c r="AE26" s="528">
        <v>45002</v>
      </c>
      <c r="AF26" s="518">
        <v>-7307</v>
      </c>
      <c r="AG26" s="527">
        <v>1207</v>
      </c>
      <c r="AH26" s="527">
        <v>6980841</v>
      </c>
      <c r="AI26" s="528">
        <v>-334239</v>
      </c>
      <c r="AJ26" s="519">
        <v>336185</v>
      </c>
      <c r="AK26" s="518">
        <v>1946</v>
      </c>
      <c r="AL26" s="527">
        <v>47</v>
      </c>
      <c r="AM26" s="527">
        <v>317324</v>
      </c>
      <c r="AN26" s="528">
        <v>-19571</v>
      </c>
      <c r="AO26" s="528">
        <v>24327</v>
      </c>
      <c r="AP26" s="518">
        <v>4756</v>
      </c>
      <c r="AQ26" s="527">
        <v>4</v>
      </c>
      <c r="AR26" s="527">
        <v>552937</v>
      </c>
      <c r="AS26" s="528">
        <v>-15886</v>
      </c>
      <c r="AT26" s="528">
        <v>17696</v>
      </c>
      <c r="AU26" s="518">
        <v>1810</v>
      </c>
      <c r="AV26" s="527">
        <v>2</v>
      </c>
      <c r="AW26" s="527">
        <v>117488</v>
      </c>
      <c r="AX26" s="528">
        <v>-5959</v>
      </c>
      <c r="AY26" s="528">
        <v>4754</v>
      </c>
      <c r="AZ26" s="518">
        <v>-1205</v>
      </c>
      <c r="BA26" s="520">
        <v>0</v>
      </c>
      <c r="BB26" s="527">
        <v>29</v>
      </c>
      <c r="BC26" s="527">
        <v>433721</v>
      </c>
      <c r="BD26" s="528">
        <v>-32311</v>
      </c>
      <c r="BE26" s="519">
        <v>38613</v>
      </c>
      <c r="BF26" s="518">
        <v>6302</v>
      </c>
      <c r="BG26" s="527">
        <v>1</v>
      </c>
      <c r="BH26" s="527">
        <v>63796</v>
      </c>
      <c r="BI26" s="528">
        <v>-2712</v>
      </c>
      <c r="BJ26" s="528">
        <v>3021</v>
      </c>
      <c r="BK26" s="518">
        <v>309</v>
      </c>
      <c r="BL26" s="520">
        <v>6611</v>
      </c>
      <c r="BM26" s="517">
        <v>0</v>
      </c>
      <c r="BN26" s="518">
        <v>6611</v>
      </c>
      <c r="BO26" s="517">
        <v>0</v>
      </c>
      <c r="BP26" s="517">
        <v>0</v>
      </c>
      <c r="BQ26" s="517">
        <v>0</v>
      </c>
      <c r="BR26" s="517">
        <v>1254</v>
      </c>
      <c r="BS26" s="517">
        <v>7298165</v>
      </c>
      <c r="BT26" s="518">
        <v>360512</v>
      </c>
      <c r="BU26" s="521">
        <v>29</v>
      </c>
      <c r="BV26" s="521">
        <v>433721</v>
      </c>
      <c r="BW26" s="516">
        <v>38613</v>
      </c>
    </row>
    <row r="27" spans="1:75" ht="12.75">
      <c r="A27" s="491">
        <f t="shared" si="1"/>
        <v>2004</v>
      </c>
      <c r="B27" s="491">
        <v>7</v>
      </c>
      <c r="C27" s="522">
        <v>24956081</v>
      </c>
      <c r="D27" s="525">
        <v>990620</v>
      </c>
      <c r="E27" s="525">
        <v>25946701</v>
      </c>
      <c r="F27" s="525">
        <v>11334679</v>
      </c>
      <c r="G27" s="525">
        <v>43208</v>
      </c>
      <c r="H27" s="522">
        <v>11377887</v>
      </c>
      <c r="I27" s="525">
        <v>4239052</v>
      </c>
      <c r="J27" s="525">
        <v>-19203</v>
      </c>
      <c r="K27" s="525">
        <v>4219849</v>
      </c>
      <c r="L27" s="522">
        <v>208462</v>
      </c>
      <c r="M27" s="522">
        <v>1244856</v>
      </c>
      <c r="N27" s="522">
        <v>195681</v>
      </c>
      <c r="O27" s="525">
        <v>1440537</v>
      </c>
      <c r="P27" s="522">
        <v>43193436</v>
      </c>
      <c r="Q27" s="531">
        <v>41752899</v>
      </c>
      <c r="R27" s="525"/>
      <c r="S27" s="539">
        <v>992012</v>
      </c>
      <c r="T27" s="537">
        <v>40601515.876649037</v>
      </c>
      <c r="U27" s="531">
        <v>1151383.123350963</v>
      </c>
      <c r="V27" s="516"/>
      <c r="W27" s="516"/>
      <c r="X27" s="516">
        <v>0</v>
      </c>
      <c r="Y27" s="529">
        <v>7713</v>
      </c>
      <c r="Z27" s="516">
        <v>7713</v>
      </c>
      <c r="AB27" s="527">
        <v>518</v>
      </c>
      <c r="AC27" s="527">
        <v>987035</v>
      </c>
      <c r="AD27" s="528">
        <v>-61027</v>
      </c>
      <c r="AE27" s="528">
        <v>52502</v>
      </c>
      <c r="AF27" s="518">
        <v>-8525</v>
      </c>
      <c r="AG27" s="527">
        <v>1408</v>
      </c>
      <c r="AH27" s="527">
        <v>8144314</v>
      </c>
      <c r="AI27" s="528">
        <v>-389945</v>
      </c>
      <c r="AJ27" s="519">
        <v>392216</v>
      </c>
      <c r="AK27" s="518">
        <v>2271</v>
      </c>
      <c r="AL27" s="527">
        <v>55</v>
      </c>
      <c r="AM27" s="527">
        <v>370211</v>
      </c>
      <c r="AN27" s="528">
        <v>-22832</v>
      </c>
      <c r="AO27" s="528">
        <v>28381</v>
      </c>
      <c r="AP27" s="518">
        <v>5549</v>
      </c>
      <c r="AQ27" s="527">
        <v>5</v>
      </c>
      <c r="AR27" s="527">
        <v>645093</v>
      </c>
      <c r="AS27" s="528">
        <v>-18534</v>
      </c>
      <c r="AT27" s="528">
        <v>20645</v>
      </c>
      <c r="AU27" s="518">
        <v>2111</v>
      </c>
      <c r="AV27" s="527">
        <v>2</v>
      </c>
      <c r="AW27" s="527">
        <v>137069</v>
      </c>
      <c r="AX27" s="528">
        <v>-6952</v>
      </c>
      <c r="AY27" s="528">
        <v>5546</v>
      </c>
      <c r="AZ27" s="518">
        <v>-1406</v>
      </c>
      <c r="BA27" s="520">
        <v>0</v>
      </c>
      <c r="BB27" s="527">
        <v>34</v>
      </c>
      <c r="BC27" s="527">
        <v>506008</v>
      </c>
      <c r="BD27" s="528">
        <v>-37696</v>
      </c>
      <c r="BE27" s="519">
        <v>45048</v>
      </c>
      <c r="BF27" s="518">
        <v>7352</v>
      </c>
      <c r="BG27" s="527">
        <v>1</v>
      </c>
      <c r="BH27" s="527">
        <v>74429</v>
      </c>
      <c r="BI27" s="528">
        <v>-3163</v>
      </c>
      <c r="BJ27" s="528">
        <v>3524</v>
      </c>
      <c r="BK27" s="518">
        <v>361</v>
      </c>
      <c r="BL27" s="520">
        <v>7713</v>
      </c>
      <c r="BM27" s="517">
        <v>0</v>
      </c>
      <c r="BN27" s="518">
        <v>7713</v>
      </c>
      <c r="BO27" s="517">
        <v>0</v>
      </c>
      <c r="BP27" s="517">
        <v>0</v>
      </c>
      <c r="BQ27" s="517">
        <v>0</v>
      </c>
      <c r="BR27" s="517">
        <v>1463</v>
      </c>
      <c r="BS27" s="517">
        <v>8514525</v>
      </c>
      <c r="BT27" s="518">
        <v>420597</v>
      </c>
      <c r="BU27" s="521">
        <v>34</v>
      </c>
      <c r="BV27" s="521">
        <v>506008</v>
      </c>
      <c r="BW27" s="516">
        <v>45048</v>
      </c>
    </row>
    <row r="28" spans="1:75" ht="12.75">
      <c r="A28" s="491">
        <f t="shared" si="1"/>
        <v>2004</v>
      </c>
      <c r="B28" s="491">
        <v>8</v>
      </c>
      <c r="C28" s="522">
        <v>25597338</v>
      </c>
      <c r="D28" s="531">
        <v>522907</v>
      </c>
      <c r="E28" s="531">
        <v>26120245</v>
      </c>
      <c r="F28" s="525">
        <v>11698211</v>
      </c>
      <c r="G28" s="525">
        <v>209337</v>
      </c>
      <c r="H28" s="522">
        <v>11907548</v>
      </c>
      <c r="I28" s="525">
        <v>4291700</v>
      </c>
      <c r="J28" s="531">
        <v>-40797</v>
      </c>
      <c r="K28" s="531">
        <v>4250903</v>
      </c>
      <c r="L28" s="522">
        <v>208689</v>
      </c>
      <c r="M28" s="522">
        <v>1224212</v>
      </c>
      <c r="N28" s="522">
        <v>195533</v>
      </c>
      <c r="O28" s="525">
        <v>1419745</v>
      </c>
      <c r="P28" s="522">
        <v>43907130</v>
      </c>
      <c r="Q28" s="531">
        <v>42487385</v>
      </c>
      <c r="R28" s="531"/>
      <c r="S28" s="539">
        <v>390025</v>
      </c>
      <c r="T28" s="537">
        <v>41875421.90467491</v>
      </c>
      <c r="U28" s="531">
        <v>611963.09532508999</v>
      </c>
      <c r="V28" s="516"/>
      <c r="W28" s="516"/>
      <c r="X28" s="516">
        <v>0</v>
      </c>
      <c r="Y28" s="529">
        <v>8815</v>
      </c>
      <c r="Z28" s="516">
        <v>8815</v>
      </c>
      <c r="AB28" s="527">
        <v>592</v>
      </c>
      <c r="AC28" s="527">
        <v>1128040</v>
      </c>
      <c r="AD28" s="528">
        <v>-69745</v>
      </c>
      <c r="AE28" s="528">
        <v>60002</v>
      </c>
      <c r="AF28" s="518">
        <v>-9743</v>
      </c>
      <c r="AG28" s="527">
        <v>1609</v>
      </c>
      <c r="AH28" s="527">
        <v>9307787</v>
      </c>
      <c r="AI28" s="528">
        <v>-445651</v>
      </c>
      <c r="AJ28" s="519">
        <v>448245</v>
      </c>
      <c r="AK28" s="518">
        <v>2594</v>
      </c>
      <c r="AL28" s="527">
        <v>63</v>
      </c>
      <c r="AM28" s="527">
        <v>423098</v>
      </c>
      <c r="AN28" s="528">
        <v>-26094</v>
      </c>
      <c r="AO28" s="528">
        <v>32435</v>
      </c>
      <c r="AP28" s="518">
        <v>6341</v>
      </c>
      <c r="AQ28" s="527">
        <v>5</v>
      </c>
      <c r="AR28" s="527">
        <v>737249</v>
      </c>
      <c r="AS28" s="528">
        <v>-21181</v>
      </c>
      <c r="AT28" s="528">
        <v>23595</v>
      </c>
      <c r="AU28" s="518">
        <v>2414</v>
      </c>
      <c r="AV28" s="527">
        <v>2</v>
      </c>
      <c r="AW28" s="527">
        <v>156651</v>
      </c>
      <c r="AX28" s="528">
        <v>-7945</v>
      </c>
      <c r="AY28" s="528">
        <v>6339</v>
      </c>
      <c r="AZ28" s="518">
        <v>-1606</v>
      </c>
      <c r="BA28" s="520">
        <v>0</v>
      </c>
      <c r="BB28" s="527">
        <v>39</v>
      </c>
      <c r="BC28" s="527">
        <v>578295</v>
      </c>
      <c r="BD28" s="528">
        <v>-43081</v>
      </c>
      <c r="BE28" s="519">
        <v>51484</v>
      </c>
      <c r="BF28" s="518">
        <v>8403</v>
      </c>
      <c r="BG28" s="527">
        <v>1</v>
      </c>
      <c r="BH28" s="527">
        <v>85061</v>
      </c>
      <c r="BI28" s="528">
        <v>-3615</v>
      </c>
      <c r="BJ28" s="528">
        <v>4027</v>
      </c>
      <c r="BK28" s="518">
        <v>412</v>
      </c>
      <c r="BL28" s="520">
        <v>8815</v>
      </c>
      <c r="BM28" s="517">
        <v>0</v>
      </c>
      <c r="BN28" s="518">
        <v>8815</v>
      </c>
      <c r="BO28" s="517">
        <v>0</v>
      </c>
      <c r="BP28" s="517">
        <v>0</v>
      </c>
      <c r="BQ28" s="517">
        <v>0</v>
      </c>
      <c r="BR28" s="517">
        <v>1672</v>
      </c>
      <c r="BS28" s="517">
        <v>9730885</v>
      </c>
      <c r="BT28" s="518">
        <v>480680</v>
      </c>
      <c r="BU28" s="521">
        <v>39</v>
      </c>
      <c r="BV28" s="521">
        <v>578295</v>
      </c>
      <c r="BW28" s="516">
        <v>51484</v>
      </c>
    </row>
    <row r="29" spans="1:75" ht="12.75">
      <c r="A29" s="491">
        <f t="shared" si="1"/>
        <v>2004</v>
      </c>
      <c r="B29" s="491">
        <v>9</v>
      </c>
      <c r="C29" s="522">
        <v>22978900</v>
      </c>
      <c r="D29" s="531">
        <v>-2672991</v>
      </c>
      <c r="E29" s="531">
        <v>20305909</v>
      </c>
      <c r="F29" s="525">
        <v>11272776</v>
      </c>
      <c r="G29" s="525">
        <v>-751347</v>
      </c>
      <c r="H29" s="522">
        <v>10521429</v>
      </c>
      <c r="I29" s="525">
        <v>3940306</v>
      </c>
      <c r="J29" s="531">
        <v>-8761</v>
      </c>
      <c r="K29" s="531">
        <v>3931545</v>
      </c>
      <c r="L29" s="522">
        <v>208990</v>
      </c>
      <c r="M29" s="522">
        <v>1089360</v>
      </c>
      <c r="N29" s="522">
        <v>170697</v>
      </c>
      <c r="O29" s="525">
        <v>1260057</v>
      </c>
      <c r="P29" s="522">
        <v>36227930</v>
      </c>
      <c r="Q29" s="531">
        <v>34967873</v>
      </c>
      <c r="R29" s="531"/>
      <c r="S29" s="539">
        <v>-178009</v>
      </c>
      <c r="T29" s="537">
        <v>34621736.186007068</v>
      </c>
      <c r="U29" s="531">
        <v>346136.81399293244</v>
      </c>
      <c r="V29" s="516"/>
      <c r="W29" s="516"/>
      <c r="X29" s="516">
        <v>0</v>
      </c>
      <c r="Y29" s="529">
        <v>9917</v>
      </c>
      <c r="Z29" s="516">
        <v>9917</v>
      </c>
      <c r="AA29" s="502"/>
      <c r="AB29" s="527">
        <v>666</v>
      </c>
      <c r="AC29" s="527">
        <v>1269045</v>
      </c>
      <c r="AD29" s="528">
        <v>-78464</v>
      </c>
      <c r="AE29" s="528">
        <v>67502</v>
      </c>
      <c r="AF29" s="518">
        <v>-10962</v>
      </c>
      <c r="AG29" s="527">
        <v>1811</v>
      </c>
      <c r="AH29" s="527">
        <v>10471261</v>
      </c>
      <c r="AI29" s="528">
        <v>-501358</v>
      </c>
      <c r="AJ29" s="519">
        <v>504279</v>
      </c>
      <c r="AK29" s="518">
        <v>2921</v>
      </c>
      <c r="AL29" s="527">
        <v>71</v>
      </c>
      <c r="AM29" s="527">
        <v>475985</v>
      </c>
      <c r="AN29" s="528">
        <v>-29356</v>
      </c>
      <c r="AO29" s="528">
        <v>36490</v>
      </c>
      <c r="AP29" s="518">
        <v>7134</v>
      </c>
      <c r="AQ29" s="527">
        <v>6</v>
      </c>
      <c r="AR29" s="527">
        <v>829406</v>
      </c>
      <c r="AS29" s="528">
        <v>-23829</v>
      </c>
      <c r="AT29" s="528">
        <v>26544</v>
      </c>
      <c r="AU29" s="518">
        <v>2715</v>
      </c>
      <c r="AV29" s="527">
        <v>2</v>
      </c>
      <c r="AW29" s="527">
        <v>176232</v>
      </c>
      <c r="AX29" s="528">
        <v>-8939</v>
      </c>
      <c r="AY29" s="528">
        <v>7131</v>
      </c>
      <c r="AZ29" s="518">
        <v>-1808</v>
      </c>
      <c r="BA29" s="520">
        <v>0</v>
      </c>
      <c r="BB29" s="527">
        <v>44</v>
      </c>
      <c r="BC29" s="527">
        <v>650582</v>
      </c>
      <c r="BD29" s="528">
        <v>-48467</v>
      </c>
      <c r="BE29" s="519">
        <v>57920</v>
      </c>
      <c r="BF29" s="518">
        <v>9453</v>
      </c>
      <c r="BG29" s="527">
        <v>1</v>
      </c>
      <c r="BH29" s="527">
        <v>95694</v>
      </c>
      <c r="BI29" s="528">
        <v>-4067</v>
      </c>
      <c r="BJ29" s="528">
        <v>4531</v>
      </c>
      <c r="BK29" s="518">
        <v>464</v>
      </c>
      <c r="BL29" s="520">
        <v>9917</v>
      </c>
      <c r="BM29" s="517">
        <v>0</v>
      </c>
      <c r="BN29" s="518">
        <v>9917</v>
      </c>
      <c r="BO29" s="517">
        <v>0</v>
      </c>
      <c r="BP29" s="517">
        <v>0</v>
      </c>
      <c r="BQ29" s="517">
        <v>0</v>
      </c>
      <c r="BR29" s="517">
        <v>1882</v>
      </c>
      <c r="BS29" s="517">
        <v>10947246</v>
      </c>
      <c r="BT29" s="518">
        <v>540769</v>
      </c>
      <c r="BU29" s="521">
        <v>44</v>
      </c>
      <c r="BV29" s="521">
        <v>650582</v>
      </c>
      <c r="BW29" s="516">
        <v>57920</v>
      </c>
    </row>
    <row r="30" spans="1:75" ht="12.75">
      <c r="A30" s="491">
        <f t="shared" si="1"/>
        <v>2004</v>
      </c>
      <c r="B30" s="491">
        <v>10</v>
      </c>
      <c r="C30" s="522">
        <v>19099670</v>
      </c>
      <c r="D30" s="531">
        <v>-1983951</v>
      </c>
      <c r="E30" s="531">
        <v>17115719</v>
      </c>
      <c r="F30" s="525">
        <v>10722688</v>
      </c>
      <c r="G30" s="525">
        <v>-563549</v>
      </c>
      <c r="H30" s="522">
        <v>10159139</v>
      </c>
      <c r="I30" s="525">
        <v>3598769</v>
      </c>
      <c r="J30" s="531">
        <v>-82842</v>
      </c>
      <c r="K30" s="531">
        <v>3515927</v>
      </c>
      <c r="L30" s="522">
        <v>209212</v>
      </c>
      <c r="M30" s="522">
        <v>977444</v>
      </c>
      <c r="N30" s="522">
        <v>153751</v>
      </c>
      <c r="O30" s="525">
        <v>1131195</v>
      </c>
      <c r="P30" s="522">
        <v>32131192</v>
      </c>
      <c r="Q30" s="531">
        <v>30999997</v>
      </c>
      <c r="R30" s="531"/>
      <c r="S30" s="539">
        <v>1247395</v>
      </c>
      <c r="T30" s="537">
        <v>30982059.79585902</v>
      </c>
      <c r="U30" s="531">
        <v>17937.204140979797</v>
      </c>
      <c r="V30" s="516"/>
      <c r="W30" s="516"/>
      <c r="X30" s="516">
        <v>0</v>
      </c>
      <c r="Y30" s="529">
        <v>-20859</v>
      </c>
      <c r="Z30" s="516">
        <v>-20859</v>
      </c>
      <c r="AA30" s="532"/>
      <c r="AB30" s="527">
        <v>740</v>
      </c>
      <c r="AC30" s="527">
        <v>1410050</v>
      </c>
      <c r="AD30" s="528">
        <v>-87182</v>
      </c>
      <c r="AE30" s="528">
        <v>75003</v>
      </c>
      <c r="AF30" s="518">
        <v>-12179</v>
      </c>
      <c r="AG30" s="527">
        <v>2012</v>
      </c>
      <c r="AH30" s="527">
        <v>8328336</v>
      </c>
      <c r="AI30" s="528">
        <v>-557064</v>
      </c>
      <c r="AJ30" s="519">
        <v>583998</v>
      </c>
      <c r="AK30" s="518">
        <v>26934</v>
      </c>
      <c r="AL30" s="527">
        <v>78</v>
      </c>
      <c r="AM30" s="527">
        <v>528873</v>
      </c>
      <c r="AN30" s="528">
        <v>-32618</v>
      </c>
      <c r="AO30" s="528">
        <v>16856</v>
      </c>
      <c r="AP30" s="518">
        <v>-15762</v>
      </c>
      <c r="AQ30" s="527">
        <v>7</v>
      </c>
      <c r="AR30" s="527">
        <v>921562</v>
      </c>
      <c r="AS30" s="528">
        <v>-26477</v>
      </c>
      <c r="AT30" s="528">
        <v>29493</v>
      </c>
      <c r="AU30" s="518">
        <v>3016</v>
      </c>
      <c r="AV30" s="527">
        <v>3</v>
      </c>
      <c r="AW30" s="527">
        <v>195813</v>
      </c>
      <c r="AX30" s="528">
        <v>-9932</v>
      </c>
      <c r="AY30" s="528">
        <v>7923</v>
      </c>
      <c r="AZ30" s="518">
        <v>-2009</v>
      </c>
      <c r="BA30" s="520">
        <v>0</v>
      </c>
      <c r="BB30" s="527">
        <v>48</v>
      </c>
      <c r="BC30" s="527">
        <v>872058</v>
      </c>
      <c r="BD30" s="528">
        <v>-53852</v>
      </c>
      <c r="BE30" s="519">
        <v>32478</v>
      </c>
      <c r="BF30" s="518">
        <v>-21374</v>
      </c>
      <c r="BG30" s="527">
        <v>1</v>
      </c>
      <c r="BH30" s="527">
        <v>106327</v>
      </c>
      <c r="BI30" s="528">
        <v>-4519</v>
      </c>
      <c r="BJ30" s="528">
        <v>5034</v>
      </c>
      <c r="BK30" s="518">
        <v>515</v>
      </c>
      <c r="BL30" s="520">
        <v>-20859</v>
      </c>
      <c r="BM30" s="517">
        <v>0</v>
      </c>
      <c r="BN30" s="518">
        <v>-20859</v>
      </c>
      <c r="BO30" s="517">
        <v>0</v>
      </c>
      <c r="BP30" s="517">
        <v>0</v>
      </c>
      <c r="BQ30" s="517">
        <v>0</v>
      </c>
      <c r="BR30" s="517">
        <v>2090</v>
      </c>
      <c r="BS30" s="517">
        <v>8857209</v>
      </c>
      <c r="BT30" s="518">
        <v>600854</v>
      </c>
      <c r="BU30" s="521">
        <v>48</v>
      </c>
      <c r="BV30" s="521">
        <v>872058</v>
      </c>
      <c r="BW30" s="516">
        <v>32478</v>
      </c>
    </row>
    <row r="31" spans="1:75" ht="12.75">
      <c r="A31" s="491">
        <f t="shared" si="1"/>
        <v>2004</v>
      </c>
      <c r="B31" s="491">
        <v>11</v>
      </c>
      <c r="C31" s="522">
        <v>15353286</v>
      </c>
      <c r="D31" s="531">
        <v>-710904</v>
      </c>
      <c r="E31" s="531">
        <v>14642382</v>
      </c>
      <c r="F31" s="525">
        <v>9393283</v>
      </c>
      <c r="G31" s="525">
        <v>148432</v>
      </c>
      <c r="H31" s="522">
        <v>9541715</v>
      </c>
      <c r="I31" s="525">
        <v>3190316</v>
      </c>
      <c r="J31" s="531">
        <v>44650</v>
      </c>
      <c r="K31" s="531">
        <v>3234966</v>
      </c>
      <c r="L31" s="522">
        <v>209487</v>
      </c>
      <c r="M31" s="522">
        <v>921188</v>
      </c>
      <c r="N31" s="522">
        <v>133170</v>
      </c>
      <c r="O31" s="525">
        <v>1054358</v>
      </c>
      <c r="P31" s="522">
        <v>28682908</v>
      </c>
      <c r="Q31" s="531">
        <v>27628550</v>
      </c>
      <c r="R31" s="531"/>
      <c r="S31" s="539">
        <v>1715994</v>
      </c>
      <c r="T31" s="537">
        <v>27736314.864581481</v>
      </c>
      <c r="U31" s="531">
        <v>-107764.86458148062</v>
      </c>
      <c r="V31" s="516"/>
      <c r="W31" s="516"/>
      <c r="X31" s="516">
        <v>0</v>
      </c>
      <c r="Y31" s="529">
        <v>-22945</v>
      </c>
      <c r="Z31" s="516">
        <v>-22945</v>
      </c>
      <c r="AB31" s="527">
        <v>814</v>
      </c>
      <c r="AC31" s="527">
        <v>1551055</v>
      </c>
      <c r="AD31" s="528">
        <v>-95900</v>
      </c>
      <c r="AE31" s="528">
        <v>82503</v>
      </c>
      <c r="AF31" s="518">
        <v>-13397</v>
      </c>
      <c r="AG31" s="527">
        <v>2213</v>
      </c>
      <c r="AH31" s="527">
        <v>9161169</v>
      </c>
      <c r="AI31" s="528">
        <v>-612771</v>
      </c>
      <c r="AJ31" s="519">
        <v>642396</v>
      </c>
      <c r="AK31" s="518">
        <v>29625</v>
      </c>
      <c r="AL31" s="527">
        <v>86</v>
      </c>
      <c r="AM31" s="527">
        <v>581760</v>
      </c>
      <c r="AN31" s="528">
        <v>-35879</v>
      </c>
      <c r="AO31" s="528">
        <v>18541</v>
      </c>
      <c r="AP31" s="518">
        <v>-17338</v>
      </c>
      <c r="AQ31" s="527">
        <v>7</v>
      </c>
      <c r="AR31" s="527">
        <v>1013718</v>
      </c>
      <c r="AS31" s="528">
        <v>-29124</v>
      </c>
      <c r="AT31" s="528">
        <v>32443</v>
      </c>
      <c r="AU31" s="518">
        <v>3319</v>
      </c>
      <c r="AV31" s="527">
        <v>3</v>
      </c>
      <c r="AW31" s="527">
        <v>215395</v>
      </c>
      <c r="AX31" s="528">
        <v>-10925</v>
      </c>
      <c r="AY31" s="528">
        <v>8716</v>
      </c>
      <c r="AZ31" s="518">
        <v>-2209</v>
      </c>
      <c r="BA31" s="520">
        <v>0</v>
      </c>
      <c r="BB31" s="527">
        <v>53</v>
      </c>
      <c r="BC31" s="527">
        <v>959264</v>
      </c>
      <c r="BD31" s="528">
        <v>-59237</v>
      </c>
      <c r="BE31" s="519">
        <v>35725</v>
      </c>
      <c r="BF31" s="518">
        <v>-23512</v>
      </c>
      <c r="BG31" s="527">
        <v>1</v>
      </c>
      <c r="BH31" s="527">
        <v>116959</v>
      </c>
      <c r="BI31" s="528">
        <v>-4971</v>
      </c>
      <c r="BJ31" s="528">
        <v>5538</v>
      </c>
      <c r="BK31" s="518">
        <v>567</v>
      </c>
      <c r="BL31" s="520">
        <v>-22945</v>
      </c>
      <c r="BM31" s="517">
        <v>0</v>
      </c>
      <c r="BN31" s="518">
        <v>-22945</v>
      </c>
      <c r="BO31" s="517">
        <v>0</v>
      </c>
      <c r="BP31" s="517">
        <v>0</v>
      </c>
      <c r="BQ31" s="517">
        <v>0</v>
      </c>
      <c r="BR31" s="517">
        <v>2299</v>
      </c>
      <c r="BS31" s="517">
        <v>9742929</v>
      </c>
      <c r="BT31" s="518">
        <v>660937</v>
      </c>
      <c r="BU31" s="521">
        <v>53</v>
      </c>
      <c r="BV31" s="521">
        <v>959264</v>
      </c>
      <c r="BW31" s="516">
        <v>35725</v>
      </c>
    </row>
    <row r="32" spans="1:75" ht="12.75">
      <c r="A32" s="491">
        <f t="shared" si="1"/>
        <v>2004</v>
      </c>
      <c r="B32" s="491">
        <v>12</v>
      </c>
      <c r="C32" s="522">
        <v>17382304</v>
      </c>
      <c r="D32" s="531">
        <v>1598496</v>
      </c>
      <c r="E32" s="531">
        <v>18980800</v>
      </c>
      <c r="F32" s="525">
        <v>9340738</v>
      </c>
      <c r="G32" s="525">
        <v>445954</v>
      </c>
      <c r="H32" s="522">
        <v>9786692</v>
      </c>
      <c r="I32" s="525">
        <v>2996501</v>
      </c>
      <c r="J32" s="531">
        <v>-12069</v>
      </c>
      <c r="K32" s="531">
        <v>2984432</v>
      </c>
      <c r="L32" s="522">
        <v>209699</v>
      </c>
      <c r="M32" s="522">
        <v>1052718</v>
      </c>
      <c r="N32" s="522">
        <v>145152</v>
      </c>
      <c r="O32" s="525">
        <v>1197870</v>
      </c>
      <c r="P32" s="522">
        <v>33159493</v>
      </c>
      <c r="Q32" s="531">
        <v>31961623</v>
      </c>
      <c r="R32" s="531"/>
      <c r="S32" s="539">
        <v>-579118</v>
      </c>
      <c r="T32" s="537">
        <v>31938192.221698802</v>
      </c>
      <c r="U32" s="531">
        <v>23430.778301198035</v>
      </c>
      <c r="V32" s="516"/>
      <c r="W32" s="516"/>
      <c r="X32" s="516">
        <v>0</v>
      </c>
      <c r="Y32" s="516">
        <v>-25031</v>
      </c>
      <c r="Z32" s="516">
        <v>-25031</v>
      </c>
      <c r="AA32" s="505"/>
      <c r="AB32" s="517">
        <v>888</v>
      </c>
      <c r="AC32" s="517">
        <v>1692060</v>
      </c>
      <c r="AD32" s="518">
        <v>-104618</v>
      </c>
      <c r="AE32" s="518">
        <v>90003</v>
      </c>
      <c r="AF32" s="518">
        <v>-14615</v>
      </c>
      <c r="AG32" s="517">
        <v>2414</v>
      </c>
      <c r="AH32" s="517">
        <v>9994003</v>
      </c>
      <c r="AI32" s="518">
        <v>-668477</v>
      </c>
      <c r="AJ32" s="519">
        <v>700796</v>
      </c>
      <c r="AK32" s="518">
        <v>32319</v>
      </c>
      <c r="AL32" s="517">
        <v>94</v>
      </c>
      <c r="AM32" s="517">
        <v>634647</v>
      </c>
      <c r="AN32" s="518">
        <v>-39141</v>
      </c>
      <c r="AO32" s="518">
        <v>20227</v>
      </c>
      <c r="AP32" s="518">
        <v>-18914</v>
      </c>
      <c r="AQ32" s="517">
        <v>8</v>
      </c>
      <c r="AR32" s="517">
        <v>1105874</v>
      </c>
      <c r="AS32" s="518">
        <v>-31772</v>
      </c>
      <c r="AT32" s="518">
        <v>35392</v>
      </c>
      <c r="AU32" s="518">
        <v>3620</v>
      </c>
      <c r="AV32" s="517">
        <v>3</v>
      </c>
      <c r="AW32" s="517">
        <v>234976</v>
      </c>
      <c r="AX32" s="518">
        <v>-11918</v>
      </c>
      <c r="AY32" s="518">
        <v>9508</v>
      </c>
      <c r="AZ32" s="518">
        <v>-2410</v>
      </c>
      <c r="BA32" s="520">
        <v>0</v>
      </c>
      <c r="BB32" s="517">
        <v>58</v>
      </c>
      <c r="BC32" s="517">
        <v>1046470</v>
      </c>
      <c r="BD32" s="518">
        <v>-64622</v>
      </c>
      <c r="BE32" s="519">
        <v>38973</v>
      </c>
      <c r="BF32" s="518">
        <v>-25649</v>
      </c>
      <c r="BG32" s="517">
        <v>1</v>
      </c>
      <c r="BH32" s="517">
        <v>127592</v>
      </c>
      <c r="BI32" s="518">
        <v>-5423</v>
      </c>
      <c r="BJ32" s="518">
        <v>6041</v>
      </c>
      <c r="BK32" s="518">
        <v>618</v>
      </c>
      <c r="BL32" s="520">
        <v>-25031</v>
      </c>
      <c r="BM32" s="517">
        <v>0</v>
      </c>
      <c r="BN32" s="518">
        <v>-25031</v>
      </c>
      <c r="BO32" s="517">
        <v>0</v>
      </c>
      <c r="BP32" s="517">
        <v>0</v>
      </c>
      <c r="BQ32" s="517">
        <v>0</v>
      </c>
      <c r="BR32" s="517">
        <v>2508</v>
      </c>
      <c r="BS32" s="517">
        <v>10628650</v>
      </c>
      <c r="BT32" s="518">
        <v>721023</v>
      </c>
      <c r="BU32" s="521">
        <v>58</v>
      </c>
      <c r="BV32" s="521">
        <v>1046470</v>
      </c>
      <c r="BW32" s="516">
        <v>38973</v>
      </c>
    </row>
    <row r="33" spans="1:75" ht="12.75">
      <c r="B33" s="492" t="s">
        <v>112</v>
      </c>
      <c r="C33" s="525">
        <v>237328533</v>
      </c>
      <c r="D33" s="513">
        <v>1185074</v>
      </c>
      <c r="E33" s="513">
        <v>238513607</v>
      </c>
      <c r="F33" s="513">
        <v>121199815</v>
      </c>
      <c r="G33" s="513">
        <v>719001</v>
      </c>
      <c r="H33" s="531">
        <v>121918816</v>
      </c>
      <c r="I33" s="513">
        <v>42614547</v>
      </c>
      <c r="J33" s="513">
        <v>75779</v>
      </c>
      <c r="K33" s="513">
        <v>42690326</v>
      </c>
      <c r="L33" s="531">
        <v>2500128</v>
      </c>
      <c r="M33" s="531">
        <v>12529010</v>
      </c>
      <c r="N33" s="531">
        <v>1886902</v>
      </c>
      <c r="O33" s="531">
        <v>14415912</v>
      </c>
      <c r="P33" s="531">
        <v>420038789</v>
      </c>
      <c r="Q33" s="531">
        <v>405622877</v>
      </c>
      <c r="R33" s="531">
        <v>272669</v>
      </c>
      <c r="S33" s="539">
        <v>4892108</v>
      </c>
      <c r="T33" s="531">
        <v>399833445</v>
      </c>
      <c r="U33" s="531">
        <v>5789432</v>
      </c>
      <c r="V33" s="531"/>
      <c r="W33" s="531"/>
      <c r="X33" s="516">
        <v>0</v>
      </c>
      <c r="Y33" s="531">
        <v>-67069</v>
      </c>
      <c r="Z33" s="531">
        <v>-67069</v>
      </c>
      <c r="AA33" s="505"/>
      <c r="AB33" s="533"/>
      <c r="AC33" s="533">
        <v>10998390</v>
      </c>
      <c r="AD33" s="534">
        <v>-680018</v>
      </c>
      <c r="AE33" s="534">
        <v>585021</v>
      </c>
      <c r="AF33" s="534">
        <v>-94997</v>
      </c>
      <c r="AG33" s="533"/>
      <c r="AH33" s="533">
        <v>74880215</v>
      </c>
      <c r="AI33" s="534">
        <v>-4345101</v>
      </c>
      <c r="AJ33" s="535">
        <v>4484111</v>
      </c>
      <c r="AK33" s="534">
        <v>139010</v>
      </c>
      <c r="AL33" s="533"/>
      <c r="AM33" s="533">
        <v>4125207</v>
      </c>
      <c r="AN33" s="534">
        <v>-254418</v>
      </c>
      <c r="AO33" s="534">
        <v>202541</v>
      </c>
      <c r="AP33" s="534">
        <v>-51877</v>
      </c>
      <c r="AQ33" s="533"/>
      <c r="AR33" s="533">
        <v>7188182</v>
      </c>
      <c r="AS33" s="534">
        <v>-206518</v>
      </c>
      <c r="AT33" s="534">
        <v>230048</v>
      </c>
      <c r="AU33" s="534">
        <v>23530</v>
      </c>
      <c r="AV33" s="533"/>
      <c r="AW33" s="533">
        <v>1527344</v>
      </c>
      <c r="AX33" s="534">
        <v>-77468</v>
      </c>
      <c r="AY33" s="534">
        <v>61802</v>
      </c>
      <c r="AZ33" s="534">
        <v>-15666</v>
      </c>
      <c r="BA33" s="536">
        <v>0</v>
      </c>
      <c r="BB33" s="533"/>
      <c r="BC33" s="533">
        <v>6354486</v>
      </c>
      <c r="BD33" s="534">
        <v>-420044</v>
      </c>
      <c r="BE33" s="535">
        <v>348958</v>
      </c>
      <c r="BF33" s="534">
        <v>-71086</v>
      </c>
      <c r="BG33" s="533"/>
      <c r="BH33" s="533">
        <v>829348</v>
      </c>
      <c r="BI33" s="534">
        <v>-35250</v>
      </c>
      <c r="BJ33" s="534">
        <v>39267</v>
      </c>
      <c r="BK33" s="534">
        <v>4017</v>
      </c>
      <c r="BL33" s="536">
        <v>-67069</v>
      </c>
      <c r="BM33" s="517">
        <v>0</v>
      </c>
      <c r="BN33" s="534">
        <v>-67069</v>
      </c>
      <c r="BO33" s="517">
        <v>0</v>
      </c>
      <c r="BP33" s="517">
        <v>0</v>
      </c>
      <c r="BQ33" s="517">
        <v>0</v>
      </c>
      <c r="BS33" s="533">
        <v>79005422</v>
      </c>
      <c r="BT33" s="534">
        <v>4686652</v>
      </c>
      <c r="BV33" s="533">
        <v>6354486</v>
      </c>
      <c r="BW33" s="534">
        <v>348958</v>
      </c>
    </row>
    <row r="34" spans="1:75">
      <c r="A34" s="491">
        <f t="shared" ref="A34:A45" si="2">A21+1</f>
        <v>2005</v>
      </c>
      <c r="B34" s="491">
        <v>1</v>
      </c>
      <c r="C34" s="522">
        <v>21471727</v>
      </c>
      <c r="D34" s="531">
        <v>334127</v>
      </c>
      <c r="E34" s="531">
        <v>21805854</v>
      </c>
      <c r="F34" s="525">
        <v>9636070</v>
      </c>
      <c r="G34" s="525">
        <v>-797679</v>
      </c>
      <c r="H34" s="522">
        <v>8838391</v>
      </c>
      <c r="I34" s="525">
        <v>3045770</v>
      </c>
      <c r="J34" s="531">
        <v>-60424</v>
      </c>
      <c r="K34" s="531">
        <v>2985346</v>
      </c>
      <c r="L34" s="522">
        <v>209917</v>
      </c>
      <c r="M34" s="522">
        <v>1164791</v>
      </c>
      <c r="N34" s="522">
        <v>160033</v>
      </c>
      <c r="O34" s="525">
        <v>1324824</v>
      </c>
      <c r="P34" s="522">
        <v>35164332</v>
      </c>
      <c r="Q34" s="531">
        <v>33839508</v>
      </c>
      <c r="R34" s="531"/>
      <c r="S34" s="539">
        <v>-752790</v>
      </c>
      <c r="U34" s="531"/>
      <c r="V34" s="516"/>
      <c r="W34" s="516"/>
      <c r="X34" s="516">
        <v>0</v>
      </c>
      <c r="Y34" s="518">
        <v>-25031</v>
      </c>
      <c r="Z34" s="516">
        <v>-25031</v>
      </c>
      <c r="AA34" s="505"/>
      <c r="AB34" s="517">
        <v>888</v>
      </c>
      <c r="AC34" s="517">
        <v>1692060</v>
      </c>
      <c r="AD34" s="518">
        <v>-104618</v>
      </c>
      <c r="AE34" s="518">
        <v>90003</v>
      </c>
      <c r="AF34" s="518">
        <v>-14615</v>
      </c>
      <c r="AG34" s="517">
        <v>2414</v>
      </c>
      <c r="AH34" s="517">
        <v>9994003</v>
      </c>
      <c r="AI34" s="518">
        <v>-668477</v>
      </c>
      <c r="AJ34" s="519">
        <v>700796</v>
      </c>
      <c r="AK34" s="518">
        <v>32319</v>
      </c>
      <c r="AL34" s="517">
        <v>94</v>
      </c>
      <c r="AM34" s="517">
        <v>634647</v>
      </c>
      <c r="AN34" s="518">
        <v>-39141</v>
      </c>
      <c r="AO34" s="518">
        <v>20227</v>
      </c>
      <c r="AP34" s="518">
        <v>-18914</v>
      </c>
      <c r="AQ34" s="517">
        <v>8</v>
      </c>
      <c r="AR34" s="517">
        <v>1105874</v>
      </c>
      <c r="AS34" s="518">
        <v>-31772</v>
      </c>
      <c r="AT34" s="518">
        <v>35392</v>
      </c>
      <c r="AU34" s="518">
        <v>3620</v>
      </c>
      <c r="AV34" s="517">
        <v>3</v>
      </c>
      <c r="AW34" s="517">
        <v>234976</v>
      </c>
      <c r="AX34" s="518">
        <v>-11918</v>
      </c>
      <c r="AY34" s="518">
        <v>9508</v>
      </c>
      <c r="AZ34" s="518">
        <v>-2410</v>
      </c>
      <c r="BA34" s="520">
        <v>0</v>
      </c>
      <c r="BB34" s="517">
        <v>58</v>
      </c>
      <c r="BC34" s="517">
        <v>1046470</v>
      </c>
      <c r="BD34" s="518">
        <v>-64622</v>
      </c>
      <c r="BE34" s="519">
        <v>38973</v>
      </c>
      <c r="BF34" s="518">
        <v>-25649</v>
      </c>
      <c r="BG34" s="517">
        <v>1</v>
      </c>
      <c r="BH34" s="517">
        <v>127592</v>
      </c>
      <c r="BI34" s="518">
        <v>-5423</v>
      </c>
      <c r="BJ34" s="518">
        <v>6041</v>
      </c>
      <c r="BK34" s="518">
        <v>618</v>
      </c>
      <c r="BL34" s="520">
        <v>-25031</v>
      </c>
      <c r="BM34" s="517">
        <v>0</v>
      </c>
      <c r="BN34" s="518">
        <v>-25031</v>
      </c>
      <c r="BO34" s="517">
        <v>0</v>
      </c>
      <c r="BP34" s="517">
        <v>0</v>
      </c>
      <c r="BQ34" s="517">
        <v>0</v>
      </c>
      <c r="BR34" s="517">
        <v>2508</v>
      </c>
      <c r="BS34" s="517">
        <v>10628650</v>
      </c>
      <c r="BT34" s="518">
        <v>721023</v>
      </c>
      <c r="BU34" s="521">
        <v>58</v>
      </c>
      <c r="BV34" s="521">
        <v>1046470</v>
      </c>
      <c r="BW34" s="516">
        <v>38973</v>
      </c>
    </row>
    <row r="35" spans="1:75">
      <c r="A35" s="491">
        <f t="shared" si="2"/>
        <v>2005</v>
      </c>
      <c r="B35" s="491">
        <v>2</v>
      </c>
      <c r="C35" s="522">
        <v>19056878</v>
      </c>
      <c r="D35" s="531">
        <v>-1972755</v>
      </c>
      <c r="E35" s="531">
        <v>17084123</v>
      </c>
      <c r="F35" s="525">
        <v>9481470</v>
      </c>
      <c r="G35" s="525">
        <v>-647203</v>
      </c>
      <c r="H35" s="522">
        <v>8834267</v>
      </c>
      <c r="I35" s="525">
        <v>3006473</v>
      </c>
      <c r="J35" s="531">
        <v>-51621</v>
      </c>
      <c r="K35" s="531">
        <v>2954852</v>
      </c>
      <c r="L35" s="522">
        <v>210226</v>
      </c>
      <c r="M35" s="522">
        <v>967782</v>
      </c>
      <c r="N35" s="522">
        <v>135599</v>
      </c>
      <c r="O35" s="525">
        <v>1103381</v>
      </c>
      <c r="P35" s="522">
        <v>30186849</v>
      </c>
      <c r="Q35" s="531">
        <v>29083468</v>
      </c>
      <c r="R35" s="531"/>
      <c r="S35" s="539">
        <v>-371147</v>
      </c>
      <c r="U35" s="531"/>
      <c r="V35" s="516"/>
      <c r="W35" s="516"/>
      <c r="X35" s="516">
        <v>0</v>
      </c>
      <c r="Y35" s="518">
        <v>-25031</v>
      </c>
      <c r="Z35" s="516">
        <v>-25031</v>
      </c>
      <c r="AA35" s="505"/>
      <c r="AB35" s="517">
        <v>888</v>
      </c>
      <c r="AC35" s="517">
        <v>1692060</v>
      </c>
      <c r="AD35" s="518">
        <v>-104618</v>
      </c>
      <c r="AE35" s="518">
        <v>90003</v>
      </c>
      <c r="AF35" s="518">
        <v>-14615</v>
      </c>
      <c r="AG35" s="517">
        <v>2414</v>
      </c>
      <c r="AH35" s="517">
        <v>9994003</v>
      </c>
      <c r="AI35" s="518">
        <v>-668477</v>
      </c>
      <c r="AJ35" s="519">
        <v>700796</v>
      </c>
      <c r="AK35" s="518">
        <v>32319</v>
      </c>
      <c r="AL35" s="517">
        <v>94</v>
      </c>
      <c r="AM35" s="517">
        <v>634647</v>
      </c>
      <c r="AN35" s="518">
        <v>-39141</v>
      </c>
      <c r="AO35" s="518">
        <v>20227</v>
      </c>
      <c r="AP35" s="518">
        <v>-18914</v>
      </c>
      <c r="AQ35" s="517">
        <v>8</v>
      </c>
      <c r="AR35" s="517">
        <v>1105874</v>
      </c>
      <c r="AS35" s="518">
        <v>-31772</v>
      </c>
      <c r="AT35" s="518">
        <v>35392</v>
      </c>
      <c r="AU35" s="518">
        <v>3620</v>
      </c>
      <c r="AV35" s="517">
        <v>3</v>
      </c>
      <c r="AW35" s="517">
        <v>234976</v>
      </c>
      <c r="AX35" s="518">
        <v>-11918</v>
      </c>
      <c r="AY35" s="518">
        <v>9508</v>
      </c>
      <c r="AZ35" s="518">
        <v>-2410</v>
      </c>
      <c r="BA35" s="520">
        <v>0</v>
      </c>
      <c r="BB35" s="517">
        <v>58</v>
      </c>
      <c r="BC35" s="517">
        <v>1046470</v>
      </c>
      <c r="BD35" s="518">
        <v>-64622</v>
      </c>
      <c r="BE35" s="519">
        <v>38973</v>
      </c>
      <c r="BF35" s="518">
        <v>-25649</v>
      </c>
      <c r="BG35" s="517">
        <v>1</v>
      </c>
      <c r="BH35" s="517">
        <v>127592</v>
      </c>
      <c r="BI35" s="518">
        <v>-5423</v>
      </c>
      <c r="BJ35" s="518">
        <v>6041</v>
      </c>
      <c r="BK35" s="518">
        <v>618</v>
      </c>
      <c r="BL35" s="520">
        <v>-25031</v>
      </c>
      <c r="BM35" s="517">
        <v>0</v>
      </c>
      <c r="BN35" s="518">
        <v>-25031</v>
      </c>
      <c r="BO35" s="517">
        <v>0</v>
      </c>
      <c r="BP35" s="517">
        <v>0</v>
      </c>
      <c r="BQ35" s="517">
        <v>0</v>
      </c>
      <c r="BR35" s="517">
        <v>2508</v>
      </c>
      <c r="BS35" s="517">
        <v>10628650</v>
      </c>
      <c r="BT35" s="518">
        <v>721023</v>
      </c>
      <c r="BU35" s="521">
        <v>58</v>
      </c>
      <c r="BV35" s="521">
        <v>1046470</v>
      </c>
      <c r="BW35" s="516">
        <v>38973</v>
      </c>
    </row>
    <row r="36" spans="1:75">
      <c r="A36" s="491">
        <f t="shared" si="2"/>
        <v>2005</v>
      </c>
      <c r="B36" s="491">
        <v>3</v>
      </c>
      <c r="C36" s="522">
        <v>17225223</v>
      </c>
      <c r="D36" s="531">
        <v>449809</v>
      </c>
      <c r="E36" s="531">
        <v>17675032</v>
      </c>
      <c r="F36" s="525">
        <v>9288771</v>
      </c>
      <c r="G36" s="525">
        <v>315013</v>
      </c>
      <c r="H36" s="522">
        <v>9603784</v>
      </c>
      <c r="I36" s="525">
        <v>3273661</v>
      </c>
      <c r="J36" s="531">
        <v>49983</v>
      </c>
      <c r="K36" s="531">
        <v>3323644</v>
      </c>
      <c r="L36" s="522">
        <v>210460</v>
      </c>
      <c r="M36" s="522">
        <v>962444</v>
      </c>
      <c r="N36" s="522">
        <v>140527</v>
      </c>
      <c r="O36" s="525">
        <v>1102971</v>
      </c>
      <c r="P36" s="522">
        <v>31915891</v>
      </c>
      <c r="Q36" s="531">
        <v>30812920</v>
      </c>
      <c r="R36" s="531"/>
      <c r="S36" s="539">
        <v>-357083</v>
      </c>
      <c r="U36" s="531"/>
      <c r="V36" s="516"/>
      <c r="W36" s="516"/>
      <c r="X36" s="516">
        <v>0</v>
      </c>
      <c r="Y36" s="518">
        <v>-25031</v>
      </c>
      <c r="Z36" s="516">
        <v>-25031</v>
      </c>
      <c r="AA36" s="505"/>
      <c r="AB36" s="517">
        <v>888</v>
      </c>
      <c r="AC36" s="517">
        <v>1692060</v>
      </c>
      <c r="AD36" s="518">
        <v>-104618</v>
      </c>
      <c r="AE36" s="518">
        <v>90003</v>
      </c>
      <c r="AF36" s="518">
        <v>-14615</v>
      </c>
      <c r="AG36" s="517">
        <v>2414</v>
      </c>
      <c r="AH36" s="517">
        <v>9994003</v>
      </c>
      <c r="AI36" s="518">
        <v>-668477</v>
      </c>
      <c r="AJ36" s="519">
        <v>700796</v>
      </c>
      <c r="AK36" s="518">
        <v>32319</v>
      </c>
      <c r="AL36" s="517">
        <v>94</v>
      </c>
      <c r="AM36" s="517">
        <v>634647</v>
      </c>
      <c r="AN36" s="518">
        <v>-39141</v>
      </c>
      <c r="AO36" s="518">
        <v>20227</v>
      </c>
      <c r="AP36" s="518">
        <v>-18914</v>
      </c>
      <c r="AQ36" s="517">
        <v>8</v>
      </c>
      <c r="AR36" s="517">
        <v>1105874</v>
      </c>
      <c r="AS36" s="518">
        <v>-31772</v>
      </c>
      <c r="AT36" s="518">
        <v>35392</v>
      </c>
      <c r="AU36" s="518">
        <v>3620</v>
      </c>
      <c r="AV36" s="517">
        <v>3</v>
      </c>
      <c r="AW36" s="517">
        <v>234976</v>
      </c>
      <c r="AX36" s="518">
        <v>-11918</v>
      </c>
      <c r="AY36" s="518">
        <v>9508</v>
      </c>
      <c r="AZ36" s="518">
        <v>-2410</v>
      </c>
      <c r="BA36" s="520">
        <v>0</v>
      </c>
      <c r="BB36" s="517">
        <v>58</v>
      </c>
      <c r="BC36" s="517">
        <v>1046470</v>
      </c>
      <c r="BD36" s="518">
        <v>-64622</v>
      </c>
      <c r="BE36" s="519">
        <v>38973</v>
      </c>
      <c r="BF36" s="518">
        <v>-25649</v>
      </c>
      <c r="BG36" s="517">
        <v>1</v>
      </c>
      <c r="BH36" s="517">
        <v>127592</v>
      </c>
      <c r="BI36" s="518">
        <v>-5423</v>
      </c>
      <c r="BJ36" s="518">
        <v>6041</v>
      </c>
      <c r="BK36" s="518">
        <v>618</v>
      </c>
      <c r="BL36" s="520">
        <v>-25031</v>
      </c>
      <c r="BM36" s="517">
        <v>0</v>
      </c>
      <c r="BN36" s="518">
        <v>-25031</v>
      </c>
      <c r="BO36" s="517">
        <v>0</v>
      </c>
      <c r="BP36" s="517">
        <v>0</v>
      </c>
      <c r="BQ36" s="517">
        <v>0</v>
      </c>
      <c r="BR36" s="517">
        <v>2508</v>
      </c>
      <c r="BS36" s="517">
        <v>10628650</v>
      </c>
      <c r="BT36" s="518">
        <v>721023</v>
      </c>
      <c r="BU36" s="521">
        <v>58</v>
      </c>
      <c r="BV36" s="521">
        <v>1046470</v>
      </c>
      <c r="BW36" s="516">
        <v>38973</v>
      </c>
    </row>
    <row r="37" spans="1:75">
      <c r="A37" s="491">
        <f t="shared" si="2"/>
        <v>2005</v>
      </c>
      <c r="B37" s="491">
        <v>4</v>
      </c>
      <c r="C37" s="522">
        <v>15806757</v>
      </c>
      <c r="D37" s="531">
        <v>-345080</v>
      </c>
      <c r="E37" s="531">
        <v>15461677</v>
      </c>
      <c r="F37" s="525">
        <v>9524423</v>
      </c>
      <c r="G37" s="525">
        <v>511358</v>
      </c>
      <c r="H37" s="522">
        <v>10035781</v>
      </c>
      <c r="I37" s="525">
        <v>3361348</v>
      </c>
      <c r="J37" s="531">
        <v>51740</v>
      </c>
      <c r="K37" s="531">
        <v>3413088</v>
      </c>
      <c r="L37" s="522">
        <v>210700</v>
      </c>
      <c r="M37" s="522">
        <v>908942</v>
      </c>
      <c r="N37" s="522">
        <v>145653</v>
      </c>
      <c r="O37" s="525">
        <v>1054595</v>
      </c>
      <c r="P37" s="522">
        <v>30175841</v>
      </c>
      <c r="Q37" s="531">
        <v>29121246</v>
      </c>
      <c r="R37" s="531"/>
      <c r="S37" s="539">
        <v>559598</v>
      </c>
      <c r="U37" s="531"/>
      <c r="V37" s="516"/>
      <c r="W37" s="516"/>
      <c r="X37" s="516">
        <v>0</v>
      </c>
      <c r="Y37" s="518">
        <v>-25031</v>
      </c>
      <c r="Z37" s="516">
        <v>-25031</v>
      </c>
      <c r="AA37" s="492"/>
      <c r="AB37" s="517">
        <v>888</v>
      </c>
      <c r="AC37" s="517">
        <v>1692060</v>
      </c>
      <c r="AD37" s="518">
        <v>-104618</v>
      </c>
      <c r="AE37" s="518">
        <v>90003</v>
      </c>
      <c r="AF37" s="518">
        <v>-14615</v>
      </c>
      <c r="AG37" s="517">
        <v>2414</v>
      </c>
      <c r="AH37" s="517">
        <v>9994003</v>
      </c>
      <c r="AI37" s="518">
        <v>-668477</v>
      </c>
      <c r="AJ37" s="519">
        <v>700796</v>
      </c>
      <c r="AK37" s="518">
        <v>32319</v>
      </c>
      <c r="AL37" s="517">
        <v>94</v>
      </c>
      <c r="AM37" s="517">
        <v>634647</v>
      </c>
      <c r="AN37" s="518">
        <v>-39141</v>
      </c>
      <c r="AO37" s="518">
        <v>20227</v>
      </c>
      <c r="AP37" s="518">
        <v>-18914</v>
      </c>
      <c r="AQ37" s="517">
        <v>8</v>
      </c>
      <c r="AR37" s="517">
        <v>1105874</v>
      </c>
      <c r="AS37" s="518">
        <v>-31772</v>
      </c>
      <c r="AT37" s="518">
        <v>35392</v>
      </c>
      <c r="AU37" s="518">
        <v>3620</v>
      </c>
      <c r="AV37" s="517">
        <v>3</v>
      </c>
      <c r="AW37" s="517">
        <v>234976</v>
      </c>
      <c r="AX37" s="518">
        <v>-11918</v>
      </c>
      <c r="AY37" s="518">
        <v>9508</v>
      </c>
      <c r="AZ37" s="518">
        <v>-2410</v>
      </c>
      <c r="BA37" s="520">
        <v>0</v>
      </c>
      <c r="BB37" s="517">
        <v>58</v>
      </c>
      <c r="BC37" s="517">
        <v>1046470</v>
      </c>
      <c r="BD37" s="518">
        <v>-64622</v>
      </c>
      <c r="BE37" s="519">
        <v>38973</v>
      </c>
      <c r="BF37" s="518">
        <v>-25649</v>
      </c>
      <c r="BG37" s="517">
        <v>1</v>
      </c>
      <c r="BH37" s="517">
        <v>127592</v>
      </c>
      <c r="BI37" s="518">
        <v>-5423</v>
      </c>
      <c r="BJ37" s="518">
        <v>6041</v>
      </c>
      <c r="BK37" s="518">
        <v>618</v>
      </c>
      <c r="BL37" s="520">
        <v>-25031</v>
      </c>
      <c r="BM37" s="517">
        <v>0</v>
      </c>
      <c r="BN37" s="518">
        <v>-25031</v>
      </c>
      <c r="BO37" s="517">
        <v>0</v>
      </c>
      <c r="BP37" s="517">
        <v>0</v>
      </c>
      <c r="BQ37" s="517">
        <v>0</v>
      </c>
      <c r="BR37" s="517">
        <v>2508</v>
      </c>
      <c r="BS37" s="517">
        <v>10628650</v>
      </c>
      <c r="BT37" s="518">
        <v>721023</v>
      </c>
      <c r="BU37" s="521">
        <v>58</v>
      </c>
      <c r="BV37" s="521">
        <v>1046470</v>
      </c>
      <c r="BW37" s="516">
        <v>38973</v>
      </c>
    </row>
    <row r="38" spans="1:75">
      <c r="A38" s="491">
        <f t="shared" si="2"/>
        <v>2005</v>
      </c>
      <c r="B38" s="491">
        <v>5</v>
      </c>
      <c r="C38" s="522">
        <v>17993467</v>
      </c>
      <c r="D38" s="531">
        <v>3202235</v>
      </c>
      <c r="E38" s="531">
        <v>21195702</v>
      </c>
      <c r="F38" s="525">
        <v>10017743</v>
      </c>
      <c r="G38" s="525">
        <v>1386496</v>
      </c>
      <c r="H38" s="522">
        <v>11404239</v>
      </c>
      <c r="I38" s="525">
        <v>3729810</v>
      </c>
      <c r="J38" s="531">
        <v>145308</v>
      </c>
      <c r="K38" s="531">
        <v>3875118</v>
      </c>
      <c r="L38" s="522">
        <v>210937</v>
      </c>
      <c r="M38" s="522">
        <v>1082158</v>
      </c>
      <c r="N38" s="522">
        <v>169570</v>
      </c>
      <c r="O38" s="525">
        <v>1251728</v>
      </c>
      <c r="P38" s="522">
        <v>37937724</v>
      </c>
      <c r="Q38" s="531">
        <v>36685996</v>
      </c>
      <c r="R38" s="531"/>
      <c r="S38" s="539">
        <v>1313368</v>
      </c>
      <c r="U38" s="531"/>
      <c r="V38" s="516"/>
      <c r="W38" s="516"/>
      <c r="X38" s="516">
        <v>0</v>
      </c>
      <c r="Y38" s="518">
        <v>-25031</v>
      </c>
      <c r="Z38" s="516">
        <v>-25031</v>
      </c>
      <c r="AA38" s="513"/>
      <c r="AB38" s="517">
        <v>888</v>
      </c>
      <c r="AC38" s="517">
        <v>1692060</v>
      </c>
      <c r="AD38" s="518">
        <v>-104618</v>
      </c>
      <c r="AE38" s="518">
        <v>90003</v>
      </c>
      <c r="AF38" s="518">
        <v>-14615</v>
      </c>
      <c r="AG38" s="517">
        <v>2414</v>
      </c>
      <c r="AH38" s="517">
        <v>9994003</v>
      </c>
      <c r="AI38" s="518">
        <v>-668477</v>
      </c>
      <c r="AJ38" s="519">
        <v>700796</v>
      </c>
      <c r="AK38" s="518">
        <v>32319</v>
      </c>
      <c r="AL38" s="517">
        <v>94</v>
      </c>
      <c r="AM38" s="517">
        <v>634647</v>
      </c>
      <c r="AN38" s="518">
        <v>-39141</v>
      </c>
      <c r="AO38" s="518">
        <v>20227</v>
      </c>
      <c r="AP38" s="518">
        <v>-18914</v>
      </c>
      <c r="AQ38" s="517">
        <v>8</v>
      </c>
      <c r="AR38" s="517">
        <v>1105874</v>
      </c>
      <c r="AS38" s="518">
        <v>-31772</v>
      </c>
      <c r="AT38" s="518">
        <v>35392</v>
      </c>
      <c r="AU38" s="518">
        <v>3620</v>
      </c>
      <c r="AV38" s="517">
        <v>3</v>
      </c>
      <c r="AW38" s="517">
        <v>234976</v>
      </c>
      <c r="AX38" s="518">
        <v>-11918</v>
      </c>
      <c r="AY38" s="518">
        <v>9508</v>
      </c>
      <c r="AZ38" s="518">
        <v>-2410</v>
      </c>
      <c r="BA38" s="520">
        <v>0</v>
      </c>
      <c r="BB38" s="517">
        <v>58</v>
      </c>
      <c r="BC38" s="517">
        <v>1046470</v>
      </c>
      <c r="BD38" s="518">
        <v>-64622</v>
      </c>
      <c r="BE38" s="519">
        <v>38973</v>
      </c>
      <c r="BF38" s="518">
        <v>-25649</v>
      </c>
      <c r="BG38" s="517">
        <v>1</v>
      </c>
      <c r="BH38" s="517">
        <v>127592</v>
      </c>
      <c r="BI38" s="518">
        <v>-5423</v>
      </c>
      <c r="BJ38" s="518">
        <v>6041</v>
      </c>
      <c r="BK38" s="518">
        <v>618</v>
      </c>
      <c r="BL38" s="520">
        <v>-25031</v>
      </c>
      <c r="BM38" s="517">
        <v>0</v>
      </c>
      <c r="BN38" s="518">
        <v>-25031</v>
      </c>
      <c r="BO38" s="517">
        <v>0</v>
      </c>
      <c r="BP38" s="517">
        <v>0</v>
      </c>
      <c r="BQ38" s="517">
        <v>0</v>
      </c>
      <c r="BR38" s="517">
        <v>2508</v>
      </c>
      <c r="BS38" s="517">
        <v>10628650</v>
      </c>
      <c r="BT38" s="518">
        <v>721023</v>
      </c>
      <c r="BU38" s="521">
        <v>58</v>
      </c>
      <c r="BV38" s="521">
        <v>1046470</v>
      </c>
      <c r="BW38" s="516">
        <v>38973</v>
      </c>
    </row>
    <row r="39" spans="1:75">
      <c r="A39" s="491">
        <f t="shared" si="2"/>
        <v>2005</v>
      </c>
      <c r="B39" s="491">
        <v>6</v>
      </c>
      <c r="C39" s="522">
        <v>22688909</v>
      </c>
      <c r="D39" s="531">
        <v>1815012</v>
      </c>
      <c r="E39" s="531">
        <v>24503921</v>
      </c>
      <c r="F39" s="525">
        <v>11276552</v>
      </c>
      <c r="G39" s="525">
        <v>348647</v>
      </c>
      <c r="H39" s="522">
        <v>11625199</v>
      </c>
      <c r="I39" s="525">
        <v>4405376</v>
      </c>
      <c r="J39" s="531">
        <v>53858</v>
      </c>
      <c r="K39" s="531">
        <v>4459234</v>
      </c>
      <c r="L39" s="522">
        <v>211295</v>
      </c>
      <c r="M39" s="522">
        <v>1173649</v>
      </c>
      <c r="N39" s="522">
        <v>183082</v>
      </c>
      <c r="O39" s="525">
        <v>1356731</v>
      </c>
      <c r="P39" s="522">
        <v>42156380</v>
      </c>
      <c r="Q39" s="531">
        <v>40799649</v>
      </c>
      <c r="R39" s="531"/>
      <c r="S39" s="539">
        <v>415089</v>
      </c>
      <c r="U39" s="531"/>
      <c r="V39" s="516"/>
      <c r="W39" s="516"/>
      <c r="X39" s="516">
        <v>0</v>
      </c>
      <c r="Y39" s="518">
        <v>13222</v>
      </c>
      <c r="Z39" s="516">
        <v>13222</v>
      </c>
      <c r="AA39" s="513"/>
      <c r="AB39" s="517">
        <v>888</v>
      </c>
      <c r="AC39" s="517">
        <v>1692060</v>
      </c>
      <c r="AD39" s="518">
        <v>-104618</v>
      </c>
      <c r="AE39" s="518">
        <v>90003</v>
      </c>
      <c r="AF39" s="518">
        <v>-14615</v>
      </c>
      <c r="AG39" s="517">
        <v>2414</v>
      </c>
      <c r="AH39" s="517">
        <v>13961681</v>
      </c>
      <c r="AI39" s="518">
        <v>-668477</v>
      </c>
      <c r="AJ39" s="519">
        <v>672370</v>
      </c>
      <c r="AK39" s="518">
        <v>3893</v>
      </c>
      <c r="AL39" s="517">
        <v>94</v>
      </c>
      <c r="AM39" s="517">
        <v>634647</v>
      </c>
      <c r="AN39" s="518">
        <v>-39141</v>
      </c>
      <c r="AO39" s="518">
        <v>48653</v>
      </c>
      <c r="AP39" s="518">
        <v>9512</v>
      </c>
      <c r="AQ39" s="517">
        <v>8</v>
      </c>
      <c r="AR39" s="517">
        <v>1105874</v>
      </c>
      <c r="AS39" s="518">
        <v>-31772</v>
      </c>
      <c r="AT39" s="518">
        <v>35392</v>
      </c>
      <c r="AU39" s="518">
        <v>3620</v>
      </c>
      <c r="AV39" s="517">
        <v>3</v>
      </c>
      <c r="AW39" s="517">
        <v>234976</v>
      </c>
      <c r="AX39" s="518">
        <v>-11918</v>
      </c>
      <c r="AY39" s="518">
        <v>9508</v>
      </c>
      <c r="AZ39" s="518">
        <v>-2410</v>
      </c>
      <c r="BA39" s="520">
        <v>0</v>
      </c>
      <c r="BB39" s="517">
        <v>58</v>
      </c>
      <c r="BC39" s="517">
        <v>867442</v>
      </c>
      <c r="BD39" s="518">
        <v>-64622</v>
      </c>
      <c r="BE39" s="519">
        <v>77226</v>
      </c>
      <c r="BF39" s="518">
        <v>12604</v>
      </c>
      <c r="BG39" s="517">
        <v>1</v>
      </c>
      <c r="BH39" s="517">
        <v>127592</v>
      </c>
      <c r="BI39" s="518">
        <v>-5423</v>
      </c>
      <c r="BJ39" s="518">
        <v>6041</v>
      </c>
      <c r="BK39" s="518">
        <v>618</v>
      </c>
      <c r="BL39" s="520">
        <v>13222</v>
      </c>
      <c r="BM39" s="517">
        <v>0</v>
      </c>
      <c r="BN39" s="518">
        <v>13222</v>
      </c>
      <c r="BO39" s="517">
        <v>0</v>
      </c>
      <c r="BP39" s="517">
        <v>0</v>
      </c>
      <c r="BQ39" s="517">
        <v>0</v>
      </c>
      <c r="BR39" s="517">
        <v>2508</v>
      </c>
      <c r="BS39" s="517">
        <v>14596328</v>
      </c>
      <c r="BT39" s="518">
        <v>721023</v>
      </c>
      <c r="BU39" s="521">
        <v>58</v>
      </c>
      <c r="BV39" s="521">
        <v>867442</v>
      </c>
      <c r="BW39" s="516">
        <v>77226</v>
      </c>
    </row>
    <row r="40" spans="1:75">
      <c r="A40" s="491">
        <f t="shared" si="2"/>
        <v>2005</v>
      </c>
      <c r="B40" s="491">
        <v>7</v>
      </c>
      <c r="C40" s="522">
        <v>25491400</v>
      </c>
      <c r="D40" s="531">
        <v>1039817</v>
      </c>
      <c r="E40" s="531">
        <v>26531217</v>
      </c>
      <c r="F40" s="525">
        <v>11645870</v>
      </c>
      <c r="G40" s="525">
        <v>16920</v>
      </c>
      <c r="H40" s="522">
        <v>11662790</v>
      </c>
      <c r="I40" s="525">
        <v>4301769</v>
      </c>
      <c r="J40" s="531">
        <v>-26642</v>
      </c>
      <c r="K40" s="531">
        <v>4275127</v>
      </c>
      <c r="L40" s="522">
        <v>211450</v>
      </c>
      <c r="M40" s="522">
        <v>1293288</v>
      </c>
      <c r="N40" s="522">
        <v>204342</v>
      </c>
      <c r="O40" s="525">
        <v>1497630</v>
      </c>
      <c r="P40" s="522">
        <v>44178214</v>
      </c>
      <c r="Q40" s="531">
        <v>42680584</v>
      </c>
      <c r="R40" s="531"/>
      <c r="S40" s="539">
        <v>919286</v>
      </c>
      <c r="U40" s="531"/>
      <c r="V40" s="516"/>
      <c r="W40" s="516"/>
      <c r="X40" s="516">
        <v>0</v>
      </c>
      <c r="Y40" s="518">
        <v>13222</v>
      </c>
      <c r="Z40" s="516">
        <v>13222</v>
      </c>
      <c r="AA40" s="513"/>
      <c r="AB40" s="517">
        <v>888</v>
      </c>
      <c r="AC40" s="517">
        <v>1692060</v>
      </c>
      <c r="AD40" s="518">
        <v>-104618</v>
      </c>
      <c r="AE40" s="518">
        <v>90003</v>
      </c>
      <c r="AF40" s="518">
        <v>-14615</v>
      </c>
      <c r="AG40" s="517">
        <v>2414</v>
      </c>
      <c r="AH40" s="517">
        <v>13961681</v>
      </c>
      <c r="AI40" s="518">
        <v>-668477</v>
      </c>
      <c r="AJ40" s="519">
        <v>672370</v>
      </c>
      <c r="AK40" s="518">
        <v>3893</v>
      </c>
      <c r="AL40" s="517">
        <v>94</v>
      </c>
      <c r="AM40" s="517">
        <v>634647</v>
      </c>
      <c r="AN40" s="518">
        <v>-39141</v>
      </c>
      <c r="AO40" s="518">
        <v>48653</v>
      </c>
      <c r="AP40" s="518">
        <v>9512</v>
      </c>
      <c r="AQ40" s="517">
        <v>8</v>
      </c>
      <c r="AR40" s="517">
        <v>1105874</v>
      </c>
      <c r="AS40" s="518">
        <v>-31772</v>
      </c>
      <c r="AT40" s="518">
        <v>35392</v>
      </c>
      <c r="AU40" s="518">
        <v>3620</v>
      </c>
      <c r="AV40" s="517">
        <v>3</v>
      </c>
      <c r="AW40" s="517">
        <v>234976</v>
      </c>
      <c r="AX40" s="518">
        <v>-11918</v>
      </c>
      <c r="AY40" s="518">
        <v>9508</v>
      </c>
      <c r="AZ40" s="518">
        <v>-2410</v>
      </c>
      <c r="BA40" s="520">
        <v>0</v>
      </c>
      <c r="BB40" s="517">
        <v>58</v>
      </c>
      <c r="BC40" s="517">
        <v>867442</v>
      </c>
      <c r="BD40" s="518">
        <v>-64622</v>
      </c>
      <c r="BE40" s="519">
        <v>77226</v>
      </c>
      <c r="BF40" s="518">
        <v>12604</v>
      </c>
      <c r="BG40" s="517">
        <v>1</v>
      </c>
      <c r="BH40" s="517">
        <v>127592</v>
      </c>
      <c r="BI40" s="518">
        <v>-5423</v>
      </c>
      <c r="BJ40" s="518">
        <v>6041</v>
      </c>
      <c r="BK40" s="518">
        <v>618</v>
      </c>
      <c r="BL40" s="520">
        <v>13222</v>
      </c>
      <c r="BM40" s="517">
        <v>0</v>
      </c>
      <c r="BN40" s="518">
        <v>13222</v>
      </c>
      <c r="BO40" s="517">
        <v>0</v>
      </c>
      <c r="BP40" s="517">
        <v>0</v>
      </c>
      <c r="BQ40" s="517">
        <v>0</v>
      </c>
      <c r="BR40" s="517">
        <v>2508</v>
      </c>
      <c r="BS40" s="517">
        <v>14596328</v>
      </c>
      <c r="BT40" s="518">
        <v>721023</v>
      </c>
      <c r="BU40" s="521">
        <v>58</v>
      </c>
      <c r="BV40" s="521">
        <v>867442</v>
      </c>
      <c r="BW40" s="516">
        <v>77226</v>
      </c>
    </row>
    <row r="41" spans="1:75">
      <c r="A41" s="491">
        <f t="shared" si="2"/>
        <v>2005</v>
      </c>
      <c r="B41" s="491">
        <v>8</v>
      </c>
      <c r="C41" s="522">
        <v>26137993</v>
      </c>
      <c r="D41" s="531">
        <v>561745</v>
      </c>
      <c r="E41" s="531">
        <v>26699738</v>
      </c>
      <c r="F41" s="525">
        <v>12016818</v>
      </c>
      <c r="G41" s="525">
        <v>241834</v>
      </c>
      <c r="H41" s="522">
        <v>12258652</v>
      </c>
      <c r="I41" s="525">
        <v>4342434</v>
      </c>
      <c r="J41" s="531">
        <v>-47069</v>
      </c>
      <c r="K41" s="531">
        <v>4295365</v>
      </c>
      <c r="L41" s="522">
        <v>211678</v>
      </c>
      <c r="M41" s="522">
        <v>1271925</v>
      </c>
      <c r="N41" s="522">
        <v>204173</v>
      </c>
      <c r="O41" s="525">
        <v>1476098</v>
      </c>
      <c r="P41" s="522">
        <v>44941531</v>
      </c>
      <c r="Q41" s="531">
        <v>43465433</v>
      </c>
      <c r="R41" s="531"/>
      <c r="S41" s="539">
        <v>369325</v>
      </c>
      <c r="U41" s="531"/>
      <c r="V41" s="516"/>
      <c r="W41" s="516"/>
      <c r="X41" s="516">
        <v>0</v>
      </c>
      <c r="Y41" s="518">
        <v>13222</v>
      </c>
      <c r="Z41" s="516">
        <v>13222</v>
      </c>
      <c r="AA41" s="513"/>
      <c r="AB41" s="517">
        <v>888</v>
      </c>
      <c r="AC41" s="517">
        <v>1692060</v>
      </c>
      <c r="AD41" s="518">
        <v>-104618</v>
      </c>
      <c r="AE41" s="518">
        <v>90003</v>
      </c>
      <c r="AF41" s="518">
        <v>-14615</v>
      </c>
      <c r="AG41" s="517">
        <v>2414</v>
      </c>
      <c r="AH41" s="517">
        <v>13961681</v>
      </c>
      <c r="AI41" s="518">
        <v>-668477</v>
      </c>
      <c r="AJ41" s="519">
        <v>672370</v>
      </c>
      <c r="AK41" s="518">
        <v>3893</v>
      </c>
      <c r="AL41" s="517">
        <v>94</v>
      </c>
      <c r="AM41" s="517">
        <v>634647</v>
      </c>
      <c r="AN41" s="518">
        <v>-39141</v>
      </c>
      <c r="AO41" s="518">
        <v>48653</v>
      </c>
      <c r="AP41" s="518">
        <v>9512</v>
      </c>
      <c r="AQ41" s="517">
        <v>8</v>
      </c>
      <c r="AR41" s="517">
        <v>1105874</v>
      </c>
      <c r="AS41" s="518">
        <v>-31772</v>
      </c>
      <c r="AT41" s="518">
        <v>35392</v>
      </c>
      <c r="AU41" s="518">
        <v>3620</v>
      </c>
      <c r="AV41" s="517">
        <v>3</v>
      </c>
      <c r="AW41" s="517">
        <v>234976</v>
      </c>
      <c r="AX41" s="518">
        <v>-11918</v>
      </c>
      <c r="AY41" s="518">
        <v>9508</v>
      </c>
      <c r="AZ41" s="518">
        <v>-2410</v>
      </c>
      <c r="BA41" s="520">
        <v>0</v>
      </c>
      <c r="BB41" s="517">
        <v>58</v>
      </c>
      <c r="BC41" s="517">
        <v>867442</v>
      </c>
      <c r="BD41" s="518">
        <v>-64622</v>
      </c>
      <c r="BE41" s="519">
        <v>77226</v>
      </c>
      <c r="BF41" s="518">
        <v>12604</v>
      </c>
      <c r="BG41" s="517">
        <v>1</v>
      </c>
      <c r="BH41" s="517">
        <v>127592</v>
      </c>
      <c r="BI41" s="518">
        <v>-5423</v>
      </c>
      <c r="BJ41" s="518">
        <v>6041</v>
      </c>
      <c r="BK41" s="518">
        <v>618</v>
      </c>
      <c r="BL41" s="520">
        <v>13222</v>
      </c>
      <c r="BM41" s="517">
        <v>0</v>
      </c>
      <c r="BN41" s="518">
        <v>13222</v>
      </c>
      <c r="BO41" s="517">
        <v>0</v>
      </c>
      <c r="BP41" s="517">
        <v>0</v>
      </c>
      <c r="BQ41" s="517">
        <v>0</v>
      </c>
      <c r="BR41" s="517">
        <v>2508</v>
      </c>
      <c r="BS41" s="517">
        <v>14596328</v>
      </c>
      <c r="BT41" s="518">
        <v>721023</v>
      </c>
      <c r="BU41" s="521">
        <v>58</v>
      </c>
      <c r="BV41" s="521">
        <v>867442</v>
      </c>
      <c r="BW41" s="516">
        <v>77226</v>
      </c>
    </row>
    <row r="42" spans="1:75">
      <c r="A42" s="491">
        <f t="shared" si="2"/>
        <v>2005</v>
      </c>
      <c r="B42" s="491">
        <v>9</v>
      </c>
      <c r="C42" s="522">
        <v>23280792</v>
      </c>
      <c r="D42" s="531">
        <v>-2709777</v>
      </c>
      <c r="E42" s="531">
        <v>20571015</v>
      </c>
      <c r="F42" s="525">
        <v>11548978</v>
      </c>
      <c r="G42" s="525">
        <v>-722035</v>
      </c>
      <c r="H42" s="522">
        <v>10826943</v>
      </c>
      <c r="I42" s="525">
        <v>4095688</v>
      </c>
      <c r="J42" s="531">
        <v>4139</v>
      </c>
      <c r="K42" s="531">
        <v>4099827</v>
      </c>
      <c r="L42" s="522">
        <v>211979</v>
      </c>
      <c r="M42" s="522">
        <v>1133299</v>
      </c>
      <c r="N42" s="522">
        <v>178533</v>
      </c>
      <c r="O42" s="525">
        <v>1311832</v>
      </c>
      <c r="P42" s="522">
        <v>37021596</v>
      </c>
      <c r="Q42" s="531">
        <v>35709764</v>
      </c>
      <c r="R42" s="531"/>
      <c r="S42" s="539">
        <v>-294628</v>
      </c>
      <c r="U42" s="531"/>
      <c r="V42" s="516"/>
      <c r="W42" s="516"/>
      <c r="X42" s="516">
        <v>0</v>
      </c>
      <c r="Y42" s="518">
        <v>13222</v>
      </c>
      <c r="Z42" s="516">
        <v>13222</v>
      </c>
      <c r="AA42" s="513"/>
      <c r="AB42" s="517">
        <v>888</v>
      </c>
      <c r="AC42" s="517">
        <v>1692060</v>
      </c>
      <c r="AD42" s="518">
        <v>-104618</v>
      </c>
      <c r="AE42" s="518">
        <v>90003</v>
      </c>
      <c r="AF42" s="518">
        <v>-14615</v>
      </c>
      <c r="AG42" s="517">
        <v>2414</v>
      </c>
      <c r="AH42" s="517">
        <v>13961681</v>
      </c>
      <c r="AI42" s="518">
        <v>-668477</v>
      </c>
      <c r="AJ42" s="519">
        <v>672370</v>
      </c>
      <c r="AK42" s="518">
        <v>3893</v>
      </c>
      <c r="AL42" s="517">
        <v>94</v>
      </c>
      <c r="AM42" s="517">
        <v>634647</v>
      </c>
      <c r="AN42" s="518">
        <v>-39141</v>
      </c>
      <c r="AO42" s="518">
        <v>48653</v>
      </c>
      <c r="AP42" s="518">
        <v>9512</v>
      </c>
      <c r="AQ42" s="517">
        <v>8</v>
      </c>
      <c r="AR42" s="517">
        <v>1105874</v>
      </c>
      <c r="AS42" s="518">
        <v>-31772</v>
      </c>
      <c r="AT42" s="518">
        <v>35392</v>
      </c>
      <c r="AU42" s="518">
        <v>3620</v>
      </c>
      <c r="AV42" s="517">
        <v>3</v>
      </c>
      <c r="AW42" s="517">
        <v>234976</v>
      </c>
      <c r="AX42" s="518">
        <v>-11918</v>
      </c>
      <c r="AY42" s="518">
        <v>9508</v>
      </c>
      <c r="AZ42" s="518">
        <v>-2410</v>
      </c>
      <c r="BA42" s="520">
        <v>0</v>
      </c>
      <c r="BB42" s="517">
        <v>58</v>
      </c>
      <c r="BC42" s="517">
        <v>867442</v>
      </c>
      <c r="BD42" s="518">
        <v>-64622</v>
      </c>
      <c r="BE42" s="519">
        <v>77226</v>
      </c>
      <c r="BF42" s="518">
        <v>12604</v>
      </c>
      <c r="BG42" s="517">
        <v>1</v>
      </c>
      <c r="BH42" s="517">
        <v>127592</v>
      </c>
      <c r="BI42" s="518">
        <v>-5423</v>
      </c>
      <c r="BJ42" s="518">
        <v>6041</v>
      </c>
      <c r="BK42" s="518">
        <v>618</v>
      </c>
      <c r="BL42" s="520">
        <v>13222</v>
      </c>
      <c r="BM42" s="517">
        <v>0</v>
      </c>
      <c r="BN42" s="518">
        <v>13222</v>
      </c>
      <c r="BO42" s="517">
        <v>0</v>
      </c>
      <c r="BP42" s="517">
        <v>0</v>
      </c>
      <c r="BQ42" s="517">
        <v>0</v>
      </c>
      <c r="BR42" s="517">
        <v>2508</v>
      </c>
      <c r="BS42" s="517">
        <v>14596328</v>
      </c>
      <c r="BT42" s="518">
        <v>721023</v>
      </c>
      <c r="BU42" s="521">
        <v>58</v>
      </c>
      <c r="BV42" s="521">
        <v>867442</v>
      </c>
      <c r="BW42" s="516">
        <v>77226</v>
      </c>
    </row>
    <row r="43" spans="1:75">
      <c r="A43" s="491">
        <f t="shared" si="2"/>
        <v>2005</v>
      </c>
      <c r="B43" s="491">
        <v>10</v>
      </c>
      <c r="C43" s="522">
        <v>19382254</v>
      </c>
      <c r="D43" s="531">
        <v>-2009650</v>
      </c>
      <c r="E43" s="531">
        <v>17372604</v>
      </c>
      <c r="F43" s="525">
        <v>10961109</v>
      </c>
      <c r="G43" s="525">
        <v>-530038</v>
      </c>
      <c r="H43" s="522">
        <v>10431071</v>
      </c>
      <c r="I43" s="525">
        <v>3631036</v>
      </c>
      <c r="J43" s="531">
        <v>-81466</v>
      </c>
      <c r="K43" s="531">
        <v>3549570</v>
      </c>
      <c r="L43" s="522">
        <v>212201</v>
      </c>
      <c r="M43" s="522">
        <v>1019315</v>
      </c>
      <c r="N43" s="522">
        <v>161274</v>
      </c>
      <c r="O43" s="525">
        <v>1180589</v>
      </c>
      <c r="P43" s="522">
        <v>32746035</v>
      </c>
      <c r="Q43" s="531">
        <v>31565446</v>
      </c>
      <c r="R43" s="531"/>
      <c r="S43" s="539">
        <v>1143170</v>
      </c>
      <c r="U43" s="531"/>
      <c r="V43" s="516"/>
      <c r="W43" s="516"/>
      <c r="X43" s="516">
        <v>0</v>
      </c>
      <c r="Y43" s="518">
        <v>-25031</v>
      </c>
      <c r="Z43" s="516">
        <v>-25031</v>
      </c>
      <c r="AA43" s="513"/>
      <c r="AB43" s="517">
        <v>888</v>
      </c>
      <c r="AC43" s="517">
        <v>1692060</v>
      </c>
      <c r="AD43" s="518">
        <v>-104618</v>
      </c>
      <c r="AE43" s="518">
        <v>90003</v>
      </c>
      <c r="AF43" s="518">
        <v>-14615</v>
      </c>
      <c r="AG43" s="517">
        <v>2414</v>
      </c>
      <c r="AH43" s="517">
        <v>9994003</v>
      </c>
      <c r="AI43" s="518">
        <v>-668477</v>
      </c>
      <c r="AJ43" s="519">
        <v>700796</v>
      </c>
      <c r="AK43" s="518">
        <v>32319</v>
      </c>
      <c r="AL43" s="517">
        <v>94</v>
      </c>
      <c r="AM43" s="517">
        <v>634647</v>
      </c>
      <c r="AN43" s="518">
        <v>-39141</v>
      </c>
      <c r="AO43" s="518">
        <v>20227</v>
      </c>
      <c r="AP43" s="518">
        <v>-18914</v>
      </c>
      <c r="AQ43" s="517">
        <v>8</v>
      </c>
      <c r="AR43" s="517">
        <v>1105874</v>
      </c>
      <c r="AS43" s="518">
        <v>-31772</v>
      </c>
      <c r="AT43" s="518">
        <v>35392</v>
      </c>
      <c r="AU43" s="518">
        <v>3620</v>
      </c>
      <c r="AV43" s="517">
        <v>3</v>
      </c>
      <c r="AW43" s="517">
        <v>234976</v>
      </c>
      <c r="AX43" s="518">
        <v>-11918</v>
      </c>
      <c r="AY43" s="518">
        <v>9508</v>
      </c>
      <c r="AZ43" s="518">
        <v>-2410</v>
      </c>
      <c r="BA43" s="520">
        <v>0</v>
      </c>
      <c r="BB43" s="517">
        <v>58</v>
      </c>
      <c r="BC43" s="517">
        <v>1046470</v>
      </c>
      <c r="BD43" s="518">
        <v>-64622</v>
      </c>
      <c r="BE43" s="519">
        <v>38973</v>
      </c>
      <c r="BF43" s="518">
        <v>-25649</v>
      </c>
      <c r="BG43" s="517">
        <v>1</v>
      </c>
      <c r="BH43" s="517">
        <v>127592</v>
      </c>
      <c r="BI43" s="518">
        <v>-5423</v>
      </c>
      <c r="BJ43" s="518">
        <v>6041</v>
      </c>
      <c r="BK43" s="518">
        <v>618</v>
      </c>
      <c r="BL43" s="520">
        <v>-25031</v>
      </c>
      <c r="BM43" s="517">
        <v>0</v>
      </c>
      <c r="BN43" s="518">
        <v>-25031</v>
      </c>
      <c r="BO43" s="517">
        <v>0</v>
      </c>
      <c r="BP43" s="517">
        <v>0</v>
      </c>
      <c r="BQ43" s="517">
        <v>0</v>
      </c>
      <c r="BR43" s="517">
        <v>2508</v>
      </c>
      <c r="BS43" s="517">
        <v>10628650</v>
      </c>
      <c r="BT43" s="518">
        <v>721023</v>
      </c>
      <c r="BU43" s="521">
        <v>58</v>
      </c>
      <c r="BV43" s="521">
        <v>1046470</v>
      </c>
      <c r="BW43" s="516">
        <v>38973</v>
      </c>
    </row>
    <row r="44" spans="1:75">
      <c r="A44" s="491">
        <f t="shared" si="2"/>
        <v>2005</v>
      </c>
      <c r="B44" s="491">
        <v>11</v>
      </c>
      <c r="C44" s="522">
        <v>15643788</v>
      </c>
      <c r="D44" s="531">
        <v>-810829</v>
      </c>
      <c r="E44" s="531">
        <v>14832959</v>
      </c>
      <c r="F44" s="525">
        <v>9613026</v>
      </c>
      <c r="G44" s="525">
        <v>203415</v>
      </c>
      <c r="H44" s="522">
        <v>9816441</v>
      </c>
      <c r="I44" s="525">
        <v>3208654</v>
      </c>
      <c r="J44" s="531">
        <v>52007</v>
      </c>
      <c r="K44" s="531">
        <v>3260661</v>
      </c>
      <c r="L44" s="522">
        <v>212472</v>
      </c>
      <c r="M44" s="522">
        <v>961048</v>
      </c>
      <c r="N44" s="522">
        <v>139904</v>
      </c>
      <c r="O44" s="525">
        <v>1100952</v>
      </c>
      <c r="P44" s="522">
        <v>29223485</v>
      </c>
      <c r="Q44" s="531">
        <v>28122533</v>
      </c>
      <c r="R44" s="531"/>
      <c r="S44" s="539">
        <v>1669508</v>
      </c>
      <c r="U44" s="531"/>
      <c r="V44" s="516"/>
      <c r="W44" s="516"/>
      <c r="X44" s="516">
        <v>0</v>
      </c>
      <c r="Y44" s="518">
        <v>-25031</v>
      </c>
      <c r="Z44" s="516">
        <v>-25031</v>
      </c>
      <c r="AA44" s="513"/>
      <c r="AB44" s="517">
        <v>888</v>
      </c>
      <c r="AC44" s="517">
        <v>1692060</v>
      </c>
      <c r="AD44" s="518">
        <v>-104618</v>
      </c>
      <c r="AE44" s="518">
        <v>90003</v>
      </c>
      <c r="AF44" s="518">
        <v>-14615</v>
      </c>
      <c r="AG44" s="517">
        <v>2414</v>
      </c>
      <c r="AH44" s="517">
        <v>9994003</v>
      </c>
      <c r="AI44" s="518">
        <v>-668477</v>
      </c>
      <c r="AJ44" s="519">
        <v>700796</v>
      </c>
      <c r="AK44" s="518">
        <v>32319</v>
      </c>
      <c r="AL44" s="517">
        <v>94</v>
      </c>
      <c r="AM44" s="517">
        <v>634647</v>
      </c>
      <c r="AN44" s="518">
        <v>-39141</v>
      </c>
      <c r="AO44" s="518">
        <v>20227</v>
      </c>
      <c r="AP44" s="518">
        <v>-18914</v>
      </c>
      <c r="AQ44" s="517">
        <v>8</v>
      </c>
      <c r="AR44" s="517">
        <v>1105874</v>
      </c>
      <c r="AS44" s="518">
        <v>-31772</v>
      </c>
      <c r="AT44" s="518">
        <v>35392</v>
      </c>
      <c r="AU44" s="518">
        <v>3620</v>
      </c>
      <c r="AV44" s="517">
        <v>3</v>
      </c>
      <c r="AW44" s="517">
        <v>234976</v>
      </c>
      <c r="AX44" s="518">
        <v>-11918</v>
      </c>
      <c r="AY44" s="518">
        <v>9508</v>
      </c>
      <c r="AZ44" s="518">
        <v>-2410</v>
      </c>
      <c r="BA44" s="520">
        <v>0</v>
      </c>
      <c r="BB44" s="517">
        <v>58</v>
      </c>
      <c r="BC44" s="517">
        <v>1046470</v>
      </c>
      <c r="BD44" s="518">
        <v>-64622</v>
      </c>
      <c r="BE44" s="519">
        <v>38973</v>
      </c>
      <c r="BF44" s="518">
        <v>-25649</v>
      </c>
      <c r="BG44" s="517">
        <v>1</v>
      </c>
      <c r="BH44" s="517">
        <v>127592</v>
      </c>
      <c r="BI44" s="518">
        <v>-5423</v>
      </c>
      <c r="BJ44" s="518">
        <v>6041</v>
      </c>
      <c r="BK44" s="518">
        <v>618</v>
      </c>
      <c r="BL44" s="520">
        <v>-25031</v>
      </c>
      <c r="BM44" s="517">
        <v>0</v>
      </c>
      <c r="BN44" s="518">
        <v>-25031</v>
      </c>
      <c r="BO44" s="517">
        <v>0</v>
      </c>
      <c r="BP44" s="517">
        <v>0</v>
      </c>
      <c r="BQ44" s="517">
        <v>0</v>
      </c>
      <c r="BR44" s="517">
        <v>2508</v>
      </c>
      <c r="BS44" s="517">
        <v>10628650</v>
      </c>
      <c r="BT44" s="518">
        <v>721023</v>
      </c>
      <c r="BU44" s="521">
        <v>58</v>
      </c>
      <c r="BV44" s="521">
        <v>1046470</v>
      </c>
      <c r="BW44" s="516">
        <v>38973</v>
      </c>
    </row>
    <row r="45" spans="1:75">
      <c r="A45" s="491">
        <f t="shared" si="2"/>
        <v>2005</v>
      </c>
      <c r="B45" s="491">
        <v>12</v>
      </c>
      <c r="C45" s="522">
        <v>17685518</v>
      </c>
      <c r="D45" s="531">
        <v>1698642</v>
      </c>
      <c r="E45" s="531">
        <v>19384160</v>
      </c>
      <c r="F45" s="525">
        <v>9518265</v>
      </c>
      <c r="G45" s="525">
        <v>390048</v>
      </c>
      <c r="H45" s="522">
        <v>9908313</v>
      </c>
      <c r="I45" s="525">
        <v>3007235</v>
      </c>
      <c r="J45" s="531">
        <v>-24926</v>
      </c>
      <c r="K45" s="531">
        <v>2982309</v>
      </c>
      <c r="L45" s="522">
        <v>212682</v>
      </c>
      <c r="M45" s="522">
        <v>1096820</v>
      </c>
      <c r="N45" s="522">
        <v>152363</v>
      </c>
      <c r="O45" s="525">
        <v>1249183</v>
      </c>
      <c r="P45" s="522">
        <v>33736647</v>
      </c>
      <c r="Q45" s="531">
        <v>32487464</v>
      </c>
      <c r="R45" s="531"/>
      <c r="S45" s="539">
        <v>-912348</v>
      </c>
      <c r="U45" s="531"/>
      <c r="V45" s="516"/>
      <c r="W45" s="516"/>
      <c r="X45" s="516">
        <v>0</v>
      </c>
      <c r="Y45" s="518">
        <v>-25031</v>
      </c>
      <c r="Z45" s="516">
        <v>-25031</v>
      </c>
      <c r="AA45" s="513"/>
      <c r="AB45" s="517">
        <v>888</v>
      </c>
      <c r="AC45" s="517">
        <v>1692060</v>
      </c>
      <c r="AD45" s="518">
        <v>-104618</v>
      </c>
      <c r="AE45" s="518">
        <v>90003</v>
      </c>
      <c r="AF45" s="518">
        <v>-14615</v>
      </c>
      <c r="AG45" s="517">
        <v>2414</v>
      </c>
      <c r="AH45" s="517">
        <v>9994003</v>
      </c>
      <c r="AI45" s="518">
        <v>-668477</v>
      </c>
      <c r="AJ45" s="519">
        <v>700796</v>
      </c>
      <c r="AK45" s="518">
        <v>32319</v>
      </c>
      <c r="AL45" s="517">
        <v>94</v>
      </c>
      <c r="AM45" s="517">
        <v>634647</v>
      </c>
      <c r="AN45" s="518">
        <v>-39141</v>
      </c>
      <c r="AO45" s="518">
        <v>20227</v>
      </c>
      <c r="AP45" s="518">
        <v>-18914</v>
      </c>
      <c r="AQ45" s="517">
        <v>8</v>
      </c>
      <c r="AR45" s="517">
        <v>1105874</v>
      </c>
      <c r="AS45" s="518">
        <v>-31772</v>
      </c>
      <c r="AT45" s="518">
        <v>35392</v>
      </c>
      <c r="AU45" s="518">
        <v>3620</v>
      </c>
      <c r="AV45" s="517">
        <v>3</v>
      </c>
      <c r="AW45" s="517">
        <v>234976</v>
      </c>
      <c r="AX45" s="518">
        <v>-11918</v>
      </c>
      <c r="AY45" s="518">
        <v>9508</v>
      </c>
      <c r="AZ45" s="518">
        <v>-2410</v>
      </c>
      <c r="BA45" s="520">
        <v>0</v>
      </c>
      <c r="BB45" s="517">
        <v>58</v>
      </c>
      <c r="BC45" s="517">
        <v>1046470</v>
      </c>
      <c r="BD45" s="518">
        <v>-64622</v>
      </c>
      <c r="BE45" s="519">
        <v>38973</v>
      </c>
      <c r="BF45" s="518">
        <v>-25649</v>
      </c>
      <c r="BG45" s="517">
        <v>1</v>
      </c>
      <c r="BH45" s="517">
        <v>127592</v>
      </c>
      <c r="BI45" s="518">
        <v>-5423</v>
      </c>
      <c r="BJ45" s="518">
        <v>6041</v>
      </c>
      <c r="BK45" s="518">
        <v>618</v>
      </c>
      <c r="BL45" s="520">
        <v>-25031</v>
      </c>
      <c r="BM45" s="517">
        <v>0</v>
      </c>
      <c r="BN45" s="518">
        <v>-25031</v>
      </c>
      <c r="BO45" s="517">
        <v>0</v>
      </c>
      <c r="BP45" s="517">
        <v>0</v>
      </c>
      <c r="BQ45" s="517">
        <v>0</v>
      </c>
      <c r="BR45" s="517">
        <v>2508</v>
      </c>
      <c r="BS45" s="517">
        <v>10628650</v>
      </c>
      <c r="BT45" s="518">
        <v>721023</v>
      </c>
      <c r="BU45" s="521">
        <v>58</v>
      </c>
      <c r="BV45" s="521">
        <v>1046470</v>
      </c>
      <c r="BW45" s="516">
        <v>38973</v>
      </c>
    </row>
    <row r="46" spans="1:75">
      <c r="B46" s="492" t="s">
        <v>112</v>
      </c>
      <c r="C46" s="525">
        <v>241864706</v>
      </c>
      <c r="D46" s="513">
        <v>1253296</v>
      </c>
      <c r="E46" s="513">
        <v>243118002</v>
      </c>
      <c r="F46" s="513">
        <v>124529095</v>
      </c>
      <c r="G46" s="513">
        <v>716776</v>
      </c>
      <c r="H46" s="531">
        <v>125245871</v>
      </c>
      <c r="I46" s="513">
        <v>43409254</v>
      </c>
      <c r="J46" s="513">
        <v>64887</v>
      </c>
      <c r="K46" s="513">
        <v>43474141</v>
      </c>
      <c r="L46" s="531">
        <v>2535997</v>
      </c>
      <c r="M46" s="531">
        <v>13035461</v>
      </c>
      <c r="N46" s="531">
        <v>1975053</v>
      </c>
      <c r="O46" s="531">
        <v>15010514</v>
      </c>
      <c r="P46" s="531">
        <v>429384525</v>
      </c>
      <c r="Q46" s="531">
        <v>414374011</v>
      </c>
      <c r="R46" s="531">
        <v>255545</v>
      </c>
      <c r="S46" s="539">
        <v>3701348</v>
      </c>
      <c r="U46" s="531"/>
      <c r="V46" s="531"/>
      <c r="W46" s="531"/>
      <c r="X46" s="516">
        <v>0</v>
      </c>
      <c r="Y46" s="531">
        <v>-147360</v>
      </c>
      <c r="Z46" s="531">
        <v>-147360</v>
      </c>
      <c r="AA46" s="531"/>
      <c r="AB46" s="533"/>
      <c r="AC46" s="533">
        <v>20304720</v>
      </c>
      <c r="AD46" s="534">
        <v>-1255416</v>
      </c>
      <c r="AE46" s="534">
        <v>1080036</v>
      </c>
      <c r="AF46" s="534">
        <v>-175380</v>
      </c>
      <c r="AG46" s="533"/>
      <c r="AH46" s="533">
        <v>135798748</v>
      </c>
      <c r="AI46" s="534">
        <v>-8021724</v>
      </c>
      <c r="AJ46" s="535">
        <v>8295848</v>
      </c>
      <c r="AK46" s="534">
        <v>274124</v>
      </c>
      <c r="AL46" s="533"/>
      <c r="AM46" s="533">
        <v>7615764</v>
      </c>
      <c r="AN46" s="534">
        <v>-469692</v>
      </c>
      <c r="AO46" s="534">
        <v>356428</v>
      </c>
      <c r="AP46" s="534">
        <v>-113264</v>
      </c>
      <c r="AQ46" s="533"/>
      <c r="AR46" s="533">
        <v>13270488</v>
      </c>
      <c r="AS46" s="534">
        <v>-381264</v>
      </c>
      <c r="AT46" s="534">
        <v>424704</v>
      </c>
      <c r="AU46" s="534">
        <v>43440</v>
      </c>
      <c r="AV46" s="533"/>
      <c r="AW46" s="533">
        <v>2819712</v>
      </c>
      <c r="AX46" s="534">
        <v>-143016</v>
      </c>
      <c r="AY46" s="534">
        <v>114096</v>
      </c>
      <c r="AZ46" s="534">
        <v>-28920</v>
      </c>
      <c r="BA46" s="536">
        <v>0</v>
      </c>
      <c r="BB46" s="533"/>
      <c r="BC46" s="533">
        <v>11841528</v>
      </c>
      <c r="BD46" s="534">
        <v>-775464</v>
      </c>
      <c r="BE46" s="535">
        <v>620688</v>
      </c>
      <c r="BF46" s="534">
        <v>-154776</v>
      </c>
      <c r="BG46" s="533"/>
      <c r="BH46" s="533">
        <v>1531104</v>
      </c>
      <c r="BI46" s="534">
        <v>-65076</v>
      </c>
      <c r="BJ46" s="534">
        <v>72492</v>
      </c>
      <c r="BK46" s="534">
        <v>7416</v>
      </c>
      <c r="BL46" s="536">
        <v>-147360</v>
      </c>
      <c r="BM46" s="517">
        <v>0</v>
      </c>
      <c r="BN46" s="534">
        <v>-147360</v>
      </c>
      <c r="BO46" s="517">
        <v>0</v>
      </c>
      <c r="BP46" s="517">
        <v>0</v>
      </c>
      <c r="BQ46" s="517">
        <v>0</v>
      </c>
      <c r="BS46" s="533">
        <v>143414512</v>
      </c>
      <c r="BT46" s="534">
        <v>8652276</v>
      </c>
      <c r="BV46" s="533">
        <v>11841528</v>
      </c>
      <c r="BW46" s="534">
        <v>620688</v>
      </c>
    </row>
    <row r="47" spans="1:75">
      <c r="A47" s="491">
        <f t="shared" ref="A47:A58" si="3">A34+1</f>
        <v>2006</v>
      </c>
      <c r="B47" s="491">
        <v>1</v>
      </c>
      <c r="C47" s="522">
        <v>21801102</v>
      </c>
      <c r="D47" s="531">
        <v>475810</v>
      </c>
      <c r="E47" s="531">
        <v>22276912</v>
      </c>
      <c r="F47" s="525">
        <v>9817442</v>
      </c>
      <c r="G47" s="525">
        <v>-860972</v>
      </c>
      <c r="H47" s="522">
        <v>8956470</v>
      </c>
      <c r="I47" s="525">
        <v>3056728</v>
      </c>
      <c r="J47" s="531">
        <v>-65608</v>
      </c>
      <c r="K47" s="531">
        <v>2991120</v>
      </c>
      <c r="L47" s="522">
        <v>212899</v>
      </c>
      <c r="M47" s="522">
        <v>1214883</v>
      </c>
      <c r="N47" s="522">
        <v>167725</v>
      </c>
      <c r="O47" s="525">
        <v>1382608</v>
      </c>
      <c r="P47" s="522">
        <v>35820009</v>
      </c>
      <c r="Q47" s="531">
        <v>34437401</v>
      </c>
      <c r="R47" s="531"/>
      <c r="S47" s="539">
        <v>-811358</v>
      </c>
      <c r="U47" s="531"/>
      <c r="V47" s="516"/>
      <c r="W47" s="516"/>
      <c r="X47" s="516">
        <v>0</v>
      </c>
      <c r="Y47" s="518">
        <v>-25031</v>
      </c>
      <c r="Z47" s="516">
        <v>-25031</v>
      </c>
      <c r="AA47" s="513"/>
      <c r="AB47" s="517">
        <v>888</v>
      </c>
      <c r="AC47" s="517">
        <v>1692060</v>
      </c>
      <c r="AD47" s="518">
        <v>-104618</v>
      </c>
      <c r="AE47" s="518">
        <v>90003</v>
      </c>
      <c r="AF47" s="518">
        <v>-14615</v>
      </c>
      <c r="AG47" s="517">
        <v>2414</v>
      </c>
      <c r="AH47" s="517">
        <v>9994003</v>
      </c>
      <c r="AI47" s="518">
        <v>-668477</v>
      </c>
      <c r="AJ47" s="519">
        <v>700796</v>
      </c>
      <c r="AK47" s="518">
        <v>32319</v>
      </c>
      <c r="AL47" s="517">
        <v>94</v>
      </c>
      <c r="AM47" s="517">
        <v>634647</v>
      </c>
      <c r="AN47" s="518">
        <v>-39141</v>
      </c>
      <c r="AO47" s="518">
        <v>20227</v>
      </c>
      <c r="AP47" s="518">
        <v>-18914</v>
      </c>
      <c r="AQ47" s="517">
        <v>8</v>
      </c>
      <c r="AR47" s="517">
        <v>1105874</v>
      </c>
      <c r="AS47" s="518">
        <v>-31772</v>
      </c>
      <c r="AT47" s="518">
        <v>35392</v>
      </c>
      <c r="AU47" s="518">
        <v>3620</v>
      </c>
      <c r="AV47" s="517">
        <v>3</v>
      </c>
      <c r="AW47" s="517">
        <v>234976</v>
      </c>
      <c r="AX47" s="518">
        <v>-11918</v>
      </c>
      <c r="AY47" s="518">
        <v>9508</v>
      </c>
      <c r="AZ47" s="518">
        <v>-2410</v>
      </c>
      <c r="BA47" s="520">
        <v>0</v>
      </c>
      <c r="BB47" s="517">
        <v>58</v>
      </c>
      <c r="BC47" s="517">
        <v>1046470</v>
      </c>
      <c r="BD47" s="518">
        <v>-64622</v>
      </c>
      <c r="BE47" s="519">
        <v>38973</v>
      </c>
      <c r="BF47" s="518">
        <v>-25649</v>
      </c>
      <c r="BG47" s="517">
        <v>1</v>
      </c>
      <c r="BH47" s="517">
        <v>127592</v>
      </c>
      <c r="BI47" s="518">
        <v>-5423</v>
      </c>
      <c r="BJ47" s="518">
        <v>6041</v>
      </c>
      <c r="BK47" s="518">
        <v>618</v>
      </c>
      <c r="BL47" s="520">
        <v>-25031</v>
      </c>
      <c r="BM47" s="517">
        <v>0</v>
      </c>
      <c r="BN47" s="518">
        <v>-25031</v>
      </c>
      <c r="BO47" s="517">
        <v>0</v>
      </c>
      <c r="BP47" s="517">
        <v>0</v>
      </c>
      <c r="BQ47" s="517">
        <v>0</v>
      </c>
      <c r="BR47" s="517">
        <v>2508</v>
      </c>
      <c r="BS47" s="517">
        <v>10628650</v>
      </c>
      <c r="BT47" s="518">
        <v>721023</v>
      </c>
      <c r="BU47" s="521">
        <v>58</v>
      </c>
      <c r="BV47" s="521">
        <v>1046470</v>
      </c>
      <c r="BW47" s="516">
        <v>38973</v>
      </c>
    </row>
    <row r="48" spans="1:75">
      <c r="A48" s="491">
        <f t="shared" si="3"/>
        <v>2006</v>
      </c>
      <c r="B48" s="491">
        <v>2</v>
      </c>
      <c r="C48" s="522">
        <v>19290510</v>
      </c>
      <c r="D48" s="531">
        <v>-2012272</v>
      </c>
      <c r="E48" s="531">
        <v>17278238</v>
      </c>
      <c r="F48" s="525">
        <v>9650163</v>
      </c>
      <c r="G48" s="525">
        <v>-623323</v>
      </c>
      <c r="H48" s="522">
        <v>9026840</v>
      </c>
      <c r="I48" s="525">
        <v>3005840</v>
      </c>
      <c r="J48" s="531">
        <v>-43865</v>
      </c>
      <c r="K48" s="531">
        <v>2961975</v>
      </c>
      <c r="L48" s="522">
        <v>213212</v>
      </c>
      <c r="M48" s="522">
        <v>1010874</v>
      </c>
      <c r="N48" s="522">
        <v>142317</v>
      </c>
      <c r="O48" s="525">
        <v>1153191</v>
      </c>
      <c r="P48" s="522">
        <v>30633456</v>
      </c>
      <c r="Q48" s="531">
        <v>29480265</v>
      </c>
      <c r="R48" s="531"/>
      <c r="S48" s="539">
        <v>-486660</v>
      </c>
      <c r="U48" s="531"/>
      <c r="V48" s="516"/>
      <c r="W48" s="516"/>
      <c r="X48" s="516">
        <v>0</v>
      </c>
      <c r="Y48" s="518">
        <v>-25031</v>
      </c>
      <c r="Z48" s="516">
        <v>-25031</v>
      </c>
      <c r="AA48" s="513"/>
      <c r="AB48" s="517">
        <v>888</v>
      </c>
      <c r="AC48" s="517">
        <v>1692060</v>
      </c>
      <c r="AD48" s="518">
        <v>-104618</v>
      </c>
      <c r="AE48" s="518">
        <v>90003</v>
      </c>
      <c r="AF48" s="518">
        <v>-14615</v>
      </c>
      <c r="AG48" s="517">
        <v>2414</v>
      </c>
      <c r="AH48" s="517">
        <v>9994003</v>
      </c>
      <c r="AI48" s="518">
        <v>-668477</v>
      </c>
      <c r="AJ48" s="519">
        <v>700796</v>
      </c>
      <c r="AK48" s="518">
        <v>32319</v>
      </c>
      <c r="AL48" s="517">
        <v>94</v>
      </c>
      <c r="AM48" s="517">
        <v>634647</v>
      </c>
      <c r="AN48" s="518">
        <v>-39141</v>
      </c>
      <c r="AO48" s="518">
        <v>20227</v>
      </c>
      <c r="AP48" s="518">
        <v>-18914</v>
      </c>
      <c r="AQ48" s="517">
        <v>8</v>
      </c>
      <c r="AR48" s="517">
        <v>1105874</v>
      </c>
      <c r="AS48" s="518">
        <v>-31772</v>
      </c>
      <c r="AT48" s="518">
        <v>35392</v>
      </c>
      <c r="AU48" s="518">
        <v>3620</v>
      </c>
      <c r="AV48" s="517">
        <v>3</v>
      </c>
      <c r="AW48" s="517">
        <v>234976</v>
      </c>
      <c r="AX48" s="518">
        <v>-11918</v>
      </c>
      <c r="AY48" s="518">
        <v>9508</v>
      </c>
      <c r="AZ48" s="518">
        <v>-2410</v>
      </c>
      <c r="BA48" s="520">
        <v>0</v>
      </c>
      <c r="BB48" s="517">
        <v>58</v>
      </c>
      <c r="BC48" s="517">
        <v>1046470</v>
      </c>
      <c r="BD48" s="518">
        <v>-64622</v>
      </c>
      <c r="BE48" s="519">
        <v>38973</v>
      </c>
      <c r="BF48" s="518">
        <v>-25649</v>
      </c>
      <c r="BG48" s="517">
        <v>1</v>
      </c>
      <c r="BH48" s="517">
        <v>127592</v>
      </c>
      <c r="BI48" s="518">
        <v>-5423</v>
      </c>
      <c r="BJ48" s="518">
        <v>6041</v>
      </c>
      <c r="BK48" s="518">
        <v>618</v>
      </c>
      <c r="BL48" s="520">
        <v>-25031</v>
      </c>
      <c r="BM48" s="517">
        <v>0</v>
      </c>
      <c r="BN48" s="518">
        <v>-25031</v>
      </c>
      <c r="BO48" s="517">
        <v>0</v>
      </c>
      <c r="BP48" s="517">
        <v>0</v>
      </c>
      <c r="BQ48" s="517">
        <v>0</v>
      </c>
      <c r="BR48" s="517">
        <v>2508</v>
      </c>
      <c r="BS48" s="517">
        <v>10628650</v>
      </c>
      <c r="BT48" s="518">
        <v>721023</v>
      </c>
      <c r="BU48" s="521">
        <v>58</v>
      </c>
      <c r="BV48" s="521">
        <v>1046470</v>
      </c>
      <c r="BW48" s="516">
        <v>38973</v>
      </c>
    </row>
    <row r="49" spans="1:75">
      <c r="A49" s="491">
        <f t="shared" si="3"/>
        <v>2006</v>
      </c>
      <c r="B49" s="491">
        <v>3</v>
      </c>
      <c r="C49" s="522">
        <v>17401444</v>
      </c>
      <c r="D49" s="531">
        <v>484470</v>
      </c>
      <c r="E49" s="531">
        <v>17885914</v>
      </c>
      <c r="F49" s="525">
        <v>9431364</v>
      </c>
      <c r="G49" s="525">
        <v>398699</v>
      </c>
      <c r="H49" s="522">
        <v>9830063</v>
      </c>
      <c r="I49" s="525">
        <v>3245339</v>
      </c>
      <c r="J49" s="531">
        <v>57702</v>
      </c>
      <c r="K49" s="531">
        <v>3303041</v>
      </c>
      <c r="L49" s="522">
        <v>213448</v>
      </c>
      <c r="M49" s="522">
        <v>1006293</v>
      </c>
      <c r="N49" s="522">
        <v>147568</v>
      </c>
      <c r="O49" s="525">
        <v>1153861</v>
      </c>
      <c r="P49" s="522">
        <v>32386327</v>
      </c>
      <c r="Q49" s="531">
        <v>31232466</v>
      </c>
      <c r="R49" s="531"/>
      <c r="S49" s="539">
        <v>-581183</v>
      </c>
      <c r="U49" s="531"/>
      <c r="V49" s="516"/>
      <c r="W49" s="516"/>
      <c r="X49" s="516">
        <v>0</v>
      </c>
      <c r="Y49" s="518">
        <v>-25031</v>
      </c>
      <c r="Z49" s="516">
        <v>-25031</v>
      </c>
      <c r="AA49" s="513"/>
      <c r="AB49" s="517">
        <v>888</v>
      </c>
      <c r="AC49" s="517">
        <v>1692060</v>
      </c>
      <c r="AD49" s="518">
        <v>-104618</v>
      </c>
      <c r="AE49" s="518">
        <v>90003</v>
      </c>
      <c r="AF49" s="518">
        <v>-14615</v>
      </c>
      <c r="AG49" s="517">
        <v>2414</v>
      </c>
      <c r="AH49" s="517">
        <v>9994003</v>
      </c>
      <c r="AI49" s="518">
        <v>-668477</v>
      </c>
      <c r="AJ49" s="519">
        <v>700796</v>
      </c>
      <c r="AK49" s="518">
        <v>32319</v>
      </c>
      <c r="AL49" s="517">
        <v>94</v>
      </c>
      <c r="AM49" s="517">
        <v>634647</v>
      </c>
      <c r="AN49" s="518">
        <v>-39141</v>
      </c>
      <c r="AO49" s="518">
        <v>20227</v>
      </c>
      <c r="AP49" s="518">
        <v>-18914</v>
      </c>
      <c r="AQ49" s="517">
        <v>8</v>
      </c>
      <c r="AR49" s="517">
        <v>1105874</v>
      </c>
      <c r="AS49" s="518">
        <v>-31772</v>
      </c>
      <c r="AT49" s="518">
        <v>35392</v>
      </c>
      <c r="AU49" s="518">
        <v>3620</v>
      </c>
      <c r="AV49" s="517">
        <v>3</v>
      </c>
      <c r="AW49" s="517">
        <v>234976</v>
      </c>
      <c r="AX49" s="518">
        <v>-11918</v>
      </c>
      <c r="AY49" s="518">
        <v>9508</v>
      </c>
      <c r="AZ49" s="518">
        <v>-2410</v>
      </c>
      <c r="BA49" s="520">
        <v>0</v>
      </c>
      <c r="BB49" s="517">
        <v>58</v>
      </c>
      <c r="BC49" s="517">
        <v>1046470</v>
      </c>
      <c r="BD49" s="518">
        <v>-64622</v>
      </c>
      <c r="BE49" s="519">
        <v>38973</v>
      </c>
      <c r="BF49" s="518">
        <v>-25649</v>
      </c>
      <c r="BG49" s="517">
        <v>1</v>
      </c>
      <c r="BH49" s="517">
        <v>127592</v>
      </c>
      <c r="BI49" s="518">
        <v>-5423</v>
      </c>
      <c r="BJ49" s="518">
        <v>6041</v>
      </c>
      <c r="BK49" s="518">
        <v>618</v>
      </c>
      <c r="BL49" s="520">
        <v>-25031</v>
      </c>
      <c r="BM49" s="517">
        <v>0</v>
      </c>
      <c r="BN49" s="518">
        <v>-25031</v>
      </c>
      <c r="BO49" s="517">
        <v>0</v>
      </c>
      <c r="BP49" s="517">
        <v>0</v>
      </c>
      <c r="BQ49" s="517">
        <v>0</v>
      </c>
      <c r="BR49" s="517">
        <v>2508</v>
      </c>
      <c r="BS49" s="517">
        <v>10628650</v>
      </c>
      <c r="BT49" s="518">
        <v>721023</v>
      </c>
      <c r="BU49" s="521">
        <v>58</v>
      </c>
      <c r="BV49" s="521">
        <v>1046470</v>
      </c>
      <c r="BW49" s="516">
        <v>38973</v>
      </c>
    </row>
    <row r="50" spans="1:75">
      <c r="A50" s="491">
        <f t="shared" si="3"/>
        <v>2006</v>
      </c>
      <c r="B50" s="491">
        <v>4</v>
      </c>
      <c r="C50" s="522">
        <v>15598518</v>
      </c>
      <c r="D50" s="531">
        <v>-562884</v>
      </c>
      <c r="E50" s="531">
        <v>15035634</v>
      </c>
      <c r="F50" s="525">
        <v>9535693</v>
      </c>
      <c r="G50" s="525">
        <v>390902</v>
      </c>
      <c r="H50" s="522">
        <v>9926595</v>
      </c>
      <c r="I50" s="525">
        <v>3344114</v>
      </c>
      <c r="J50" s="531">
        <v>59651</v>
      </c>
      <c r="K50" s="531">
        <v>3403765</v>
      </c>
      <c r="L50" s="522">
        <v>213686</v>
      </c>
      <c r="M50" s="522">
        <v>950640</v>
      </c>
      <c r="N50" s="522">
        <v>152803</v>
      </c>
      <c r="O50" s="525">
        <v>1103443</v>
      </c>
      <c r="P50" s="522">
        <v>29683123</v>
      </c>
      <c r="Q50" s="531">
        <v>28579680</v>
      </c>
      <c r="R50" s="531"/>
      <c r="S50" s="539">
        <v>-474547</v>
      </c>
      <c r="U50" s="531"/>
      <c r="V50" s="516"/>
      <c r="W50" s="516"/>
      <c r="X50" s="516">
        <v>0</v>
      </c>
      <c r="Y50" s="518">
        <v>-25031</v>
      </c>
      <c r="Z50" s="516">
        <v>-25031</v>
      </c>
      <c r="AA50" s="513"/>
      <c r="AB50" s="517">
        <v>888</v>
      </c>
      <c r="AC50" s="517">
        <v>1692060</v>
      </c>
      <c r="AD50" s="518">
        <v>-104618</v>
      </c>
      <c r="AE50" s="518">
        <v>90003</v>
      </c>
      <c r="AF50" s="518">
        <v>-14615</v>
      </c>
      <c r="AG50" s="517">
        <v>2414</v>
      </c>
      <c r="AH50" s="517">
        <v>9994003</v>
      </c>
      <c r="AI50" s="518">
        <v>-668477</v>
      </c>
      <c r="AJ50" s="519">
        <v>700796</v>
      </c>
      <c r="AK50" s="518">
        <v>32319</v>
      </c>
      <c r="AL50" s="517">
        <v>94</v>
      </c>
      <c r="AM50" s="517">
        <v>634647</v>
      </c>
      <c r="AN50" s="518">
        <v>-39141</v>
      </c>
      <c r="AO50" s="518">
        <v>20227</v>
      </c>
      <c r="AP50" s="518">
        <v>-18914</v>
      </c>
      <c r="AQ50" s="517">
        <v>8</v>
      </c>
      <c r="AR50" s="517">
        <v>1105874</v>
      </c>
      <c r="AS50" s="518">
        <v>-31772</v>
      </c>
      <c r="AT50" s="518">
        <v>35392</v>
      </c>
      <c r="AU50" s="518">
        <v>3620</v>
      </c>
      <c r="AV50" s="517">
        <v>3</v>
      </c>
      <c r="AW50" s="517">
        <v>234976</v>
      </c>
      <c r="AX50" s="518">
        <v>-11918</v>
      </c>
      <c r="AY50" s="518">
        <v>9508</v>
      </c>
      <c r="AZ50" s="518">
        <v>-2410</v>
      </c>
      <c r="BA50" s="520">
        <v>0</v>
      </c>
      <c r="BB50" s="517">
        <v>58</v>
      </c>
      <c r="BC50" s="517">
        <v>1046470</v>
      </c>
      <c r="BD50" s="518">
        <v>-64622</v>
      </c>
      <c r="BE50" s="519">
        <v>38973</v>
      </c>
      <c r="BF50" s="518">
        <v>-25649</v>
      </c>
      <c r="BG50" s="517">
        <v>1</v>
      </c>
      <c r="BH50" s="517">
        <v>127592</v>
      </c>
      <c r="BI50" s="518">
        <v>-5423</v>
      </c>
      <c r="BJ50" s="518">
        <v>6041</v>
      </c>
      <c r="BK50" s="518">
        <v>618</v>
      </c>
      <c r="BL50" s="520">
        <v>-25031</v>
      </c>
      <c r="BM50" s="517">
        <v>0</v>
      </c>
      <c r="BN50" s="518">
        <v>-25031</v>
      </c>
      <c r="BO50" s="517">
        <v>0</v>
      </c>
      <c r="BP50" s="517">
        <v>0</v>
      </c>
      <c r="BQ50" s="517">
        <v>0</v>
      </c>
      <c r="BR50" s="517">
        <v>2508</v>
      </c>
      <c r="BS50" s="517">
        <v>10628650</v>
      </c>
      <c r="BT50" s="518">
        <v>721023</v>
      </c>
      <c r="BU50" s="521">
        <v>58</v>
      </c>
      <c r="BV50" s="521">
        <v>1046470</v>
      </c>
      <c r="BW50" s="516">
        <v>38973</v>
      </c>
    </row>
    <row r="51" spans="1:75">
      <c r="A51" s="491">
        <f t="shared" si="3"/>
        <v>2006</v>
      </c>
      <c r="B51" s="491">
        <v>5</v>
      </c>
      <c r="C51" s="522">
        <v>18437992</v>
      </c>
      <c r="D51" s="531">
        <v>3187092</v>
      </c>
      <c r="E51" s="531">
        <v>21625084</v>
      </c>
      <c r="F51" s="525">
        <v>10348428</v>
      </c>
      <c r="G51" s="525">
        <v>1508046</v>
      </c>
      <c r="H51" s="522">
        <v>11856474</v>
      </c>
      <c r="I51" s="525">
        <v>3747713</v>
      </c>
      <c r="J51" s="531">
        <v>124608</v>
      </c>
      <c r="K51" s="531">
        <v>3872321</v>
      </c>
      <c r="L51" s="522">
        <v>213921</v>
      </c>
      <c r="M51" s="522">
        <v>1129227</v>
      </c>
      <c r="N51" s="522">
        <v>177435</v>
      </c>
      <c r="O51" s="525">
        <v>1306662</v>
      </c>
      <c r="P51" s="522">
        <v>38874462</v>
      </c>
      <c r="Q51" s="531">
        <v>37567800</v>
      </c>
      <c r="R51" s="531"/>
      <c r="S51" s="539">
        <v>1665797</v>
      </c>
      <c r="U51" s="531"/>
      <c r="V51" s="516"/>
      <c r="W51" s="516"/>
      <c r="X51" s="516">
        <v>0</v>
      </c>
      <c r="Y51" s="518">
        <v>-25031</v>
      </c>
      <c r="Z51" s="516">
        <v>-25031</v>
      </c>
      <c r="AA51" s="513"/>
      <c r="AB51" s="517">
        <v>888</v>
      </c>
      <c r="AC51" s="517">
        <v>1692060</v>
      </c>
      <c r="AD51" s="518">
        <v>-104618</v>
      </c>
      <c r="AE51" s="518">
        <v>90003</v>
      </c>
      <c r="AF51" s="518">
        <v>-14615</v>
      </c>
      <c r="AG51" s="517">
        <v>2414</v>
      </c>
      <c r="AH51" s="517">
        <v>9994003</v>
      </c>
      <c r="AI51" s="518">
        <v>-668477</v>
      </c>
      <c r="AJ51" s="519">
        <v>700796</v>
      </c>
      <c r="AK51" s="518">
        <v>32319</v>
      </c>
      <c r="AL51" s="517">
        <v>94</v>
      </c>
      <c r="AM51" s="517">
        <v>634647</v>
      </c>
      <c r="AN51" s="518">
        <v>-39141</v>
      </c>
      <c r="AO51" s="518">
        <v>20227</v>
      </c>
      <c r="AP51" s="518">
        <v>-18914</v>
      </c>
      <c r="AQ51" s="517">
        <v>8</v>
      </c>
      <c r="AR51" s="517">
        <v>1105874</v>
      </c>
      <c r="AS51" s="518">
        <v>-31772</v>
      </c>
      <c r="AT51" s="518">
        <v>35392</v>
      </c>
      <c r="AU51" s="518">
        <v>3620</v>
      </c>
      <c r="AV51" s="517">
        <v>3</v>
      </c>
      <c r="AW51" s="517">
        <v>234976</v>
      </c>
      <c r="AX51" s="518">
        <v>-11918</v>
      </c>
      <c r="AY51" s="518">
        <v>9508</v>
      </c>
      <c r="AZ51" s="518">
        <v>-2410</v>
      </c>
      <c r="BA51" s="520">
        <v>0</v>
      </c>
      <c r="BB51" s="517">
        <v>58</v>
      </c>
      <c r="BC51" s="517">
        <v>1046470</v>
      </c>
      <c r="BD51" s="518">
        <v>-64622</v>
      </c>
      <c r="BE51" s="519">
        <v>38973</v>
      </c>
      <c r="BF51" s="518">
        <v>-25649</v>
      </c>
      <c r="BG51" s="517">
        <v>1</v>
      </c>
      <c r="BH51" s="517">
        <v>127592</v>
      </c>
      <c r="BI51" s="518">
        <v>-5423</v>
      </c>
      <c r="BJ51" s="518">
        <v>6041</v>
      </c>
      <c r="BK51" s="518">
        <v>618</v>
      </c>
      <c r="BL51" s="520">
        <v>-25031</v>
      </c>
      <c r="BM51" s="517">
        <v>0</v>
      </c>
      <c r="BN51" s="518">
        <v>-25031</v>
      </c>
      <c r="BO51" s="517">
        <v>0</v>
      </c>
      <c r="BP51" s="517">
        <v>0</v>
      </c>
      <c r="BQ51" s="517">
        <v>0</v>
      </c>
      <c r="BR51" s="517">
        <v>2508</v>
      </c>
      <c r="BS51" s="517">
        <v>10628650</v>
      </c>
      <c r="BT51" s="518">
        <v>721023</v>
      </c>
      <c r="BU51" s="521">
        <v>58</v>
      </c>
      <c r="BV51" s="521">
        <v>1046470</v>
      </c>
      <c r="BW51" s="516">
        <v>38973</v>
      </c>
    </row>
    <row r="52" spans="1:75">
      <c r="A52" s="491">
        <f t="shared" si="3"/>
        <v>2006</v>
      </c>
      <c r="B52" s="491">
        <v>6</v>
      </c>
      <c r="C52" s="522">
        <v>22993297</v>
      </c>
      <c r="D52" s="531">
        <v>1918957</v>
      </c>
      <c r="E52" s="531">
        <v>24912254</v>
      </c>
      <c r="F52" s="525">
        <v>11541899</v>
      </c>
      <c r="G52" s="525">
        <v>305389</v>
      </c>
      <c r="H52" s="522">
        <v>11847288</v>
      </c>
      <c r="I52" s="525">
        <v>4412929</v>
      </c>
      <c r="J52" s="531">
        <v>57759</v>
      </c>
      <c r="K52" s="531">
        <v>4470688</v>
      </c>
      <c r="L52" s="522">
        <v>214282</v>
      </c>
      <c r="M52" s="522">
        <v>1222676</v>
      </c>
      <c r="N52" s="522">
        <v>191211</v>
      </c>
      <c r="O52" s="525">
        <v>1413887</v>
      </c>
      <c r="P52" s="522">
        <v>42858399</v>
      </c>
      <c r="Q52" s="531">
        <v>41444512</v>
      </c>
      <c r="R52" s="531"/>
      <c r="S52" s="539">
        <v>289266</v>
      </c>
      <c r="U52" s="531"/>
      <c r="V52" s="516"/>
      <c r="W52" s="516"/>
      <c r="X52" s="516">
        <v>0</v>
      </c>
      <c r="Y52" s="518">
        <v>13222</v>
      </c>
      <c r="Z52" s="516">
        <v>13222</v>
      </c>
      <c r="AA52" s="513"/>
      <c r="AB52" s="517">
        <v>888</v>
      </c>
      <c r="AC52" s="517">
        <v>1692060</v>
      </c>
      <c r="AD52" s="518">
        <v>-104618</v>
      </c>
      <c r="AE52" s="518">
        <v>90003</v>
      </c>
      <c r="AF52" s="518">
        <v>-14615</v>
      </c>
      <c r="AG52" s="517">
        <v>2414</v>
      </c>
      <c r="AH52" s="517">
        <v>13961681</v>
      </c>
      <c r="AI52" s="518">
        <v>-668477</v>
      </c>
      <c r="AJ52" s="519">
        <v>672370</v>
      </c>
      <c r="AK52" s="518">
        <v>3893</v>
      </c>
      <c r="AL52" s="517">
        <v>94</v>
      </c>
      <c r="AM52" s="517">
        <v>634647</v>
      </c>
      <c r="AN52" s="518">
        <v>-39141</v>
      </c>
      <c r="AO52" s="518">
        <v>48653</v>
      </c>
      <c r="AP52" s="518">
        <v>9512</v>
      </c>
      <c r="AQ52" s="517">
        <v>8</v>
      </c>
      <c r="AR52" s="517">
        <v>1105874</v>
      </c>
      <c r="AS52" s="518">
        <v>-31772</v>
      </c>
      <c r="AT52" s="518">
        <v>35392</v>
      </c>
      <c r="AU52" s="518">
        <v>3620</v>
      </c>
      <c r="AV52" s="517">
        <v>3</v>
      </c>
      <c r="AW52" s="517">
        <v>234976</v>
      </c>
      <c r="AX52" s="518">
        <v>-11918</v>
      </c>
      <c r="AY52" s="518">
        <v>9508</v>
      </c>
      <c r="AZ52" s="518">
        <v>-2410</v>
      </c>
      <c r="BA52" s="520">
        <v>0</v>
      </c>
      <c r="BB52" s="517">
        <v>58</v>
      </c>
      <c r="BC52" s="517">
        <v>867442</v>
      </c>
      <c r="BD52" s="518">
        <v>-64622</v>
      </c>
      <c r="BE52" s="519">
        <v>77226</v>
      </c>
      <c r="BF52" s="518">
        <v>12604</v>
      </c>
      <c r="BG52" s="517">
        <v>1</v>
      </c>
      <c r="BH52" s="517">
        <v>127592</v>
      </c>
      <c r="BI52" s="518">
        <v>-5423</v>
      </c>
      <c r="BJ52" s="518">
        <v>6041</v>
      </c>
      <c r="BK52" s="518">
        <v>618</v>
      </c>
      <c r="BL52" s="520">
        <v>13222</v>
      </c>
      <c r="BM52" s="517">
        <v>0</v>
      </c>
      <c r="BN52" s="518">
        <v>13222</v>
      </c>
      <c r="BO52" s="517">
        <v>0</v>
      </c>
      <c r="BP52" s="517">
        <v>0</v>
      </c>
      <c r="BQ52" s="517">
        <v>0</v>
      </c>
      <c r="BR52" s="517">
        <v>2508</v>
      </c>
      <c r="BS52" s="517">
        <v>14596328</v>
      </c>
      <c r="BT52" s="518">
        <v>721023</v>
      </c>
      <c r="BU52" s="521">
        <v>58</v>
      </c>
      <c r="BV52" s="521">
        <v>867442</v>
      </c>
      <c r="BW52" s="516">
        <v>77226</v>
      </c>
    </row>
    <row r="53" spans="1:75">
      <c r="A53" s="491">
        <f t="shared" si="3"/>
        <v>2006</v>
      </c>
      <c r="B53" s="491">
        <v>7</v>
      </c>
      <c r="C53" s="522">
        <v>25632055</v>
      </c>
      <c r="D53" s="531">
        <v>1110077</v>
      </c>
      <c r="E53" s="531">
        <v>26742132</v>
      </c>
      <c r="F53" s="525">
        <v>11855862</v>
      </c>
      <c r="G53" s="525">
        <v>80466</v>
      </c>
      <c r="H53" s="522">
        <v>11936328</v>
      </c>
      <c r="I53" s="525">
        <v>4306586</v>
      </c>
      <c r="J53" s="531">
        <v>-24716</v>
      </c>
      <c r="K53" s="531">
        <v>4281870</v>
      </c>
      <c r="L53" s="522">
        <v>214436</v>
      </c>
      <c r="M53" s="522">
        <v>1346081</v>
      </c>
      <c r="N53" s="522">
        <v>213180</v>
      </c>
      <c r="O53" s="525">
        <v>1559261</v>
      </c>
      <c r="P53" s="522">
        <v>44734027</v>
      </c>
      <c r="Q53" s="531">
        <v>43174766</v>
      </c>
      <c r="R53" s="531"/>
      <c r="S53" s="539">
        <v>615641</v>
      </c>
      <c r="U53" s="531"/>
      <c r="V53" s="516"/>
      <c r="W53" s="516"/>
      <c r="X53" s="516">
        <v>0</v>
      </c>
      <c r="Y53" s="518">
        <v>13222</v>
      </c>
      <c r="Z53" s="516">
        <v>13222</v>
      </c>
      <c r="AA53" s="513"/>
      <c r="AB53" s="517">
        <v>888</v>
      </c>
      <c r="AC53" s="517">
        <v>1692060</v>
      </c>
      <c r="AD53" s="518">
        <v>-104618</v>
      </c>
      <c r="AE53" s="518">
        <v>90003</v>
      </c>
      <c r="AF53" s="518">
        <v>-14615</v>
      </c>
      <c r="AG53" s="517">
        <v>2414</v>
      </c>
      <c r="AH53" s="517">
        <v>13961681</v>
      </c>
      <c r="AI53" s="518">
        <v>-668477</v>
      </c>
      <c r="AJ53" s="519">
        <v>672370</v>
      </c>
      <c r="AK53" s="518">
        <v>3893</v>
      </c>
      <c r="AL53" s="517">
        <v>94</v>
      </c>
      <c r="AM53" s="517">
        <v>634647</v>
      </c>
      <c r="AN53" s="518">
        <v>-39141</v>
      </c>
      <c r="AO53" s="518">
        <v>48653</v>
      </c>
      <c r="AP53" s="518">
        <v>9512</v>
      </c>
      <c r="AQ53" s="517">
        <v>8</v>
      </c>
      <c r="AR53" s="517">
        <v>1105874</v>
      </c>
      <c r="AS53" s="518">
        <v>-31772</v>
      </c>
      <c r="AT53" s="518">
        <v>35392</v>
      </c>
      <c r="AU53" s="518">
        <v>3620</v>
      </c>
      <c r="AV53" s="517">
        <v>3</v>
      </c>
      <c r="AW53" s="517">
        <v>234976</v>
      </c>
      <c r="AX53" s="518">
        <v>-11918</v>
      </c>
      <c r="AY53" s="518">
        <v>9508</v>
      </c>
      <c r="AZ53" s="518">
        <v>-2410</v>
      </c>
      <c r="BA53" s="520">
        <v>0</v>
      </c>
      <c r="BB53" s="517">
        <v>58</v>
      </c>
      <c r="BC53" s="517">
        <v>867442</v>
      </c>
      <c r="BD53" s="518">
        <v>-64622</v>
      </c>
      <c r="BE53" s="519">
        <v>77226</v>
      </c>
      <c r="BF53" s="518">
        <v>12604</v>
      </c>
      <c r="BG53" s="517">
        <v>1</v>
      </c>
      <c r="BH53" s="517">
        <v>127592</v>
      </c>
      <c r="BI53" s="518">
        <v>-5423</v>
      </c>
      <c r="BJ53" s="518">
        <v>6041</v>
      </c>
      <c r="BK53" s="518">
        <v>618</v>
      </c>
      <c r="BL53" s="520">
        <v>13222</v>
      </c>
      <c r="BM53" s="517">
        <v>0</v>
      </c>
      <c r="BN53" s="518">
        <v>13222</v>
      </c>
      <c r="BO53" s="517">
        <v>0</v>
      </c>
      <c r="BP53" s="517">
        <v>0</v>
      </c>
      <c r="BQ53" s="517">
        <v>0</v>
      </c>
      <c r="BR53" s="517">
        <v>2508</v>
      </c>
      <c r="BS53" s="517">
        <v>14596328</v>
      </c>
      <c r="BT53" s="518">
        <v>721023</v>
      </c>
      <c r="BU53" s="521">
        <v>58</v>
      </c>
      <c r="BV53" s="521">
        <v>867442</v>
      </c>
      <c r="BW53" s="516">
        <v>77226</v>
      </c>
    </row>
    <row r="54" spans="1:75">
      <c r="A54" s="491">
        <f t="shared" si="3"/>
        <v>2006</v>
      </c>
      <c r="B54" s="491">
        <v>8</v>
      </c>
      <c r="C54" s="522">
        <v>25971019</v>
      </c>
      <c r="D54" s="531">
        <v>594104</v>
      </c>
      <c r="E54" s="531">
        <v>26565123</v>
      </c>
      <c r="F54" s="525">
        <v>12064127</v>
      </c>
      <c r="G54" s="525">
        <v>40555</v>
      </c>
      <c r="H54" s="522">
        <v>12104682</v>
      </c>
      <c r="I54" s="525">
        <v>4345122</v>
      </c>
      <c r="J54" s="531">
        <v>-52088</v>
      </c>
      <c r="K54" s="531">
        <v>4293034</v>
      </c>
      <c r="L54" s="522">
        <v>214664</v>
      </c>
      <c r="M54" s="522">
        <v>1323984</v>
      </c>
      <c r="N54" s="522">
        <v>212981</v>
      </c>
      <c r="O54" s="525">
        <v>1536965</v>
      </c>
      <c r="P54" s="522">
        <v>44714468</v>
      </c>
      <c r="Q54" s="531">
        <v>43177503</v>
      </c>
      <c r="R54" s="531"/>
      <c r="S54" s="539">
        <v>-725244</v>
      </c>
      <c r="U54" s="531"/>
      <c r="V54" s="516"/>
      <c r="W54" s="516"/>
      <c r="X54" s="516">
        <v>0</v>
      </c>
      <c r="Y54" s="518">
        <v>13222</v>
      </c>
      <c r="Z54" s="516">
        <v>13222</v>
      </c>
      <c r="AA54" s="513"/>
      <c r="AB54" s="517">
        <v>888</v>
      </c>
      <c r="AC54" s="517">
        <v>1692060</v>
      </c>
      <c r="AD54" s="518">
        <v>-104618</v>
      </c>
      <c r="AE54" s="518">
        <v>90003</v>
      </c>
      <c r="AF54" s="518">
        <v>-14615</v>
      </c>
      <c r="AG54" s="517">
        <v>2414</v>
      </c>
      <c r="AH54" s="517">
        <v>13961681</v>
      </c>
      <c r="AI54" s="518">
        <v>-668477</v>
      </c>
      <c r="AJ54" s="519">
        <v>672370</v>
      </c>
      <c r="AK54" s="518">
        <v>3893</v>
      </c>
      <c r="AL54" s="517">
        <v>94</v>
      </c>
      <c r="AM54" s="517">
        <v>634647</v>
      </c>
      <c r="AN54" s="518">
        <v>-39141</v>
      </c>
      <c r="AO54" s="518">
        <v>48653</v>
      </c>
      <c r="AP54" s="518">
        <v>9512</v>
      </c>
      <c r="AQ54" s="517">
        <v>8</v>
      </c>
      <c r="AR54" s="517">
        <v>1105874</v>
      </c>
      <c r="AS54" s="518">
        <v>-31772</v>
      </c>
      <c r="AT54" s="518">
        <v>35392</v>
      </c>
      <c r="AU54" s="518">
        <v>3620</v>
      </c>
      <c r="AV54" s="517">
        <v>3</v>
      </c>
      <c r="AW54" s="517">
        <v>234976</v>
      </c>
      <c r="AX54" s="518">
        <v>-11918</v>
      </c>
      <c r="AY54" s="518">
        <v>9508</v>
      </c>
      <c r="AZ54" s="518">
        <v>-2410</v>
      </c>
      <c r="BA54" s="520">
        <v>0</v>
      </c>
      <c r="BB54" s="517">
        <v>58</v>
      </c>
      <c r="BC54" s="517">
        <v>867442</v>
      </c>
      <c r="BD54" s="518">
        <v>-64622</v>
      </c>
      <c r="BE54" s="519">
        <v>77226</v>
      </c>
      <c r="BF54" s="518">
        <v>12604</v>
      </c>
      <c r="BG54" s="517">
        <v>1</v>
      </c>
      <c r="BH54" s="517">
        <v>127592</v>
      </c>
      <c r="BI54" s="518">
        <v>-5423</v>
      </c>
      <c r="BJ54" s="518">
        <v>6041</v>
      </c>
      <c r="BK54" s="518">
        <v>618</v>
      </c>
      <c r="BL54" s="520">
        <v>13222</v>
      </c>
      <c r="BM54" s="517">
        <v>0</v>
      </c>
      <c r="BN54" s="518">
        <v>13222</v>
      </c>
      <c r="BO54" s="517">
        <v>0</v>
      </c>
      <c r="BP54" s="517">
        <v>0</v>
      </c>
      <c r="BQ54" s="517">
        <v>0</v>
      </c>
      <c r="BR54" s="517">
        <v>2508</v>
      </c>
      <c r="BS54" s="517">
        <v>14596328</v>
      </c>
      <c r="BT54" s="518">
        <v>721023</v>
      </c>
      <c r="BU54" s="521">
        <v>58</v>
      </c>
      <c r="BV54" s="521">
        <v>867442</v>
      </c>
      <c r="BW54" s="516">
        <v>77226</v>
      </c>
    </row>
    <row r="55" spans="1:75">
      <c r="A55" s="491">
        <f t="shared" si="3"/>
        <v>2006</v>
      </c>
      <c r="B55" s="491">
        <v>9</v>
      </c>
      <c r="C55" s="522">
        <v>24158598</v>
      </c>
      <c r="D55" s="531">
        <v>-2713633</v>
      </c>
      <c r="E55" s="531">
        <v>21444965</v>
      </c>
      <c r="F55" s="525">
        <v>11904688</v>
      </c>
      <c r="G55" s="525">
        <v>-587036</v>
      </c>
      <c r="H55" s="522">
        <v>11317652</v>
      </c>
      <c r="I55" s="525">
        <v>4104288</v>
      </c>
      <c r="J55" s="531">
        <v>-3014</v>
      </c>
      <c r="K55" s="531">
        <v>4101274</v>
      </c>
      <c r="L55" s="522">
        <v>214967</v>
      </c>
      <c r="M55" s="522">
        <v>1181133</v>
      </c>
      <c r="N55" s="522">
        <v>186547</v>
      </c>
      <c r="O55" s="525">
        <v>1367680</v>
      </c>
      <c r="P55" s="522">
        <v>38446538</v>
      </c>
      <c r="Q55" s="531">
        <v>37078858</v>
      </c>
      <c r="R55" s="531"/>
      <c r="S55" s="539">
        <v>343482</v>
      </c>
      <c r="U55" s="531"/>
      <c r="V55" s="516"/>
      <c r="W55" s="516"/>
      <c r="X55" s="516">
        <v>0</v>
      </c>
      <c r="Y55" s="518">
        <v>13222</v>
      </c>
      <c r="Z55" s="516">
        <v>13222</v>
      </c>
      <c r="AA55" s="513"/>
      <c r="AB55" s="517">
        <v>888</v>
      </c>
      <c r="AC55" s="517">
        <v>1692060</v>
      </c>
      <c r="AD55" s="518">
        <v>-104618</v>
      </c>
      <c r="AE55" s="518">
        <v>90003</v>
      </c>
      <c r="AF55" s="518">
        <v>-14615</v>
      </c>
      <c r="AG55" s="517">
        <v>2414</v>
      </c>
      <c r="AH55" s="517">
        <v>13961681</v>
      </c>
      <c r="AI55" s="518">
        <v>-668477</v>
      </c>
      <c r="AJ55" s="519">
        <v>672370</v>
      </c>
      <c r="AK55" s="518">
        <v>3893</v>
      </c>
      <c r="AL55" s="517">
        <v>94</v>
      </c>
      <c r="AM55" s="517">
        <v>634647</v>
      </c>
      <c r="AN55" s="518">
        <v>-39141</v>
      </c>
      <c r="AO55" s="518">
        <v>48653</v>
      </c>
      <c r="AP55" s="518">
        <v>9512</v>
      </c>
      <c r="AQ55" s="517">
        <v>8</v>
      </c>
      <c r="AR55" s="517">
        <v>1105874</v>
      </c>
      <c r="AS55" s="518">
        <v>-31772</v>
      </c>
      <c r="AT55" s="518">
        <v>35392</v>
      </c>
      <c r="AU55" s="518">
        <v>3620</v>
      </c>
      <c r="AV55" s="517">
        <v>3</v>
      </c>
      <c r="AW55" s="517">
        <v>234976</v>
      </c>
      <c r="AX55" s="518">
        <v>-11918</v>
      </c>
      <c r="AY55" s="518">
        <v>9508</v>
      </c>
      <c r="AZ55" s="518">
        <v>-2410</v>
      </c>
      <c r="BA55" s="520">
        <v>0</v>
      </c>
      <c r="BB55" s="517">
        <v>58</v>
      </c>
      <c r="BC55" s="517">
        <v>867442</v>
      </c>
      <c r="BD55" s="518">
        <v>-64622</v>
      </c>
      <c r="BE55" s="519">
        <v>77226</v>
      </c>
      <c r="BF55" s="518">
        <v>12604</v>
      </c>
      <c r="BG55" s="517">
        <v>1</v>
      </c>
      <c r="BH55" s="517">
        <v>127592</v>
      </c>
      <c r="BI55" s="518">
        <v>-5423</v>
      </c>
      <c r="BJ55" s="518">
        <v>6041</v>
      </c>
      <c r="BK55" s="518">
        <v>618</v>
      </c>
      <c r="BL55" s="520">
        <v>13222</v>
      </c>
      <c r="BM55" s="517">
        <v>0</v>
      </c>
      <c r="BN55" s="518">
        <v>13222</v>
      </c>
      <c r="BO55" s="517">
        <v>0</v>
      </c>
      <c r="BP55" s="517">
        <v>0</v>
      </c>
      <c r="BQ55" s="517">
        <v>0</v>
      </c>
      <c r="BR55" s="517">
        <v>2508</v>
      </c>
      <c r="BS55" s="517">
        <v>14596328</v>
      </c>
      <c r="BT55" s="518">
        <v>721023</v>
      </c>
      <c r="BU55" s="521">
        <v>58</v>
      </c>
      <c r="BV55" s="521">
        <v>867442</v>
      </c>
      <c r="BW55" s="516">
        <v>77226</v>
      </c>
    </row>
    <row r="56" spans="1:75">
      <c r="A56" s="491">
        <f t="shared" si="3"/>
        <v>2006</v>
      </c>
      <c r="B56" s="491">
        <v>10</v>
      </c>
      <c r="C56" s="522">
        <v>19238834</v>
      </c>
      <c r="D56" s="531">
        <v>-2040321</v>
      </c>
      <c r="E56" s="531">
        <v>17198513</v>
      </c>
      <c r="F56" s="525">
        <v>10973429</v>
      </c>
      <c r="G56" s="525">
        <v>-440791</v>
      </c>
      <c r="H56" s="522">
        <v>10532638</v>
      </c>
      <c r="I56" s="525">
        <v>3633019</v>
      </c>
      <c r="J56" s="531">
        <v>-52224</v>
      </c>
      <c r="K56" s="531">
        <v>3580795</v>
      </c>
      <c r="L56" s="522">
        <v>215189</v>
      </c>
      <c r="M56" s="522">
        <v>1064769</v>
      </c>
      <c r="N56" s="522">
        <v>168968</v>
      </c>
      <c r="O56" s="525">
        <v>1233737</v>
      </c>
      <c r="P56" s="522">
        <v>32760872</v>
      </c>
      <c r="Q56" s="531">
        <v>31527135</v>
      </c>
      <c r="R56" s="531"/>
      <c r="S56" s="539">
        <v>417449</v>
      </c>
      <c r="U56" s="531"/>
      <c r="V56" s="516"/>
      <c r="W56" s="516"/>
      <c r="X56" s="516">
        <v>0</v>
      </c>
      <c r="Y56" s="518">
        <v>-25031</v>
      </c>
      <c r="Z56" s="516">
        <v>-25031</v>
      </c>
      <c r="AA56" s="513"/>
      <c r="AB56" s="517">
        <v>888</v>
      </c>
      <c r="AC56" s="517">
        <v>1692060</v>
      </c>
      <c r="AD56" s="518">
        <v>-104618</v>
      </c>
      <c r="AE56" s="518">
        <v>90003</v>
      </c>
      <c r="AF56" s="518">
        <v>-14615</v>
      </c>
      <c r="AG56" s="517">
        <v>2414</v>
      </c>
      <c r="AH56" s="517">
        <v>9994003</v>
      </c>
      <c r="AI56" s="518">
        <v>-668477</v>
      </c>
      <c r="AJ56" s="519">
        <v>700796</v>
      </c>
      <c r="AK56" s="518">
        <v>32319</v>
      </c>
      <c r="AL56" s="517">
        <v>94</v>
      </c>
      <c r="AM56" s="517">
        <v>634647</v>
      </c>
      <c r="AN56" s="518">
        <v>-39141</v>
      </c>
      <c r="AO56" s="518">
        <v>20227</v>
      </c>
      <c r="AP56" s="518">
        <v>-18914</v>
      </c>
      <c r="AQ56" s="517">
        <v>8</v>
      </c>
      <c r="AR56" s="517">
        <v>1105874</v>
      </c>
      <c r="AS56" s="518">
        <v>-31772</v>
      </c>
      <c r="AT56" s="518">
        <v>35392</v>
      </c>
      <c r="AU56" s="518">
        <v>3620</v>
      </c>
      <c r="AV56" s="517">
        <v>3</v>
      </c>
      <c r="AW56" s="517">
        <v>234976</v>
      </c>
      <c r="AX56" s="518">
        <v>-11918</v>
      </c>
      <c r="AY56" s="518">
        <v>9508</v>
      </c>
      <c r="AZ56" s="518">
        <v>-2410</v>
      </c>
      <c r="BA56" s="520">
        <v>0</v>
      </c>
      <c r="BB56" s="517">
        <v>58</v>
      </c>
      <c r="BC56" s="517">
        <v>1046470</v>
      </c>
      <c r="BD56" s="518">
        <v>-64622</v>
      </c>
      <c r="BE56" s="519">
        <v>38973</v>
      </c>
      <c r="BF56" s="518">
        <v>-25649</v>
      </c>
      <c r="BG56" s="517">
        <v>1</v>
      </c>
      <c r="BH56" s="517">
        <v>127592</v>
      </c>
      <c r="BI56" s="518">
        <v>-5423</v>
      </c>
      <c r="BJ56" s="518">
        <v>6041</v>
      </c>
      <c r="BK56" s="518">
        <v>618</v>
      </c>
      <c r="BL56" s="520">
        <v>-25031</v>
      </c>
      <c r="BM56" s="517">
        <v>0</v>
      </c>
      <c r="BN56" s="518">
        <v>-25031</v>
      </c>
      <c r="BO56" s="517">
        <v>0</v>
      </c>
      <c r="BP56" s="517">
        <v>0</v>
      </c>
      <c r="BQ56" s="517">
        <v>0</v>
      </c>
      <c r="BR56" s="517">
        <v>2508</v>
      </c>
      <c r="BS56" s="517">
        <v>10628650</v>
      </c>
      <c r="BT56" s="518">
        <v>721023</v>
      </c>
      <c r="BU56" s="521">
        <v>58</v>
      </c>
      <c r="BV56" s="521">
        <v>1046470</v>
      </c>
      <c r="BW56" s="516">
        <v>38973</v>
      </c>
    </row>
    <row r="57" spans="1:75">
      <c r="A57" s="491">
        <f t="shared" si="3"/>
        <v>2006</v>
      </c>
      <c r="B57" s="491">
        <v>11</v>
      </c>
      <c r="C57" s="522">
        <v>15652913</v>
      </c>
      <c r="D57" s="531">
        <v>-941506</v>
      </c>
      <c r="E57" s="531">
        <v>14711407</v>
      </c>
      <c r="F57" s="525">
        <v>9697086</v>
      </c>
      <c r="G57" s="525">
        <v>166796</v>
      </c>
      <c r="H57" s="522">
        <v>9863882</v>
      </c>
      <c r="I57" s="525">
        <v>3213868</v>
      </c>
      <c r="J57" s="531">
        <v>53248</v>
      </c>
      <c r="K57" s="531">
        <v>3267116</v>
      </c>
      <c r="L57" s="522">
        <v>215459</v>
      </c>
      <c r="M57" s="522">
        <v>1004306</v>
      </c>
      <c r="N57" s="522">
        <v>146812</v>
      </c>
      <c r="O57" s="525">
        <v>1151118</v>
      </c>
      <c r="P57" s="522">
        <v>29208982</v>
      </c>
      <c r="Q57" s="531">
        <v>28057864</v>
      </c>
      <c r="R57" s="531"/>
      <c r="S57" s="539">
        <v>1214683</v>
      </c>
      <c r="U57" s="531"/>
      <c r="V57" s="516"/>
      <c r="W57" s="516"/>
      <c r="X57" s="516">
        <v>0</v>
      </c>
      <c r="Y57" s="518">
        <v>-25031</v>
      </c>
      <c r="Z57" s="516">
        <v>-25031</v>
      </c>
      <c r="AA57" s="513"/>
      <c r="AB57" s="517">
        <v>888</v>
      </c>
      <c r="AC57" s="517">
        <v>1692060</v>
      </c>
      <c r="AD57" s="518">
        <v>-104618</v>
      </c>
      <c r="AE57" s="518">
        <v>90003</v>
      </c>
      <c r="AF57" s="518">
        <v>-14615</v>
      </c>
      <c r="AG57" s="517">
        <v>2414</v>
      </c>
      <c r="AH57" s="517">
        <v>9994003</v>
      </c>
      <c r="AI57" s="518">
        <v>-668477</v>
      </c>
      <c r="AJ57" s="519">
        <v>700796</v>
      </c>
      <c r="AK57" s="518">
        <v>32319</v>
      </c>
      <c r="AL57" s="517">
        <v>94</v>
      </c>
      <c r="AM57" s="517">
        <v>634647</v>
      </c>
      <c r="AN57" s="518">
        <v>-39141</v>
      </c>
      <c r="AO57" s="518">
        <v>20227</v>
      </c>
      <c r="AP57" s="518">
        <v>-18914</v>
      </c>
      <c r="AQ57" s="517">
        <v>8</v>
      </c>
      <c r="AR57" s="517">
        <v>1105874</v>
      </c>
      <c r="AS57" s="518">
        <v>-31772</v>
      </c>
      <c r="AT57" s="518">
        <v>35392</v>
      </c>
      <c r="AU57" s="518">
        <v>3620</v>
      </c>
      <c r="AV57" s="517">
        <v>3</v>
      </c>
      <c r="AW57" s="517">
        <v>234976</v>
      </c>
      <c r="AX57" s="518">
        <v>-11918</v>
      </c>
      <c r="AY57" s="518">
        <v>9508</v>
      </c>
      <c r="AZ57" s="518">
        <v>-2410</v>
      </c>
      <c r="BA57" s="520">
        <v>0</v>
      </c>
      <c r="BB57" s="517">
        <v>58</v>
      </c>
      <c r="BC57" s="517">
        <v>1046470</v>
      </c>
      <c r="BD57" s="518">
        <v>-64622</v>
      </c>
      <c r="BE57" s="519">
        <v>38973</v>
      </c>
      <c r="BF57" s="518">
        <v>-25649</v>
      </c>
      <c r="BG57" s="517">
        <v>1</v>
      </c>
      <c r="BH57" s="517">
        <v>127592</v>
      </c>
      <c r="BI57" s="518">
        <v>-5423</v>
      </c>
      <c r="BJ57" s="518">
        <v>6041</v>
      </c>
      <c r="BK57" s="518">
        <v>618</v>
      </c>
      <c r="BL57" s="520">
        <v>-25031</v>
      </c>
      <c r="BM57" s="517">
        <v>0</v>
      </c>
      <c r="BN57" s="518">
        <v>-25031</v>
      </c>
      <c r="BO57" s="517">
        <v>0</v>
      </c>
      <c r="BP57" s="517">
        <v>0</v>
      </c>
      <c r="BQ57" s="517">
        <v>0</v>
      </c>
      <c r="BR57" s="517">
        <v>2508</v>
      </c>
      <c r="BS57" s="517">
        <v>10628650</v>
      </c>
      <c r="BT57" s="518">
        <v>721023</v>
      </c>
      <c r="BU57" s="521">
        <v>58</v>
      </c>
      <c r="BV57" s="521">
        <v>1046470</v>
      </c>
      <c r="BW57" s="516">
        <v>38973</v>
      </c>
    </row>
    <row r="58" spans="1:75">
      <c r="A58" s="491">
        <f t="shared" si="3"/>
        <v>2006</v>
      </c>
      <c r="B58" s="491">
        <v>12</v>
      </c>
      <c r="C58" s="522">
        <v>18034050</v>
      </c>
      <c r="D58" s="531">
        <v>1797125</v>
      </c>
      <c r="E58" s="531">
        <v>19831175</v>
      </c>
      <c r="F58" s="525">
        <v>9694788</v>
      </c>
      <c r="G58" s="525">
        <v>379635</v>
      </c>
      <c r="H58" s="522">
        <v>10074423</v>
      </c>
      <c r="I58" s="525">
        <v>3012965</v>
      </c>
      <c r="J58" s="531">
        <v>-46854</v>
      </c>
      <c r="K58" s="531">
        <v>2966111</v>
      </c>
      <c r="L58" s="522">
        <v>215671</v>
      </c>
      <c r="M58" s="522">
        <v>1144670</v>
      </c>
      <c r="N58" s="522">
        <v>159749</v>
      </c>
      <c r="O58" s="525">
        <v>1304419</v>
      </c>
      <c r="P58" s="522">
        <v>34391799</v>
      </c>
      <c r="Q58" s="531">
        <v>33087380</v>
      </c>
      <c r="R58" s="531"/>
      <c r="S58" s="539">
        <v>-893016</v>
      </c>
      <c r="U58" s="531"/>
      <c r="V58" s="516"/>
      <c r="W58" s="516"/>
      <c r="X58" s="516">
        <v>0</v>
      </c>
      <c r="Y58" s="518">
        <v>-25031</v>
      </c>
      <c r="Z58" s="516">
        <v>-25031</v>
      </c>
      <c r="AA58" s="513"/>
      <c r="AB58" s="517">
        <v>888</v>
      </c>
      <c r="AC58" s="517">
        <v>1692060</v>
      </c>
      <c r="AD58" s="518">
        <v>-104618</v>
      </c>
      <c r="AE58" s="518">
        <v>90003</v>
      </c>
      <c r="AF58" s="518">
        <v>-14615</v>
      </c>
      <c r="AG58" s="517">
        <v>2414</v>
      </c>
      <c r="AH58" s="517">
        <v>9994003</v>
      </c>
      <c r="AI58" s="518">
        <v>-668477</v>
      </c>
      <c r="AJ58" s="519">
        <v>700796</v>
      </c>
      <c r="AK58" s="518">
        <v>32319</v>
      </c>
      <c r="AL58" s="517">
        <v>94</v>
      </c>
      <c r="AM58" s="517">
        <v>634647</v>
      </c>
      <c r="AN58" s="518">
        <v>-39141</v>
      </c>
      <c r="AO58" s="518">
        <v>20227</v>
      </c>
      <c r="AP58" s="518">
        <v>-18914</v>
      </c>
      <c r="AQ58" s="517">
        <v>8</v>
      </c>
      <c r="AR58" s="517">
        <v>1105874</v>
      </c>
      <c r="AS58" s="518">
        <v>-31772</v>
      </c>
      <c r="AT58" s="518">
        <v>35392</v>
      </c>
      <c r="AU58" s="518">
        <v>3620</v>
      </c>
      <c r="AV58" s="517">
        <v>3</v>
      </c>
      <c r="AW58" s="517">
        <v>234976</v>
      </c>
      <c r="AX58" s="518">
        <v>-11918</v>
      </c>
      <c r="AY58" s="518">
        <v>9508</v>
      </c>
      <c r="AZ58" s="518">
        <v>-2410</v>
      </c>
      <c r="BA58" s="520">
        <v>0</v>
      </c>
      <c r="BB58" s="517">
        <v>58</v>
      </c>
      <c r="BC58" s="517">
        <v>1046470</v>
      </c>
      <c r="BD58" s="518">
        <v>-64622</v>
      </c>
      <c r="BE58" s="519">
        <v>38973</v>
      </c>
      <c r="BF58" s="518">
        <v>-25649</v>
      </c>
      <c r="BG58" s="517">
        <v>1</v>
      </c>
      <c r="BH58" s="517">
        <v>127592</v>
      </c>
      <c r="BI58" s="518">
        <v>-5423</v>
      </c>
      <c r="BJ58" s="518">
        <v>6041</v>
      </c>
      <c r="BK58" s="518">
        <v>618</v>
      </c>
      <c r="BL58" s="520">
        <v>-25031</v>
      </c>
      <c r="BM58" s="517">
        <v>0</v>
      </c>
      <c r="BN58" s="518">
        <v>-25031</v>
      </c>
      <c r="BO58" s="517">
        <v>0</v>
      </c>
      <c r="BP58" s="517">
        <v>0</v>
      </c>
      <c r="BQ58" s="517">
        <v>0</v>
      </c>
      <c r="BR58" s="517">
        <v>2508</v>
      </c>
      <c r="BS58" s="517">
        <v>10628650</v>
      </c>
      <c r="BT58" s="518">
        <v>721023</v>
      </c>
      <c r="BU58" s="521">
        <v>58</v>
      </c>
      <c r="BV58" s="521">
        <v>1046470</v>
      </c>
      <c r="BW58" s="516">
        <v>38973</v>
      </c>
    </row>
    <row r="59" spans="1:75">
      <c r="B59" s="492" t="s">
        <v>112</v>
      </c>
      <c r="C59" s="525">
        <v>244210332</v>
      </c>
      <c r="D59" s="513">
        <v>1297019</v>
      </c>
      <c r="E59" s="513">
        <v>245507351</v>
      </c>
      <c r="F59" s="513">
        <v>126514969</v>
      </c>
      <c r="G59" s="513">
        <v>758366</v>
      </c>
      <c r="H59" s="531">
        <v>127273335</v>
      </c>
      <c r="I59" s="513">
        <v>43428511</v>
      </c>
      <c r="J59" s="513">
        <v>64599</v>
      </c>
      <c r="K59" s="513">
        <v>43493110</v>
      </c>
      <c r="L59" s="531">
        <v>2571834</v>
      </c>
      <c r="M59" s="531">
        <v>13599536</v>
      </c>
      <c r="N59" s="531">
        <v>2067296</v>
      </c>
      <c r="O59" s="531">
        <v>15666832</v>
      </c>
      <c r="P59" s="531">
        <v>434512462</v>
      </c>
      <c r="Q59" s="531">
        <v>418845630</v>
      </c>
      <c r="R59" s="531">
        <v>38550</v>
      </c>
      <c r="S59" s="539">
        <v>574310</v>
      </c>
      <c r="U59" s="531"/>
      <c r="V59" s="531"/>
      <c r="W59" s="531"/>
      <c r="X59" s="516">
        <v>0</v>
      </c>
      <c r="Y59" s="531">
        <v>-147360</v>
      </c>
      <c r="Z59" s="531">
        <v>-147360</v>
      </c>
      <c r="AA59" s="513"/>
      <c r="AB59" s="533"/>
      <c r="AC59" s="533">
        <v>20304720</v>
      </c>
      <c r="AD59" s="534">
        <v>-1255416</v>
      </c>
      <c r="AE59" s="534">
        <v>1080036</v>
      </c>
      <c r="AF59" s="534">
        <v>-175380</v>
      </c>
      <c r="AG59" s="533"/>
      <c r="AH59" s="533">
        <v>135798748</v>
      </c>
      <c r="AI59" s="534">
        <v>-8021724</v>
      </c>
      <c r="AJ59" s="535">
        <v>8295848</v>
      </c>
      <c r="AK59" s="534">
        <v>274124</v>
      </c>
      <c r="AL59" s="533"/>
      <c r="AM59" s="533">
        <v>7615764</v>
      </c>
      <c r="AN59" s="534">
        <v>-469692</v>
      </c>
      <c r="AO59" s="534">
        <v>356428</v>
      </c>
      <c r="AP59" s="534">
        <v>-113264</v>
      </c>
      <c r="AQ59" s="533"/>
      <c r="AR59" s="533">
        <v>13270488</v>
      </c>
      <c r="AS59" s="534">
        <v>-381264</v>
      </c>
      <c r="AT59" s="534">
        <v>424704</v>
      </c>
      <c r="AU59" s="534">
        <v>43440</v>
      </c>
      <c r="AV59" s="533"/>
      <c r="AW59" s="533">
        <v>2819712</v>
      </c>
      <c r="AX59" s="534">
        <v>-143016</v>
      </c>
      <c r="AY59" s="534">
        <v>114096</v>
      </c>
      <c r="AZ59" s="534">
        <v>-28920</v>
      </c>
      <c r="BA59" s="536">
        <v>0</v>
      </c>
      <c r="BB59" s="533"/>
      <c r="BC59" s="533">
        <v>11841528</v>
      </c>
      <c r="BD59" s="534">
        <v>-775464</v>
      </c>
      <c r="BE59" s="535">
        <v>620688</v>
      </c>
      <c r="BF59" s="534">
        <v>-154776</v>
      </c>
      <c r="BG59" s="533"/>
      <c r="BH59" s="533">
        <v>1531104</v>
      </c>
      <c r="BI59" s="534">
        <v>-65076</v>
      </c>
      <c r="BJ59" s="534">
        <v>72492</v>
      </c>
      <c r="BK59" s="534">
        <v>7416</v>
      </c>
      <c r="BL59" s="536">
        <v>-147360</v>
      </c>
      <c r="BM59" s="517">
        <v>0</v>
      </c>
      <c r="BN59" s="534">
        <v>-147360</v>
      </c>
      <c r="BO59" s="517">
        <v>0</v>
      </c>
      <c r="BP59" s="517">
        <v>0</v>
      </c>
      <c r="BQ59" s="517">
        <v>0</v>
      </c>
      <c r="BS59" s="533">
        <v>143414512</v>
      </c>
      <c r="BT59" s="534">
        <v>8652276</v>
      </c>
      <c r="BV59" s="533">
        <v>11841528</v>
      </c>
      <c r="BW59" s="534">
        <v>620688</v>
      </c>
    </row>
    <row r="60" spans="1:75">
      <c r="A60" s="491">
        <f t="shared" ref="A60:A71" si="4">A47+1</f>
        <v>2007</v>
      </c>
      <c r="B60" s="491">
        <v>1</v>
      </c>
      <c r="C60" s="522">
        <v>22090880</v>
      </c>
      <c r="D60" s="531">
        <v>633382</v>
      </c>
      <c r="E60" s="531">
        <v>22724262</v>
      </c>
      <c r="F60" s="525">
        <v>9946033</v>
      </c>
      <c r="G60" s="525">
        <v>-963053</v>
      </c>
      <c r="H60" s="522">
        <v>8982980</v>
      </c>
      <c r="I60" s="525">
        <v>3069485</v>
      </c>
      <c r="J60" s="531">
        <v>-68292</v>
      </c>
      <c r="K60" s="531">
        <v>3001193</v>
      </c>
      <c r="L60" s="522">
        <v>215885</v>
      </c>
      <c r="M60" s="522">
        <v>1266003</v>
      </c>
      <c r="N60" s="522">
        <v>175682</v>
      </c>
      <c r="O60" s="525">
        <v>1441685</v>
      </c>
      <c r="P60" s="522">
        <v>36366005</v>
      </c>
      <c r="Q60" s="531">
        <v>34924320</v>
      </c>
      <c r="R60" s="531"/>
      <c r="S60" s="539">
        <v>-994870</v>
      </c>
      <c r="U60" s="531"/>
      <c r="V60" s="516"/>
      <c r="W60" s="516"/>
      <c r="X60" s="516">
        <v>0</v>
      </c>
      <c r="Y60" s="518">
        <v>-25031</v>
      </c>
      <c r="Z60" s="516">
        <v>-25031</v>
      </c>
      <c r="AA60" s="513"/>
      <c r="AB60" s="517">
        <v>888</v>
      </c>
      <c r="AC60" s="517">
        <v>1692060</v>
      </c>
      <c r="AD60" s="518">
        <v>-104618</v>
      </c>
      <c r="AE60" s="518">
        <v>90003</v>
      </c>
      <c r="AF60" s="518">
        <v>-14615</v>
      </c>
      <c r="AG60" s="517">
        <v>2414</v>
      </c>
      <c r="AH60" s="517">
        <v>9994003</v>
      </c>
      <c r="AI60" s="518">
        <v>-668477</v>
      </c>
      <c r="AJ60" s="519">
        <v>700796</v>
      </c>
      <c r="AK60" s="518">
        <v>32319</v>
      </c>
      <c r="AL60" s="517">
        <v>94</v>
      </c>
      <c r="AM60" s="517">
        <v>634647</v>
      </c>
      <c r="AN60" s="518">
        <v>-39141</v>
      </c>
      <c r="AO60" s="518">
        <v>20227</v>
      </c>
      <c r="AP60" s="518">
        <v>-18914</v>
      </c>
      <c r="AQ60" s="517">
        <v>8</v>
      </c>
      <c r="AR60" s="517">
        <v>1105874</v>
      </c>
      <c r="AS60" s="518">
        <v>-31772</v>
      </c>
      <c r="AT60" s="518">
        <v>35392</v>
      </c>
      <c r="AU60" s="518">
        <v>3620</v>
      </c>
      <c r="AV60" s="517">
        <v>3</v>
      </c>
      <c r="AW60" s="517">
        <v>234976</v>
      </c>
      <c r="AX60" s="518">
        <v>-11918</v>
      </c>
      <c r="AY60" s="518">
        <v>9508</v>
      </c>
      <c r="AZ60" s="518">
        <v>-2410</v>
      </c>
      <c r="BA60" s="520">
        <v>0</v>
      </c>
      <c r="BB60" s="517">
        <v>58</v>
      </c>
      <c r="BC60" s="517">
        <v>1046470</v>
      </c>
      <c r="BD60" s="518">
        <v>-64622</v>
      </c>
      <c r="BE60" s="519">
        <v>38973</v>
      </c>
      <c r="BF60" s="518">
        <v>-25649</v>
      </c>
      <c r="BG60" s="517">
        <v>1</v>
      </c>
      <c r="BH60" s="517">
        <v>127592</v>
      </c>
      <c r="BI60" s="518">
        <v>-5423</v>
      </c>
      <c r="BJ60" s="518">
        <v>6041</v>
      </c>
      <c r="BK60" s="518">
        <v>618</v>
      </c>
      <c r="BL60" s="520">
        <v>-25031</v>
      </c>
      <c r="BM60" s="517">
        <v>0</v>
      </c>
      <c r="BN60" s="518">
        <v>-25031</v>
      </c>
      <c r="BO60" s="517">
        <v>0</v>
      </c>
      <c r="BP60" s="517">
        <v>0</v>
      </c>
      <c r="BQ60" s="517">
        <v>0</v>
      </c>
      <c r="BR60" s="517">
        <v>2508</v>
      </c>
      <c r="BS60" s="517">
        <v>10628650</v>
      </c>
      <c r="BT60" s="518">
        <v>721023</v>
      </c>
      <c r="BU60" s="521">
        <v>58</v>
      </c>
      <c r="BV60" s="521">
        <v>1046470</v>
      </c>
      <c r="BW60" s="516">
        <v>38973</v>
      </c>
    </row>
    <row r="61" spans="1:75">
      <c r="A61" s="491">
        <f t="shared" si="4"/>
        <v>2007</v>
      </c>
      <c r="B61" s="491">
        <v>2</v>
      </c>
      <c r="C61" s="522">
        <v>19573958</v>
      </c>
      <c r="D61" s="531">
        <v>-2063000</v>
      </c>
      <c r="E61" s="531">
        <v>17510958</v>
      </c>
      <c r="F61" s="525">
        <v>9808593</v>
      </c>
      <c r="G61" s="525">
        <v>-577351</v>
      </c>
      <c r="H61" s="522">
        <v>9231242</v>
      </c>
      <c r="I61" s="525">
        <v>3017990</v>
      </c>
      <c r="J61" s="531">
        <v>-37337</v>
      </c>
      <c r="K61" s="531">
        <v>2980653</v>
      </c>
      <c r="L61" s="522">
        <v>216201</v>
      </c>
      <c r="M61" s="522">
        <v>1054899</v>
      </c>
      <c r="N61" s="522">
        <v>149266</v>
      </c>
      <c r="O61" s="525">
        <v>1204165</v>
      </c>
      <c r="P61" s="522">
        <v>31143219</v>
      </c>
      <c r="Q61" s="531">
        <v>29939054</v>
      </c>
      <c r="R61" s="531"/>
      <c r="S61" s="539">
        <v>-585151</v>
      </c>
      <c r="U61" s="531"/>
      <c r="V61" s="516"/>
      <c r="W61" s="516"/>
      <c r="X61" s="516">
        <v>0</v>
      </c>
      <c r="Y61" s="518">
        <v>-25031</v>
      </c>
      <c r="Z61" s="516">
        <v>-25031</v>
      </c>
      <c r="AA61" s="513"/>
      <c r="AB61" s="517">
        <v>888</v>
      </c>
      <c r="AC61" s="517">
        <v>1692060</v>
      </c>
      <c r="AD61" s="518">
        <v>-104618</v>
      </c>
      <c r="AE61" s="518">
        <v>90003</v>
      </c>
      <c r="AF61" s="518">
        <v>-14615</v>
      </c>
      <c r="AG61" s="517">
        <v>2414</v>
      </c>
      <c r="AH61" s="517">
        <v>9994003</v>
      </c>
      <c r="AI61" s="518">
        <v>-668477</v>
      </c>
      <c r="AJ61" s="519">
        <v>700796</v>
      </c>
      <c r="AK61" s="518">
        <v>32319</v>
      </c>
      <c r="AL61" s="517">
        <v>94</v>
      </c>
      <c r="AM61" s="517">
        <v>634647</v>
      </c>
      <c r="AN61" s="518">
        <v>-39141</v>
      </c>
      <c r="AO61" s="518">
        <v>20227</v>
      </c>
      <c r="AP61" s="518">
        <v>-18914</v>
      </c>
      <c r="AQ61" s="517">
        <v>8</v>
      </c>
      <c r="AR61" s="517">
        <v>1105874</v>
      </c>
      <c r="AS61" s="518">
        <v>-31772</v>
      </c>
      <c r="AT61" s="518">
        <v>35392</v>
      </c>
      <c r="AU61" s="518">
        <v>3620</v>
      </c>
      <c r="AV61" s="517">
        <v>3</v>
      </c>
      <c r="AW61" s="517">
        <v>234976</v>
      </c>
      <c r="AX61" s="518">
        <v>-11918</v>
      </c>
      <c r="AY61" s="518">
        <v>9508</v>
      </c>
      <c r="AZ61" s="518">
        <v>-2410</v>
      </c>
      <c r="BA61" s="520">
        <v>0</v>
      </c>
      <c r="BB61" s="517">
        <v>58</v>
      </c>
      <c r="BC61" s="517">
        <v>1046470</v>
      </c>
      <c r="BD61" s="518">
        <v>-64622</v>
      </c>
      <c r="BE61" s="519">
        <v>38973</v>
      </c>
      <c r="BF61" s="518">
        <v>-25649</v>
      </c>
      <c r="BG61" s="517">
        <v>1</v>
      </c>
      <c r="BH61" s="517">
        <v>127592</v>
      </c>
      <c r="BI61" s="518">
        <v>-5423</v>
      </c>
      <c r="BJ61" s="518">
        <v>6041</v>
      </c>
      <c r="BK61" s="518">
        <v>618</v>
      </c>
      <c r="BL61" s="520">
        <v>-25031</v>
      </c>
      <c r="BM61" s="517">
        <v>0</v>
      </c>
      <c r="BN61" s="518">
        <v>-25031</v>
      </c>
      <c r="BO61" s="517">
        <v>0</v>
      </c>
      <c r="BP61" s="517">
        <v>0</v>
      </c>
      <c r="BQ61" s="517">
        <v>0</v>
      </c>
      <c r="BR61" s="517">
        <v>2508</v>
      </c>
      <c r="BS61" s="517">
        <v>10628650</v>
      </c>
      <c r="BT61" s="518">
        <v>721023</v>
      </c>
      <c r="BU61" s="521">
        <v>58</v>
      </c>
      <c r="BV61" s="521">
        <v>1046470</v>
      </c>
      <c r="BW61" s="516">
        <v>38973</v>
      </c>
    </row>
    <row r="62" spans="1:75">
      <c r="A62" s="491">
        <f t="shared" si="4"/>
        <v>2007</v>
      </c>
      <c r="B62" s="491">
        <v>3</v>
      </c>
      <c r="C62" s="522">
        <v>17575696</v>
      </c>
      <c r="D62" s="531">
        <v>415333</v>
      </c>
      <c r="E62" s="531">
        <v>17991029</v>
      </c>
      <c r="F62" s="525">
        <v>9554252</v>
      </c>
      <c r="G62" s="525">
        <v>349120</v>
      </c>
      <c r="H62" s="522">
        <v>9903372</v>
      </c>
      <c r="I62" s="525">
        <v>3256174</v>
      </c>
      <c r="J62" s="531">
        <v>60910</v>
      </c>
      <c r="K62" s="531">
        <v>3317084</v>
      </c>
      <c r="L62" s="522">
        <v>216436</v>
      </c>
      <c r="M62" s="522">
        <v>1051132</v>
      </c>
      <c r="N62" s="522">
        <v>154836</v>
      </c>
      <c r="O62" s="525">
        <v>1205968</v>
      </c>
      <c r="P62" s="522">
        <v>32633889</v>
      </c>
      <c r="Q62" s="531">
        <v>31427921</v>
      </c>
      <c r="R62" s="531"/>
      <c r="S62" s="539">
        <v>-908819</v>
      </c>
      <c r="U62" s="531"/>
      <c r="V62" s="516"/>
      <c r="W62" s="516"/>
      <c r="X62" s="516">
        <v>0</v>
      </c>
      <c r="Y62" s="518">
        <v>-25031</v>
      </c>
      <c r="Z62" s="516">
        <v>-25031</v>
      </c>
      <c r="AA62" s="513"/>
      <c r="AB62" s="517">
        <v>888</v>
      </c>
      <c r="AC62" s="517">
        <v>1692060</v>
      </c>
      <c r="AD62" s="518">
        <v>-104618</v>
      </c>
      <c r="AE62" s="518">
        <v>90003</v>
      </c>
      <c r="AF62" s="518">
        <v>-14615</v>
      </c>
      <c r="AG62" s="517">
        <v>2414</v>
      </c>
      <c r="AH62" s="517">
        <v>9994003</v>
      </c>
      <c r="AI62" s="518">
        <v>-668477</v>
      </c>
      <c r="AJ62" s="519">
        <v>700796</v>
      </c>
      <c r="AK62" s="518">
        <v>32319</v>
      </c>
      <c r="AL62" s="517">
        <v>94</v>
      </c>
      <c r="AM62" s="517">
        <v>634647</v>
      </c>
      <c r="AN62" s="518">
        <v>-39141</v>
      </c>
      <c r="AO62" s="518">
        <v>20227</v>
      </c>
      <c r="AP62" s="518">
        <v>-18914</v>
      </c>
      <c r="AQ62" s="517">
        <v>8</v>
      </c>
      <c r="AR62" s="517">
        <v>1105874</v>
      </c>
      <c r="AS62" s="518">
        <v>-31772</v>
      </c>
      <c r="AT62" s="518">
        <v>35392</v>
      </c>
      <c r="AU62" s="518">
        <v>3620</v>
      </c>
      <c r="AV62" s="517">
        <v>3</v>
      </c>
      <c r="AW62" s="517">
        <v>234976</v>
      </c>
      <c r="AX62" s="518">
        <v>-11918</v>
      </c>
      <c r="AY62" s="518">
        <v>9508</v>
      </c>
      <c r="AZ62" s="518">
        <v>-2410</v>
      </c>
      <c r="BA62" s="520">
        <v>0</v>
      </c>
      <c r="BB62" s="517">
        <v>58</v>
      </c>
      <c r="BC62" s="517">
        <v>1046470</v>
      </c>
      <c r="BD62" s="518">
        <v>-64622</v>
      </c>
      <c r="BE62" s="519">
        <v>38973</v>
      </c>
      <c r="BF62" s="518">
        <v>-25649</v>
      </c>
      <c r="BG62" s="517">
        <v>1</v>
      </c>
      <c r="BH62" s="517">
        <v>127592</v>
      </c>
      <c r="BI62" s="518">
        <v>-5423</v>
      </c>
      <c r="BJ62" s="518">
        <v>6041</v>
      </c>
      <c r="BK62" s="518">
        <v>618</v>
      </c>
      <c r="BL62" s="520">
        <v>-25031</v>
      </c>
      <c r="BM62" s="517">
        <v>0</v>
      </c>
      <c r="BN62" s="518">
        <v>-25031</v>
      </c>
      <c r="BO62" s="517">
        <v>0</v>
      </c>
      <c r="BP62" s="517">
        <v>0</v>
      </c>
      <c r="BQ62" s="517">
        <v>0</v>
      </c>
      <c r="BR62" s="517">
        <v>2508</v>
      </c>
      <c r="BS62" s="517">
        <v>10628650</v>
      </c>
      <c r="BT62" s="518">
        <v>721023</v>
      </c>
      <c r="BU62" s="521">
        <v>58</v>
      </c>
      <c r="BV62" s="521">
        <v>1046470</v>
      </c>
      <c r="BW62" s="516">
        <v>38973</v>
      </c>
    </row>
    <row r="63" spans="1:75">
      <c r="A63" s="491">
        <f t="shared" si="4"/>
        <v>2007</v>
      </c>
      <c r="B63" s="491">
        <v>4</v>
      </c>
      <c r="C63" s="522">
        <v>16050765</v>
      </c>
      <c r="D63" s="531">
        <v>-586561</v>
      </c>
      <c r="E63" s="531">
        <v>15464204</v>
      </c>
      <c r="F63" s="525">
        <v>9776805</v>
      </c>
      <c r="G63" s="525">
        <v>486264</v>
      </c>
      <c r="H63" s="522">
        <v>10263069</v>
      </c>
      <c r="I63" s="525">
        <v>3359580</v>
      </c>
      <c r="J63" s="531">
        <v>58087</v>
      </c>
      <c r="K63" s="531">
        <v>3417667</v>
      </c>
      <c r="L63" s="522">
        <v>216675</v>
      </c>
      <c r="M63" s="522">
        <v>993284</v>
      </c>
      <c r="N63" s="522">
        <v>160203</v>
      </c>
      <c r="O63" s="525">
        <v>1153487</v>
      </c>
      <c r="P63" s="522">
        <v>30515102</v>
      </c>
      <c r="Q63" s="531">
        <v>29361615</v>
      </c>
      <c r="R63" s="531"/>
      <c r="S63" s="539">
        <v>-100033</v>
      </c>
      <c r="U63" s="531"/>
      <c r="V63" s="516"/>
      <c r="W63" s="516"/>
      <c r="X63" s="516">
        <v>0</v>
      </c>
      <c r="Y63" s="518">
        <v>-25031</v>
      </c>
      <c r="Z63" s="516">
        <v>-25031</v>
      </c>
      <c r="AA63" s="513"/>
      <c r="AB63" s="517">
        <v>888</v>
      </c>
      <c r="AC63" s="517">
        <v>1692060</v>
      </c>
      <c r="AD63" s="518">
        <v>-104618</v>
      </c>
      <c r="AE63" s="518">
        <v>90003</v>
      </c>
      <c r="AF63" s="518">
        <v>-14615</v>
      </c>
      <c r="AG63" s="517">
        <v>2414</v>
      </c>
      <c r="AH63" s="517">
        <v>9994003</v>
      </c>
      <c r="AI63" s="518">
        <v>-668477</v>
      </c>
      <c r="AJ63" s="519">
        <v>700796</v>
      </c>
      <c r="AK63" s="518">
        <v>32319</v>
      </c>
      <c r="AL63" s="517">
        <v>94</v>
      </c>
      <c r="AM63" s="517">
        <v>634647</v>
      </c>
      <c r="AN63" s="518">
        <v>-39141</v>
      </c>
      <c r="AO63" s="518">
        <v>20227</v>
      </c>
      <c r="AP63" s="518">
        <v>-18914</v>
      </c>
      <c r="AQ63" s="517">
        <v>8</v>
      </c>
      <c r="AR63" s="517">
        <v>1105874</v>
      </c>
      <c r="AS63" s="518">
        <v>-31772</v>
      </c>
      <c r="AT63" s="518">
        <v>35392</v>
      </c>
      <c r="AU63" s="518">
        <v>3620</v>
      </c>
      <c r="AV63" s="517">
        <v>3</v>
      </c>
      <c r="AW63" s="517">
        <v>234976</v>
      </c>
      <c r="AX63" s="518">
        <v>-11918</v>
      </c>
      <c r="AY63" s="518">
        <v>9508</v>
      </c>
      <c r="AZ63" s="518">
        <v>-2410</v>
      </c>
      <c r="BA63" s="520">
        <v>0</v>
      </c>
      <c r="BB63" s="517">
        <v>58</v>
      </c>
      <c r="BC63" s="517">
        <v>1046470</v>
      </c>
      <c r="BD63" s="518">
        <v>-64622</v>
      </c>
      <c r="BE63" s="519">
        <v>38973</v>
      </c>
      <c r="BF63" s="518">
        <v>-25649</v>
      </c>
      <c r="BG63" s="517">
        <v>1</v>
      </c>
      <c r="BH63" s="517">
        <v>127592</v>
      </c>
      <c r="BI63" s="518">
        <v>-5423</v>
      </c>
      <c r="BJ63" s="518">
        <v>6041</v>
      </c>
      <c r="BK63" s="518">
        <v>618</v>
      </c>
      <c r="BL63" s="520">
        <v>-25031</v>
      </c>
      <c r="BM63" s="517">
        <v>0</v>
      </c>
      <c r="BN63" s="518">
        <v>-25031</v>
      </c>
      <c r="BO63" s="517">
        <v>0</v>
      </c>
      <c r="BP63" s="517">
        <v>0</v>
      </c>
      <c r="BQ63" s="517">
        <v>0</v>
      </c>
      <c r="BR63" s="517">
        <v>2508</v>
      </c>
      <c r="BS63" s="517">
        <v>10628650</v>
      </c>
      <c r="BT63" s="518">
        <v>721023</v>
      </c>
      <c r="BU63" s="521">
        <v>58</v>
      </c>
      <c r="BV63" s="521">
        <v>1046470</v>
      </c>
      <c r="BW63" s="516">
        <v>38973</v>
      </c>
    </row>
    <row r="64" spans="1:75">
      <c r="A64" s="491">
        <f t="shared" si="4"/>
        <v>2007</v>
      </c>
      <c r="B64" s="491">
        <v>5</v>
      </c>
      <c r="C64" s="522">
        <v>17872753</v>
      </c>
      <c r="D64" s="531">
        <v>2834809</v>
      </c>
      <c r="E64" s="531">
        <v>20707562</v>
      </c>
      <c r="F64" s="525">
        <v>10495868</v>
      </c>
      <c r="G64" s="525">
        <v>1719910</v>
      </c>
      <c r="H64" s="522">
        <v>12215778</v>
      </c>
      <c r="I64" s="525">
        <v>3761965</v>
      </c>
      <c r="J64" s="531">
        <v>143044</v>
      </c>
      <c r="K64" s="531">
        <v>3905009</v>
      </c>
      <c r="L64" s="522">
        <v>216909</v>
      </c>
      <c r="M64" s="522">
        <v>1177275</v>
      </c>
      <c r="N64" s="522">
        <v>185559</v>
      </c>
      <c r="O64" s="525">
        <v>1362834</v>
      </c>
      <c r="P64" s="522">
        <v>38408092</v>
      </c>
      <c r="Q64" s="531">
        <v>37045258</v>
      </c>
      <c r="R64" s="531"/>
      <c r="S64" s="539">
        <v>509108</v>
      </c>
      <c r="U64" s="531"/>
      <c r="V64" s="516"/>
      <c r="W64" s="516"/>
      <c r="X64" s="516">
        <v>0</v>
      </c>
      <c r="Y64" s="518">
        <v>-25031</v>
      </c>
      <c r="Z64" s="516">
        <v>-25031</v>
      </c>
      <c r="AA64" s="513"/>
      <c r="AB64" s="517">
        <v>888</v>
      </c>
      <c r="AC64" s="517">
        <v>1692060</v>
      </c>
      <c r="AD64" s="518">
        <v>-104618</v>
      </c>
      <c r="AE64" s="518">
        <v>90003</v>
      </c>
      <c r="AF64" s="518">
        <v>-14615</v>
      </c>
      <c r="AG64" s="517">
        <v>2414</v>
      </c>
      <c r="AH64" s="517">
        <v>9994003</v>
      </c>
      <c r="AI64" s="518">
        <v>-668477</v>
      </c>
      <c r="AJ64" s="519">
        <v>700796</v>
      </c>
      <c r="AK64" s="518">
        <v>32319</v>
      </c>
      <c r="AL64" s="517">
        <v>94</v>
      </c>
      <c r="AM64" s="517">
        <v>634647</v>
      </c>
      <c r="AN64" s="518">
        <v>-39141</v>
      </c>
      <c r="AO64" s="518">
        <v>20227</v>
      </c>
      <c r="AP64" s="518">
        <v>-18914</v>
      </c>
      <c r="AQ64" s="517">
        <v>8</v>
      </c>
      <c r="AR64" s="517">
        <v>1105874</v>
      </c>
      <c r="AS64" s="518">
        <v>-31772</v>
      </c>
      <c r="AT64" s="518">
        <v>35392</v>
      </c>
      <c r="AU64" s="518">
        <v>3620</v>
      </c>
      <c r="AV64" s="517">
        <v>3</v>
      </c>
      <c r="AW64" s="517">
        <v>234976</v>
      </c>
      <c r="AX64" s="518">
        <v>-11918</v>
      </c>
      <c r="AY64" s="518">
        <v>9508</v>
      </c>
      <c r="AZ64" s="518">
        <v>-2410</v>
      </c>
      <c r="BA64" s="520">
        <v>0</v>
      </c>
      <c r="BB64" s="517">
        <v>58</v>
      </c>
      <c r="BC64" s="517">
        <v>1046470</v>
      </c>
      <c r="BD64" s="518">
        <v>-64622</v>
      </c>
      <c r="BE64" s="519">
        <v>38973</v>
      </c>
      <c r="BF64" s="518">
        <v>-25649</v>
      </c>
      <c r="BG64" s="517">
        <v>1</v>
      </c>
      <c r="BH64" s="517">
        <v>127592</v>
      </c>
      <c r="BI64" s="518">
        <v>-5423</v>
      </c>
      <c r="BJ64" s="518">
        <v>6041</v>
      </c>
      <c r="BK64" s="518">
        <v>618</v>
      </c>
      <c r="BL64" s="520">
        <v>-25031</v>
      </c>
      <c r="BM64" s="517">
        <v>0</v>
      </c>
      <c r="BN64" s="518">
        <v>-25031</v>
      </c>
      <c r="BO64" s="517">
        <v>0</v>
      </c>
      <c r="BP64" s="517">
        <v>0</v>
      </c>
      <c r="BQ64" s="517">
        <v>0</v>
      </c>
      <c r="BR64" s="517">
        <v>2508</v>
      </c>
      <c r="BS64" s="517">
        <v>10628650</v>
      </c>
      <c r="BT64" s="518">
        <v>721023</v>
      </c>
      <c r="BU64" s="521">
        <v>58</v>
      </c>
      <c r="BV64" s="521">
        <v>1046470</v>
      </c>
      <c r="BW64" s="516">
        <v>38973</v>
      </c>
    </row>
    <row r="65" spans="1:75">
      <c r="A65" s="491">
        <f t="shared" si="4"/>
        <v>2007</v>
      </c>
      <c r="B65" s="491">
        <v>6</v>
      </c>
      <c r="C65" s="522">
        <v>22432900</v>
      </c>
      <c r="D65" s="531">
        <v>2016045</v>
      </c>
      <c r="E65" s="531">
        <v>24448945</v>
      </c>
      <c r="F65" s="525">
        <v>11620874</v>
      </c>
      <c r="G65" s="525">
        <v>-12660</v>
      </c>
      <c r="H65" s="522">
        <v>11608214</v>
      </c>
      <c r="I65" s="525">
        <v>4427477</v>
      </c>
      <c r="J65" s="531">
        <v>48247</v>
      </c>
      <c r="K65" s="531">
        <v>4475724</v>
      </c>
      <c r="L65" s="522">
        <v>217267</v>
      </c>
      <c r="M65" s="522">
        <v>1272646</v>
      </c>
      <c r="N65" s="522">
        <v>199592</v>
      </c>
      <c r="O65" s="525">
        <v>1472238</v>
      </c>
      <c r="P65" s="522">
        <v>42222388</v>
      </c>
      <c r="Q65" s="531">
        <v>40750150</v>
      </c>
      <c r="R65" s="531"/>
      <c r="S65" s="539">
        <v>-1211336</v>
      </c>
      <c r="U65" s="531"/>
      <c r="V65" s="516"/>
      <c r="W65" s="516"/>
      <c r="X65" s="516">
        <v>0</v>
      </c>
      <c r="Y65" s="518">
        <v>13222</v>
      </c>
      <c r="Z65" s="516">
        <v>13222</v>
      </c>
      <c r="AA65" s="513"/>
      <c r="AB65" s="517">
        <v>888</v>
      </c>
      <c r="AC65" s="517">
        <v>1692060</v>
      </c>
      <c r="AD65" s="518">
        <v>-104618</v>
      </c>
      <c r="AE65" s="518">
        <v>90003</v>
      </c>
      <c r="AF65" s="518">
        <v>-14615</v>
      </c>
      <c r="AG65" s="517">
        <v>2414</v>
      </c>
      <c r="AH65" s="517">
        <v>13961681</v>
      </c>
      <c r="AI65" s="518">
        <v>-668477</v>
      </c>
      <c r="AJ65" s="519">
        <v>672370</v>
      </c>
      <c r="AK65" s="518">
        <v>3893</v>
      </c>
      <c r="AL65" s="517">
        <v>94</v>
      </c>
      <c r="AM65" s="517">
        <v>634647</v>
      </c>
      <c r="AN65" s="518">
        <v>-39141</v>
      </c>
      <c r="AO65" s="518">
        <v>48653</v>
      </c>
      <c r="AP65" s="518">
        <v>9512</v>
      </c>
      <c r="AQ65" s="517">
        <v>8</v>
      </c>
      <c r="AR65" s="517">
        <v>1105874</v>
      </c>
      <c r="AS65" s="518">
        <v>-31772</v>
      </c>
      <c r="AT65" s="518">
        <v>35392</v>
      </c>
      <c r="AU65" s="518">
        <v>3620</v>
      </c>
      <c r="AV65" s="517">
        <v>3</v>
      </c>
      <c r="AW65" s="517">
        <v>234976</v>
      </c>
      <c r="AX65" s="518">
        <v>-11918</v>
      </c>
      <c r="AY65" s="518">
        <v>9508</v>
      </c>
      <c r="AZ65" s="518">
        <v>-2410</v>
      </c>
      <c r="BA65" s="520">
        <v>0</v>
      </c>
      <c r="BB65" s="517">
        <v>58</v>
      </c>
      <c r="BC65" s="517">
        <v>867442</v>
      </c>
      <c r="BD65" s="518">
        <v>-64622</v>
      </c>
      <c r="BE65" s="519">
        <v>77226</v>
      </c>
      <c r="BF65" s="518">
        <v>12604</v>
      </c>
      <c r="BG65" s="517">
        <v>1</v>
      </c>
      <c r="BH65" s="517">
        <v>127592</v>
      </c>
      <c r="BI65" s="518">
        <v>-5423</v>
      </c>
      <c r="BJ65" s="518">
        <v>6041</v>
      </c>
      <c r="BK65" s="518">
        <v>618</v>
      </c>
      <c r="BL65" s="520">
        <v>13222</v>
      </c>
      <c r="BM65" s="517">
        <v>0</v>
      </c>
      <c r="BN65" s="518">
        <v>13222</v>
      </c>
      <c r="BO65" s="517">
        <v>0</v>
      </c>
      <c r="BP65" s="517">
        <v>0</v>
      </c>
      <c r="BQ65" s="517">
        <v>0</v>
      </c>
      <c r="BR65" s="517">
        <v>2508</v>
      </c>
      <c r="BS65" s="517">
        <v>14596328</v>
      </c>
      <c r="BT65" s="518">
        <v>721023</v>
      </c>
      <c r="BU65" s="521">
        <v>58</v>
      </c>
      <c r="BV65" s="521">
        <v>867442</v>
      </c>
      <c r="BW65" s="516">
        <v>77226</v>
      </c>
    </row>
    <row r="66" spans="1:75">
      <c r="A66" s="491">
        <f t="shared" si="4"/>
        <v>2007</v>
      </c>
      <c r="B66" s="491">
        <v>7</v>
      </c>
      <c r="C66" s="522">
        <v>26214950</v>
      </c>
      <c r="D66" s="531">
        <v>1165875</v>
      </c>
      <c r="E66" s="531">
        <v>27380825</v>
      </c>
      <c r="F66" s="525">
        <v>12249695</v>
      </c>
      <c r="G66" s="525">
        <v>146065</v>
      </c>
      <c r="H66" s="522">
        <v>12395760</v>
      </c>
      <c r="I66" s="525">
        <v>4329030</v>
      </c>
      <c r="J66" s="531">
        <v>-54435</v>
      </c>
      <c r="K66" s="531">
        <v>4274595</v>
      </c>
      <c r="L66" s="522">
        <v>217426</v>
      </c>
      <c r="M66" s="522">
        <v>1399849</v>
      </c>
      <c r="N66" s="522">
        <v>222289</v>
      </c>
      <c r="O66" s="525">
        <v>1622138</v>
      </c>
      <c r="P66" s="522">
        <v>45890744</v>
      </c>
      <c r="Q66" s="531">
        <v>44268606</v>
      </c>
      <c r="R66" s="531"/>
      <c r="S66" s="539">
        <v>911000</v>
      </c>
      <c r="U66" s="531"/>
      <c r="V66" s="516"/>
      <c r="W66" s="516"/>
      <c r="X66" s="516">
        <v>0</v>
      </c>
      <c r="Y66" s="518">
        <v>13222</v>
      </c>
      <c r="Z66" s="516">
        <v>13222</v>
      </c>
      <c r="AA66" s="513"/>
      <c r="AB66" s="517">
        <v>888</v>
      </c>
      <c r="AC66" s="517">
        <v>1692060</v>
      </c>
      <c r="AD66" s="518">
        <v>-104618</v>
      </c>
      <c r="AE66" s="518">
        <v>90003</v>
      </c>
      <c r="AF66" s="518">
        <v>-14615</v>
      </c>
      <c r="AG66" s="517">
        <v>2414</v>
      </c>
      <c r="AH66" s="517">
        <v>13961681</v>
      </c>
      <c r="AI66" s="518">
        <v>-668477</v>
      </c>
      <c r="AJ66" s="519">
        <v>672370</v>
      </c>
      <c r="AK66" s="518">
        <v>3893</v>
      </c>
      <c r="AL66" s="517">
        <v>94</v>
      </c>
      <c r="AM66" s="517">
        <v>634647</v>
      </c>
      <c r="AN66" s="518">
        <v>-39141</v>
      </c>
      <c r="AO66" s="518">
        <v>48653</v>
      </c>
      <c r="AP66" s="518">
        <v>9512</v>
      </c>
      <c r="AQ66" s="517">
        <v>8</v>
      </c>
      <c r="AR66" s="517">
        <v>1105874</v>
      </c>
      <c r="AS66" s="518">
        <v>-31772</v>
      </c>
      <c r="AT66" s="518">
        <v>35392</v>
      </c>
      <c r="AU66" s="518">
        <v>3620</v>
      </c>
      <c r="AV66" s="517">
        <v>3</v>
      </c>
      <c r="AW66" s="517">
        <v>234976</v>
      </c>
      <c r="AX66" s="518">
        <v>-11918</v>
      </c>
      <c r="AY66" s="518">
        <v>9508</v>
      </c>
      <c r="AZ66" s="518">
        <v>-2410</v>
      </c>
      <c r="BA66" s="520">
        <v>0</v>
      </c>
      <c r="BB66" s="517">
        <v>58</v>
      </c>
      <c r="BC66" s="517">
        <v>867442</v>
      </c>
      <c r="BD66" s="518">
        <v>-64622</v>
      </c>
      <c r="BE66" s="519">
        <v>77226</v>
      </c>
      <c r="BF66" s="518">
        <v>12604</v>
      </c>
      <c r="BG66" s="517">
        <v>1</v>
      </c>
      <c r="BH66" s="517">
        <v>127592</v>
      </c>
      <c r="BI66" s="518">
        <v>-5423</v>
      </c>
      <c r="BJ66" s="518">
        <v>6041</v>
      </c>
      <c r="BK66" s="518">
        <v>618</v>
      </c>
      <c r="BL66" s="520">
        <v>13222</v>
      </c>
      <c r="BM66" s="517">
        <v>0</v>
      </c>
      <c r="BN66" s="518">
        <v>13222</v>
      </c>
      <c r="BO66" s="517">
        <v>0</v>
      </c>
      <c r="BP66" s="517">
        <v>0</v>
      </c>
      <c r="BQ66" s="517">
        <v>0</v>
      </c>
      <c r="BR66" s="517">
        <v>2508</v>
      </c>
      <c r="BS66" s="517">
        <v>14596328</v>
      </c>
      <c r="BT66" s="518">
        <v>721023</v>
      </c>
      <c r="BU66" s="521">
        <v>58</v>
      </c>
      <c r="BV66" s="521">
        <v>867442</v>
      </c>
      <c r="BW66" s="516">
        <v>77226</v>
      </c>
    </row>
    <row r="67" spans="1:75">
      <c r="A67" s="491">
        <f t="shared" si="4"/>
        <v>2007</v>
      </c>
      <c r="B67" s="491">
        <v>8</v>
      </c>
      <c r="C67" s="522">
        <v>26516469</v>
      </c>
      <c r="D67" s="531">
        <v>764443</v>
      </c>
      <c r="E67" s="531">
        <v>27280912</v>
      </c>
      <c r="F67" s="525">
        <v>12304295</v>
      </c>
      <c r="G67" s="525">
        <v>-39749</v>
      </c>
      <c r="H67" s="522">
        <v>12264546</v>
      </c>
      <c r="I67" s="525">
        <v>4362965</v>
      </c>
      <c r="J67" s="531">
        <v>-54531</v>
      </c>
      <c r="K67" s="531">
        <v>4308434</v>
      </c>
      <c r="L67" s="522">
        <v>217652</v>
      </c>
      <c r="M67" s="522">
        <v>1377007</v>
      </c>
      <c r="N67" s="522">
        <v>222063</v>
      </c>
      <c r="O67" s="525">
        <v>1599070</v>
      </c>
      <c r="P67" s="522">
        <v>45670614</v>
      </c>
      <c r="Q67" s="531">
        <v>44071544</v>
      </c>
      <c r="R67" s="531"/>
      <c r="S67" s="539">
        <v>-685259</v>
      </c>
      <c r="U67" s="531"/>
      <c r="V67" s="516"/>
      <c r="W67" s="516"/>
      <c r="X67" s="516">
        <v>0</v>
      </c>
      <c r="Y67" s="518">
        <v>13222</v>
      </c>
      <c r="Z67" s="516">
        <v>13222</v>
      </c>
      <c r="AA67" s="513"/>
      <c r="AB67" s="517">
        <v>888</v>
      </c>
      <c r="AC67" s="517">
        <v>1692060</v>
      </c>
      <c r="AD67" s="518">
        <v>-104618</v>
      </c>
      <c r="AE67" s="518">
        <v>90003</v>
      </c>
      <c r="AF67" s="518">
        <v>-14615</v>
      </c>
      <c r="AG67" s="517">
        <v>2414</v>
      </c>
      <c r="AH67" s="517">
        <v>13961681</v>
      </c>
      <c r="AI67" s="518">
        <v>-668477</v>
      </c>
      <c r="AJ67" s="519">
        <v>672370</v>
      </c>
      <c r="AK67" s="518">
        <v>3893</v>
      </c>
      <c r="AL67" s="517">
        <v>94</v>
      </c>
      <c r="AM67" s="517">
        <v>634647</v>
      </c>
      <c r="AN67" s="518">
        <v>-39141</v>
      </c>
      <c r="AO67" s="518">
        <v>48653</v>
      </c>
      <c r="AP67" s="518">
        <v>9512</v>
      </c>
      <c r="AQ67" s="517">
        <v>8</v>
      </c>
      <c r="AR67" s="517">
        <v>1105874</v>
      </c>
      <c r="AS67" s="518">
        <v>-31772</v>
      </c>
      <c r="AT67" s="518">
        <v>35392</v>
      </c>
      <c r="AU67" s="518">
        <v>3620</v>
      </c>
      <c r="AV67" s="517">
        <v>3</v>
      </c>
      <c r="AW67" s="517">
        <v>234976</v>
      </c>
      <c r="AX67" s="518">
        <v>-11918</v>
      </c>
      <c r="AY67" s="518">
        <v>9508</v>
      </c>
      <c r="AZ67" s="518">
        <v>-2410</v>
      </c>
      <c r="BA67" s="520">
        <v>0</v>
      </c>
      <c r="BB67" s="517">
        <v>58</v>
      </c>
      <c r="BC67" s="517">
        <v>867442</v>
      </c>
      <c r="BD67" s="518">
        <v>-64622</v>
      </c>
      <c r="BE67" s="519">
        <v>77226</v>
      </c>
      <c r="BF67" s="518">
        <v>12604</v>
      </c>
      <c r="BG67" s="517">
        <v>1</v>
      </c>
      <c r="BH67" s="517">
        <v>127592</v>
      </c>
      <c r="BI67" s="518">
        <v>-5423</v>
      </c>
      <c r="BJ67" s="518">
        <v>6041</v>
      </c>
      <c r="BK67" s="518">
        <v>618</v>
      </c>
      <c r="BL67" s="520">
        <v>13222</v>
      </c>
      <c r="BM67" s="517">
        <v>0</v>
      </c>
      <c r="BN67" s="518">
        <v>13222</v>
      </c>
      <c r="BO67" s="517">
        <v>0</v>
      </c>
      <c r="BP67" s="517">
        <v>0</v>
      </c>
      <c r="BQ67" s="517">
        <v>0</v>
      </c>
      <c r="BR67" s="517">
        <v>2508</v>
      </c>
      <c r="BS67" s="517">
        <v>14596328</v>
      </c>
      <c r="BT67" s="518">
        <v>721023</v>
      </c>
      <c r="BU67" s="521">
        <v>58</v>
      </c>
      <c r="BV67" s="521">
        <v>867442</v>
      </c>
      <c r="BW67" s="516">
        <v>77226</v>
      </c>
    </row>
    <row r="68" spans="1:75">
      <c r="A68" s="491">
        <f t="shared" si="4"/>
        <v>2007</v>
      </c>
      <c r="B68" s="491">
        <v>9</v>
      </c>
      <c r="C68" s="522">
        <v>24405236</v>
      </c>
      <c r="D68" s="531">
        <v>-2701499</v>
      </c>
      <c r="E68" s="531">
        <v>21703737</v>
      </c>
      <c r="F68" s="525">
        <v>12075303</v>
      </c>
      <c r="G68" s="525">
        <v>-553558</v>
      </c>
      <c r="H68" s="522">
        <v>11521745</v>
      </c>
      <c r="I68" s="525">
        <v>4118898</v>
      </c>
      <c r="J68" s="531">
        <v>12513</v>
      </c>
      <c r="K68" s="531">
        <v>4131411</v>
      </c>
      <c r="L68" s="522">
        <v>217953</v>
      </c>
      <c r="M68" s="522">
        <v>1229905</v>
      </c>
      <c r="N68" s="522">
        <v>194804</v>
      </c>
      <c r="O68" s="525">
        <v>1424709</v>
      </c>
      <c r="P68" s="522">
        <v>38999555</v>
      </c>
      <c r="Q68" s="531">
        <v>37574846</v>
      </c>
      <c r="R68" s="531"/>
      <c r="S68" s="539">
        <v>84614</v>
      </c>
      <c r="U68" s="531"/>
      <c r="V68" s="516"/>
      <c r="W68" s="516"/>
      <c r="X68" s="516">
        <v>0</v>
      </c>
      <c r="Y68" s="518">
        <v>13222</v>
      </c>
      <c r="Z68" s="516">
        <v>13222</v>
      </c>
      <c r="AA68" s="513"/>
      <c r="AB68" s="517">
        <v>888</v>
      </c>
      <c r="AC68" s="517">
        <v>1692060</v>
      </c>
      <c r="AD68" s="518">
        <v>-104618</v>
      </c>
      <c r="AE68" s="518">
        <v>90003</v>
      </c>
      <c r="AF68" s="518">
        <v>-14615</v>
      </c>
      <c r="AG68" s="517">
        <v>2414</v>
      </c>
      <c r="AH68" s="517">
        <v>13961681</v>
      </c>
      <c r="AI68" s="518">
        <v>-668477</v>
      </c>
      <c r="AJ68" s="519">
        <v>672370</v>
      </c>
      <c r="AK68" s="518">
        <v>3893</v>
      </c>
      <c r="AL68" s="517">
        <v>94</v>
      </c>
      <c r="AM68" s="517">
        <v>634647</v>
      </c>
      <c r="AN68" s="518">
        <v>-39141</v>
      </c>
      <c r="AO68" s="518">
        <v>48653</v>
      </c>
      <c r="AP68" s="518">
        <v>9512</v>
      </c>
      <c r="AQ68" s="517">
        <v>8</v>
      </c>
      <c r="AR68" s="517">
        <v>1105874</v>
      </c>
      <c r="AS68" s="518">
        <v>-31772</v>
      </c>
      <c r="AT68" s="518">
        <v>35392</v>
      </c>
      <c r="AU68" s="518">
        <v>3620</v>
      </c>
      <c r="AV68" s="517">
        <v>3</v>
      </c>
      <c r="AW68" s="517">
        <v>234976</v>
      </c>
      <c r="AX68" s="518">
        <v>-11918</v>
      </c>
      <c r="AY68" s="518">
        <v>9508</v>
      </c>
      <c r="AZ68" s="518">
        <v>-2410</v>
      </c>
      <c r="BA68" s="520">
        <v>0</v>
      </c>
      <c r="BB68" s="517">
        <v>58</v>
      </c>
      <c r="BC68" s="517">
        <v>867442</v>
      </c>
      <c r="BD68" s="518">
        <v>-64622</v>
      </c>
      <c r="BE68" s="519">
        <v>77226</v>
      </c>
      <c r="BF68" s="518">
        <v>12604</v>
      </c>
      <c r="BG68" s="517">
        <v>1</v>
      </c>
      <c r="BH68" s="517">
        <v>127592</v>
      </c>
      <c r="BI68" s="518">
        <v>-5423</v>
      </c>
      <c r="BJ68" s="518">
        <v>6041</v>
      </c>
      <c r="BK68" s="518">
        <v>618</v>
      </c>
      <c r="BL68" s="520">
        <v>13222</v>
      </c>
      <c r="BM68" s="517">
        <v>0</v>
      </c>
      <c r="BN68" s="518">
        <v>13222</v>
      </c>
      <c r="BO68" s="517">
        <v>0</v>
      </c>
      <c r="BP68" s="517">
        <v>0</v>
      </c>
      <c r="BQ68" s="517">
        <v>0</v>
      </c>
      <c r="BR68" s="517">
        <v>2508</v>
      </c>
      <c r="BS68" s="517">
        <v>14596328</v>
      </c>
      <c r="BT68" s="518">
        <v>721023</v>
      </c>
      <c r="BU68" s="521">
        <v>58</v>
      </c>
      <c r="BV68" s="521">
        <v>867442</v>
      </c>
      <c r="BW68" s="516">
        <v>77226</v>
      </c>
    </row>
    <row r="69" spans="1:75">
      <c r="A69" s="491">
        <f t="shared" si="4"/>
        <v>2007</v>
      </c>
      <c r="B69" s="491">
        <v>10</v>
      </c>
      <c r="C69" s="522">
        <v>19214070</v>
      </c>
      <c r="D69" s="531">
        <v>-2038175</v>
      </c>
      <c r="E69" s="531">
        <v>17175895</v>
      </c>
      <c r="F69" s="525">
        <v>11017332</v>
      </c>
      <c r="G69" s="525">
        <v>-248875</v>
      </c>
      <c r="H69" s="522">
        <v>10768457</v>
      </c>
      <c r="I69" s="525">
        <v>3647385</v>
      </c>
      <c r="J69" s="531">
        <v>-31732</v>
      </c>
      <c r="K69" s="531">
        <v>3615653</v>
      </c>
      <c r="L69" s="522">
        <v>218176</v>
      </c>
      <c r="M69" s="522">
        <v>1111210</v>
      </c>
      <c r="N69" s="522">
        <v>176925</v>
      </c>
      <c r="O69" s="525">
        <v>1288135</v>
      </c>
      <c r="P69" s="522">
        <v>33066316</v>
      </c>
      <c r="Q69" s="531">
        <v>31778181</v>
      </c>
      <c r="R69" s="531"/>
      <c r="S69" s="539">
        <v>-89190</v>
      </c>
      <c r="U69" s="531"/>
      <c r="V69" s="516"/>
      <c r="W69" s="516"/>
      <c r="X69" s="516">
        <v>0</v>
      </c>
      <c r="Y69" s="518">
        <v>-25031</v>
      </c>
      <c r="Z69" s="516">
        <v>-25031</v>
      </c>
      <c r="AA69" s="513"/>
      <c r="AB69" s="517">
        <v>888</v>
      </c>
      <c r="AC69" s="517">
        <v>1692060</v>
      </c>
      <c r="AD69" s="518">
        <v>-104618</v>
      </c>
      <c r="AE69" s="518">
        <v>90003</v>
      </c>
      <c r="AF69" s="518">
        <v>-14615</v>
      </c>
      <c r="AG69" s="517">
        <v>2414</v>
      </c>
      <c r="AH69" s="517">
        <v>9994003</v>
      </c>
      <c r="AI69" s="518">
        <v>-668477</v>
      </c>
      <c r="AJ69" s="519">
        <v>700796</v>
      </c>
      <c r="AK69" s="518">
        <v>32319</v>
      </c>
      <c r="AL69" s="517">
        <v>94</v>
      </c>
      <c r="AM69" s="517">
        <v>634647</v>
      </c>
      <c r="AN69" s="518">
        <v>-39141</v>
      </c>
      <c r="AO69" s="518">
        <v>20227</v>
      </c>
      <c r="AP69" s="518">
        <v>-18914</v>
      </c>
      <c r="AQ69" s="517">
        <v>8</v>
      </c>
      <c r="AR69" s="517">
        <v>1105874</v>
      </c>
      <c r="AS69" s="518">
        <v>-31772</v>
      </c>
      <c r="AT69" s="518">
        <v>35392</v>
      </c>
      <c r="AU69" s="518">
        <v>3620</v>
      </c>
      <c r="AV69" s="517">
        <v>3</v>
      </c>
      <c r="AW69" s="517">
        <v>234976</v>
      </c>
      <c r="AX69" s="518">
        <v>-11918</v>
      </c>
      <c r="AY69" s="518">
        <v>9508</v>
      </c>
      <c r="AZ69" s="518">
        <v>-2410</v>
      </c>
      <c r="BA69" s="520">
        <v>0</v>
      </c>
      <c r="BB69" s="517">
        <v>58</v>
      </c>
      <c r="BC69" s="517">
        <v>1046470</v>
      </c>
      <c r="BD69" s="518">
        <v>-64622</v>
      </c>
      <c r="BE69" s="519">
        <v>38973</v>
      </c>
      <c r="BF69" s="518">
        <v>-25649</v>
      </c>
      <c r="BG69" s="517">
        <v>1</v>
      </c>
      <c r="BH69" s="517">
        <v>127592</v>
      </c>
      <c r="BI69" s="518">
        <v>-5423</v>
      </c>
      <c r="BJ69" s="518">
        <v>6041</v>
      </c>
      <c r="BK69" s="518">
        <v>618</v>
      </c>
      <c r="BL69" s="520">
        <v>-25031</v>
      </c>
      <c r="BM69" s="517">
        <v>0</v>
      </c>
      <c r="BN69" s="518">
        <v>-25031</v>
      </c>
      <c r="BO69" s="517">
        <v>0</v>
      </c>
      <c r="BP69" s="517">
        <v>0</v>
      </c>
      <c r="BQ69" s="517">
        <v>0</v>
      </c>
      <c r="BR69" s="517">
        <v>2508</v>
      </c>
      <c r="BS69" s="517">
        <v>10628650</v>
      </c>
      <c r="BT69" s="518">
        <v>721023</v>
      </c>
      <c r="BU69" s="521">
        <v>58</v>
      </c>
      <c r="BV69" s="521">
        <v>1046470</v>
      </c>
      <c r="BW69" s="516">
        <v>38973</v>
      </c>
    </row>
    <row r="70" spans="1:75">
      <c r="A70" s="491">
        <f t="shared" si="4"/>
        <v>2007</v>
      </c>
      <c r="B70" s="491">
        <v>11</v>
      </c>
      <c r="C70" s="522">
        <v>15481418</v>
      </c>
      <c r="D70" s="531">
        <v>-1052553</v>
      </c>
      <c r="E70" s="531">
        <v>14428865</v>
      </c>
      <c r="F70" s="525">
        <v>9711540</v>
      </c>
      <c r="G70" s="525">
        <v>132325</v>
      </c>
      <c r="H70" s="522">
        <v>9843865</v>
      </c>
      <c r="I70" s="525">
        <v>3222897</v>
      </c>
      <c r="J70" s="531">
        <v>63747</v>
      </c>
      <c r="K70" s="531">
        <v>3286644</v>
      </c>
      <c r="L70" s="522">
        <v>218449</v>
      </c>
      <c r="M70" s="522">
        <v>1048510</v>
      </c>
      <c r="N70" s="522">
        <v>153941</v>
      </c>
      <c r="O70" s="525">
        <v>1202451</v>
      </c>
      <c r="P70" s="522">
        <v>28980274</v>
      </c>
      <c r="Q70" s="531">
        <v>27777823</v>
      </c>
      <c r="R70" s="531"/>
      <c r="S70" s="539">
        <v>438007</v>
      </c>
      <c r="U70" s="531"/>
      <c r="V70" s="516"/>
      <c r="W70" s="516"/>
      <c r="X70" s="516">
        <v>0</v>
      </c>
      <c r="Y70" s="518">
        <v>-25031</v>
      </c>
      <c r="Z70" s="516">
        <v>-25031</v>
      </c>
      <c r="AA70" s="513"/>
      <c r="AB70" s="517">
        <v>888</v>
      </c>
      <c r="AC70" s="517">
        <v>1692060</v>
      </c>
      <c r="AD70" s="518">
        <v>-104618</v>
      </c>
      <c r="AE70" s="518">
        <v>90003</v>
      </c>
      <c r="AF70" s="518">
        <v>-14615</v>
      </c>
      <c r="AG70" s="517">
        <v>2414</v>
      </c>
      <c r="AH70" s="517">
        <v>9994003</v>
      </c>
      <c r="AI70" s="518">
        <v>-668477</v>
      </c>
      <c r="AJ70" s="519">
        <v>700796</v>
      </c>
      <c r="AK70" s="518">
        <v>32319</v>
      </c>
      <c r="AL70" s="517">
        <v>94</v>
      </c>
      <c r="AM70" s="517">
        <v>634647</v>
      </c>
      <c r="AN70" s="518">
        <v>-39141</v>
      </c>
      <c r="AO70" s="518">
        <v>20227</v>
      </c>
      <c r="AP70" s="518">
        <v>-18914</v>
      </c>
      <c r="AQ70" s="517">
        <v>8</v>
      </c>
      <c r="AR70" s="517">
        <v>1105874</v>
      </c>
      <c r="AS70" s="518">
        <v>-31772</v>
      </c>
      <c r="AT70" s="518">
        <v>35392</v>
      </c>
      <c r="AU70" s="518">
        <v>3620</v>
      </c>
      <c r="AV70" s="517">
        <v>3</v>
      </c>
      <c r="AW70" s="517">
        <v>234976</v>
      </c>
      <c r="AX70" s="518">
        <v>-11918</v>
      </c>
      <c r="AY70" s="518">
        <v>9508</v>
      </c>
      <c r="AZ70" s="518">
        <v>-2410</v>
      </c>
      <c r="BA70" s="520">
        <v>0</v>
      </c>
      <c r="BB70" s="517">
        <v>58</v>
      </c>
      <c r="BC70" s="517">
        <v>1046470</v>
      </c>
      <c r="BD70" s="518">
        <v>-64622</v>
      </c>
      <c r="BE70" s="519">
        <v>38973</v>
      </c>
      <c r="BF70" s="518">
        <v>-25649</v>
      </c>
      <c r="BG70" s="517">
        <v>1</v>
      </c>
      <c r="BH70" s="517">
        <v>127592</v>
      </c>
      <c r="BI70" s="518">
        <v>-5423</v>
      </c>
      <c r="BJ70" s="518">
        <v>6041</v>
      </c>
      <c r="BK70" s="518">
        <v>618</v>
      </c>
      <c r="BL70" s="520">
        <v>-25031</v>
      </c>
      <c r="BM70" s="517">
        <v>0</v>
      </c>
      <c r="BN70" s="518">
        <v>-25031</v>
      </c>
      <c r="BO70" s="517">
        <v>0</v>
      </c>
      <c r="BP70" s="517">
        <v>0</v>
      </c>
      <c r="BQ70" s="517">
        <v>0</v>
      </c>
      <c r="BR70" s="517">
        <v>2508</v>
      </c>
      <c r="BS70" s="517">
        <v>10628650</v>
      </c>
      <c r="BT70" s="518">
        <v>721023</v>
      </c>
      <c r="BU70" s="521">
        <v>58</v>
      </c>
      <c r="BV70" s="521">
        <v>1046470</v>
      </c>
      <c r="BW70" s="516">
        <v>38973</v>
      </c>
    </row>
    <row r="71" spans="1:75">
      <c r="A71" s="491">
        <f t="shared" si="4"/>
        <v>2007</v>
      </c>
      <c r="B71" s="491">
        <v>12</v>
      </c>
      <c r="C71" s="522">
        <v>18017683</v>
      </c>
      <c r="D71" s="531">
        <v>1823590</v>
      </c>
      <c r="E71" s="531">
        <v>19841273</v>
      </c>
      <c r="F71" s="525">
        <v>9764275</v>
      </c>
      <c r="G71" s="525">
        <v>253135</v>
      </c>
      <c r="H71" s="522">
        <v>10017410</v>
      </c>
      <c r="I71" s="525">
        <v>3022386</v>
      </c>
      <c r="J71" s="531">
        <v>-72931</v>
      </c>
      <c r="K71" s="531">
        <v>2949455</v>
      </c>
      <c r="L71" s="522">
        <v>218658</v>
      </c>
      <c r="M71" s="522">
        <v>1193524</v>
      </c>
      <c r="N71" s="522">
        <v>167370</v>
      </c>
      <c r="O71" s="525">
        <v>1360894</v>
      </c>
      <c r="P71" s="522">
        <v>34387690</v>
      </c>
      <c r="Q71" s="531">
        <v>33026796</v>
      </c>
      <c r="R71" s="531"/>
      <c r="S71" s="539">
        <v>-1574698</v>
      </c>
      <c r="U71" s="531"/>
      <c r="V71" s="516"/>
      <c r="W71" s="516"/>
      <c r="X71" s="516">
        <v>0</v>
      </c>
      <c r="Y71" s="518">
        <v>-25031</v>
      </c>
      <c r="Z71" s="516">
        <v>-25031</v>
      </c>
      <c r="AA71" s="513"/>
      <c r="AB71" s="517">
        <v>888</v>
      </c>
      <c r="AC71" s="517">
        <v>1692060</v>
      </c>
      <c r="AD71" s="518">
        <v>-104618</v>
      </c>
      <c r="AE71" s="518">
        <v>90003</v>
      </c>
      <c r="AF71" s="518">
        <v>-14615</v>
      </c>
      <c r="AG71" s="517">
        <v>2414</v>
      </c>
      <c r="AH71" s="517">
        <v>9994003</v>
      </c>
      <c r="AI71" s="518">
        <v>-668477</v>
      </c>
      <c r="AJ71" s="519">
        <v>700796</v>
      </c>
      <c r="AK71" s="518">
        <v>32319</v>
      </c>
      <c r="AL71" s="517">
        <v>94</v>
      </c>
      <c r="AM71" s="517">
        <v>634647</v>
      </c>
      <c r="AN71" s="518">
        <v>-39141</v>
      </c>
      <c r="AO71" s="518">
        <v>20227</v>
      </c>
      <c r="AP71" s="518">
        <v>-18914</v>
      </c>
      <c r="AQ71" s="517">
        <v>8</v>
      </c>
      <c r="AR71" s="517">
        <v>1105874</v>
      </c>
      <c r="AS71" s="518">
        <v>-31772</v>
      </c>
      <c r="AT71" s="518">
        <v>35392</v>
      </c>
      <c r="AU71" s="518">
        <v>3620</v>
      </c>
      <c r="AV71" s="517">
        <v>3</v>
      </c>
      <c r="AW71" s="517">
        <v>234976</v>
      </c>
      <c r="AX71" s="518">
        <v>-11918</v>
      </c>
      <c r="AY71" s="518">
        <v>9508</v>
      </c>
      <c r="AZ71" s="518">
        <v>-2410</v>
      </c>
      <c r="BA71" s="520">
        <v>0</v>
      </c>
      <c r="BB71" s="517">
        <v>58</v>
      </c>
      <c r="BC71" s="517">
        <v>1046470</v>
      </c>
      <c r="BD71" s="518">
        <v>-64622</v>
      </c>
      <c r="BE71" s="519">
        <v>38973</v>
      </c>
      <c r="BF71" s="518">
        <v>-25649</v>
      </c>
      <c r="BG71" s="517">
        <v>1</v>
      </c>
      <c r="BH71" s="517">
        <v>127592</v>
      </c>
      <c r="BI71" s="518">
        <v>-5423</v>
      </c>
      <c r="BJ71" s="518">
        <v>6041</v>
      </c>
      <c r="BK71" s="518">
        <v>618</v>
      </c>
      <c r="BL71" s="520">
        <v>-25031</v>
      </c>
      <c r="BM71" s="517">
        <v>0</v>
      </c>
      <c r="BN71" s="518">
        <v>-25031</v>
      </c>
      <c r="BO71" s="517">
        <v>0</v>
      </c>
      <c r="BP71" s="517">
        <v>0</v>
      </c>
      <c r="BQ71" s="517">
        <v>0</v>
      </c>
      <c r="BR71" s="517">
        <v>2508</v>
      </c>
      <c r="BS71" s="517">
        <v>10628650</v>
      </c>
      <c r="BT71" s="518">
        <v>721023</v>
      </c>
      <c r="BU71" s="521">
        <v>58</v>
      </c>
      <c r="BV71" s="521">
        <v>1046470</v>
      </c>
      <c r="BW71" s="516">
        <v>38973</v>
      </c>
    </row>
    <row r="72" spans="1:75">
      <c r="B72" s="492" t="s">
        <v>112</v>
      </c>
      <c r="C72" s="525">
        <v>245446778</v>
      </c>
      <c r="D72" s="513">
        <v>1211689</v>
      </c>
      <c r="E72" s="513">
        <v>246658467</v>
      </c>
      <c r="F72" s="513">
        <v>128324865</v>
      </c>
      <c r="G72" s="513">
        <v>691573</v>
      </c>
      <c r="H72" s="531">
        <v>129016438</v>
      </c>
      <c r="I72" s="513">
        <v>43596232</v>
      </c>
      <c r="J72" s="513">
        <v>67290</v>
      </c>
      <c r="K72" s="513">
        <v>43663522</v>
      </c>
      <c r="L72" s="531">
        <v>2607687</v>
      </c>
      <c r="M72" s="531">
        <v>14175244</v>
      </c>
      <c r="N72" s="531">
        <v>2162530</v>
      </c>
      <c r="O72" s="531">
        <v>16337774</v>
      </c>
      <c r="P72" s="531">
        <v>438283888</v>
      </c>
      <c r="Q72" s="531">
        <v>421946114</v>
      </c>
      <c r="R72" s="531">
        <v>-263051</v>
      </c>
      <c r="S72" s="539">
        <v>-4206627</v>
      </c>
      <c r="U72" s="531"/>
      <c r="V72" s="531"/>
      <c r="W72" s="531"/>
      <c r="X72" s="516">
        <v>0</v>
      </c>
      <c r="Y72" s="531">
        <v>-147360</v>
      </c>
      <c r="Z72" s="531">
        <v>-147360</v>
      </c>
      <c r="AA72" s="513"/>
      <c r="AB72" s="533"/>
      <c r="AC72" s="533">
        <v>20304720</v>
      </c>
      <c r="AD72" s="534">
        <v>-1255416</v>
      </c>
      <c r="AE72" s="534">
        <v>1080036</v>
      </c>
      <c r="AF72" s="534">
        <v>-175380</v>
      </c>
      <c r="AG72" s="533"/>
      <c r="AH72" s="533">
        <v>135798748</v>
      </c>
      <c r="AI72" s="534">
        <v>-8021724</v>
      </c>
      <c r="AJ72" s="535">
        <v>8295848</v>
      </c>
      <c r="AK72" s="534">
        <v>274124</v>
      </c>
      <c r="AL72" s="533"/>
      <c r="AM72" s="533">
        <v>7615764</v>
      </c>
      <c r="AN72" s="534">
        <v>-469692</v>
      </c>
      <c r="AO72" s="534">
        <v>356428</v>
      </c>
      <c r="AP72" s="534">
        <v>-113264</v>
      </c>
      <c r="AQ72" s="533"/>
      <c r="AR72" s="533">
        <v>13270488</v>
      </c>
      <c r="AS72" s="534">
        <v>-381264</v>
      </c>
      <c r="AT72" s="534">
        <v>424704</v>
      </c>
      <c r="AU72" s="534">
        <v>43440</v>
      </c>
      <c r="AV72" s="533"/>
      <c r="AW72" s="533">
        <v>2819712</v>
      </c>
      <c r="AX72" s="534">
        <v>-143016</v>
      </c>
      <c r="AY72" s="534">
        <v>114096</v>
      </c>
      <c r="AZ72" s="534">
        <v>-28920</v>
      </c>
      <c r="BA72" s="536">
        <v>0</v>
      </c>
      <c r="BB72" s="533"/>
      <c r="BC72" s="533">
        <v>11841528</v>
      </c>
      <c r="BD72" s="534">
        <v>-775464</v>
      </c>
      <c r="BE72" s="535">
        <v>620688</v>
      </c>
      <c r="BF72" s="534">
        <v>-154776</v>
      </c>
      <c r="BG72" s="533"/>
      <c r="BH72" s="533">
        <v>1531104</v>
      </c>
      <c r="BI72" s="534">
        <v>-65076</v>
      </c>
      <c r="BJ72" s="534">
        <v>72492</v>
      </c>
      <c r="BK72" s="534">
        <v>7416</v>
      </c>
      <c r="BL72" s="536">
        <v>-147360</v>
      </c>
      <c r="BM72" s="517">
        <v>0</v>
      </c>
      <c r="BN72" s="534">
        <v>-147360</v>
      </c>
      <c r="BO72" s="517">
        <v>0</v>
      </c>
      <c r="BP72" s="517">
        <v>0</v>
      </c>
      <c r="BQ72" s="517">
        <v>0</v>
      </c>
      <c r="BS72" s="533">
        <v>143414512</v>
      </c>
      <c r="BT72" s="534">
        <v>8652276</v>
      </c>
      <c r="BV72" s="533">
        <v>11841528</v>
      </c>
      <c r="BW72" s="534">
        <v>620688</v>
      </c>
    </row>
    <row r="73" spans="1:75">
      <c r="A73" s="491">
        <f t="shared" ref="A73:A84" si="5">A60+1</f>
        <v>2008</v>
      </c>
      <c r="B73" s="491">
        <v>1</v>
      </c>
      <c r="C73" s="522">
        <v>22496272</v>
      </c>
      <c r="D73" s="531">
        <v>712253</v>
      </c>
      <c r="E73" s="531">
        <v>23208525</v>
      </c>
      <c r="F73" s="525">
        <v>10118769</v>
      </c>
      <c r="G73" s="525">
        <v>-1136524</v>
      </c>
      <c r="H73" s="522">
        <v>8982245</v>
      </c>
      <c r="I73" s="525">
        <v>3072433</v>
      </c>
      <c r="J73" s="531">
        <v>-92444</v>
      </c>
      <c r="K73" s="531">
        <v>2979989</v>
      </c>
      <c r="L73" s="522">
        <v>218876</v>
      </c>
      <c r="M73" s="522">
        <v>1309260</v>
      </c>
      <c r="N73" s="522">
        <v>182487</v>
      </c>
      <c r="O73" s="525">
        <v>1491747</v>
      </c>
      <c r="P73" s="522">
        <v>36881382</v>
      </c>
      <c r="Q73" s="531">
        <v>35389635</v>
      </c>
      <c r="R73" s="531"/>
      <c r="S73" s="539">
        <v>-1206182</v>
      </c>
      <c r="U73" s="531"/>
      <c r="V73" s="516"/>
      <c r="W73" s="516"/>
      <c r="X73" s="516">
        <v>0</v>
      </c>
      <c r="Y73" s="518">
        <v>-25031</v>
      </c>
      <c r="Z73" s="516">
        <v>-25031</v>
      </c>
      <c r="AA73" s="513"/>
      <c r="AB73" s="517">
        <v>888</v>
      </c>
      <c r="AC73" s="517">
        <v>1692060</v>
      </c>
      <c r="AD73" s="518">
        <v>-104618</v>
      </c>
      <c r="AE73" s="518">
        <v>90003</v>
      </c>
      <c r="AF73" s="518">
        <v>-14615</v>
      </c>
      <c r="AG73" s="517">
        <v>2414</v>
      </c>
      <c r="AH73" s="517">
        <v>9994003</v>
      </c>
      <c r="AI73" s="518">
        <v>-668477</v>
      </c>
      <c r="AJ73" s="519">
        <v>700796</v>
      </c>
      <c r="AK73" s="518">
        <v>32319</v>
      </c>
      <c r="AL73" s="517">
        <v>94</v>
      </c>
      <c r="AM73" s="517">
        <v>634647</v>
      </c>
      <c r="AN73" s="518">
        <v>-39141</v>
      </c>
      <c r="AO73" s="518">
        <v>20227</v>
      </c>
      <c r="AP73" s="518">
        <v>-18914</v>
      </c>
      <c r="AQ73" s="517">
        <v>8</v>
      </c>
      <c r="AR73" s="517">
        <v>1105874</v>
      </c>
      <c r="AS73" s="518">
        <v>-31772</v>
      </c>
      <c r="AT73" s="518">
        <v>35392</v>
      </c>
      <c r="AU73" s="518">
        <v>3620</v>
      </c>
      <c r="AV73" s="517">
        <v>3</v>
      </c>
      <c r="AW73" s="517">
        <v>234976</v>
      </c>
      <c r="AX73" s="518">
        <v>-11918</v>
      </c>
      <c r="AY73" s="518">
        <v>9508</v>
      </c>
      <c r="AZ73" s="518">
        <v>-2410</v>
      </c>
      <c r="BA73" s="520">
        <v>0</v>
      </c>
      <c r="BB73" s="517">
        <v>58</v>
      </c>
      <c r="BC73" s="517">
        <v>1046470</v>
      </c>
      <c r="BD73" s="518">
        <v>-64622</v>
      </c>
      <c r="BE73" s="519">
        <v>38973</v>
      </c>
      <c r="BF73" s="518">
        <v>-25649</v>
      </c>
      <c r="BG73" s="517">
        <v>1</v>
      </c>
      <c r="BH73" s="517">
        <v>127592</v>
      </c>
      <c r="BI73" s="518">
        <v>-5423</v>
      </c>
      <c r="BJ73" s="518">
        <v>6041</v>
      </c>
      <c r="BK73" s="518">
        <v>618</v>
      </c>
      <c r="BL73" s="520">
        <v>-25031</v>
      </c>
      <c r="BM73" s="517">
        <v>0</v>
      </c>
      <c r="BN73" s="518">
        <v>-25031</v>
      </c>
      <c r="BO73" s="517">
        <v>0</v>
      </c>
      <c r="BP73" s="517">
        <v>0</v>
      </c>
      <c r="BQ73" s="517">
        <v>0</v>
      </c>
      <c r="BR73" s="517">
        <v>2508</v>
      </c>
      <c r="BS73" s="517">
        <v>10628650</v>
      </c>
      <c r="BT73" s="518">
        <v>721023</v>
      </c>
      <c r="BU73" s="521">
        <v>58</v>
      </c>
      <c r="BV73" s="521">
        <v>1046470</v>
      </c>
      <c r="BW73" s="516">
        <v>38973</v>
      </c>
    </row>
    <row r="74" spans="1:75">
      <c r="A74" s="491">
        <f t="shared" si="5"/>
        <v>2008</v>
      </c>
      <c r="B74" s="491">
        <v>2</v>
      </c>
      <c r="C74" s="522">
        <v>20413932</v>
      </c>
      <c r="D74" s="531">
        <v>-2116550</v>
      </c>
      <c r="E74" s="531">
        <v>18297382</v>
      </c>
      <c r="F74" s="525">
        <v>10121174</v>
      </c>
      <c r="G74" s="525">
        <v>-473020</v>
      </c>
      <c r="H74" s="522">
        <v>9648154</v>
      </c>
      <c r="I74" s="525">
        <v>2977481</v>
      </c>
      <c r="J74" s="531">
        <v>-33251</v>
      </c>
      <c r="K74" s="531">
        <v>2944230</v>
      </c>
      <c r="L74" s="522">
        <v>219187</v>
      </c>
      <c r="M74" s="522">
        <v>1114012</v>
      </c>
      <c r="N74" s="522">
        <v>158643</v>
      </c>
      <c r="O74" s="525">
        <v>1272655</v>
      </c>
      <c r="P74" s="522">
        <v>32381608</v>
      </c>
      <c r="Q74" s="531">
        <v>31108953</v>
      </c>
      <c r="R74" s="531"/>
      <c r="S74" s="539">
        <v>169925</v>
      </c>
      <c r="U74" s="531"/>
      <c r="V74" s="516"/>
      <c r="W74" s="516"/>
      <c r="X74" s="516">
        <v>0</v>
      </c>
      <c r="Y74" s="518">
        <v>-25031</v>
      </c>
      <c r="Z74" s="516">
        <v>-25031</v>
      </c>
      <c r="AA74" s="513"/>
      <c r="AB74" s="517">
        <v>888</v>
      </c>
      <c r="AC74" s="517">
        <v>1692060</v>
      </c>
      <c r="AD74" s="518">
        <v>-104618</v>
      </c>
      <c r="AE74" s="518">
        <v>90003</v>
      </c>
      <c r="AF74" s="518">
        <v>-14615</v>
      </c>
      <c r="AG74" s="517">
        <v>2414</v>
      </c>
      <c r="AH74" s="517">
        <v>9994003</v>
      </c>
      <c r="AI74" s="518">
        <v>-668477</v>
      </c>
      <c r="AJ74" s="519">
        <v>700796</v>
      </c>
      <c r="AK74" s="518">
        <v>32319</v>
      </c>
      <c r="AL74" s="517">
        <v>94</v>
      </c>
      <c r="AM74" s="517">
        <v>634647</v>
      </c>
      <c r="AN74" s="518">
        <v>-39141</v>
      </c>
      <c r="AO74" s="518">
        <v>20227</v>
      </c>
      <c r="AP74" s="518">
        <v>-18914</v>
      </c>
      <c r="AQ74" s="517">
        <v>8</v>
      </c>
      <c r="AR74" s="517">
        <v>1105874</v>
      </c>
      <c r="AS74" s="518">
        <v>-31772</v>
      </c>
      <c r="AT74" s="518">
        <v>35392</v>
      </c>
      <c r="AU74" s="518">
        <v>3620</v>
      </c>
      <c r="AV74" s="517">
        <v>3</v>
      </c>
      <c r="AW74" s="517">
        <v>234976</v>
      </c>
      <c r="AX74" s="518">
        <v>-11918</v>
      </c>
      <c r="AY74" s="518">
        <v>9508</v>
      </c>
      <c r="AZ74" s="518">
        <v>-2410</v>
      </c>
      <c r="BA74" s="520">
        <v>0</v>
      </c>
      <c r="BB74" s="517">
        <v>58</v>
      </c>
      <c r="BC74" s="517">
        <v>1046470</v>
      </c>
      <c r="BD74" s="518">
        <v>-64622</v>
      </c>
      <c r="BE74" s="519">
        <v>38973</v>
      </c>
      <c r="BF74" s="518">
        <v>-25649</v>
      </c>
      <c r="BG74" s="517">
        <v>1</v>
      </c>
      <c r="BH74" s="517">
        <v>127592</v>
      </c>
      <c r="BI74" s="518">
        <v>-5423</v>
      </c>
      <c r="BJ74" s="518">
        <v>6041</v>
      </c>
      <c r="BK74" s="518">
        <v>618</v>
      </c>
      <c r="BL74" s="520">
        <v>-25031</v>
      </c>
      <c r="BM74" s="517">
        <v>0</v>
      </c>
      <c r="BN74" s="518">
        <v>-25031</v>
      </c>
      <c r="BO74" s="517">
        <v>0</v>
      </c>
      <c r="BP74" s="517">
        <v>0</v>
      </c>
      <c r="BQ74" s="517">
        <v>0</v>
      </c>
      <c r="BR74" s="517">
        <v>2508</v>
      </c>
      <c r="BS74" s="517">
        <v>10628650</v>
      </c>
      <c r="BT74" s="518">
        <v>721023</v>
      </c>
      <c r="BU74" s="521">
        <v>58</v>
      </c>
      <c r="BV74" s="521">
        <v>1046470</v>
      </c>
      <c r="BW74" s="516">
        <v>38973</v>
      </c>
    </row>
    <row r="75" spans="1:75">
      <c r="A75" s="491">
        <f t="shared" si="5"/>
        <v>2008</v>
      </c>
      <c r="B75" s="491">
        <v>3</v>
      </c>
      <c r="C75" s="522">
        <v>17841990</v>
      </c>
      <c r="D75" s="531">
        <v>355205</v>
      </c>
      <c r="E75" s="531">
        <v>18197195</v>
      </c>
      <c r="F75" s="525">
        <v>9717809</v>
      </c>
      <c r="G75" s="525">
        <v>316096</v>
      </c>
      <c r="H75" s="522">
        <v>10033905</v>
      </c>
      <c r="I75" s="525">
        <v>3252909</v>
      </c>
      <c r="J75" s="531">
        <v>73236</v>
      </c>
      <c r="K75" s="531">
        <v>3326145</v>
      </c>
      <c r="L75" s="522">
        <v>219421</v>
      </c>
      <c r="M75" s="522">
        <v>1089352</v>
      </c>
      <c r="N75" s="522">
        <v>161091</v>
      </c>
      <c r="O75" s="525">
        <v>1250443</v>
      </c>
      <c r="P75" s="522">
        <v>33027109</v>
      </c>
      <c r="Q75" s="531">
        <v>31776666</v>
      </c>
      <c r="R75" s="531"/>
      <c r="S75" s="539">
        <v>-1198896</v>
      </c>
      <c r="U75" s="531"/>
      <c r="V75" s="516"/>
      <c r="W75" s="516"/>
      <c r="X75" s="516">
        <v>0</v>
      </c>
      <c r="Y75" s="518">
        <v>-25031</v>
      </c>
      <c r="Z75" s="516">
        <v>-25031</v>
      </c>
      <c r="AA75" s="513"/>
      <c r="AB75" s="517">
        <v>888</v>
      </c>
      <c r="AC75" s="517">
        <v>1692060</v>
      </c>
      <c r="AD75" s="518">
        <v>-104618</v>
      </c>
      <c r="AE75" s="518">
        <v>90003</v>
      </c>
      <c r="AF75" s="518">
        <v>-14615</v>
      </c>
      <c r="AG75" s="517">
        <v>2414</v>
      </c>
      <c r="AH75" s="517">
        <v>9994003</v>
      </c>
      <c r="AI75" s="518">
        <v>-668477</v>
      </c>
      <c r="AJ75" s="519">
        <v>700796</v>
      </c>
      <c r="AK75" s="518">
        <v>32319</v>
      </c>
      <c r="AL75" s="517">
        <v>94</v>
      </c>
      <c r="AM75" s="517">
        <v>634647</v>
      </c>
      <c r="AN75" s="518">
        <v>-39141</v>
      </c>
      <c r="AO75" s="518">
        <v>20227</v>
      </c>
      <c r="AP75" s="518">
        <v>-18914</v>
      </c>
      <c r="AQ75" s="517">
        <v>8</v>
      </c>
      <c r="AR75" s="517">
        <v>1105874</v>
      </c>
      <c r="AS75" s="518">
        <v>-31772</v>
      </c>
      <c r="AT75" s="518">
        <v>35392</v>
      </c>
      <c r="AU75" s="518">
        <v>3620</v>
      </c>
      <c r="AV75" s="517">
        <v>3</v>
      </c>
      <c r="AW75" s="517">
        <v>234976</v>
      </c>
      <c r="AX75" s="518">
        <v>-11918</v>
      </c>
      <c r="AY75" s="518">
        <v>9508</v>
      </c>
      <c r="AZ75" s="518">
        <v>-2410</v>
      </c>
      <c r="BA75" s="520">
        <v>0</v>
      </c>
      <c r="BB75" s="517">
        <v>58</v>
      </c>
      <c r="BC75" s="517">
        <v>1046470</v>
      </c>
      <c r="BD75" s="518">
        <v>-64622</v>
      </c>
      <c r="BE75" s="519">
        <v>38973</v>
      </c>
      <c r="BF75" s="518">
        <v>-25649</v>
      </c>
      <c r="BG75" s="517">
        <v>1</v>
      </c>
      <c r="BH75" s="517">
        <v>127592</v>
      </c>
      <c r="BI75" s="518">
        <v>-5423</v>
      </c>
      <c r="BJ75" s="518">
        <v>6041</v>
      </c>
      <c r="BK75" s="518">
        <v>618</v>
      </c>
      <c r="BL75" s="520">
        <v>-25031</v>
      </c>
      <c r="BM75" s="517">
        <v>0</v>
      </c>
      <c r="BN75" s="518">
        <v>-25031</v>
      </c>
      <c r="BO75" s="517">
        <v>0</v>
      </c>
      <c r="BP75" s="517">
        <v>0</v>
      </c>
      <c r="BQ75" s="517">
        <v>0</v>
      </c>
      <c r="BR75" s="517">
        <v>2508</v>
      </c>
      <c r="BS75" s="517">
        <v>10628650</v>
      </c>
      <c r="BT75" s="518">
        <v>721023</v>
      </c>
      <c r="BU75" s="521">
        <v>58</v>
      </c>
      <c r="BV75" s="521">
        <v>1046470</v>
      </c>
      <c r="BW75" s="516">
        <v>38973</v>
      </c>
    </row>
    <row r="76" spans="1:75">
      <c r="A76" s="491">
        <f t="shared" si="5"/>
        <v>2008</v>
      </c>
      <c r="B76" s="491">
        <v>4</v>
      </c>
      <c r="C76" s="522">
        <v>16444170</v>
      </c>
      <c r="D76" s="531">
        <v>-566051</v>
      </c>
      <c r="E76" s="531">
        <v>15878119</v>
      </c>
      <c r="F76" s="525">
        <v>10006444</v>
      </c>
      <c r="G76" s="525">
        <v>631910</v>
      </c>
      <c r="H76" s="522">
        <v>10638354</v>
      </c>
      <c r="I76" s="525">
        <v>3359880</v>
      </c>
      <c r="J76" s="531">
        <v>60957</v>
      </c>
      <c r="K76" s="531">
        <v>3420837</v>
      </c>
      <c r="L76" s="522">
        <v>219660</v>
      </c>
      <c r="M76" s="522">
        <v>1029672</v>
      </c>
      <c r="N76" s="522">
        <v>166564</v>
      </c>
      <c r="O76" s="525">
        <v>1196236</v>
      </c>
      <c r="P76" s="522">
        <v>31353206</v>
      </c>
      <c r="Q76" s="531">
        <v>30156970</v>
      </c>
      <c r="R76" s="531"/>
      <c r="S76" s="539">
        <v>206480</v>
      </c>
      <c r="U76" s="531"/>
      <c r="V76" s="516"/>
      <c r="W76" s="516"/>
      <c r="X76" s="516">
        <v>0</v>
      </c>
      <c r="Y76" s="518">
        <v>-25031</v>
      </c>
      <c r="Z76" s="516">
        <v>-25031</v>
      </c>
      <c r="AA76" s="513"/>
      <c r="AB76" s="517">
        <v>888</v>
      </c>
      <c r="AC76" s="517">
        <v>1692060</v>
      </c>
      <c r="AD76" s="518">
        <v>-104618</v>
      </c>
      <c r="AE76" s="518">
        <v>90003</v>
      </c>
      <c r="AF76" s="518">
        <v>-14615</v>
      </c>
      <c r="AG76" s="517">
        <v>2414</v>
      </c>
      <c r="AH76" s="517">
        <v>9994003</v>
      </c>
      <c r="AI76" s="518">
        <v>-668477</v>
      </c>
      <c r="AJ76" s="519">
        <v>700796</v>
      </c>
      <c r="AK76" s="518">
        <v>32319</v>
      </c>
      <c r="AL76" s="517">
        <v>94</v>
      </c>
      <c r="AM76" s="517">
        <v>634647</v>
      </c>
      <c r="AN76" s="518">
        <v>-39141</v>
      </c>
      <c r="AO76" s="518">
        <v>20227</v>
      </c>
      <c r="AP76" s="518">
        <v>-18914</v>
      </c>
      <c r="AQ76" s="517">
        <v>8</v>
      </c>
      <c r="AR76" s="517">
        <v>1105874</v>
      </c>
      <c r="AS76" s="518">
        <v>-31772</v>
      </c>
      <c r="AT76" s="518">
        <v>35392</v>
      </c>
      <c r="AU76" s="518">
        <v>3620</v>
      </c>
      <c r="AV76" s="517">
        <v>3</v>
      </c>
      <c r="AW76" s="517">
        <v>234976</v>
      </c>
      <c r="AX76" s="518">
        <v>-11918</v>
      </c>
      <c r="AY76" s="518">
        <v>9508</v>
      </c>
      <c r="AZ76" s="518">
        <v>-2410</v>
      </c>
      <c r="BA76" s="520">
        <v>0</v>
      </c>
      <c r="BB76" s="517">
        <v>58</v>
      </c>
      <c r="BC76" s="517">
        <v>1046470</v>
      </c>
      <c r="BD76" s="518">
        <v>-64622</v>
      </c>
      <c r="BE76" s="519">
        <v>38973</v>
      </c>
      <c r="BF76" s="518">
        <v>-25649</v>
      </c>
      <c r="BG76" s="517">
        <v>1</v>
      </c>
      <c r="BH76" s="517">
        <v>127592</v>
      </c>
      <c r="BI76" s="518">
        <v>-5423</v>
      </c>
      <c r="BJ76" s="518">
        <v>6041</v>
      </c>
      <c r="BK76" s="518">
        <v>618</v>
      </c>
      <c r="BL76" s="520">
        <v>-25031</v>
      </c>
      <c r="BM76" s="517">
        <v>0</v>
      </c>
      <c r="BN76" s="518">
        <v>-25031</v>
      </c>
      <c r="BO76" s="517">
        <v>0</v>
      </c>
      <c r="BP76" s="517">
        <v>0</v>
      </c>
      <c r="BQ76" s="517">
        <v>0</v>
      </c>
      <c r="BR76" s="517">
        <v>2508</v>
      </c>
      <c r="BS76" s="517">
        <v>10628650</v>
      </c>
      <c r="BT76" s="518">
        <v>721023</v>
      </c>
      <c r="BU76" s="521">
        <v>58</v>
      </c>
      <c r="BV76" s="521">
        <v>1046470</v>
      </c>
      <c r="BW76" s="516">
        <v>38973</v>
      </c>
    </row>
    <row r="77" spans="1:75">
      <c r="A77" s="491">
        <f t="shared" si="5"/>
        <v>2008</v>
      </c>
      <c r="B77" s="491">
        <v>5</v>
      </c>
      <c r="C77" s="522">
        <v>17374805</v>
      </c>
      <c r="D77" s="531">
        <v>2440966</v>
      </c>
      <c r="E77" s="531">
        <v>19815771</v>
      </c>
      <c r="F77" s="525">
        <v>10564517</v>
      </c>
      <c r="G77" s="525">
        <v>1707090</v>
      </c>
      <c r="H77" s="522">
        <v>12271607</v>
      </c>
      <c r="I77" s="525">
        <v>3757655</v>
      </c>
      <c r="J77" s="531">
        <v>158878</v>
      </c>
      <c r="K77" s="531">
        <v>3916533</v>
      </c>
      <c r="L77" s="522">
        <v>219895</v>
      </c>
      <c r="M77" s="522">
        <v>1217731</v>
      </c>
      <c r="N77" s="522">
        <v>192433</v>
      </c>
      <c r="O77" s="525">
        <v>1410164</v>
      </c>
      <c r="P77" s="522">
        <v>37633970</v>
      </c>
      <c r="Q77" s="531">
        <v>36223806</v>
      </c>
      <c r="R77" s="531"/>
      <c r="S77" s="539">
        <v>-847734</v>
      </c>
      <c r="U77" s="531"/>
      <c r="V77" s="516"/>
      <c r="W77" s="516"/>
      <c r="X77" s="516">
        <v>0</v>
      </c>
      <c r="Y77" s="518">
        <v>-25031</v>
      </c>
      <c r="Z77" s="516">
        <v>-25031</v>
      </c>
      <c r="AA77" s="513"/>
      <c r="AB77" s="517">
        <v>888</v>
      </c>
      <c r="AC77" s="517">
        <v>1692060</v>
      </c>
      <c r="AD77" s="518">
        <v>-104618</v>
      </c>
      <c r="AE77" s="518">
        <v>90003</v>
      </c>
      <c r="AF77" s="518">
        <v>-14615</v>
      </c>
      <c r="AG77" s="517">
        <v>2414</v>
      </c>
      <c r="AH77" s="517">
        <v>9994003</v>
      </c>
      <c r="AI77" s="518">
        <v>-668477</v>
      </c>
      <c r="AJ77" s="519">
        <v>700796</v>
      </c>
      <c r="AK77" s="518">
        <v>32319</v>
      </c>
      <c r="AL77" s="517">
        <v>94</v>
      </c>
      <c r="AM77" s="517">
        <v>634647</v>
      </c>
      <c r="AN77" s="518">
        <v>-39141</v>
      </c>
      <c r="AO77" s="518">
        <v>20227</v>
      </c>
      <c r="AP77" s="518">
        <v>-18914</v>
      </c>
      <c r="AQ77" s="517">
        <v>8</v>
      </c>
      <c r="AR77" s="517">
        <v>1105874</v>
      </c>
      <c r="AS77" s="518">
        <v>-31772</v>
      </c>
      <c r="AT77" s="518">
        <v>35392</v>
      </c>
      <c r="AU77" s="518">
        <v>3620</v>
      </c>
      <c r="AV77" s="517">
        <v>3</v>
      </c>
      <c r="AW77" s="517">
        <v>234976</v>
      </c>
      <c r="AX77" s="518">
        <v>-11918</v>
      </c>
      <c r="AY77" s="518">
        <v>9508</v>
      </c>
      <c r="AZ77" s="518">
        <v>-2410</v>
      </c>
      <c r="BA77" s="520">
        <v>0</v>
      </c>
      <c r="BB77" s="517">
        <v>58</v>
      </c>
      <c r="BC77" s="517">
        <v>1046470</v>
      </c>
      <c r="BD77" s="518">
        <v>-64622</v>
      </c>
      <c r="BE77" s="519">
        <v>38973</v>
      </c>
      <c r="BF77" s="518">
        <v>-25649</v>
      </c>
      <c r="BG77" s="517">
        <v>1</v>
      </c>
      <c r="BH77" s="517">
        <v>127592</v>
      </c>
      <c r="BI77" s="518">
        <v>-5423</v>
      </c>
      <c r="BJ77" s="518">
        <v>6041</v>
      </c>
      <c r="BK77" s="518">
        <v>618</v>
      </c>
      <c r="BL77" s="520">
        <v>-25031</v>
      </c>
      <c r="BM77" s="517">
        <v>0</v>
      </c>
      <c r="BN77" s="518">
        <v>-25031</v>
      </c>
      <c r="BO77" s="517">
        <v>0</v>
      </c>
      <c r="BP77" s="517">
        <v>0</v>
      </c>
      <c r="BQ77" s="517">
        <v>0</v>
      </c>
      <c r="BR77" s="517">
        <v>2508</v>
      </c>
      <c r="BS77" s="517">
        <v>10628650</v>
      </c>
      <c r="BT77" s="518">
        <v>721023</v>
      </c>
      <c r="BU77" s="521">
        <v>58</v>
      </c>
      <c r="BV77" s="521">
        <v>1046470</v>
      </c>
      <c r="BW77" s="516">
        <v>38973</v>
      </c>
    </row>
    <row r="78" spans="1:75">
      <c r="A78" s="491">
        <f t="shared" si="5"/>
        <v>2008</v>
      </c>
      <c r="B78" s="491">
        <v>6</v>
      </c>
      <c r="C78" s="522">
        <v>22752359</v>
      </c>
      <c r="D78" s="531">
        <v>2299221</v>
      </c>
      <c r="E78" s="531">
        <v>25051580</v>
      </c>
      <c r="F78" s="525">
        <v>11906380</v>
      </c>
      <c r="G78" s="525">
        <v>64037</v>
      </c>
      <c r="H78" s="522">
        <v>11970417</v>
      </c>
      <c r="I78" s="525">
        <v>4431815</v>
      </c>
      <c r="J78" s="531">
        <v>27900</v>
      </c>
      <c r="K78" s="531">
        <v>4459715</v>
      </c>
      <c r="L78" s="522">
        <v>220254</v>
      </c>
      <c r="M78" s="522">
        <v>1314327</v>
      </c>
      <c r="N78" s="522">
        <v>206614</v>
      </c>
      <c r="O78" s="525">
        <v>1520941</v>
      </c>
      <c r="P78" s="522">
        <v>43222907</v>
      </c>
      <c r="Q78" s="531">
        <v>41701966</v>
      </c>
      <c r="R78" s="531"/>
      <c r="S78" s="539">
        <v>-1031695</v>
      </c>
      <c r="U78" s="531"/>
      <c r="V78" s="516"/>
      <c r="W78" s="516"/>
      <c r="X78" s="516">
        <v>0</v>
      </c>
      <c r="Y78" s="518">
        <v>13222</v>
      </c>
      <c r="Z78" s="516">
        <v>13222</v>
      </c>
      <c r="AA78" s="513"/>
      <c r="AB78" s="517">
        <v>888</v>
      </c>
      <c r="AC78" s="517">
        <v>1692060</v>
      </c>
      <c r="AD78" s="518">
        <v>-104618</v>
      </c>
      <c r="AE78" s="518">
        <v>90003</v>
      </c>
      <c r="AF78" s="518">
        <v>-14615</v>
      </c>
      <c r="AG78" s="517">
        <v>2414</v>
      </c>
      <c r="AH78" s="517">
        <v>13961681</v>
      </c>
      <c r="AI78" s="518">
        <v>-668477</v>
      </c>
      <c r="AJ78" s="519">
        <v>672370</v>
      </c>
      <c r="AK78" s="518">
        <v>3893</v>
      </c>
      <c r="AL78" s="517">
        <v>94</v>
      </c>
      <c r="AM78" s="517">
        <v>634647</v>
      </c>
      <c r="AN78" s="518">
        <v>-39141</v>
      </c>
      <c r="AO78" s="518">
        <v>48653</v>
      </c>
      <c r="AP78" s="518">
        <v>9512</v>
      </c>
      <c r="AQ78" s="517">
        <v>8</v>
      </c>
      <c r="AR78" s="517">
        <v>1105874</v>
      </c>
      <c r="AS78" s="518">
        <v>-31772</v>
      </c>
      <c r="AT78" s="518">
        <v>35392</v>
      </c>
      <c r="AU78" s="518">
        <v>3620</v>
      </c>
      <c r="AV78" s="517">
        <v>3</v>
      </c>
      <c r="AW78" s="517">
        <v>234976</v>
      </c>
      <c r="AX78" s="518">
        <v>-11918</v>
      </c>
      <c r="AY78" s="518">
        <v>9508</v>
      </c>
      <c r="AZ78" s="518">
        <v>-2410</v>
      </c>
      <c r="BA78" s="520">
        <v>0</v>
      </c>
      <c r="BB78" s="517">
        <v>58</v>
      </c>
      <c r="BC78" s="517">
        <v>867442</v>
      </c>
      <c r="BD78" s="518">
        <v>-64622</v>
      </c>
      <c r="BE78" s="519">
        <v>77226</v>
      </c>
      <c r="BF78" s="518">
        <v>12604</v>
      </c>
      <c r="BG78" s="517">
        <v>1</v>
      </c>
      <c r="BH78" s="517">
        <v>127592</v>
      </c>
      <c r="BI78" s="518">
        <v>-5423</v>
      </c>
      <c r="BJ78" s="518">
        <v>6041</v>
      </c>
      <c r="BK78" s="518">
        <v>618</v>
      </c>
      <c r="BL78" s="520">
        <v>13222</v>
      </c>
      <c r="BM78" s="517">
        <v>0</v>
      </c>
      <c r="BN78" s="518">
        <v>13222</v>
      </c>
      <c r="BO78" s="517">
        <v>0</v>
      </c>
      <c r="BP78" s="517">
        <v>0</v>
      </c>
      <c r="BQ78" s="517">
        <v>0</v>
      </c>
      <c r="BR78" s="517">
        <v>2508</v>
      </c>
      <c r="BS78" s="517">
        <v>14596328</v>
      </c>
      <c r="BT78" s="518">
        <v>721023</v>
      </c>
      <c r="BU78" s="521">
        <v>58</v>
      </c>
      <c r="BV78" s="521">
        <v>867442</v>
      </c>
      <c r="BW78" s="516">
        <v>77226</v>
      </c>
    </row>
    <row r="79" spans="1:75">
      <c r="A79" s="491">
        <f t="shared" si="5"/>
        <v>2008</v>
      </c>
      <c r="B79" s="491">
        <v>7</v>
      </c>
      <c r="C79" s="522">
        <v>25638106</v>
      </c>
      <c r="D79" s="531">
        <v>1142726</v>
      </c>
      <c r="E79" s="531">
        <v>26780832</v>
      </c>
      <c r="F79" s="525">
        <v>12246694</v>
      </c>
      <c r="G79" s="525">
        <v>-80848</v>
      </c>
      <c r="H79" s="522">
        <v>12165846</v>
      </c>
      <c r="I79" s="525">
        <v>4323915</v>
      </c>
      <c r="J79" s="531">
        <v>-43754</v>
      </c>
      <c r="K79" s="531">
        <v>4280161</v>
      </c>
      <c r="L79" s="522">
        <v>220411</v>
      </c>
      <c r="M79" s="522">
        <v>1444320</v>
      </c>
      <c r="N79" s="522">
        <v>229869</v>
      </c>
      <c r="O79" s="525">
        <v>1674189</v>
      </c>
      <c r="P79" s="522">
        <v>45121439</v>
      </c>
      <c r="Q79" s="531">
        <v>43447250</v>
      </c>
      <c r="R79" s="531"/>
      <c r="S79" s="539">
        <v>-697183</v>
      </c>
      <c r="U79" s="531"/>
      <c r="V79" s="516"/>
      <c r="W79" s="516"/>
      <c r="X79" s="516">
        <v>0</v>
      </c>
      <c r="Y79" s="518">
        <v>13222</v>
      </c>
      <c r="Z79" s="516">
        <v>13222</v>
      </c>
      <c r="AA79" s="513"/>
      <c r="AB79" s="517">
        <v>888</v>
      </c>
      <c r="AC79" s="517">
        <v>1692060</v>
      </c>
      <c r="AD79" s="518">
        <v>-104618</v>
      </c>
      <c r="AE79" s="518">
        <v>90003</v>
      </c>
      <c r="AF79" s="518">
        <v>-14615</v>
      </c>
      <c r="AG79" s="517">
        <v>2414</v>
      </c>
      <c r="AH79" s="517">
        <v>13961681</v>
      </c>
      <c r="AI79" s="518">
        <v>-668477</v>
      </c>
      <c r="AJ79" s="519">
        <v>672370</v>
      </c>
      <c r="AK79" s="518">
        <v>3893</v>
      </c>
      <c r="AL79" s="517">
        <v>94</v>
      </c>
      <c r="AM79" s="517">
        <v>634647</v>
      </c>
      <c r="AN79" s="518">
        <v>-39141</v>
      </c>
      <c r="AO79" s="518">
        <v>48653</v>
      </c>
      <c r="AP79" s="518">
        <v>9512</v>
      </c>
      <c r="AQ79" s="517">
        <v>8</v>
      </c>
      <c r="AR79" s="517">
        <v>1105874</v>
      </c>
      <c r="AS79" s="518">
        <v>-31772</v>
      </c>
      <c r="AT79" s="518">
        <v>35392</v>
      </c>
      <c r="AU79" s="518">
        <v>3620</v>
      </c>
      <c r="AV79" s="517">
        <v>3</v>
      </c>
      <c r="AW79" s="517">
        <v>234976</v>
      </c>
      <c r="AX79" s="518">
        <v>-11918</v>
      </c>
      <c r="AY79" s="518">
        <v>9508</v>
      </c>
      <c r="AZ79" s="518">
        <v>-2410</v>
      </c>
      <c r="BA79" s="520">
        <v>0</v>
      </c>
      <c r="BB79" s="517">
        <v>58</v>
      </c>
      <c r="BC79" s="517">
        <v>867442</v>
      </c>
      <c r="BD79" s="518">
        <v>-64622</v>
      </c>
      <c r="BE79" s="519">
        <v>77226</v>
      </c>
      <c r="BF79" s="518">
        <v>12604</v>
      </c>
      <c r="BG79" s="517">
        <v>1</v>
      </c>
      <c r="BH79" s="517">
        <v>127592</v>
      </c>
      <c r="BI79" s="518">
        <v>-5423</v>
      </c>
      <c r="BJ79" s="518">
        <v>6041</v>
      </c>
      <c r="BK79" s="518">
        <v>618</v>
      </c>
      <c r="BL79" s="520">
        <v>13222</v>
      </c>
      <c r="BM79" s="517">
        <v>0</v>
      </c>
      <c r="BN79" s="518">
        <v>13222</v>
      </c>
      <c r="BO79" s="517">
        <v>0</v>
      </c>
      <c r="BP79" s="517">
        <v>0</v>
      </c>
      <c r="BQ79" s="517">
        <v>0</v>
      </c>
      <c r="BR79" s="517">
        <v>2508</v>
      </c>
      <c r="BS79" s="517">
        <v>14596328</v>
      </c>
      <c r="BT79" s="518">
        <v>721023</v>
      </c>
      <c r="BU79" s="521">
        <v>58</v>
      </c>
      <c r="BV79" s="521">
        <v>867442</v>
      </c>
      <c r="BW79" s="516">
        <v>77226</v>
      </c>
    </row>
    <row r="80" spans="1:75">
      <c r="A80" s="491">
        <f t="shared" si="5"/>
        <v>2008</v>
      </c>
      <c r="B80" s="491">
        <v>8</v>
      </c>
      <c r="C80" s="522">
        <v>27323217</v>
      </c>
      <c r="D80" s="531">
        <v>929696</v>
      </c>
      <c r="E80" s="531">
        <v>28252913</v>
      </c>
      <c r="F80" s="525">
        <v>12637181</v>
      </c>
      <c r="G80" s="525">
        <v>40794</v>
      </c>
      <c r="H80" s="522">
        <v>12677975</v>
      </c>
      <c r="I80" s="525">
        <v>4368763</v>
      </c>
      <c r="J80" s="531">
        <v>-85181</v>
      </c>
      <c r="K80" s="531">
        <v>4283582</v>
      </c>
      <c r="L80" s="522">
        <v>220636</v>
      </c>
      <c r="M80" s="522">
        <v>1420802</v>
      </c>
      <c r="N80" s="522">
        <v>229599</v>
      </c>
      <c r="O80" s="525">
        <v>1650401</v>
      </c>
      <c r="P80" s="522">
        <v>47085507</v>
      </c>
      <c r="Q80" s="531">
        <v>45435106</v>
      </c>
      <c r="R80" s="531"/>
      <c r="S80" s="539">
        <v>-169577</v>
      </c>
      <c r="U80" s="531"/>
      <c r="V80" s="516"/>
      <c r="W80" s="516"/>
      <c r="X80" s="516">
        <v>0</v>
      </c>
      <c r="Y80" s="518">
        <v>13222</v>
      </c>
      <c r="Z80" s="516">
        <v>13222</v>
      </c>
      <c r="AA80" s="513"/>
      <c r="AB80" s="517">
        <v>888</v>
      </c>
      <c r="AC80" s="517">
        <v>1692060</v>
      </c>
      <c r="AD80" s="518">
        <v>-104618</v>
      </c>
      <c r="AE80" s="518">
        <v>90003</v>
      </c>
      <c r="AF80" s="518">
        <v>-14615</v>
      </c>
      <c r="AG80" s="517">
        <v>2414</v>
      </c>
      <c r="AH80" s="517">
        <v>13961681</v>
      </c>
      <c r="AI80" s="518">
        <v>-668477</v>
      </c>
      <c r="AJ80" s="519">
        <v>672370</v>
      </c>
      <c r="AK80" s="518">
        <v>3893</v>
      </c>
      <c r="AL80" s="517">
        <v>94</v>
      </c>
      <c r="AM80" s="517">
        <v>634647</v>
      </c>
      <c r="AN80" s="518">
        <v>-39141</v>
      </c>
      <c r="AO80" s="518">
        <v>48653</v>
      </c>
      <c r="AP80" s="518">
        <v>9512</v>
      </c>
      <c r="AQ80" s="517">
        <v>8</v>
      </c>
      <c r="AR80" s="517">
        <v>1105874</v>
      </c>
      <c r="AS80" s="518">
        <v>-31772</v>
      </c>
      <c r="AT80" s="518">
        <v>35392</v>
      </c>
      <c r="AU80" s="518">
        <v>3620</v>
      </c>
      <c r="AV80" s="517">
        <v>3</v>
      </c>
      <c r="AW80" s="517">
        <v>234976</v>
      </c>
      <c r="AX80" s="518">
        <v>-11918</v>
      </c>
      <c r="AY80" s="518">
        <v>9508</v>
      </c>
      <c r="AZ80" s="518">
        <v>-2410</v>
      </c>
      <c r="BA80" s="520">
        <v>0</v>
      </c>
      <c r="BB80" s="517">
        <v>58</v>
      </c>
      <c r="BC80" s="517">
        <v>867442</v>
      </c>
      <c r="BD80" s="518">
        <v>-64622</v>
      </c>
      <c r="BE80" s="519">
        <v>77226</v>
      </c>
      <c r="BF80" s="518">
        <v>12604</v>
      </c>
      <c r="BG80" s="517">
        <v>1</v>
      </c>
      <c r="BH80" s="517">
        <v>127592</v>
      </c>
      <c r="BI80" s="518">
        <v>-5423</v>
      </c>
      <c r="BJ80" s="518">
        <v>6041</v>
      </c>
      <c r="BK80" s="518">
        <v>618</v>
      </c>
      <c r="BL80" s="520">
        <v>13222</v>
      </c>
      <c r="BM80" s="517">
        <v>0</v>
      </c>
      <c r="BN80" s="518">
        <v>13222</v>
      </c>
      <c r="BO80" s="517">
        <v>0</v>
      </c>
      <c r="BP80" s="517">
        <v>0</v>
      </c>
      <c r="BQ80" s="517">
        <v>0</v>
      </c>
      <c r="BR80" s="517">
        <v>2508</v>
      </c>
      <c r="BS80" s="517">
        <v>14596328</v>
      </c>
      <c r="BT80" s="518">
        <v>721023</v>
      </c>
      <c r="BU80" s="521">
        <v>58</v>
      </c>
      <c r="BV80" s="521">
        <v>867442</v>
      </c>
      <c r="BW80" s="516">
        <v>77226</v>
      </c>
    </row>
    <row r="81" spans="1:75">
      <c r="A81" s="491">
        <f t="shared" si="5"/>
        <v>2008</v>
      </c>
      <c r="B81" s="491">
        <v>9</v>
      </c>
      <c r="C81" s="522">
        <v>24457674</v>
      </c>
      <c r="D81" s="531">
        <v>-2756985</v>
      </c>
      <c r="E81" s="531">
        <v>21700689</v>
      </c>
      <c r="F81" s="525">
        <v>12207516</v>
      </c>
      <c r="G81" s="525">
        <v>-617834</v>
      </c>
      <c r="H81" s="522">
        <v>11589682</v>
      </c>
      <c r="I81" s="525">
        <v>4116523</v>
      </c>
      <c r="J81" s="531">
        <v>35929</v>
      </c>
      <c r="K81" s="531">
        <v>4152452</v>
      </c>
      <c r="L81" s="522">
        <v>220938</v>
      </c>
      <c r="M81" s="522">
        <v>1270644</v>
      </c>
      <c r="N81" s="522">
        <v>201743</v>
      </c>
      <c r="O81" s="525">
        <v>1472387</v>
      </c>
      <c r="P81" s="522">
        <v>39136148</v>
      </c>
      <c r="Q81" s="531">
        <v>37663761</v>
      </c>
      <c r="R81" s="531"/>
      <c r="S81" s="539">
        <v>-565457</v>
      </c>
      <c r="U81" s="531"/>
      <c r="V81" s="516"/>
      <c r="W81" s="516"/>
      <c r="X81" s="516">
        <v>0</v>
      </c>
      <c r="Y81" s="518">
        <v>13222</v>
      </c>
      <c r="Z81" s="516">
        <v>13222</v>
      </c>
      <c r="AA81" s="513"/>
      <c r="AB81" s="517">
        <v>888</v>
      </c>
      <c r="AC81" s="517">
        <v>1692060</v>
      </c>
      <c r="AD81" s="518">
        <v>-104618</v>
      </c>
      <c r="AE81" s="518">
        <v>90003</v>
      </c>
      <c r="AF81" s="518">
        <v>-14615</v>
      </c>
      <c r="AG81" s="517">
        <v>2414</v>
      </c>
      <c r="AH81" s="517">
        <v>13961681</v>
      </c>
      <c r="AI81" s="518">
        <v>-668477</v>
      </c>
      <c r="AJ81" s="519">
        <v>672370</v>
      </c>
      <c r="AK81" s="518">
        <v>3893</v>
      </c>
      <c r="AL81" s="517">
        <v>94</v>
      </c>
      <c r="AM81" s="517">
        <v>634647</v>
      </c>
      <c r="AN81" s="518">
        <v>-39141</v>
      </c>
      <c r="AO81" s="518">
        <v>48653</v>
      </c>
      <c r="AP81" s="518">
        <v>9512</v>
      </c>
      <c r="AQ81" s="517">
        <v>8</v>
      </c>
      <c r="AR81" s="517">
        <v>1105874</v>
      </c>
      <c r="AS81" s="518">
        <v>-31772</v>
      </c>
      <c r="AT81" s="518">
        <v>35392</v>
      </c>
      <c r="AU81" s="518">
        <v>3620</v>
      </c>
      <c r="AV81" s="517">
        <v>3</v>
      </c>
      <c r="AW81" s="517">
        <v>234976</v>
      </c>
      <c r="AX81" s="518">
        <v>-11918</v>
      </c>
      <c r="AY81" s="518">
        <v>9508</v>
      </c>
      <c r="AZ81" s="518">
        <v>-2410</v>
      </c>
      <c r="BA81" s="520">
        <v>0</v>
      </c>
      <c r="BB81" s="517">
        <v>58</v>
      </c>
      <c r="BC81" s="517">
        <v>867442</v>
      </c>
      <c r="BD81" s="518">
        <v>-64622</v>
      </c>
      <c r="BE81" s="519">
        <v>77226</v>
      </c>
      <c r="BF81" s="518">
        <v>12604</v>
      </c>
      <c r="BG81" s="517">
        <v>1</v>
      </c>
      <c r="BH81" s="517">
        <v>127592</v>
      </c>
      <c r="BI81" s="518">
        <v>-5423</v>
      </c>
      <c r="BJ81" s="518">
        <v>6041</v>
      </c>
      <c r="BK81" s="518">
        <v>618</v>
      </c>
      <c r="BL81" s="520">
        <v>13222</v>
      </c>
      <c r="BM81" s="517">
        <v>0</v>
      </c>
      <c r="BN81" s="518">
        <v>13222</v>
      </c>
      <c r="BO81" s="517">
        <v>0</v>
      </c>
      <c r="BP81" s="517">
        <v>0</v>
      </c>
      <c r="BQ81" s="517">
        <v>0</v>
      </c>
      <c r="BR81" s="517">
        <v>2508</v>
      </c>
      <c r="BS81" s="517">
        <v>14596328</v>
      </c>
      <c r="BT81" s="518">
        <v>721023</v>
      </c>
      <c r="BU81" s="521">
        <v>58</v>
      </c>
      <c r="BV81" s="521">
        <v>867442</v>
      </c>
      <c r="BW81" s="516">
        <v>77226</v>
      </c>
    </row>
    <row r="82" spans="1:75">
      <c r="A82" s="491">
        <f t="shared" si="5"/>
        <v>2008</v>
      </c>
      <c r="B82" s="491">
        <v>10</v>
      </c>
      <c r="C82" s="522">
        <v>19664846</v>
      </c>
      <c r="D82" s="531">
        <v>-2186130</v>
      </c>
      <c r="E82" s="531">
        <v>17478716</v>
      </c>
      <c r="F82" s="525">
        <v>11266590</v>
      </c>
      <c r="G82" s="525">
        <v>-308367</v>
      </c>
      <c r="H82" s="522">
        <v>10958223</v>
      </c>
      <c r="I82" s="525">
        <v>3648985</v>
      </c>
      <c r="J82" s="531">
        <v>-42432</v>
      </c>
      <c r="K82" s="531">
        <v>3606553</v>
      </c>
      <c r="L82" s="522">
        <v>221161</v>
      </c>
      <c r="M82" s="522">
        <v>1150607</v>
      </c>
      <c r="N82" s="522">
        <v>183725</v>
      </c>
      <c r="O82" s="525">
        <v>1334332</v>
      </c>
      <c r="P82" s="522">
        <v>33598985</v>
      </c>
      <c r="Q82" s="531">
        <v>32264653</v>
      </c>
      <c r="R82" s="531"/>
      <c r="S82" s="539">
        <v>-259943</v>
      </c>
      <c r="U82" s="531"/>
      <c r="V82" s="516"/>
      <c r="W82" s="516"/>
      <c r="X82" s="516">
        <v>0</v>
      </c>
      <c r="Y82" s="518">
        <v>-25031</v>
      </c>
      <c r="Z82" s="516">
        <v>-25031</v>
      </c>
      <c r="AA82" s="513"/>
      <c r="AB82" s="517">
        <v>888</v>
      </c>
      <c r="AC82" s="517">
        <v>1692060</v>
      </c>
      <c r="AD82" s="518">
        <v>-104618</v>
      </c>
      <c r="AE82" s="518">
        <v>90003</v>
      </c>
      <c r="AF82" s="518">
        <v>-14615</v>
      </c>
      <c r="AG82" s="517">
        <v>2414</v>
      </c>
      <c r="AH82" s="517">
        <v>9994003</v>
      </c>
      <c r="AI82" s="518">
        <v>-668477</v>
      </c>
      <c r="AJ82" s="519">
        <v>700796</v>
      </c>
      <c r="AK82" s="518">
        <v>32319</v>
      </c>
      <c r="AL82" s="517">
        <v>94</v>
      </c>
      <c r="AM82" s="517">
        <v>634647</v>
      </c>
      <c r="AN82" s="518">
        <v>-39141</v>
      </c>
      <c r="AO82" s="518">
        <v>20227</v>
      </c>
      <c r="AP82" s="518">
        <v>-18914</v>
      </c>
      <c r="AQ82" s="517">
        <v>8</v>
      </c>
      <c r="AR82" s="517">
        <v>1105874</v>
      </c>
      <c r="AS82" s="518">
        <v>-31772</v>
      </c>
      <c r="AT82" s="518">
        <v>35392</v>
      </c>
      <c r="AU82" s="518">
        <v>3620</v>
      </c>
      <c r="AV82" s="517">
        <v>3</v>
      </c>
      <c r="AW82" s="517">
        <v>234976</v>
      </c>
      <c r="AX82" s="518">
        <v>-11918</v>
      </c>
      <c r="AY82" s="518">
        <v>9508</v>
      </c>
      <c r="AZ82" s="518">
        <v>-2410</v>
      </c>
      <c r="BA82" s="520">
        <v>0</v>
      </c>
      <c r="BB82" s="517">
        <v>58</v>
      </c>
      <c r="BC82" s="517">
        <v>1046470</v>
      </c>
      <c r="BD82" s="518">
        <v>-64622</v>
      </c>
      <c r="BE82" s="519">
        <v>38973</v>
      </c>
      <c r="BF82" s="518">
        <v>-25649</v>
      </c>
      <c r="BG82" s="517">
        <v>1</v>
      </c>
      <c r="BH82" s="517">
        <v>127592</v>
      </c>
      <c r="BI82" s="518">
        <v>-5423</v>
      </c>
      <c r="BJ82" s="518">
        <v>6041</v>
      </c>
      <c r="BK82" s="518">
        <v>618</v>
      </c>
      <c r="BL82" s="520">
        <v>-25031</v>
      </c>
      <c r="BM82" s="517">
        <v>0</v>
      </c>
      <c r="BN82" s="518">
        <v>-25031</v>
      </c>
      <c r="BO82" s="517">
        <v>0</v>
      </c>
      <c r="BP82" s="517">
        <v>0</v>
      </c>
      <c r="BQ82" s="517">
        <v>0</v>
      </c>
      <c r="BR82" s="517">
        <v>2508</v>
      </c>
      <c r="BS82" s="517">
        <v>10628650</v>
      </c>
      <c r="BT82" s="518">
        <v>721023</v>
      </c>
      <c r="BU82" s="521">
        <v>58</v>
      </c>
      <c r="BV82" s="521">
        <v>1046470</v>
      </c>
      <c r="BW82" s="516">
        <v>38973</v>
      </c>
    </row>
    <row r="83" spans="1:75">
      <c r="A83" s="491">
        <f t="shared" si="5"/>
        <v>2008</v>
      </c>
      <c r="B83" s="491">
        <v>11</v>
      </c>
      <c r="C83" s="522">
        <v>16229475</v>
      </c>
      <c r="D83" s="531">
        <v>-1073349</v>
      </c>
      <c r="E83" s="531">
        <v>15156126</v>
      </c>
      <c r="F83" s="525">
        <v>10089201</v>
      </c>
      <c r="G83" s="525">
        <v>278859</v>
      </c>
      <c r="H83" s="522">
        <v>10368060</v>
      </c>
      <c r="I83" s="525">
        <v>3232737</v>
      </c>
      <c r="J83" s="531">
        <v>56283</v>
      </c>
      <c r="K83" s="531">
        <v>3289020</v>
      </c>
      <c r="L83" s="522">
        <v>221432</v>
      </c>
      <c r="M83" s="522">
        <v>1086117</v>
      </c>
      <c r="N83" s="522">
        <v>160056</v>
      </c>
      <c r="O83" s="525">
        <v>1246173</v>
      </c>
      <c r="P83" s="522">
        <v>30280811</v>
      </c>
      <c r="Q83" s="531">
        <v>29034638</v>
      </c>
      <c r="R83" s="531"/>
      <c r="S83" s="539">
        <v>1384283</v>
      </c>
      <c r="U83" s="531"/>
      <c r="V83" s="516"/>
      <c r="W83" s="516"/>
      <c r="X83" s="516">
        <v>0</v>
      </c>
      <c r="Y83" s="518">
        <v>-25031</v>
      </c>
      <c r="Z83" s="516">
        <v>-25031</v>
      </c>
      <c r="AA83" s="513"/>
      <c r="AB83" s="517">
        <v>888</v>
      </c>
      <c r="AC83" s="517">
        <v>1692060</v>
      </c>
      <c r="AD83" s="518">
        <v>-104618</v>
      </c>
      <c r="AE83" s="518">
        <v>90003</v>
      </c>
      <c r="AF83" s="518">
        <v>-14615</v>
      </c>
      <c r="AG83" s="517">
        <v>2414</v>
      </c>
      <c r="AH83" s="517">
        <v>9994003</v>
      </c>
      <c r="AI83" s="518">
        <v>-668477</v>
      </c>
      <c r="AJ83" s="519">
        <v>700796</v>
      </c>
      <c r="AK83" s="518">
        <v>32319</v>
      </c>
      <c r="AL83" s="517">
        <v>94</v>
      </c>
      <c r="AM83" s="517">
        <v>634647</v>
      </c>
      <c r="AN83" s="518">
        <v>-39141</v>
      </c>
      <c r="AO83" s="518">
        <v>20227</v>
      </c>
      <c r="AP83" s="518">
        <v>-18914</v>
      </c>
      <c r="AQ83" s="517">
        <v>8</v>
      </c>
      <c r="AR83" s="517">
        <v>1105874</v>
      </c>
      <c r="AS83" s="518">
        <v>-31772</v>
      </c>
      <c r="AT83" s="518">
        <v>35392</v>
      </c>
      <c r="AU83" s="518">
        <v>3620</v>
      </c>
      <c r="AV83" s="517">
        <v>3</v>
      </c>
      <c r="AW83" s="517">
        <v>234976</v>
      </c>
      <c r="AX83" s="518">
        <v>-11918</v>
      </c>
      <c r="AY83" s="518">
        <v>9508</v>
      </c>
      <c r="AZ83" s="518">
        <v>-2410</v>
      </c>
      <c r="BA83" s="520">
        <v>0</v>
      </c>
      <c r="BB83" s="517">
        <v>58</v>
      </c>
      <c r="BC83" s="517">
        <v>1046470</v>
      </c>
      <c r="BD83" s="518">
        <v>-64622</v>
      </c>
      <c r="BE83" s="519">
        <v>38973</v>
      </c>
      <c r="BF83" s="518">
        <v>-25649</v>
      </c>
      <c r="BG83" s="517">
        <v>1</v>
      </c>
      <c r="BH83" s="517">
        <v>127592</v>
      </c>
      <c r="BI83" s="518">
        <v>-5423</v>
      </c>
      <c r="BJ83" s="518">
        <v>6041</v>
      </c>
      <c r="BK83" s="518">
        <v>618</v>
      </c>
      <c r="BL83" s="520">
        <v>-25031</v>
      </c>
      <c r="BM83" s="517">
        <v>0</v>
      </c>
      <c r="BN83" s="518">
        <v>-25031</v>
      </c>
      <c r="BO83" s="517">
        <v>0</v>
      </c>
      <c r="BP83" s="517">
        <v>0</v>
      </c>
      <c r="BQ83" s="517">
        <v>0</v>
      </c>
      <c r="BR83" s="517">
        <v>2508</v>
      </c>
      <c r="BS83" s="517">
        <v>10628650</v>
      </c>
      <c r="BT83" s="518">
        <v>721023</v>
      </c>
      <c r="BU83" s="521">
        <v>58</v>
      </c>
      <c r="BV83" s="521">
        <v>1046470</v>
      </c>
      <c r="BW83" s="516">
        <v>38973</v>
      </c>
    </row>
    <row r="84" spans="1:75">
      <c r="A84" s="491">
        <f t="shared" si="5"/>
        <v>2008</v>
      </c>
      <c r="B84" s="491">
        <v>12</v>
      </c>
      <c r="C84" s="522">
        <v>18404337</v>
      </c>
      <c r="D84" s="531">
        <v>1899578</v>
      </c>
      <c r="E84" s="531">
        <v>20303915</v>
      </c>
      <c r="F84" s="525">
        <v>9983909</v>
      </c>
      <c r="G84" s="525">
        <v>243233</v>
      </c>
      <c r="H84" s="522">
        <v>10227142</v>
      </c>
      <c r="I84" s="525">
        <v>3024993</v>
      </c>
      <c r="J84" s="531">
        <v>-67773</v>
      </c>
      <c r="K84" s="531">
        <v>2957220</v>
      </c>
      <c r="L84" s="522">
        <v>221642</v>
      </c>
      <c r="M84" s="522">
        <v>1234873</v>
      </c>
      <c r="N84" s="522">
        <v>173896</v>
      </c>
      <c r="O84" s="525">
        <v>1408769</v>
      </c>
      <c r="P84" s="522">
        <v>35118688</v>
      </c>
      <c r="Q84" s="531">
        <v>33709919</v>
      </c>
      <c r="R84" s="531"/>
      <c r="S84" s="539">
        <v>-1403917</v>
      </c>
      <c r="U84" s="531"/>
      <c r="V84" s="516"/>
      <c r="W84" s="516"/>
      <c r="X84" s="516">
        <v>0</v>
      </c>
      <c r="Y84" s="518">
        <v>-25031</v>
      </c>
      <c r="Z84" s="516">
        <v>-25031</v>
      </c>
      <c r="AA84" s="513"/>
      <c r="AB84" s="517">
        <v>888</v>
      </c>
      <c r="AC84" s="517">
        <v>1692060</v>
      </c>
      <c r="AD84" s="518">
        <v>-104618</v>
      </c>
      <c r="AE84" s="518">
        <v>90003</v>
      </c>
      <c r="AF84" s="518">
        <v>-14615</v>
      </c>
      <c r="AG84" s="517">
        <v>2414</v>
      </c>
      <c r="AH84" s="517">
        <v>9994003</v>
      </c>
      <c r="AI84" s="518">
        <v>-668477</v>
      </c>
      <c r="AJ84" s="519">
        <v>700796</v>
      </c>
      <c r="AK84" s="518">
        <v>32319</v>
      </c>
      <c r="AL84" s="517">
        <v>94</v>
      </c>
      <c r="AM84" s="517">
        <v>634647</v>
      </c>
      <c r="AN84" s="518">
        <v>-39141</v>
      </c>
      <c r="AO84" s="518">
        <v>20227</v>
      </c>
      <c r="AP84" s="518">
        <v>-18914</v>
      </c>
      <c r="AQ84" s="517">
        <v>8</v>
      </c>
      <c r="AR84" s="517">
        <v>1105874</v>
      </c>
      <c r="AS84" s="518">
        <v>-31772</v>
      </c>
      <c r="AT84" s="518">
        <v>35392</v>
      </c>
      <c r="AU84" s="518">
        <v>3620</v>
      </c>
      <c r="AV84" s="517">
        <v>3</v>
      </c>
      <c r="AW84" s="517">
        <v>234976</v>
      </c>
      <c r="AX84" s="518">
        <v>-11918</v>
      </c>
      <c r="AY84" s="518">
        <v>9508</v>
      </c>
      <c r="AZ84" s="518">
        <v>-2410</v>
      </c>
      <c r="BA84" s="520">
        <v>0</v>
      </c>
      <c r="BB84" s="517">
        <v>58</v>
      </c>
      <c r="BC84" s="517">
        <v>1046470</v>
      </c>
      <c r="BD84" s="518">
        <v>-64622</v>
      </c>
      <c r="BE84" s="519">
        <v>38973</v>
      </c>
      <c r="BF84" s="518">
        <v>-25649</v>
      </c>
      <c r="BG84" s="517">
        <v>1</v>
      </c>
      <c r="BH84" s="517">
        <v>127592</v>
      </c>
      <c r="BI84" s="518">
        <v>-5423</v>
      </c>
      <c r="BJ84" s="518">
        <v>6041</v>
      </c>
      <c r="BK84" s="518">
        <v>618</v>
      </c>
      <c r="BL84" s="520">
        <v>-25031</v>
      </c>
      <c r="BM84" s="517">
        <v>0</v>
      </c>
      <c r="BN84" s="518">
        <v>-25031</v>
      </c>
      <c r="BO84" s="517">
        <v>0</v>
      </c>
      <c r="BP84" s="517">
        <v>0</v>
      </c>
      <c r="BQ84" s="517">
        <v>0</v>
      </c>
      <c r="BR84" s="517">
        <v>2508</v>
      </c>
      <c r="BS84" s="517">
        <v>10628650</v>
      </c>
      <c r="BT84" s="518">
        <v>721023</v>
      </c>
      <c r="BU84" s="521">
        <v>58</v>
      </c>
      <c r="BV84" s="521">
        <v>1046470</v>
      </c>
      <c r="BW84" s="516">
        <v>38973</v>
      </c>
    </row>
    <row r="85" spans="1:75">
      <c r="B85" s="492" t="s">
        <v>112</v>
      </c>
      <c r="C85" s="525">
        <v>249041183</v>
      </c>
      <c r="D85" s="513">
        <v>1080580</v>
      </c>
      <c r="E85" s="513">
        <v>250121763</v>
      </c>
      <c r="F85" s="513">
        <v>130866184</v>
      </c>
      <c r="G85" s="513">
        <v>665426</v>
      </c>
      <c r="H85" s="531">
        <v>131531610</v>
      </c>
      <c r="I85" s="513">
        <v>43568089</v>
      </c>
      <c r="J85" s="513">
        <v>48348</v>
      </c>
      <c r="K85" s="513">
        <v>43616437</v>
      </c>
      <c r="L85" s="531">
        <v>2643513</v>
      </c>
      <c r="M85" s="531">
        <v>14681717</v>
      </c>
      <c r="N85" s="531">
        <v>2246720</v>
      </c>
      <c r="O85" s="531">
        <v>16928437</v>
      </c>
      <c r="P85" s="531">
        <v>444841760</v>
      </c>
      <c r="Q85" s="531">
        <v>427913323</v>
      </c>
      <c r="R85" s="531">
        <v>-419672</v>
      </c>
      <c r="S85" s="539">
        <v>-5619896</v>
      </c>
      <c r="U85" s="531"/>
      <c r="V85" s="531"/>
      <c r="W85" s="531"/>
      <c r="X85" s="516">
        <v>0</v>
      </c>
      <c r="Y85" s="531">
        <v>-147360</v>
      </c>
      <c r="Z85" s="531">
        <v>-147360</v>
      </c>
      <c r="AA85" s="513"/>
      <c r="AB85" s="533"/>
      <c r="AC85" s="533">
        <v>20304720</v>
      </c>
      <c r="AD85" s="534">
        <v>-1255416</v>
      </c>
      <c r="AE85" s="534">
        <v>1080036</v>
      </c>
      <c r="AF85" s="534">
        <v>-175380</v>
      </c>
      <c r="AG85" s="533"/>
      <c r="AH85" s="533">
        <v>135798748</v>
      </c>
      <c r="AI85" s="534">
        <v>-8021724</v>
      </c>
      <c r="AJ85" s="535">
        <v>8295848</v>
      </c>
      <c r="AK85" s="534">
        <v>274124</v>
      </c>
      <c r="AL85" s="533"/>
      <c r="AM85" s="533">
        <v>7615764</v>
      </c>
      <c r="AN85" s="534">
        <v>-469692</v>
      </c>
      <c r="AO85" s="534">
        <v>356428</v>
      </c>
      <c r="AP85" s="534">
        <v>-113264</v>
      </c>
      <c r="AQ85" s="533"/>
      <c r="AR85" s="533">
        <v>13270488</v>
      </c>
      <c r="AS85" s="534">
        <v>-381264</v>
      </c>
      <c r="AT85" s="534">
        <v>424704</v>
      </c>
      <c r="AU85" s="534">
        <v>43440</v>
      </c>
      <c r="AV85" s="533"/>
      <c r="AW85" s="533">
        <v>2819712</v>
      </c>
      <c r="AX85" s="534">
        <v>-143016</v>
      </c>
      <c r="AY85" s="534">
        <v>114096</v>
      </c>
      <c r="AZ85" s="534">
        <v>-28920</v>
      </c>
      <c r="BA85" s="536">
        <v>0</v>
      </c>
      <c r="BB85" s="533"/>
      <c r="BC85" s="533">
        <v>11841528</v>
      </c>
      <c r="BD85" s="534">
        <v>-775464</v>
      </c>
      <c r="BE85" s="535">
        <v>620688</v>
      </c>
      <c r="BF85" s="534">
        <v>-154776</v>
      </c>
      <c r="BG85" s="533"/>
      <c r="BH85" s="533">
        <v>1531104</v>
      </c>
      <c r="BI85" s="534">
        <v>-65076</v>
      </c>
      <c r="BJ85" s="534">
        <v>72492</v>
      </c>
      <c r="BK85" s="534">
        <v>7416</v>
      </c>
      <c r="BL85" s="536">
        <v>-147360</v>
      </c>
      <c r="BM85" s="517">
        <v>0</v>
      </c>
      <c r="BN85" s="534">
        <v>-147360</v>
      </c>
      <c r="BO85" s="517">
        <v>0</v>
      </c>
      <c r="BP85" s="517">
        <v>0</v>
      </c>
      <c r="BQ85" s="517">
        <v>0</v>
      </c>
      <c r="BS85" s="533">
        <v>143414512</v>
      </c>
      <c r="BT85" s="534">
        <v>8652276</v>
      </c>
      <c r="BV85" s="533">
        <v>11841528</v>
      </c>
      <c r="BW85" s="534">
        <v>620688</v>
      </c>
    </row>
    <row r="86" spans="1:75">
      <c r="A86" s="491">
        <f t="shared" ref="A86:A97" si="6">A73+1</f>
        <v>2009</v>
      </c>
      <c r="B86" s="491">
        <v>1</v>
      </c>
      <c r="C86" s="522">
        <v>22770112</v>
      </c>
      <c r="D86" s="531">
        <v>910683</v>
      </c>
      <c r="E86" s="531">
        <v>23680795</v>
      </c>
      <c r="F86" s="525">
        <v>10281399</v>
      </c>
      <c r="G86" s="525">
        <v>-1133760</v>
      </c>
      <c r="H86" s="522">
        <v>9147639</v>
      </c>
      <c r="I86" s="525">
        <v>3087320</v>
      </c>
      <c r="J86" s="531">
        <v>-81071</v>
      </c>
      <c r="K86" s="531">
        <v>3006249</v>
      </c>
      <c r="L86" s="522">
        <v>222260</v>
      </c>
      <c r="M86" s="522">
        <v>1354910</v>
      </c>
      <c r="N86" s="522">
        <v>189650</v>
      </c>
      <c r="O86" s="531">
        <v>1544560</v>
      </c>
      <c r="P86" s="531">
        <v>37601503</v>
      </c>
      <c r="Q86" s="531">
        <v>36056943</v>
      </c>
      <c r="R86" s="531"/>
      <c r="S86" s="539">
        <v>-1209479</v>
      </c>
      <c r="U86" s="531"/>
      <c r="V86" s="516"/>
      <c r="W86" s="516"/>
      <c r="X86" s="516">
        <v>0</v>
      </c>
      <c r="Y86" s="518">
        <v>-25031</v>
      </c>
      <c r="Z86" s="516">
        <v>-25031</v>
      </c>
      <c r="AA86" s="513"/>
      <c r="AB86" s="517">
        <v>888</v>
      </c>
      <c r="AC86" s="517">
        <v>1692060</v>
      </c>
      <c r="AD86" s="518">
        <v>-104618</v>
      </c>
      <c r="AE86" s="518">
        <v>90003</v>
      </c>
      <c r="AF86" s="518">
        <v>-14615</v>
      </c>
      <c r="AG86" s="517">
        <v>2414</v>
      </c>
      <c r="AH86" s="517">
        <v>9994003</v>
      </c>
      <c r="AI86" s="518">
        <v>-668477</v>
      </c>
      <c r="AJ86" s="519">
        <v>700796</v>
      </c>
      <c r="AK86" s="518">
        <v>32319</v>
      </c>
      <c r="AL86" s="517">
        <v>94</v>
      </c>
      <c r="AM86" s="517">
        <v>634647</v>
      </c>
      <c r="AN86" s="518">
        <v>-39141</v>
      </c>
      <c r="AO86" s="518">
        <v>20227</v>
      </c>
      <c r="AP86" s="518">
        <v>-18914</v>
      </c>
      <c r="AQ86" s="517">
        <v>8</v>
      </c>
      <c r="AR86" s="517">
        <v>1105874</v>
      </c>
      <c r="AS86" s="518">
        <v>-31772</v>
      </c>
      <c r="AT86" s="518">
        <v>35392</v>
      </c>
      <c r="AU86" s="518">
        <v>3620</v>
      </c>
      <c r="AV86" s="517">
        <v>3</v>
      </c>
      <c r="AW86" s="517">
        <v>234976</v>
      </c>
      <c r="AX86" s="518">
        <v>-11918</v>
      </c>
      <c r="AY86" s="518">
        <v>9508</v>
      </c>
      <c r="AZ86" s="518">
        <v>-2410</v>
      </c>
      <c r="BA86" s="520">
        <v>0</v>
      </c>
      <c r="BB86" s="517">
        <v>58</v>
      </c>
      <c r="BC86" s="517">
        <v>1046470</v>
      </c>
      <c r="BD86" s="518">
        <v>-64622</v>
      </c>
      <c r="BE86" s="519">
        <v>38973</v>
      </c>
      <c r="BF86" s="518">
        <v>-25649</v>
      </c>
      <c r="BG86" s="517">
        <v>1</v>
      </c>
      <c r="BH86" s="517">
        <v>127592</v>
      </c>
      <c r="BI86" s="518">
        <v>-5423</v>
      </c>
      <c r="BJ86" s="518">
        <v>6041</v>
      </c>
      <c r="BK86" s="518">
        <v>618</v>
      </c>
      <c r="BL86" s="520">
        <v>-25031</v>
      </c>
      <c r="BM86" s="517">
        <v>0</v>
      </c>
      <c r="BN86" s="518">
        <v>-25031</v>
      </c>
      <c r="BO86" s="517">
        <v>0</v>
      </c>
      <c r="BP86" s="517">
        <v>0</v>
      </c>
      <c r="BQ86" s="517">
        <v>0</v>
      </c>
      <c r="BR86" s="517">
        <v>2508</v>
      </c>
      <c r="BS86" s="517">
        <v>10628650</v>
      </c>
      <c r="BT86" s="518">
        <v>721023</v>
      </c>
      <c r="BU86" s="521">
        <v>58</v>
      </c>
      <c r="BV86" s="521">
        <v>1046470</v>
      </c>
      <c r="BW86" s="516">
        <v>38973</v>
      </c>
    </row>
    <row r="87" spans="1:75">
      <c r="A87" s="491">
        <f t="shared" si="6"/>
        <v>2009</v>
      </c>
      <c r="B87" s="491">
        <v>2</v>
      </c>
      <c r="C87" s="522">
        <v>20258351</v>
      </c>
      <c r="D87" s="531">
        <v>-2185405</v>
      </c>
      <c r="E87" s="531">
        <v>18072946</v>
      </c>
      <c r="F87" s="525">
        <v>10196032</v>
      </c>
      <c r="G87" s="525">
        <v>-556366</v>
      </c>
      <c r="H87" s="522">
        <v>9639666</v>
      </c>
      <c r="I87" s="525">
        <v>3035316</v>
      </c>
      <c r="J87" s="531">
        <v>-28830</v>
      </c>
      <c r="K87" s="531">
        <v>3006486</v>
      </c>
      <c r="L87" s="522">
        <v>222570</v>
      </c>
      <c r="M87" s="522">
        <v>1132323</v>
      </c>
      <c r="N87" s="522">
        <v>161572</v>
      </c>
      <c r="O87" s="531">
        <v>1293895</v>
      </c>
      <c r="P87" s="531">
        <v>32235563</v>
      </c>
      <c r="Q87" s="531">
        <v>30941668</v>
      </c>
      <c r="R87" s="531"/>
      <c r="S87" s="539">
        <v>-668634</v>
      </c>
      <c r="U87" s="531"/>
      <c r="V87" s="516"/>
      <c r="W87" s="516"/>
      <c r="X87" s="516">
        <v>0</v>
      </c>
      <c r="Y87" s="518">
        <v>-25031</v>
      </c>
      <c r="Z87" s="516">
        <v>-25031</v>
      </c>
      <c r="AA87" s="513"/>
      <c r="AB87" s="517">
        <v>888</v>
      </c>
      <c r="AC87" s="517">
        <v>1692060</v>
      </c>
      <c r="AD87" s="518">
        <v>-104618</v>
      </c>
      <c r="AE87" s="518">
        <v>90003</v>
      </c>
      <c r="AF87" s="518">
        <v>-14615</v>
      </c>
      <c r="AG87" s="517">
        <v>2414</v>
      </c>
      <c r="AH87" s="517">
        <v>9994003</v>
      </c>
      <c r="AI87" s="518">
        <v>-668477</v>
      </c>
      <c r="AJ87" s="519">
        <v>700796</v>
      </c>
      <c r="AK87" s="518">
        <v>32319</v>
      </c>
      <c r="AL87" s="517">
        <v>94</v>
      </c>
      <c r="AM87" s="517">
        <v>634647</v>
      </c>
      <c r="AN87" s="518">
        <v>-39141</v>
      </c>
      <c r="AO87" s="518">
        <v>20227</v>
      </c>
      <c r="AP87" s="518">
        <v>-18914</v>
      </c>
      <c r="AQ87" s="517">
        <v>8</v>
      </c>
      <c r="AR87" s="517">
        <v>1105874</v>
      </c>
      <c r="AS87" s="518">
        <v>-31772</v>
      </c>
      <c r="AT87" s="518">
        <v>35392</v>
      </c>
      <c r="AU87" s="518">
        <v>3620</v>
      </c>
      <c r="AV87" s="517">
        <v>3</v>
      </c>
      <c r="AW87" s="517">
        <v>234976</v>
      </c>
      <c r="AX87" s="518">
        <v>-11918</v>
      </c>
      <c r="AY87" s="518">
        <v>9508</v>
      </c>
      <c r="AZ87" s="518">
        <v>-2410</v>
      </c>
      <c r="BA87" s="520">
        <v>0</v>
      </c>
      <c r="BB87" s="517">
        <v>58</v>
      </c>
      <c r="BC87" s="517">
        <v>1046470</v>
      </c>
      <c r="BD87" s="518">
        <v>-64622</v>
      </c>
      <c r="BE87" s="519">
        <v>38973</v>
      </c>
      <c r="BF87" s="518">
        <v>-25649</v>
      </c>
      <c r="BG87" s="517">
        <v>1</v>
      </c>
      <c r="BH87" s="517">
        <v>127592</v>
      </c>
      <c r="BI87" s="518">
        <v>-5423</v>
      </c>
      <c r="BJ87" s="518">
        <v>6041</v>
      </c>
      <c r="BK87" s="518">
        <v>618</v>
      </c>
      <c r="BL87" s="520">
        <v>-25031</v>
      </c>
      <c r="BM87" s="517">
        <v>0</v>
      </c>
      <c r="BN87" s="518">
        <v>-25031</v>
      </c>
      <c r="BO87" s="517">
        <v>0</v>
      </c>
      <c r="BP87" s="517">
        <v>0</v>
      </c>
      <c r="BQ87" s="517">
        <v>0</v>
      </c>
      <c r="BR87" s="517">
        <v>2508</v>
      </c>
      <c r="BS87" s="517">
        <v>10628650</v>
      </c>
      <c r="BT87" s="518">
        <v>721023</v>
      </c>
      <c r="BU87" s="521">
        <v>58</v>
      </c>
      <c r="BV87" s="521">
        <v>1046470</v>
      </c>
      <c r="BW87" s="516">
        <v>38973</v>
      </c>
    </row>
    <row r="88" spans="1:75">
      <c r="A88" s="491">
        <f t="shared" si="6"/>
        <v>2009</v>
      </c>
      <c r="B88" s="491">
        <v>3</v>
      </c>
      <c r="C88" s="522">
        <v>18302996</v>
      </c>
      <c r="D88" s="531">
        <v>346059</v>
      </c>
      <c r="E88" s="531">
        <v>18649055</v>
      </c>
      <c r="F88" s="525">
        <v>9964504</v>
      </c>
      <c r="G88" s="525">
        <v>354276</v>
      </c>
      <c r="H88" s="522">
        <v>10318780</v>
      </c>
      <c r="I88" s="525">
        <v>3272092</v>
      </c>
      <c r="J88" s="531">
        <v>63046</v>
      </c>
      <c r="K88" s="531">
        <v>3335138</v>
      </c>
      <c r="L88" s="522">
        <v>222803</v>
      </c>
      <c r="M88" s="522">
        <v>1129553</v>
      </c>
      <c r="N88" s="522">
        <v>167658</v>
      </c>
      <c r="O88" s="531">
        <v>1297211</v>
      </c>
      <c r="P88" s="531">
        <v>33822987</v>
      </c>
      <c r="Q88" s="531">
        <v>32525776</v>
      </c>
      <c r="R88" s="531"/>
      <c r="S88" s="539">
        <v>-836809</v>
      </c>
      <c r="U88" s="531"/>
      <c r="V88" s="516"/>
      <c r="W88" s="516"/>
      <c r="X88" s="516">
        <v>0</v>
      </c>
      <c r="Y88" s="518">
        <v>-25031</v>
      </c>
      <c r="Z88" s="516">
        <v>-25031</v>
      </c>
      <c r="AA88" s="513"/>
      <c r="AB88" s="517">
        <v>888</v>
      </c>
      <c r="AC88" s="517">
        <v>1692060</v>
      </c>
      <c r="AD88" s="518">
        <v>-104618</v>
      </c>
      <c r="AE88" s="518">
        <v>90003</v>
      </c>
      <c r="AF88" s="518">
        <v>-14615</v>
      </c>
      <c r="AG88" s="517">
        <v>2414</v>
      </c>
      <c r="AH88" s="517">
        <v>9994003</v>
      </c>
      <c r="AI88" s="518">
        <v>-668477</v>
      </c>
      <c r="AJ88" s="519">
        <v>700796</v>
      </c>
      <c r="AK88" s="518">
        <v>32319</v>
      </c>
      <c r="AL88" s="517">
        <v>94</v>
      </c>
      <c r="AM88" s="517">
        <v>634647</v>
      </c>
      <c r="AN88" s="518">
        <v>-39141</v>
      </c>
      <c r="AO88" s="518">
        <v>20227</v>
      </c>
      <c r="AP88" s="518">
        <v>-18914</v>
      </c>
      <c r="AQ88" s="517">
        <v>8</v>
      </c>
      <c r="AR88" s="517">
        <v>1105874</v>
      </c>
      <c r="AS88" s="518">
        <v>-31772</v>
      </c>
      <c r="AT88" s="518">
        <v>35392</v>
      </c>
      <c r="AU88" s="518">
        <v>3620</v>
      </c>
      <c r="AV88" s="517">
        <v>3</v>
      </c>
      <c r="AW88" s="517">
        <v>234976</v>
      </c>
      <c r="AX88" s="518">
        <v>-11918</v>
      </c>
      <c r="AY88" s="518">
        <v>9508</v>
      </c>
      <c r="AZ88" s="518">
        <v>-2410</v>
      </c>
      <c r="BA88" s="520">
        <v>0</v>
      </c>
      <c r="BB88" s="517">
        <v>58</v>
      </c>
      <c r="BC88" s="517">
        <v>1046470</v>
      </c>
      <c r="BD88" s="518">
        <v>-64622</v>
      </c>
      <c r="BE88" s="519">
        <v>38973</v>
      </c>
      <c r="BF88" s="518">
        <v>-25649</v>
      </c>
      <c r="BG88" s="517">
        <v>1</v>
      </c>
      <c r="BH88" s="517">
        <v>127592</v>
      </c>
      <c r="BI88" s="518">
        <v>-5423</v>
      </c>
      <c r="BJ88" s="518">
        <v>6041</v>
      </c>
      <c r="BK88" s="518">
        <v>618</v>
      </c>
      <c r="BL88" s="520">
        <v>-25031</v>
      </c>
      <c r="BM88" s="517">
        <v>0</v>
      </c>
      <c r="BN88" s="518">
        <v>-25031</v>
      </c>
      <c r="BO88" s="517">
        <v>0</v>
      </c>
      <c r="BP88" s="517">
        <v>0</v>
      </c>
      <c r="BQ88" s="517">
        <v>0</v>
      </c>
      <c r="BR88" s="517">
        <v>2508</v>
      </c>
      <c r="BS88" s="517">
        <v>10628650</v>
      </c>
      <c r="BT88" s="518">
        <v>721023</v>
      </c>
      <c r="BU88" s="521">
        <v>58</v>
      </c>
      <c r="BV88" s="521">
        <v>1046470</v>
      </c>
      <c r="BW88" s="516">
        <v>38973</v>
      </c>
    </row>
    <row r="89" spans="1:75">
      <c r="A89" s="491">
        <f t="shared" si="6"/>
        <v>2009</v>
      </c>
      <c r="B89" s="491">
        <v>4</v>
      </c>
      <c r="C89" s="522">
        <v>16813339</v>
      </c>
      <c r="D89" s="531">
        <v>-634561</v>
      </c>
      <c r="E89" s="531">
        <v>16178778</v>
      </c>
      <c r="F89" s="525">
        <v>10244402</v>
      </c>
      <c r="G89" s="525">
        <v>730009</v>
      </c>
      <c r="H89" s="522">
        <v>10974411</v>
      </c>
      <c r="I89" s="525">
        <v>3378976</v>
      </c>
      <c r="J89" s="531">
        <v>67813</v>
      </c>
      <c r="K89" s="531">
        <v>3446789</v>
      </c>
      <c r="L89" s="522">
        <v>223042</v>
      </c>
      <c r="M89" s="522">
        <v>1067932</v>
      </c>
      <c r="N89" s="522">
        <v>173245</v>
      </c>
      <c r="O89" s="531">
        <v>1241177</v>
      </c>
      <c r="P89" s="531">
        <v>32064197</v>
      </c>
      <c r="Q89" s="531">
        <v>30823020</v>
      </c>
      <c r="R89" s="531"/>
      <c r="S89" s="539">
        <v>506919</v>
      </c>
      <c r="U89" s="531"/>
      <c r="V89" s="516"/>
      <c r="W89" s="516"/>
      <c r="X89" s="516">
        <v>0</v>
      </c>
      <c r="Y89" s="518">
        <v>-25031</v>
      </c>
      <c r="Z89" s="516">
        <v>-25031</v>
      </c>
      <c r="AA89" s="513"/>
      <c r="AB89" s="517">
        <v>888</v>
      </c>
      <c r="AC89" s="517">
        <v>1692060</v>
      </c>
      <c r="AD89" s="518">
        <v>-104618</v>
      </c>
      <c r="AE89" s="518">
        <v>90003</v>
      </c>
      <c r="AF89" s="518">
        <v>-14615</v>
      </c>
      <c r="AG89" s="517">
        <v>2414</v>
      </c>
      <c r="AH89" s="517">
        <v>9994003</v>
      </c>
      <c r="AI89" s="518">
        <v>-668477</v>
      </c>
      <c r="AJ89" s="519">
        <v>700796</v>
      </c>
      <c r="AK89" s="518">
        <v>32319</v>
      </c>
      <c r="AL89" s="517">
        <v>94</v>
      </c>
      <c r="AM89" s="517">
        <v>634647</v>
      </c>
      <c r="AN89" s="518">
        <v>-39141</v>
      </c>
      <c r="AO89" s="518">
        <v>20227</v>
      </c>
      <c r="AP89" s="518">
        <v>-18914</v>
      </c>
      <c r="AQ89" s="517">
        <v>8</v>
      </c>
      <c r="AR89" s="517">
        <v>1105874</v>
      </c>
      <c r="AS89" s="518">
        <v>-31772</v>
      </c>
      <c r="AT89" s="518">
        <v>35392</v>
      </c>
      <c r="AU89" s="518">
        <v>3620</v>
      </c>
      <c r="AV89" s="517">
        <v>3</v>
      </c>
      <c r="AW89" s="517">
        <v>234976</v>
      </c>
      <c r="AX89" s="518">
        <v>-11918</v>
      </c>
      <c r="AY89" s="518">
        <v>9508</v>
      </c>
      <c r="AZ89" s="518">
        <v>-2410</v>
      </c>
      <c r="BA89" s="520">
        <v>0</v>
      </c>
      <c r="BB89" s="517">
        <v>58</v>
      </c>
      <c r="BC89" s="517">
        <v>1046470</v>
      </c>
      <c r="BD89" s="518">
        <v>-64622</v>
      </c>
      <c r="BE89" s="519">
        <v>38973</v>
      </c>
      <c r="BF89" s="518">
        <v>-25649</v>
      </c>
      <c r="BG89" s="517">
        <v>1</v>
      </c>
      <c r="BH89" s="517">
        <v>127592</v>
      </c>
      <c r="BI89" s="518">
        <v>-5423</v>
      </c>
      <c r="BJ89" s="518">
        <v>6041</v>
      </c>
      <c r="BK89" s="518">
        <v>618</v>
      </c>
      <c r="BL89" s="520">
        <v>-25031</v>
      </c>
      <c r="BM89" s="517">
        <v>0</v>
      </c>
      <c r="BN89" s="518">
        <v>-25031</v>
      </c>
      <c r="BO89" s="517">
        <v>0</v>
      </c>
      <c r="BP89" s="517">
        <v>0</v>
      </c>
      <c r="BQ89" s="517">
        <v>0</v>
      </c>
      <c r="BR89" s="517">
        <v>2508</v>
      </c>
      <c r="BS89" s="517">
        <v>10628650</v>
      </c>
      <c r="BT89" s="518">
        <v>721023</v>
      </c>
      <c r="BU89" s="521">
        <v>58</v>
      </c>
      <c r="BV89" s="521">
        <v>1046470</v>
      </c>
      <c r="BW89" s="516">
        <v>38973</v>
      </c>
    </row>
    <row r="90" spans="1:75">
      <c r="A90" s="491">
        <f t="shared" si="6"/>
        <v>2009</v>
      </c>
      <c r="B90" s="491">
        <v>5</v>
      </c>
      <c r="C90" s="522">
        <v>17561943</v>
      </c>
      <c r="D90" s="531">
        <v>2367419</v>
      </c>
      <c r="E90" s="531">
        <v>19929362</v>
      </c>
      <c r="F90" s="525">
        <v>10731091</v>
      </c>
      <c r="G90" s="525">
        <v>1699505</v>
      </c>
      <c r="H90" s="522">
        <v>12430596</v>
      </c>
      <c r="I90" s="525">
        <v>3777081</v>
      </c>
      <c r="J90" s="531">
        <v>160962</v>
      </c>
      <c r="K90" s="531">
        <v>3938043</v>
      </c>
      <c r="L90" s="522">
        <v>223276</v>
      </c>
      <c r="M90" s="522">
        <v>1260321</v>
      </c>
      <c r="N90" s="522">
        <v>199653</v>
      </c>
      <c r="O90" s="531">
        <v>1459974</v>
      </c>
      <c r="P90" s="531">
        <v>37981251</v>
      </c>
      <c r="Q90" s="531">
        <v>36521277</v>
      </c>
      <c r="R90" s="531"/>
      <c r="S90" s="539">
        <v>-1064840</v>
      </c>
      <c r="U90" s="531"/>
      <c r="V90" s="516"/>
      <c r="W90" s="516"/>
      <c r="X90" s="516">
        <v>0</v>
      </c>
      <c r="Y90" s="518">
        <v>-25031</v>
      </c>
      <c r="Z90" s="516">
        <v>-25031</v>
      </c>
      <c r="AA90" s="513"/>
      <c r="AB90" s="517">
        <v>888</v>
      </c>
      <c r="AC90" s="517">
        <v>1692060</v>
      </c>
      <c r="AD90" s="518">
        <v>-104618</v>
      </c>
      <c r="AE90" s="518">
        <v>90003</v>
      </c>
      <c r="AF90" s="518">
        <v>-14615</v>
      </c>
      <c r="AG90" s="517">
        <v>2414</v>
      </c>
      <c r="AH90" s="517">
        <v>9994003</v>
      </c>
      <c r="AI90" s="518">
        <v>-668477</v>
      </c>
      <c r="AJ90" s="519">
        <v>700796</v>
      </c>
      <c r="AK90" s="518">
        <v>32319</v>
      </c>
      <c r="AL90" s="517">
        <v>94</v>
      </c>
      <c r="AM90" s="517">
        <v>634647</v>
      </c>
      <c r="AN90" s="518">
        <v>-39141</v>
      </c>
      <c r="AO90" s="518">
        <v>20227</v>
      </c>
      <c r="AP90" s="518">
        <v>-18914</v>
      </c>
      <c r="AQ90" s="517">
        <v>8</v>
      </c>
      <c r="AR90" s="517">
        <v>1105874</v>
      </c>
      <c r="AS90" s="518">
        <v>-31772</v>
      </c>
      <c r="AT90" s="518">
        <v>35392</v>
      </c>
      <c r="AU90" s="518">
        <v>3620</v>
      </c>
      <c r="AV90" s="517">
        <v>3</v>
      </c>
      <c r="AW90" s="517">
        <v>234976</v>
      </c>
      <c r="AX90" s="518">
        <v>-11918</v>
      </c>
      <c r="AY90" s="518">
        <v>9508</v>
      </c>
      <c r="AZ90" s="518">
        <v>-2410</v>
      </c>
      <c r="BA90" s="520">
        <v>0</v>
      </c>
      <c r="BB90" s="517">
        <v>58</v>
      </c>
      <c r="BC90" s="517">
        <v>1046470</v>
      </c>
      <c r="BD90" s="518">
        <v>-64622</v>
      </c>
      <c r="BE90" s="519">
        <v>38973</v>
      </c>
      <c r="BF90" s="518">
        <v>-25649</v>
      </c>
      <c r="BG90" s="517">
        <v>1</v>
      </c>
      <c r="BH90" s="517">
        <v>127592</v>
      </c>
      <c r="BI90" s="518">
        <v>-5423</v>
      </c>
      <c r="BJ90" s="518">
        <v>6041</v>
      </c>
      <c r="BK90" s="518">
        <v>618</v>
      </c>
      <c r="BL90" s="520">
        <v>-25031</v>
      </c>
      <c r="BM90" s="517">
        <v>0</v>
      </c>
      <c r="BN90" s="518">
        <v>-25031</v>
      </c>
      <c r="BO90" s="517">
        <v>0</v>
      </c>
      <c r="BP90" s="517">
        <v>0</v>
      </c>
      <c r="BQ90" s="517">
        <v>0</v>
      </c>
      <c r="BR90" s="517">
        <v>2508</v>
      </c>
      <c r="BS90" s="517">
        <v>10628650</v>
      </c>
      <c r="BT90" s="518">
        <v>721023</v>
      </c>
      <c r="BU90" s="521">
        <v>58</v>
      </c>
      <c r="BV90" s="521">
        <v>1046470</v>
      </c>
      <c r="BW90" s="516">
        <v>38973</v>
      </c>
    </row>
    <row r="91" spans="1:75">
      <c r="A91" s="491">
        <f t="shared" si="6"/>
        <v>2009</v>
      </c>
      <c r="B91" s="491">
        <v>6</v>
      </c>
      <c r="C91" s="522">
        <v>23103487</v>
      </c>
      <c r="D91" s="531">
        <v>2380285</v>
      </c>
      <c r="E91" s="531">
        <v>25483772</v>
      </c>
      <c r="F91" s="525">
        <v>12136032</v>
      </c>
      <c r="G91" s="525">
        <v>-14839</v>
      </c>
      <c r="H91" s="522">
        <v>12121193</v>
      </c>
      <c r="I91" s="525">
        <v>4454214</v>
      </c>
      <c r="J91" s="531">
        <v>19693</v>
      </c>
      <c r="K91" s="531">
        <v>4473907</v>
      </c>
      <c r="L91" s="522">
        <v>223634</v>
      </c>
      <c r="M91" s="522">
        <v>1358227</v>
      </c>
      <c r="N91" s="522">
        <v>213994</v>
      </c>
      <c r="O91" s="531">
        <v>1572221</v>
      </c>
      <c r="P91" s="531">
        <v>43874727</v>
      </c>
      <c r="Q91" s="531">
        <v>42302506</v>
      </c>
      <c r="R91" s="531"/>
      <c r="S91" s="539">
        <v>-1068417</v>
      </c>
      <c r="U91" s="531"/>
      <c r="V91" s="516"/>
      <c r="W91" s="516"/>
      <c r="X91" s="516">
        <v>0</v>
      </c>
      <c r="Y91" s="518">
        <v>13222</v>
      </c>
      <c r="Z91" s="516">
        <v>13222</v>
      </c>
      <c r="AA91" s="513"/>
      <c r="AB91" s="517">
        <v>888</v>
      </c>
      <c r="AC91" s="517">
        <v>1692060</v>
      </c>
      <c r="AD91" s="518">
        <v>-104618</v>
      </c>
      <c r="AE91" s="518">
        <v>90003</v>
      </c>
      <c r="AF91" s="518">
        <v>-14615</v>
      </c>
      <c r="AG91" s="517">
        <v>2414</v>
      </c>
      <c r="AH91" s="517">
        <v>13961681</v>
      </c>
      <c r="AI91" s="518">
        <v>-668477</v>
      </c>
      <c r="AJ91" s="519">
        <v>672370</v>
      </c>
      <c r="AK91" s="518">
        <v>3893</v>
      </c>
      <c r="AL91" s="517">
        <v>94</v>
      </c>
      <c r="AM91" s="517">
        <v>634647</v>
      </c>
      <c r="AN91" s="518">
        <v>-39141</v>
      </c>
      <c r="AO91" s="518">
        <v>48653</v>
      </c>
      <c r="AP91" s="518">
        <v>9512</v>
      </c>
      <c r="AQ91" s="517">
        <v>8</v>
      </c>
      <c r="AR91" s="517">
        <v>1105874</v>
      </c>
      <c r="AS91" s="518">
        <v>-31772</v>
      </c>
      <c r="AT91" s="518">
        <v>35392</v>
      </c>
      <c r="AU91" s="518">
        <v>3620</v>
      </c>
      <c r="AV91" s="517">
        <v>3</v>
      </c>
      <c r="AW91" s="517">
        <v>234976</v>
      </c>
      <c r="AX91" s="518">
        <v>-11918</v>
      </c>
      <c r="AY91" s="518">
        <v>9508</v>
      </c>
      <c r="AZ91" s="518">
        <v>-2410</v>
      </c>
      <c r="BA91" s="520">
        <v>0</v>
      </c>
      <c r="BB91" s="517">
        <v>58</v>
      </c>
      <c r="BC91" s="517">
        <v>867442</v>
      </c>
      <c r="BD91" s="518">
        <v>-64622</v>
      </c>
      <c r="BE91" s="519">
        <v>77226</v>
      </c>
      <c r="BF91" s="518">
        <v>12604</v>
      </c>
      <c r="BG91" s="517">
        <v>1</v>
      </c>
      <c r="BH91" s="517">
        <v>127592</v>
      </c>
      <c r="BI91" s="518">
        <v>-5423</v>
      </c>
      <c r="BJ91" s="518">
        <v>6041</v>
      </c>
      <c r="BK91" s="518">
        <v>618</v>
      </c>
      <c r="BL91" s="520">
        <v>13222</v>
      </c>
      <c r="BM91" s="517">
        <v>0</v>
      </c>
      <c r="BN91" s="518">
        <v>13222</v>
      </c>
      <c r="BO91" s="517">
        <v>0</v>
      </c>
      <c r="BP91" s="517">
        <v>0</v>
      </c>
      <c r="BQ91" s="517">
        <v>0</v>
      </c>
      <c r="BR91" s="517">
        <v>2508</v>
      </c>
      <c r="BS91" s="517">
        <v>14596328</v>
      </c>
      <c r="BT91" s="518">
        <v>721023</v>
      </c>
      <c r="BU91" s="521">
        <v>58</v>
      </c>
      <c r="BV91" s="521">
        <v>867442</v>
      </c>
      <c r="BW91" s="516">
        <v>77226</v>
      </c>
    </row>
    <row r="92" spans="1:75">
      <c r="A92" s="491">
        <f t="shared" si="6"/>
        <v>2009</v>
      </c>
      <c r="B92" s="491">
        <v>7</v>
      </c>
      <c r="C92" s="522">
        <v>26183458</v>
      </c>
      <c r="D92" s="531">
        <v>1175131</v>
      </c>
      <c r="E92" s="531">
        <v>27358589</v>
      </c>
      <c r="F92" s="525">
        <v>12521446</v>
      </c>
      <c r="G92" s="525">
        <v>-113879</v>
      </c>
      <c r="H92" s="522">
        <v>12407567</v>
      </c>
      <c r="I92" s="525">
        <v>4347509</v>
      </c>
      <c r="J92" s="531">
        <v>-52995</v>
      </c>
      <c r="K92" s="531">
        <v>4294514</v>
      </c>
      <c r="L92" s="522">
        <v>223791</v>
      </c>
      <c r="M92" s="522">
        <v>1491200</v>
      </c>
      <c r="N92" s="522">
        <v>237849</v>
      </c>
      <c r="O92" s="531">
        <v>1729049</v>
      </c>
      <c r="P92" s="531">
        <v>46013510</v>
      </c>
      <c r="Q92" s="531">
        <v>44284461</v>
      </c>
      <c r="R92" s="531"/>
      <c r="S92" s="539">
        <v>-563720</v>
      </c>
      <c r="U92" s="531"/>
      <c r="V92" s="516"/>
      <c r="W92" s="516"/>
      <c r="X92" s="516">
        <v>0</v>
      </c>
      <c r="Y92" s="518">
        <v>13222</v>
      </c>
      <c r="Z92" s="516">
        <v>13222</v>
      </c>
      <c r="AA92" s="513"/>
      <c r="AB92" s="517">
        <v>888</v>
      </c>
      <c r="AC92" s="517">
        <v>1692060</v>
      </c>
      <c r="AD92" s="518">
        <v>-104618</v>
      </c>
      <c r="AE92" s="518">
        <v>90003</v>
      </c>
      <c r="AF92" s="518">
        <v>-14615</v>
      </c>
      <c r="AG92" s="517">
        <v>2414</v>
      </c>
      <c r="AH92" s="517">
        <v>13961681</v>
      </c>
      <c r="AI92" s="518">
        <v>-668477</v>
      </c>
      <c r="AJ92" s="519">
        <v>672370</v>
      </c>
      <c r="AK92" s="518">
        <v>3893</v>
      </c>
      <c r="AL92" s="517">
        <v>94</v>
      </c>
      <c r="AM92" s="517">
        <v>634647</v>
      </c>
      <c r="AN92" s="518">
        <v>-39141</v>
      </c>
      <c r="AO92" s="518">
        <v>48653</v>
      </c>
      <c r="AP92" s="518">
        <v>9512</v>
      </c>
      <c r="AQ92" s="517">
        <v>8</v>
      </c>
      <c r="AR92" s="517">
        <v>1105874</v>
      </c>
      <c r="AS92" s="518">
        <v>-31772</v>
      </c>
      <c r="AT92" s="518">
        <v>35392</v>
      </c>
      <c r="AU92" s="518">
        <v>3620</v>
      </c>
      <c r="AV92" s="517">
        <v>3</v>
      </c>
      <c r="AW92" s="517">
        <v>234976</v>
      </c>
      <c r="AX92" s="518">
        <v>-11918</v>
      </c>
      <c r="AY92" s="518">
        <v>9508</v>
      </c>
      <c r="AZ92" s="518">
        <v>-2410</v>
      </c>
      <c r="BA92" s="520">
        <v>0</v>
      </c>
      <c r="BB92" s="517">
        <v>58</v>
      </c>
      <c r="BC92" s="517">
        <v>867442</v>
      </c>
      <c r="BD92" s="518">
        <v>-64622</v>
      </c>
      <c r="BE92" s="519">
        <v>77226</v>
      </c>
      <c r="BF92" s="518">
        <v>12604</v>
      </c>
      <c r="BG92" s="517">
        <v>1</v>
      </c>
      <c r="BH92" s="517">
        <v>127592</v>
      </c>
      <c r="BI92" s="518">
        <v>-5423</v>
      </c>
      <c r="BJ92" s="518">
        <v>6041</v>
      </c>
      <c r="BK92" s="518">
        <v>618</v>
      </c>
      <c r="BL92" s="520">
        <v>13222</v>
      </c>
      <c r="BM92" s="517">
        <v>0</v>
      </c>
      <c r="BN92" s="518">
        <v>13222</v>
      </c>
      <c r="BO92" s="517">
        <v>0</v>
      </c>
      <c r="BP92" s="517">
        <v>0</v>
      </c>
      <c r="BQ92" s="517">
        <v>0</v>
      </c>
      <c r="BR92" s="517">
        <v>2508</v>
      </c>
      <c r="BS92" s="517">
        <v>14596328</v>
      </c>
      <c r="BT92" s="518">
        <v>721023</v>
      </c>
      <c r="BU92" s="521">
        <v>58</v>
      </c>
      <c r="BV92" s="521">
        <v>867442</v>
      </c>
      <c r="BW92" s="516">
        <v>77226</v>
      </c>
    </row>
    <row r="93" spans="1:75">
      <c r="A93" s="491">
        <f t="shared" si="6"/>
        <v>2009</v>
      </c>
      <c r="B93" s="491">
        <v>8</v>
      </c>
      <c r="C93" s="522">
        <v>27953844</v>
      </c>
      <c r="D93" s="531">
        <v>985037</v>
      </c>
      <c r="E93" s="531">
        <v>28938881</v>
      </c>
      <c r="F93" s="525">
        <v>12934811</v>
      </c>
      <c r="G93" s="525">
        <v>55291</v>
      </c>
      <c r="H93" s="522">
        <v>12990102</v>
      </c>
      <c r="I93" s="525">
        <v>4390922</v>
      </c>
      <c r="J93" s="531">
        <v>-91305</v>
      </c>
      <c r="K93" s="531">
        <v>4299617</v>
      </c>
      <c r="L93" s="522">
        <v>224016</v>
      </c>
      <c r="M93" s="522">
        <v>1466960</v>
      </c>
      <c r="N93" s="522">
        <v>237541</v>
      </c>
      <c r="O93" s="531">
        <v>1704501</v>
      </c>
      <c r="P93" s="531">
        <v>48157117</v>
      </c>
      <c r="Q93" s="531">
        <v>46452616</v>
      </c>
      <c r="R93" s="531"/>
      <c r="S93" s="539">
        <v>189365</v>
      </c>
      <c r="U93" s="531"/>
      <c r="V93" s="516"/>
      <c r="W93" s="516"/>
      <c r="X93" s="516">
        <v>0</v>
      </c>
      <c r="Y93" s="518">
        <v>13222</v>
      </c>
      <c r="Z93" s="516">
        <v>13222</v>
      </c>
      <c r="AA93" s="513"/>
      <c r="AB93" s="517">
        <v>888</v>
      </c>
      <c r="AC93" s="517">
        <v>1692060</v>
      </c>
      <c r="AD93" s="518">
        <v>-104618</v>
      </c>
      <c r="AE93" s="518">
        <v>90003</v>
      </c>
      <c r="AF93" s="518">
        <v>-14615</v>
      </c>
      <c r="AG93" s="517">
        <v>2414</v>
      </c>
      <c r="AH93" s="517">
        <v>13961681</v>
      </c>
      <c r="AI93" s="518">
        <v>-668477</v>
      </c>
      <c r="AJ93" s="519">
        <v>672370</v>
      </c>
      <c r="AK93" s="518">
        <v>3893</v>
      </c>
      <c r="AL93" s="517">
        <v>94</v>
      </c>
      <c r="AM93" s="517">
        <v>634647</v>
      </c>
      <c r="AN93" s="518">
        <v>-39141</v>
      </c>
      <c r="AO93" s="518">
        <v>48653</v>
      </c>
      <c r="AP93" s="518">
        <v>9512</v>
      </c>
      <c r="AQ93" s="517">
        <v>8</v>
      </c>
      <c r="AR93" s="517">
        <v>1105874</v>
      </c>
      <c r="AS93" s="518">
        <v>-31772</v>
      </c>
      <c r="AT93" s="518">
        <v>35392</v>
      </c>
      <c r="AU93" s="518">
        <v>3620</v>
      </c>
      <c r="AV93" s="517">
        <v>3</v>
      </c>
      <c r="AW93" s="517">
        <v>234976</v>
      </c>
      <c r="AX93" s="518">
        <v>-11918</v>
      </c>
      <c r="AY93" s="518">
        <v>9508</v>
      </c>
      <c r="AZ93" s="518">
        <v>-2410</v>
      </c>
      <c r="BA93" s="520">
        <v>0</v>
      </c>
      <c r="BB93" s="517">
        <v>58</v>
      </c>
      <c r="BC93" s="517">
        <v>867442</v>
      </c>
      <c r="BD93" s="518">
        <v>-64622</v>
      </c>
      <c r="BE93" s="519">
        <v>77226</v>
      </c>
      <c r="BF93" s="518">
        <v>12604</v>
      </c>
      <c r="BG93" s="517">
        <v>1</v>
      </c>
      <c r="BH93" s="517">
        <v>127592</v>
      </c>
      <c r="BI93" s="518">
        <v>-5423</v>
      </c>
      <c r="BJ93" s="518">
        <v>6041</v>
      </c>
      <c r="BK93" s="518">
        <v>618</v>
      </c>
      <c r="BL93" s="520">
        <v>13222</v>
      </c>
      <c r="BM93" s="517">
        <v>0</v>
      </c>
      <c r="BN93" s="518">
        <v>13222</v>
      </c>
      <c r="BO93" s="517">
        <v>0</v>
      </c>
      <c r="BP93" s="517">
        <v>0</v>
      </c>
      <c r="BQ93" s="517">
        <v>0</v>
      </c>
      <c r="BR93" s="517">
        <v>2508</v>
      </c>
      <c r="BS93" s="517">
        <v>14596328</v>
      </c>
      <c r="BT93" s="518">
        <v>721023</v>
      </c>
      <c r="BU93" s="521">
        <v>58</v>
      </c>
      <c r="BV93" s="521">
        <v>867442</v>
      </c>
      <c r="BW93" s="516">
        <v>77226</v>
      </c>
    </row>
    <row r="94" spans="1:75">
      <c r="A94" s="491">
        <f t="shared" si="6"/>
        <v>2009</v>
      </c>
      <c r="B94" s="491">
        <v>9</v>
      </c>
      <c r="C94" s="522">
        <v>24895629</v>
      </c>
      <c r="D94" s="531">
        <v>-2788630</v>
      </c>
      <c r="E94" s="531">
        <v>22106999</v>
      </c>
      <c r="F94" s="525">
        <v>12464097</v>
      </c>
      <c r="G94" s="525">
        <v>-603821</v>
      </c>
      <c r="H94" s="522">
        <v>11860276</v>
      </c>
      <c r="I94" s="525">
        <v>4137483</v>
      </c>
      <c r="J94" s="531">
        <v>49125</v>
      </c>
      <c r="K94" s="531">
        <v>4186608</v>
      </c>
      <c r="L94" s="522">
        <v>224318</v>
      </c>
      <c r="M94" s="522">
        <v>1313557</v>
      </c>
      <c r="N94" s="522">
        <v>209034</v>
      </c>
      <c r="O94" s="531">
        <v>1522591</v>
      </c>
      <c r="P94" s="531">
        <v>39900792</v>
      </c>
      <c r="Q94" s="531">
        <v>38378201</v>
      </c>
      <c r="R94" s="531"/>
      <c r="S94" s="539">
        <v>-466517</v>
      </c>
      <c r="U94" s="531"/>
      <c r="V94" s="516"/>
      <c r="W94" s="516"/>
      <c r="X94" s="516">
        <v>0</v>
      </c>
      <c r="Y94" s="518">
        <v>13222</v>
      </c>
      <c r="Z94" s="516">
        <v>13222</v>
      </c>
      <c r="AA94" s="513"/>
      <c r="AB94" s="517">
        <v>888</v>
      </c>
      <c r="AC94" s="517">
        <v>1692060</v>
      </c>
      <c r="AD94" s="518">
        <v>-104618</v>
      </c>
      <c r="AE94" s="518">
        <v>90003</v>
      </c>
      <c r="AF94" s="518">
        <v>-14615</v>
      </c>
      <c r="AG94" s="517">
        <v>2414</v>
      </c>
      <c r="AH94" s="517">
        <v>13961681</v>
      </c>
      <c r="AI94" s="518">
        <v>-668477</v>
      </c>
      <c r="AJ94" s="519">
        <v>672370</v>
      </c>
      <c r="AK94" s="518">
        <v>3893</v>
      </c>
      <c r="AL94" s="517">
        <v>94</v>
      </c>
      <c r="AM94" s="517">
        <v>634647</v>
      </c>
      <c r="AN94" s="518">
        <v>-39141</v>
      </c>
      <c r="AO94" s="518">
        <v>48653</v>
      </c>
      <c r="AP94" s="518">
        <v>9512</v>
      </c>
      <c r="AQ94" s="517">
        <v>8</v>
      </c>
      <c r="AR94" s="517">
        <v>1105874</v>
      </c>
      <c r="AS94" s="518">
        <v>-31772</v>
      </c>
      <c r="AT94" s="518">
        <v>35392</v>
      </c>
      <c r="AU94" s="518">
        <v>3620</v>
      </c>
      <c r="AV94" s="517">
        <v>3</v>
      </c>
      <c r="AW94" s="517">
        <v>234976</v>
      </c>
      <c r="AX94" s="518">
        <v>-11918</v>
      </c>
      <c r="AY94" s="518">
        <v>9508</v>
      </c>
      <c r="AZ94" s="518">
        <v>-2410</v>
      </c>
      <c r="BA94" s="520">
        <v>0</v>
      </c>
      <c r="BB94" s="517">
        <v>58</v>
      </c>
      <c r="BC94" s="517">
        <v>867442</v>
      </c>
      <c r="BD94" s="518">
        <v>-64622</v>
      </c>
      <c r="BE94" s="519">
        <v>77226</v>
      </c>
      <c r="BF94" s="518">
        <v>12604</v>
      </c>
      <c r="BG94" s="517">
        <v>1</v>
      </c>
      <c r="BH94" s="517">
        <v>127592</v>
      </c>
      <c r="BI94" s="518">
        <v>-5423</v>
      </c>
      <c r="BJ94" s="518">
        <v>6041</v>
      </c>
      <c r="BK94" s="518">
        <v>618</v>
      </c>
      <c r="BL94" s="520">
        <v>13222</v>
      </c>
      <c r="BM94" s="517">
        <v>0</v>
      </c>
      <c r="BN94" s="518">
        <v>13222</v>
      </c>
      <c r="BO94" s="517">
        <v>0</v>
      </c>
      <c r="BP94" s="517">
        <v>0</v>
      </c>
      <c r="BQ94" s="517">
        <v>0</v>
      </c>
      <c r="BR94" s="517">
        <v>2508</v>
      </c>
      <c r="BS94" s="517">
        <v>14596328</v>
      </c>
      <c r="BT94" s="518">
        <v>721023</v>
      </c>
      <c r="BU94" s="521">
        <v>58</v>
      </c>
      <c r="BV94" s="521">
        <v>867442</v>
      </c>
      <c r="BW94" s="516">
        <v>77226</v>
      </c>
    </row>
    <row r="95" spans="1:75">
      <c r="A95" s="491">
        <f t="shared" si="6"/>
        <v>2009</v>
      </c>
      <c r="B95" s="491">
        <v>10</v>
      </c>
      <c r="C95" s="522">
        <v>20012881</v>
      </c>
      <c r="D95" s="531">
        <v>-2260840</v>
      </c>
      <c r="E95" s="531">
        <v>17752041</v>
      </c>
      <c r="F95" s="525">
        <v>11504635</v>
      </c>
      <c r="G95" s="525">
        <v>-280092</v>
      </c>
      <c r="H95" s="522">
        <v>11224543</v>
      </c>
      <c r="I95" s="525">
        <v>3668968</v>
      </c>
      <c r="J95" s="531">
        <v>-38361</v>
      </c>
      <c r="K95" s="531">
        <v>3630607</v>
      </c>
      <c r="L95" s="522">
        <v>224540</v>
      </c>
      <c r="M95" s="522">
        <v>1192062</v>
      </c>
      <c r="N95" s="522">
        <v>190863</v>
      </c>
      <c r="O95" s="531">
        <v>1382925</v>
      </c>
      <c r="P95" s="531">
        <v>34214656</v>
      </c>
      <c r="Q95" s="531">
        <v>32831731</v>
      </c>
      <c r="R95" s="531"/>
      <c r="S95" s="539">
        <v>-95039</v>
      </c>
      <c r="U95" s="531"/>
      <c r="V95" s="516"/>
      <c r="W95" s="516"/>
      <c r="X95" s="516">
        <v>0</v>
      </c>
      <c r="Y95" s="518">
        <v>-25031</v>
      </c>
      <c r="Z95" s="516">
        <v>-25031</v>
      </c>
      <c r="AA95" s="513"/>
      <c r="AB95" s="517">
        <v>888</v>
      </c>
      <c r="AC95" s="517">
        <v>1692060</v>
      </c>
      <c r="AD95" s="518">
        <v>-104618</v>
      </c>
      <c r="AE95" s="518">
        <v>90003</v>
      </c>
      <c r="AF95" s="518">
        <v>-14615</v>
      </c>
      <c r="AG95" s="517">
        <v>2414</v>
      </c>
      <c r="AH95" s="517">
        <v>9994003</v>
      </c>
      <c r="AI95" s="518">
        <v>-668477</v>
      </c>
      <c r="AJ95" s="519">
        <v>700796</v>
      </c>
      <c r="AK95" s="518">
        <v>32319</v>
      </c>
      <c r="AL95" s="517">
        <v>94</v>
      </c>
      <c r="AM95" s="517">
        <v>634647</v>
      </c>
      <c r="AN95" s="518">
        <v>-39141</v>
      </c>
      <c r="AO95" s="518">
        <v>20227</v>
      </c>
      <c r="AP95" s="518">
        <v>-18914</v>
      </c>
      <c r="AQ95" s="517">
        <v>8</v>
      </c>
      <c r="AR95" s="517">
        <v>1105874</v>
      </c>
      <c r="AS95" s="518">
        <v>-31772</v>
      </c>
      <c r="AT95" s="518">
        <v>35392</v>
      </c>
      <c r="AU95" s="518">
        <v>3620</v>
      </c>
      <c r="AV95" s="517">
        <v>3</v>
      </c>
      <c r="AW95" s="517">
        <v>234976</v>
      </c>
      <c r="AX95" s="518">
        <v>-11918</v>
      </c>
      <c r="AY95" s="518">
        <v>9508</v>
      </c>
      <c r="AZ95" s="518">
        <v>-2410</v>
      </c>
      <c r="BA95" s="520">
        <v>0</v>
      </c>
      <c r="BB95" s="517">
        <v>58</v>
      </c>
      <c r="BC95" s="517">
        <v>1046470</v>
      </c>
      <c r="BD95" s="518">
        <v>-64622</v>
      </c>
      <c r="BE95" s="519">
        <v>38973</v>
      </c>
      <c r="BF95" s="518">
        <v>-25649</v>
      </c>
      <c r="BG95" s="517">
        <v>1</v>
      </c>
      <c r="BH95" s="517">
        <v>127592</v>
      </c>
      <c r="BI95" s="518">
        <v>-5423</v>
      </c>
      <c r="BJ95" s="518">
        <v>6041</v>
      </c>
      <c r="BK95" s="518">
        <v>618</v>
      </c>
      <c r="BL95" s="520">
        <v>-25031</v>
      </c>
      <c r="BM95" s="517">
        <v>0</v>
      </c>
      <c r="BN95" s="518">
        <v>-25031</v>
      </c>
      <c r="BO95" s="517">
        <v>0</v>
      </c>
      <c r="BP95" s="517">
        <v>0</v>
      </c>
      <c r="BQ95" s="517">
        <v>0</v>
      </c>
      <c r="BR95" s="517">
        <v>2508</v>
      </c>
      <c r="BS95" s="517">
        <v>10628650</v>
      </c>
      <c r="BT95" s="518">
        <v>721023</v>
      </c>
      <c r="BU95" s="521">
        <v>58</v>
      </c>
      <c r="BV95" s="521">
        <v>1046470</v>
      </c>
      <c r="BW95" s="516">
        <v>38973</v>
      </c>
    </row>
    <row r="96" spans="1:75">
      <c r="A96" s="491">
        <f t="shared" si="6"/>
        <v>2009</v>
      </c>
      <c r="B96" s="491">
        <v>11</v>
      </c>
      <c r="C96" s="522">
        <v>16610600</v>
      </c>
      <c r="D96" s="531">
        <v>-1145395</v>
      </c>
      <c r="E96" s="531">
        <v>15465205</v>
      </c>
      <c r="F96" s="525">
        <v>10339106</v>
      </c>
      <c r="G96" s="525">
        <v>339456</v>
      </c>
      <c r="H96" s="522">
        <v>10678562</v>
      </c>
      <c r="I96" s="525">
        <v>3250530</v>
      </c>
      <c r="J96" s="531">
        <v>58206</v>
      </c>
      <c r="K96" s="531">
        <v>3308736</v>
      </c>
      <c r="L96" s="522">
        <v>224809</v>
      </c>
      <c r="M96" s="522">
        <v>1125674</v>
      </c>
      <c r="N96" s="522">
        <v>166469</v>
      </c>
      <c r="O96" s="531">
        <v>1292143</v>
      </c>
      <c r="P96" s="531">
        <v>30969455</v>
      </c>
      <c r="Q96" s="531">
        <v>29677312</v>
      </c>
      <c r="R96" s="531"/>
      <c r="S96" s="539">
        <v>1625525</v>
      </c>
      <c r="U96" s="531"/>
      <c r="V96" s="516"/>
      <c r="W96" s="516"/>
      <c r="X96" s="516">
        <v>0</v>
      </c>
      <c r="Y96" s="518">
        <v>-25031</v>
      </c>
      <c r="Z96" s="516">
        <v>-25031</v>
      </c>
      <c r="AA96" s="513"/>
      <c r="AB96" s="517">
        <v>888</v>
      </c>
      <c r="AC96" s="517">
        <v>1692060</v>
      </c>
      <c r="AD96" s="518">
        <v>-104618</v>
      </c>
      <c r="AE96" s="518">
        <v>90003</v>
      </c>
      <c r="AF96" s="518">
        <v>-14615</v>
      </c>
      <c r="AG96" s="517">
        <v>2414</v>
      </c>
      <c r="AH96" s="517">
        <v>9994003</v>
      </c>
      <c r="AI96" s="518">
        <v>-668477</v>
      </c>
      <c r="AJ96" s="519">
        <v>700796</v>
      </c>
      <c r="AK96" s="518">
        <v>32319</v>
      </c>
      <c r="AL96" s="517">
        <v>94</v>
      </c>
      <c r="AM96" s="517">
        <v>634647</v>
      </c>
      <c r="AN96" s="518">
        <v>-39141</v>
      </c>
      <c r="AO96" s="518">
        <v>20227</v>
      </c>
      <c r="AP96" s="518">
        <v>-18914</v>
      </c>
      <c r="AQ96" s="517">
        <v>8</v>
      </c>
      <c r="AR96" s="517">
        <v>1105874</v>
      </c>
      <c r="AS96" s="518">
        <v>-31772</v>
      </c>
      <c r="AT96" s="518">
        <v>35392</v>
      </c>
      <c r="AU96" s="518">
        <v>3620</v>
      </c>
      <c r="AV96" s="517">
        <v>3</v>
      </c>
      <c r="AW96" s="517">
        <v>234976</v>
      </c>
      <c r="AX96" s="518">
        <v>-11918</v>
      </c>
      <c r="AY96" s="518">
        <v>9508</v>
      </c>
      <c r="AZ96" s="518">
        <v>-2410</v>
      </c>
      <c r="BA96" s="520">
        <v>0</v>
      </c>
      <c r="BB96" s="517">
        <v>58</v>
      </c>
      <c r="BC96" s="517">
        <v>1046470</v>
      </c>
      <c r="BD96" s="518">
        <v>-64622</v>
      </c>
      <c r="BE96" s="519">
        <v>38973</v>
      </c>
      <c r="BF96" s="518">
        <v>-25649</v>
      </c>
      <c r="BG96" s="517">
        <v>1</v>
      </c>
      <c r="BH96" s="517">
        <v>127592</v>
      </c>
      <c r="BI96" s="518">
        <v>-5423</v>
      </c>
      <c r="BJ96" s="518">
        <v>6041</v>
      </c>
      <c r="BK96" s="518">
        <v>618</v>
      </c>
      <c r="BL96" s="520">
        <v>-25031</v>
      </c>
      <c r="BM96" s="517">
        <v>0</v>
      </c>
      <c r="BN96" s="518">
        <v>-25031</v>
      </c>
      <c r="BO96" s="517">
        <v>0</v>
      </c>
      <c r="BP96" s="517">
        <v>0</v>
      </c>
      <c r="BQ96" s="517">
        <v>0</v>
      </c>
      <c r="BR96" s="517">
        <v>2508</v>
      </c>
      <c r="BS96" s="517">
        <v>10628650</v>
      </c>
      <c r="BT96" s="518">
        <v>721023</v>
      </c>
      <c r="BU96" s="521">
        <v>58</v>
      </c>
      <c r="BV96" s="521">
        <v>1046470</v>
      </c>
      <c r="BW96" s="516">
        <v>38973</v>
      </c>
    </row>
    <row r="97" spans="1:75">
      <c r="A97" s="491">
        <f t="shared" si="6"/>
        <v>2009</v>
      </c>
      <c r="B97" s="491">
        <v>12</v>
      </c>
      <c r="C97" s="522">
        <v>18729198</v>
      </c>
      <c r="D97" s="531">
        <v>1966383</v>
      </c>
      <c r="E97" s="531">
        <v>20695581</v>
      </c>
      <c r="F97" s="525">
        <v>10189188</v>
      </c>
      <c r="G97" s="525">
        <v>195521</v>
      </c>
      <c r="H97" s="522">
        <v>10384709</v>
      </c>
      <c r="I97" s="525">
        <v>3040488</v>
      </c>
      <c r="J97" s="531">
        <v>-75881</v>
      </c>
      <c r="K97" s="531">
        <v>2964607</v>
      </c>
      <c r="L97" s="522">
        <v>225019</v>
      </c>
      <c r="M97" s="522">
        <v>1278400</v>
      </c>
      <c r="N97" s="522">
        <v>180735</v>
      </c>
      <c r="O97" s="531">
        <v>1459135</v>
      </c>
      <c r="P97" s="531">
        <v>35729051</v>
      </c>
      <c r="Q97" s="531">
        <v>34269916</v>
      </c>
      <c r="R97" s="531"/>
      <c r="S97" s="539">
        <v>-1424874</v>
      </c>
      <c r="U97" s="531"/>
      <c r="V97" s="516"/>
      <c r="W97" s="516"/>
      <c r="X97" s="516">
        <v>0</v>
      </c>
      <c r="Y97" s="518">
        <v>-25031</v>
      </c>
      <c r="Z97" s="516">
        <v>-25031</v>
      </c>
      <c r="AA97" s="513"/>
      <c r="AB97" s="517">
        <v>888</v>
      </c>
      <c r="AC97" s="517">
        <v>1692060</v>
      </c>
      <c r="AD97" s="518">
        <v>-104618</v>
      </c>
      <c r="AE97" s="518">
        <v>90003</v>
      </c>
      <c r="AF97" s="518">
        <v>-14615</v>
      </c>
      <c r="AG97" s="517">
        <v>2414</v>
      </c>
      <c r="AH97" s="517">
        <v>9994003</v>
      </c>
      <c r="AI97" s="518">
        <v>-668477</v>
      </c>
      <c r="AJ97" s="519">
        <v>700796</v>
      </c>
      <c r="AK97" s="518">
        <v>32319</v>
      </c>
      <c r="AL97" s="517">
        <v>94</v>
      </c>
      <c r="AM97" s="517">
        <v>634647</v>
      </c>
      <c r="AN97" s="518">
        <v>-39141</v>
      </c>
      <c r="AO97" s="518">
        <v>20227</v>
      </c>
      <c r="AP97" s="518">
        <v>-18914</v>
      </c>
      <c r="AQ97" s="517">
        <v>8</v>
      </c>
      <c r="AR97" s="517">
        <v>1105874</v>
      </c>
      <c r="AS97" s="518">
        <v>-31772</v>
      </c>
      <c r="AT97" s="518">
        <v>35392</v>
      </c>
      <c r="AU97" s="518">
        <v>3620</v>
      </c>
      <c r="AV97" s="517">
        <v>3</v>
      </c>
      <c r="AW97" s="517">
        <v>234976</v>
      </c>
      <c r="AX97" s="518">
        <v>-11918</v>
      </c>
      <c r="AY97" s="518">
        <v>9508</v>
      </c>
      <c r="AZ97" s="518">
        <v>-2410</v>
      </c>
      <c r="BA97" s="520">
        <v>0</v>
      </c>
      <c r="BB97" s="517">
        <v>58</v>
      </c>
      <c r="BC97" s="517">
        <v>1046470</v>
      </c>
      <c r="BD97" s="518">
        <v>-64622</v>
      </c>
      <c r="BE97" s="519">
        <v>38973</v>
      </c>
      <c r="BF97" s="518">
        <v>-25649</v>
      </c>
      <c r="BG97" s="517">
        <v>1</v>
      </c>
      <c r="BH97" s="517">
        <v>127592</v>
      </c>
      <c r="BI97" s="518">
        <v>-5423</v>
      </c>
      <c r="BJ97" s="518">
        <v>6041</v>
      </c>
      <c r="BK97" s="518">
        <v>618</v>
      </c>
      <c r="BL97" s="520">
        <v>-25031</v>
      </c>
      <c r="BM97" s="517">
        <v>0</v>
      </c>
      <c r="BN97" s="518">
        <v>-25031</v>
      </c>
      <c r="BO97" s="517">
        <v>0</v>
      </c>
      <c r="BP97" s="517">
        <v>0</v>
      </c>
      <c r="BQ97" s="517">
        <v>0</v>
      </c>
      <c r="BR97" s="517">
        <v>2508</v>
      </c>
      <c r="BS97" s="517">
        <v>10628650</v>
      </c>
      <c r="BT97" s="518">
        <v>721023</v>
      </c>
      <c r="BU97" s="521">
        <v>58</v>
      </c>
      <c r="BV97" s="521">
        <v>1046470</v>
      </c>
      <c r="BW97" s="516">
        <v>38973</v>
      </c>
    </row>
    <row r="98" spans="1:75">
      <c r="B98" s="492" t="s">
        <v>112</v>
      </c>
      <c r="C98" s="525">
        <v>253195838</v>
      </c>
      <c r="D98" s="513">
        <v>1116166</v>
      </c>
      <c r="E98" s="513">
        <v>254312004</v>
      </c>
      <c r="F98" s="513">
        <v>133506743</v>
      </c>
      <c r="G98" s="513">
        <v>671301</v>
      </c>
      <c r="H98" s="531">
        <v>134178044</v>
      </c>
      <c r="I98" s="513">
        <v>43840899</v>
      </c>
      <c r="J98" s="513">
        <v>50402</v>
      </c>
      <c r="K98" s="513">
        <v>43891301</v>
      </c>
      <c r="L98" s="531">
        <v>2684078</v>
      </c>
      <c r="M98" s="531">
        <v>15171119</v>
      </c>
      <c r="N98" s="531">
        <v>2328263</v>
      </c>
      <c r="O98" s="531">
        <v>17499382</v>
      </c>
      <c r="P98" s="531">
        <v>452564809</v>
      </c>
      <c r="Q98" s="531">
        <v>435065427</v>
      </c>
      <c r="R98" s="531">
        <v>-254490</v>
      </c>
      <c r="S98" s="539">
        <v>-5076520</v>
      </c>
      <c r="U98" s="531"/>
      <c r="V98" s="531"/>
      <c r="W98" s="531"/>
      <c r="X98" s="516">
        <v>0</v>
      </c>
      <c r="Y98" s="531">
        <v>-147360</v>
      </c>
      <c r="Z98" s="531">
        <v>-147360</v>
      </c>
      <c r="AA98" s="513"/>
      <c r="AB98" s="533"/>
      <c r="AC98" s="533">
        <v>20304720</v>
      </c>
      <c r="AD98" s="534">
        <v>-1255416</v>
      </c>
      <c r="AE98" s="534">
        <v>1080036</v>
      </c>
      <c r="AF98" s="534">
        <v>-175380</v>
      </c>
      <c r="AG98" s="533"/>
      <c r="AH98" s="533">
        <v>135798748</v>
      </c>
      <c r="AI98" s="534">
        <v>-8021724</v>
      </c>
      <c r="AJ98" s="535">
        <v>8295848</v>
      </c>
      <c r="AK98" s="534">
        <v>274124</v>
      </c>
      <c r="AL98" s="533"/>
      <c r="AM98" s="533">
        <v>7615764</v>
      </c>
      <c r="AN98" s="534">
        <v>-469692</v>
      </c>
      <c r="AO98" s="534">
        <v>356428</v>
      </c>
      <c r="AP98" s="534">
        <v>-113264</v>
      </c>
      <c r="AQ98" s="533"/>
      <c r="AR98" s="533">
        <v>13270488</v>
      </c>
      <c r="AS98" s="534">
        <v>-381264</v>
      </c>
      <c r="AT98" s="534">
        <v>424704</v>
      </c>
      <c r="AU98" s="534">
        <v>43440</v>
      </c>
      <c r="AV98" s="533"/>
      <c r="AW98" s="533">
        <v>2819712</v>
      </c>
      <c r="AX98" s="534">
        <v>-143016</v>
      </c>
      <c r="AY98" s="534">
        <v>114096</v>
      </c>
      <c r="AZ98" s="534">
        <v>-28920</v>
      </c>
      <c r="BA98" s="536">
        <v>0</v>
      </c>
      <c r="BB98" s="533"/>
      <c r="BC98" s="533">
        <v>11841528</v>
      </c>
      <c r="BD98" s="534">
        <v>-775464</v>
      </c>
      <c r="BE98" s="535">
        <v>620688</v>
      </c>
      <c r="BF98" s="534">
        <v>-154776</v>
      </c>
      <c r="BG98" s="533"/>
      <c r="BH98" s="533">
        <v>1531104</v>
      </c>
      <c r="BI98" s="534">
        <v>-65076</v>
      </c>
      <c r="BJ98" s="534">
        <v>72492</v>
      </c>
      <c r="BK98" s="534">
        <v>7416</v>
      </c>
      <c r="BL98" s="536">
        <v>-147360</v>
      </c>
      <c r="BM98" s="517">
        <v>0</v>
      </c>
      <c r="BN98" s="534">
        <v>-147360</v>
      </c>
      <c r="BO98" s="517">
        <v>0</v>
      </c>
      <c r="BP98" s="517">
        <v>0</v>
      </c>
      <c r="BQ98" s="517">
        <v>0</v>
      </c>
      <c r="BS98" s="533">
        <v>143414512</v>
      </c>
      <c r="BT98" s="534">
        <v>8652276</v>
      </c>
      <c r="BV98" s="533">
        <v>11841528</v>
      </c>
      <c r="BW98" s="534">
        <v>620688</v>
      </c>
    </row>
    <row r="99" spans="1:75">
      <c r="A99" s="491">
        <f t="shared" ref="A99:A110" si="7">A86+1</f>
        <v>2010</v>
      </c>
      <c r="B99" s="491">
        <v>1</v>
      </c>
      <c r="C99" s="522">
        <v>23177882</v>
      </c>
      <c r="D99" s="531">
        <v>1060698</v>
      </c>
      <c r="E99" s="531">
        <v>24238580</v>
      </c>
      <c r="F99" s="525">
        <v>10485672</v>
      </c>
      <c r="G99" s="525">
        <v>-1196232</v>
      </c>
      <c r="H99" s="522">
        <v>9289440</v>
      </c>
      <c r="I99" s="525">
        <v>3111352</v>
      </c>
      <c r="J99" s="531">
        <v>-84056</v>
      </c>
      <c r="K99" s="531">
        <v>3027296</v>
      </c>
      <c r="L99" s="522">
        <v>225644</v>
      </c>
      <c r="M99" s="522">
        <v>1401300</v>
      </c>
      <c r="N99" s="522">
        <v>196945</v>
      </c>
      <c r="O99" s="531">
        <v>1598245</v>
      </c>
      <c r="P99" s="531">
        <v>38379205</v>
      </c>
      <c r="Q99" s="531">
        <v>36780960</v>
      </c>
      <c r="R99" s="531"/>
      <c r="S99" s="539">
        <v>-1240460</v>
      </c>
      <c r="U99" s="531"/>
      <c r="V99" s="516"/>
      <c r="W99" s="516"/>
      <c r="X99" s="516">
        <v>0</v>
      </c>
      <c r="Y99" s="518">
        <v>-25031</v>
      </c>
      <c r="Z99" s="516">
        <v>-25031</v>
      </c>
      <c r="AA99" s="513"/>
      <c r="AB99" s="517">
        <v>888</v>
      </c>
      <c r="AC99" s="517">
        <v>1692060</v>
      </c>
      <c r="AD99" s="518">
        <v>-104618</v>
      </c>
      <c r="AE99" s="518">
        <v>90003</v>
      </c>
      <c r="AF99" s="518">
        <v>-14615</v>
      </c>
      <c r="AG99" s="517">
        <v>2414</v>
      </c>
      <c r="AH99" s="517">
        <v>9994003</v>
      </c>
      <c r="AI99" s="518">
        <v>-668477</v>
      </c>
      <c r="AJ99" s="519">
        <v>700796</v>
      </c>
      <c r="AK99" s="518">
        <v>32319</v>
      </c>
      <c r="AL99" s="517">
        <v>94</v>
      </c>
      <c r="AM99" s="517">
        <v>634647</v>
      </c>
      <c r="AN99" s="518">
        <v>-39141</v>
      </c>
      <c r="AO99" s="518">
        <v>20227</v>
      </c>
      <c r="AP99" s="518">
        <v>-18914</v>
      </c>
      <c r="AQ99" s="517">
        <v>8</v>
      </c>
      <c r="AR99" s="517">
        <v>1105874</v>
      </c>
      <c r="AS99" s="518">
        <v>-31772</v>
      </c>
      <c r="AT99" s="518">
        <v>35392</v>
      </c>
      <c r="AU99" s="518">
        <v>3620</v>
      </c>
      <c r="AV99" s="517">
        <v>3</v>
      </c>
      <c r="AW99" s="517">
        <v>234976</v>
      </c>
      <c r="AX99" s="518">
        <v>-11918</v>
      </c>
      <c r="AY99" s="518">
        <v>9508</v>
      </c>
      <c r="AZ99" s="518">
        <v>-2410</v>
      </c>
      <c r="BA99" s="520">
        <v>0</v>
      </c>
      <c r="BB99" s="517">
        <v>58</v>
      </c>
      <c r="BC99" s="517">
        <v>1046470</v>
      </c>
      <c r="BD99" s="518">
        <v>-64622</v>
      </c>
      <c r="BE99" s="519">
        <v>38973</v>
      </c>
      <c r="BF99" s="518">
        <v>-25649</v>
      </c>
      <c r="BG99" s="517">
        <v>1</v>
      </c>
      <c r="BH99" s="517">
        <v>127592</v>
      </c>
      <c r="BI99" s="518">
        <v>-5423</v>
      </c>
      <c r="BJ99" s="518">
        <v>6041</v>
      </c>
      <c r="BK99" s="518">
        <v>618</v>
      </c>
      <c r="BL99" s="520">
        <v>-25031</v>
      </c>
      <c r="BM99" s="517">
        <v>0</v>
      </c>
      <c r="BN99" s="518">
        <v>-25031</v>
      </c>
      <c r="BO99" s="517">
        <v>0</v>
      </c>
      <c r="BP99" s="517">
        <v>0</v>
      </c>
      <c r="BQ99" s="517">
        <v>0</v>
      </c>
      <c r="BR99" s="517">
        <v>2508</v>
      </c>
      <c r="BS99" s="517">
        <v>10628650</v>
      </c>
      <c r="BT99" s="518">
        <v>721023</v>
      </c>
      <c r="BU99" s="521">
        <v>58</v>
      </c>
      <c r="BV99" s="521">
        <v>1046470</v>
      </c>
      <c r="BW99" s="516">
        <v>38973</v>
      </c>
    </row>
    <row r="100" spans="1:75">
      <c r="A100" s="491">
        <f t="shared" si="7"/>
        <v>2010</v>
      </c>
      <c r="B100" s="491">
        <v>2</v>
      </c>
      <c r="C100" s="522">
        <v>20548275</v>
      </c>
      <c r="D100" s="531">
        <v>-2221304</v>
      </c>
      <c r="E100" s="531">
        <v>18326971</v>
      </c>
      <c r="F100" s="525">
        <v>10389285</v>
      </c>
      <c r="G100" s="525">
        <v>-526817</v>
      </c>
      <c r="H100" s="522">
        <v>9862468</v>
      </c>
      <c r="I100" s="525">
        <v>3059253</v>
      </c>
      <c r="J100" s="531">
        <v>-20909</v>
      </c>
      <c r="K100" s="531">
        <v>3038344</v>
      </c>
      <c r="L100" s="522">
        <v>225953</v>
      </c>
      <c r="M100" s="522">
        <v>1172747</v>
      </c>
      <c r="N100" s="522">
        <v>168002</v>
      </c>
      <c r="O100" s="531">
        <v>1340749</v>
      </c>
      <c r="P100" s="531">
        <v>32794485</v>
      </c>
      <c r="Q100" s="531">
        <v>31453736</v>
      </c>
      <c r="R100" s="531"/>
      <c r="S100" s="539">
        <v>-800556</v>
      </c>
      <c r="U100" s="531"/>
      <c r="V100" s="516"/>
      <c r="W100" s="516"/>
      <c r="X100" s="516">
        <v>0</v>
      </c>
      <c r="Y100" s="518">
        <v>-25031</v>
      </c>
      <c r="Z100" s="516">
        <v>-25031</v>
      </c>
      <c r="AA100" s="513"/>
      <c r="AB100" s="517">
        <v>888</v>
      </c>
      <c r="AC100" s="517">
        <v>1692060</v>
      </c>
      <c r="AD100" s="518">
        <v>-104618</v>
      </c>
      <c r="AE100" s="518">
        <v>90003</v>
      </c>
      <c r="AF100" s="518">
        <v>-14615</v>
      </c>
      <c r="AG100" s="517">
        <v>2414</v>
      </c>
      <c r="AH100" s="517">
        <v>9994003</v>
      </c>
      <c r="AI100" s="518">
        <v>-668477</v>
      </c>
      <c r="AJ100" s="519">
        <v>700796</v>
      </c>
      <c r="AK100" s="518">
        <v>32319</v>
      </c>
      <c r="AL100" s="517">
        <v>94</v>
      </c>
      <c r="AM100" s="517">
        <v>634647</v>
      </c>
      <c r="AN100" s="518">
        <v>-39141</v>
      </c>
      <c r="AO100" s="518">
        <v>20227</v>
      </c>
      <c r="AP100" s="518">
        <v>-18914</v>
      </c>
      <c r="AQ100" s="517">
        <v>8</v>
      </c>
      <c r="AR100" s="517">
        <v>1105874</v>
      </c>
      <c r="AS100" s="518">
        <v>-31772</v>
      </c>
      <c r="AT100" s="518">
        <v>35392</v>
      </c>
      <c r="AU100" s="518">
        <v>3620</v>
      </c>
      <c r="AV100" s="517">
        <v>3</v>
      </c>
      <c r="AW100" s="517">
        <v>234976</v>
      </c>
      <c r="AX100" s="518">
        <v>-11918</v>
      </c>
      <c r="AY100" s="518">
        <v>9508</v>
      </c>
      <c r="AZ100" s="518">
        <v>-2410</v>
      </c>
      <c r="BA100" s="520">
        <v>0</v>
      </c>
      <c r="BB100" s="517">
        <v>58</v>
      </c>
      <c r="BC100" s="517">
        <v>1046470</v>
      </c>
      <c r="BD100" s="518">
        <v>-64622</v>
      </c>
      <c r="BE100" s="519">
        <v>38973</v>
      </c>
      <c r="BF100" s="518">
        <v>-25649</v>
      </c>
      <c r="BG100" s="517">
        <v>1</v>
      </c>
      <c r="BH100" s="517">
        <v>127592</v>
      </c>
      <c r="BI100" s="518">
        <v>-5423</v>
      </c>
      <c r="BJ100" s="518">
        <v>6041</v>
      </c>
      <c r="BK100" s="518">
        <v>618</v>
      </c>
      <c r="BL100" s="520">
        <v>-25031</v>
      </c>
      <c r="BM100" s="517">
        <v>0</v>
      </c>
      <c r="BN100" s="518">
        <v>-25031</v>
      </c>
      <c r="BO100" s="517">
        <v>0</v>
      </c>
      <c r="BP100" s="517">
        <v>0</v>
      </c>
      <c r="BQ100" s="517">
        <v>0</v>
      </c>
      <c r="BR100" s="517">
        <v>2508</v>
      </c>
      <c r="BS100" s="517">
        <v>10628650</v>
      </c>
      <c r="BT100" s="518">
        <v>721023</v>
      </c>
      <c r="BU100" s="521">
        <v>58</v>
      </c>
      <c r="BV100" s="521">
        <v>1046470</v>
      </c>
      <c r="BW100" s="516">
        <v>38973</v>
      </c>
    </row>
    <row r="101" spans="1:75">
      <c r="A101" s="491">
        <f t="shared" si="7"/>
        <v>2010</v>
      </c>
      <c r="B101" s="491">
        <v>3</v>
      </c>
      <c r="C101" s="522">
        <v>18535806</v>
      </c>
      <c r="D101" s="531">
        <v>430581</v>
      </c>
      <c r="E101" s="531">
        <v>18966387</v>
      </c>
      <c r="F101" s="525">
        <v>10132210</v>
      </c>
      <c r="G101" s="525">
        <v>483743</v>
      </c>
      <c r="H101" s="522">
        <v>10615953</v>
      </c>
      <c r="I101" s="525">
        <v>3301618</v>
      </c>
      <c r="J101" s="531">
        <v>72222</v>
      </c>
      <c r="K101" s="531">
        <v>3373840</v>
      </c>
      <c r="L101" s="522">
        <v>226185</v>
      </c>
      <c r="M101" s="522">
        <v>1170505</v>
      </c>
      <c r="N101" s="522">
        <v>174349</v>
      </c>
      <c r="O101" s="531">
        <v>1344854</v>
      </c>
      <c r="P101" s="531">
        <v>34527219</v>
      </c>
      <c r="Q101" s="531">
        <v>33182365</v>
      </c>
      <c r="R101" s="531"/>
      <c r="S101" s="539">
        <v>-958357</v>
      </c>
      <c r="U101" s="531"/>
      <c r="V101" s="516"/>
      <c r="W101" s="516"/>
      <c r="X101" s="516">
        <v>0</v>
      </c>
      <c r="Y101" s="518">
        <v>-25031</v>
      </c>
      <c r="Z101" s="516">
        <v>-25031</v>
      </c>
      <c r="AA101" s="513"/>
      <c r="AB101" s="517">
        <v>888</v>
      </c>
      <c r="AC101" s="517">
        <v>1692060</v>
      </c>
      <c r="AD101" s="518">
        <v>-104618</v>
      </c>
      <c r="AE101" s="518">
        <v>90003</v>
      </c>
      <c r="AF101" s="518">
        <v>-14615</v>
      </c>
      <c r="AG101" s="517">
        <v>2414</v>
      </c>
      <c r="AH101" s="517">
        <v>9994003</v>
      </c>
      <c r="AI101" s="518">
        <v>-668477</v>
      </c>
      <c r="AJ101" s="519">
        <v>700796</v>
      </c>
      <c r="AK101" s="518">
        <v>32319</v>
      </c>
      <c r="AL101" s="517">
        <v>94</v>
      </c>
      <c r="AM101" s="517">
        <v>634647</v>
      </c>
      <c r="AN101" s="518">
        <v>-39141</v>
      </c>
      <c r="AO101" s="518">
        <v>20227</v>
      </c>
      <c r="AP101" s="518">
        <v>-18914</v>
      </c>
      <c r="AQ101" s="517">
        <v>8</v>
      </c>
      <c r="AR101" s="517">
        <v>1105874</v>
      </c>
      <c r="AS101" s="518">
        <v>-31772</v>
      </c>
      <c r="AT101" s="518">
        <v>35392</v>
      </c>
      <c r="AU101" s="518">
        <v>3620</v>
      </c>
      <c r="AV101" s="517">
        <v>3</v>
      </c>
      <c r="AW101" s="517">
        <v>234976</v>
      </c>
      <c r="AX101" s="518">
        <v>-11918</v>
      </c>
      <c r="AY101" s="518">
        <v>9508</v>
      </c>
      <c r="AZ101" s="518">
        <v>-2410</v>
      </c>
      <c r="BA101" s="520">
        <v>0</v>
      </c>
      <c r="BB101" s="517">
        <v>58</v>
      </c>
      <c r="BC101" s="517">
        <v>1046470</v>
      </c>
      <c r="BD101" s="518">
        <v>-64622</v>
      </c>
      <c r="BE101" s="519">
        <v>38973</v>
      </c>
      <c r="BF101" s="518">
        <v>-25649</v>
      </c>
      <c r="BG101" s="517">
        <v>1</v>
      </c>
      <c r="BH101" s="517">
        <v>127592</v>
      </c>
      <c r="BI101" s="518">
        <v>-5423</v>
      </c>
      <c r="BJ101" s="518">
        <v>6041</v>
      </c>
      <c r="BK101" s="518">
        <v>618</v>
      </c>
      <c r="BL101" s="520">
        <v>-25031</v>
      </c>
      <c r="BM101" s="517">
        <v>0</v>
      </c>
      <c r="BN101" s="518">
        <v>-25031</v>
      </c>
      <c r="BO101" s="517">
        <v>0</v>
      </c>
      <c r="BP101" s="517">
        <v>0</v>
      </c>
      <c r="BQ101" s="517">
        <v>0</v>
      </c>
      <c r="BR101" s="517">
        <v>2508</v>
      </c>
      <c r="BS101" s="517">
        <v>10628650</v>
      </c>
      <c r="BT101" s="518">
        <v>721023</v>
      </c>
      <c r="BU101" s="521">
        <v>58</v>
      </c>
      <c r="BV101" s="521">
        <v>1046470</v>
      </c>
      <c r="BW101" s="516">
        <v>38973</v>
      </c>
    </row>
    <row r="102" spans="1:75">
      <c r="A102" s="491">
        <f t="shared" si="7"/>
        <v>2010</v>
      </c>
      <c r="B102" s="491">
        <v>4</v>
      </c>
      <c r="C102" s="522">
        <v>16606870</v>
      </c>
      <c r="D102" s="531">
        <v>-940277</v>
      </c>
      <c r="E102" s="531">
        <v>15666593</v>
      </c>
      <c r="F102" s="525">
        <v>10269246</v>
      </c>
      <c r="G102" s="525">
        <v>507025</v>
      </c>
      <c r="H102" s="522">
        <v>10776271</v>
      </c>
      <c r="I102" s="525">
        <v>3403690</v>
      </c>
      <c r="J102" s="531">
        <v>77163</v>
      </c>
      <c r="K102" s="531">
        <v>3480853</v>
      </c>
      <c r="L102" s="522">
        <v>226424</v>
      </c>
      <c r="M102" s="522">
        <v>1106913</v>
      </c>
      <c r="N102" s="522">
        <v>180050</v>
      </c>
      <c r="O102" s="531">
        <v>1286963</v>
      </c>
      <c r="P102" s="531">
        <v>31437104</v>
      </c>
      <c r="Q102" s="531">
        <v>30150141</v>
      </c>
      <c r="R102" s="531"/>
      <c r="S102" s="539">
        <v>-695063</v>
      </c>
      <c r="U102" s="531"/>
      <c r="V102" s="516"/>
      <c r="W102" s="516"/>
      <c r="X102" s="516">
        <v>0</v>
      </c>
      <c r="Y102" s="518">
        <v>-25031</v>
      </c>
      <c r="Z102" s="516">
        <v>-25031</v>
      </c>
      <c r="AA102" s="513"/>
      <c r="AB102" s="517">
        <v>888</v>
      </c>
      <c r="AC102" s="517">
        <v>1692060</v>
      </c>
      <c r="AD102" s="518">
        <v>-104618</v>
      </c>
      <c r="AE102" s="518">
        <v>90003</v>
      </c>
      <c r="AF102" s="518">
        <v>-14615</v>
      </c>
      <c r="AG102" s="517">
        <v>2414</v>
      </c>
      <c r="AH102" s="517">
        <v>9994003</v>
      </c>
      <c r="AI102" s="518">
        <v>-668477</v>
      </c>
      <c r="AJ102" s="519">
        <v>700796</v>
      </c>
      <c r="AK102" s="518">
        <v>32319</v>
      </c>
      <c r="AL102" s="517">
        <v>94</v>
      </c>
      <c r="AM102" s="517">
        <v>634647</v>
      </c>
      <c r="AN102" s="518">
        <v>-39141</v>
      </c>
      <c r="AO102" s="518">
        <v>20227</v>
      </c>
      <c r="AP102" s="518">
        <v>-18914</v>
      </c>
      <c r="AQ102" s="517">
        <v>8</v>
      </c>
      <c r="AR102" s="517">
        <v>1105874</v>
      </c>
      <c r="AS102" s="518">
        <v>-31772</v>
      </c>
      <c r="AT102" s="518">
        <v>35392</v>
      </c>
      <c r="AU102" s="518">
        <v>3620</v>
      </c>
      <c r="AV102" s="517">
        <v>3</v>
      </c>
      <c r="AW102" s="517">
        <v>234976</v>
      </c>
      <c r="AX102" s="518">
        <v>-11918</v>
      </c>
      <c r="AY102" s="518">
        <v>9508</v>
      </c>
      <c r="AZ102" s="518">
        <v>-2410</v>
      </c>
      <c r="BA102" s="520">
        <v>0</v>
      </c>
      <c r="BB102" s="517">
        <v>58</v>
      </c>
      <c r="BC102" s="517">
        <v>1046470</v>
      </c>
      <c r="BD102" s="518">
        <v>-64622</v>
      </c>
      <c r="BE102" s="519">
        <v>38973</v>
      </c>
      <c r="BF102" s="518">
        <v>-25649</v>
      </c>
      <c r="BG102" s="517">
        <v>1</v>
      </c>
      <c r="BH102" s="517">
        <v>127592</v>
      </c>
      <c r="BI102" s="518">
        <v>-5423</v>
      </c>
      <c r="BJ102" s="518">
        <v>6041</v>
      </c>
      <c r="BK102" s="518">
        <v>618</v>
      </c>
      <c r="BL102" s="520">
        <v>-25031</v>
      </c>
      <c r="BM102" s="517">
        <v>0</v>
      </c>
      <c r="BN102" s="518">
        <v>-25031</v>
      </c>
      <c r="BO102" s="517">
        <v>0</v>
      </c>
      <c r="BP102" s="517">
        <v>0</v>
      </c>
      <c r="BQ102" s="517">
        <v>0</v>
      </c>
      <c r="BR102" s="517">
        <v>2508</v>
      </c>
      <c r="BS102" s="517">
        <v>10628650</v>
      </c>
      <c r="BT102" s="518">
        <v>721023</v>
      </c>
      <c r="BU102" s="521">
        <v>58</v>
      </c>
      <c r="BV102" s="521">
        <v>1046470</v>
      </c>
      <c r="BW102" s="516">
        <v>38973</v>
      </c>
    </row>
    <row r="103" spans="1:75">
      <c r="A103" s="491">
        <f t="shared" si="7"/>
        <v>2010</v>
      </c>
      <c r="B103" s="491">
        <v>5</v>
      </c>
      <c r="C103" s="522">
        <v>18344901</v>
      </c>
      <c r="D103" s="531">
        <v>2459896</v>
      </c>
      <c r="E103" s="531">
        <v>20804797</v>
      </c>
      <c r="F103" s="525">
        <v>11114966</v>
      </c>
      <c r="G103" s="525">
        <v>1856271</v>
      </c>
      <c r="H103" s="522">
        <v>12971237</v>
      </c>
      <c r="I103" s="525">
        <v>3816254</v>
      </c>
      <c r="J103" s="531">
        <v>126720</v>
      </c>
      <c r="K103" s="531">
        <v>3942974</v>
      </c>
      <c r="L103" s="522">
        <v>226657</v>
      </c>
      <c r="M103" s="522">
        <v>1303651</v>
      </c>
      <c r="N103" s="522">
        <v>207005</v>
      </c>
      <c r="O103" s="531">
        <v>1510656</v>
      </c>
      <c r="P103" s="531">
        <v>39456321</v>
      </c>
      <c r="Q103" s="531">
        <v>37945665</v>
      </c>
      <c r="R103" s="531"/>
      <c r="S103" s="539">
        <v>-250269</v>
      </c>
      <c r="U103" s="531"/>
      <c r="V103" s="516"/>
      <c r="W103" s="516"/>
      <c r="X103" s="516">
        <v>0</v>
      </c>
      <c r="Y103" s="518">
        <v>-25031</v>
      </c>
      <c r="Z103" s="516">
        <v>-25031</v>
      </c>
      <c r="AA103" s="513"/>
      <c r="AB103" s="517">
        <v>888</v>
      </c>
      <c r="AC103" s="517">
        <v>1692060</v>
      </c>
      <c r="AD103" s="518">
        <v>-104618</v>
      </c>
      <c r="AE103" s="518">
        <v>90003</v>
      </c>
      <c r="AF103" s="518">
        <v>-14615</v>
      </c>
      <c r="AG103" s="517">
        <v>2414</v>
      </c>
      <c r="AH103" s="517">
        <v>9994003</v>
      </c>
      <c r="AI103" s="518">
        <v>-668477</v>
      </c>
      <c r="AJ103" s="519">
        <v>700796</v>
      </c>
      <c r="AK103" s="518">
        <v>32319</v>
      </c>
      <c r="AL103" s="517">
        <v>94</v>
      </c>
      <c r="AM103" s="517">
        <v>634647</v>
      </c>
      <c r="AN103" s="518">
        <v>-39141</v>
      </c>
      <c r="AO103" s="518">
        <v>20227</v>
      </c>
      <c r="AP103" s="518">
        <v>-18914</v>
      </c>
      <c r="AQ103" s="517">
        <v>8</v>
      </c>
      <c r="AR103" s="517">
        <v>1105874</v>
      </c>
      <c r="AS103" s="518">
        <v>-31772</v>
      </c>
      <c r="AT103" s="518">
        <v>35392</v>
      </c>
      <c r="AU103" s="518">
        <v>3620</v>
      </c>
      <c r="AV103" s="517">
        <v>3</v>
      </c>
      <c r="AW103" s="517">
        <v>234976</v>
      </c>
      <c r="AX103" s="518">
        <v>-11918</v>
      </c>
      <c r="AY103" s="518">
        <v>9508</v>
      </c>
      <c r="AZ103" s="518">
        <v>-2410</v>
      </c>
      <c r="BA103" s="520">
        <v>0</v>
      </c>
      <c r="BB103" s="517">
        <v>58</v>
      </c>
      <c r="BC103" s="517">
        <v>1046470</v>
      </c>
      <c r="BD103" s="518">
        <v>-64622</v>
      </c>
      <c r="BE103" s="519">
        <v>38973</v>
      </c>
      <c r="BF103" s="518">
        <v>-25649</v>
      </c>
      <c r="BG103" s="517">
        <v>1</v>
      </c>
      <c r="BH103" s="517">
        <v>127592</v>
      </c>
      <c r="BI103" s="518">
        <v>-5423</v>
      </c>
      <c r="BJ103" s="518">
        <v>6041</v>
      </c>
      <c r="BK103" s="518">
        <v>618</v>
      </c>
      <c r="BL103" s="520">
        <v>-25031</v>
      </c>
      <c r="BM103" s="517">
        <v>0</v>
      </c>
      <c r="BN103" s="518">
        <v>-25031</v>
      </c>
      <c r="BO103" s="517">
        <v>0</v>
      </c>
      <c r="BP103" s="517">
        <v>0</v>
      </c>
      <c r="BQ103" s="517">
        <v>0</v>
      </c>
      <c r="BR103" s="517">
        <v>2508</v>
      </c>
      <c r="BS103" s="517">
        <v>10628650</v>
      </c>
      <c r="BT103" s="518">
        <v>721023</v>
      </c>
      <c r="BU103" s="521">
        <v>58</v>
      </c>
      <c r="BV103" s="521">
        <v>1046470</v>
      </c>
      <c r="BW103" s="516">
        <v>38973</v>
      </c>
    </row>
    <row r="104" spans="1:75">
      <c r="A104" s="491">
        <f t="shared" si="7"/>
        <v>2010</v>
      </c>
      <c r="B104" s="491">
        <v>6</v>
      </c>
      <c r="C104" s="522">
        <v>23762679</v>
      </c>
      <c r="D104" s="531">
        <v>2485916</v>
      </c>
      <c r="E104" s="531">
        <v>26248595</v>
      </c>
      <c r="F104" s="525">
        <v>12455945</v>
      </c>
      <c r="G104" s="525">
        <v>-41100</v>
      </c>
      <c r="H104" s="522">
        <v>12414845</v>
      </c>
      <c r="I104" s="525">
        <v>4492429</v>
      </c>
      <c r="J104" s="531">
        <v>27604</v>
      </c>
      <c r="K104" s="531">
        <v>4520033</v>
      </c>
      <c r="L104" s="522">
        <v>227014</v>
      </c>
      <c r="M104" s="522">
        <v>1402860</v>
      </c>
      <c r="N104" s="522">
        <v>221504</v>
      </c>
      <c r="O104" s="531">
        <v>1624364</v>
      </c>
      <c r="P104" s="531">
        <v>45034851</v>
      </c>
      <c r="Q104" s="531">
        <v>43410487</v>
      </c>
      <c r="R104" s="531"/>
      <c r="S104" s="539">
        <v>-859082</v>
      </c>
      <c r="U104" s="531"/>
      <c r="V104" s="516"/>
      <c r="W104" s="516"/>
      <c r="X104" s="516">
        <v>0</v>
      </c>
      <c r="Y104" s="518">
        <v>13222</v>
      </c>
      <c r="Z104" s="516">
        <v>13222</v>
      </c>
      <c r="AA104" s="513"/>
      <c r="AB104" s="517">
        <v>888</v>
      </c>
      <c r="AC104" s="517">
        <v>1692060</v>
      </c>
      <c r="AD104" s="518">
        <v>-104618</v>
      </c>
      <c r="AE104" s="518">
        <v>90003</v>
      </c>
      <c r="AF104" s="518">
        <v>-14615</v>
      </c>
      <c r="AG104" s="517">
        <v>2414</v>
      </c>
      <c r="AH104" s="517">
        <v>13961681</v>
      </c>
      <c r="AI104" s="518">
        <v>-668477</v>
      </c>
      <c r="AJ104" s="519">
        <v>672370</v>
      </c>
      <c r="AK104" s="518">
        <v>3893</v>
      </c>
      <c r="AL104" s="517">
        <v>94</v>
      </c>
      <c r="AM104" s="517">
        <v>634647</v>
      </c>
      <c r="AN104" s="518">
        <v>-39141</v>
      </c>
      <c r="AO104" s="518">
        <v>48653</v>
      </c>
      <c r="AP104" s="518">
        <v>9512</v>
      </c>
      <c r="AQ104" s="517">
        <v>8</v>
      </c>
      <c r="AR104" s="517">
        <v>1105874</v>
      </c>
      <c r="AS104" s="518">
        <v>-31772</v>
      </c>
      <c r="AT104" s="518">
        <v>35392</v>
      </c>
      <c r="AU104" s="518">
        <v>3620</v>
      </c>
      <c r="AV104" s="517">
        <v>3</v>
      </c>
      <c r="AW104" s="517">
        <v>234976</v>
      </c>
      <c r="AX104" s="518">
        <v>-11918</v>
      </c>
      <c r="AY104" s="518">
        <v>9508</v>
      </c>
      <c r="AZ104" s="518">
        <v>-2410</v>
      </c>
      <c r="BA104" s="520">
        <v>0</v>
      </c>
      <c r="BB104" s="517">
        <v>58</v>
      </c>
      <c r="BC104" s="517">
        <v>867442</v>
      </c>
      <c r="BD104" s="518">
        <v>-64622</v>
      </c>
      <c r="BE104" s="519">
        <v>77226</v>
      </c>
      <c r="BF104" s="518">
        <v>12604</v>
      </c>
      <c r="BG104" s="517">
        <v>1</v>
      </c>
      <c r="BH104" s="517">
        <v>127592</v>
      </c>
      <c r="BI104" s="518">
        <v>-5423</v>
      </c>
      <c r="BJ104" s="518">
        <v>6041</v>
      </c>
      <c r="BK104" s="518">
        <v>618</v>
      </c>
      <c r="BL104" s="520">
        <v>13222</v>
      </c>
      <c r="BM104" s="517">
        <v>0</v>
      </c>
      <c r="BN104" s="518">
        <v>13222</v>
      </c>
      <c r="BO104" s="517">
        <v>0</v>
      </c>
      <c r="BP104" s="517">
        <v>0</v>
      </c>
      <c r="BQ104" s="517">
        <v>0</v>
      </c>
      <c r="BR104" s="517">
        <v>2508</v>
      </c>
      <c r="BS104" s="517">
        <v>14596328</v>
      </c>
      <c r="BT104" s="518">
        <v>721023</v>
      </c>
      <c r="BU104" s="521">
        <v>58</v>
      </c>
      <c r="BV104" s="521">
        <v>867442</v>
      </c>
      <c r="BW104" s="516">
        <v>77226</v>
      </c>
    </row>
    <row r="105" spans="1:75">
      <c r="A105" s="491">
        <f t="shared" si="7"/>
        <v>2010</v>
      </c>
      <c r="B105" s="491">
        <v>7</v>
      </c>
      <c r="C105" s="522">
        <v>26730737</v>
      </c>
      <c r="D105" s="531">
        <v>1280140</v>
      </c>
      <c r="E105" s="531">
        <v>28010877</v>
      </c>
      <c r="F105" s="525">
        <v>12786097</v>
      </c>
      <c r="G105" s="525">
        <v>-25804</v>
      </c>
      <c r="H105" s="522">
        <v>12760293</v>
      </c>
      <c r="I105" s="525">
        <v>4384975</v>
      </c>
      <c r="J105" s="531">
        <v>-47942</v>
      </c>
      <c r="K105" s="531">
        <v>4337033</v>
      </c>
      <c r="L105" s="522">
        <v>227171</v>
      </c>
      <c r="M105" s="522">
        <v>1539005</v>
      </c>
      <c r="N105" s="522">
        <v>245955</v>
      </c>
      <c r="O105" s="531">
        <v>1784960</v>
      </c>
      <c r="P105" s="531">
        <v>47120334</v>
      </c>
      <c r="Q105" s="531">
        <v>45335374</v>
      </c>
      <c r="R105" s="531"/>
      <c r="S105" s="539">
        <v>-427765</v>
      </c>
      <c r="U105" s="531"/>
      <c r="V105" s="516"/>
      <c r="W105" s="516"/>
      <c r="X105" s="516">
        <v>0</v>
      </c>
      <c r="Y105" s="518">
        <v>13222</v>
      </c>
      <c r="Z105" s="516">
        <v>13222</v>
      </c>
      <c r="AA105" s="513"/>
      <c r="AB105" s="517">
        <v>888</v>
      </c>
      <c r="AC105" s="517">
        <v>1692060</v>
      </c>
      <c r="AD105" s="518">
        <v>-104618</v>
      </c>
      <c r="AE105" s="518">
        <v>90003</v>
      </c>
      <c r="AF105" s="518">
        <v>-14615</v>
      </c>
      <c r="AG105" s="517">
        <v>2414</v>
      </c>
      <c r="AH105" s="517">
        <v>13961681</v>
      </c>
      <c r="AI105" s="518">
        <v>-668477</v>
      </c>
      <c r="AJ105" s="519">
        <v>672370</v>
      </c>
      <c r="AK105" s="518">
        <v>3893</v>
      </c>
      <c r="AL105" s="517">
        <v>94</v>
      </c>
      <c r="AM105" s="517">
        <v>634647</v>
      </c>
      <c r="AN105" s="518">
        <v>-39141</v>
      </c>
      <c r="AO105" s="518">
        <v>48653</v>
      </c>
      <c r="AP105" s="518">
        <v>9512</v>
      </c>
      <c r="AQ105" s="517">
        <v>8</v>
      </c>
      <c r="AR105" s="517">
        <v>1105874</v>
      </c>
      <c r="AS105" s="518">
        <v>-31772</v>
      </c>
      <c r="AT105" s="518">
        <v>35392</v>
      </c>
      <c r="AU105" s="518">
        <v>3620</v>
      </c>
      <c r="AV105" s="517">
        <v>3</v>
      </c>
      <c r="AW105" s="517">
        <v>234976</v>
      </c>
      <c r="AX105" s="518">
        <v>-11918</v>
      </c>
      <c r="AY105" s="518">
        <v>9508</v>
      </c>
      <c r="AZ105" s="518">
        <v>-2410</v>
      </c>
      <c r="BA105" s="520">
        <v>0</v>
      </c>
      <c r="BB105" s="517">
        <v>58</v>
      </c>
      <c r="BC105" s="517">
        <v>867442</v>
      </c>
      <c r="BD105" s="518">
        <v>-64622</v>
      </c>
      <c r="BE105" s="519">
        <v>77226</v>
      </c>
      <c r="BF105" s="518">
        <v>12604</v>
      </c>
      <c r="BG105" s="517">
        <v>1</v>
      </c>
      <c r="BH105" s="517">
        <v>127592</v>
      </c>
      <c r="BI105" s="518">
        <v>-5423</v>
      </c>
      <c r="BJ105" s="518">
        <v>6041</v>
      </c>
      <c r="BK105" s="518">
        <v>618</v>
      </c>
      <c r="BL105" s="520">
        <v>13222</v>
      </c>
      <c r="BM105" s="517">
        <v>0</v>
      </c>
      <c r="BN105" s="518">
        <v>13222</v>
      </c>
      <c r="BO105" s="517">
        <v>0</v>
      </c>
      <c r="BP105" s="517">
        <v>0</v>
      </c>
      <c r="BQ105" s="517">
        <v>0</v>
      </c>
      <c r="BR105" s="517">
        <v>2508</v>
      </c>
      <c r="BS105" s="517">
        <v>14596328</v>
      </c>
      <c r="BT105" s="518">
        <v>721023</v>
      </c>
      <c r="BU105" s="521">
        <v>58</v>
      </c>
      <c r="BV105" s="521">
        <v>867442</v>
      </c>
      <c r="BW105" s="516">
        <v>77226</v>
      </c>
    </row>
    <row r="106" spans="1:75">
      <c r="A106" s="491">
        <f t="shared" si="7"/>
        <v>2010</v>
      </c>
      <c r="B106" s="491">
        <v>8</v>
      </c>
      <c r="C106" s="522">
        <v>27876241</v>
      </c>
      <c r="D106" s="531">
        <v>933356</v>
      </c>
      <c r="E106" s="531">
        <v>28809597</v>
      </c>
      <c r="F106" s="525">
        <v>13025413</v>
      </c>
      <c r="G106" s="525">
        <v>-179722</v>
      </c>
      <c r="H106" s="522">
        <v>12845691</v>
      </c>
      <c r="I106" s="525">
        <v>4419939</v>
      </c>
      <c r="J106" s="531">
        <v>-89894</v>
      </c>
      <c r="K106" s="531">
        <v>4330045</v>
      </c>
      <c r="L106" s="522">
        <v>227396</v>
      </c>
      <c r="M106" s="522">
        <v>1514025</v>
      </c>
      <c r="N106" s="522">
        <v>245608</v>
      </c>
      <c r="O106" s="531">
        <v>1759633</v>
      </c>
      <c r="P106" s="531">
        <v>47972362</v>
      </c>
      <c r="Q106" s="531">
        <v>46212729</v>
      </c>
      <c r="R106" s="531"/>
      <c r="S106" s="539">
        <v>-981855</v>
      </c>
      <c r="U106" s="531"/>
      <c r="V106" s="516"/>
      <c r="W106" s="516"/>
      <c r="X106" s="516">
        <v>0</v>
      </c>
      <c r="Y106" s="518">
        <v>13222</v>
      </c>
      <c r="Z106" s="516">
        <v>13222</v>
      </c>
      <c r="AA106" s="513"/>
      <c r="AB106" s="517">
        <v>888</v>
      </c>
      <c r="AC106" s="517">
        <v>1692060</v>
      </c>
      <c r="AD106" s="518">
        <v>-104618</v>
      </c>
      <c r="AE106" s="518">
        <v>90003</v>
      </c>
      <c r="AF106" s="518">
        <v>-14615</v>
      </c>
      <c r="AG106" s="517">
        <v>2414</v>
      </c>
      <c r="AH106" s="517">
        <v>13961681</v>
      </c>
      <c r="AI106" s="518">
        <v>-668477</v>
      </c>
      <c r="AJ106" s="519">
        <v>672370</v>
      </c>
      <c r="AK106" s="518">
        <v>3893</v>
      </c>
      <c r="AL106" s="517">
        <v>94</v>
      </c>
      <c r="AM106" s="517">
        <v>634647</v>
      </c>
      <c r="AN106" s="518">
        <v>-39141</v>
      </c>
      <c r="AO106" s="518">
        <v>48653</v>
      </c>
      <c r="AP106" s="518">
        <v>9512</v>
      </c>
      <c r="AQ106" s="517">
        <v>8</v>
      </c>
      <c r="AR106" s="517">
        <v>1105874</v>
      </c>
      <c r="AS106" s="518">
        <v>-31772</v>
      </c>
      <c r="AT106" s="518">
        <v>35392</v>
      </c>
      <c r="AU106" s="518">
        <v>3620</v>
      </c>
      <c r="AV106" s="517">
        <v>3</v>
      </c>
      <c r="AW106" s="517">
        <v>234976</v>
      </c>
      <c r="AX106" s="518">
        <v>-11918</v>
      </c>
      <c r="AY106" s="518">
        <v>9508</v>
      </c>
      <c r="AZ106" s="518">
        <v>-2410</v>
      </c>
      <c r="BA106" s="520">
        <v>0</v>
      </c>
      <c r="BB106" s="517">
        <v>58</v>
      </c>
      <c r="BC106" s="517">
        <v>867442</v>
      </c>
      <c r="BD106" s="518">
        <v>-64622</v>
      </c>
      <c r="BE106" s="519">
        <v>77226</v>
      </c>
      <c r="BF106" s="518">
        <v>12604</v>
      </c>
      <c r="BG106" s="517">
        <v>1</v>
      </c>
      <c r="BH106" s="517">
        <v>127592</v>
      </c>
      <c r="BI106" s="518">
        <v>-5423</v>
      </c>
      <c r="BJ106" s="518">
        <v>6041</v>
      </c>
      <c r="BK106" s="518">
        <v>618</v>
      </c>
      <c r="BL106" s="520">
        <v>13222</v>
      </c>
      <c r="BM106" s="517">
        <v>0</v>
      </c>
      <c r="BN106" s="518">
        <v>13222</v>
      </c>
      <c r="BO106" s="517">
        <v>0</v>
      </c>
      <c r="BP106" s="517">
        <v>0</v>
      </c>
      <c r="BQ106" s="517">
        <v>0</v>
      </c>
      <c r="BR106" s="517">
        <v>2508</v>
      </c>
      <c r="BS106" s="517">
        <v>14596328</v>
      </c>
      <c r="BT106" s="518">
        <v>721023</v>
      </c>
      <c r="BU106" s="521">
        <v>58</v>
      </c>
      <c r="BV106" s="521">
        <v>867442</v>
      </c>
      <c r="BW106" s="516">
        <v>77226</v>
      </c>
    </row>
    <row r="107" spans="1:75">
      <c r="A107" s="491">
        <f t="shared" si="7"/>
        <v>2010</v>
      </c>
      <c r="B107" s="491">
        <v>9</v>
      </c>
      <c r="C107" s="522">
        <v>25919856</v>
      </c>
      <c r="D107" s="531">
        <v>-2794575</v>
      </c>
      <c r="E107" s="531">
        <v>23125281</v>
      </c>
      <c r="F107" s="525">
        <v>12892622</v>
      </c>
      <c r="G107" s="525">
        <v>-433064</v>
      </c>
      <c r="H107" s="522">
        <v>12459558</v>
      </c>
      <c r="I107" s="525">
        <v>4176621</v>
      </c>
      <c r="J107" s="531">
        <v>34910</v>
      </c>
      <c r="K107" s="531">
        <v>4211531</v>
      </c>
      <c r="L107" s="522">
        <v>227698</v>
      </c>
      <c r="M107" s="522">
        <v>1357363</v>
      </c>
      <c r="N107" s="522">
        <v>216464</v>
      </c>
      <c r="O107" s="531">
        <v>1573827</v>
      </c>
      <c r="P107" s="531">
        <v>41597895</v>
      </c>
      <c r="Q107" s="531">
        <v>40024068</v>
      </c>
      <c r="R107" s="531"/>
      <c r="S107" s="539">
        <v>316596</v>
      </c>
      <c r="U107" s="531"/>
      <c r="V107" s="516"/>
      <c r="W107" s="516"/>
      <c r="X107" s="516">
        <v>0</v>
      </c>
      <c r="Y107" s="518">
        <v>13222</v>
      </c>
      <c r="Z107" s="516">
        <v>13222</v>
      </c>
      <c r="AA107" s="513"/>
      <c r="AB107" s="517">
        <v>888</v>
      </c>
      <c r="AC107" s="517">
        <v>1692060</v>
      </c>
      <c r="AD107" s="518">
        <v>-104618</v>
      </c>
      <c r="AE107" s="518">
        <v>90003</v>
      </c>
      <c r="AF107" s="518">
        <v>-14615</v>
      </c>
      <c r="AG107" s="517">
        <v>2414</v>
      </c>
      <c r="AH107" s="517">
        <v>13961681</v>
      </c>
      <c r="AI107" s="518">
        <v>-668477</v>
      </c>
      <c r="AJ107" s="519">
        <v>672370</v>
      </c>
      <c r="AK107" s="518">
        <v>3893</v>
      </c>
      <c r="AL107" s="517">
        <v>94</v>
      </c>
      <c r="AM107" s="517">
        <v>634647</v>
      </c>
      <c r="AN107" s="518">
        <v>-39141</v>
      </c>
      <c r="AO107" s="518">
        <v>48653</v>
      </c>
      <c r="AP107" s="518">
        <v>9512</v>
      </c>
      <c r="AQ107" s="517">
        <v>8</v>
      </c>
      <c r="AR107" s="517">
        <v>1105874</v>
      </c>
      <c r="AS107" s="518">
        <v>-31772</v>
      </c>
      <c r="AT107" s="518">
        <v>35392</v>
      </c>
      <c r="AU107" s="518">
        <v>3620</v>
      </c>
      <c r="AV107" s="517">
        <v>3</v>
      </c>
      <c r="AW107" s="517">
        <v>234976</v>
      </c>
      <c r="AX107" s="518">
        <v>-11918</v>
      </c>
      <c r="AY107" s="518">
        <v>9508</v>
      </c>
      <c r="AZ107" s="518">
        <v>-2410</v>
      </c>
      <c r="BA107" s="520">
        <v>0</v>
      </c>
      <c r="BB107" s="517">
        <v>58</v>
      </c>
      <c r="BC107" s="517">
        <v>867442</v>
      </c>
      <c r="BD107" s="518">
        <v>-64622</v>
      </c>
      <c r="BE107" s="519">
        <v>77226</v>
      </c>
      <c r="BF107" s="518">
        <v>12604</v>
      </c>
      <c r="BG107" s="517">
        <v>1</v>
      </c>
      <c r="BH107" s="517">
        <v>127592</v>
      </c>
      <c r="BI107" s="518">
        <v>-5423</v>
      </c>
      <c r="BJ107" s="518">
        <v>6041</v>
      </c>
      <c r="BK107" s="518">
        <v>618</v>
      </c>
      <c r="BL107" s="520">
        <v>13222</v>
      </c>
      <c r="BM107" s="517">
        <v>0</v>
      </c>
      <c r="BN107" s="518">
        <v>13222</v>
      </c>
      <c r="BO107" s="517">
        <v>0</v>
      </c>
      <c r="BP107" s="517">
        <v>0</v>
      </c>
      <c r="BQ107" s="517">
        <v>0</v>
      </c>
      <c r="BR107" s="517">
        <v>2508</v>
      </c>
      <c r="BS107" s="517">
        <v>14596328</v>
      </c>
      <c r="BT107" s="518">
        <v>721023</v>
      </c>
      <c r="BU107" s="521">
        <v>58</v>
      </c>
      <c r="BV107" s="521">
        <v>867442</v>
      </c>
      <c r="BW107" s="516">
        <v>77226</v>
      </c>
    </row>
    <row r="108" spans="1:75">
      <c r="A108" s="491">
        <f t="shared" si="7"/>
        <v>2010</v>
      </c>
      <c r="B108" s="491">
        <v>10</v>
      </c>
      <c r="C108" s="522">
        <v>20208886</v>
      </c>
      <c r="D108" s="531">
        <v>-2263390</v>
      </c>
      <c r="E108" s="531">
        <v>17945496</v>
      </c>
      <c r="F108" s="525">
        <v>11669121</v>
      </c>
      <c r="G108" s="525">
        <v>-204446</v>
      </c>
      <c r="H108" s="522">
        <v>11464675</v>
      </c>
      <c r="I108" s="525">
        <v>3699793</v>
      </c>
      <c r="J108" s="531">
        <v>-10981</v>
      </c>
      <c r="K108" s="531">
        <v>3688812</v>
      </c>
      <c r="L108" s="522">
        <v>227919</v>
      </c>
      <c r="M108" s="522">
        <v>1234452</v>
      </c>
      <c r="N108" s="522">
        <v>198146</v>
      </c>
      <c r="O108" s="531">
        <v>1432598</v>
      </c>
      <c r="P108" s="531">
        <v>34759500</v>
      </c>
      <c r="Q108" s="531">
        <v>33326902</v>
      </c>
      <c r="R108" s="531"/>
      <c r="S108" s="539">
        <v>-403827</v>
      </c>
      <c r="U108" s="531"/>
      <c r="V108" s="516"/>
      <c r="W108" s="516"/>
      <c r="X108" s="516">
        <v>0</v>
      </c>
      <c r="Y108" s="518">
        <v>-25031</v>
      </c>
      <c r="Z108" s="516">
        <v>-25031</v>
      </c>
      <c r="AA108" s="513"/>
      <c r="AB108" s="517">
        <v>888</v>
      </c>
      <c r="AC108" s="517">
        <v>1692060</v>
      </c>
      <c r="AD108" s="518">
        <v>-104618</v>
      </c>
      <c r="AE108" s="518">
        <v>90003</v>
      </c>
      <c r="AF108" s="518">
        <v>-14615</v>
      </c>
      <c r="AG108" s="517">
        <v>2414</v>
      </c>
      <c r="AH108" s="517">
        <v>9994003</v>
      </c>
      <c r="AI108" s="518">
        <v>-668477</v>
      </c>
      <c r="AJ108" s="519">
        <v>700796</v>
      </c>
      <c r="AK108" s="518">
        <v>32319</v>
      </c>
      <c r="AL108" s="517">
        <v>94</v>
      </c>
      <c r="AM108" s="517">
        <v>634647</v>
      </c>
      <c r="AN108" s="518">
        <v>-39141</v>
      </c>
      <c r="AO108" s="518">
        <v>20227</v>
      </c>
      <c r="AP108" s="518">
        <v>-18914</v>
      </c>
      <c r="AQ108" s="517">
        <v>8</v>
      </c>
      <c r="AR108" s="517">
        <v>1105874</v>
      </c>
      <c r="AS108" s="518">
        <v>-31772</v>
      </c>
      <c r="AT108" s="518">
        <v>35392</v>
      </c>
      <c r="AU108" s="518">
        <v>3620</v>
      </c>
      <c r="AV108" s="517">
        <v>3</v>
      </c>
      <c r="AW108" s="517">
        <v>234976</v>
      </c>
      <c r="AX108" s="518">
        <v>-11918</v>
      </c>
      <c r="AY108" s="518">
        <v>9508</v>
      </c>
      <c r="AZ108" s="518">
        <v>-2410</v>
      </c>
      <c r="BA108" s="520">
        <v>0</v>
      </c>
      <c r="BB108" s="517">
        <v>58</v>
      </c>
      <c r="BC108" s="517">
        <v>1046470</v>
      </c>
      <c r="BD108" s="518">
        <v>-64622</v>
      </c>
      <c r="BE108" s="519">
        <v>38973</v>
      </c>
      <c r="BF108" s="518">
        <v>-25649</v>
      </c>
      <c r="BG108" s="517">
        <v>1</v>
      </c>
      <c r="BH108" s="517">
        <v>127592</v>
      </c>
      <c r="BI108" s="518">
        <v>-5423</v>
      </c>
      <c r="BJ108" s="518">
        <v>6041</v>
      </c>
      <c r="BK108" s="518">
        <v>618</v>
      </c>
      <c r="BL108" s="520">
        <v>-25031</v>
      </c>
      <c r="BM108" s="517">
        <v>0</v>
      </c>
      <c r="BN108" s="518">
        <v>-25031</v>
      </c>
      <c r="BO108" s="517">
        <v>0</v>
      </c>
      <c r="BP108" s="517">
        <v>0</v>
      </c>
      <c r="BQ108" s="517">
        <v>0</v>
      </c>
      <c r="BR108" s="517">
        <v>2508</v>
      </c>
      <c r="BS108" s="517">
        <v>10628650</v>
      </c>
      <c r="BT108" s="518">
        <v>721023</v>
      </c>
      <c r="BU108" s="521">
        <v>58</v>
      </c>
      <c r="BV108" s="521">
        <v>1046470</v>
      </c>
      <c r="BW108" s="516">
        <v>38973</v>
      </c>
    </row>
    <row r="109" spans="1:75">
      <c r="A109" s="491">
        <f t="shared" si="7"/>
        <v>2010</v>
      </c>
      <c r="B109" s="491">
        <v>11</v>
      </c>
      <c r="C109" s="522">
        <v>16658352</v>
      </c>
      <c r="D109" s="531">
        <v>-1324502</v>
      </c>
      <c r="E109" s="531">
        <v>15333850</v>
      </c>
      <c r="F109" s="525">
        <v>10455152</v>
      </c>
      <c r="G109" s="525">
        <v>275256</v>
      </c>
      <c r="H109" s="522">
        <v>10730408</v>
      </c>
      <c r="I109" s="525">
        <v>3272836</v>
      </c>
      <c r="J109" s="531">
        <v>64725</v>
      </c>
      <c r="K109" s="531">
        <v>3337561</v>
      </c>
      <c r="L109" s="522">
        <v>228186</v>
      </c>
      <c r="M109" s="522">
        <v>1166133</v>
      </c>
      <c r="N109" s="522">
        <v>173018</v>
      </c>
      <c r="O109" s="531">
        <v>1339151</v>
      </c>
      <c r="P109" s="531">
        <v>30969156</v>
      </c>
      <c r="Q109" s="531">
        <v>29630005</v>
      </c>
      <c r="R109" s="531"/>
      <c r="S109" s="539">
        <v>1144383</v>
      </c>
      <c r="U109" s="531"/>
      <c r="V109" s="516"/>
      <c r="W109" s="516"/>
      <c r="X109" s="516">
        <v>0</v>
      </c>
      <c r="Y109" s="518">
        <v>-25031</v>
      </c>
      <c r="Z109" s="516">
        <v>-25031</v>
      </c>
      <c r="AA109" s="513"/>
      <c r="AB109" s="517">
        <v>888</v>
      </c>
      <c r="AC109" s="517">
        <v>1692060</v>
      </c>
      <c r="AD109" s="518">
        <v>-104618</v>
      </c>
      <c r="AE109" s="518">
        <v>90003</v>
      </c>
      <c r="AF109" s="518">
        <v>-14615</v>
      </c>
      <c r="AG109" s="517">
        <v>2414</v>
      </c>
      <c r="AH109" s="517">
        <v>9994003</v>
      </c>
      <c r="AI109" s="518">
        <v>-668477</v>
      </c>
      <c r="AJ109" s="519">
        <v>700796</v>
      </c>
      <c r="AK109" s="518">
        <v>32319</v>
      </c>
      <c r="AL109" s="517">
        <v>94</v>
      </c>
      <c r="AM109" s="517">
        <v>634647</v>
      </c>
      <c r="AN109" s="518">
        <v>-39141</v>
      </c>
      <c r="AO109" s="518">
        <v>20227</v>
      </c>
      <c r="AP109" s="518">
        <v>-18914</v>
      </c>
      <c r="AQ109" s="517">
        <v>8</v>
      </c>
      <c r="AR109" s="517">
        <v>1105874</v>
      </c>
      <c r="AS109" s="518">
        <v>-31772</v>
      </c>
      <c r="AT109" s="518">
        <v>35392</v>
      </c>
      <c r="AU109" s="518">
        <v>3620</v>
      </c>
      <c r="AV109" s="517">
        <v>3</v>
      </c>
      <c r="AW109" s="517">
        <v>234976</v>
      </c>
      <c r="AX109" s="518">
        <v>-11918</v>
      </c>
      <c r="AY109" s="518">
        <v>9508</v>
      </c>
      <c r="AZ109" s="518">
        <v>-2410</v>
      </c>
      <c r="BA109" s="520">
        <v>0</v>
      </c>
      <c r="BB109" s="517">
        <v>58</v>
      </c>
      <c r="BC109" s="517">
        <v>1046470</v>
      </c>
      <c r="BD109" s="518">
        <v>-64622</v>
      </c>
      <c r="BE109" s="519">
        <v>38973</v>
      </c>
      <c r="BF109" s="518">
        <v>-25649</v>
      </c>
      <c r="BG109" s="517">
        <v>1</v>
      </c>
      <c r="BH109" s="517">
        <v>127592</v>
      </c>
      <c r="BI109" s="518">
        <v>-5423</v>
      </c>
      <c r="BJ109" s="518">
        <v>6041</v>
      </c>
      <c r="BK109" s="518">
        <v>618</v>
      </c>
      <c r="BL109" s="520">
        <v>-25031</v>
      </c>
      <c r="BM109" s="517">
        <v>0</v>
      </c>
      <c r="BN109" s="518">
        <v>-25031</v>
      </c>
      <c r="BO109" s="517">
        <v>0</v>
      </c>
      <c r="BP109" s="517">
        <v>0</v>
      </c>
      <c r="BQ109" s="517">
        <v>0</v>
      </c>
      <c r="BR109" s="517">
        <v>2508</v>
      </c>
      <c r="BS109" s="517">
        <v>10628650</v>
      </c>
      <c r="BT109" s="518">
        <v>721023</v>
      </c>
      <c r="BU109" s="521">
        <v>58</v>
      </c>
      <c r="BV109" s="521">
        <v>1046470</v>
      </c>
      <c r="BW109" s="516">
        <v>38973</v>
      </c>
    </row>
    <row r="110" spans="1:75">
      <c r="A110" s="491">
        <f t="shared" si="7"/>
        <v>2010</v>
      </c>
      <c r="B110" s="491">
        <v>12</v>
      </c>
      <c r="C110" s="522">
        <v>19161143</v>
      </c>
      <c r="D110" s="531">
        <v>2083391</v>
      </c>
      <c r="E110" s="531">
        <v>21244534</v>
      </c>
      <c r="F110" s="525">
        <v>10408502</v>
      </c>
      <c r="G110" s="525">
        <v>203272</v>
      </c>
      <c r="H110" s="522">
        <v>10611774</v>
      </c>
      <c r="I110" s="525">
        <v>3066286</v>
      </c>
      <c r="J110" s="531">
        <v>-98582</v>
      </c>
      <c r="K110" s="531">
        <v>2967704</v>
      </c>
      <c r="L110" s="522">
        <v>228396</v>
      </c>
      <c r="M110" s="522">
        <v>1322879</v>
      </c>
      <c r="N110" s="522">
        <v>187716</v>
      </c>
      <c r="O110" s="531">
        <v>1510595</v>
      </c>
      <c r="P110" s="531">
        <v>36563003</v>
      </c>
      <c r="Q110" s="531">
        <v>35052408</v>
      </c>
      <c r="R110" s="531"/>
      <c r="S110" s="539">
        <v>-1340008</v>
      </c>
      <c r="U110" s="531"/>
      <c r="V110" s="516"/>
      <c r="W110" s="516"/>
      <c r="X110" s="516">
        <v>0</v>
      </c>
      <c r="Y110" s="518">
        <v>-25031</v>
      </c>
      <c r="Z110" s="516">
        <v>-25031</v>
      </c>
      <c r="AA110" s="513"/>
      <c r="AB110" s="517">
        <v>888</v>
      </c>
      <c r="AC110" s="517">
        <v>1692060</v>
      </c>
      <c r="AD110" s="518">
        <v>-104618</v>
      </c>
      <c r="AE110" s="518">
        <v>90003</v>
      </c>
      <c r="AF110" s="518">
        <v>-14615</v>
      </c>
      <c r="AG110" s="517">
        <v>2414</v>
      </c>
      <c r="AH110" s="517">
        <v>9994003</v>
      </c>
      <c r="AI110" s="518">
        <v>-668477</v>
      </c>
      <c r="AJ110" s="519">
        <v>700796</v>
      </c>
      <c r="AK110" s="518">
        <v>32319</v>
      </c>
      <c r="AL110" s="517">
        <v>94</v>
      </c>
      <c r="AM110" s="517">
        <v>634647</v>
      </c>
      <c r="AN110" s="518">
        <v>-39141</v>
      </c>
      <c r="AO110" s="518">
        <v>20227</v>
      </c>
      <c r="AP110" s="518">
        <v>-18914</v>
      </c>
      <c r="AQ110" s="517">
        <v>8</v>
      </c>
      <c r="AR110" s="517">
        <v>1105874</v>
      </c>
      <c r="AS110" s="518">
        <v>-31772</v>
      </c>
      <c r="AT110" s="518">
        <v>35392</v>
      </c>
      <c r="AU110" s="518">
        <v>3620</v>
      </c>
      <c r="AV110" s="517">
        <v>3</v>
      </c>
      <c r="AW110" s="517">
        <v>234976</v>
      </c>
      <c r="AX110" s="518">
        <v>-11918</v>
      </c>
      <c r="AY110" s="518">
        <v>9508</v>
      </c>
      <c r="AZ110" s="518">
        <v>-2410</v>
      </c>
      <c r="BA110" s="520">
        <v>0</v>
      </c>
      <c r="BB110" s="517">
        <v>58</v>
      </c>
      <c r="BC110" s="517">
        <v>1046470</v>
      </c>
      <c r="BD110" s="518">
        <v>-64622</v>
      </c>
      <c r="BE110" s="519">
        <v>38973</v>
      </c>
      <c r="BF110" s="518">
        <v>-25649</v>
      </c>
      <c r="BG110" s="517">
        <v>1</v>
      </c>
      <c r="BH110" s="517">
        <v>127592</v>
      </c>
      <c r="BI110" s="518">
        <v>-5423</v>
      </c>
      <c r="BJ110" s="518">
        <v>6041</v>
      </c>
      <c r="BK110" s="518">
        <v>618</v>
      </c>
      <c r="BL110" s="520">
        <v>-25031</v>
      </c>
      <c r="BM110" s="517">
        <v>0</v>
      </c>
      <c r="BN110" s="518">
        <v>-25031</v>
      </c>
      <c r="BO110" s="517">
        <v>0</v>
      </c>
      <c r="BP110" s="517">
        <v>0</v>
      </c>
      <c r="BQ110" s="517">
        <v>0</v>
      </c>
      <c r="BR110" s="517">
        <v>2508</v>
      </c>
      <c r="BS110" s="517">
        <v>10628650</v>
      </c>
      <c r="BT110" s="518">
        <v>721023</v>
      </c>
      <c r="BU110" s="521">
        <v>58</v>
      </c>
      <c r="BV110" s="521">
        <v>1046470</v>
      </c>
      <c r="BW110" s="516">
        <v>38973</v>
      </c>
    </row>
    <row r="111" spans="1:75">
      <c r="B111" s="492" t="s">
        <v>112</v>
      </c>
      <c r="C111" s="525">
        <v>257531628</v>
      </c>
      <c r="D111" s="513">
        <v>1189930</v>
      </c>
      <c r="E111" s="513">
        <v>258721558</v>
      </c>
      <c r="F111" s="513">
        <v>136084231</v>
      </c>
      <c r="G111" s="513">
        <v>718382</v>
      </c>
      <c r="H111" s="531">
        <v>136802613</v>
      </c>
      <c r="I111" s="513">
        <v>44205046</v>
      </c>
      <c r="J111" s="513">
        <v>50980</v>
      </c>
      <c r="K111" s="513">
        <v>44256026</v>
      </c>
      <c r="L111" s="531">
        <v>2724643</v>
      </c>
      <c r="M111" s="531">
        <v>15691833</v>
      </c>
      <c r="N111" s="531">
        <v>2414762</v>
      </c>
      <c r="O111" s="531">
        <v>18106595</v>
      </c>
      <c r="P111" s="531">
        <v>460611435</v>
      </c>
      <c r="Q111" s="531">
        <v>442504840</v>
      </c>
      <c r="R111" s="531">
        <v>102982</v>
      </c>
      <c r="S111" s="539">
        <v>-6496263</v>
      </c>
      <c r="U111" s="531"/>
      <c r="V111" s="531"/>
      <c r="W111" s="531"/>
      <c r="X111" s="516">
        <v>0</v>
      </c>
      <c r="Y111" s="531">
        <v>-147360</v>
      </c>
      <c r="Z111" s="531">
        <v>-147360</v>
      </c>
      <c r="AA111" s="513"/>
      <c r="AB111" s="533"/>
      <c r="AC111" s="533">
        <v>20304720</v>
      </c>
      <c r="AD111" s="534">
        <v>-1255416</v>
      </c>
      <c r="AE111" s="534">
        <v>1080036</v>
      </c>
      <c r="AF111" s="534">
        <v>-175380</v>
      </c>
      <c r="AG111" s="533"/>
      <c r="AH111" s="533">
        <v>135798748</v>
      </c>
      <c r="AI111" s="534">
        <v>-8021724</v>
      </c>
      <c r="AJ111" s="535">
        <v>8295848</v>
      </c>
      <c r="AK111" s="534">
        <v>274124</v>
      </c>
      <c r="AL111" s="533"/>
      <c r="AM111" s="533">
        <v>7615764</v>
      </c>
      <c r="AN111" s="534">
        <v>-469692</v>
      </c>
      <c r="AO111" s="534">
        <v>356428</v>
      </c>
      <c r="AP111" s="534">
        <v>-113264</v>
      </c>
      <c r="AQ111" s="533"/>
      <c r="AR111" s="533">
        <v>13270488</v>
      </c>
      <c r="AS111" s="534">
        <v>-381264</v>
      </c>
      <c r="AT111" s="534">
        <v>424704</v>
      </c>
      <c r="AU111" s="534">
        <v>43440</v>
      </c>
      <c r="AV111" s="533"/>
      <c r="AW111" s="533">
        <v>2819712</v>
      </c>
      <c r="AX111" s="534">
        <v>-143016</v>
      </c>
      <c r="AY111" s="534">
        <v>114096</v>
      </c>
      <c r="AZ111" s="534">
        <v>-28920</v>
      </c>
      <c r="BA111" s="536">
        <v>0</v>
      </c>
      <c r="BB111" s="533"/>
      <c r="BC111" s="533">
        <v>11841528</v>
      </c>
      <c r="BD111" s="534">
        <v>-775464</v>
      </c>
      <c r="BE111" s="535">
        <v>620688</v>
      </c>
      <c r="BF111" s="534">
        <v>-154776</v>
      </c>
      <c r="BG111" s="533"/>
      <c r="BH111" s="533">
        <v>1531104</v>
      </c>
      <c r="BI111" s="534">
        <v>-65076</v>
      </c>
      <c r="BJ111" s="534">
        <v>72492</v>
      </c>
      <c r="BK111" s="534">
        <v>7416</v>
      </c>
      <c r="BL111" s="536">
        <v>-147360</v>
      </c>
      <c r="BM111" s="517">
        <v>0</v>
      </c>
      <c r="BN111" s="534">
        <v>-147360</v>
      </c>
      <c r="BO111" s="517">
        <v>0</v>
      </c>
      <c r="BP111" s="517">
        <v>0</v>
      </c>
      <c r="BQ111" s="517">
        <v>0</v>
      </c>
      <c r="BS111" s="533">
        <v>143414512</v>
      </c>
      <c r="BT111" s="534">
        <v>8652276</v>
      </c>
      <c r="BV111" s="533">
        <v>11841528</v>
      </c>
      <c r="BW111" s="534">
        <v>620688</v>
      </c>
    </row>
    <row r="112" spans="1:75">
      <c r="A112" s="491">
        <f t="shared" ref="A112:A123" si="8">A99+1</f>
        <v>2011</v>
      </c>
      <c r="B112" s="491">
        <v>1</v>
      </c>
      <c r="C112" s="522">
        <v>23567276</v>
      </c>
      <c r="D112" s="531">
        <v>1215574</v>
      </c>
      <c r="E112" s="531">
        <v>24782850</v>
      </c>
      <c r="F112" s="525">
        <v>10664202</v>
      </c>
      <c r="G112" s="525">
        <v>-1297188</v>
      </c>
      <c r="H112" s="522">
        <v>9367014</v>
      </c>
      <c r="I112" s="525">
        <v>3137532</v>
      </c>
      <c r="J112" s="531">
        <v>-84811</v>
      </c>
      <c r="K112" s="531">
        <v>3052721</v>
      </c>
      <c r="L112" s="522">
        <v>229028</v>
      </c>
      <c r="M112" s="522">
        <v>1448772</v>
      </c>
      <c r="N112" s="522">
        <v>204378</v>
      </c>
      <c r="O112" s="531">
        <v>1653150</v>
      </c>
      <c r="P112" s="531">
        <v>39084763</v>
      </c>
      <c r="Q112" s="531">
        <v>37431613</v>
      </c>
      <c r="R112" s="531"/>
      <c r="S112" s="539">
        <v>-1268811</v>
      </c>
      <c r="U112" s="531"/>
      <c r="V112" s="516"/>
      <c r="W112" s="516"/>
      <c r="X112" s="516">
        <v>0</v>
      </c>
      <c r="Y112" s="518">
        <v>-25031</v>
      </c>
      <c r="Z112" s="516">
        <v>-25031</v>
      </c>
      <c r="AA112" s="513"/>
      <c r="AB112" s="517">
        <v>888</v>
      </c>
      <c r="AC112" s="517">
        <v>1692060</v>
      </c>
      <c r="AD112" s="518">
        <v>-104618</v>
      </c>
      <c r="AE112" s="518">
        <v>90003</v>
      </c>
      <c r="AF112" s="518">
        <v>-14615</v>
      </c>
      <c r="AG112" s="517">
        <v>2414</v>
      </c>
      <c r="AH112" s="517">
        <v>9994003</v>
      </c>
      <c r="AI112" s="518">
        <v>-668477</v>
      </c>
      <c r="AJ112" s="519">
        <v>700796</v>
      </c>
      <c r="AK112" s="518">
        <v>32319</v>
      </c>
      <c r="AL112" s="517">
        <v>94</v>
      </c>
      <c r="AM112" s="517">
        <v>634647</v>
      </c>
      <c r="AN112" s="518">
        <v>-39141</v>
      </c>
      <c r="AO112" s="518">
        <v>20227</v>
      </c>
      <c r="AP112" s="518">
        <v>-18914</v>
      </c>
      <c r="AQ112" s="517">
        <v>8</v>
      </c>
      <c r="AR112" s="517">
        <v>1105874</v>
      </c>
      <c r="AS112" s="518">
        <v>-31772</v>
      </c>
      <c r="AT112" s="518">
        <v>35392</v>
      </c>
      <c r="AU112" s="518">
        <v>3620</v>
      </c>
      <c r="AV112" s="517">
        <v>3</v>
      </c>
      <c r="AW112" s="517">
        <v>234976</v>
      </c>
      <c r="AX112" s="518">
        <v>-11918</v>
      </c>
      <c r="AY112" s="518">
        <v>9508</v>
      </c>
      <c r="AZ112" s="518">
        <v>-2410</v>
      </c>
      <c r="BA112" s="520">
        <v>0</v>
      </c>
      <c r="BB112" s="517">
        <v>58</v>
      </c>
      <c r="BC112" s="517">
        <v>1046470</v>
      </c>
      <c r="BD112" s="518">
        <v>-64622</v>
      </c>
      <c r="BE112" s="519">
        <v>38973</v>
      </c>
      <c r="BF112" s="518">
        <v>-25649</v>
      </c>
      <c r="BG112" s="517">
        <v>1</v>
      </c>
      <c r="BH112" s="517">
        <v>127592</v>
      </c>
      <c r="BI112" s="518">
        <v>-5423</v>
      </c>
      <c r="BJ112" s="518">
        <v>6041</v>
      </c>
      <c r="BK112" s="518">
        <v>618</v>
      </c>
      <c r="BL112" s="520">
        <v>-25031</v>
      </c>
      <c r="BM112" s="517">
        <v>0</v>
      </c>
      <c r="BN112" s="518">
        <v>-25031</v>
      </c>
      <c r="BO112" s="517">
        <v>0</v>
      </c>
      <c r="BP112" s="517">
        <v>0</v>
      </c>
      <c r="BQ112" s="517">
        <v>0</v>
      </c>
      <c r="BR112" s="517">
        <v>2508</v>
      </c>
      <c r="BS112" s="517">
        <v>10628650</v>
      </c>
      <c r="BT112" s="518">
        <v>721023</v>
      </c>
      <c r="BU112" s="521">
        <v>58</v>
      </c>
      <c r="BV112" s="521">
        <v>1046470</v>
      </c>
      <c r="BW112" s="516">
        <v>38973</v>
      </c>
    </row>
    <row r="113" spans="1:75">
      <c r="A113" s="491">
        <f t="shared" si="8"/>
        <v>2011</v>
      </c>
      <c r="B113" s="491">
        <v>2</v>
      </c>
      <c r="C113" s="522">
        <v>20938332</v>
      </c>
      <c r="D113" s="531">
        <v>-2257605</v>
      </c>
      <c r="E113" s="531">
        <v>18680727</v>
      </c>
      <c r="F113" s="525">
        <v>10598997</v>
      </c>
      <c r="G113" s="525">
        <v>-471895</v>
      </c>
      <c r="H113" s="522">
        <v>10127102</v>
      </c>
      <c r="I113" s="525">
        <v>3086407</v>
      </c>
      <c r="J113" s="531">
        <v>-15312</v>
      </c>
      <c r="K113" s="531">
        <v>3071095</v>
      </c>
      <c r="L113" s="522">
        <v>229336</v>
      </c>
      <c r="M113" s="522">
        <v>1214183</v>
      </c>
      <c r="N113" s="522">
        <v>174558</v>
      </c>
      <c r="O113" s="531">
        <v>1388741</v>
      </c>
      <c r="P113" s="531">
        <v>33497001</v>
      </c>
      <c r="Q113" s="531">
        <v>32108260</v>
      </c>
      <c r="R113" s="531"/>
      <c r="S113" s="539">
        <v>-726686</v>
      </c>
      <c r="U113" s="531"/>
      <c r="V113" s="516"/>
      <c r="W113" s="516"/>
      <c r="X113" s="516">
        <v>0</v>
      </c>
      <c r="Y113" s="518">
        <v>-25031</v>
      </c>
      <c r="Z113" s="516">
        <v>-25031</v>
      </c>
      <c r="AA113" s="513"/>
      <c r="AB113" s="517">
        <v>888</v>
      </c>
      <c r="AC113" s="517">
        <v>1692060</v>
      </c>
      <c r="AD113" s="518">
        <v>-104618</v>
      </c>
      <c r="AE113" s="518">
        <v>90003</v>
      </c>
      <c r="AF113" s="518">
        <v>-14615</v>
      </c>
      <c r="AG113" s="517">
        <v>2414</v>
      </c>
      <c r="AH113" s="517">
        <v>9994003</v>
      </c>
      <c r="AI113" s="518">
        <v>-668477</v>
      </c>
      <c r="AJ113" s="519">
        <v>700796</v>
      </c>
      <c r="AK113" s="518">
        <v>32319</v>
      </c>
      <c r="AL113" s="517">
        <v>94</v>
      </c>
      <c r="AM113" s="517">
        <v>634647</v>
      </c>
      <c r="AN113" s="518">
        <v>-39141</v>
      </c>
      <c r="AO113" s="518">
        <v>20227</v>
      </c>
      <c r="AP113" s="518">
        <v>-18914</v>
      </c>
      <c r="AQ113" s="517">
        <v>8</v>
      </c>
      <c r="AR113" s="517">
        <v>1105874</v>
      </c>
      <c r="AS113" s="518">
        <v>-31772</v>
      </c>
      <c r="AT113" s="518">
        <v>35392</v>
      </c>
      <c r="AU113" s="518">
        <v>3620</v>
      </c>
      <c r="AV113" s="517">
        <v>3</v>
      </c>
      <c r="AW113" s="517">
        <v>234976</v>
      </c>
      <c r="AX113" s="518">
        <v>-11918</v>
      </c>
      <c r="AY113" s="518">
        <v>9508</v>
      </c>
      <c r="AZ113" s="518">
        <v>-2410</v>
      </c>
      <c r="BA113" s="520">
        <v>0</v>
      </c>
      <c r="BB113" s="517">
        <v>58</v>
      </c>
      <c r="BC113" s="517">
        <v>1046470</v>
      </c>
      <c r="BD113" s="518">
        <v>-64622</v>
      </c>
      <c r="BE113" s="519">
        <v>38973</v>
      </c>
      <c r="BF113" s="518">
        <v>-25649</v>
      </c>
      <c r="BG113" s="517">
        <v>1</v>
      </c>
      <c r="BH113" s="517">
        <v>127592</v>
      </c>
      <c r="BI113" s="518">
        <v>-5423</v>
      </c>
      <c r="BJ113" s="518">
        <v>6041</v>
      </c>
      <c r="BK113" s="518">
        <v>618</v>
      </c>
      <c r="BL113" s="520">
        <v>-25031</v>
      </c>
      <c r="BM113" s="517">
        <v>0</v>
      </c>
      <c r="BN113" s="518">
        <v>-25031</v>
      </c>
      <c r="BO113" s="517">
        <v>0</v>
      </c>
      <c r="BP113" s="517">
        <v>0</v>
      </c>
      <c r="BQ113" s="517">
        <v>0</v>
      </c>
      <c r="BR113" s="517">
        <v>2508</v>
      </c>
      <c r="BS113" s="517">
        <v>10628650</v>
      </c>
      <c r="BT113" s="518">
        <v>721023</v>
      </c>
      <c r="BU113" s="521">
        <v>58</v>
      </c>
      <c r="BV113" s="521">
        <v>1046470</v>
      </c>
      <c r="BW113" s="516">
        <v>38973</v>
      </c>
    </row>
    <row r="114" spans="1:75">
      <c r="A114" s="491">
        <f t="shared" si="8"/>
        <v>2011</v>
      </c>
      <c r="B114" s="491">
        <v>3</v>
      </c>
      <c r="C114" s="522">
        <v>18789685</v>
      </c>
      <c r="D114" s="531">
        <v>333783</v>
      </c>
      <c r="E114" s="531">
        <v>19123468</v>
      </c>
      <c r="F114" s="525">
        <v>10307343</v>
      </c>
      <c r="G114" s="525">
        <v>406607</v>
      </c>
      <c r="H114" s="522">
        <v>10713950</v>
      </c>
      <c r="I114" s="525">
        <v>3334800</v>
      </c>
      <c r="J114" s="531">
        <v>74751</v>
      </c>
      <c r="K114" s="531">
        <v>3409551</v>
      </c>
      <c r="L114" s="522">
        <v>229567</v>
      </c>
      <c r="M114" s="522">
        <v>1212498</v>
      </c>
      <c r="N114" s="522">
        <v>181180</v>
      </c>
      <c r="O114" s="531">
        <v>1393678</v>
      </c>
      <c r="P114" s="531">
        <v>34870214</v>
      </c>
      <c r="Q114" s="531">
        <v>33476536</v>
      </c>
      <c r="R114" s="531"/>
      <c r="S114" s="539">
        <v>-1178418</v>
      </c>
      <c r="U114" s="531"/>
      <c r="V114" s="516"/>
      <c r="W114" s="516"/>
      <c r="X114" s="516">
        <v>0</v>
      </c>
      <c r="Y114" s="518">
        <v>-25031</v>
      </c>
      <c r="Z114" s="516">
        <v>-25031</v>
      </c>
      <c r="AA114" s="513"/>
      <c r="AB114" s="517">
        <v>888</v>
      </c>
      <c r="AC114" s="517">
        <v>1692060</v>
      </c>
      <c r="AD114" s="518">
        <v>-104618</v>
      </c>
      <c r="AE114" s="518">
        <v>90003</v>
      </c>
      <c r="AF114" s="518">
        <v>-14615</v>
      </c>
      <c r="AG114" s="517">
        <v>2414</v>
      </c>
      <c r="AH114" s="517">
        <v>9994003</v>
      </c>
      <c r="AI114" s="518">
        <v>-668477</v>
      </c>
      <c r="AJ114" s="519">
        <v>700796</v>
      </c>
      <c r="AK114" s="518">
        <v>32319</v>
      </c>
      <c r="AL114" s="517">
        <v>94</v>
      </c>
      <c r="AM114" s="517">
        <v>634647</v>
      </c>
      <c r="AN114" s="518">
        <v>-39141</v>
      </c>
      <c r="AO114" s="518">
        <v>20227</v>
      </c>
      <c r="AP114" s="518">
        <v>-18914</v>
      </c>
      <c r="AQ114" s="517">
        <v>8</v>
      </c>
      <c r="AR114" s="517">
        <v>1105874</v>
      </c>
      <c r="AS114" s="518">
        <v>-31772</v>
      </c>
      <c r="AT114" s="518">
        <v>35392</v>
      </c>
      <c r="AU114" s="518">
        <v>3620</v>
      </c>
      <c r="AV114" s="517">
        <v>3</v>
      </c>
      <c r="AW114" s="517">
        <v>234976</v>
      </c>
      <c r="AX114" s="518">
        <v>-11918</v>
      </c>
      <c r="AY114" s="518">
        <v>9508</v>
      </c>
      <c r="AZ114" s="518">
        <v>-2410</v>
      </c>
      <c r="BA114" s="520">
        <v>0</v>
      </c>
      <c r="BB114" s="517">
        <v>58</v>
      </c>
      <c r="BC114" s="517">
        <v>1046470</v>
      </c>
      <c r="BD114" s="518">
        <v>-64622</v>
      </c>
      <c r="BE114" s="519">
        <v>38973</v>
      </c>
      <c r="BF114" s="518">
        <v>-25649</v>
      </c>
      <c r="BG114" s="517">
        <v>1</v>
      </c>
      <c r="BH114" s="517">
        <v>127592</v>
      </c>
      <c r="BI114" s="518">
        <v>-5423</v>
      </c>
      <c r="BJ114" s="518">
        <v>6041</v>
      </c>
      <c r="BK114" s="518">
        <v>618</v>
      </c>
      <c r="BL114" s="520">
        <v>-25031</v>
      </c>
      <c r="BM114" s="517">
        <v>0</v>
      </c>
      <c r="BN114" s="518">
        <v>-25031</v>
      </c>
      <c r="BO114" s="517">
        <v>0</v>
      </c>
      <c r="BP114" s="517">
        <v>0</v>
      </c>
      <c r="BQ114" s="517">
        <v>0</v>
      </c>
      <c r="BR114" s="517">
        <v>2508</v>
      </c>
      <c r="BS114" s="517">
        <v>10628650</v>
      </c>
      <c r="BT114" s="518">
        <v>721023</v>
      </c>
      <c r="BU114" s="521">
        <v>58</v>
      </c>
      <c r="BV114" s="521">
        <v>1046470</v>
      </c>
      <c r="BW114" s="516">
        <v>38973</v>
      </c>
    </row>
    <row r="115" spans="1:75">
      <c r="A115" s="491">
        <f t="shared" si="8"/>
        <v>2011</v>
      </c>
      <c r="B115" s="491">
        <v>4</v>
      </c>
      <c r="C115" s="522">
        <v>17178063</v>
      </c>
      <c r="D115" s="531">
        <v>-988203</v>
      </c>
      <c r="E115" s="531">
        <v>16189860</v>
      </c>
      <c r="F115" s="525">
        <v>10579058</v>
      </c>
      <c r="G115" s="525">
        <v>641202</v>
      </c>
      <c r="H115" s="522">
        <v>11220260</v>
      </c>
      <c r="I115" s="525">
        <v>3439784</v>
      </c>
      <c r="J115" s="531">
        <v>71627</v>
      </c>
      <c r="K115" s="531">
        <v>3511411</v>
      </c>
      <c r="L115" s="522">
        <v>229806</v>
      </c>
      <c r="M115" s="522">
        <v>1146906</v>
      </c>
      <c r="N115" s="522">
        <v>186996</v>
      </c>
      <c r="O115" s="531">
        <v>1333902</v>
      </c>
      <c r="P115" s="531">
        <v>32485239</v>
      </c>
      <c r="Q115" s="531">
        <v>31151337</v>
      </c>
      <c r="R115" s="531"/>
      <c r="S115" s="539">
        <v>-138584</v>
      </c>
      <c r="U115" s="531"/>
      <c r="V115" s="516"/>
      <c r="W115" s="516"/>
      <c r="X115" s="516">
        <v>0</v>
      </c>
      <c r="Y115" s="518">
        <v>-25031</v>
      </c>
      <c r="Z115" s="516">
        <v>-25031</v>
      </c>
      <c r="AA115" s="513"/>
      <c r="AB115" s="517">
        <v>888</v>
      </c>
      <c r="AC115" s="517">
        <v>1692060</v>
      </c>
      <c r="AD115" s="518">
        <v>-104618</v>
      </c>
      <c r="AE115" s="518">
        <v>90003</v>
      </c>
      <c r="AF115" s="518">
        <v>-14615</v>
      </c>
      <c r="AG115" s="517">
        <v>2414</v>
      </c>
      <c r="AH115" s="517">
        <v>9994003</v>
      </c>
      <c r="AI115" s="518">
        <v>-668477</v>
      </c>
      <c r="AJ115" s="519">
        <v>700796</v>
      </c>
      <c r="AK115" s="518">
        <v>32319</v>
      </c>
      <c r="AL115" s="517">
        <v>94</v>
      </c>
      <c r="AM115" s="517">
        <v>634647</v>
      </c>
      <c r="AN115" s="518">
        <v>-39141</v>
      </c>
      <c r="AO115" s="518">
        <v>20227</v>
      </c>
      <c r="AP115" s="518">
        <v>-18914</v>
      </c>
      <c r="AQ115" s="517">
        <v>8</v>
      </c>
      <c r="AR115" s="517">
        <v>1105874</v>
      </c>
      <c r="AS115" s="518">
        <v>-31772</v>
      </c>
      <c r="AT115" s="518">
        <v>35392</v>
      </c>
      <c r="AU115" s="518">
        <v>3620</v>
      </c>
      <c r="AV115" s="517">
        <v>3</v>
      </c>
      <c r="AW115" s="517">
        <v>234976</v>
      </c>
      <c r="AX115" s="518">
        <v>-11918</v>
      </c>
      <c r="AY115" s="518">
        <v>9508</v>
      </c>
      <c r="AZ115" s="518">
        <v>-2410</v>
      </c>
      <c r="BA115" s="520">
        <v>0</v>
      </c>
      <c r="BB115" s="517">
        <v>58</v>
      </c>
      <c r="BC115" s="517">
        <v>1046470</v>
      </c>
      <c r="BD115" s="518">
        <v>-64622</v>
      </c>
      <c r="BE115" s="519">
        <v>38973</v>
      </c>
      <c r="BF115" s="518">
        <v>-25649</v>
      </c>
      <c r="BG115" s="517">
        <v>1</v>
      </c>
      <c r="BH115" s="517">
        <v>127592</v>
      </c>
      <c r="BI115" s="518">
        <v>-5423</v>
      </c>
      <c r="BJ115" s="518">
        <v>6041</v>
      </c>
      <c r="BK115" s="518">
        <v>618</v>
      </c>
      <c r="BL115" s="520">
        <v>-25031</v>
      </c>
      <c r="BM115" s="517">
        <v>0</v>
      </c>
      <c r="BN115" s="518">
        <v>-25031</v>
      </c>
      <c r="BO115" s="517">
        <v>0</v>
      </c>
      <c r="BP115" s="517">
        <v>0</v>
      </c>
      <c r="BQ115" s="517">
        <v>0</v>
      </c>
      <c r="BR115" s="517">
        <v>2508</v>
      </c>
      <c r="BS115" s="517">
        <v>10628650</v>
      </c>
      <c r="BT115" s="518">
        <v>721023</v>
      </c>
      <c r="BU115" s="521">
        <v>58</v>
      </c>
      <c r="BV115" s="521">
        <v>1046470</v>
      </c>
      <c r="BW115" s="516">
        <v>38973</v>
      </c>
    </row>
    <row r="116" spans="1:75">
      <c r="A116" s="491">
        <f t="shared" si="8"/>
        <v>2011</v>
      </c>
      <c r="B116" s="491">
        <v>5</v>
      </c>
      <c r="C116" s="522">
        <v>18657575</v>
      </c>
      <c r="D116" s="531">
        <v>2459052</v>
      </c>
      <c r="E116" s="531">
        <v>21116627</v>
      </c>
      <c r="F116" s="525">
        <v>11330110</v>
      </c>
      <c r="G116" s="525">
        <v>1972035</v>
      </c>
      <c r="H116" s="522">
        <v>13302145</v>
      </c>
      <c r="I116" s="525">
        <v>3853174</v>
      </c>
      <c r="J116" s="531">
        <v>135176</v>
      </c>
      <c r="K116" s="531">
        <v>3988350</v>
      </c>
      <c r="L116" s="522">
        <v>230038</v>
      </c>
      <c r="M116" s="522">
        <v>1348026</v>
      </c>
      <c r="N116" s="522">
        <v>214500</v>
      </c>
      <c r="O116" s="531">
        <v>1562526</v>
      </c>
      <c r="P116" s="531">
        <v>40199686</v>
      </c>
      <c r="Q116" s="531">
        <v>38637160</v>
      </c>
      <c r="R116" s="531"/>
      <c r="S116" s="539">
        <v>-219237</v>
      </c>
      <c r="U116" s="531"/>
      <c r="V116" s="516"/>
      <c r="W116" s="516"/>
      <c r="X116" s="516">
        <v>0</v>
      </c>
      <c r="Y116" s="518">
        <v>-25031</v>
      </c>
      <c r="Z116" s="516">
        <v>-25031</v>
      </c>
      <c r="AA116" s="513"/>
      <c r="AB116" s="517">
        <v>888</v>
      </c>
      <c r="AC116" s="517">
        <v>1692060</v>
      </c>
      <c r="AD116" s="518">
        <v>-104618</v>
      </c>
      <c r="AE116" s="518">
        <v>90003</v>
      </c>
      <c r="AF116" s="518">
        <v>-14615</v>
      </c>
      <c r="AG116" s="517">
        <v>2414</v>
      </c>
      <c r="AH116" s="517">
        <v>9994003</v>
      </c>
      <c r="AI116" s="518">
        <v>-668477</v>
      </c>
      <c r="AJ116" s="519">
        <v>700796</v>
      </c>
      <c r="AK116" s="518">
        <v>32319</v>
      </c>
      <c r="AL116" s="517">
        <v>94</v>
      </c>
      <c r="AM116" s="517">
        <v>634647</v>
      </c>
      <c r="AN116" s="518">
        <v>-39141</v>
      </c>
      <c r="AO116" s="518">
        <v>20227</v>
      </c>
      <c r="AP116" s="518">
        <v>-18914</v>
      </c>
      <c r="AQ116" s="517">
        <v>8</v>
      </c>
      <c r="AR116" s="517">
        <v>1105874</v>
      </c>
      <c r="AS116" s="518">
        <v>-31772</v>
      </c>
      <c r="AT116" s="518">
        <v>35392</v>
      </c>
      <c r="AU116" s="518">
        <v>3620</v>
      </c>
      <c r="AV116" s="517">
        <v>3</v>
      </c>
      <c r="AW116" s="517">
        <v>234976</v>
      </c>
      <c r="AX116" s="518">
        <v>-11918</v>
      </c>
      <c r="AY116" s="518">
        <v>9508</v>
      </c>
      <c r="AZ116" s="518">
        <v>-2410</v>
      </c>
      <c r="BA116" s="520">
        <v>0</v>
      </c>
      <c r="BB116" s="517">
        <v>58</v>
      </c>
      <c r="BC116" s="517">
        <v>1046470</v>
      </c>
      <c r="BD116" s="518">
        <v>-64622</v>
      </c>
      <c r="BE116" s="519">
        <v>38973</v>
      </c>
      <c r="BF116" s="518">
        <v>-25649</v>
      </c>
      <c r="BG116" s="517">
        <v>1</v>
      </c>
      <c r="BH116" s="517">
        <v>127592</v>
      </c>
      <c r="BI116" s="518">
        <v>-5423</v>
      </c>
      <c r="BJ116" s="518">
        <v>6041</v>
      </c>
      <c r="BK116" s="518">
        <v>618</v>
      </c>
      <c r="BL116" s="520">
        <v>-25031</v>
      </c>
      <c r="BM116" s="517">
        <v>0</v>
      </c>
      <c r="BN116" s="518">
        <v>-25031</v>
      </c>
      <c r="BO116" s="517">
        <v>0</v>
      </c>
      <c r="BP116" s="517">
        <v>0</v>
      </c>
      <c r="BQ116" s="517">
        <v>0</v>
      </c>
      <c r="BR116" s="517">
        <v>2508</v>
      </c>
      <c r="BS116" s="517">
        <v>10628650</v>
      </c>
      <c r="BT116" s="518">
        <v>721023</v>
      </c>
      <c r="BU116" s="521">
        <v>58</v>
      </c>
      <c r="BV116" s="521">
        <v>1046470</v>
      </c>
      <c r="BW116" s="516">
        <v>38973</v>
      </c>
    </row>
    <row r="117" spans="1:75">
      <c r="A117" s="491">
        <f t="shared" si="8"/>
        <v>2011</v>
      </c>
      <c r="B117" s="491">
        <v>6</v>
      </c>
      <c r="C117" s="522">
        <v>23841585</v>
      </c>
      <c r="D117" s="531">
        <v>2450296</v>
      </c>
      <c r="E117" s="531">
        <v>26291881</v>
      </c>
      <c r="F117" s="525">
        <v>12603538</v>
      </c>
      <c r="G117" s="525">
        <v>-363582</v>
      </c>
      <c r="H117" s="522">
        <v>12239956</v>
      </c>
      <c r="I117" s="525">
        <v>4528077</v>
      </c>
      <c r="J117" s="531">
        <v>25580</v>
      </c>
      <c r="K117" s="531">
        <v>4553657</v>
      </c>
      <c r="L117" s="522">
        <v>230394</v>
      </c>
      <c r="M117" s="522">
        <v>1448508</v>
      </c>
      <c r="N117" s="522">
        <v>229142</v>
      </c>
      <c r="O117" s="531">
        <v>1677650</v>
      </c>
      <c r="P117" s="531">
        <v>44993538</v>
      </c>
      <c r="Q117" s="531">
        <v>43315888</v>
      </c>
      <c r="R117" s="531"/>
      <c r="S117" s="539">
        <v>-1740553</v>
      </c>
      <c r="U117" s="531"/>
      <c r="V117" s="516"/>
      <c r="W117" s="516"/>
      <c r="X117" s="516">
        <v>0</v>
      </c>
      <c r="Y117" s="518">
        <v>13222</v>
      </c>
      <c r="Z117" s="516">
        <v>13222</v>
      </c>
      <c r="AA117" s="513"/>
      <c r="AB117" s="517">
        <v>888</v>
      </c>
      <c r="AC117" s="517">
        <v>1692060</v>
      </c>
      <c r="AD117" s="518">
        <v>-104618</v>
      </c>
      <c r="AE117" s="518">
        <v>90003</v>
      </c>
      <c r="AF117" s="518">
        <v>-14615</v>
      </c>
      <c r="AG117" s="517">
        <v>2414</v>
      </c>
      <c r="AH117" s="517">
        <v>13961681</v>
      </c>
      <c r="AI117" s="518">
        <v>-668477</v>
      </c>
      <c r="AJ117" s="519">
        <v>672370</v>
      </c>
      <c r="AK117" s="518">
        <v>3893</v>
      </c>
      <c r="AL117" s="517">
        <v>94</v>
      </c>
      <c r="AM117" s="517">
        <v>634647</v>
      </c>
      <c r="AN117" s="518">
        <v>-39141</v>
      </c>
      <c r="AO117" s="518">
        <v>48653</v>
      </c>
      <c r="AP117" s="518">
        <v>9512</v>
      </c>
      <c r="AQ117" s="517">
        <v>8</v>
      </c>
      <c r="AR117" s="517">
        <v>1105874</v>
      </c>
      <c r="AS117" s="518">
        <v>-31772</v>
      </c>
      <c r="AT117" s="518">
        <v>35392</v>
      </c>
      <c r="AU117" s="518">
        <v>3620</v>
      </c>
      <c r="AV117" s="517">
        <v>3</v>
      </c>
      <c r="AW117" s="517">
        <v>234976</v>
      </c>
      <c r="AX117" s="518">
        <v>-11918</v>
      </c>
      <c r="AY117" s="518">
        <v>9508</v>
      </c>
      <c r="AZ117" s="518">
        <v>-2410</v>
      </c>
      <c r="BA117" s="520">
        <v>0</v>
      </c>
      <c r="BB117" s="517">
        <v>58</v>
      </c>
      <c r="BC117" s="517">
        <v>867442</v>
      </c>
      <c r="BD117" s="518">
        <v>-64622</v>
      </c>
      <c r="BE117" s="519">
        <v>77226</v>
      </c>
      <c r="BF117" s="518">
        <v>12604</v>
      </c>
      <c r="BG117" s="517">
        <v>1</v>
      </c>
      <c r="BH117" s="517">
        <v>127592</v>
      </c>
      <c r="BI117" s="518">
        <v>-5423</v>
      </c>
      <c r="BJ117" s="518">
        <v>6041</v>
      </c>
      <c r="BK117" s="518">
        <v>618</v>
      </c>
      <c r="BL117" s="520">
        <v>13222</v>
      </c>
      <c r="BM117" s="517">
        <v>0</v>
      </c>
      <c r="BN117" s="518">
        <v>13222</v>
      </c>
      <c r="BO117" s="517">
        <v>0</v>
      </c>
      <c r="BP117" s="517">
        <v>0</v>
      </c>
      <c r="BQ117" s="517">
        <v>0</v>
      </c>
      <c r="BR117" s="517">
        <v>2508</v>
      </c>
      <c r="BS117" s="517">
        <v>14596328</v>
      </c>
      <c r="BT117" s="518">
        <v>721023</v>
      </c>
      <c r="BU117" s="521">
        <v>58</v>
      </c>
      <c r="BV117" s="521">
        <v>867442</v>
      </c>
      <c r="BW117" s="516">
        <v>77226</v>
      </c>
    </row>
    <row r="118" spans="1:75">
      <c r="A118" s="491">
        <f t="shared" si="8"/>
        <v>2011</v>
      </c>
      <c r="B118" s="491">
        <v>7</v>
      </c>
      <c r="C118" s="522">
        <v>28030267</v>
      </c>
      <c r="D118" s="531">
        <v>1372220</v>
      </c>
      <c r="E118" s="531">
        <v>29402487</v>
      </c>
      <c r="F118" s="525">
        <v>13290764</v>
      </c>
      <c r="G118" s="525">
        <v>88748</v>
      </c>
      <c r="H118" s="522">
        <v>13379512</v>
      </c>
      <c r="I118" s="525">
        <v>4430604</v>
      </c>
      <c r="J118" s="531">
        <v>-81709</v>
      </c>
      <c r="K118" s="531">
        <v>4348895</v>
      </c>
      <c r="L118" s="522">
        <v>230551</v>
      </c>
      <c r="M118" s="522">
        <v>1587828</v>
      </c>
      <c r="N118" s="522">
        <v>254205</v>
      </c>
      <c r="O118" s="531">
        <v>1842033</v>
      </c>
      <c r="P118" s="531">
        <v>49203478</v>
      </c>
      <c r="Q118" s="531">
        <v>47361445</v>
      </c>
      <c r="R118" s="531"/>
      <c r="S118" s="539">
        <v>827527</v>
      </c>
      <c r="U118" s="531"/>
      <c r="V118" s="516"/>
      <c r="W118" s="516"/>
      <c r="X118" s="516">
        <v>0</v>
      </c>
      <c r="Y118" s="518">
        <v>13222</v>
      </c>
      <c r="Z118" s="516">
        <v>13222</v>
      </c>
      <c r="AA118" s="513"/>
      <c r="AB118" s="517">
        <v>888</v>
      </c>
      <c r="AC118" s="517">
        <v>1692060</v>
      </c>
      <c r="AD118" s="518">
        <v>-104618</v>
      </c>
      <c r="AE118" s="518">
        <v>90003</v>
      </c>
      <c r="AF118" s="518">
        <v>-14615</v>
      </c>
      <c r="AG118" s="517">
        <v>2414</v>
      </c>
      <c r="AH118" s="517">
        <v>13961681</v>
      </c>
      <c r="AI118" s="518">
        <v>-668477</v>
      </c>
      <c r="AJ118" s="519">
        <v>672370</v>
      </c>
      <c r="AK118" s="518">
        <v>3893</v>
      </c>
      <c r="AL118" s="517">
        <v>94</v>
      </c>
      <c r="AM118" s="517">
        <v>634647</v>
      </c>
      <c r="AN118" s="518">
        <v>-39141</v>
      </c>
      <c r="AO118" s="518">
        <v>48653</v>
      </c>
      <c r="AP118" s="518">
        <v>9512</v>
      </c>
      <c r="AQ118" s="517">
        <v>8</v>
      </c>
      <c r="AR118" s="517">
        <v>1105874</v>
      </c>
      <c r="AS118" s="518">
        <v>-31772</v>
      </c>
      <c r="AT118" s="518">
        <v>35392</v>
      </c>
      <c r="AU118" s="518">
        <v>3620</v>
      </c>
      <c r="AV118" s="517">
        <v>3</v>
      </c>
      <c r="AW118" s="517">
        <v>234976</v>
      </c>
      <c r="AX118" s="518">
        <v>-11918</v>
      </c>
      <c r="AY118" s="518">
        <v>9508</v>
      </c>
      <c r="AZ118" s="518">
        <v>-2410</v>
      </c>
      <c r="BA118" s="520">
        <v>0</v>
      </c>
      <c r="BB118" s="517">
        <v>58</v>
      </c>
      <c r="BC118" s="517">
        <v>867442</v>
      </c>
      <c r="BD118" s="518">
        <v>-64622</v>
      </c>
      <c r="BE118" s="519">
        <v>77226</v>
      </c>
      <c r="BF118" s="518">
        <v>12604</v>
      </c>
      <c r="BG118" s="517">
        <v>1</v>
      </c>
      <c r="BH118" s="517">
        <v>127592</v>
      </c>
      <c r="BI118" s="518">
        <v>-5423</v>
      </c>
      <c r="BJ118" s="518">
        <v>6041</v>
      </c>
      <c r="BK118" s="518">
        <v>618</v>
      </c>
      <c r="BL118" s="520">
        <v>13222</v>
      </c>
      <c r="BM118" s="517">
        <v>0</v>
      </c>
      <c r="BN118" s="518">
        <v>13222</v>
      </c>
      <c r="BO118" s="517">
        <v>0</v>
      </c>
      <c r="BP118" s="517">
        <v>0</v>
      </c>
      <c r="BQ118" s="517">
        <v>0</v>
      </c>
      <c r="BR118" s="517">
        <v>2508</v>
      </c>
      <c r="BS118" s="517">
        <v>14596328</v>
      </c>
      <c r="BT118" s="518">
        <v>721023</v>
      </c>
      <c r="BU118" s="521">
        <v>58</v>
      </c>
      <c r="BV118" s="521">
        <v>867442</v>
      </c>
      <c r="BW118" s="516">
        <v>77226</v>
      </c>
    </row>
    <row r="119" spans="1:75">
      <c r="A119" s="491">
        <f t="shared" si="8"/>
        <v>2011</v>
      </c>
      <c r="B119" s="491">
        <v>8</v>
      </c>
      <c r="C119" s="522">
        <v>28614780</v>
      </c>
      <c r="D119" s="531">
        <v>991571</v>
      </c>
      <c r="E119" s="531">
        <v>29606351</v>
      </c>
      <c r="F119" s="525">
        <v>13361366</v>
      </c>
      <c r="G119" s="525">
        <v>-161660</v>
      </c>
      <c r="H119" s="522">
        <v>13199706</v>
      </c>
      <c r="I119" s="525">
        <v>4456511</v>
      </c>
      <c r="J119" s="531">
        <v>-78388</v>
      </c>
      <c r="K119" s="531">
        <v>4378123</v>
      </c>
      <c r="L119" s="522">
        <v>230776</v>
      </c>
      <c r="M119" s="522">
        <v>1562106</v>
      </c>
      <c r="N119" s="522">
        <v>253809</v>
      </c>
      <c r="O119" s="531">
        <v>1815915</v>
      </c>
      <c r="P119" s="531">
        <v>49230871</v>
      </c>
      <c r="Q119" s="531">
        <v>47414956</v>
      </c>
      <c r="R119" s="531"/>
      <c r="S119" s="539">
        <v>-616131</v>
      </c>
      <c r="U119" s="531"/>
      <c r="V119" s="516"/>
      <c r="W119" s="516"/>
      <c r="X119" s="516">
        <v>0</v>
      </c>
      <c r="Y119" s="518">
        <v>13222</v>
      </c>
      <c r="Z119" s="516">
        <v>13222</v>
      </c>
      <c r="AA119" s="513"/>
      <c r="AB119" s="517">
        <v>888</v>
      </c>
      <c r="AC119" s="517">
        <v>1692060</v>
      </c>
      <c r="AD119" s="518">
        <v>-104618</v>
      </c>
      <c r="AE119" s="518">
        <v>90003</v>
      </c>
      <c r="AF119" s="518">
        <v>-14615</v>
      </c>
      <c r="AG119" s="517">
        <v>2414</v>
      </c>
      <c r="AH119" s="517">
        <v>13961681</v>
      </c>
      <c r="AI119" s="518">
        <v>-668477</v>
      </c>
      <c r="AJ119" s="519">
        <v>672370</v>
      </c>
      <c r="AK119" s="518">
        <v>3893</v>
      </c>
      <c r="AL119" s="517">
        <v>94</v>
      </c>
      <c r="AM119" s="517">
        <v>634647</v>
      </c>
      <c r="AN119" s="518">
        <v>-39141</v>
      </c>
      <c r="AO119" s="518">
        <v>48653</v>
      </c>
      <c r="AP119" s="518">
        <v>9512</v>
      </c>
      <c r="AQ119" s="517">
        <v>8</v>
      </c>
      <c r="AR119" s="517">
        <v>1105874</v>
      </c>
      <c r="AS119" s="518">
        <v>-31772</v>
      </c>
      <c r="AT119" s="518">
        <v>35392</v>
      </c>
      <c r="AU119" s="518">
        <v>3620</v>
      </c>
      <c r="AV119" s="517">
        <v>3</v>
      </c>
      <c r="AW119" s="517">
        <v>234976</v>
      </c>
      <c r="AX119" s="518">
        <v>-11918</v>
      </c>
      <c r="AY119" s="518">
        <v>9508</v>
      </c>
      <c r="AZ119" s="518">
        <v>-2410</v>
      </c>
      <c r="BA119" s="520">
        <v>0</v>
      </c>
      <c r="BB119" s="517">
        <v>58</v>
      </c>
      <c r="BC119" s="517">
        <v>867442</v>
      </c>
      <c r="BD119" s="518">
        <v>-64622</v>
      </c>
      <c r="BE119" s="519">
        <v>77226</v>
      </c>
      <c r="BF119" s="518">
        <v>12604</v>
      </c>
      <c r="BG119" s="517">
        <v>1</v>
      </c>
      <c r="BH119" s="517">
        <v>127592</v>
      </c>
      <c r="BI119" s="518">
        <v>-5423</v>
      </c>
      <c r="BJ119" s="518">
        <v>6041</v>
      </c>
      <c r="BK119" s="518">
        <v>618</v>
      </c>
      <c r="BL119" s="520">
        <v>13222</v>
      </c>
      <c r="BM119" s="517">
        <v>0</v>
      </c>
      <c r="BN119" s="518">
        <v>13222</v>
      </c>
      <c r="BO119" s="517">
        <v>0</v>
      </c>
      <c r="BP119" s="517">
        <v>0</v>
      </c>
      <c r="BQ119" s="517">
        <v>0</v>
      </c>
      <c r="BR119" s="517">
        <v>2508</v>
      </c>
      <c r="BS119" s="517">
        <v>14596328</v>
      </c>
      <c r="BT119" s="518">
        <v>721023</v>
      </c>
      <c r="BU119" s="521">
        <v>58</v>
      </c>
      <c r="BV119" s="521">
        <v>867442</v>
      </c>
      <c r="BW119" s="516">
        <v>77226</v>
      </c>
    </row>
    <row r="120" spans="1:75">
      <c r="A120" s="491">
        <f t="shared" si="8"/>
        <v>2011</v>
      </c>
      <c r="B120" s="491">
        <v>9</v>
      </c>
      <c r="C120" s="522">
        <v>26338162</v>
      </c>
      <c r="D120" s="531">
        <v>-2838937</v>
      </c>
      <c r="E120" s="531">
        <v>23499225</v>
      </c>
      <c r="F120" s="525">
        <v>13157461</v>
      </c>
      <c r="G120" s="525">
        <v>-426032</v>
      </c>
      <c r="H120" s="522">
        <v>12731429</v>
      </c>
      <c r="I120" s="525">
        <v>4212776</v>
      </c>
      <c r="J120" s="531">
        <v>50121</v>
      </c>
      <c r="K120" s="531">
        <v>4262897</v>
      </c>
      <c r="L120" s="522">
        <v>231078</v>
      </c>
      <c r="M120" s="522">
        <v>1402175</v>
      </c>
      <c r="N120" s="522">
        <v>224014</v>
      </c>
      <c r="O120" s="531">
        <v>1626189</v>
      </c>
      <c r="P120" s="531">
        <v>42350818</v>
      </c>
      <c r="Q120" s="531">
        <v>40724629</v>
      </c>
      <c r="R120" s="531"/>
      <c r="S120" s="539">
        <v>261230</v>
      </c>
      <c r="U120" s="531"/>
      <c r="V120" s="516"/>
      <c r="W120" s="516"/>
      <c r="X120" s="516">
        <v>0</v>
      </c>
      <c r="Y120" s="518">
        <v>13222</v>
      </c>
      <c r="Z120" s="516">
        <v>13222</v>
      </c>
      <c r="AA120" s="513"/>
      <c r="AB120" s="517">
        <v>888</v>
      </c>
      <c r="AC120" s="517">
        <v>1692060</v>
      </c>
      <c r="AD120" s="518">
        <v>-104618</v>
      </c>
      <c r="AE120" s="518">
        <v>90003</v>
      </c>
      <c r="AF120" s="518">
        <v>-14615</v>
      </c>
      <c r="AG120" s="517">
        <v>2414</v>
      </c>
      <c r="AH120" s="517">
        <v>13961681</v>
      </c>
      <c r="AI120" s="518">
        <v>-668477</v>
      </c>
      <c r="AJ120" s="519">
        <v>672370</v>
      </c>
      <c r="AK120" s="518">
        <v>3893</v>
      </c>
      <c r="AL120" s="517">
        <v>94</v>
      </c>
      <c r="AM120" s="517">
        <v>634647</v>
      </c>
      <c r="AN120" s="518">
        <v>-39141</v>
      </c>
      <c r="AO120" s="518">
        <v>48653</v>
      </c>
      <c r="AP120" s="518">
        <v>9512</v>
      </c>
      <c r="AQ120" s="517">
        <v>8</v>
      </c>
      <c r="AR120" s="517">
        <v>1105874</v>
      </c>
      <c r="AS120" s="518">
        <v>-31772</v>
      </c>
      <c r="AT120" s="518">
        <v>35392</v>
      </c>
      <c r="AU120" s="518">
        <v>3620</v>
      </c>
      <c r="AV120" s="517">
        <v>3</v>
      </c>
      <c r="AW120" s="517">
        <v>234976</v>
      </c>
      <c r="AX120" s="518">
        <v>-11918</v>
      </c>
      <c r="AY120" s="518">
        <v>9508</v>
      </c>
      <c r="AZ120" s="518">
        <v>-2410</v>
      </c>
      <c r="BA120" s="520">
        <v>0</v>
      </c>
      <c r="BB120" s="517">
        <v>58</v>
      </c>
      <c r="BC120" s="517">
        <v>867442</v>
      </c>
      <c r="BD120" s="518">
        <v>-64622</v>
      </c>
      <c r="BE120" s="519">
        <v>77226</v>
      </c>
      <c r="BF120" s="518">
        <v>12604</v>
      </c>
      <c r="BG120" s="517">
        <v>1</v>
      </c>
      <c r="BH120" s="517">
        <v>127592</v>
      </c>
      <c r="BI120" s="518">
        <v>-5423</v>
      </c>
      <c r="BJ120" s="518">
        <v>6041</v>
      </c>
      <c r="BK120" s="518">
        <v>618</v>
      </c>
      <c r="BL120" s="520">
        <v>13222</v>
      </c>
      <c r="BM120" s="517">
        <v>0</v>
      </c>
      <c r="BN120" s="518">
        <v>13222</v>
      </c>
      <c r="BO120" s="517">
        <v>0</v>
      </c>
      <c r="BP120" s="517">
        <v>0</v>
      </c>
      <c r="BQ120" s="517">
        <v>0</v>
      </c>
      <c r="BR120" s="517">
        <v>2508</v>
      </c>
      <c r="BS120" s="517">
        <v>14596328</v>
      </c>
      <c r="BT120" s="518">
        <v>721023</v>
      </c>
      <c r="BU120" s="521">
        <v>58</v>
      </c>
      <c r="BV120" s="521">
        <v>867442</v>
      </c>
      <c r="BW120" s="516">
        <v>77226</v>
      </c>
    </row>
    <row r="121" spans="1:75">
      <c r="A121" s="491">
        <f t="shared" si="8"/>
        <v>2011</v>
      </c>
      <c r="B121" s="491">
        <v>10</v>
      </c>
      <c r="C121" s="522">
        <v>20664753</v>
      </c>
      <c r="D121" s="531">
        <v>-2197944</v>
      </c>
      <c r="E121" s="531">
        <v>18466809</v>
      </c>
      <c r="F121" s="525">
        <v>11952251</v>
      </c>
      <c r="G121" s="525">
        <v>20455</v>
      </c>
      <c r="H121" s="522">
        <v>11972706</v>
      </c>
      <c r="I121" s="525">
        <v>3734885</v>
      </c>
      <c r="J121" s="531">
        <v>-3326</v>
      </c>
      <c r="K121" s="531">
        <v>3731559</v>
      </c>
      <c r="L121" s="522">
        <v>231298</v>
      </c>
      <c r="M121" s="522">
        <v>1277874</v>
      </c>
      <c r="N121" s="522">
        <v>205558</v>
      </c>
      <c r="O121" s="531">
        <v>1483432</v>
      </c>
      <c r="P121" s="531">
        <v>35885804</v>
      </c>
      <c r="Q121" s="531">
        <v>34402372</v>
      </c>
      <c r="R121" s="531"/>
      <c r="S121" s="539">
        <v>-150798</v>
      </c>
      <c r="U121" s="531"/>
      <c r="V121" s="516"/>
      <c r="W121" s="516"/>
      <c r="X121" s="516">
        <v>0</v>
      </c>
      <c r="Y121" s="518">
        <v>-25031</v>
      </c>
      <c r="Z121" s="516">
        <v>-25031</v>
      </c>
      <c r="AA121" s="513"/>
      <c r="AB121" s="517">
        <v>888</v>
      </c>
      <c r="AC121" s="517">
        <v>1692060</v>
      </c>
      <c r="AD121" s="518">
        <v>-104618</v>
      </c>
      <c r="AE121" s="518">
        <v>90003</v>
      </c>
      <c r="AF121" s="518">
        <v>-14615</v>
      </c>
      <c r="AG121" s="517">
        <v>2414</v>
      </c>
      <c r="AH121" s="517">
        <v>9994003</v>
      </c>
      <c r="AI121" s="518">
        <v>-668477</v>
      </c>
      <c r="AJ121" s="519">
        <v>700796</v>
      </c>
      <c r="AK121" s="518">
        <v>32319</v>
      </c>
      <c r="AL121" s="517">
        <v>94</v>
      </c>
      <c r="AM121" s="517">
        <v>634647</v>
      </c>
      <c r="AN121" s="518">
        <v>-39141</v>
      </c>
      <c r="AO121" s="518">
        <v>20227</v>
      </c>
      <c r="AP121" s="518">
        <v>-18914</v>
      </c>
      <c r="AQ121" s="517">
        <v>8</v>
      </c>
      <c r="AR121" s="517">
        <v>1105874</v>
      </c>
      <c r="AS121" s="518">
        <v>-31772</v>
      </c>
      <c r="AT121" s="518">
        <v>35392</v>
      </c>
      <c r="AU121" s="518">
        <v>3620</v>
      </c>
      <c r="AV121" s="517">
        <v>3</v>
      </c>
      <c r="AW121" s="517">
        <v>234976</v>
      </c>
      <c r="AX121" s="518">
        <v>-11918</v>
      </c>
      <c r="AY121" s="518">
        <v>9508</v>
      </c>
      <c r="AZ121" s="518">
        <v>-2410</v>
      </c>
      <c r="BA121" s="520">
        <v>0</v>
      </c>
      <c r="BB121" s="517">
        <v>58</v>
      </c>
      <c r="BC121" s="517">
        <v>1046470</v>
      </c>
      <c r="BD121" s="518">
        <v>-64622</v>
      </c>
      <c r="BE121" s="519">
        <v>38973</v>
      </c>
      <c r="BF121" s="518">
        <v>-25649</v>
      </c>
      <c r="BG121" s="517">
        <v>1</v>
      </c>
      <c r="BH121" s="517">
        <v>127592</v>
      </c>
      <c r="BI121" s="518">
        <v>-5423</v>
      </c>
      <c r="BJ121" s="518">
        <v>6041</v>
      </c>
      <c r="BK121" s="518">
        <v>618</v>
      </c>
      <c r="BL121" s="520">
        <v>-25031</v>
      </c>
      <c r="BM121" s="517">
        <v>0</v>
      </c>
      <c r="BN121" s="518">
        <v>-25031</v>
      </c>
      <c r="BO121" s="517">
        <v>0</v>
      </c>
      <c r="BP121" s="517">
        <v>0</v>
      </c>
      <c r="BQ121" s="517">
        <v>0</v>
      </c>
      <c r="BR121" s="517">
        <v>2508</v>
      </c>
      <c r="BS121" s="517">
        <v>10628650</v>
      </c>
      <c r="BT121" s="518">
        <v>721023</v>
      </c>
      <c r="BU121" s="521">
        <v>58</v>
      </c>
      <c r="BV121" s="521">
        <v>1046470</v>
      </c>
      <c r="BW121" s="516">
        <v>38973</v>
      </c>
    </row>
    <row r="122" spans="1:75">
      <c r="A122" s="491">
        <f t="shared" si="8"/>
        <v>2011</v>
      </c>
      <c r="B122" s="491">
        <v>11</v>
      </c>
      <c r="C122" s="522">
        <v>16619795</v>
      </c>
      <c r="D122" s="531">
        <v>-1472619</v>
      </c>
      <c r="E122" s="531">
        <v>15147176</v>
      </c>
      <c r="F122" s="525">
        <v>10558112</v>
      </c>
      <c r="G122" s="525">
        <v>220421</v>
      </c>
      <c r="H122" s="522">
        <v>10778533</v>
      </c>
      <c r="I122" s="525">
        <v>3293890</v>
      </c>
      <c r="J122" s="531">
        <v>87110</v>
      </c>
      <c r="K122" s="531">
        <v>3381000</v>
      </c>
      <c r="L122" s="522">
        <v>231563</v>
      </c>
      <c r="M122" s="522">
        <v>1207607</v>
      </c>
      <c r="N122" s="522">
        <v>179685</v>
      </c>
      <c r="O122" s="531">
        <v>1387292</v>
      </c>
      <c r="P122" s="531">
        <v>30925564</v>
      </c>
      <c r="Q122" s="531">
        <v>29538272</v>
      </c>
      <c r="R122" s="531"/>
      <c r="S122" s="539">
        <v>560033</v>
      </c>
      <c r="U122" s="531"/>
      <c r="V122" s="516"/>
      <c r="W122" s="516"/>
      <c r="X122" s="516">
        <v>0</v>
      </c>
      <c r="Y122" s="518">
        <v>-25031</v>
      </c>
      <c r="Z122" s="516">
        <v>-25031</v>
      </c>
      <c r="AA122" s="513"/>
      <c r="AB122" s="517">
        <v>888</v>
      </c>
      <c r="AC122" s="517">
        <v>1692060</v>
      </c>
      <c r="AD122" s="518">
        <v>-104618</v>
      </c>
      <c r="AE122" s="518">
        <v>90003</v>
      </c>
      <c r="AF122" s="518">
        <v>-14615</v>
      </c>
      <c r="AG122" s="517">
        <v>2414</v>
      </c>
      <c r="AH122" s="517">
        <v>9994003</v>
      </c>
      <c r="AI122" s="518">
        <v>-668477</v>
      </c>
      <c r="AJ122" s="519">
        <v>700796</v>
      </c>
      <c r="AK122" s="518">
        <v>32319</v>
      </c>
      <c r="AL122" s="517">
        <v>94</v>
      </c>
      <c r="AM122" s="517">
        <v>634647</v>
      </c>
      <c r="AN122" s="518">
        <v>-39141</v>
      </c>
      <c r="AO122" s="518">
        <v>20227</v>
      </c>
      <c r="AP122" s="518">
        <v>-18914</v>
      </c>
      <c r="AQ122" s="517">
        <v>8</v>
      </c>
      <c r="AR122" s="517">
        <v>1105874</v>
      </c>
      <c r="AS122" s="518">
        <v>-31772</v>
      </c>
      <c r="AT122" s="518">
        <v>35392</v>
      </c>
      <c r="AU122" s="518">
        <v>3620</v>
      </c>
      <c r="AV122" s="517">
        <v>3</v>
      </c>
      <c r="AW122" s="517">
        <v>234976</v>
      </c>
      <c r="AX122" s="518">
        <v>-11918</v>
      </c>
      <c r="AY122" s="518">
        <v>9508</v>
      </c>
      <c r="AZ122" s="518">
        <v>-2410</v>
      </c>
      <c r="BA122" s="520">
        <v>0</v>
      </c>
      <c r="BB122" s="517">
        <v>58</v>
      </c>
      <c r="BC122" s="517">
        <v>1046470</v>
      </c>
      <c r="BD122" s="518">
        <v>-64622</v>
      </c>
      <c r="BE122" s="519">
        <v>38973</v>
      </c>
      <c r="BF122" s="518">
        <v>-25649</v>
      </c>
      <c r="BG122" s="517">
        <v>1</v>
      </c>
      <c r="BH122" s="517">
        <v>127592</v>
      </c>
      <c r="BI122" s="518">
        <v>-5423</v>
      </c>
      <c r="BJ122" s="518">
        <v>6041</v>
      </c>
      <c r="BK122" s="518">
        <v>618</v>
      </c>
      <c r="BL122" s="520">
        <v>-25031</v>
      </c>
      <c r="BM122" s="517">
        <v>0</v>
      </c>
      <c r="BN122" s="518">
        <v>-25031</v>
      </c>
      <c r="BO122" s="517">
        <v>0</v>
      </c>
      <c r="BP122" s="517">
        <v>0</v>
      </c>
      <c r="BQ122" s="517">
        <v>0</v>
      </c>
      <c r="BR122" s="517">
        <v>2508</v>
      </c>
      <c r="BS122" s="517">
        <v>10628650</v>
      </c>
      <c r="BT122" s="518">
        <v>721023</v>
      </c>
      <c r="BU122" s="521">
        <v>58</v>
      </c>
      <c r="BV122" s="521">
        <v>1046470</v>
      </c>
      <c r="BW122" s="516">
        <v>38973</v>
      </c>
    </row>
    <row r="123" spans="1:75">
      <c r="A123" s="491">
        <f t="shared" si="8"/>
        <v>2011</v>
      </c>
      <c r="B123" s="491">
        <v>12</v>
      </c>
      <c r="C123" s="522">
        <v>19315512</v>
      </c>
      <c r="D123" s="531">
        <v>2104153</v>
      </c>
      <c r="E123" s="531">
        <v>21419665</v>
      </c>
      <c r="F123" s="525">
        <v>10587315</v>
      </c>
      <c r="G123" s="525">
        <v>57236</v>
      </c>
      <c r="H123" s="522">
        <v>10644551</v>
      </c>
      <c r="I123" s="525">
        <v>3089554</v>
      </c>
      <c r="J123" s="531">
        <v>-126169</v>
      </c>
      <c r="K123" s="531">
        <v>2963385</v>
      </c>
      <c r="L123" s="522">
        <v>231773</v>
      </c>
      <c r="M123" s="522">
        <v>1368405</v>
      </c>
      <c r="N123" s="522">
        <v>194830</v>
      </c>
      <c r="O123" s="531">
        <v>1563235</v>
      </c>
      <c r="P123" s="531">
        <v>36822609</v>
      </c>
      <c r="Q123" s="531">
        <v>35259374</v>
      </c>
      <c r="R123" s="531"/>
      <c r="S123" s="539">
        <v>-1715001</v>
      </c>
      <c r="U123" s="531"/>
      <c r="V123" s="516"/>
      <c r="W123" s="516"/>
      <c r="X123" s="516">
        <v>0</v>
      </c>
      <c r="Y123" s="518">
        <v>-25031</v>
      </c>
      <c r="Z123" s="516">
        <v>-25031</v>
      </c>
      <c r="AA123" s="513"/>
      <c r="AB123" s="517">
        <v>888</v>
      </c>
      <c r="AC123" s="517">
        <v>1692060</v>
      </c>
      <c r="AD123" s="518">
        <v>-104618</v>
      </c>
      <c r="AE123" s="518">
        <v>90003</v>
      </c>
      <c r="AF123" s="518">
        <v>-14615</v>
      </c>
      <c r="AG123" s="517">
        <v>2414</v>
      </c>
      <c r="AH123" s="517">
        <v>9994003</v>
      </c>
      <c r="AI123" s="518">
        <v>-668477</v>
      </c>
      <c r="AJ123" s="519">
        <v>700796</v>
      </c>
      <c r="AK123" s="518">
        <v>32319</v>
      </c>
      <c r="AL123" s="517">
        <v>94</v>
      </c>
      <c r="AM123" s="517">
        <v>634647</v>
      </c>
      <c r="AN123" s="518">
        <v>-39141</v>
      </c>
      <c r="AO123" s="518">
        <v>20227</v>
      </c>
      <c r="AP123" s="518">
        <v>-18914</v>
      </c>
      <c r="AQ123" s="517">
        <v>8</v>
      </c>
      <c r="AR123" s="517">
        <v>1105874</v>
      </c>
      <c r="AS123" s="518">
        <v>-31772</v>
      </c>
      <c r="AT123" s="518">
        <v>35392</v>
      </c>
      <c r="AU123" s="518">
        <v>3620</v>
      </c>
      <c r="AV123" s="517">
        <v>3</v>
      </c>
      <c r="AW123" s="517">
        <v>234976</v>
      </c>
      <c r="AX123" s="518">
        <v>-11918</v>
      </c>
      <c r="AY123" s="518">
        <v>9508</v>
      </c>
      <c r="AZ123" s="518">
        <v>-2410</v>
      </c>
      <c r="BA123" s="520">
        <v>0</v>
      </c>
      <c r="BB123" s="517">
        <v>58</v>
      </c>
      <c r="BC123" s="517">
        <v>1046470</v>
      </c>
      <c r="BD123" s="518">
        <v>-64622</v>
      </c>
      <c r="BE123" s="519">
        <v>38973</v>
      </c>
      <c r="BF123" s="518">
        <v>-25649</v>
      </c>
      <c r="BG123" s="517">
        <v>1</v>
      </c>
      <c r="BH123" s="517">
        <v>127592</v>
      </c>
      <c r="BI123" s="518">
        <v>-5423</v>
      </c>
      <c r="BJ123" s="518">
        <v>6041</v>
      </c>
      <c r="BK123" s="518">
        <v>618</v>
      </c>
      <c r="BL123" s="520">
        <v>-25031</v>
      </c>
      <c r="BM123" s="517">
        <v>0</v>
      </c>
      <c r="BN123" s="518">
        <v>-25031</v>
      </c>
      <c r="BO123" s="517">
        <v>0</v>
      </c>
      <c r="BP123" s="517">
        <v>0</v>
      </c>
      <c r="BQ123" s="517">
        <v>0</v>
      </c>
      <c r="BR123" s="517">
        <v>2508</v>
      </c>
      <c r="BS123" s="517">
        <v>10628650</v>
      </c>
      <c r="BT123" s="518">
        <v>721023</v>
      </c>
      <c r="BU123" s="521">
        <v>58</v>
      </c>
      <c r="BV123" s="521">
        <v>1046470</v>
      </c>
      <c r="BW123" s="516">
        <v>38973</v>
      </c>
    </row>
    <row r="124" spans="1:75">
      <c r="B124" s="492" t="s">
        <v>112</v>
      </c>
      <c r="C124" s="525">
        <v>262555785</v>
      </c>
      <c r="D124" s="513">
        <v>1171341</v>
      </c>
      <c r="E124" s="513">
        <v>263727126</v>
      </c>
      <c r="F124" s="513">
        <v>138990517</v>
      </c>
      <c r="G124" s="513">
        <v>686347</v>
      </c>
      <c r="H124" s="531">
        <v>139676864</v>
      </c>
      <c r="I124" s="513">
        <v>44597994</v>
      </c>
      <c r="J124" s="513">
        <v>54650</v>
      </c>
      <c r="K124" s="513">
        <v>44652644</v>
      </c>
      <c r="L124" s="531">
        <v>2765208</v>
      </c>
      <c r="M124" s="531">
        <v>16224888</v>
      </c>
      <c r="N124" s="531">
        <v>2502855</v>
      </c>
      <c r="O124" s="531">
        <v>18727743</v>
      </c>
      <c r="P124" s="531">
        <v>469549585</v>
      </c>
      <c r="Q124" s="531">
        <v>450821842</v>
      </c>
      <c r="R124" s="531">
        <v>473864</v>
      </c>
      <c r="S124" s="539">
        <v>-6105429</v>
      </c>
      <c r="U124" s="531"/>
      <c r="V124" s="531"/>
      <c r="W124" s="531"/>
      <c r="X124" s="516">
        <v>0</v>
      </c>
      <c r="Y124" s="531">
        <v>-147360</v>
      </c>
      <c r="Z124" s="531">
        <v>-147360</v>
      </c>
      <c r="AA124" s="513"/>
      <c r="AB124" s="533"/>
      <c r="AC124" s="533">
        <v>20304720</v>
      </c>
      <c r="AD124" s="534">
        <v>-1255416</v>
      </c>
      <c r="AE124" s="534">
        <v>1080036</v>
      </c>
      <c r="AF124" s="534">
        <v>-175380</v>
      </c>
      <c r="AG124" s="533"/>
      <c r="AH124" s="533">
        <v>135798748</v>
      </c>
      <c r="AI124" s="534">
        <v>-8021724</v>
      </c>
      <c r="AJ124" s="535">
        <v>8295848</v>
      </c>
      <c r="AK124" s="534">
        <v>274124</v>
      </c>
      <c r="AL124" s="533"/>
      <c r="AM124" s="533">
        <v>7615764</v>
      </c>
      <c r="AN124" s="534">
        <v>-469692</v>
      </c>
      <c r="AO124" s="534">
        <v>356428</v>
      </c>
      <c r="AP124" s="534">
        <v>-113264</v>
      </c>
      <c r="AQ124" s="533"/>
      <c r="AR124" s="533">
        <v>13270488</v>
      </c>
      <c r="AS124" s="534">
        <v>-381264</v>
      </c>
      <c r="AT124" s="534">
        <v>424704</v>
      </c>
      <c r="AU124" s="534">
        <v>43440</v>
      </c>
      <c r="AV124" s="533"/>
      <c r="AW124" s="533">
        <v>2819712</v>
      </c>
      <c r="AX124" s="534">
        <v>-143016</v>
      </c>
      <c r="AY124" s="534">
        <v>114096</v>
      </c>
      <c r="AZ124" s="534">
        <v>-28920</v>
      </c>
      <c r="BA124" s="536">
        <v>0</v>
      </c>
      <c r="BB124" s="533"/>
      <c r="BC124" s="533">
        <v>11841528</v>
      </c>
      <c r="BD124" s="534">
        <v>-775464</v>
      </c>
      <c r="BE124" s="535">
        <v>620688</v>
      </c>
      <c r="BF124" s="534">
        <v>-154776</v>
      </c>
      <c r="BG124" s="533"/>
      <c r="BH124" s="533">
        <v>1531104</v>
      </c>
      <c r="BI124" s="534">
        <v>-65076</v>
      </c>
      <c r="BJ124" s="534">
        <v>72492</v>
      </c>
      <c r="BK124" s="534">
        <v>7416</v>
      </c>
      <c r="BL124" s="536">
        <v>-147360</v>
      </c>
      <c r="BM124" s="517">
        <v>0</v>
      </c>
      <c r="BN124" s="534">
        <v>-147360</v>
      </c>
      <c r="BO124" s="517">
        <v>0</v>
      </c>
      <c r="BP124" s="517">
        <v>0</v>
      </c>
      <c r="BQ124" s="517">
        <v>0</v>
      </c>
      <c r="BS124" s="533">
        <v>143414512</v>
      </c>
      <c r="BT124" s="534">
        <v>8652276</v>
      </c>
      <c r="BV124" s="533">
        <v>11841528</v>
      </c>
      <c r="BW124" s="534">
        <v>620688</v>
      </c>
    </row>
    <row r="125" spans="1:75">
      <c r="A125" s="491">
        <f t="shared" ref="A125:A136" si="9">A112+1</f>
        <v>2012</v>
      </c>
      <c r="B125" s="491">
        <v>1</v>
      </c>
      <c r="C125" s="522">
        <v>24175784</v>
      </c>
      <c r="D125" s="531">
        <v>1250218</v>
      </c>
      <c r="E125" s="531">
        <v>25426002</v>
      </c>
      <c r="F125" s="525">
        <v>10950790</v>
      </c>
      <c r="G125" s="525">
        <v>-1508632</v>
      </c>
      <c r="H125" s="522">
        <v>9442158</v>
      </c>
      <c r="I125" s="525">
        <v>3151400</v>
      </c>
      <c r="J125" s="531">
        <v>-113037</v>
      </c>
      <c r="K125" s="531">
        <v>3038363</v>
      </c>
      <c r="L125" s="522">
        <v>232412</v>
      </c>
      <c r="M125" s="522">
        <v>1497283</v>
      </c>
      <c r="N125" s="522">
        <v>211959</v>
      </c>
      <c r="O125" s="531">
        <v>1709242</v>
      </c>
      <c r="P125" s="531">
        <v>39848177</v>
      </c>
      <c r="Q125" s="531">
        <v>38138935</v>
      </c>
      <c r="R125" s="531"/>
      <c r="S125" s="539">
        <v>-1349443</v>
      </c>
      <c r="U125" s="531"/>
      <c r="V125" s="516"/>
      <c r="W125" s="516"/>
      <c r="X125" s="516">
        <v>0</v>
      </c>
      <c r="Y125" s="518">
        <v>-25031</v>
      </c>
      <c r="Z125" s="516">
        <v>-25031</v>
      </c>
      <c r="AA125" s="513"/>
      <c r="AB125" s="517">
        <v>888</v>
      </c>
      <c r="AC125" s="517">
        <v>1692060</v>
      </c>
      <c r="AD125" s="518">
        <v>-104618</v>
      </c>
      <c r="AE125" s="518">
        <v>90003</v>
      </c>
      <c r="AF125" s="518">
        <v>-14615</v>
      </c>
      <c r="AG125" s="517">
        <v>2414</v>
      </c>
      <c r="AH125" s="517">
        <v>9994003</v>
      </c>
      <c r="AI125" s="518">
        <v>-668477</v>
      </c>
      <c r="AJ125" s="519">
        <v>700796</v>
      </c>
      <c r="AK125" s="518">
        <v>32319</v>
      </c>
      <c r="AL125" s="517">
        <v>94</v>
      </c>
      <c r="AM125" s="517">
        <v>634647</v>
      </c>
      <c r="AN125" s="518">
        <v>-39141</v>
      </c>
      <c r="AO125" s="518">
        <v>20227</v>
      </c>
      <c r="AP125" s="518">
        <v>-18914</v>
      </c>
      <c r="AQ125" s="517">
        <v>8</v>
      </c>
      <c r="AR125" s="517">
        <v>1105874</v>
      </c>
      <c r="AS125" s="518">
        <v>-31772</v>
      </c>
      <c r="AT125" s="518">
        <v>35392</v>
      </c>
      <c r="AU125" s="518">
        <v>3620</v>
      </c>
      <c r="AV125" s="517">
        <v>3</v>
      </c>
      <c r="AW125" s="517">
        <v>234976</v>
      </c>
      <c r="AX125" s="518">
        <v>-11918</v>
      </c>
      <c r="AY125" s="518">
        <v>9508</v>
      </c>
      <c r="AZ125" s="518">
        <v>-2410</v>
      </c>
      <c r="BA125" s="520">
        <v>0</v>
      </c>
      <c r="BB125" s="517">
        <v>58</v>
      </c>
      <c r="BC125" s="517">
        <v>1046470</v>
      </c>
      <c r="BD125" s="518">
        <v>-64622</v>
      </c>
      <c r="BE125" s="519">
        <v>38973</v>
      </c>
      <c r="BF125" s="518">
        <v>-25649</v>
      </c>
      <c r="BG125" s="517">
        <v>1</v>
      </c>
      <c r="BH125" s="517">
        <v>127592</v>
      </c>
      <c r="BI125" s="518">
        <v>-5423</v>
      </c>
      <c r="BJ125" s="518">
        <v>6041</v>
      </c>
      <c r="BK125" s="518">
        <v>618</v>
      </c>
      <c r="BL125" s="520">
        <v>-25031</v>
      </c>
      <c r="BM125" s="517">
        <v>0</v>
      </c>
      <c r="BN125" s="518">
        <v>-25031</v>
      </c>
      <c r="BO125" s="517">
        <v>0</v>
      </c>
      <c r="BP125" s="517">
        <v>0</v>
      </c>
      <c r="BQ125" s="517">
        <v>0</v>
      </c>
      <c r="BR125" s="517">
        <v>2508</v>
      </c>
      <c r="BS125" s="517">
        <v>10628650</v>
      </c>
      <c r="BT125" s="518">
        <v>721023</v>
      </c>
      <c r="BU125" s="521">
        <v>58</v>
      </c>
      <c r="BV125" s="521">
        <v>1046470</v>
      </c>
      <c r="BW125" s="516">
        <v>38973</v>
      </c>
    </row>
    <row r="126" spans="1:75">
      <c r="A126" s="491">
        <f t="shared" si="9"/>
        <v>2012</v>
      </c>
      <c r="B126" s="491">
        <v>2</v>
      </c>
      <c r="C126" s="522">
        <v>21973614</v>
      </c>
      <c r="D126" s="531">
        <v>-2295069</v>
      </c>
      <c r="E126" s="531">
        <v>19678545</v>
      </c>
      <c r="F126" s="525">
        <v>11020496</v>
      </c>
      <c r="G126" s="525">
        <v>-329281</v>
      </c>
      <c r="H126" s="522">
        <v>10691215</v>
      </c>
      <c r="I126" s="525">
        <v>3058409</v>
      </c>
      <c r="J126" s="531">
        <v>-11486</v>
      </c>
      <c r="K126" s="531">
        <v>3046923</v>
      </c>
      <c r="L126" s="522">
        <v>232719</v>
      </c>
      <c r="M126" s="522">
        <v>1281332</v>
      </c>
      <c r="N126" s="522">
        <v>185199</v>
      </c>
      <c r="O126" s="531">
        <v>1466531</v>
      </c>
      <c r="P126" s="531">
        <v>35115933</v>
      </c>
      <c r="Q126" s="531">
        <v>33649402</v>
      </c>
      <c r="R126" s="531"/>
      <c r="S126" s="539">
        <v>344662</v>
      </c>
      <c r="U126" s="531"/>
      <c r="V126" s="516"/>
      <c r="W126" s="516"/>
      <c r="X126" s="516">
        <v>0</v>
      </c>
      <c r="Y126" s="518">
        <v>-25031</v>
      </c>
      <c r="Z126" s="516">
        <v>-25031</v>
      </c>
      <c r="AA126" s="513"/>
      <c r="AB126" s="517">
        <v>888</v>
      </c>
      <c r="AC126" s="517">
        <v>1692060</v>
      </c>
      <c r="AD126" s="518">
        <v>-104618</v>
      </c>
      <c r="AE126" s="518">
        <v>90003</v>
      </c>
      <c r="AF126" s="518">
        <v>-14615</v>
      </c>
      <c r="AG126" s="517">
        <v>2414</v>
      </c>
      <c r="AH126" s="517">
        <v>9994003</v>
      </c>
      <c r="AI126" s="518">
        <v>-668477</v>
      </c>
      <c r="AJ126" s="519">
        <v>700796</v>
      </c>
      <c r="AK126" s="518">
        <v>32319</v>
      </c>
      <c r="AL126" s="517">
        <v>94</v>
      </c>
      <c r="AM126" s="517">
        <v>634647</v>
      </c>
      <c r="AN126" s="518">
        <v>-39141</v>
      </c>
      <c r="AO126" s="518">
        <v>20227</v>
      </c>
      <c r="AP126" s="518">
        <v>-18914</v>
      </c>
      <c r="AQ126" s="517">
        <v>8</v>
      </c>
      <c r="AR126" s="517">
        <v>1105874</v>
      </c>
      <c r="AS126" s="518">
        <v>-31772</v>
      </c>
      <c r="AT126" s="518">
        <v>35392</v>
      </c>
      <c r="AU126" s="518">
        <v>3620</v>
      </c>
      <c r="AV126" s="517">
        <v>3</v>
      </c>
      <c r="AW126" s="517">
        <v>234976</v>
      </c>
      <c r="AX126" s="518">
        <v>-11918</v>
      </c>
      <c r="AY126" s="518">
        <v>9508</v>
      </c>
      <c r="AZ126" s="518">
        <v>-2410</v>
      </c>
      <c r="BA126" s="520">
        <v>0</v>
      </c>
      <c r="BB126" s="517">
        <v>58</v>
      </c>
      <c r="BC126" s="517">
        <v>1046470</v>
      </c>
      <c r="BD126" s="518">
        <v>-64622</v>
      </c>
      <c r="BE126" s="519">
        <v>38973</v>
      </c>
      <c r="BF126" s="518">
        <v>-25649</v>
      </c>
      <c r="BG126" s="517">
        <v>1</v>
      </c>
      <c r="BH126" s="517">
        <v>127592</v>
      </c>
      <c r="BI126" s="518">
        <v>-5423</v>
      </c>
      <c r="BJ126" s="518">
        <v>6041</v>
      </c>
      <c r="BK126" s="518">
        <v>618</v>
      </c>
      <c r="BL126" s="520">
        <v>-25031</v>
      </c>
      <c r="BM126" s="517">
        <v>0</v>
      </c>
      <c r="BN126" s="518">
        <v>-25031</v>
      </c>
      <c r="BO126" s="517">
        <v>0</v>
      </c>
      <c r="BP126" s="517">
        <v>0</v>
      </c>
      <c r="BQ126" s="517">
        <v>0</v>
      </c>
      <c r="BR126" s="517">
        <v>2508</v>
      </c>
      <c r="BS126" s="517">
        <v>10628650</v>
      </c>
      <c r="BT126" s="518">
        <v>721023</v>
      </c>
      <c r="BU126" s="521">
        <v>58</v>
      </c>
      <c r="BV126" s="521">
        <v>1046470</v>
      </c>
      <c r="BW126" s="516">
        <v>38973</v>
      </c>
    </row>
    <row r="127" spans="1:75">
      <c r="A127" s="491">
        <f t="shared" si="9"/>
        <v>2012</v>
      </c>
      <c r="B127" s="491">
        <v>3</v>
      </c>
      <c r="C127" s="522">
        <v>19189053</v>
      </c>
      <c r="D127" s="531">
        <v>269990</v>
      </c>
      <c r="E127" s="531">
        <v>19459043</v>
      </c>
      <c r="F127" s="525">
        <v>10549618</v>
      </c>
      <c r="G127" s="525">
        <v>351094</v>
      </c>
      <c r="H127" s="522">
        <v>10900712</v>
      </c>
      <c r="I127" s="525">
        <v>3351194</v>
      </c>
      <c r="J127" s="531">
        <v>90118</v>
      </c>
      <c r="K127" s="531">
        <v>3441312</v>
      </c>
      <c r="L127" s="522">
        <v>232949</v>
      </c>
      <c r="M127" s="522">
        <v>1255538</v>
      </c>
      <c r="N127" s="522">
        <v>188150</v>
      </c>
      <c r="O127" s="531">
        <v>1443688</v>
      </c>
      <c r="P127" s="531">
        <v>35477704</v>
      </c>
      <c r="Q127" s="531">
        <v>34034016</v>
      </c>
      <c r="R127" s="531"/>
      <c r="S127" s="539">
        <v>-1379124</v>
      </c>
      <c r="U127" s="531"/>
      <c r="V127" s="516"/>
      <c r="W127" s="516"/>
      <c r="X127" s="516">
        <v>0</v>
      </c>
      <c r="Y127" s="518">
        <v>-25031</v>
      </c>
      <c r="Z127" s="516">
        <v>-25031</v>
      </c>
      <c r="AA127" s="513"/>
      <c r="AB127" s="517">
        <v>888</v>
      </c>
      <c r="AC127" s="517">
        <v>1692060</v>
      </c>
      <c r="AD127" s="518">
        <v>-104618</v>
      </c>
      <c r="AE127" s="518">
        <v>90003</v>
      </c>
      <c r="AF127" s="518">
        <v>-14615</v>
      </c>
      <c r="AG127" s="517">
        <v>2414</v>
      </c>
      <c r="AH127" s="517">
        <v>9994003</v>
      </c>
      <c r="AI127" s="518">
        <v>-668477</v>
      </c>
      <c r="AJ127" s="519">
        <v>700796</v>
      </c>
      <c r="AK127" s="518">
        <v>32319</v>
      </c>
      <c r="AL127" s="517">
        <v>94</v>
      </c>
      <c r="AM127" s="517">
        <v>634647</v>
      </c>
      <c r="AN127" s="518">
        <v>-39141</v>
      </c>
      <c r="AO127" s="518">
        <v>20227</v>
      </c>
      <c r="AP127" s="518">
        <v>-18914</v>
      </c>
      <c r="AQ127" s="517">
        <v>8</v>
      </c>
      <c r="AR127" s="517">
        <v>1105874</v>
      </c>
      <c r="AS127" s="518">
        <v>-31772</v>
      </c>
      <c r="AT127" s="518">
        <v>35392</v>
      </c>
      <c r="AU127" s="518">
        <v>3620</v>
      </c>
      <c r="AV127" s="517">
        <v>3</v>
      </c>
      <c r="AW127" s="517">
        <v>234976</v>
      </c>
      <c r="AX127" s="518">
        <v>-11918</v>
      </c>
      <c r="AY127" s="518">
        <v>9508</v>
      </c>
      <c r="AZ127" s="518">
        <v>-2410</v>
      </c>
      <c r="BA127" s="520">
        <v>0</v>
      </c>
      <c r="BB127" s="517">
        <v>58</v>
      </c>
      <c r="BC127" s="517">
        <v>1046470</v>
      </c>
      <c r="BD127" s="518">
        <v>-64622</v>
      </c>
      <c r="BE127" s="519">
        <v>38973</v>
      </c>
      <c r="BF127" s="518">
        <v>-25649</v>
      </c>
      <c r="BG127" s="517">
        <v>1</v>
      </c>
      <c r="BH127" s="517">
        <v>127592</v>
      </c>
      <c r="BI127" s="518">
        <v>-5423</v>
      </c>
      <c r="BJ127" s="518">
        <v>6041</v>
      </c>
      <c r="BK127" s="518">
        <v>618</v>
      </c>
      <c r="BL127" s="520">
        <v>-25031</v>
      </c>
      <c r="BM127" s="517">
        <v>0</v>
      </c>
      <c r="BN127" s="518">
        <v>-25031</v>
      </c>
      <c r="BO127" s="517">
        <v>0</v>
      </c>
      <c r="BP127" s="517">
        <v>0</v>
      </c>
      <c r="BQ127" s="517">
        <v>0</v>
      </c>
      <c r="BR127" s="517">
        <v>2508</v>
      </c>
      <c r="BS127" s="517">
        <v>10628650</v>
      </c>
      <c r="BT127" s="518">
        <v>721023</v>
      </c>
      <c r="BU127" s="521">
        <v>58</v>
      </c>
      <c r="BV127" s="521">
        <v>1046470</v>
      </c>
      <c r="BW127" s="516">
        <v>38973</v>
      </c>
    </row>
    <row r="128" spans="1:75">
      <c r="A128" s="491">
        <f t="shared" si="9"/>
        <v>2012</v>
      </c>
      <c r="B128" s="491">
        <v>4</v>
      </c>
      <c r="C128" s="522">
        <v>17675116</v>
      </c>
      <c r="D128" s="531">
        <v>-989902</v>
      </c>
      <c r="E128" s="531">
        <v>16685214</v>
      </c>
      <c r="F128" s="525">
        <v>10875082</v>
      </c>
      <c r="G128" s="525">
        <v>840957</v>
      </c>
      <c r="H128" s="522">
        <v>11716039</v>
      </c>
      <c r="I128" s="525">
        <v>3458365</v>
      </c>
      <c r="J128" s="531">
        <v>75279</v>
      </c>
      <c r="K128" s="531">
        <v>3533644</v>
      </c>
      <c r="L128" s="522">
        <v>233188</v>
      </c>
      <c r="M128" s="522">
        <v>1187923</v>
      </c>
      <c r="N128" s="522">
        <v>194080</v>
      </c>
      <c r="O128" s="531">
        <v>1382003</v>
      </c>
      <c r="P128" s="531">
        <v>33550088</v>
      </c>
      <c r="Q128" s="531">
        <v>32168085</v>
      </c>
      <c r="R128" s="531"/>
      <c r="S128" s="539">
        <v>296761</v>
      </c>
      <c r="U128" s="531"/>
      <c r="V128" s="516"/>
      <c r="W128" s="516"/>
      <c r="X128" s="516">
        <v>0</v>
      </c>
      <c r="Y128" s="518">
        <v>-25031</v>
      </c>
      <c r="Z128" s="516">
        <v>-25031</v>
      </c>
      <c r="AA128" s="513"/>
      <c r="AB128" s="517">
        <v>888</v>
      </c>
      <c r="AC128" s="517">
        <v>1692060</v>
      </c>
      <c r="AD128" s="518">
        <v>-104618</v>
      </c>
      <c r="AE128" s="518">
        <v>90003</v>
      </c>
      <c r="AF128" s="518">
        <v>-14615</v>
      </c>
      <c r="AG128" s="517">
        <v>2414</v>
      </c>
      <c r="AH128" s="517">
        <v>9994003</v>
      </c>
      <c r="AI128" s="518">
        <v>-668477</v>
      </c>
      <c r="AJ128" s="519">
        <v>700796</v>
      </c>
      <c r="AK128" s="518">
        <v>32319</v>
      </c>
      <c r="AL128" s="517">
        <v>94</v>
      </c>
      <c r="AM128" s="517">
        <v>634647</v>
      </c>
      <c r="AN128" s="518">
        <v>-39141</v>
      </c>
      <c r="AO128" s="518">
        <v>20227</v>
      </c>
      <c r="AP128" s="518">
        <v>-18914</v>
      </c>
      <c r="AQ128" s="517">
        <v>8</v>
      </c>
      <c r="AR128" s="517">
        <v>1105874</v>
      </c>
      <c r="AS128" s="518">
        <v>-31772</v>
      </c>
      <c r="AT128" s="518">
        <v>35392</v>
      </c>
      <c r="AU128" s="518">
        <v>3620</v>
      </c>
      <c r="AV128" s="517">
        <v>3</v>
      </c>
      <c r="AW128" s="517">
        <v>234976</v>
      </c>
      <c r="AX128" s="518">
        <v>-11918</v>
      </c>
      <c r="AY128" s="518">
        <v>9508</v>
      </c>
      <c r="AZ128" s="518">
        <v>-2410</v>
      </c>
      <c r="BA128" s="520">
        <v>0</v>
      </c>
      <c r="BB128" s="517">
        <v>58</v>
      </c>
      <c r="BC128" s="517">
        <v>1046470</v>
      </c>
      <c r="BD128" s="518">
        <v>-64622</v>
      </c>
      <c r="BE128" s="519">
        <v>38973</v>
      </c>
      <c r="BF128" s="518">
        <v>-25649</v>
      </c>
      <c r="BG128" s="517">
        <v>1</v>
      </c>
      <c r="BH128" s="517">
        <v>127592</v>
      </c>
      <c r="BI128" s="518">
        <v>-5423</v>
      </c>
      <c r="BJ128" s="518">
        <v>6041</v>
      </c>
      <c r="BK128" s="518">
        <v>618</v>
      </c>
      <c r="BL128" s="520">
        <v>-25031</v>
      </c>
      <c r="BM128" s="517">
        <v>0</v>
      </c>
      <c r="BN128" s="518">
        <v>-25031</v>
      </c>
      <c r="BO128" s="517">
        <v>0</v>
      </c>
      <c r="BP128" s="517">
        <v>0</v>
      </c>
      <c r="BQ128" s="517">
        <v>0</v>
      </c>
      <c r="BR128" s="517">
        <v>2508</v>
      </c>
      <c r="BS128" s="517">
        <v>10628650</v>
      </c>
      <c r="BT128" s="518">
        <v>721023</v>
      </c>
      <c r="BU128" s="521">
        <v>58</v>
      </c>
      <c r="BV128" s="521">
        <v>1046470</v>
      </c>
      <c r="BW128" s="516">
        <v>38973</v>
      </c>
    </row>
    <row r="129" spans="1:75">
      <c r="A129" s="491">
        <f t="shared" si="9"/>
        <v>2012</v>
      </c>
      <c r="B129" s="491">
        <v>5</v>
      </c>
      <c r="C129" s="522">
        <v>18694261</v>
      </c>
      <c r="D129" s="531">
        <v>2299284</v>
      </c>
      <c r="E129" s="531">
        <v>20993545</v>
      </c>
      <c r="F129" s="525">
        <v>11437889</v>
      </c>
      <c r="G129" s="525">
        <v>1800254</v>
      </c>
      <c r="H129" s="522">
        <v>13238143</v>
      </c>
      <c r="I129" s="525">
        <v>3868866</v>
      </c>
      <c r="J129" s="531">
        <v>143989</v>
      </c>
      <c r="K129" s="531">
        <v>4012855</v>
      </c>
      <c r="L129" s="522">
        <v>233419</v>
      </c>
      <c r="M129" s="522">
        <v>1393442</v>
      </c>
      <c r="N129" s="522">
        <v>222136</v>
      </c>
      <c r="O129" s="531">
        <v>1615578</v>
      </c>
      <c r="P129" s="531">
        <v>40093540</v>
      </c>
      <c r="Q129" s="531">
        <v>38477962</v>
      </c>
      <c r="R129" s="531"/>
      <c r="S129" s="539">
        <v>-995753</v>
      </c>
      <c r="U129" s="531"/>
      <c r="V129" s="516"/>
      <c r="W129" s="516"/>
      <c r="X129" s="516">
        <v>0</v>
      </c>
      <c r="Y129" s="518">
        <v>-25031</v>
      </c>
      <c r="Z129" s="516">
        <v>-25031</v>
      </c>
      <c r="AA129" s="513"/>
      <c r="AB129" s="517">
        <v>888</v>
      </c>
      <c r="AC129" s="517">
        <v>1692060</v>
      </c>
      <c r="AD129" s="518">
        <v>-104618</v>
      </c>
      <c r="AE129" s="518">
        <v>90003</v>
      </c>
      <c r="AF129" s="518">
        <v>-14615</v>
      </c>
      <c r="AG129" s="517">
        <v>2414</v>
      </c>
      <c r="AH129" s="517">
        <v>9994003</v>
      </c>
      <c r="AI129" s="518">
        <v>-668477</v>
      </c>
      <c r="AJ129" s="519">
        <v>700796</v>
      </c>
      <c r="AK129" s="518">
        <v>32319</v>
      </c>
      <c r="AL129" s="517">
        <v>94</v>
      </c>
      <c r="AM129" s="517">
        <v>634647</v>
      </c>
      <c r="AN129" s="518">
        <v>-39141</v>
      </c>
      <c r="AO129" s="518">
        <v>20227</v>
      </c>
      <c r="AP129" s="518">
        <v>-18914</v>
      </c>
      <c r="AQ129" s="517">
        <v>8</v>
      </c>
      <c r="AR129" s="517">
        <v>1105874</v>
      </c>
      <c r="AS129" s="518">
        <v>-31772</v>
      </c>
      <c r="AT129" s="518">
        <v>35392</v>
      </c>
      <c r="AU129" s="518">
        <v>3620</v>
      </c>
      <c r="AV129" s="517">
        <v>3</v>
      </c>
      <c r="AW129" s="517">
        <v>234976</v>
      </c>
      <c r="AX129" s="518">
        <v>-11918</v>
      </c>
      <c r="AY129" s="518">
        <v>9508</v>
      </c>
      <c r="AZ129" s="518">
        <v>-2410</v>
      </c>
      <c r="BA129" s="520">
        <v>0</v>
      </c>
      <c r="BB129" s="517">
        <v>58</v>
      </c>
      <c r="BC129" s="517">
        <v>1046470</v>
      </c>
      <c r="BD129" s="518">
        <v>-64622</v>
      </c>
      <c r="BE129" s="519">
        <v>38973</v>
      </c>
      <c r="BF129" s="518">
        <v>-25649</v>
      </c>
      <c r="BG129" s="517">
        <v>1</v>
      </c>
      <c r="BH129" s="517">
        <v>127592</v>
      </c>
      <c r="BI129" s="518">
        <v>-5423</v>
      </c>
      <c r="BJ129" s="518">
        <v>6041</v>
      </c>
      <c r="BK129" s="518">
        <v>618</v>
      </c>
      <c r="BL129" s="520">
        <v>-25031</v>
      </c>
      <c r="BM129" s="517">
        <v>0</v>
      </c>
      <c r="BN129" s="518">
        <v>-25031</v>
      </c>
      <c r="BO129" s="517">
        <v>0</v>
      </c>
      <c r="BP129" s="517">
        <v>0</v>
      </c>
      <c r="BQ129" s="517">
        <v>0</v>
      </c>
      <c r="BR129" s="517">
        <v>2508</v>
      </c>
      <c r="BS129" s="517">
        <v>10628650</v>
      </c>
      <c r="BT129" s="518">
        <v>721023</v>
      </c>
      <c r="BU129" s="521">
        <v>58</v>
      </c>
      <c r="BV129" s="521">
        <v>1046470</v>
      </c>
      <c r="BW129" s="516">
        <v>38973</v>
      </c>
    </row>
    <row r="130" spans="1:75">
      <c r="A130" s="491">
        <f t="shared" si="9"/>
        <v>2012</v>
      </c>
      <c r="B130" s="491">
        <v>6</v>
      </c>
      <c r="C130" s="522">
        <v>24523658</v>
      </c>
      <c r="D130" s="531">
        <v>2673866</v>
      </c>
      <c r="E130" s="531">
        <v>27197524</v>
      </c>
      <c r="F130" s="525">
        <v>12938322</v>
      </c>
      <c r="G130" s="525">
        <v>-145237</v>
      </c>
      <c r="H130" s="522">
        <v>12793085</v>
      </c>
      <c r="I130" s="525">
        <v>4551371</v>
      </c>
      <c r="J130" s="531">
        <v>10541</v>
      </c>
      <c r="K130" s="531">
        <v>4561912</v>
      </c>
      <c r="L130" s="522">
        <v>233774</v>
      </c>
      <c r="M130" s="522">
        <v>1495175</v>
      </c>
      <c r="N130" s="522">
        <v>236916</v>
      </c>
      <c r="O130" s="531">
        <v>1732091</v>
      </c>
      <c r="P130" s="531">
        <v>46518386</v>
      </c>
      <c r="Q130" s="531">
        <v>44786295</v>
      </c>
      <c r="R130" s="531"/>
      <c r="S130" s="539">
        <v>-1186891</v>
      </c>
      <c r="U130" s="531"/>
      <c r="V130" s="516"/>
      <c r="W130" s="516"/>
      <c r="X130" s="516">
        <v>0</v>
      </c>
      <c r="Y130" s="518">
        <v>13222</v>
      </c>
      <c r="Z130" s="516">
        <v>13222</v>
      </c>
      <c r="AA130" s="513"/>
      <c r="AB130" s="517">
        <v>888</v>
      </c>
      <c r="AC130" s="517">
        <v>1692060</v>
      </c>
      <c r="AD130" s="518">
        <v>-104618</v>
      </c>
      <c r="AE130" s="518">
        <v>90003</v>
      </c>
      <c r="AF130" s="518">
        <v>-14615</v>
      </c>
      <c r="AG130" s="517">
        <v>2414</v>
      </c>
      <c r="AH130" s="517">
        <v>13961681</v>
      </c>
      <c r="AI130" s="518">
        <v>-668477</v>
      </c>
      <c r="AJ130" s="519">
        <v>672370</v>
      </c>
      <c r="AK130" s="518">
        <v>3893</v>
      </c>
      <c r="AL130" s="517">
        <v>94</v>
      </c>
      <c r="AM130" s="517">
        <v>634647</v>
      </c>
      <c r="AN130" s="518">
        <v>-39141</v>
      </c>
      <c r="AO130" s="518">
        <v>48653</v>
      </c>
      <c r="AP130" s="518">
        <v>9512</v>
      </c>
      <c r="AQ130" s="517">
        <v>8</v>
      </c>
      <c r="AR130" s="517">
        <v>1105874</v>
      </c>
      <c r="AS130" s="518">
        <v>-31772</v>
      </c>
      <c r="AT130" s="518">
        <v>35392</v>
      </c>
      <c r="AU130" s="518">
        <v>3620</v>
      </c>
      <c r="AV130" s="517">
        <v>3</v>
      </c>
      <c r="AW130" s="517">
        <v>234976</v>
      </c>
      <c r="AX130" s="518">
        <v>-11918</v>
      </c>
      <c r="AY130" s="518">
        <v>9508</v>
      </c>
      <c r="AZ130" s="518">
        <v>-2410</v>
      </c>
      <c r="BA130" s="520">
        <v>0</v>
      </c>
      <c r="BB130" s="517">
        <v>58</v>
      </c>
      <c r="BC130" s="517">
        <v>867442</v>
      </c>
      <c r="BD130" s="518">
        <v>-64622</v>
      </c>
      <c r="BE130" s="519">
        <v>77226</v>
      </c>
      <c r="BF130" s="518">
        <v>12604</v>
      </c>
      <c r="BG130" s="517">
        <v>1</v>
      </c>
      <c r="BH130" s="517">
        <v>127592</v>
      </c>
      <c r="BI130" s="518">
        <v>-5423</v>
      </c>
      <c r="BJ130" s="518">
        <v>6041</v>
      </c>
      <c r="BK130" s="518">
        <v>618</v>
      </c>
      <c r="BL130" s="520">
        <v>13222</v>
      </c>
      <c r="BM130" s="517">
        <v>0</v>
      </c>
      <c r="BN130" s="518">
        <v>13222</v>
      </c>
      <c r="BO130" s="517">
        <v>0</v>
      </c>
      <c r="BP130" s="517">
        <v>0</v>
      </c>
      <c r="BQ130" s="517">
        <v>0</v>
      </c>
      <c r="BR130" s="517">
        <v>2508</v>
      </c>
      <c r="BS130" s="517">
        <v>14596328</v>
      </c>
      <c r="BT130" s="518">
        <v>721023</v>
      </c>
      <c r="BU130" s="521">
        <v>58</v>
      </c>
      <c r="BV130" s="521">
        <v>867442</v>
      </c>
      <c r="BW130" s="516">
        <v>77226</v>
      </c>
    </row>
    <row r="131" spans="1:75">
      <c r="A131" s="491">
        <f t="shared" si="9"/>
        <v>2012</v>
      </c>
      <c r="B131" s="491">
        <v>7</v>
      </c>
      <c r="C131" s="522">
        <v>27670024</v>
      </c>
      <c r="D131" s="531">
        <v>1307053</v>
      </c>
      <c r="E131" s="531">
        <v>28977077</v>
      </c>
      <c r="F131" s="525">
        <v>13292528</v>
      </c>
      <c r="G131" s="525">
        <v>-197863</v>
      </c>
      <c r="H131" s="522">
        <v>13094665</v>
      </c>
      <c r="I131" s="525">
        <v>4445771</v>
      </c>
      <c r="J131" s="531">
        <v>-63287</v>
      </c>
      <c r="K131" s="531">
        <v>4382484</v>
      </c>
      <c r="L131" s="522">
        <v>233931</v>
      </c>
      <c r="M131" s="522">
        <v>1637446</v>
      </c>
      <c r="N131" s="522">
        <v>262596</v>
      </c>
      <c r="O131" s="531">
        <v>1900042</v>
      </c>
      <c r="P131" s="531">
        <v>48588199</v>
      </c>
      <c r="Q131" s="531">
        <v>46688157</v>
      </c>
      <c r="R131" s="531"/>
      <c r="S131" s="539">
        <v>-765935</v>
      </c>
      <c r="U131" s="531"/>
      <c r="V131" s="516"/>
      <c r="W131" s="516"/>
      <c r="X131" s="516">
        <v>0</v>
      </c>
      <c r="Y131" s="518">
        <v>13222</v>
      </c>
      <c r="Z131" s="516">
        <v>13222</v>
      </c>
      <c r="AA131" s="513"/>
      <c r="AB131" s="517">
        <v>888</v>
      </c>
      <c r="AC131" s="517">
        <v>1692060</v>
      </c>
      <c r="AD131" s="518">
        <v>-104618</v>
      </c>
      <c r="AE131" s="518">
        <v>90003</v>
      </c>
      <c r="AF131" s="518">
        <v>-14615</v>
      </c>
      <c r="AG131" s="517">
        <v>2414</v>
      </c>
      <c r="AH131" s="517">
        <v>13961681</v>
      </c>
      <c r="AI131" s="518">
        <v>-668477</v>
      </c>
      <c r="AJ131" s="519">
        <v>672370</v>
      </c>
      <c r="AK131" s="518">
        <v>3893</v>
      </c>
      <c r="AL131" s="517">
        <v>94</v>
      </c>
      <c r="AM131" s="517">
        <v>634647</v>
      </c>
      <c r="AN131" s="518">
        <v>-39141</v>
      </c>
      <c r="AO131" s="518">
        <v>48653</v>
      </c>
      <c r="AP131" s="518">
        <v>9512</v>
      </c>
      <c r="AQ131" s="517">
        <v>8</v>
      </c>
      <c r="AR131" s="517">
        <v>1105874</v>
      </c>
      <c r="AS131" s="518">
        <v>-31772</v>
      </c>
      <c r="AT131" s="518">
        <v>35392</v>
      </c>
      <c r="AU131" s="518">
        <v>3620</v>
      </c>
      <c r="AV131" s="517">
        <v>3</v>
      </c>
      <c r="AW131" s="517">
        <v>234976</v>
      </c>
      <c r="AX131" s="518">
        <v>-11918</v>
      </c>
      <c r="AY131" s="518">
        <v>9508</v>
      </c>
      <c r="AZ131" s="518">
        <v>-2410</v>
      </c>
      <c r="BA131" s="520">
        <v>0</v>
      </c>
      <c r="BB131" s="517">
        <v>58</v>
      </c>
      <c r="BC131" s="517">
        <v>867442</v>
      </c>
      <c r="BD131" s="518">
        <v>-64622</v>
      </c>
      <c r="BE131" s="519">
        <v>77226</v>
      </c>
      <c r="BF131" s="518">
        <v>12604</v>
      </c>
      <c r="BG131" s="517">
        <v>1</v>
      </c>
      <c r="BH131" s="517">
        <v>127592</v>
      </c>
      <c r="BI131" s="518">
        <v>-5423</v>
      </c>
      <c r="BJ131" s="518">
        <v>6041</v>
      </c>
      <c r="BK131" s="518">
        <v>618</v>
      </c>
      <c r="BL131" s="520">
        <v>13222</v>
      </c>
      <c r="BM131" s="517">
        <v>0</v>
      </c>
      <c r="BN131" s="518">
        <v>13222</v>
      </c>
      <c r="BO131" s="517">
        <v>0</v>
      </c>
      <c r="BP131" s="517">
        <v>0</v>
      </c>
      <c r="BQ131" s="517">
        <v>0</v>
      </c>
      <c r="BR131" s="517">
        <v>2508</v>
      </c>
      <c r="BS131" s="517">
        <v>14596328</v>
      </c>
      <c r="BT131" s="518">
        <v>721023</v>
      </c>
      <c r="BU131" s="521">
        <v>58</v>
      </c>
      <c r="BV131" s="521">
        <v>867442</v>
      </c>
      <c r="BW131" s="516">
        <v>77226</v>
      </c>
    </row>
    <row r="132" spans="1:75">
      <c r="A132" s="491">
        <f t="shared" si="9"/>
        <v>2012</v>
      </c>
      <c r="B132" s="491">
        <v>8</v>
      </c>
      <c r="C132" s="522">
        <v>29476797</v>
      </c>
      <c r="D132" s="531">
        <v>1122872</v>
      </c>
      <c r="E132" s="531">
        <v>30599669</v>
      </c>
      <c r="F132" s="525">
        <v>13724851</v>
      </c>
      <c r="G132" s="525">
        <v>14429</v>
      </c>
      <c r="H132" s="522">
        <v>13739280</v>
      </c>
      <c r="I132" s="525">
        <v>4479156</v>
      </c>
      <c r="J132" s="531">
        <v>-107741</v>
      </c>
      <c r="K132" s="531">
        <v>4371415</v>
      </c>
      <c r="L132" s="522">
        <v>234156</v>
      </c>
      <c r="M132" s="522">
        <v>1610980</v>
      </c>
      <c r="N132" s="522">
        <v>262158</v>
      </c>
      <c r="O132" s="531">
        <v>1873138</v>
      </c>
      <c r="P132" s="531">
        <v>50817658</v>
      </c>
      <c r="Q132" s="531">
        <v>48944520</v>
      </c>
      <c r="R132" s="531"/>
      <c r="S132" s="539">
        <v>-80576</v>
      </c>
      <c r="U132" s="531"/>
      <c r="V132" s="516"/>
      <c r="W132" s="516"/>
      <c r="X132" s="516">
        <v>0</v>
      </c>
      <c r="Y132" s="518">
        <v>13222</v>
      </c>
      <c r="Z132" s="516">
        <v>13222</v>
      </c>
      <c r="AA132" s="513"/>
      <c r="AB132" s="517">
        <v>888</v>
      </c>
      <c r="AC132" s="517">
        <v>1692060</v>
      </c>
      <c r="AD132" s="518">
        <v>-104618</v>
      </c>
      <c r="AE132" s="518">
        <v>90003</v>
      </c>
      <c r="AF132" s="518">
        <v>-14615</v>
      </c>
      <c r="AG132" s="517">
        <v>2414</v>
      </c>
      <c r="AH132" s="517">
        <v>13961681</v>
      </c>
      <c r="AI132" s="518">
        <v>-668477</v>
      </c>
      <c r="AJ132" s="519">
        <v>672370</v>
      </c>
      <c r="AK132" s="518">
        <v>3893</v>
      </c>
      <c r="AL132" s="517">
        <v>94</v>
      </c>
      <c r="AM132" s="517">
        <v>634647</v>
      </c>
      <c r="AN132" s="518">
        <v>-39141</v>
      </c>
      <c r="AO132" s="518">
        <v>48653</v>
      </c>
      <c r="AP132" s="518">
        <v>9512</v>
      </c>
      <c r="AQ132" s="517">
        <v>8</v>
      </c>
      <c r="AR132" s="517">
        <v>1105874</v>
      </c>
      <c r="AS132" s="518">
        <v>-31772</v>
      </c>
      <c r="AT132" s="518">
        <v>35392</v>
      </c>
      <c r="AU132" s="518">
        <v>3620</v>
      </c>
      <c r="AV132" s="517">
        <v>3</v>
      </c>
      <c r="AW132" s="517">
        <v>234976</v>
      </c>
      <c r="AX132" s="518">
        <v>-11918</v>
      </c>
      <c r="AY132" s="518">
        <v>9508</v>
      </c>
      <c r="AZ132" s="518">
        <v>-2410</v>
      </c>
      <c r="BA132" s="520">
        <v>0</v>
      </c>
      <c r="BB132" s="517">
        <v>58</v>
      </c>
      <c r="BC132" s="517">
        <v>867442</v>
      </c>
      <c r="BD132" s="518">
        <v>-64622</v>
      </c>
      <c r="BE132" s="519">
        <v>77226</v>
      </c>
      <c r="BF132" s="518">
        <v>12604</v>
      </c>
      <c r="BG132" s="517">
        <v>1</v>
      </c>
      <c r="BH132" s="517">
        <v>127592</v>
      </c>
      <c r="BI132" s="518">
        <v>-5423</v>
      </c>
      <c r="BJ132" s="518">
        <v>6041</v>
      </c>
      <c r="BK132" s="518">
        <v>618</v>
      </c>
      <c r="BL132" s="520">
        <v>13222</v>
      </c>
      <c r="BM132" s="517">
        <v>0</v>
      </c>
      <c r="BN132" s="518">
        <v>13222</v>
      </c>
      <c r="BO132" s="517">
        <v>0</v>
      </c>
      <c r="BP132" s="517">
        <v>0</v>
      </c>
      <c r="BQ132" s="517">
        <v>0</v>
      </c>
      <c r="BR132" s="517">
        <v>2508</v>
      </c>
      <c r="BS132" s="517">
        <v>14596328</v>
      </c>
      <c r="BT132" s="518">
        <v>721023</v>
      </c>
      <c r="BU132" s="521">
        <v>58</v>
      </c>
      <c r="BV132" s="521">
        <v>867442</v>
      </c>
      <c r="BW132" s="516">
        <v>77226</v>
      </c>
    </row>
    <row r="133" spans="1:75">
      <c r="A133" s="491">
        <f t="shared" si="9"/>
        <v>2012</v>
      </c>
      <c r="B133" s="491">
        <v>9</v>
      </c>
      <c r="C133" s="522">
        <v>26371883</v>
      </c>
      <c r="D133" s="531">
        <v>-2893319</v>
      </c>
      <c r="E133" s="531">
        <v>23478564</v>
      </c>
      <c r="F133" s="525">
        <v>13284808</v>
      </c>
      <c r="G133" s="525">
        <v>-529218</v>
      </c>
      <c r="H133" s="522">
        <v>12755590</v>
      </c>
      <c r="I133" s="525">
        <v>4229521</v>
      </c>
      <c r="J133" s="531">
        <v>76969</v>
      </c>
      <c r="K133" s="531">
        <v>4306490</v>
      </c>
      <c r="L133" s="522">
        <v>234458</v>
      </c>
      <c r="M133" s="522">
        <v>1447758</v>
      </c>
      <c r="N133" s="522">
        <v>231709</v>
      </c>
      <c r="O133" s="531">
        <v>1679467</v>
      </c>
      <c r="P133" s="531">
        <v>42454569</v>
      </c>
      <c r="Q133" s="531">
        <v>40775102</v>
      </c>
      <c r="R133" s="531"/>
      <c r="S133" s="539">
        <v>-549850</v>
      </c>
      <c r="U133" s="531"/>
      <c r="V133" s="516"/>
      <c r="W133" s="516"/>
      <c r="X133" s="516">
        <v>0</v>
      </c>
      <c r="Y133" s="518">
        <v>13222</v>
      </c>
      <c r="Z133" s="516">
        <v>13222</v>
      </c>
      <c r="AA133" s="513"/>
      <c r="AB133" s="517">
        <v>888</v>
      </c>
      <c r="AC133" s="517">
        <v>1692060</v>
      </c>
      <c r="AD133" s="518">
        <v>-104618</v>
      </c>
      <c r="AE133" s="518">
        <v>90003</v>
      </c>
      <c r="AF133" s="518">
        <v>-14615</v>
      </c>
      <c r="AG133" s="517">
        <v>2414</v>
      </c>
      <c r="AH133" s="517">
        <v>13961681</v>
      </c>
      <c r="AI133" s="518">
        <v>-668477</v>
      </c>
      <c r="AJ133" s="519">
        <v>672370</v>
      </c>
      <c r="AK133" s="518">
        <v>3893</v>
      </c>
      <c r="AL133" s="517">
        <v>94</v>
      </c>
      <c r="AM133" s="517">
        <v>634647</v>
      </c>
      <c r="AN133" s="518">
        <v>-39141</v>
      </c>
      <c r="AO133" s="518">
        <v>48653</v>
      </c>
      <c r="AP133" s="518">
        <v>9512</v>
      </c>
      <c r="AQ133" s="517">
        <v>8</v>
      </c>
      <c r="AR133" s="517">
        <v>1105874</v>
      </c>
      <c r="AS133" s="518">
        <v>-31772</v>
      </c>
      <c r="AT133" s="518">
        <v>35392</v>
      </c>
      <c r="AU133" s="518">
        <v>3620</v>
      </c>
      <c r="AV133" s="517">
        <v>3</v>
      </c>
      <c r="AW133" s="517">
        <v>234976</v>
      </c>
      <c r="AX133" s="518">
        <v>-11918</v>
      </c>
      <c r="AY133" s="518">
        <v>9508</v>
      </c>
      <c r="AZ133" s="518">
        <v>-2410</v>
      </c>
      <c r="BA133" s="520">
        <v>0</v>
      </c>
      <c r="BB133" s="517">
        <v>58</v>
      </c>
      <c r="BC133" s="517">
        <v>867442</v>
      </c>
      <c r="BD133" s="518">
        <v>-64622</v>
      </c>
      <c r="BE133" s="519">
        <v>77226</v>
      </c>
      <c r="BF133" s="518">
        <v>12604</v>
      </c>
      <c r="BG133" s="517">
        <v>1</v>
      </c>
      <c r="BH133" s="517">
        <v>127592</v>
      </c>
      <c r="BI133" s="518">
        <v>-5423</v>
      </c>
      <c r="BJ133" s="518">
        <v>6041</v>
      </c>
      <c r="BK133" s="518">
        <v>618</v>
      </c>
      <c r="BL133" s="520">
        <v>13222</v>
      </c>
      <c r="BM133" s="517">
        <v>0</v>
      </c>
      <c r="BN133" s="518">
        <v>13222</v>
      </c>
      <c r="BO133" s="517">
        <v>0</v>
      </c>
      <c r="BP133" s="517">
        <v>0</v>
      </c>
      <c r="BQ133" s="517">
        <v>0</v>
      </c>
      <c r="BR133" s="517">
        <v>2508</v>
      </c>
      <c r="BS133" s="517">
        <v>14596328</v>
      </c>
      <c r="BT133" s="518">
        <v>721023</v>
      </c>
      <c r="BU133" s="521">
        <v>58</v>
      </c>
      <c r="BV133" s="521">
        <v>867442</v>
      </c>
      <c r="BW133" s="516">
        <v>77226</v>
      </c>
    </row>
    <row r="134" spans="1:75">
      <c r="A134" s="491">
        <f t="shared" si="9"/>
        <v>2012</v>
      </c>
      <c r="B134" s="491">
        <v>10</v>
      </c>
      <c r="C134" s="522">
        <v>21142383</v>
      </c>
      <c r="D134" s="531">
        <v>-2361385</v>
      </c>
      <c r="E134" s="531">
        <v>18780998</v>
      </c>
      <c r="F134" s="525">
        <v>12225402</v>
      </c>
      <c r="G134" s="525">
        <v>-65446</v>
      </c>
      <c r="H134" s="522">
        <v>12159956</v>
      </c>
      <c r="I134" s="525">
        <v>3754972</v>
      </c>
      <c r="J134" s="531">
        <v>-19217</v>
      </c>
      <c r="K134" s="531">
        <v>3735755</v>
      </c>
      <c r="L134" s="522">
        <v>234677</v>
      </c>
      <c r="M134" s="522">
        <v>1322109</v>
      </c>
      <c r="N134" s="522">
        <v>213122</v>
      </c>
      <c r="O134" s="531">
        <v>1535231</v>
      </c>
      <c r="P134" s="531">
        <v>36446617</v>
      </c>
      <c r="Q134" s="531">
        <v>34911386</v>
      </c>
      <c r="R134" s="531"/>
      <c r="S134" s="539">
        <v>-420284</v>
      </c>
      <c r="U134" s="531"/>
      <c r="V134" s="516"/>
      <c r="W134" s="516"/>
      <c r="X134" s="516">
        <v>0</v>
      </c>
      <c r="Y134" s="518">
        <v>-25031</v>
      </c>
      <c r="Z134" s="516">
        <v>-25031</v>
      </c>
      <c r="AA134" s="513"/>
      <c r="AB134" s="517">
        <v>888</v>
      </c>
      <c r="AC134" s="517">
        <v>1692060</v>
      </c>
      <c r="AD134" s="518">
        <v>-104618</v>
      </c>
      <c r="AE134" s="518">
        <v>90003</v>
      </c>
      <c r="AF134" s="518">
        <v>-14615</v>
      </c>
      <c r="AG134" s="517">
        <v>2414</v>
      </c>
      <c r="AH134" s="517">
        <v>9994003</v>
      </c>
      <c r="AI134" s="518">
        <v>-668477</v>
      </c>
      <c r="AJ134" s="519">
        <v>700796</v>
      </c>
      <c r="AK134" s="518">
        <v>32319</v>
      </c>
      <c r="AL134" s="517">
        <v>94</v>
      </c>
      <c r="AM134" s="517">
        <v>634647</v>
      </c>
      <c r="AN134" s="518">
        <v>-39141</v>
      </c>
      <c r="AO134" s="518">
        <v>20227</v>
      </c>
      <c r="AP134" s="518">
        <v>-18914</v>
      </c>
      <c r="AQ134" s="517">
        <v>8</v>
      </c>
      <c r="AR134" s="517">
        <v>1105874</v>
      </c>
      <c r="AS134" s="518">
        <v>-31772</v>
      </c>
      <c r="AT134" s="518">
        <v>35392</v>
      </c>
      <c r="AU134" s="518">
        <v>3620</v>
      </c>
      <c r="AV134" s="517">
        <v>3</v>
      </c>
      <c r="AW134" s="517">
        <v>234976</v>
      </c>
      <c r="AX134" s="518">
        <v>-11918</v>
      </c>
      <c r="AY134" s="518">
        <v>9508</v>
      </c>
      <c r="AZ134" s="518">
        <v>-2410</v>
      </c>
      <c r="BA134" s="520">
        <v>0</v>
      </c>
      <c r="BB134" s="517">
        <v>58</v>
      </c>
      <c r="BC134" s="517">
        <v>1046470</v>
      </c>
      <c r="BD134" s="518">
        <v>-64622</v>
      </c>
      <c r="BE134" s="519">
        <v>38973</v>
      </c>
      <c r="BF134" s="518">
        <v>-25649</v>
      </c>
      <c r="BG134" s="517">
        <v>1</v>
      </c>
      <c r="BH134" s="517">
        <v>127592</v>
      </c>
      <c r="BI134" s="518">
        <v>-5423</v>
      </c>
      <c r="BJ134" s="518">
        <v>6041</v>
      </c>
      <c r="BK134" s="518">
        <v>618</v>
      </c>
      <c r="BL134" s="520">
        <v>-25031</v>
      </c>
      <c r="BM134" s="517">
        <v>0</v>
      </c>
      <c r="BN134" s="518">
        <v>-25031</v>
      </c>
      <c r="BO134" s="517">
        <v>0</v>
      </c>
      <c r="BP134" s="517">
        <v>0</v>
      </c>
      <c r="BQ134" s="517">
        <v>0</v>
      </c>
      <c r="BR134" s="517">
        <v>2508</v>
      </c>
      <c r="BS134" s="517">
        <v>10628650</v>
      </c>
      <c r="BT134" s="518">
        <v>721023</v>
      </c>
      <c r="BU134" s="521">
        <v>58</v>
      </c>
      <c r="BV134" s="521">
        <v>1046470</v>
      </c>
      <c r="BW134" s="516">
        <v>38973</v>
      </c>
    </row>
    <row r="135" spans="1:75">
      <c r="A135" s="491">
        <f t="shared" si="9"/>
        <v>2012</v>
      </c>
      <c r="B135" s="491">
        <v>11</v>
      </c>
      <c r="C135" s="522">
        <v>17355178</v>
      </c>
      <c r="D135" s="531">
        <v>-1460548</v>
      </c>
      <c r="E135" s="531">
        <v>15894630</v>
      </c>
      <c r="F135" s="525">
        <v>10932828</v>
      </c>
      <c r="G135" s="525">
        <v>432672</v>
      </c>
      <c r="H135" s="522">
        <v>11365500</v>
      </c>
      <c r="I135" s="525">
        <v>3314959</v>
      </c>
      <c r="J135" s="531">
        <v>80128</v>
      </c>
      <c r="K135" s="531">
        <v>3395087</v>
      </c>
      <c r="L135" s="522">
        <v>234940</v>
      </c>
      <c r="M135" s="522">
        <v>1249868</v>
      </c>
      <c r="N135" s="522">
        <v>186494</v>
      </c>
      <c r="O135" s="531">
        <v>1436362</v>
      </c>
      <c r="P135" s="531">
        <v>32326519</v>
      </c>
      <c r="Q135" s="531">
        <v>30890157</v>
      </c>
      <c r="R135" s="531"/>
      <c r="S135" s="539">
        <v>1543808</v>
      </c>
      <c r="U135" s="531"/>
      <c r="V135" s="516"/>
      <c r="W135" s="516"/>
      <c r="X135" s="516">
        <v>0</v>
      </c>
      <c r="Y135" s="518">
        <v>-25031</v>
      </c>
      <c r="Z135" s="516">
        <v>-25031</v>
      </c>
      <c r="AA135" s="513"/>
      <c r="AB135" s="517">
        <v>888</v>
      </c>
      <c r="AC135" s="517">
        <v>1692060</v>
      </c>
      <c r="AD135" s="518">
        <v>-104618</v>
      </c>
      <c r="AE135" s="518">
        <v>90003</v>
      </c>
      <c r="AF135" s="518">
        <v>-14615</v>
      </c>
      <c r="AG135" s="517">
        <v>2414</v>
      </c>
      <c r="AH135" s="517">
        <v>9994003</v>
      </c>
      <c r="AI135" s="518">
        <v>-668477</v>
      </c>
      <c r="AJ135" s="519">
        <v>700796</v>
      </c>
      <c r="AK135" s="518">
        <v>32319</v>
      </c>
      <c r="AL135" s="517">
        <v>94</v>
      </c>
      <c r="AM135" s="517">
        <v>634647</v>
      </c>
      <c r="AN135" s="518">
        <v>-39141</v>
      </c>
      <c r="AO135" s="518">
        <v>20227</v>
      </c>
      <c r="AP135" s="518">
        <v>-18914</v>
      </c>
      <c r="AQ135" s="517">
        <v>8</v>
      </c>
      <c r="AR135" s="517">
        <v>1105874</v>
      </c>
      <c r="AS135" s="518">
        <v>-31772</v>
      </c>
      <c r="AT135" s="518">
        <v>35392</v>
      </c>
      <c r="AU135" s="518">
        <v>3620</v>
      </c>
      <c r="AV135" s="517">
        <v>3</v>
      </c>
      <c r="AW135" s="517">
        <v>234976</v>
      </c>
      <c r="AX135" s="518">
        <v>-11918</v>
      </c>
      <c r="AY135" s="518">
        <v>9508</v>
      </c>
      <c r="AZ135" s="518">
        <v>-2410</v>
      </c>
      <c r="BA135" s="520">
        <v>0</v>
      </c>
      <c r="BB135" s="517">
        <v>58</v>
      </c>
      <c r="BC135" s="517">
        <v>1046470</v>
      </c>
      <c r="BD135" s="518">
        <v>-64622</v>
      </c>
      <c r="BE135" s="519">
        <v>38973</v>
      </c>
      <c r="BF135" s="518">
        <v>-25649</v>
      </c>
      <c r="BG135" s="517">
        <v>1</v>
      </c>
      <c r="BH135" s="517">
        <v>127592</v>
      </c>
      <c r="BI135" s="518">
        <v>-5423</v>
      </c>
      <c r="BJ135" s="518">
        <v>6041</v>
      </c>
      <c r="BK135" s="518">
        <v>618</v>
      </c>
      <c r="BL135" s="520">
        <v>-25031</v>
      </c>
      <c r="BM135" s="517">
        <v>0</v>
      </c>
      <c r="BN135" s="518">
        <v>-25031</v>
      </c>
      <c r="BO135" s="517">
        <v>0</v>
      </c>
      <c r="BP135" s="517">
        <v>0</v>
      </c>
      <c r="BQ135" s="517">
        <v>0</v>
      </c>
      <c r="BR135" s="517">
        <v>2508</v>
      </c>
      <c r="BS135" s="517">
        <v>10628650</v>
      </c>
      <c r="BT135" s="518">
        <v>721023</v>
      </c>
      <c r="BU135" s="521">
        <v>58</v>
      </c>
      <c r="BV135" s="521">
        <v>1046470</v>
      </c>
      <c r="BW135" s="516">
        <v>38973</v>
      </c>
    </row>
    <row r="136" spans="1:75">
      <c r="A136" s="491">
        <f t="shared" si="9"/>
        <v>2012</v>
      </c>
      <c r="B136" s="491">
        <v>12</v>
      </c>
      <c r="C136" s="522">
        <v>19642937</v>
      </c>
      <c r="D136" s="531">
        <v>2191230</v>
      </c>
      <c r="E136" s="531">
        <v>21834167</v>
      </c>
      <c r="F136" s="525">
        <v>10773679</v>
      </c>
      <c r="G136" s="525">
        <v>49263</v>
      </c>
      <c r="H136" s="522">
        <v>10822942</v>
      </c>
      <c r="I136" s="525">
        <v>3103446</v>
      </c>
      <c r="J136" s="531">
        <v>-113624</v>
      </c>
      <c r="K136" s="531">
        <v>2989822</v>
      </c>
      <c r="L136" s="522">
        <v>235150</v>
      </c>
      <c r="M136" s="522">
        <v>1414754</v>
      </c>
      <c r="N136" s="522">
        <v>202084</v>
      </c>
      <c r="O136" s="531">
        <v>1616838</v>
      </c>
      <c r="P136" s="531">
        <v>37498919</v>
      </c>
      <c r="Q136" s="531">
        <v>35882081</v>
      </c>
      <c r="R136" s="531"/>
      <c r="S136" s="539">
        <v>-1726469</v>
      </c>
      <c r="U136" s="531"/>
      <c r="V136" s="516"/>
      <c r="W136" s="516"/>
      <c r="X136" s="516">
        <v>0</v>
      </c>
      <c r="Y136" s="518">
        <v>-25031</v>
      </c>
      <c r="Z136" s="516">
        <v>-25031</v>
      </c>
      <c r="AA136" s="513"/>
      <c r="AB136" s="517">
        <v>888</v>
      </c>
      <c r="AC136" s="517">
        <v>1692060</v>
      </c>
      <c r="AD136" s="518">
        <v>-104618</v>
      </c>
      <c r="AE136" s="518">
        <v>90003</v>
      </c>
      <c r="AF136" s="518">
        <v>-14615</v>
      </c>
      <c r="AG136" s="517">
        <v>2414</v>
      </c>
      <c r="AH136" s="517">
        <v>9994003</v>
      </c>
      <c r="AI136" s="518">
        <v>-668477</v>
      </c>
      <c r="AJ136" s="519">
        <v>700796</v>
      </c>
      <c r="AK136" s="518">
        <v>32319</v>
      </c>
      <c r="AL136" s="517">
        <v>94</v>
      </c>
      <c r="AM136" s="517">
        <v>634647</v>
      </c>
      <c r="AN136" s="518">
        <v>-39141</v>
      </c>
      <c r="AO136" s="518">
        <v>20227</v>
      </c>
      <c r="AP136" s="518">
        <v>-18914</v>
      </c>
      <c r="AQ136" s="517">
        <v>8</v>
      </c>
      <c r="AR136" s="517">
        <v>1105874</v>
      </c>
      <c r="AS136" s="518">
        <v>-31772</v>
      </c>
      <c r="AT136" s="518">
        <v>35392</v>
      </c>
      <c r="AU136" s="518">
        <v>3620</v>
      </c>
      <c r="AV136" s="517">
        <v>3</v>
      </c>
      <c r="AW136" s="517">
        <v>234976</v>
      </c>
      <c r="AX136" s="518">
        <v>-11918</v>
      </c>
      <c r="AY136" s="518">
        <v>9508</v>
      </c>
      <c r="AZ136" s="518">
        <v>-2410</v>
      </c>
      <c r="BA136" s="520">
        <v>0</v>
      </c>
      <c r="BB136" s="517">
        <v>58</v>
      </c>
      <c r="BC136" s="517">
        <v>1046470</v>
      </c>
      <c r="BD136" s="518">
        <v>-64622</v>
      </c>
      <c r="BE136" s="519">
        <v>38973</v>
      </c>
      <c r="BF136" s="518">
        <v>-25649</v>
      </c>
      <c r="BG136" s="517">
        <v>1</v>
      </c>
      <c r="BH136" s="517">
        <v>127592</v>
      </c>
      <c r="BI136" s="518">
        <v>-5423</v>
      </c>
      <c r="BJ136" s="518">
        <v>6041</v>
      </c>
      <c r="BK136" s="518">
        <v>618</v>
      </c>
      <c r="BL136" s="520">
        <v>-25031</v>
      </c>
      <c r="BM136" s="517">
        <v>0</v>
      </c>
      <c r="BN136" s="518">
        <v>-25031</v>
      </c>
      <c r="BO136" s="517">
        <v>0</v>
      </c>
      <c r="BP136" s="517">
        <v>0</v>
      </c>
      <c r="BQ136" s="517">
        <v>0</v>
      </c>
      <c r="BR136" s="517">
        <v>2508</v>
      </c>
      <c r="BS136" s="517">
        <v>10628650</v>
      </c>
      <c r="BT136" s="518">
        <v>721023</v>
      </c>
      <c r="BU136" s="521">
        <v>58</v>
      </c>
      <c r="BV136" s="521">
        <v>1046470</v>
      </c>
      <c r="BW136" s="516">
        <v>38973</v>
      </c>
    </row>
    <row r="137" spans="1:75">
      <c r="B137" s="492" t="s">
        <v>112</v>
      </c>
      <c r="C137" s="525">
        <v>267890688</v>
      </c>
      <c r="D137" s="513">
        <v>1114290</v>
      </c>
      <c r="E137" s="513">
        <v>269004978</v>
      </c>
      <c r="F137" s="513">
        <v>142006293</v>
      </c>
      <c r="G137" s="513">
        <v>712992</v>
      </c>
      <c r="H137" s="531">
        <v>142719285</v>
      </c>
      <c r="I137" s="513">
        <v>44767430</v>
      </c>
      <c r="J137" s="513">
        <v>48632</v>
      </c>
      <c r="K137" s="513">
        <v>44816062</v>
      </c>
      <c r="L137" s="531">
        <v>2805773</v>
      </c>
      <c r="M137" s="531">
        <v>16793608</v>
      </c>
      <c r="N137" s="531">
        <v>2596603</v>
      </c>
      <c r="O137" s="531">
        <v>19390211</v>
      </c>
      <c r="P137" s="531">
        <v>478736309</v>
      </c>
      <c r="Q137" s="531">
        <v>459346098</v>
      </c>
      <c r="R137" s="531">
        <v>817911</v>
      </c>
      <c r="S137" s="539">
        <v>-6269094</v>
      </c>
      <c r="U137" s="531"/>
      <c r="V137" s="531"/>
      <c r="W137" s="531"/>
      <c r="X137" s="516">
        <v>0</v>
      </c>
      <c r="Y137" s="531">
        <v>-147360</v>
      </c>
      <c r="Z137" s="531">
        <v>-147360</v>
      </c>
      <c r="AA137" s="513"/>
      <c r="AB137" s="533"/>
      <c r="AC137" s="533">
        <v>20304720</v>
      </c>
      <c r="AD137" s="534">
        <v>-1255416</v>
      </c>
      <c r="AE137" s="534">
        <v>1080036</v>
      </c>
      <c r="AF137" s="534">
        <v>-175380</v>
      </c>
      <c r="AG137" s="533"/>
      <c r="AH137" s="533">
        <v>135798748</v>
      </c>
      <c r="AI137" s="534">
        <v>-8021724</v>
      </c>
      <c r="AJ137" s="535">
        <v>8295848</v>
      </c>
      <c r="AK137" s="534">
        <v>274124</v>
      </c>
      <c r="AL137" s="533"/>
      <c r="AM137" s="533">
        <v>7615764</v>
      </c>
      <c r="AN137" s="534">
        <v>-469692</v>
      </c>
      <c r="AO137" s="534">
        <v>356428</v>
      </c>
      <c r="AP137" s="534">
        <v>-113264</v>
      </c>
      <c r="AQ137" s="533"/>
      <c r="AR137" s="533">
        <v>13270488</v>
      </c>
      <c r="AS137" s="534">
        <v>-381264</v>
      </c>
      <c r="AT137" s="534">
        <v>424704</v>
      </c>
      <c r="AU137" s="534">
        <v>43440</v>
      </c>
      <c r="AV137" s="533"/>
      <c r="AW137" s="533">
        <v>2819712</v>
      </c>
      <c r="AX137" s="534">
        <v>-143016</v>
      </c>
      <c r="AY137" s="534">
        <v>114096</v>
      </c>
      <c r="AZ137" s="534">
        <v>-28920</v>
      </c>
      <c r="BA137" s="536">
        <v>0</v>
      </c>
      <c r="BB137" s="533"/>
      <c r="BC137" s="533">
        <v>11841528</v>
      </c>
      <c r="BD137" s="534">
        <v>-775464</v>
      </c>
      <c r="BE137" s="535">
        <v>620688</v>
      </c>
      <c r="BF137" s="534">
        <v>-154776</v>
      </c>
      <c r="BG137" s="533"/>
      <c r="BH137" s="533">
        <v>1531104</v>
      </c>
      <c r="BI137" s="534">
        <v>-65076</v>
      </c>
      <c r="BJ137" s="534">
        <v>72492</v>
      </c>
      <c r="BK137" s="534">
        <v>7416</v>
      </c>
      <c r="BL137" s="536">
        <v>-147360</v>
      </c>
      <c r="BM137" s="517">
        <v>0</v>
      </c>
      <c r="BN137" s="534">
        <v>-147360</v>
      </c>
      <c r="BO137" s="517">
        <v>0</v>
      </c>
      <c r="BP137" s="517">
        <v>0</v>
      </c>
      <c r="BQ137" s="517">
        <v>0</v>
      </c>
      <c r="BS137" s="533">
        <v>143414512</v>
      </c>
      <c r="BT137" s="534">
        <v>8652276</v>
      </c>
      <c r="BV137" s="533">
        <v>11841528</v>
      </c>
      <c r="BW137" s="534">
        <v>620688</v>
      </c>
    </row>
    <row r="138" spans="1:75">
      <c r="A138" s="491">
        <f t="shared" ref="A138:A149" si="10">A125+1</f>
        <v>2013</v>
      </c>
      <c r="B138" s="491">
        <v>1</v>
      </c>
      <c r="C138" s="522">
        <v>24416000</v>
      </c>
      <c r="D138" s="531">
        <v>1503946</v>
      </c>
      <c r="E138" s="531">
        <v>25919946</v>
      </c>
      <c r="F138" s="525">
        <v>11083531</v>
      </c>
      <c r="G138" s="531">
        <v>-1482409</v>
      </c>
      <c r="H138" s="531">
        <v>9601122</v>
      </c>
      <c r="I138" s="525">
        <v>3181811</v>
      </c>
      <c r="J138" s="531">
        <v>-98165</v>
      </c>
      <c r="K138" s="531">
        <v>3083646</v>
      </c>
      <c r="L138" s="522">
        <v>235796</v>
      </c>
      <c r="M138" s="522">
        <v>1546657</v>
      </c>
      <c r="N138" s="522">
        <v>219677</v>
      </c>
      <c r="O138" s="531">
        <v>1766334</v>
      </c>
      <c r="P138" s="531">
        <v>40606844</v>
      </c>
      <c r="Q138" s="531">
        <v>38840510</v>
      </c>
      <c r="R138" s="531"/>
      <c r="S138" s="539"/>
      <c r="U138" s="531"/>
      <c r="V138" s="516"/>
      <c r="W138" s="516"/>
      <c r="X138" s="516">
        <v>0</v>
      </c>
      <c r="Y138" s="518">
        <v>-25031</v>
      </c>
      <c r="Z138" s="516">
        <v>-25031</v>
      </c>
      <c r="AA138" s="531"/>
      <c r="AB138" s="517">
        <v>888</v>
      </c>
      <c r="AC138" s="517">
        <v>1692060</v>
      </c>
      <c r="AD138" s="518">
        <v>-104618</v>
      </c>
      <c r="AE138" s="518">
        <v>90003</v>
      </c>
      <c r="AF138" s="518">
        <v>-14615</v>
      </c>
      <c r="AG138" s="517">
        <v>2414</v>
      </c>
      <c r="AH138" s="517">
        <v>9994003</v>
      </c>
      <c r="AI138" s="518">
        <v>-668477</v>
      </c>
      <c r="AJ138" s="519">
        <v>700796</v>
      </c>
      <c r="AK138" s="518">
        <v>32319</v>
      </c>
      <c r="AL138" s="517">
        <v>94</v>
      </c>
      <c r="AM138" s="517">
        <v>634647</v>
      </c>
      <c r="AN138" s="518">
        <v>-39141</v>
      </c>
      <c r="AO138" s="518">
        <v>20227</v>
      </c>
      <c r="AP138" s="518">
        <v>-18914</v>
      </c>
      <c r="AQ138" s="517">
        <v>8</v>
      </c>
      <c r="AR138" s="517">
        <v>1105874</v>
      </c>
      <c r="AS138" s="518">
        <v>-31772</v>
      </c>
      <c r="AT138" s="518">
        <v>35392</v>
      </c>
      <c r="AU138" s="518">
        <v>3620</v>
      </c>
      <c r="AV138" s="517">
        <v>3</v>
      </c>
      <c r="AW138" s="517">
        <v>234976</v>
      </c>
      <c r="AX138" s="518">
        <v>-11918</v>
      </c>
      <c r="AY138" s="518">
        <v>9508</v>
      </c>
      <c r="AZ138" s="518">
        <v>-2410</v>
      </c>
      <c r="BA138" s="520">
        <v>0</v>
      </c>
      <c r="BB138" s="517">
        <v>58</v>
      </c>
      <c r="BC138" s="517">
        <v>1046470</v>
      </c>
      <c r="BD138" s="518">
        <v>-64622</v>
      </c>
      <c r="BE138" s="519">
        <v>38973</v>
      </c>
      <c r="BF138" s="518">
        <v>-25649</v>
      </c>
      <c r="BG138" s="517">
        <v>1</v>
      </c>
      <c r="BH138" s="517">
        <v>127592</v>
      </c>
      <c r="BI138" s="518">
        <v>-5423</v>
      </c>
      <c r="BJ138" s="518">
        <v>6041</v>
      </c>
      <c r="BK138" s="518">
        <v>618</v>
      </c>
      <c r="BL138" s="520">
        <v>-25031</v>
      </c>
      <c r="BM138" s="517">
        <v>0</v>
      </c>
      <c r="BN138" s="518">
        <v>-25031</v>
      </c>
      <c r="BO138" s="517">
        <v>0</v>
      </c>
      <c r="BP138" s="517">
        <v>0</v>
      </c>
      <c r="BQ138" s="517">
        <v>0</v>
      </c>
      <c r="BR138" s="517">
        <v>2508</v>
      </c>
      <c r="BS138" s="517">
        <v>10628650</v>
      </c>
      <c r="BT138" s="518">
        <v>721023</v>
      </c>
      <c r="BU138" s="521">
        <v>58</v>
      </c>
      <c r="BV138" s="521">
        <v>1046470</v>
      </c>
      <c r="BW138" s="516">
        <v>38973</v>
      </c>
    </row>
    <row r="139" spans="1:75">
      <c r="A139" s="491">
        <f t="shared" si="10"/>
        <v>2013</v>
      </c>
      <c r="B139" s="491">
        <v>2</v>
      </c>
      <c r="C139" s="522">
        <v>21760470</v>
      </c>
      <c r="D139" s="531">
        <v>-2398829</v>
      </c>
      <c r="E139" s="531">
        <v>19361641</v>
      </c>
      <c r="F139" s="525">
        <v>11068006</v>
      </c>
      <c r="G139" s="531">
        <v>-456808</v>
      </c>
      <c r="H139" s="531">
        <v>10611198</v>
      </c>
      <c r="I139" s="525">
        <v>3133716</v>
      </c>
      <c r="J139" s="531">
        <v>-8150</v>
      </c>
      <c r="K139" s="531">
        <v>3125566</v>
      </c>
      <c r="L139" s="522">
        <v>236102</v>
      </c>
      <c r="M139" s="522">
        <v>1299797</v>
      </c>
      <c r="N139" s="522">
        <v>188054</v>
      </c>
      <c r="O139" s="531">
        <v>1487851</v>
      </c>
      <c r="P139" s="531">
        <v>34822358</v>
      </c>
      <c r="Q139" s="531">
        <v>33334507</v>
      </c>
      <c r="R139" s="531"/>
      <c r="S139" s="539"/>
      <c r="U139" s="531"/>
      <c r="V139" s="516"/>
      <c r="W139" s="516"/>
      <c r="X139" s="516">
        <v>0</v>
      </c>
      <c r="Y139" s="518">
        <v>-25031</v>
      </c>
      <c r="Z139" s="516">
        <v>-25031</v>
      </c>
      <c r="AA139" s="531"/>
      <c r="AB139" s="517">
        <v>888</v>
      </c>
      <c r="AC139" s="517">
        <v>1692060</v>
      </c>
      <c r="AD139" s="518">
        <v>-104618</v>
      </c>
      <c r="AE139" s="518">
        <v>90003</v>
      </c>
      <c r="AF139" s="518">
        <v>-14615</v>
      </c>
      <c r="AG139" s="517">
        <v>2414</v>
      </c>
      <c r="AH139" s="517">
        <v>9994003</v>
      </c>
      <c r="AI139" s="518">
        <v>-668477</v>
      </c>
      <c r="AJ139" s="519">
        <v>700796</v>
      </c>
      <c r="AK139" s="518">
        <v>32319</v>
      </c>
      <c r="AL139" s="517">
        <v>94</v>
      </c>
      <c r="AM139" s="517">
        <v>634647</v>
      </c>
      <c r="AN139" s="518">
        <v>-39141</v>
      </c>
      <c r="AO139" s="518">
        <v>20227</v>
      </c>
      <c r="AP139" s="518">
        <v>-18914</v>
      </c>
      <c r="AQ139" s="517">
        <v>8</v>
      </c>
      <c r="AR139" s="517">
        <v>1105874</v>
      </c>
      <c r="AS139" s="518">
        <v>-31772</v>
      </c>
      <c r="AT139" s="518">
        <v>35392</v>
      </c>
      <c r="AU139" s="518">
        <v>3620</v>
      </c>
      <c r="AV139" s="517">
        <v>3</v>
      </c>
      <c r="AW139" s="517">
        <v>234976</v>
      </c>
      <c r="AX139" s="518">
        <v>-11918</v>
      </c>
      <c r="AY139" s="518">
        <v>9508</v>
      </c>
      <c r="AZ139" s="518">
        <v>-2410</v>
      </c>
      <c r="BA139" s="520">
        <v>0</v>
      </c>
      <c r="BB139" s="517">
        <v>58</v>
      </c>
      <c r="BC139" s="517">
        <v>1046470</v>
      </c>
      <c r="BD139" s="518">
        <v>-64622</v>
      </c>
      <c r="BE139" s="519">
        <v>38973</v>
      </c>
      <c r="BF139" s="518">
        <v>-25649</v>
      </c>
      <c r="BG139" s="517">
        <v>1</v>
      </c>
      <c r="BH139" s="517">
        <v>127592</v>
      </c>
      <c r="BI139" s="518">
        <v>-5423</v>
      </c>
      <c r="BJ139" s="518">
        <v>6041</v>
      </c>
      <c r="BK139" s="518">
        <v>618</v>
      </c>
      <c r="BL139" s="520">
        <v>-25031</v>
      </c>
      <c r="BM139" s="517">
        <v>0</v>
      </c>
      <c r="BN139" s="518">
        <v>-25031</v>
      </c>
      <c r="BO139" s="517">
        <v>0</v>
      </c>
      <c r="BP139" s="517">
        <v>0</v>
      </c>
      <c r="BQ139" s="517">
        <v>0</v>
      </c>
      <c r="BR139" s="517">
        <v>2508</v>
      </c>
      <c r="BS139" s="517">
        <v>10628650</v>
      </c>
      <c r="BT139" s="518">
        <v>721023</v>
      </c>
      <c r="BU139" s="521">
        <v>58</v>
      </c>
      <c r="BV139" s="521">
        <v>1046470</v>
      </c>
      <c r="BW139" s="516">
        <v>38973</v>
      </c>
    </row>
    <row r="140" spans="1:75">
      <c r="A140" s="491">
        <f t="shared" si="10"/>
        <v>2013</v>
      </c>
      <c r="B140" s="491">
        <v>3</v>
      </c>
      <c r="C140" s="522">
        <v>19665372</v>
      </c>
      <c r="D140" s="531">
        <v>271622</v>
      </c>
      <c r="E140" s="531">
        <v>19936994</v>
      </c>
      <c r="F140" s="525">
        <v>10798784</v>
      </c>
      <c r="G140" s="531">
        <v>405016</v>
      </c>
      <c r="H140" s="531">
        <v>11203800</v>
      </c>
      <c r="I140" s="525">
        <v>3394785</v>
      </c>
      <c r="J140" s="531">
        <v>74270</v>
      </c>
      <c r="K140" s="531">
        <v>3469055</v>
      </c>
      <c r="L140" s="522">
        <v>236331</v>
      </c>
      <c r="M140" s="522">
        <v>1299280</v>
      </c>
      <c r="N140" s="522">
        <v>195236</v>
      </c>
      <c r="O140" s="531">
        <v>1494516</v>
      </c>
      <c r="P140" s="531">
        <v>36340696</v>
      </c>
      <c r="Q140" s="531">
        <v>34846180</v>
      </c>
      <c r="R140" s="531"/>
      <c r="S140" s="539"/>
      <c r="U140" s="531"/>
      <c r="V140" s="516"/>
      <c r="W140" s="516"/>
      <c r="X140" s="516">
        <v>0</v>
      </c>
      <c r="Y140" s="518">
        <v>-25031</v>
      </c>
      <c r="Z140" s="516">
        <v>-25031</v>
      </c>
      <c r="AA140" s="531"/>
      <c r="AB140" s="517">
        <v>888</v>
      </c>
      <c r="AC140" s="517">
        <v>1692060</v>
      </c>
      <c r="AD140" s="518">
        <v>-104618</v>
      </c>
      <c r="AE140" s="518">
        <v>90003</v>
      </c>
      <c r="AF140" s="518">
        <v>-14615</v>
      </c>
      <c r="AG140" s="517">
        <v>2414</v>
      </c>
      <c r="AH140" s="517">
        <v>9994003</v>
      </c>
      <c r="AI140" s="518">
        <v>-668477</v>
      </c>
      <c r="AJ140" s="519">
        <v>700796</v>
      </c>
      <c r="AK140" s="518">
        <v>32319</v>
      </c>
      <c r="AL140" s="517">
        <v>94</v>
      </c>
      <c r="AM140" s="517">
        <v>634647</v>
      </c>
      <c r="AN140" s="518">
        <v>-39141</v>
      </c>
      <c r="AO140" s="518">
        <v>20227</v>
      </c>
      <c r="AP140" s="518">
        <v>-18914</v>
      </c>
      <c r="AQ140" s="517">
        <v>8</v>
      </c>
      <c r="AR140" s="517">
        <v>1105874</v>
      </c>
      <c r="AS140" s="518">
        <v>-31772</v>
      </c>
      <c r="AT140" s="518">
        <v>35392</v>
      </c>
      <c r="AU140" s="518">
        <v>3620</v>
      </c>
      <c r="AV140" s="517">
        <v>3</v>
      </c>
      <c r="AW140" s="517">
        <v>234976</v>
      </c>
      <c r="AX140" s="518">
        <v>-11918</v>
      </c>
      <c r="AY140" s="518">
        <v>9508</v>
      </c>
      <c r="AZ140" s="518">
        <v>-2410</v>
      </c>
      <c r="BA140" s="520">
        <v>0</v>
      </c>
      <c r="BB140" s="517">
        <v>58</v>
      </c>
      <c r="BC140" s="517">
        <v>1046470</v>
      </c>
      <c r="BD140" s="518">
        <v>-64622</v>
      </c>
      <c r="BE140" s="519">
        <v>38973</v>
      </c>
      <c r="BF140" s="518">
        <v>-25649</v>
      </c>
      <c r="BG140" s="517">
        <v>1</v>
      </c>
      <c r="BH140" s="517">
        <v>127592</v>
      </c>
      <c r="BI140" s="518">
        <v>-5423</v>
      </c>
      <c r="BJ140" s="518">
        <v>6041</v>
      </c>
      <c r="BK140" s="518">
        <v>618</v>
      </c>
      <c r="BL140" s="520">
        <v>-25031</v>
      </c>
      <c r="BM140" s="517">
        <v>0</v>
      </c>
      <c r="BN140" s="518">
        <v>-25031</v>
      </c>
      <c r="BO140" s="517">
        <v>0</v>
      </c>
      <c r="BP140" s="517">
        <v>0</v>
      </c>
      <c r="BQ140" s="517">
        <v>0</v>
      </c>
      <c r="BR140" s="517">
        <v>2508</v>
      </c>
      <c r="BS140" s="517">
        <v>10628650</v>
      </c>
      <c r="BT140" s="518">
        <v>721023</v>
      </c>
      <c r="BU140" s="521">
        <v>58</v>
      </c>
      <c r="BV140" s="521">
        <v>1046470</v>
      </c>
      <c r="BW140" s="516">
        <v>38973</v>
      </c>
    </row>
    <row r="141" spans="1:75">
      <c r="A141" s="491">
        <f t="shared" si="10"/>
        <v>2013</v>
      </c>
      <c r="B141" s="491">
        <v>4</v>
      </c>
      <c r="C141" s="522">
        <v>18068597</v>
      </c>
      <c r="D141" s="531">
        <v>-1054230</v>
      </c>
      <c r="E141" s="531">
        <v>17014367</v>
      </c>
      <c r="F141" s="525">
        <v>11126792</v>
      </c>
      <c r="G141" s="531">
        <v>967819</v>
      </c>
      <c r="H141" s="531">
        <v>12094611</v>
      </c>
      <c r="I141" s="525">
        <v>3500048</v>
      </c>
      <c r="J141" s="531">
        <v>82586</v>
      </c>
      <c r="K141" s="531">
        <v>3582634</v>
      </c>
      <c r="L141" s="522">
        <v>236570</v>
      </c>
      <c r="M141" s="522">
        <v>1229605</v>
      </c>
      <c r="N141" s="522">
        <v>201281</v>
      </c>
      <c r="O141" s="531">
        <v>1430886</v>
      </c>
      <c r="P141" s="531">
        <v>34359068</v>
      </c>
      <c r="Q141" s="531">
        <v>32928182</v>
      </c>
      <c r="R141" s="531"/>
      <c r="S141" s="539"/>
      <c r="U141" s="531"/>
      <c r="V141" s="516"/>
      <c r="W141" s="516"/>
      <c r="X141" s="516">
        <v>0</v>
      </c>
      <c r="Y141" s="518">
        <v>-25031</v>
      </c>
      <c r="Z141" s="516">
        <v>-25031</v>
      </c>
      <c r="AA141" s="531"/>
      <c r="AB141" s="517">
        <v>888</v>
      </c>
      <c r="AC141" s="517">
        <v>1692060</v>
      </c>
      <c r="AD141" s="518">
        <v>-104618</v>
      </c>
      <c r="AE141" s="518">
        <v>90003</v>
      </c>
      <c r="AF141" s="518">
        <v>-14615</v>
      </c>
      <c r="AG141" s="517">
        <v>2414</v>
      </c>
      <c r="AH141" s="517">
        <v>9994003</v>
      </c>
      <c r="AI141" s="518">
        <v>-668477</v>
      </c>
      <c r="AJ141" s="519">
        <v>700796</v>
      </c>
      <c r="AK141" s="518">
        <v>32319</v>
      </c>
      <c r="AL141" s="517">
        <v>94</v>
      </c>
      <c r="AM141" s="517">
        <v>634647</v>
      </c>
      <c r="AN141" s="518">
        <v>-39141</v>
      </c>
      <c r="AO141" s="518">
        <v>20227</v>
      </c>
      <c r="AP141" s="518">
        <v>-18914</v>
      </c>
      <c r="AQ141" s="517">
        <v>8</v>
      </c>
      <c r="AR141" s="517">
        <v>1105874</v>
      </c>
      <c r="AS141" s="518">
        <v>-31772</v>
      </c>
      <c r="AT141" s="518">
        <v>35392</v>
      </c>
      <c r="AU141" s="518">
        <v>3620</v>
      </c>
      <c r="AV141" s="517">
        <v>3</v>
      </c>
      <c r="AW141" s="517">
        <v>234976</v>
      </c>
      <c r="AX141" s="518">
        <v>-11918</v>
      </c>
      <c r="AY141" s="518">
        <v>9508</v>
      </c>
      <c r="AZ141" s="518">
        <v>-2410</v>
      </c>
      <c r="BA141" s="520">
        <v>0</v>
      </c>
      <c r="BB141" s="517">
        <v>58</v>
      </c>
      <c r="BC141" s="517">
        <v>1046470</v>
      </c>
      <c r="BD141" s="518">
        <v>-64622</v>
      </c>
      <c r="BE141" s="519">
        <v>38973</v>
      </c>
      <c r="BF141" s="518">
        <v>-25649</v>
      </c>
      <c r="BG141" s="517">
        <v>1</v>
      </c>
      <c r="BH141" s="517">
        <v>127592</v>
      </c>
      <c r="BI141" s="518">
        <v>-5423</v>
      </c>
      <c r="BJ141" s="518">
        <v>6041</v>
      </c>
      <c r="BK141" s="518">
        <v>618</v>
      </c>
      <c r="BL141" s="520">
        <v>-25031</v>
      </c>
      <c r="BM141" s="517">
        <v>0</v>
      </c>
      <c r="BN141" s="518">
        <v>-25031</v>
      </c>
      <c r="BO141" s="517">
        <v>0</v>
      </c>
      <c r="BP141" s="517">
        <v>0</v>
      </c>
      <c r="BQ141" s="517">
        <v>0</v>
      </c>
      <c r="BR141" s="517">
        <v>2508</v>
      </c>
      <c r="BS141" s="517">
        <v>10628650</v>
      </c>
      <c r="BT141" s="518">
        <v>721023</v>
      </c>
      <c r="BU141" s="521">
        <v>58</v>
      </c>
      <c r="BV141" s="521">
        <v>1046470</v>
      </c>
      <c r="BW141" s="516">
        <v>38973</v>
      </c>
    </row>
    <row r="142" spans="1:75">
      <c r="A142" s="491">
        <f t="shared" si="10"/>
        <v>2013</v>
      </c>
      <c r="B142" s="491">
        <v>5</v>
      </c>
      <c r="C142" s="522">
        <v>18913354</v>
      </c>
      <c r="D142" s="531">
        <v>2210837</v>
      </c>
      <c r="E142" s="531">
        <v>21124191</v>
      </c>
      <c r="F142" s="525">
        <v>11627932</v>
      </c>
      <c r="G142" s="531">
        <v>1792172</v>
      </c>
      <c r="H142" s="531">
        <v>13420104</v>
      </c>
      <c r="I142" s="525">
        <v>3913231</v>
      </c>
      <c r="J142" s="531">
        <v>146795</v>
      </c>
      <c r="K142" s="531">
        <v>4060026</v>
      </c>
      <c r="L142" s="522">
        <v>236800</v>
      </c>
      <c r="M142" s="522">
        <v>1439557</v>
      </c>
      <c r="N142" s="522">
        <v>229890</v>
      </c>
      <c r="O142" s="531">
        <v>1669447</v>
      </c>
      <c r="P142" s="531">
        <v>40510568</v>
      </c>
      <c r="Q142" s="531">
        <v>38841121</v>
      </c>
      <c r="R142" s="531"/>
      <c r="S142" s="539"/>
      <c r="U142" s="531"/>
      <c r="V142" s="516"/>
      <c r="W142" s="516"/>
      <c r="X142" s="516">
        <v>0</v>
      </c>
      <c r="Y142" s="518">
        <v>-25031</v>
      </c>
      <c r="Z142" s="516">
        <v>-25031</v>
      </c>
      <c r="AA142" s="531"/>
      <c r="AB142" s="517">
        <v>888</v>
      </c>
      <c r="AC142" s="517">
        <v>1692060</v>
      </c>
      <c r="AD142" s="518">
        <v>-104618</v>
      </c>
      <c r="AE142" s="518">
        <v>90003</v>
      </c>
      <c r="AF142" s="518">
        <v>-14615</v>
      </c>
      <c r="AG142" s="517">
        <v>2414</v>
      </c>
      <c r="AH142" s="517">
        <v>9994003</v>
      </c>
      <c r="AI142" s="518">
        <v>-668477</v>
      </c>
      <c r="AJ142" s="519">
        <v>700796</v>
      </c>
      <c r="AK142" s="518">
        <v>32319</v>
      </c>
      <c r="AL142" s="517">
        <v>94</v>
      </c>
      <c r="AM142" s="517">
        <v>634647</v>
      </c>
      <c r="AN142" s="518">
        <v>-39141</v>
      </c>
      <c r="AO142" s="518">
        <v>20227</v>
      </c>
      <c r="AP142" s="518">
        <v>-18914</v>
      </c>
      <c r="AQ142" s="517">
        <v>8</v>
      </c>
      <c r="AR142" s="517">
        <v>1105874</v>
      </c>
      <c r="AS142" s="518">
        <v>-31772</v>
      </c>
      <c r="AT142" s="518">
        <v>35392</v>
      </c>
      <c r="AU142" s="518">
        <v>3620</v>
      </c>
      <c r="AV142" s="517">
        <v>3</v>
      </c>
      <c r="AW142" s="517">
        <v>234976</v>
      </c>
      <c r="AX142" s="518">
        <v>-11918</v>
      </c>
      <c r="AY142" s="518">
        <v>9508</v>
      </c>
      <c r="AZ142" s="518">
        <v>-2410</v>
      </c>
      <c r="BA142" s="520">
        <v>0</v>
      </c>
      <c r="BB142" s="517">
        <v>58</v>
      </c>
      <c r="BC142" s="517">
        <v>1046470</v>
      </c>
      <c r="BD142" s="518">
        <v>-64622</v>
      </c>
      <c r="BE142" s="519">
        <v>38973</v>
      </c>
      <c r="BF142" s="518">
        <v>-25649</v>
      </c>
      <c r="BG142" s="517">
        <v>1</v>
      </c>
      <c r="BH142" s="517">
        <v>127592</v>
      </c>
      <c r="BI142" s="518">
        <v>-5423</v>
      </c>
      <c r="BJ142" s="518">
        <v>6041</v>
      </c>
      <c r="BK142" s="518">
        <v>618</v>
      </c>
      <c r="BL142" s="520">
        <v>-25031</v>
      </c>
      <c r="BM142" s="517">
        <v>0</v>
      </c>
      <c r="BN142" s="518">
        <v>-25031</v>
      </c>
      <c r="BO142" s="517">
        <v>0</v>
      </c>
      <c r="BP142" s="517">
        <v>0</v>
      </c>
      <c r="BQ142" s="517">
        <v>0</v>
      </c>
      <c r="BR142" s="517">
        <v>2508</v>
      </c>
      <c r="BS142" s="517">
        <v>10628650</v>
      </c>
      <c r="BT142" s="518">
        <v>721023</v>
      </c>
      <c r="BU142" s="521">
        <v>58</v>
      </c>
      <c r="BV142" s="521">
        <v>1046470</v>
      </c>
      <c r="BW142" s="516">
        <v>38973</v>
      </c>
    </row>
    <row r="143" spans="1:75">
      <c r="A143" s="491">
        <f t="shared" si="10"/>
        <v>2013</v>
      </c>
      <c r="B143" s="491">
        <v>6</v>
      </c>
      <c r="C143" s="522">
        <v>24960565</v>
      </c>
      <c r="D143" s="531">
        <v>2765219</v>
      </c>
      <c r="E143" s="531">
        <v>27725784</v>
      </c>
      <c r="F143" s="525">
        <v>13210077</v>
      </c>
      <c r="G143" s="531">
        <v>-241333</v>
      </c>
      <c r="H143" s="531">
        <v>12968744</v>
      </c>
      <c r="I143" s="525">
        <v>4598017</v>
      </c>
      <c r="J143" s="531">
        <v>21</v>
      </c>
      <c r="K143" s="531">
        <v>4598038</v>
      </c>
      <c r="L143" s="522">
        <v>237154</v>
      </c>
      <c r="M143" s="522">
        <v>1542520</v>
      </c>
      <c r="N143" s="522">
        <v>244822</v>
      </c>
      <c r="O143" s="531">
        <v>1787342</v>
      </c>
      <c r="P143" s="531">
        <v>47317062</v>
      </c>
      <c r="Q143" s="531">
        <v>45529720</v>
      </c>
      <c r="R143" s="531"/>
      <c r="S143" s="539"/>
      <c r="U143" s="531"/>
      <c r="V143" s="516"/>
      <c r="W143" s="516"/>
      <c r="X143" s="516">
        <v>0</v>
      </c>
      <c r="Y143" s="518">
        <v>13222</v>
      </c>
      <c r="Z143" s="516">
        <v>13222</v>
      </c>
      <c r="AA143" s="531"/>
      <c r="AB143" s="517">
        <v>888</v>
      </c>
      <c r="AC143" s="517">
        <v>1692060</v>
      </c>
      <c r="AD143" s="518">
        <v>-104618</v>
      </c>
      <c r="AE143" s="518">
        <v>90003</v>
      </c>
      <c r="AF143" s="518">
        <v>-14615</v>
      </c>
      <c r="AG143" s="517">
        <v>2414</v>
      </c>
      <c r="AH143" s="517">
        <v>13961681</v>
      </c>
      <c r="AI143" s="518">
        <v>-668477</v>
      </c>
      <c r="AJ143" s="519">
        <v>672370</v>
      </c>
      <c r="AK143" s="518">
        <v>3893</v>
      </c>
      <c r="AL143" s="517">
        <v>94</v>
      </c>
      <c r="AM143" s="517">
        <v>634647</v>
      </c>
      <c r="AN143" s="518">
        <v>-39141</v>
      </c>
      <c r="AO143" s="518">
        <v>48653</v>
      </c>
      <c r="AP143" s="518">
        <v>9512</v>
      </c>
      <c r="AQ143" s="517">
        <v>8</v>
      </c>
      <c r="AR143" s="517">
        <v>1105874</v>
      </c>
      <c r="AS143" s="518">
        <v>-31772</v>
      </c>
      <c r="AT143" s="518">
        <v>35392</v>
      </c>
      <c r="AU143" s="518">
        <v>3620</v>
      </c>
      <c r="AV143" s="517">
        <v>3</v>
      </c>
      <c r="AW143" s="517">
        <v>234976</v>
      </c>
      <c r="AX143" s="518">
        <v>-11918</v>
      </c>
      <c r="AY143" s="518">
        <v>9508</v>
      </c>
      <c r="AZ143" s="518">
        <v>-2410</v>
      </c>
      <c r="BA143" s="520">
        <v>0</v>
      </c>
      <c r="BB143" s="517">
        <v>58</v>
      </c>
      <c r="BC143" s="517">
        <v>867442</v>
      </c>
      <c r="BD143" s="518">
        <v>-64622</v>
      </c>
      <c r="BE143" s="519">
        <v>77226</v>
      </c>
      <c r="BF143" s="518">
        <v>12604</v>
      </c>
      <c r="BG143" s="517">
        <v>1</v>
      </c>
      <c r="BH143" s="517">
        <v>127592</v>
      </c>
      <c r="BI143" s="518">
        <v>-5423</v>
      </c>
      <c r="BJ143" s="518">
        <v>6041</v>
      </c>
      <c r="BK143" s="518">
        <v>618</v>
      </c>
      <c r="BL143" s="520">
        <v>13222</v>
      </c>
      <c r="BM143" s="517">
        <v>0</v>
      </c>
      <c r="BN143" s="518">
        <v>13222</v>
      </c>
      <c r="BO143" s="517">
        <v>0</v>
      </c>
      <c r="BP143" s="517">
        <v>0</v>
      </c>
      <c r="BQ143" s="517">
        <v>0</v>
      </c>
      <c r="BR143" s="517">
        <v>2508</v>
      </c>
      <c r="BS143" s="517">
        <v>14596328</v>
      </c>
      <c r="BT143" s="518">
        <v>721023</v>
      </c>
      <c r="BU143" s="521">
        <v>58</v>
      </c>
      <c r="BV143" s="521">
        <v>867442</v>
      </c>
      <c r="BW143" s="516">
        <v>77226</v>
      </c>
    </row>
    <row r="144" spans="1:75">
      <c r="A144" s="491">
        <f t="shared" si="10"/>
        <v>2013</v>
      </c>
      <c r="B144" s="491">
        <v>7</v>
      </c>
      <c r="C144" s="522">
        <v>28346907</v>
      </c>
      <c r="D144" s="531">
        <v>1344265</v>
      </c>
      <c r="E144" s="531">
        <v>29691172</v>
      </c>
      <c r="F144" s="525">
        <v>13627003</v>
      </c>
      <c r="G144" s="531">
        <v>-236417</v>
      </c>
      <c r="H144" s="531">
        <v>13390586</v>
      </c>
      <c r="I144" s="525">
        <v>4495136</v>
      </c>
      <c r="J144" s="531">
        <v>-74053</v>
      </c>
      <c r="K144" s="531">
        <v>4421083</v>
      </c>
      <c r="L144" s="522">
        <v>237311</v>
      </c>
      <c r="M144" s="522">
        <v>1687755</v>
      </c>
      <c r="N144" s="522">
        <v>271115</v>
      </c>
      <c r="O144" s="531">
        <v>1958870</v>
      </c>
      <c r="P144" s="531">
        <v>49699022</v>
      </c>
      <c r="Q144" s="531">
        <v>47740152</v>
      </c>
      <c r="R144" s="531"/>
      <c r="S144" s="539"/>
      <c r="U144" s="531"/>
      <c r="V144" s="516"/>
      <c r="W144" s="516"/>
      <c r="X144" s="516">
        <v>0</v>
      </c>
      <c r="Y144" s="518">
        <v>13222</v>
      </c>
      <c r="Z144" s="516">
        <v>13222</v>
      </c>
      <c r="AA144" s="531"/>
      <c r="AB144" s="517">
        <v>888</v>
      </c>
      <c r="AC144" s="517">
        <v>1692060</v>
      </c>
      <c r="AD144" s="518">
        <v>-104618</v>
      </c>
      <c r="AE144" s="518">
        <v>90003</v>
      </c>
      <c r="AF144" s="518">
        <v>-14615</v>
      </c>
      <c r="AG144" s="517">
        <v>2414</v>
      </c>
      <c r="AH144" s="517">
        <v>13961681</v>
      </c>
      <c r="AI144" s="518">
        <v>-668477</v>
      </c>
      <c r="AJ144" s="519">
        <v>672370</v>
      </c>
      <c r="AK144" s="518">
        <v>3893</v>
      </c>
      <c r="AL144" s="517">
        <v>94</v>
      </c>
      <c r="AM144" s="517">
        <v>634647</v>
      </c>
      <c r="AN144" s="518">
        <v>-39141</v>
      </c>
      <c r="AO144" s="518">
        <v>48653</v>
      </c>
      <c r="AP144" s="518">
        <v>9512</v>
      </c>
      <c r="AQ144" s="517">
        <v>8</v>
      </c>
      <c r="AR144" s="517">
        <v>1105874</v>
      </c>
      <c r="AS144" s="518">
        <v>-31772</v>
      </c>
      <c r="AT144" s="518">
        <v>35392</v>
      </c>
      <c r="AU144" s="518">
        <v>3620</v>
      </c>
      <c r="AV144" s="517">
        <v>3</v>
      </c>
      <c r="AW144" s="517">
        <v>234976</v>
      </c>
      <c r="AX144" s="518">
        <v>-11918</v>
      </c>
      <c r="AY144" s="518">
        <v>9508</v>
      </c>
      <c r="AZ144" s="518">
        <v>-2410</v>
      </c>
      <c r="BA144" s="520">
        <v>0</v>
      </c>
      <c r="BB144" s="517">
        <v>58</v>
      </c>
      <c r="BC144" s="517">
        <v>867442</v>
      </c>
      <c r="BD144" s="518">
        <v>-64622</v>
      </c>
      <c r="BE144" s="519">
        <v>77226</v>
      </c>
      <c r="BF144" s="518">
        <v>12604</v>
      </c>
      <c r="BG144" s="517">
        <v>1</v>
      </c>
      <c r="BH144" s="517">
        <v>127592</v>
      </c>
      <c r="BI144" s="518">
        <v>-5423</v>
      </c>
      <c r="BJ144" s="518">
        <v>6041</v>
      </c>
      <c r="BK144" s="518">
        <v>618</v>
      </c>
      <c r="BL144" s="520">
        <v>13222</v>
      </c>
      <c r="BM144" s="517">
        <v>0</v>
      </c>
      <c r="BN144" s="518">
        <v>13222</v>
      </c>
      <c r="BO144" s="517">
        <v>0</v>
      </c>
      <c r="BP144" s="517">
        <v>0</v>
      </c>
      <c r="BQ144" s="517">
        <v>0</v>
      </c>
      <c r="BR144" s="517">
        <v>2508</v>
      </c>
      <c r="BS144" s="517">
        <v>14596328</v>
      </c>
      <c r="BT144" s="518">
        <v>721023</v>
      </c>
      <c r="BU144" s="521">
        <v>58</v>
      </c>
      <c r="BV144" s="521">
        <v>867442</v>
      </c>
      <c r="BW144" s="516">
        <v>77226</v>
      </c>
    </row>
    <row r="145" spans="1:75">
      <c r="A145" s="491">
        <f t="shared" si="10"/>
        <v>2013</v>
      </c>
      <c r="B145" s="491">
        <v>8</v>
      </c>
      <c r="C145" s="522">
        <v>30278098</v>
      </c>
      <c r="D145" s="531">
        <v>1185617</v>
      </c>
      <c r="E145" s="531">
        <v>31463715</v>
      </c>
      <c r="F145" s="525">
        <v>14096318</v>
      </c>
      <c r="G145" s="531">
        <v>33616</v>
      </c>
      <c r="H145" s="531">
        <v>14129934</v>
      </c>
      <c r="I145" s="525">
        <v>4522522</v>
      </c>
      <c r="J145" s="531">
        <v>-114023</v>
      </c>
      <c r="K145" s="531">
        <v>4408499</v>
      </c>
      <c r="L145" s="522">
        <v>237536</v>
      </c>
      <c r="M145" s="522">
        <v>1660526</v>
      </c>
      <c r="N145" s="522">
        <v>270634</v>
      </c>
      <c r="O145" s="531">
        <v>1931160</v>
      </c>
      <c r="P145" s="531">
        <v>52170844</v>
      </c>
      <c r="Q145" s="531">
        <v>50239684</v>
      </c>
      <c r="R145" s="531"/>
      <c r="S145" s="539"/>
      <c r="U145" s="531"/>
      <c r="V145" s="516"/>
      <c r="W145" s="516"/>
      <c r="X145" s="516">
        <v>0</v>
      </c>
      <c r="Y145" s="518">
        <v>13222</v>
      </c>
      <c r="Z145" s="516">
        <v>13222</v>
      </c>
      <c r="AA145" s="531"/>
      <c r="AB145" s="517">
        <v>888</v>
      </c>
      <c r="AC145" s="517">
        <v>1692060</v>
      </c>
      <c r="AD145" s="518">
        <v>-104618</v>
      </c>
      <c r="AE145" s="518">
        <v>90003</v>
      </c>
      <c r="AF145" s="518">
        <v>-14615</v>
      </c>
      <c r="AG145" s="517">
        <v>2414</v>
      </c>
      <c r="AH145" s="517">
        <v>13961681</v>
      </c>
      <c r="AI145" s="518">
        <v>-668477</v>
      </c>
      <c r="AJ145" s="519">
        <v>672370</v>
      </c>
      <c r="AK145" s="518">
        <v>3893</v>
      </c>
      <c r="AL145" s="517">
        <v>94</v>
      </c>
      <c r="AM145" s="517">
        <v>634647</v>
      </c>
      <c r="AN145" s="518">
        <v>-39141</v>
      </c>
      <c r="AO145" s="518">
        <v>48653</v>
      </c>
      <c r="AP145" s="518">
        <v>9512</v>
      </c>
      <c r="AQ145" s="517">
        <v>8</v>
      </c>
      <c r="AR145" s="517">
        <v>1105874</v>
      </c>
      <c r="AS145" s="518">
        <v>-31772</v>
      </c>
      <c r="AT145" s="518">
        <v>35392</v>
      </c>
      <c r="AU145" s="518">
        <v>3620</v>
      </c>
      <c r="AV145" s="517">
        <v>3</v>
      </c>
      <c r="AW145" s="517">
        <v>234976</v>
      </c>
      <c r="AX145" s="518">
        <v>-11918</v>
      </c>
      <c r="AY145" s="518">
        <v>9508</v>
      </c>
      <c r="AZ145" s="518">
        <v>-2410</v>
      </c>
      <c r="BA145" s="520">
        <v>0</v>
      </c>
      <c r="BB145" s="517">
        <v>58</v>
      </c>
      <c r="BC145" s="517">
        <v>867442</v>
      </c>
      <c r="BD145" s="518">
        <v>-64622</v>
      </c>
      <c r="BE145" s="519">
        <v>77226</v>
      </c>
      <c r="BF145" s="518">
        <v>12604</v>
      </c>
      <c r="BG145" s="517">
        <v>1</v>
      </c>
      <c r="BH145" s="517">
        <v>127592</v>
      </c>
      <c r="BI145" s="518">
        <v>-5423</v>
      </c>
      <c r="BJ145" s="518">
        <v>6041</v>
      </c>
      <c r="BK145" s="518">
        <v>618</v>
      </c>
      <c r="BL145" s="520">
        <v>13222</v>
      </c>
      <c r="BM145" s="517">
        <v>0</v>
      </c>
      <c r="BN145" s="518">
        <v>13222</v>
      </c>
      <c r="BO145" s="517">
        <v>0</v>
      </c>
      <c r="BP145" s="517">
        <v>0</v>
      </c>
      <c r="BQ145" s="517">
        <v>0</v>
      </c>
      <c r="BR145" s="517">
        <v>2508</v>
      </c>
      <c r="BS145" s="517">
        <v>14596328</v>
      </c>
      <c r="BT145" s="518">
        <v>721023</v>
      </c>
      <c r="BU145" s="521">
        <v>58</v>
      </c>
      <c r="BV145" s="521">
        <v>867442</v>
      </c>
      <c r="BW145" s="516">
        <v>77226</v>
      </c>
    </row>
    <row r="146" spans="1:75">
      <c r="A146" s="491">
        <f t="shared" si="10"/>
        <v>2013</v>
      </c>
      <c r="B146" s="491">
        <v>9</v>
      </c>
      <c r="C146" s="522">
        <v>26954759</v>
      </c>
      <c r="D146" s="531">
        <v>-2953683</v>
      </c>
      <c r="E146" s="531">
        <v>24001076</v>
      </c>
      <c r="F146" s="525">
        <v>13617525</v>
      </c>
      <c r="G146" s="531">
        <v>-520664</v>
      </c>
      <c r="H146" s="531">
        <v>13096861</v>
      </c>
      <c r="I146" s="525">
        <v>4274621</v>
      </c>
      <c r="J146" s="531">
        <v>88976</v>
      </c>
      <c r="K146" s="531">
        <v>4363597</v>
      </c>
      <c r="L146" s="522">
        <v>237838</v>
      </c>
      <c r="M146" s="522">
        <v>1494002</v>
      </c>
      <c r="N146" s="522">
        <v>239528</v>
      </c>
      <c r="O146" s="531">
        <v>1733530</v>
      </c>
      <c r="P146" s="531">
        <v>43432902</v>
      </c>
      <c r="Q146" s="531">
        <v>41699372</v>
      </c>
      <c r="R146" s="531"/>
      <c r="S146" s="539"/>
      <c r="U146" s="531"/>
      <c r="V146" s="516"/>
      <c r="W146" s="516"/>
      <c r="X146" s="516">
        <v>0</v>
      </c>
      <c r="Y146" s="518">
        <v>13222</v>
      </c>
      <c r="Z146" s="516">
        <v>13222</v>
      </c>
      <c r="AA146" s="531"/>
      <c r="AB146" s="517">
        <v>888</v>
      </c>
      <c r="AC146" s="517">
        <v>1692060</v>
      </c>
      <c r="AD146" s="518">
        <v>-104618</v>
      </c>
      <c r="AE146" s="518">
        <v>90003</v>
      </c>
      <c r="AF146" s="518">
        <v>-14615</v>
      </c>
      <c r="AG146" s="517">
        <v>2414</v>
      </c>
      <c r="AH146" s="517">
        <v>13961681</v>
      </c>
      <c r="AI146" s="518">
        <v>-668477</v>
      </c>
      <c r="AJ146" s="519">
        <v>672370</v>
      </c>
      <c r="AK146" s="518">
        <v>3893</v>
      </c>
      <c r="AL146" s="517">
        <v>94</v>
      </c>
      <c r="AM146" s="517">
        <v>634647</v>
      </c>
      <c r="AN146" s="518">
        <v>-39141</v>
      </c>
      <c r="AO146" s="518">
        <v>48653</v>
      </c>
      <c r="AP146" s="518">
        <v>9512</v>
      </c>
      <c r="AQ146" s="517">
        <v>8</v>
      </c>
      <c r="AR146" s="517">
        <v>1105874</v>
      </c>
      <c r="AS146" s="518">
        <v>-31772</v>
      </c>
      <c r="AT146" s="518">
        <v>35392</v>
      </c>
      <c r="AU146" s="518">
        <v>3620</v>
      </c>
      <c r="AV146" s="517">
        <v>3</v>
      </c>
      <c r="AW146" s="517">
        <v>234976</v>
      </c>
      <c r="AX146" s="518">
        <v>-11918</v>
      </c>
      <c r="AY146" s="518">
        <v>9508</v>
      </c>
      <c r="AZ146" s="518">
        <v>-2410</v>
      </c>
      <c r="BA146" s="520">
        <v>0</v>
      </c>
      <c r="BB146" s="517">
        <v>58</v>
      </c>
      <c r="BC146" s="517">
        <v>867442</v>
      </c>
      <c r="BD146" s="518">
        <v>-64622</v>
      </c>
      <c r="BE146" s="519">
        <v>77226</v>
      </c>
      <c r="BF146" s="518">
        <v>12604</v>
      </c>
      <c r="BG146" s="517">
        <v>1</v>
      </c>
      <c r="BH146" s="517">
        <v>127592</v>
      </c>
      <c r="BI146" s="518">
        <v>-5423</v>
      </c>
      <c r="BJ146" s="518">
        <v>6041</v>
      </c>
      <c r="BK146" s="518">
        <v>618</v>
      </c>
      <c r="BL146" s="520">
        <v>13222</v>
      </c>
      <c r="BM146" s="517">
        <v>0</v>
      </c>
      <c r="BN146" s="518">
        <v>13222</v>
      </c>
      <c r="BO146" s="517">
        <v>0</v>
      </c>
      <c r="BP146" s="517">
        <v>0</v>
      </c>
      <c r="BQ146" s="517">
        <v>0</v>
      </c>
      <c r="BR146" s="517">
        <v>2508</v>
      </c>
      <c r="BS146" s="517">
        <v>14596328</v>
      </c>
      <c r="BT146" s="518">
        <v>721023</v>
      </c>
      <c r="BU146" s="521">
        <v>58</v>
      </c>
      <c r="BV146" s="521">
        <v>867442</v>
      </c>
      <c r="BW146" s="516">
        <v>77226</v>
      </c>
    </row>
    <row r="147" spans="1:75">
      <c r="A147" s="491">
        <f t="shared" si="10"/>
        <v>2013</v>
      </c>
      <c r="B147" s="491">
        <v>10</v>
      </c>
      <c r="C147" s="522">
        <v>21660479</v>
      </c>
      <c r="D147" s="531">
        <v>-2441014</v>
      </c>
      <c r="E147" s="531">
        <v>19219465</v>
      </c>
      <c r="F147" s="525">
        <v>12546898</v>
      </c>
      <c r="G147" s="531">
        <v>-63093</v>
      </c>
      <c r="H147" s="531">
        <v>12483805</v>
      </c>
      <c r="I147" s="525">
        <v>3797774</v>
      </c>
      <c r="J147" s="531">
        <v>-18323</v>
      </c>
      <c r="K147" s="531">
        <v>3779451</v>
      </c>
      <c r="L147" s="522">
        <v>238056</v>
      </c>
      <c r="M147" s="522">
        <v>1367031</v>
      </c>
      <c r="N147" s="522">
        <v>220817</v>
      </c>
      <c r="O147" s="531">
        <v>1587848</v>
      </c>
      <c r="P147" s="531">
        <v>37308625</v>
      </c>
      <c r="Q147" s="531">
        <v>35720777</v>
      </c>
      <c r="R147" s="531"/>
      <c r="S147" s="539"/>
      <c r="U147" s="531"/>
      <c r="V147" s="516"/>
      <c r="W147" s="516"/>
      <c r="X147" s="516">
        <v>0</v>
      </c>
      <c r="Y147" s="518">
        <v>-25031</v>
      </c>
      <c r="Z147" s="516">
        <v>-25031</v>
      </c>
      <c r="AA147" s="531"/>
      <c r="AB147" s="517">
        <v>888</v>
      </c>
      <c r="AC147" s="517">
        <v>1692060</v>
      </c>
      <c r="AD147" s="518">
        <v>-104618</v>
      </c>
      <c r="AE147" s="518">
        <v>90003</v>
      </c>
      <c r="AF147" s="518">
        <v>-14615</v>
      </c>
      <c r="AG147" s="517">
        <v>2414</v>
      </c>
      <c r="AH147" s="517">
        <v>9994003</v>
      </c>
      <c r="AI147" s="518">
        <v>-668477</v>
      </c>
      <c r="AJ147" s="519">
        <v>700796</v>
      </c>
      <c r="AK147" s="518">
        <v>32319</v>
      </c>
      <c r="AL147" s="517">
        <v>94</v>
      </c>
      <c r="AM147" s="517">
        <v>634647</v>
      </c>
      <c r="AN147" s="518">
        <v>-39141</v>
      </c>
      <c r="AO147" s="518">
        <v>20227</v>
      </c>
      <c r="AP147" s="518">
        <v>-18914</v>
      </c>
      <c r="AQ147" s="517">
        <v>8</v>
      </c>
      <c r="AR147" s="517">
        <v>1105874</v>
      </c>
      <c r="AS147" s="518">
        <v>-31772</v>
      </c>
      <c r="AT147" s="518">
        <v>35392</v>
      </c>
      <c r="AU147" s="518">
        <v>3620</v>
      </c>
      <c r="AV147" s="517">
        <v>3</v>
      </c>
      <c r="AW147" s="517">
        <v>234976</v>
      </c>
      <c r="AX147" s="518">
        <v>-11918</v>
      </c>
      <c r="AY147" s="518">
        <v>9508</v>
      </c>
      <c r="AZ147" s="518">
        <v>-2410</v>
      </c>
      <c r="BA147" s="520">
        <v>0</v>
      </c>
      <c r="BB147" s="517">
        <v>58</v>
      </c>
      <c r="BC147" s="517">
        <v>1046470</v>
      </c>
      <c r="BD147" s="518">
        <v>-64622</v>
      </c>
      <c r="BE147" s="519">
        <v>38973</v>
      </c>
      <c r="BF147" s="518">
        <v>-25649</v>
      </c>
      <c r="BG147" s="517">
        <v>1</v>
      </c>
      <c r="BH147" s="517">
        <v>127592</v>
      </c>
      <c r="BI147" s="518">
        <v>-5423</v>
      </c>
      <c r="BJ147" s="518">
        <v>6041</v>
      </c>
      <c r="BK147" s="518">
        <v>618</v>
      </c>
      <c r="BL147" s="520">
        <v>-25031</v>
      </c>
      <c r="BM147" s="517">
        <v>0</v>
      </c>
      <c r="BN147" s="518">
        <v>-25031</v>
      </c>
      <c r="BO147" s="517">
        <v>0</v>
      </c>
      <c r="BP147" s="517">
        <v>0</v>
      </c>
      <c r="BQ147" s="517">
        <v>0</v>
      </c>
      <c r="BR147" s="517">
        <v>2508</v>
      </c>
      <c r="BS147" s="517">
        <v>10628650</v>
      </c>
      <c r="BT147" s="518">
        <v>721023</v>
      </c>
      <c r="BU147" s="521">
        <v>58</v>
      </c>
      <c r="BV147" s="521">
        <v>1046470</v>
      </c>
      <c r="BW147" s="516">
        <v>38973</v>
      </c>
    </row>
    <row r="148" spans="1:75">
      <c r="A148" s="491">
        <f t="shared" si="10"/>
        <v>2013</v>
      </c>
      <c r="B148" s="491">
        <v>11</v>
      </c>
      <c r="C148" s="522">
        <v>17893481</v>
      </c>
      <c r="D148" s="531">
        <v>-1541262</v>
      </c>
      <c r="E148" s="531">
        <v>16352219</v>
      </c>
      <c r="F148" s="525">
        <v>11276590</v>
      </c>
      <c r="G148" s="531">
        <v>511852</v>
      </c>
      <c r="H148" s="531">
        <v>11788442</v>
      </c>
      <c r="I148" s="525">
        <v>3346534</v>
      </c>
      <c r="J148" s="531">
        <v>79571</v>
      </c>
      <c r="K148" s="531">
        <v>3426105</v>
      </c>
      <c r="L148" s="522">
        <v>238317</v>
      </c>
      <c r="M148" s="522">
        <v>1292801</v>
      </c>
      <c r="N148" s="522">
        <v>193416</v>
      </c>
      <c r="O148" s="531">
        <v>1486217</v>
      </c>
      <c r="P148" s="531">
        <v>33291300</v>
      </c>
      <c r="Q148" s="531">
        <v>31805083</v>
      </c>
      <c r="R148" s="531"/>
      <c r="S148" s="539"/>
      <c r="U148" s="531"/>
      <c r="V148" s="516"/>
      <c r="W148" s="516"/>
      <c r="X148" s="516">
        <v>0</v>
      </c>
      <c r="Y148" s="518">
        <v>-25031</v>
      </c>
      <c r="Z148" s="516">
        <v>-25031</v>
      </c>
      <c r="AA148" s="531"/>
      <c r="AB148" s="517">
        <v>888</v>
      </c>
      <c r="AC148" s="517">
        <v>1692060</v>
      </c>
      <c r="AD148" s="518">
        <v>-104618</v>
      </c>
      <c r="AE148" s="518">
        <v>90003</v>
      </c>
      <c r="AF148" s="518">
        <v>-14615</v>
      </c>
      <c r="AG148" s="517">
        <v>2414</v>
      </c>
      <c r="AH148" s="517">
        <v>9994003</v>
      </c>
      <c r="AI148" s="518">
        <v>-668477</v>
      </c>
      <c r="AJ148" s="519">
        <v>700796</v>
      </c>
      <c r="AK148" s="518">
        <v>32319</v>
      </c>
      <c r="AL148" s="517">
        <v>94</v>
      </c>
      <c r="AM148" s="517">
        <v>634647</v>
      </c>
      <c r="AN148" s="518">
        <v>-39141</v>
      </c>
      <c r="AO148" s="518">
        <v>20227</v>
      </c>
      <c r="AP148" s="518">
        <v>-18914</v>
      </c>
      <c r="AQ148" s="517">
        <v>8</v>
      </c>
      <c r="AR148" s="517">
        <v>1105874</v>
      </c>
      <c r="AS148" s="518">
        <v>-31772</v>
      </c>
      <c r="AT148" s="518">
        <v>35392</v>
      </c>
      <c r="AU148" s="518">
        <v>3620</v>
      </c>
      <c r="AV148" s="517">
        <v>3</v>
      </c>
      <c r="AW148" s="517">
        <v>234976</v>
      </c>
      <c r="AX148" s="518">
        <v>-11918</v>
      </c>
      <c r="AY148" s="518">
        <v>9508</v>
      </c>
      <c r="AZ148" s="518">
        <v>-2410</v>
      </c>
      <c r="BA148" s="520">
        <v>0</v>
      </c>
      <c r="BB148" s="517">
        <v>58</v>
      </c>
      <c r="BC148" s="517">
        <v>1046470</v>
      </c>
      <c r="BD148" s="518">
        <v>-64622</v>
      </c>
      <c r="BE148" s="519">
        <v>38973</v>
      </c>
      <c r="BF148" s="518">
        <v>-25649</v>
      </c>
      <c r="BG148" s="517">
        <v>1</v>
      </c>
      <c r="BH148" s="517">
        <v>127592</v>
      </c>
      <c r="BI148" s="518">
        <v>-5423</v>
      </c>
      <c r="BJ148" s="518">
        <v>6041</v>
      </c>
      <c r="BK148" s="518">
        <v>618</v>
      </c>
      <c r="BL148" s="520">
        <v>-25031</v>
      </c>
      <c r="BM148" s="517">
        <v>0</v>
      </c>
      <c r="BN148" s="518">
        <v>-25031</v>
      </c>
      <c r="BO148" s="517">
        <v>0</v>
      </c>
      <c r="BP148" s="517">
        <v>0</v>
      </c>
      <c r="BQ148" s="517">
        <v>0</v>
      </c>
      <c r="BR148" s="517">
        <v>2508</v>
      </c>
      <c r="BS148" s="517">
        <v>10628650</v>
      </c>
      <c r="BT148" s="518">
        <v>721023</v>
      </c>
      <c r="BU148" s="521">
        <v>58</v>
      </c>
      <c r="BV148" s="521">
        <v>1046470</v>
      </c>
      <c r="BW148" s="516">
        <v>38973</v>
      </c>
    </row>
    <row r="149" spans="1:75">
      <c r="A149" s="491">
        <f t="shared" si="10"/>
        <v>2013</v>
      </c>
      <c r="B149" s="491">
        <v>12</v>
      </c>
      <c r="C149" s="522">
        <v>20175482</v>
      </c>
      <c r="D149" s="531">
        <v>2264315</v>
      </c>
      <c r="E149" s="531">
        <v>22439797</v>
      </c>
      <c r="F149" s="525">
        <v>11081889</v>
      </c>
      <c r="G149" s="531">
        <v>-16412</v>
      </c>
      <c r="H149" s="531">
        <v>11065477</v>
      </c>
      <c r="I149" s="525">
        <v>3134901</v>
      </c>
      <c r="J149" s="531">
        <v>-120497</v>
      </c>
      <c r="K149" s="531">
        <v>3014404</v>
      </c>
      <c r="L149" s="522">
        <v>238527</v>
      </c>
      <c r="M149" s="522">
        <v>1461821</v>
      </c>
      <c r="N149" s="522">
        <v>209465</v>
      </c>
      <c r="O149" s="531">
        <v>1671286</v>
      </c>
      <c r="P149" s="531">
        <v>38429491</v>
      </c>
      <c r="Q149" s="531">
        <v>36758205</v>
      </c>
      <c r="R149" s="531"/>
      <c r="S149" s="539"/>
      <c r="U149" s="531"/>
      <c r="V149" s="516"/>
      <c r="W149" s="516"/>
      <c r="X149" s="516">
        <v>0</v>
      </c>
      <c r="Y149" s="518">
        <v>-25031</v>
      </c>
      <c r="Z149" s="516">
        <v>-25031</v>
      </c>
      <c r="AA149" s="531"/>
      <c r="AB149" s="517">
        <v>888</v>
      </c>
      <c r="AC149" s="517">
        <v>1692060</v>
      </c>
      <c r="AD149" s="518">
        <v>-104618</v>
      </c>
      <c r="AE149" s="518">
        <v>90003</v>
      </c>
      <c r="AF149" s="518">
        <v>-14615</v>
      </c>
      <c r="AG149" s="517">
        <v>2414</v>
      </c>
      <c r="AH149" s="517">
        <v>9994003</v>
      </c>
      <c r="AI149" s="518">
        <v>-668477</v>
      </c>
      <c r="AJ149" s="519">
        <v>700796</v>
      </c>
      <c r="AK149" s="518">
        <v>32319</v>
      </c>
      <c r="AL149" s="517">
        <v>94</v>
      </c>
      <c r="AM149" s="517">
        <v>634647</v>
      </c>
      <c r="AN149" s="518">
        <v>-39141</v>
      </c>
      <c r="AO149" s="518">
        <v>20227</v>
      </c>
      <c r="AP149" s="518">
        <v>-18914</v>
      </c>
      <c r="AQ149" s="517">
        <v>8</v>
      </c>
      <c r="AR149" s="517">
        <v>1105874</v>
      </c>
      <c r="AS149" s="518">
        <v>-31772</v>
      </c>
      <c r="AT149" s="518">
        <v>35392</v>
      </c>
      <c r="AU149" s="518">
        <v>3620</v>
      </c>
      <c r="AV149" s="517">
        <v>3</v>
      </c>
      <c r="AW149" s="517">
        <v>234976</v>
      </c>
      <c r="AX149" s="518">
        <v>-11918</v>
      </c>
      <c r="AY149" s="518">
        <v>9508</v>
      </c>
      <c r="AZ149" s="518">
        <v>-2410</v>
      </c>
      <c r="BA149" s="520">
        <v>0</v>
      </c>
      <c r="BB149" s="517">
        <v>58</v>
      </c>
      <c r="BC149" s="517">
        <v>1046470</v>
      </c>
      <c r="BD149" s="518">
        <v>-64622</v>
      </c>
      <c r="BE149" s="519">
        <v>38973</v>
      </c>
      <c r="BF149" s="518">
        <v>-25649</v>
      </c>
      <c r="BG149" s="517">
        <v>1</v>
      </c>
      <c r="BH149" s="517">
        <v>127592</v>
      </c>
      <c r="BI149" s="518">
        <v>-5423</v>
      </c>
      <c r="BJ149" s="518">
        <v>6041</v>
      </c>
      <c r="BK149" s="518">
        <v>618</v>
      </c>
      <c r="BL149" s="520">
        <v>-25031</v>
      </c>
      <c r="BM149" s="517">
        <v>0</v>
      </c>
      <c r="BN149" s="518">
        <v>-25031</v>
      </c>
      <c r="BO149" s="517">
        <v>0</v>
      </c>
      <c r="BP149" s="517">
        <v>0</v>
      </c>
      <c r="BQ149" s="517">
        <v>0</v>
      </c>
      <c r="BR149" s="517">
        <v>2508</v>
      </c>
      <c r="BS149" s="517">
        <v>10628650</v>
      </c>
      <c r="BT149" s="518">
        <v>721023</v>
      </c>
      <c r="BU149" s="521">
        <v>58</v>
      </c>
      <c r="BV149" s="521">
        <v>1046470</v>
      </c>
      <c r="BW149" s="516">
        <v>38973</v>
      </c>
    </row>
    <row r="150" spans="1:75">
      <c r="B150" s="492" t="s">
        <v>112</v>
      </c>
      <c r="C150" s="525">
        <v>273093564</v>
      </c>
      <c r="D150" s="513">
        <v>1156803</v>
      </c>
      <c r="E150" s="513">
        <v>274250367</v>
      </c>
      <c r="F150" s="513">
        <v>145161345</v>
      </c>
      <c r="G150" s="513">
        <v>693339</v>
      </c>
      <c r="H150" s="531">
        <v>145854684</v>
      </c>
      <c r="I150" s="513">
        <v>45293096</v>
      </c>
      <c r="J150" s="513">
        <v>39008</v>
      </c>
      <c r="K150" s="513">
        <v>45332104</v>
      </c>
      <c r="L150" s="531">
        <v>2846338</v>
      </c>
      <c r="M150" s="531">
        <v>17321352</v>
      </c>
      <c r="N150" s="531">
        <v>2683935</v>
      </c>
      <c r="O150" s="531">
        <v>20005287</v>
      </c>
      <c r="P150" s="531">
        <v>488288780</v>
      </c>
      <c r="Q150" s="531">
        <v>468283493</v>
      </c>
      <c r="R150" s="531">
        <v>1214918</v>
      </c>
      <c r="S150" s="539"/>
      <c r="U150" s="531"/>
      <c r="V150" s="531"/>
      <c r="W150" s="531"/>
      <c r="X150" s="516">
        <v>0</v>
      </c>
      <c r="Y150" s="531">
        <v>-147360</v>
      </c>
      <c r="Z150" s="531">
        <v>-147360</v>
      </c>
      <c r="AA150" s="531"/>
      <c r="AB150" s="533"/>
      <c r="AC150" s="533">
        <v>20304720</v>
      </c>
      <c r="AD150" s="534">
        <v>-1255416</v>
      </c>
      <c r="AE150" s="534">
        <v>1080036</v>
      </c>
      <c r="AF150" s="534">
        <v>-175380</v>
      </c>
      <c r="AG150" s="533"/>
      <c r="AH150" s="533">
        <v>135798748</v>
      </c>
      <c r="AI150" s="534">
        <v>-8021724</v>
      </c>
      <c r="AJ150" s="535">
        <v>8295848</v>
      </c>
      <c r="AK150" s="534">
        <v>274124</v>
      </c>
      <c r="AL150" s="533"/>
      <c r="AM150" s="533">
        <v>7615764</v>
      </c>
      <c r="AN150" s="534">
        <v>-469692</v>
      </c>
      <c r="AO150" s="534">
        <v>356428</v>
      </c>
      <c r="AP150" s="534">
        <v>-113264</v>
      </c>
      <c r="AQ150" s="533"/>
      <c r="AR150" s="533">
        <v>13270488</v>
      </c>
      <c r="AS150" s="534">
        <v>-381264</v>
      </c>
      <c r="AT150" s="534">
        <v>424704</v>
      </c>
      <c r="AU150" s="534">
        <v>43440</v>
      </c>
      <c r="AV150" s="533"/>
      <c r="AW150" s="533">
        <v>2819712</v>
      </c>
      <c r="AX150" s="534">
        <v>-143016</v>
      </c>
      <c r="AY150" s="534">
        <v>114096</v>
      </c>
      <c r="AZ150" s="534">
        <v>-28920</v>
      </c>
      <c r="BA150" s="536">
        <v>0</v>
      </c>
      <c r="BB150" s="533"/>
      <c r="BC150" s="533">
        <v>11841528</v>
      </c>
      <c r="BD150" s="534">
        <v>-775464</v>
      </c>
      <c r="BE150" s="535">
        <v>620688</v>
      </c>
      <c r="BF150" s="534">
        <v>-154776</v>
      </c>
      <c r="BG150" s="533"/>
      <c r="BH150" s="533">
        <v>1531104</v>
      </c>
      <c r="BI150" s="534">
        <v>-65076</v>
      </c>
      <c r="BJ150" s="534">
        <v>72492</v>
      </c>
      <c r="BK150" s="534">
        <v>7416</v>
      </c>
      <c r="BL150" s="536">
        <v>-147360</v>
      </c>
      <c r="BM150" s="517">
        <v>0</v>
      </c>
      <c r="BN150" s="534">
        <v>-147360</v>
      </c>
      <c r="BO150" s="517">
        <v>0</v>
      </c>
      <c r="BP150" s="517">
        <v>0</v>
      </c>
      <c r="BQ150" s="517">
        <v>0</v>
      </c>
      <c r="BS150" s="533">
        <v>143414512</v>
      </c>
      <c r="BT150" s="534">
        <v>8652276</v>
      </c>
      <c r="BV150" s="533">
        <v>11841528</v>
      </c>
      <c r="BW150" s="534">
        <v>620688</v>
      </c>
    </row>
    <row r="151" spans="1:75">
      <c r="I151" s="540"/>
      <c r="R151" s="540"/>
      <c r="S151" s="540"/>
    </row>
    <row r="152" spans="1:75">
      <c r="A152" s="491">
        <f>A19</f>
        <v>2003</v>
      </c>
      <c r="B152" s="491" t="str">
        <f t="shared" ref="B152" si="11">B20</f>
        <v>Annual</v>
      </c>
      <c r="C152" s="531">
        <v>236953907</v>
      </c>
      <c r="D152" s="531">
        <v>-2034676</v>
      </c>
      <c r="E152" s="531">
        <v>234919231</v>
      </c>
      <c r="F152" s="531">
        <v>121161976</v>
      </c>
      <c r="G152" s="531">
        <v>-642882</v>
      </c>
      <c r="H152" s="531">
        <v>120519094</v>
      </c>
      <c r="I152" s="531">
        <v>40441352</v>
      </c>
      <c r="J152" s="531">
        <v>497601</v>
      </c>
      <c r="K152" s="531">
        <v>40938953</v>
      </c>
      <c r="L152" s="531">
        <v>2464602</v>
      </c>
      <c r="M152" s="531">
        <v>11846754</v>
      </c>
      <c r="N152" s="531">
        <v>1777324</v>
      </c>
      <c r="O152" s="531">
        <v>13624078</v>
      </c>
      <c r="P152" s="531">
        <v>412465958</v>
      </c>
      <c r="Q152" s="531">
        <v>398841880</v>
      </c>
      <c r="R152" s="531"/>
      <c r="S152" s="531"/>
      <c r="U152" s="531"/>
      <c r="V152" s="531"/>
      <c r="W152" s="531"/>
    </row>
    <row r="153" spans="1:75">
      <c r="C153" s="531"/>
      <c r="D153" s="531"/>
      <c r="E153" s="531"/>
      <c r="F153" s="531"/>
      <c r="G153" s="531"/>
      <c r="H153" s="531"/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31"/>
      <c r="U153" s="531"/>
      <c r="V153" s="531"/>
      <c r="W153" s="531"/>
    </row>
    <row r="154" spans="1:75">
      <c r="A154" s="491">
        <f>A152+1</f>
        <v>2004</v>
      </c>
      <c r="B154" s="491" t="str">
        <f t="shared" ref="B154" si="12">B33</f>
        <v>Annual</v>
      </c>
      <c r="C154" s="531">
        <v>237328533</v>
      </c>
      <c r="D154" s="531">
        <v>1185074</v>
      </c>
      <c r="E154" s="531">
        <v>238513607</v>
      </c>
      <c r="F154" s="531">
        <v>121199815</v>
      </c>
      <c r="G154" s="531">
        <v>719001</v>
      </c>
      <c r="H154" s="531">
        <v>121918816</v>
      </c>
      <c r="I154" s="531">
        <v>42614547</v>
      </c>
      <c r="J154" s="531">
        <v>75779</v>
      </c>
      <c r="K154" s="531">
        <v>42690326</v>
      </c>
      <c r="L154" s="531">
        <v>2500128</v>
      </c>
      <c r="M154" s="531">
        <v>12529010</v>
      </c>
      <c r="N154" s="531">
        <v>1886902</v>
      </c>
      <c r="O154" s="531">
        <v>14415912</v>
      </c>
      <c r="P154" s="531">
        <v>420038789</v>
      </c>
      <c r="Q154" s="531">
        <v>405622877</v>
      </c>
      <c r="R154" s="531"/>
      <c r="S154" s="531"/>
      <c r="U154" s="531"/>
      <c r="V154" s="531"/>
      <c r="W154" s="531"/>
    </row>
    <row r="155" spans="1:75">
      <c r="A155" s="491">
        <f>A154+1</f>
        <v>2005</v>
      </c>
      <c r="B155" s="491" t="str">
        <f t="shared" ref="B155" si="13">B46</f>
        <v>Annual</v>
      </c>
      <c r="C155" s="531">
        <v>241864706</v>
      </c>
      <c r="D155" s="531">
        <v>1253296</v>
      </c>
      <c r="E155" s="531">
        <v>243118002</v>
      </c>
      <c r="F155" s="531">
        <v>124529095</v>
      </c>
      <c r="G155" s="531">
        <v>716776</v>
      </c>
      <c r="H155" s="531">
        <v>125245871</v>
      </c>
      <c r="I155" s="531">
        <v>43409254</v>
      </c>
      <c r="J155" s="531">
        <v>64887</v>
      </c>
      <c r="K155" s="531">
        <v>43474141</v>
      </c>
      <c r="L155" s="531">
        <v>2535997</v>
      </c>
      <c r="M155" s="531">
        <v>13035461</v>
      </c>
      <c r="N155" s="531">
        <v>1975053</v>
      </c>
      <c r="O155" s="531">
        <v>15010514</v>
      </c>
      <c r="P155" s="531">
        <v>429384525</v>
      </c>
      <c r="Q155" s="531">
        <v>414374011</v>
      </c>
      <c r="R155" s="531"/>
      <c r="S155" s="531"/>
      <c r="U155" s="531"/>
      <c r="V155" s="531"/>
      <c r="W155" s="531"/>
    </row>
    <row r="156" spans="1:75">
      <c r="A156" s="491">
        <f>A155+1</f>
        <v>2006</v>
      </c>
      <c r="B156" s="491" t="str">
        <f t="shared" ref="B156" si="14">B59</f>
        <v>Annual</v>
      </c>
      <c r="C156" s="531">
        <v>244210332</v>
      </c>
      <c r="D156" s="531">
        <v>1297019</v>
      </c>
      <c r="E156" s="531">
        <v>245507351</v>
      </c>
      <c r="F156" s="531">
        <v>126514969</v>
      </c>
      <c r="G156" s="531">
        <v>758366</v>
      </c>
      <c r="H156" s="531">
        <v>127273335</v>
      </c>
      <c r="I156" s="531">
        <v>43428511</v>
      </c>
      <c r="J156" s="531">
        <v>64599</v>
      </c>
      <c r="K156" s="531">
        <v>43493110</v>
      </c>
      <c r="L156" s="531">
        <v>2571834</v>
      </c>
      <c r="M156" s="531">
        <v>13599536</v>
      </c>
      <c r="N156" s="531">
        <v>2067296</v>
      </c>
      <c r="O156" s="531">
        <v>15666832</v>
      </c>
      <c r="P156" s="531">
        <v>434512462</v>
      </c>
      <c r="Q156" s="531">
        <v>418845630</v>
      </c>
      <c r="R156" s="531"/>
      <c r="S156" s="531"/>
      <c r="U156" s="531"/>
      <c r="V156" s="531"/>
      <c r="W156" s="531"/>
    </row>
    <row r="157" spans="1:75">
      <c r="A157" s="491">
        <f>A156+1</f>
        <v>2007</v>
      </c>
      <c r="B157" s="491" t="str">
        <f t="shared" ref="B157" si="15">B72</f>
        <v>Annual</v>
      </c>
      <c r="C157" s="531">
        <v>245446778</v>
      </c>
      <c r="D157" s="531">
        <v>1211689</v>
      </c>
      <c r="E157" s="531">
        <v>246658467</v>
      </c>
      <c r="F157" s="531">
        <v>128324865</v>
      </c>
      <c r="G157" s="531">
        <v>691573</v>
      </c>
      <c r="H157" s="531">
        <v>129016438</v>
      </c>
      <c r="I157" s="531">
        <v>43596232</v>
      </c>
      <c r="J157" s="531">
        <v>67290</v>
      </c>
      <c r="K157" s="531">
        <v>43663522</v>
      </c>
      <c r="L157" s="531">
        <v>2607687</v>
      </c>
      <c r="M157" s="531">
        <v>14175244</v>
      </c>
      <c r="N157" s="531">
        <v>2162530</v>
      </c>
      <c r="O157" s="531">
        <v>16337774</v>
      </c>
      <c r="P157" s="531">
        <v>438283888</v>
      </c>
      <c r="Q157" s="531">
        <v>421946114</v>
      </c>
      <c r="R157" s="531"/>
      <c r="S157" s="531"/>
      <c r="U157" s="531"/>
      <c r="V157" s="531"/>
      <c r="W157" s="531"/>
    </row>
    <row r="158" spans="1:75">
      <c r="A158" s="491">
        <f>A157+1</f>
        <v>2008</v>
      </c>
      <c r="B158" s="491" t="str">
        <f t="shared" ref="B158" si="16">B85</f>
        <v>Annual</v>
      </c>
      <c r="C158" s="531">
        <v>249041183</v>
      </c>
      <c r="D158" s="531">
        <v>1080580</v>
      </c>
      <c r="E158" s="531">
        <v>250121763</v>
      </c>
      <c r="F158" s="531">
        <v>130866184</v>
      </c>
      <c r="G158" s="531">
        <v>665426</v>
      </c>
      <c r="H158" s="531">
        <v>131531610</v>
      </c>
      <c r="I158" s="531">
        <v>43568089</v>
      </c>
      <c r="J158" s="531">
        <v>48348</v>
      </c>
      <c r="K158" s="531">
        <v>43616437</v>
      </c>
      <c r="L158" s="531">
        <v>2643513</v>
      </c>
      <c r="M158" s="531">
        <v>14681717</v>
      </c>
      <c r="N158" s="531">
        <v>2246720</v>
      </c>
      <c r="O158" s="531">
        <v>16928437</v>
      </c>
      <c r="P158" s="531">
        <v>444841760</v>
      </c>
      <c r="Q158" s="531">
        <v>427913323</v>
      </c>
      <c r="R158" s="531"/>
      <c r="S158" s="531"/>
      <c r="U158" s="531"/>
      <c r="V158" s="531"/>
      <c r="W158" s="531"/>
    </row>
    <row r="159" spans="1:75">
      <c r="C159" s="531"/>
      <c r="D159" s="531"/>
      <c r="E159" s="531"/>
      <c r="F159" s="531"/>
      <c r="G159" s="531"/>
      <c r="H159" s="531"/>
      <c r="I159" s="531"/>
      <c r="J159" s="531"/>
      <c r="K159" s="531"/>
      <c r="L159" s="531"/>
      <c r="M159" s="531"/>
      <c r="N159" s="531"/>
      <c r="O159" s="531"/>
      <c r="P159" s="531"/>
      <c r="Q159" s="531"/>
      <c r="R159" s="531"/>
      <c r="S159" s="531"/>
      <c r="U159" s="531"/>
      <c r="V159" s="531"/>
      <c r="W159" s="531"/>
    </row>
    <row r="160" spans="1:75">
      <c r="A160" s="491">
        <f>A158+1</f>
        <v>2009</v>
      </c>
      <c r="B160" s="491" t="str">
        <f t="shared" ref="B160" si="17">B98</f>
        <v>Annual</v>
      </c>
      <c r="C160" s="531">
        <v>253195838</v>
      </c>
      <c r="D160" s="531">
        <v>1116166</v>
      </c>
      <c r="E160" s="531">
        <v>254312004</v>
      </c>
      <c r="F160" s="531">
        <v>133506743</v>
      </c>
      <c r="G160" s="531">
        <v>671301</v>
      </c>
      <c r="H160" s="531">
        <v>134178044</v>
      </c>
      <c r="I160" s="531">
        <v>43840899</v>
      </c>
      <c r="J160" s="531">
        <v>50402</v>
      </c>
      <c r="K160" s="531">
        <v>43891301</v>
      </c>
      <c r="L160" s="531">
        <v>2684078</v>
      </c>
      <c r="M160" s="531">
        <v>15171119</v>
      </c>
      <c r="N160" s="531">
        <v>2328263</v>
      </c>
      <c r="O160" s="531">
        <v>17499382</v>
      </c>
      <c r="P160" s="531">
        <v>452564809</v>
      </c>
      <c r="Q160" s="531">
        <v>435065427</v>
      </c>
      <c r="R160" s="531"/>
      <c r="S160" s="531"/>
      <c r="U160" s="531"/>
      <c r="V160" s="531"/>
      <c r="W160" s="531"/>
    </row>
    <row r="161" spans="1:23">
      <c r="A161" s="491">
        <f>A160+1</f>
        <v>2010</v>
      </c>
      <c r="B161" s="491" t="str">
        <f t="shared" ref="B161" si="18">B111</f>
        <v>Annual</v>
      </c>
      <c r="C161" s="531">
        <v>257531628</v>
      </c>
      <c r="D161" s="531">
        <v>1189930</v>
      </c>
      <c r="E161" s="531">
        <v>258721558</v>
      </c>
      <c r="F161" s="531">
        <v>136084231</v>
      </c>
      <c r="G161" s="531">
        <v>718382</v>
      </c>
      <c r="H161" s="531">
        <v>136802613</v>
      </c>
      <c r="I161" s="531">
        <v>44205046</v>
      </c>
      <c r="J161" s="531">
        <v>50980</v>
      </c>
      <c r="K161" s="531">
        <v>44256026</v>
      </c>
      <c r="L161" s="531">
        <v>2724643</v>
      </c>
      <c r="M161" s="531">
        <v>15691833</v>
      </c>
      <c r="N161" s="531">
        <v>2414762</v>
      </c>
      <c r="O161" s="531">
        <v>18106595</v>
      </c>
      <c r="P161" s="531">
        <v>460611435</v>
      </c>
      <c r="Q161" s="531">
        <v>442504840</v>
      </c>
      <c r="R161" s="531"/>
      <c r="S161" s="531"/>
      <c r="U161" s="531"/>
      <c r="V161" s="531"/>
      <c r="W161" s="531"/>
    </row>
    <row r="162" spans="1:23">
      <c r="A162" s="491">
        <f>A161+1</f>
        <v>2011</v>
      </c>
      <c r="B162" s="491" t="str">
        <f t="shared" ref="B162" si="19">B124</f>
        <v>Annual</v>
      </c>
      <c r="C162" s="531">
        <v>262555785</v>
      </c>
      <c r="D162" s="531">
        <v>1171341</v>
      </c>
      <c r="E162" s="531">
        <v>263727126</v>
      </c>
      <c r="F162" s="531">
        <v>138990517</v>
      </c>
      <c r="G162" s="531">
        <v>686347</v>
      </c>
      <c r="H162" s="531">
        <v>139676864</v>
      </c>
      <c r="I162" s="531">
        <v>44597994</v>
      </c>
      <c r="J162" s="531">
        <v>54650</v>
      </c>
      <c r="K162" s="531">
        <v>44652644</v>
      </c>
      <c r="L162" s="531">
        <v>2765208</v>
      </c>
      <c r="M162" s="531">
        <v>16224888</v>
      </c>
      <c r="N162" s="531">
        <v>2502855</v>
      </c>
      <c r="O162" s="531">
        <v>18727743</v>
      </c>
      <c r="P162" s="531">
        <v>469549585</v>
      </c>
      <c r="Q162" s="531">
        <v>450821842</v>
      </c>
      <c r="R162" s="531"/>
      <c r="S162" s="531"/>
      <c r="U162" s="531"/>
      <c r="V162" s="531"/>
      <c r="W162" s="531"/>
    </row>
    <row r="163" spans="1:23">
      <c r="A163" s="491">
        <f>A162+1</f>
        <v>2012</v>
      </c>
      <c r="B163" s="491" t="str">
        <f t="shared" ref="B163" si="20">B137</f>
        <v>Annual</v>
      </c>
      <c r="C163" s="531">
        <v>267890688</v>
      </c>
      <c r="D163" s="531">
        <v>1114290</v>
      </c>
      <c r="E163" s="531">
        <v>269004978</v>
      </c>
      <c r="F163" s="531">
        <v>142006293</v>
      </c>
      <c r="G163" s="531">
        <v>712992</v>
      </c>
      <c r="H163" s="531">
        <v>142719285</v>
      </c>
      <c r="I163" s="531">
        <v>44767430</v>
      </c>
      <c r="J163" s="531">
        <v>48632</v>
      </c>
      <c r="K163" s="531">
        <v>44816062</v>
      </c>
      <c r="L163" s="531">
        <v>2805773</v>
      </c>
      <c r="M163" s="531">
        <v>16793608</v>
      </c>
      <c r="N163" s="531">
        <v>2596603</v>
      </c>
      <c r="O163" s="531">
        <v>19390211</v>
      </c>
      <c r="P163" s="531">
        <v>478736309</v>
      </c>
      <c r="Q163" s="531">
        <v>459346098</v>
      </c>
      <c r="R163" s="531"/>
      <c r="S163" s="531"/>
      <c r="U163" s="531"/>
      <c r="V163" s="531"/>
      <c r="W163" s="531"/>
    </row>
    <row r="164" spans="1:23">
      <c r="A164" s="491">
        <f>A163+1</f>
        <v>2013</v>
      </c>
      <c r="B164" s="491" t="str">
        <f t="shared" ref="B164" si="21">B150</f>
        <v>Annual</v>
      </c>
      <c r="C164" s="531">
        <v>273093564</v>
      </c>
      <c r="D164" s="531">
        <v>1156803</v>
      </c>
      <c r="E164" s="531">
        <v>274250367</v>
      </c>
      <c r="F164" s="531">
        <v>145161345</v>
      </c>
      <c r="G164" s="531">
        <v>693339</v>
      </c>
      <c r="H164" s="531">
        <v>145854684</v>
      </c>
      <c r="I164" s="531">
        <v>45293096</v>
      </c>
      <c r="J164" s="531">
        <v>39008</v>
      </c>
      <c r="K164" s="531">
        <v>45332104</v>
      </c>
      <c r="L164" s="531">
        <v>2846338</v>
      </c>
      <c r="M164" s="531">
        <v>17321352</v>
      </c>
      <c r="N164" s="531">
        <v>2683935</v>
      </c>
      <c r="O164" s="531">
        <v>20005287</v>
      </c>
      <c r="P164" s="531">
        <v>488288780</v>
      </c>
      <c r="Q164" s="531">
        <v>468283493</v>
      </c>
      <c r="R164" s="531"/>
      <c r="S164" s="531"/>
      <c r="U164" s="531"/>
      <c r="V164" s="531"/>
      <c r="W164" s="531"/>
    </row>
    <row r="165" spans="1:23">
      <c r="B165" s="541"/>
      <c r="C165" s="531"/>
      <c r="D165" s="531"/>
      <c r="E165" s="531"/>
      <c r="F165" s="531"/>
      <c r="G165" s="531"/>
      <c r="H165" s="531"/>
      <c r="I165" s="531"/>
      <c r="J165" s="531"/>
      <c r="K165" s="531"/>
      <c r="L165" s="531"/>
      <c r="M165" s="531"/>
      <c r="N165" s="531"/>
      <c r="O165" s="531"/>
      <c r="P165" s="531"/>
      <c r="Q165" s="531"/>
      <c r="R165" s="531"/>
      <c r="S165" s="531"/>
    </row>
    <row r="166" spans="1:23">
      <c r="A166" s="491">
        <f>A152</f>
        <v>2003</v>
      </c>
      <c r="B166" s="491" t="str">
        <f>B152</f>
        <v>Annual</v>
      </c>
      <c r="C166" s="531">
        <v>236.95390699999999</v>
      </c>
      <c r="D166" s="531">
        <v>-2.0346760000000002</v>
      </c>
      <c r="E166" s="531">
        <v>234.919231</v>
      </c>
      <c r="F166" s="531">
        <v>121.161976</v>
      </c>
      <c r="G166" s="531">
        <v>-0.64288199999999995</v>
      </c>
      <c r="H166" s="531">
        <v>120.519094</v>
      </c>
      <c r="I166" s="531">
        <v>40.441352000000002</v>
      </c>
      <c r="J166" s="531">
        <v>0.49760100000000002</v>
      </c>
      <c r="K166" s="531">
        <v>40.938952999999998</v>
      </c>
      <c r="L166" s="531">
        <v>2.4646020000000002</v>
      </c>
      <c r="M166" s="531">
        <v>11.846754000000001</v>
      </c>
      <c r="N166" s="531">
        <v>1.7773239999999999</v>
      </c>
      <c r="O166" s="531">
        <v>13.624078000000001</v>
      </c>
      <c r="P166" s="531">
        <v>412.465958</v>
      </c>
      <c r="Q166" s="531">
        <v>398.84188</v>
      </c>
      <c r="R166" s="531"/>
      <c r="S166" s="531"/>
      <c r="U166" s="531"/>
      <c r="V166" s="531"/>
      <c r="W166" s="531"/>
    </row>
    <row r="167" spans="1:23">
      <c r="C167" s="531"/>
      <c r="D167" s="531"/>
      <c r="E167" s="531"/>
      <c r="F167" s="531"/>
      <c r="G167" s="531"/>
      <c r="H167" s="531"/>
      <c r="I167" s="531"/>
      <c r="J167" s="531"/>
      <c r="K167" s="531"/>
      <c r="L167" s="531"/>
      <c r="M167" s="531"/>
      <c r="N167" s="531"/>
      <c r="O167" s="531"/>
      <c r="P167" s="531"/>
      <c r="Q167" s="531"/>
      <c r="R167" s="531"/>
      <c r="S167" s="531"/>
      <c r="U167" s="531"/>
      <c r="V167" s="531"/>
      <c r="W167" s="531"/>
    </row>
    <row r="168" spans="1:23">
      <c r="A168" s="491">
        <f>A166+1</f>
        <v>2004</v>
      </c>
      <c r="B168" s="491" t="str">
        <f>B154</f>
        <v>Annual</v>
      </c>
      <c r="C168" s="531">
        <v>237.32853299999999</v>
      </c>
      <c r="D168" s="531">
        <v>1.185074</v>
      </c>
      <c r="E168" s="531">
        <v>238.51360700000001</v>
      </c>
      <c r="F168" s="531">
        <v>121.199815</v>
      </c>
      <c r="G168" s="531">
        <v>0.719001</v>
      </c>
      <c r="H168" s="531">
        <v>121.91881600000001</v>
      </c>
      <c r="I168" s="531">
        <v>42.614547000000002</v>
      </c>
      <c r="J168" s="531">
        <v>7.5778999999999999E-2</v>
      </c>
      <c r="K168" s="531">
        <v>42.690325999999999</v>
      </c>
      <c r="L168" s="531">
        <v>2.5001280000000001</v>
      </c>
      <c r="M168" s="531">
        <v>12.52901</v>
      </c>
      <c r="N168" s="531">
        <v>1.8869020000000001</v>
      </c>
      <c r="O168" s="531">
        <v>14.415912000000001</v>
      </c>
      <c r="P168" s="531">
        <v>420.03878900000001</v>
      </c>
      <c r="Q168" s="531">
        <v>405.62287700000002</v>
      </c>
      <c r="R168" s="531"/>
      <c r="S168" s="531"/>
      <c r="U168" s="531"/>
      <c r="V168" s="531"/>
      <c r="W168" s="531"/>
    </row>
    <row r="169" spans="1:23">
      <c r="A169" s="491">
        <f>A168+1</f>
        <v>2005</v>
      </c>
      <c r="B169" s="491" t="str">
        <f>B155</f>
        <v>Annual</v>
      </c>
      <c r="C169" s="531">
        <v>241.86470600000001</v>
      </c>
      <c r="D169" s="531">
        <v>1.253296</v>
      </c>
      <c r="E169" s="531">
        <v>243.11800199999999</v>
      </c>
      <c r="F169" s="531">
        <v>124.529095</v>
      </c>
      <c r="G169" s="531">
        <v>0.71677599999999997</v>
      </c>
      <c r="H169" s="531">
        <v>125.24587099999999</v>
      </c>
      <c r="I169" s="531">
        <v>43.409253999999997</v>
      </c>
      <c r="J169" s="531">
        <v>6.4887E-2</v>
      </c>
      <c r="K169" s="531">
        <v>43.474141000000003</v>
      </c>
      <c r="L169" s="531">
        <v>2.5359970000000001</v>
      </c>
      <c r="M169" s="531">
        <v>13.035461</v>
      </c>
      <c r="N169" s="531">
        <v>1.9750529999999999</v>
      </c>
      <c r="O169" s="531">
        <v>15.010514000000001</v>
      </c>
      <c r="P169" s="531">
        <v>429.384525</v>
      </c>
      <c r="Q169" s="531">
        <v>414.374011</v>
      </c>
      <c r="R169" s="531"/>
      <c r="S169" s="531"/>
      <c r="U169" s="531"/>
      <c r="V169" s="531"/>
      <c r="W169" s="531"/>
    </row>
    <row r="170" spans="1:23">
      <c r="A170" s="491">
        <f>A169+1</f>
        <v>2006</v>
      </c>
      <c r="B170" s="491" t="str">
        <f>B156</f>
        <v>Annual</v>
      </c>
      <c r="C170" s="531">
        <v>244.21033199999999</v>
      </c>
      <c r="D170" s="531">
        <v>1.2970189999999999</v>
      </c>
      <c r="E170" s="531">
        <v>245.507351</v>
      </c>
      <c r="F170" s="531">
        <v>126.51496899999999</v>
      </c>
      <c r="G170" s="531">
        <v>0.75836599999999998</v>
      </c>
      <c r="H170" s="531">
        <v>127.273335</v>
      </c>
      <c r="I170" s="531">
        <v>43.428511</v>
      </c>
      <c r="J170" s="531">
        <v>6.4599000000000004E-2</v>
      </c>
      <c r="K170" s="531">
        <v>43.493110000000001</v>
      </c>
      <c r="L170" s="531">
        <v>2.571834</v>
      </c>
      <c r="M170" s="531">
        <v>13.599536000000001</v>
      </c>
      <c r="N170" s="531">
        <v>2.0672959999999998</v>
      </c>
      <c r="O170" s="531">
        <v>15.666831999999999</v>
      </c>
      <c r="P170" s="531">
        <v>434.51246200000003</v>
      </c>
      <c r="Q170" s="531">
        <v>418.84563000000003</v>
      </c>
      <c r="R170" s="531"/>
      <c r="S170" s="531"/>
      <c r="U170" s="531"/>
      <c r="V170" s="531"/>
      <c r="W170" s="531"/>
    </row>
    <row r="171" spans="1:23">
      <c r="A171" s="491">
        <f>A170+1</f>
        <v>2007</v>
      </c>
      <c r="B171" s="491" t="str">
        <f>B157</f>
        <v>Annual</v>
      </c>
      <c r="C171" s="531">
        <v>245.44677799999999</v>
      </c>
      <c r="D171" s="531">
        <v>1.211689</v>
      </c>
      <c r="E171" s="531">
        <v>246.658467</v>
      </c>
      <c r="F171" s="531">
        <v>128.32486499999999</v>
      </c>
      <c r="G171" s="531">
        <v>0.69157299999999999</v>
      </c>
      <c r="H171" s="531">
        <v>129.01643799999999</v>
      </c>
      <c r="I171" s="531">
        <v>43.596232000000001</v>
      </c>
      <c r="J171" s="531">
        <v>6.7290000000000003E-2</v>
      </c>
      <c r="K171" s="531">
        <v>43.663522</v>
      </c>
      <c r="L171" s="531">
        <v>2.6076869999999999</v>
      </c>
      <c r="M171" s="531">
        <v>14.175243999999999</v>
      </c>
      <c r="N171" s="531">
        <v>2.1625299999999998</v>
      </c>
      <c r="O171" s="531">
        <v>16.337774</v>
      </c>
      <c r="P171" s="531">
        <v>438.28388799999999</v>
      </c>
      <c r="Q171" s="531">
        <v>421.94611400000002</v>
      </c>
      <c r="R171" s="531"/>
      <c r="S171" s="531"/>
      <c r="U171" s="531"/>
      <c r="V171" s="531"/>
      <c r="W171" s="531"/>
    </row>
    <row r="172" spans="1:23">
      <c r="A172" s="491">
        <f>A171+1</f>
        <v>2008</v>
      </c>
      <c r="B172" s="491" t="str">
        <f>B158</f>
        <v>Annual</v>
      </c>
      <c r="C172" s="531">
        <v>249.04118299999999</v>
      </c>
      <c r="D172" s="531">
        <v>1.0805800000000001</v>
      </c>
      <c r="E172" s="531">
        <v>250.12176299999999</v>
      </c>
      <c r="F172" s="531">
        <v>130.866184</v>
      </c>
      <c r="G172" s="531">
        <v>0.66542599999999996</v>
      </c>
      <c r="H172" s="531">
        <v>131.53161</v>
      </c>
      <c r="I172" s="531">
        <v>43.568089000000001</v>
      </c>
      <c r="J172" s="531">
        <v>4.8348000000000002E-2</v>
      </c>
      <c r="K172" s="531">
        <v>43.616436999999998</v>
      </c>
      <c r="L172" s="531">
        <v>2.643513</v>
      </c>
      <c r="M172" s="531">
        <v>14.681717000000001</v>
      </c>
      <c r="N172" s="531">
        <v>2.2467199999999998</v>
      </c>
      <c r="O172" s="531">
        <v>16.928436999999999</v>
      </c>
      <c r="P172" s="531">
        <v>444.84176000000002</v>
      </c>
      <c r="Q172" s="531">
        <v>427.91332299999999</v>
      </c>
      <c r="R172" s="531"/>
      <c r="S172" s="531"/>
      <c r="U172" s="531"/>
      <c r="V172" s="531"/>
      <c r="W172" s="531"/>
    </row>
    <row r="173" spans="1:23">
      <c r="C173" s="531"/>
      <c r="D173" s="531"/>
      <c r="E173" s="531"/>
      <c r="F173" s="531"/>
      <c r="G173" s="531"/>
      <c r="H173" s="531"/>
      <c r="I173" s="531"/>
      <c r="J173" s="531"/>
      <c r="K173" s="531"/>
      <c r="L173" s="531"/>
      <c r="M173" s="531"/>
      <c r="N173" s="531"/>
      <c r="O173" s="531"/>
      <c r="P173" s="531"/>
      <c r="Q173" s="531"/>
      <c r="R173" s="531"/>
      <c r="S173" s="531"/>
      <c r="U173" s="531"/>
      <c r="V173" s="531"/>
      <c r="W173" s="531"/>
    </row>
    <row r="174" spans="1:23">
      <c r="A174" s="491">
        <f>A172+1</f>
        <v>2009</v>
      </c>
      <c r="B174" s="491" t="str">
        <f>B160</f>
        <v>Annual</v>
      </c>
      <c r="C174" s="531">
        <v>253.19583800000001</v>
      </c>
      <c r="D174" s="531">
        <v>1.116166</v>
      </c>
      <c r="E174" s="531">
        <v>254.312004</v>
      </c>
      <c r="F174" s="531">
        <v>133.506743</v>
      </c>
      <c r="G174" s="531">
        <v>0.67130100000000004</v>
      </c>
      <c r="H174" s="531">
        <v>134.178044</v>
      </c>
      <c r="I174" s="531">
        <v>43.840899</v>
      </c>
      <c r="J174" s="531">
        <v>5.0402000000000002E-2</v>
      </c>
      <c r="K174" s="531">
        <v>43.891300999999999</v>
      </c>
      <c r="L174" s="531">
        <v>2.684078</v>
      </c>
      <c r="M174" s="531">
        <v>15.171118999999999</v>
      </c>
      <c r="N174" s="531">
        <v>2.3282630000000002</v>
      </c>
      <c r="O174" s="531">
        <v>17.499382000000001</v>
      </c>
      <c r="P174" s="531">
        <v>452.56480900000003</v>
      </c>
      <c r="Q174" s="531">
        <v>435.065427</v>
      </c>
      <c r="R174" s="531"/>
      <c r="S174" s="531"/>
      <c r="U174" s="531"/>
      <c r="V174" s="531"/>
      <c r="W174" s="531"/>
    </row>
    <row r="175" spans="1:23">
      <c r="A175" s="491">
        <f>A174+1</f>
        <v>2010</v>
      </c>
      <c r="B175" s="491" t="str">
        <f>B161</f>
        <v>Annual</v>
      </c>
      <c r="C175" s="531">
        <v>257.53162800000001</v>
      </c>
      <c r="D175" s="531">
        <v>1.1899299999999999</v>
      </c>
      <c r="E175" s="531">
        <v>258.72155800000002</v>
      </c>
      <c r="F175" s="531">
        <v>136.08423099999999</v>
      </c>
      <c r="G175" s="531">
        <v>0.71838199999999997</v>
      </c>
      <c r="H175" s="531">
        <v>136.80261300000001</v>
      </c>
      <c r="I175" s="531">
        <v>44.205046000000003</v>
      </c>
      <c r="J175" s="531">
        <v>5.0979999999999998E-2</v>
      </c>
      <c r="K175" s="531">
        <v>44.256025999999999</v>
      </c>
      <c r="L175" s="531">
        <v>2.7246429999999999</v>
      </c>
      <c r="M175" s="531">
        <v>15.691833000000001</v>
      </c>
      <c r="N175" s="531">
        <v>2.4147620000000001</v>
      </c>
      <c r="O175" s="531">
        <v>18.106594999999999</v>
      </c>
      <c r="P175" s="531">
        <v>460.61143499999997</v>
      </c>
      <c r="Q175" s="531">
        <v>442.50484</v>
      </c>
      <c r="R175" s="531"/>
      <c r="S175" s="531"/>
      <c r="U175" s="531"/>
      <c r="V175" s="531"/>
      <c r="W175" s="531"/>
    </row>
    <row r="176" spans="1:23">
      <c r="A176" s="491">
        <f>A175+1</f>
        <v>2011</v>
      </c>
      <c r="B176" s="491" t="str">
        <f>B162</f>
        <v>Annual</v>
      </c>
      <c r="C176" s="531">
        <v>262.55578500000001</v>
      </c>
      <c r="D176" s="531">
        <v>1.171341</v>
      </c>
      <c r="E176" s="531">
        <v>263.727126</v>
      </c>
      <c r="F176" s="531">
        <v>138.99051700000001</v>
      </c>
      <c r="G176" s="531">
        <v>0.68634700000000004</v>
      </c>
      <c r="H176" s="531">
        <v>139.67686399999999</v>
      </c>
      <c r="I176" s="531">
        <v>44.597994</v>
      </c>
      <c r="J176" s="531">
        <v>5.4649999999999997E-2</v>
      </c>
      <c r="K176" s="531">
        <v>44.652644000000002</v>
      </c>
      <c r="L176" s="531">
        <v>2.7652079999999999</v>
      </c>
      <c r="M176" s="531">
        <v>16.224888</v>
      </c>
      <c r="N176" s="531">
        <v>2.5028549999999998</v>
      </c>
      <c r="O176" s="531">
        <v>18.727743</v>
      </c>
      <c r="P176" s="531">
        <v>469.54958499999998</v>
      </c>
      <c r="Q176" s="531">
        <v>450.821842</v>
      </c>
      <c r="R176" s="531"/>
      <c r="S176" s="531"/>
      <c r="U176" s="531"/>
      <c r="V176" s="531"/>
      <c r="W176" s="531"/>
    </row>
    <row r="177" spans="1:75">
      <c r="A177" s="491">
        <f>A176+1</f>
        <v>2012</v>
      </c>
      <c r="B177" s="491" t="str">
        <f>B163</f>
        <v>Annual</v>
      </c>
      <c r="C177" s="531">
        <v>267.89068800000001</v>
      </c>
      <c r="D177" s="531">
        <v>1.11429</v>
      </c>
      <c r="E177" s="531">
        <v>269.00497799999999</v>
      </c>
      <c r="F177" s="531">
        <v>142.006293</v>
      </c>
      <c r="G177" s="531">
        <v>0.71299199999999996</v>
      </c>
      <c r="H177" s="531">
        <v>142.71928500000001</v>
      </c>
      <c r="I177" s="531">
        <v>44.767429999999997</v>
      </c>
      <c r="J177" s="531">
        <v>4.8632000000000002E-2</v>
      </c>
      <c r="K177" s="531">
        <v>44.816062000000002</v>
      </c>
      <c r="L177" s="531">
        <v>2.8057729999999999</v>
      </c>
      <c r="M177" s="531">
        <v>16.793607999999999</v>
      </c>
      <c r="N177" s="531">
        <v>2.596603</v>
      </c>
      <c r="O177" s="531">
        <v>19.390211000000001</v>
      </c>
      <c r="P177" s="531">
        <v>478.73630900000001</v>
      </c>
      <c r="Q177" s="531">
        <v>459.34609799999998</v>
      </c>
      <c r="R177" s="531"/>
      <c r="S177" s="531"/>
      <c r="U177" s="531"/>
      <c r="V177" s="531"/>
      <c r="W177" s="531"/>
    </row>
    <row r="178" spans="1:75">
      <c r="A178" s="491">
        <f>A177+1</f>
        <v>2013</v>
      </c>
      <c r="B178" s="491" t="str">
        <f>B164</f>
        <v>Annual</v>
      </c>
      <c r="C178" s="531">
        <v>273.09356400000001</v>
      </c>
      <c r="D178" s="531">
        <v>1.156803</v>
      </c>
      <c r="E178" s="531">
        <v>274.25036699999998</v>
      </c>
      <c r="F178" s="531">
        <v>145.16134500000001</v>
      </c>
      <c r="G178" s="531">
        <v>0.69333900000000004</v>
      </c>
      <c r="H178" s="531">
        <v>145.85468399999999</v>
      </c>
      <c r="I178" s="531">
        <v>45.293095999999998</v>
      </c>
      <c r="J178" s="531">
        <v>3.9008000000000001E-2</v>
      </c>
      <c r="K178" s="531">
        <v>45.332104000000001</v>
      </c>
      <c r="L178" s="531">
        <v>2.8463379999999998</v>
      </c>
      <c r="M178" s="531">
        <v>17.321352000000001</v>
      </c>
      <c r="N178" s="531">
        <v>2.683935</v>
      </c>
      <c r="O178" s="531">
        <v>20.005286999999999</v>
      </c>
      <c r="P178" s="531">
        <v>488.28877999999997</v>
      </c>
      <c r="Q178" s="531">
        <v>468.28349300000002</v>
      </c>
      <c r="R178" s="531"/>
      <c r="S178" s="531"/>
      <c r="U178" s="531"/>
      <c r="V178" s="531"/>
      <c r="W178" s="531"/>
    </row>
    <row r="180" spans="1:75">
      <c r="A180" s="542" t="s">
        <v>289</v>
      </c>
      <c r="B180" s="542"/>
    </row>
    <row r="181" spans="1:75">
      <c r="A181" s="542" t="s">
        <v>138</v>
      </c>
      <c r="B181" s="542"/>
      <c r="E181" s="531"/>
      <c r="F181" s="531"/>
      <c r="G181" s="531"/>
      <c r="H181" s="531"/>
      <c r="K181" s="531"/>
      <c r="P181" s="531"/>
    </row>
    <row r="182" spans="1:75">
      <c r="A182" s="542" t="s">
        <v>137</v>
      </c>
      <c r="B182" s="542"/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31"/>
      <c r="R182" s="513"/>
      <c r="S182" s="513"/>
      <c r="U182" s="513"/>
      <c r="V182" s="513"/>
      <c r="W182" s="513"/>
      <c r="X182" s="513"/>
      <c r="Y182" s="513"/>
      <c r="Z182" s="513"/>
      <c r="AA182" s="513"/>
      <c r="AB182" s="513"/>
      <c r="AC182" s="513"/>
      <c r="AD182" s="513"/>
      <c r="AE182" s="513"/>
      <c r="AF182" s="513"/>
      <c r="AG182" s="513"/>
      <c r="AH182" s="513"/>
      <c r="AI182" s="513"/>
      <c r="AJ182" s="513"/>
      <c r="AK182" s="513"/>
      <c r="AL182" s="513"/>
      <c r="AM182" s="513"/>
      <c r="AN182" s="513"/>
      <c r="AO182" s="513"/>
      <c r="AP182" s="513"/>
      <c r="AQ182" s="513"/>
      <c r="AR182" s="513"/>
      <c r="AS182" s="513"/>
      <c r="AT182" s="513"/>
      <c r="AU182" s="513"/>
      <c r="AV182" s="513"/>
      <c r="AW182" s="513"/>
      <c r="AX182" s="513"/>
      <c r="AY182" s="513"/>
      <c r="AZ182" s="513"/>
      <c r="BA182" s="513"/>
      <c r="BB182" s="513"/>
      <c r="BC182" s="513"/>
      <c r="BD182" s="513"/>
      <c r="BE182" s="513"/>
      <c r="BF182" s="513"/>
      <c r="BG182" s="513"/>
      <c r="BH182" s="513"/>
      <c r="BI182" s="513"/>
      <c r="BJ182" s="513"/>
      <c r="BK182" s="513"/>
      <c r="BL182" s="513"/>
      <c r="BM182" s="513"/>
      <c r="BN182" s="513"/>
      <c r="BO182" s="513"/>
      <c r="BP182" s="513"/>
      <c r="BQ182" s="513"/>
      <c r="BR182" s="513"/>
      <c r="BS182" s="513"/>
      <c r="BT182" s="513"/>
      <c r="BU182" s="513"/>
      <c r="BV182" s="513"/>
      <c r="BW182" s="513"/>
    </row>
    <row r="183" spans="1:75">
      <c r="A183" s="542"/>
      <c r="B183" s="542"/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31"/>
      <c r="R183" s="513"/>
      <c r="S183" s="513"/>
      <c r="U183" s="513"/>
      <c r="V183" s="513"/>
      <c r="W183" s="513"/>
      <c r="X183" s="513"/>
      <c r="Y183" s="513"/>
      <c r="Z183" s="513"/>
      <c r="AA183" s="513"/>
      <c r="AB183" s="513"/>
      <c r="AC183" s="513"/>
      <c r="AD183" s="513"/>
      <c r="AE183" s="513"/>
      <c r="AF183" s="513"/>
      <c r="AG183" s="513"/>
      <c r="AH183" s="513"/>
      <c r="AI183" s="513"/>
      <c r="AJ183" s="513"/>
      <c r="AK183" s="513"/>
      <c r="AL183" s="513"/>
      <c r="AM183" s="513"/>
      <c r="AN183" s="513"/>
      <c r="AO183" s="513"/>
      <c r="AP183" s="513"/>
      <c r="AQ183" s="513"/>
      <c r="AR183" s="513"/>
      <c r="AS183" s="513"/>
      <c r="AT183" s="513"/>
      <c r="AU183" s="513"/>
      <c r="AV183" s="513"/>
      <c r="AW183" s="513"/>
      <c r="AX183" s="513"/>
      <c r="AY183" s="513"/>
      <c r="AZ183" s="513"/>
      <c r="BA183" s="513"/>
      <c r="BB183" s="513"/>
      <c r="BC183" s="513"/>
      <c r="BD183" s="513"/>
      <c r="BE183" s="513"/>
      <c r="BF183" s="513"/>
      <c r="BG183" s="513"/>
      <c r="BH183" s="513"/>
      <c r="BI183" s="513"/>
      <c r="BJ183" s="513"/>
      <c r="BK183" s="513"/>
      <c r="BL183" s="513"/>
      <c r="BM183" s="513"/>
      <c r="BN183" s="513"/>
      <c r="BO183" s="513"/>
      <c r="BP183" s="513"/>
      <c r="BQ183" s="513"/>
      <c r="BR183" s="513"/>
      <c r="BS183" s="513"/>
      <c r="BT183" s="513"/>
      <c r="BU183" s="513"/>
      <c r="BV183" s="513"/>
      <c r="BW183" s="513"/>
    </row>
    <row r="184" spans="1:75">
      <c r="A184" s="491">
        <f t="shared" ref="A184:B188" si="22">+A15</f>
        <v>2003</v>
      </c>
      <c r="B184" s="491">
        <f t="shared" si="22"/>
        <v>8</v>
      </c>
      <c r="C184" s="518">
        <v>-82576</v>
      </c>
      <c r="D184" s="518">
        <v>14066</v>
      </c>
      <c r="E184" s="518">
        <v>-68510</v>
      </c>
      <c r="F184" s="518">
        <v>192168</v>
      </c>
      <c r="G184" s="518">
        <v>65639</v>
      </c>
      <c r="H184" s="518">
        <v>257807</v>
      </c>
      <c r="I184" s="518">
        <v>-50185</v>
      </c>
      <c r="J184" s="518">
        <v>-117760</v>
      </c>
      <c r="K184" s="518">
        <v>-167945</v>
      </c>
      <c r="L184" s="518">
        <v>11079</v>
      </c>
      <c r="M184" s="518">
        <v>12583</v>
      </c>
      <c r="N184" s="518">
        <v>624</v>
      </c>
      <c r="O184" s="518">
        <v>13207</v>
      </c>
      <c r="P184" s="518">
        <v>45638</v>
      </c>
      <c r="Q184" s="518">
        <v>32431</v>
      </c>
      <c r="R184" s="518"/>
      <c r="S184" s="513"/>
      <c r="U184" s="518"/>
      <c r="V184" s="518"/>
      <c r="W184" s="518"/>
      <c r="X184" s="518">
        <v>-84329</v>
      </c>
      <c r="Y184" s="518">
        <v>-8448</v>
      </c>
      <c r="Z184" s="518">
        <v>-92777</v>
      </c>
      <c r="AA184" s="513"/>
      <c r="AB184" s="513"/>
      <c r="AC184" s="513"/>
      <c r="AD184" s="513"/>
      <c r="AE184" s="513"/>
      <c r="AF184" s="513"/>
      <c r="AG184" s="513"/>
      <c r="AH184" s="513"/>
      <c r="AI184" s="513"/>
      <c r="AJ184" s="513"/>
      <c r="AK184" s="513"/>
      <c r="AL184" s="513"/>
      <c r="AM184" s="513"/>
      <c r="AN184" s="513"/>
      <c r="AO184" s="513"/>
      <c r="AP184" s="513"/>
      <c r="AQ184" s="513"/>
      <c r="AR184" s="513"/>
      <c r="AS184" s="513"/>
      <c r="AT184" s="513"/>
      <c r="AU184" s="513"/>
      <c r="AV184" s="513"/>
      <c r="AW184" s="513"/>
      <c r="AX184" s="513"/>
      <c r="AY184" s="513"/>
      <c r="AZ184" s="513"/>
      <c r="BA184" s="513"/>
      <c r="BB184" s="513"/>
      <c r="BC184" s="513"/>
      <c r="BD184" s="513"/>
      <c r="BE184" s="513"/>
      <c r="BF184" s="513"/>
      <c r="BG184" s="513"/>
      <c r="BH184" s="513"/>
      <c r="BI184" s="513"/>
      <c r="BJ184" s="513"/>
      <c r="BK184" s="513"/>
      <c r="BL184" s="513"/>
      <c r="BM184" s="513"/>
      <c r="BN184" s="513"/>
      <c r="BO184" s="513"/>
      <c r="BP184" s="513"/>
      <c r="BQ184" s="513"/>
      <c r="BR184" s="513"/>
      <c r="BS184" s="513"/>
      <c r="BT184" s="513"/>
      <c r="BU184" s="513"/>
      <c r="BV184" s="513"/>
      <c r="BW184" s="513"/>
    </row>
    <row r="185" spans="1:75">
      <c r="A185" s="491">
        <f t="shared" si="22"/>
        <v>2003</v>
      </c>
      <c r="B185" s="491">
        <f t="shared" si="22"/>
        <v>9</v>
      </c>
      <c r="C185" s="518">
        <v>47600</v>
      </c>
      <c r="D185" s="518">
        <v>-48788</v>
      </c>
      <c r="E185" s="518">
        <v>-1188</v>
      </c>
      <c r="F185" s="518">
        <v>4182</v>
      </c>
      <c r="G185" s="518">
        <v>-1339</v>
      </c>
      <c r="H185" s="518">
        <v>2843</v>
      </c>
      <c r="I185" s="518">
        <v>-11905</v>
      </c>
      <c r="J185" s="518">
        <v>91628</v>
      </c>
      <c r="K185" s="518">
        <v>79723</v>
      </c>
      <c r="L185" s="518">
        <v>10883</v>
      </c>
      <c r="M185" s="518">
        <v>2872</v>
      </c>
      <c r="N185" s="518">
        <v>-1703</v>
      </c>
      <c r="O185" s="518">
        <v>1169</v>
      </c>
      <c r="P185" s="518">
        <v>93430</v>
      </c>
      <c r="Q185" s="518">
        <v>92261</v>
      </c>
      <c r="R185" s="518"/>
      <c r="S185" s="513"/>
      <c r="U185" s="518"/>
      <c r="V185" s="518"/>
      <c r="W185" s="518"/>
      <c r="X185" s="518">
        <v>-94871</v>
      </c>
      <c r="Y185" s="518">
        <v>-9366</v>
      </c>
      <c r="Z185" s="518">
        <v>-104237</v>
      </c>
      <c r="AA185" s="513"/>
      <c r="AB185" s="513"/>
      <c r="AC185" s="513"/>
      <c r="AD185" s="513"/>
      <c r="AE185" s="513"/>
      <c r="AF185" s="513"/>
      <c r="AG185" s="513"/>
      <c r="AH185" s="513"/>
      <c r="AI185" s="513"/>
      <c r="AJ185" s="513"/>
      <c r="AK185" s="513"/>
      <c r="AL185" s="513"/>
      <c r="AM185" s="513"/>
      <c r="AN185" s="513"/>
      <c r="AO185" s="513"/>
      <c r="AP185" s="513"/>
      <c r="AQ185" s="513"/>
      <c r="AR185" s="513"/>
      <c r="AS185" s="513"/>
      <c r="AT185" s="513"/>
      <c r="AU185" s="513"/>
      <c r="AV185" s="513"/>
      <c r="AW185" s="513"/>
      <c r="AX185" s="513"/>
      <c r="AY185" s="513"/>
      <c r="AZ185" s="513"/>
      <c r="BA185" s="513"/>
      <c r="BB185" s="513"/>
      <c r="BC185" s="513"/>
      <c r="BD185" s="513"/>
      <c r="BE185" s="513"/>
      <c r="BF185" s="513"/>
      <c r="BG185" s="513"/>
      <c r="BH185" s="513"/>
      <c r="BI185" s="513"/>
      <c r="BJ185" s="513"/>
      <c r="BK185" s="513"/>
      <c r="BL185" s="513"/>
      <c r="BM185" s="513"/>
      <c r="BN185" s="513"/>
      <c r="BO185" s="513"/>
      <c r="BP185" s="513"/>
      <c r="BQ185" s="513"/>
      <c r="BR185" s="513"/>
      <c r="BS185" s="513"/>
      <c r="BT185" s="513"/>
      <c r="BU185" s="513"/>
      <c r="BV185" s="513"/>
      <c r="BW185" s="513"/>
    </row>
    <row r="186" spans="1:75">
      <c r="A186" s="491">
        <f t="shared" si="22"/>
        <v>2003</v>
      </c>
      <c r="B186" s="491">
        <f t="shared" si="22"/>
        <v>10</v>
      </c>
      <c r="C186" s="518">
        <v>869780</v>
      </c>
      <c r="D186" s="518">
        <v>91416</v>
      </c>
      <c r="E186" s="518">
        <v>961196</v>
      </c>
      <c r="F186" s="518">
        <v>550312</v>
      </c>
      <c r="G186" s="518">
        <v>-202868</v>
      </c>
      <c r="H186" s="518">
        <v>347444</v>
      </c>
      <c r="I186" s="518">
        <v>40363</v>
      </c>
      <c r="J186" s="518">
        <v>-70133</v>
      </c>
      <c r="K186" s="518">
        <v>-29770</v>
      </c>
      <c r="L186" s="518">
        <v>10709</v>
      </c>
      <c r="M186" s="518">
        <v>35205</v>
      </c>
      <c r="N186" s="518">
        <v>4228</v>
      </c>
      <c r="O186" s="518">
        <v>39433</v>
      </c>
      <c r="P186" s="518">
        <v>1329012</v>
      </c>
      <c r="Q186" s="518">
        <v>1289579</v>
      </c>
      <c r="R186" s="518"/>
      <c r="S186" s="513"/>
      <c r="U186" s="518"/>
      <c r="V186" s="518"/>
      <c r="W186" s="518"/>
      <c r="X186" s="518">
        <v>248040</v>
      </c>
      <c r="Y186" s="518">
        <v>19468</v>
      </c>
      <c r="Z186" s="518">
        <v>267508</v>
      </c>
      <c r="AA186" s="513"/>
      <c r="AB186" s="513"/>
      <c r="AC186" s="513"/>
      <c r="AD186" s="513"/>
      <c r="AE186" s="513"/>
      <c r="AF186" s="513"/>
      <c r="AG186" s="513"/>
      <c r="AH186" s="513"/>
      <c r="AI186" s="513"/>
      <c r="AJ186" s="513"/>
      <c r="AK186" s="513"/>
      <c r="AL186" s="513"/>
      <c r="AM186" s="513"/>
      <c r="AN186" s="513"/>
      <c r="AO186" s="513"/>
      <c r="AP186" s="513"/>
      <c r="AQ186" s="513"/>
      <c r="AR186" s="513"/>
      <c r="AS186" s="513"/>
      <c r="AT186" s="513"/>
      <c r="AU186" s="513"/>
      <c r="AV186" s="513"/>
      <c r="AW186" s="513"/>
      <c r="AX186" s="513"/>
      <c r="AY186" s="513"/>
      <c r="AZ186" s="513"/>
      <c r="BA186" s="513"/>
      <c r="BB186" s="513"/>
      <c r="BC186" s="513"/>
      <c r="BD186" s="513"/>
      <c r="BE186" s="513"/>
      <c r="BF186" s="513"/>
      <c r="BG186" s="513"/>
      <c r="BH186" s="513"/>
      <c r="BI186" s="513"/>
      <c r="BJ186" s="513"/>
      <c r="BK186" s="513"/>
      <c r="BL186" s="513"/>
      <c r="BM186" s="513"/>
      <c r="BN186" s="513"/>
      <c r="BO186" s="513"/>
      <c r="BP186" s="513"/>
      <c r="BQ186" s="513"/>
      <c r="BR186" s="513"/>
      <c r="BS186" s="513"/>
      <c r="BT186" s="513"/>
      <c r="BU186" s="513"/>
      <c r="BV186" s="513"/>
      <c r="BW186" s="513"/>
    </row>
    <row r="187" spans="1:75">
      <c r="A187" s="491">
        <f t="shared" si="22"/>
        <v>2003</v>
      </c>
      <c r="B187" s="491">
        <f t="shared" si="22"/>
        <v>11</v>
      </c>
      <c r="C187" s="518">
        <v>243974</v>
      </c>
      <c r="D187" s="518">
        <v>98345</v>
      </c>
      <c r="E187" s="518">
        <v>342319</v>
      </c>
      <c r="F187" s="518">
        <v>513850</v>
      </c>
      <c r="G187" s="518">
        <v>92544</v>
      </c>
      <c r="H187" s="518">
        <v>606394</v>
      </c>
      <c r="I187" s="518">
        <v>-321747</v>
      </c>
      <c r="J187" s="518">
        <v>16693</v>
      </c>
      <c r="K187" s="518">
        <v>-305054</v>
      </c>
      <c r="L187" s="518">
        <v>10509</v>
      </c>
      <c r="M187" s="518">
        <v>20488</v>
      </c>
      <c r="N187" s="518">
        <v>2229</v>
      </c>
      <c r="O187" s="518">
        <v>22717</v>
      </c>
      <c r="P187" s="518">
        <v>676885</v>
      </c>
      <c r="Q187" s="518">
        <v>654168</v>
      </c>
      <c r="R187" s="518"/>
      <c r="S187" s="513"/>
      <c r="U187" s="518"/>
      <c r="V187" s="518"/>
      <c r="W187" s="518"/>
      <c r="X187" s="518">
        <v>272844</v>
      </c>
      <c r="Y187" s="518">
        <v>21207</v>
      </c>
      <c r="Z187" s="518">
        <v>294051</v>
      </c>
      <c r="AA187" s="513"/>
      <c r="AB187" s="513"/>
      <c r="AC187" s="513"/>
      <c r="AD187" s="513"/>
      <c r="AE187" s="513"/>
      <c r="AF187" s="513"/>
      <c r="AG187" s="513"/>
      <c r="AH187" s="513"/>
      <c r="AI187" s="513"/>
      <c r="AJ187" s="513"/>
      <c r="AK187" s="513"/>
      <c r="AL187" s="513"/>
      <c r="AM187" s="513"/>
      <c r="AN187" s="513"/>
      <c r="AO187" s="513"/>
      <c r="AP187" s="513"/>
      <c r="AQ187" s="513"/>
      <c r="AR187" s="513"/>
      <c r="AS187" s="513"/>
      <c r="AT187" s="513"/>
      <c r="AU187" s="513"/>
      <c r="AV187" s="513"/>
      <c r="AW187" s="513"/>
      <c r="AX187" s="513"/>
      <c r="AY187" s="513"/>
      <c r="AZ187" s="513"/>
      <c r="BA187" s="513"/>
      <c r="BB187" s="513"/>
      <c r="BC187" s="513"/>
      <c r="BD187" s="513"/>
      <c r="BE187" s="513"/>
      <c r="BF187" s="513"/>
      <c r="BG187" s="513"/>
      <c r="BH187" s="513"/>
      <c r="BI187" s="513"/>
      <c r="BJ187" s="513"/>
      <c r="BK187" s="513"/>
      <c r="BL187" s="513"/>
      <c r="BM187" s="513"/>
      <c r="BN187" s="513"/>
      <c r="BO187" s="513"/>
      <c r="BP187" s="513"/>
      <c r="BQ187" s="513"/>
      <c r="BR187" s="513"/>
      <c r="BS187" s="513"/>
      <c r="BT187" s="513"/>
      <c r="BU187" s="513"/>
      <c r="BV187" s="513"/>
      <c r="BW187" s="513"/>
    </row>
    <row r="188" spans="1:75">
      <c r="A188" s="491">
        <f t="shared" si="22"/>
        <v>2003</v>
      </c>
      <c r="B188" s="491">
        <f t="shared" si="22"/>
        <v>12</v>
      </c>
      <c r="C188" s="518">
        <v>-274377</v>
      </c>
      <c r="D188" s="518">
        <v>-166779</v>
      </c>
      <c r="E188" s="518">
        <v>-441156</v>
      </c>
      <c r="F188" s="518">
        <v>443090</v>
      </c>
      <c r="G188" s="518">
        <v>176657</v>
      </c>
      <c r="H188" s="518">
        <v>619747</v>
      </c>
      <c r="I188" s="518">
        <v>-231735</v>
      </c>
      <c r="J188" s="518">
        <v>-3017</v>
      </c>
      <c r="K188" s="518">
        <v>-234752</v>
      </c>
      <c r="L188" s="518">
        <v>10324</v>
      </c>
      <c r="M188" s="518">
        <v>6740</v>
      </c>
      <c r="N188" s="518">
        <v>-2309</v>
      </c>
      <c r="O188" s="518">
        <v>4431</v>
      </c>
      <c r="P188" s="518">
        <v>-41406</v>
      </c>
      <c r="Q188" s="518">
        <v>-45837</v>
      </c>
      <c r="R188" s="518"/>
      <c r="S188" s="513"/>
      <c r="U188" s="518"/>
      <c r="V188" s="518"/>
      <c r="W188" s="518"/>
      <c r="X188" s="518">
        <v>297648</v>
      </c>
      <c r="Y188" s="518">
        <v>22945</v>
      </c>
      <c r="Z188" s="518">
        <v>320593</v>
      </c>
      <c r="AA188" s="513"/>
      <c r="AB188" s="513"/>
      <c r="AC188" s="513"/>
      <c r="AD188" s="513"/>
      <c r="AE188" s="513"/>
      <c r="AF188" s="513"/>
      <c r="AG188" s="513"/>
      <c r="AH188" s="513"/>
      <c r="AI188" s="513"/>
      <c r="AJ188" s="513"/>
      <c r="AK188" s="513"/>
      <c r="AL188" s="513"/>
      <c r="AM188" s="513"/>
      <c r="AN188" s="513"/>
      <c r="AO188" s="513"/>
      <c r="AP188" s="513"/>
      <c r="AQ188" s="513"/>
      <c r="AR188" s="513"/>
      <c r="AS188" s="513"/>
      <c r="AT188" s="513"/>
      <c r="AU188" s="513"/>
      <c r="AV188" s="513"/>
      <c r="AW188" s="513"/>
      <c r="AX188" s="513"/>
      <c r="AY188" s="513"/>
      <c r="AZ188" s="513"/>
      <c r="BA188" s="513"/>
      <c r="BB188" s="513"/>
      <c r="BC188" s="513"/>
      <c r="BD188" s="513"/>
      <c r="BE188" s="513"/>
      <c r="BF188" s="513"/>
      <c r="BG188" s="513"/>
      <c r="BH188" s="513"/>
      <c r="BI188" s="513"/>
      <c r="BJ188" s="513"/>
      <c r="BK188" s="513"/>
      <c r="BL188" s="513"/>
      <c r="BM188" s="513"/>
      <c r="BN188" s="513"/>
      <c r="BO188" s="513"/>
      <c r="BP188" s="513"/>
      <c r="BQ188" s="513"/>
      <c r="BR188" s="513"/>
      <c r="BS188" s="513"/>
      <c r="BT188" s="513"/>
      <c r="BU188" s="513"/>
      <c r="BV188" s="513"/>
      <c r="BW188" s="513"/>
    </row>
    <row r="189" spans="1:75">
      <c r="A189" s="542"/>
      <c r="B189" s="492"/>
      <c r="C189" s="513"/>
      <c r="D189" s="513"/>
      <c r="E189" s="513"/>
      <c r="F189" s="513"/>
      <c r="G189" s="513"/>
      <c r="H189" s="513"/>
      <c r="I189" s="513"/>
      <c r="J189" s="513"/>
      <c r="K189" s="513"/>
      <c r="L189" s="513"/>
      <c r="M189" s="513"/>
      <c r="N189" s="513"/>
      <c r="O189" s="513"/>
      <c r="P189" s="513"/>
      <c r="Q189" s="531"/>
      <c r="R189" s="513"/>
      <c r="S189" s="513"/>
      <c r="U189" s="513"/>
      <c r="V189" s="513"/>
      <c r="W189" s="513"/>
      <c r="X189" s="513"/>
      <c r="Y189" s="513"/>
      <c r="Z189" s="513"/>
      <c r="AA189" s="513"/>
      <c r="AB189" s="513"/>
      <c r="AC189" s="513"/>
      <c r="AD189" s="513"/>
      <c r="AE189" s="513"/>
      <c r="AF189" s="513"/>
      <c r="AG189" s="513"/>
      <c r="AH189" s="513"/>
      <c r="AI189" s="513"/>
      <c r="AJ189" s="513"/>
      <c r="AK189" s="513"/>
      <c r="AL189" s="513"/>
      <c r="AM189" s="513"/>
      <c r="AN189" s="513"/>
      <c r="AO189" s="513"/>
      <c r="AP189" s="513"/>
      <c r="AQ189" s="513"/>
      <c r="AR189" s="513"/>
      <c r="AS189" s="513"/>
      <c r="AT189" s="513"/>
      <c r="AU189" s="513"/>
      <c r="AV189" s="513"/>
      <c r="AW189" s="513"/>
      <c r="AX189" s="513"/>
      <c r="AY189" s="513"/>
      <c r="AZ189" s="513"/>
      <c r="BA189" s="513"/>
      <c r="BB189" s="513"/>
      <c r="BC189" s="513"/>
      <c r="BD189" s="513"/>
      <c r="BE189" s="513"/>
      <c r="BF189" s="513"/>
      <c r="BG189" s="513"/>
      <c r="BH189" s="513"/>
      <c r="BI189" s="513"/>
      <c r="BJ189" s="513"/>
      <c r="BK189" s="513"/>
      <c r="BL189" s="513"/>
      <c r="BM189" s="513"/>
      <c r="BN189" s="513"/>
      <c r="BO189" s="513"/>
      <c r="BP189" s="513"/>
      <c r="BQ189" s="513"/>
      <c r="BR189" s="513"/>
      <c r="BS189" s="513"/>
      <c r="BT189" s="513"/>
      <c r="BU189" s="513"/>
      <c r="BV189" s="513"/>
      <c r="BW189" s="513"/>
    </row>
    <row r="190" spans="1:75">
      <c r="A190" s="491">
        <f>+A21</f>
        <v>2004</v>
      </c>
      <c r="B190" s="491">
        <f>+B21</f>
        <v>1</v>
      </c>
      <c r="C190" s="518">
        <v>-448622</v>
      </c>
      <c r="D190" s="518">
        <v>-156031</v>
      </c>
      <c r="E190" s="518">
        <v>-604653</v>
      </c>
      <c r="F190" s="518">
        <v>248429</v>
      </c>
      <c r="G190" s="518">
        <v>44913</v>
      </c>
      <c r="H190" s="518">
        <v>293342</v>
      </c>
      <c r="I190" s="518">
        <v>-168757</v>
      </c>
      <c r="J190" s="518">
        <v>63080</v>
      </c>
      <c r="K190" s="518">
        <v>-105677</v>
      </c>
      <c r="L190" s="518">
        <v>10091</v>
      </c>
      <c r="M190" s="518">
        <v>-25964</v>
      </c>
      <c r="N190" s="518">
        <v>-4255</v>
      </c>
      <c r="O190" s="518">
        <v>-30219</v>
      </c>
      <c r="P190" s="518">
        <v>-437116</v>
      </c>
      <c r="Q190" s="518">
        <v>-406897</v>
      </c>
      <c r="R190" s="518"/>
      <c r="S190" s="513"/>
      <c r="U190" s="518"/>
      <c r="V190" s="518"/>
      <c r="W190" s="518"/>
      <c r="X190" s="518">
        <v>297648</v>
      </c>
      <c r="Y190" s="518">
        <v>22945</v>
      </c>
      <c r="Z190" s="518">
        <v>320593</v>
      </c>
      <c r="AA190" s="513"/>
      <c r="AB190" s="513"/>
      <c r="AC190" s="513"/>
      <c r="AD190" s="513"/>
      <c r="AE190" s="513"/>
      <c r="AF190" s="513"/>
      <c r="AG190" s="513"/>
      <c r="AH190" s="513"/>
      <c r="AI190" s="513"/>
      <c r="AJ190" s="513"/>
      <c r="AK190" s="513"/>
      <c r="AL190" s="513"/>
      <c r="AM190" s="513"/>
      <c r="AN190" s="513"/>
      <c r="AO190" s="513"/>
      <c r="AP190" s="513"/>
      <c r="AQ190" s="513"/>
      <c r="AR190" s="513"/>
      <c r="AS190" s="513"/>
      <c r="AT190" s="513"/>
      <c r="AU190" s="513"/>
      <c r="AV190" s="513"/>
      <c r="AW190" s="513"/>
      <c r="AX190" s="513"/>
      <c r="AY190" s="513"/>
      <c r="AZ190" s="513"/>
      <c r="BA190" s="513"/>
      <c r="BB190" s="513"/>
      <c r="BC190" s="513"/>
      <c r="BD190" s="513"/>
      <c r="BE190" s="513"/>
      <c r="BF190" s="513"/>
      <c r="BG190" s="513"/>
      <c r="BH190" s="513"/>
      <c r="BI190" s="513"/>
      <c r="BJ190" s="513"/>
      <c r="BK190" s="513"/>
      <c r="BL190" s="513"/>
      <c r="BM190" s="513"/>
      <c r="BN190" s="513"/>
      <c r="BO190" s="513"/>
      <c r="BP190" s="513"/>
      <c r="BQ190" s="513"/>
      <c r="BR190" s="513"/>
      <c r="BS190" s="513"/>
      <c r="BT190" s="513"/>
      <c r="BU190" s="513"/>
      <c r="BV190" s="513"/>
      <c r="BW190" s="513"/>
    </row>
    <row r="191" spans="1:75">
      <c r="A191" s="491">
        <f t="shared" ref="A191:B201" si="23">+A22</f>
        <v>2004</v>
      </c>
      <c r="B191" s="491">
        <f t="shared" si="23"/>
        <v>2</v>
      </c>
      <c r="C191" s="518">
        <v>-304166</v>
      </c>
      <c r="D191" s="518">
        <v>318002</v>
      </c>
      <c r="E191" s="518">
        <v>13836</v>
      </c>
      <c r="F191" s="518">
        <v>192408</v>
      </c>
      <c r="G191" s="518">
        <v>-29259</v>
      </c>
      <c r="H191" s="518">
        <v>163149</v>
      </c>
      <c r="I191" s="518">
        <v>-176492</v>
      </c>
      <c r="J191" s="518">
        <v>-8537</v>
      </c>
      <c r="K191" s="518">
        <v>-185029</v>
      </c>
      <c r="L191" s="518">
        <v>9922</v>
      </c>
      <c r="M191" s="518">
        <v>-60310</v>
      </c>
      <c r="N191" s="518">
        <v>-9246</v>
      </c>
      <c r="O191" s="518">
        <v>-69556</v>
      </c>
      <c r="P191" s="518">
        <v>-67678</v>
      </c>
      <c r="Q191" s="518">
        <v>1878</v>
      </c>
      <c r="R191" s="518"/>
      <c r="S191" s="513"/>
      <c r="U191" s="518"/>
      <c r="V191" s="518"/>
      <c r="W191" s="518"/>
      <c r="X191" s="518">
        <v>297648</v>
      </c>
      <c r="Y191" s="518">
        <v>20859</v>
      </c>
      <c r="Z191" s="518">
        <v>318507</v>
      </c>
      <c r="AA191" s="513"/>
      <c r="AB191" s="513"/>
      <c r="AC191" s="513"/>
      <c r="AD191" s="513"/>
      <c r="AE191" s="513"/>
      <c r="AF191" s="513"/>
      <c r="AG191" s="513"/>
      <c r="AH191" s="513"/>
      <c r="AI191" s="513"/>
      <c r="AJ191" s="513"/>
      <c r="AK191" s="513"/>
      <c r="AL191" s="513"/>
      <c r="AM191" s="513"/>
      <c r="AN191" s="513"/>
      <c r="AO191" s="513"/>
      <c r="AP191" s="513"/>
      <c r="AQ191" s="513"/>
      <c r="AR191" s="513"/>
      <c r="AS191" s="513"/>
      <c r="AT191" s="513"/>
      <c r="AU191" s="513"/>
      <c r="AV191" s="513"/>
      <c r="AW191" s="513"/>
      <c r="AX191" s="513"/>
      <c r="AY191" s="513"/>
      <c r="AZ191" s="513"/>
      <c r="BA191" s="513"/>
      <c r="BB191" s="513"/>
      <c r="BC191" s="513"/>
      <c r="BD191" s="513"/>
      <c r="BE191" s="513"/>
      <c r="BF191" s="513"/>
      <c r="BG191" s="513"/>
      <c r="BH191" s="513"/>
      <c r="BI191" s="513"/>
      <c r="BJ191" s="513"/>
      <c r="BK191" s="513"/>
      <c r="BL191" s="513"/>
      <c r="BM191" s="513"/>
      <c r="BN191" s="513"/>
      <c r="BO191" s="513"/>
      <c r="BP191" s="513"/>
      <c r="BQ191" s="513"/>
      <c r="BR191" s="513"/>
      <c r="BS191" s="513"/>
      <c r="BT191" s="513"/>
      <c r="BU191" s="513"/>
      <c r="BV191" s="513"/>
      <c r="BW191" s="513"/>
    </row>
    <row r="192" spans="1:75">
      <c r="A192" s="491">
        <f t="shared" si="23"/>
        <v>2004</v>
      </c>
      <c r="B192" s="491">
        <f t="shared" si="23"/>
        <v>3</v>
      </c>
      <c r="C192" s="518">
        <v>-609565</v>
      </c>
      <c r="D192" s="518">
        <v>-126298</v>
      </c>
      <c r="E192" s="518">
        <v>-735863</v>
      </c>
      <c r="F192" s="518">
        <v>115488</v>
      </c>
      <c r="G192" s="518">
        <v>30244</v>
      </c>
      <c r="H192" s="518">
        <v>145732</v>
      </c>
      <c r="I192" s="518">
        <v>-207121</v>
      </c>
      <c r="J192" s="518">
        <v>25439</v>
      </c>
      <c r="K192" s="518">
        <v>-181682</v>
      </c>
      <c r="L192" s="518">
        <v>9712</v>
      </c>
      <c r="M192" s="518">
        <v>39719</v>
      </c>
      <c r="N192" s="518">
        <v>1335</v>
      </c>
      <c r="O192" s="518">
        <v>41054</v>
      </c>
      <c r="P192" s="518">
        <v>-721047</v>
      </c>
      <c r="Q192" s="518">
        <v>-762101</v>
      </c>
      <c r="R192" s="518"/>
      <c r="U192" s="518"/>
      <c r="V192" s="518"/>
      <c r="W192" s="518"/>
      <c r="X192" s="518">
        <v>297648</v>
      </c>
      <c r="Y192" s="518">
        <v>18773</v>
      </c>
      <c r="Z192" s="518">
        <v>316421</v>
      </c>
    </row>
    <row r="193" spans="1:26">
      <c r="A193" s="491">
        <f t="shared" si="23"/>
        <v>2004</v>
      </c>
      <c r="B193" s="491">
        <f t="shared" si="23"/>
        <v>4</v>
      </c>
      <c r="C193" s="518">
        <v>339227</v>
      </c>
      <c r="D193" s="518">
        <v>452358</v>
      </c>
      <c r="E193" s="518">
        <v>791585</v>
      </c>
      <c r="F193" s="518">
        <v>219347</v>
      </c>
      <c r="G193" s="518">
        <v>-17311</v>
      </c>
      <c r="H193" s="518">
        <v>202036</v>
      </c>
      <c r="I193" s="518">
        <v>-382671</v>
      </c>
      <c r="J193" s="518">
        <v>-92436</v>
      </c>
      <c r="K193" s="518">
        <v>-475107</v>
      </c>
      <c r="L193" s="518">
        <v>9548</v>
      </c>
      <c r="M193" s="518">
        <v>1435</v>
      </c>
      <c r="N193" s="518">
        <v>200</v>
      </c>
      <c r="O193" s="518">
        <v>1635</v>
      </c>
      <c r="P193" s="518">
        <v>529697</v>
      </c>
      <c r="Q193" s="518">
        <v>528062</v>
      </c>
      <c r="R193" s="518"/>
      <c r="U193" s="518"/>
      <c r="V193" s="518"/>
      <c r="W193" s="518"/>
      <c r="X193" s="518">
        <v>297648</v>
      </c>
      <c r="Y193" s="518">
        <v>16687</v>
      </c>
      <c r="Z193" s="518">
        <v>314335</v>
      </c>
    </row>
    <row r="194" spans="1:26">
      <c r="A194" s="491">
        <f t="shared" si="23"/>
        <v>2004</v>
      </c>
      <c r="B194" s="491">
        <f t="shared" si="23"/>
        <v>5</v>
      </c>
      <c r="C194" s="518">
        <v>1610268</v>
      </c>
      <c r="D194" s="518">
        <v>570189</v>
      </c>
      <c r="E194" s="518">
        <v>2180457</v>
      </c>
      <c r="F194" s="518">
        <v>193247</v>
      </c>
      <c r="G194" s="518">
        <v>-532837</v>
      </c>
      <c r="H194" s="518">
        <v>-339590</v>
      </c>
      <c r="I194" s="518">
        <v>-287504</v>
      </c>
      <c r="J194" s="518">
        <v>-62190</v>
      </c>
      <c r="K194" s="518">
        <v>-349694</v>
      </c>
      <c r="L194" s="518">
        <v>9330</v>
      </c>
      <c r="M194" s="518">
        <v>-9800</v>
      </c>
      <c r="N194" s="518">
        <v>-2316</v>
      </c>
      <c r="O194" s="518">
        <v>-12116</v>
      </c>
      <c r="P194" s="518">
        <v>1488387</v>
      </c>
      <c r="Q194" s="518">
        <v>1500503</v>
      </c>
      <c r="R194" s="518"/>
      <c r="U194" s="518"/>
      <c r="V194" s="518"/>
      <c r="W194" s="518"/>
      <c r="X194" s="518">
        <v>297648</v>
      </c>
      <c r="Y194" s="518">
        <v>14601</v>
      </c>
      <c r="Z194" s="518">
        <v>312249</v>
      </c>
    </row>
    <row r="195" spans="1:26">
      <c r="A195" s="491">
        <f t="shared" si="23"/>
        <v>2004</v>
      </c>
      <c r="B195" s="491">
        <f t="shared" si="23"/>
        <v>6</v>
      </c>
      <c r="C195" s="518">
        <v>462904</v>
      </c>
      <c r="D195" s="518">
        <v>-677519</v>
      </c>
      <c r="E195" s="518">
        <v>-214615</v>
      </c>
      <c r="F195" s="518">
        <v>-40643</v>
      </c>
      <c r="G195" s="518">
        <v>304740</v>
      </c>
      <c r="H195" s="518">
        <v>264097</v>
      </c>
      <c r="I195" s="518">
        <v>310422</v>
      </c>
      <c r="J195" s="518">
        <v>132960</v>
      </c>
      <c r="K195" s="518">
        <v>443382</v>
      </c>
      <c r="L195" s="518">
        <v>9195</v>
      </c>
      <c r="M195" s="518">
        <v>10573</v>
      </c>
      <c r="N195" s="518">
        <v>-1066</v>
      </c>
      <c r="O195" s="518">
        <v>9507</v>
      </c>
      <c r="P195" s="518">
        <v>511566</v>
      </c>
      <c r="Q195" s="518">
        <v>502059</v>
      </c>
      <c r="R195" s="518"/>
      <c r="U195" s="518"/>
      <c r="V195" s="518"/>
      <c r="W195" s="518"/>
      <c r="X195" s="518">
        <v>-126494</v>
      </c>
      <c r="Y195" s="518">
        <v>-6611</v>
      </c>
      <c r="Z195" s="518">
        <v>-133105</v>
      </c>
    </row>
    <row r="196" spans="1:26">
      <c r="A196" s="491">
        <f t="shared" si="23"/>
        <v>2004</v>
      </c>
      <c r="B196" s="491">
        <f t="shared" si="23"/>
        <v>7</v>
      </c>
      <c r="C196" s="518">
        <v>693661</v>
      </c>
      <c r="D196" s="518">
        <v>35780</v>
      </c>
      <c r="E196" s="518">
        <v>729441</v>
      </c>
      <c r="F196" s="518">
        <v>39361</v>
      </c>
      <c r="G196" s="518">
        <v>-17122</v>
      </c>
      <c r="H196" s="518">
        <v>22239</v>
      </c>
      <c r="I196" s="518">
        <v>176743</v>
      </c>
      <c r="J196" s="518">
        <v>40089</v>
      </c>
      <c r="K196" s="518">
        <v>216832</v>
      </c>
      <c r="L196" s="518">
        <v>9021</v>
      </c>
      <c r="M196" s="518">
        <v>10342</v>
      </c>
      <c r="N196" s="518">
        <v>4137</v>
      </c>
      <c r="O196" s="518">
        <v>14479</v>
      </c>
      <c r="P196" s="518">
        <v>992012</v>
      </c>
      <c r="Q196" s="518">
        <v>977533</v>
      </c>
      <c r="R196" s="518"/>
      <c r="U196" s="518"/>
      <c r="V196" s="518"/>
      <c r="W196" s="518"/>
      <c r="X196" s="518">
        <v>-126494</v>
      </c>
      <c r="Y196" s="518">
        <v>-5509</v>
      </c>
      <c r="Z196" s="518">
        <v>-132003</v>
      </c>
    </row>
    <row r="197" spans="1:26">
      <c r="A197" s="491">
        <f t="shared" si="23"/>
        <v>2004</v>
      </c>
      <c r="B197" s="491">
        <f t="shared" si="23"/>
        <v>8</v>
      </c>
      <c r="C197" s="518">
        <v>55312</v>
      </c>
      <c r="D197" s="518">
        <v>-100991</v>
      </c>
      <c r="E197" s="518">
        <v>-45679</v>
      </c>
      <c r="F197" s="518">
        <v>92914</v>
      </c>
      <c r="G197" s="518">
        <v>224624</v>
      </c>
      <c r="H197" s="518">
        <v>317538</v>
      </c>
      <c r="I197" s="518">
        <v>216733</v>
      </c>
      <c r="J197" s="518">
        <v>-120729</v>
      </c>
      <c r="K197" s="518">
        <v>96004</v>
      </c>
      <c r="L197" s="518">
        <v>8846</v>
      </c>
      <c r="M197" s="518">
        <v>12531</v>
      </c>
      <c r="N197" s="518">
        <v>785</v>
      </c>
      <c r="O197" s="518">
        <v>13316</v>
      </c>
      <c r="P197" s="518">
        <v>390025</v>
      </c>
      <c r="Q197" s="518">
        <v>376709</v>
      </c>
      <c r="R197" s="518"/>
      <c r="U197" s="518"/>
      <c r="V197" s="518"/>
      <c r="W197" s="518"/>
      <c r="X197" s="518">
        <v>-126494</v>
      </c>
      <c r="Y197" s="518">
        <v>-4407</v>
      </c>
      <c r="Z197" s="518">
        <v>-130901</v>
      </c>
    </row>
    <row r="198" spans="1:26">
      <c r="A198" s="491">
        <f t="shared" si="23"/>
        <v>2004</v>
      </c>
      <c r="B198" s="491">
        <f t="shared" si="23"/>
        <v>9</v>
      </c>
      <c r="C198" s="518">
        <v>-230923</v>
      </c>
      <c r="D198" s="518">
        <v>-58148</v>
      </c>
      <c r="E198" s="518">
        <v>-289071</v>
      </c>
      <c r="F198" s="518">
        <v>-159689</v>
      </c>
      <c r="G198" s="518">
        <v>54717</v>
      </c>
      <c r="H198" s="518">
        <v>-104972</v>
      </c>
      <c r="I198" s="518">
        <v>80835</v>
      </c>
      <c r="J198" s="518">
        <v>111057</v>
      </c>
      <c r="K198" s="518">
        <v>191892</v>
      </c>
      <c r="L198" s="518">
        <v>8647</v>
      </c>
      <c r="M198" s="518">
        <v>15198</v>
      </c>
      <c r="N198" s="518">
        <v>297</v>
      </c>
      <c r="O198" s="518">
        <v>15495</v>
      </c>
      <c r="P198" s="518">
        <v>-178009</v>
      </c>
      <c r="Q198" s="518">
        <v>-193504</v>
      </c>
      <c r="R198" s="518"/>
      <c r="U198" s="518"/>
      <c r="V198" s="518"/>
      <c r="W198" s="518"/>
      <c r="X198" s="518">
        <v>-126494</v>
      </c>
      <c r="Y198" s="518">
        <v>-3305</v>
      </c>
      <c r="Z198" s="518">
        <v>-129799</v>
      </c>
    </row>
    <row r="199" spans="1:26">
      <c r="A199" s="491">
        <f t="shared" si="23"/>
        <v>2004</v>
      </c>
      <c r="B199" s="491">
        <f t="shared" si="23"/>
        <v>10</v>
      </c>
      <c r="C199" s="518">
        <v>926124</v>
      </c>
      <c r="D199" s="518">
        <v>-5972</v>
      </c>
      <c r="E199" s="518">
        <v>920152</v>
      </c>
      <c r="F199" s="518">
        <v>568313</v>
      </c>
      <c r="G199" s="518">
        <v>-288084</v>
      </c>
      <c r="H199" s="518">
        <v>280229</v>
      </c>
      <c r="I199" s="518">
        <v>80845</v>
      </c>
      <c r="J199" s="518">
        <v>-85334</v>
      </c>
      <c r="K199" s="518">
        <v>-4489</v>
      </c>
      <c r="L199" s="518">
        <v>8469</v>
      </c>
      <c r="M199" s="518">
        <v>38319</v>
      </c>
      <c r="N199" s="518">
        <v>4715</v>
      </c>
      <c r="O199" s="518">
        <v>43034</v>
      </c>
      <c r="P199" s="518">
        <v>1247395</v>
      </c>
      <c r="Q199" s="518">
        <v>1204361</v>
      </c>
      <c r="R199" s="518"/>
      <c r="U199" s="518"/>
      <c r="V199" s="518"/>
      <c r="W199" s="518"/>
      <c r="X199" s="518">
        <v>297648</v>
      </c>
      <c r="Y199" s="518">
        <v>4172</v>
      </c>
      <c r="Z199" s="518">
        <v>301820</v>
      </c>
    </row>
    <row r="200" spans="1:26">
      <c r="A200" s="491">
        <f t="shared" si="23"/>
        <v>2004</v>
      </c>
      <c r="B200" s="491">
        <f t="shared" si="23"/>
        <v>11</v>
      </c>
      <c r="C200" s="518">
        <v>734326</v>
      </c>
      <c r="D200" s="518">
        <v>148631</v>
      </c>
      <c r="E200" s="518">
        <v>882957</v>
      </c>
      <c r="F200" s="518">
        <v>734543</v>
      </c>
      <c r="G200" s="518">
        <v>250654</v>
      </c>
      <c r="H200" s="518">
        <v>985197</v>
      </c>
      <c r="I200" s="518">
        <v>-198674</v>
      </c>
      <c r="J200" s="518">
        <v>10549</v>
      </c>
      <c r="K200" s="518">
        <v>-188125</v>
      </c>
      <c r="L200" s="518">
        <v>8270</v>
      </c>
      <c r="M200" s="518">
        <v>24656</v>
      </c>
      <c r="N200" s="518">
        <v>3039</v>
      </c>
      <c r="O200" s="518">
        <v>27695</v>
      </c>
      <c r="P200" s="518">
        <v>1715994</v>
      </c>
      <c r="Q200" s="518">
        <v>1688299</v>
      </c>
      <c r="R200" s="518"/>
      <c r="U200" s="518"/>
      <c r="V200" s="518"/>
      <c r="W200" s="518"/>
      <c r="X200" s="518">
        <v>297648</v>
      </c>
      <c r="Y200" s="518">
        <v>2086</v>
      </c>
      <c r="Z200" s="518">
        <v>299734</v>
      </c>
    </row>
    <row r="201" spans="1:26">
      <c r="A201" s="491">
        <f t="shared" si="23"/>
        <v>2004</v>
      </c>
      <c r="B201" s="491">
        <f t="shared" si="23"/>
        <v>12</v>
      </c>
      <c r="C201" s="518">
        <v>-654372</v>
      </c>
      <c r="D201" s="518">
        <v>-254433</v>
      </c>
      <c r="E201" s="518">
        <v>-908805</v>
      </c>
      <c r="F201" s="518">
        <v>374441</v>
      </c>
      <c r="G201" s="518">
        <v>138815</v>
      </c>
      <c r="H201" s="518">
        <v>513256</v>
      </c>
      <c r="I201" s="518">
        <v>-197341</v>
      </c>
      <c r="J201" s="518">
        <v>15156</v>
      </c>
      <c r="K201" s="518">
        <v>-182185</v>
      </c>
      <c r="L201" s="518">
        <v>8081</v>
      </c>
      <c r="M201" s="518">
        <v>-5626</v>
      </c>
      <c r="N201" s="518">
        <v>-3839</v>
      </c>
      <c r="O201" s="518">
        <v>-9465</v>
      </c>
      <c r="P201" s="518">
        <v>-579118</v>
      </c>
      <c r="Q201" s="518">
        <v>-569653</v>
      </c>
      <c r="R201" s="518"/>
      <c r="U201" s="518"/>
      <c r="V201" s="518"/>
      <c r="W201" s="518"/>
      <c r="X201" s="518">
        <v>297648</v>
      </c>
      <c r="Y201" s="518">
        <v>0</v>
      </c>
      <c r="Z201" s="518">
        <v>297648</v>
      </c>
    </row>
    <row r="202" spans="1:26">
      <c r="B202" s="492" t="s">
        <v>112</v>
      </c>
      <c r="C202" s="543">
        <v>2574174</v>
      </c>
      <c r="D202" s="543">
        <v>145568</v>
      </c>
      <c r="E202" s="543">
        <v>2719742</v>
      </c>
      <c r="F202" s="543">
        <v>2578159</v>
      </c>
      <c r="G202" s="543">
        <v>164094</v>
      </c>
      <c r="H202" s="543">
        <v>2742253</v>
      </c>
      <c r="I202" s="543">
        <v>-752982</v>
      </c>
      <c r="J202" s="543">
        <v>29104</v>
      </c>
      <c r="K202" s="543">
        <v>-723878</v>
      </c>
      <c r="L202" s="543">
        <v>109132</v>
      </c>
      <c r="M202" s="543">
        <v>51073</v>
      </c>
      <c r="N202" s="543">
        <v>-6214</v>
      </c>
      <c r="O202" s="543">
        <v>44859</v>
      </c>
      <c r="P202" s="543">
        <v>4892108</v>
      </c>
      <c r="Q202" s="543">
        <v>4847249</v>
      </c>
      <c r="R202" s="543"/>
      <c r="U202" s="543"/>
      <c r="V202" s="543"/>
      <c r="W202" s="543"/>
      <c r="X202" s="543">
        <v>1875208</v>
      </c>
      <c r="Y202" s="543">
        <v>80291</v>
      </c>
      <c r="Z202" s="543">
        <v>1955499</v>
      </c>
    </row>
    <row r="203" spans="1:26">
      <c r="C203" s="531"/>
      <c r="D203" s="531"/>
      <c r="E203" s="531"/>
      <c r="F203" s="531"/>
      <c r="G203" s="531"/>
      <c r="H203" s="531"/>
      <c r="I203" s="531"/>
      <c r="J203" s="531"/>
      <c r="K203" s="531"/>
      <c r="L203" s="531"/>
      <c r="M203" s="531"/>
      <c r="N203" s="531"/>
      <c r="O203" s="544">
        <v>1.1784046998077669E-2</v>
      </c>
      <c r="P203" s="518">
        <v>415146681</v>
      </c>
      <c r="Q203" s="518">
        <v>400775628</v>
      </c>
      <c r="R203" s="544">
        <v>1.2094670088072412E-2</v>
      </c>
      <c r="U203" s="531"/>
      <c r="V203" s="531"/>
      <c r="W203" s="531"/>
      <c r="X203" s="531"/>
      <c r="Y203" s="531"/>
      <c r="Z203" s="531"/>
    </row>
    <row r="204" spans="1:26">
      <c r="A204" s="491">
        <v>2003</v>
      </c>
      <c r="B204" s="491" t="s">
        <v>287</v>
      </c>
      <c r="C204" s="531">
        <v>587142</v>
      </c>
      <c r="D204" s="531">
        <v>1058220</v>
      </c>
      <c r="E204" s="531">
        <v>1645362</v>
      </c>
      <c r="F204" s="531">
        <v>968919</v>
      </c>
      <c r="G204" s="531">
        <v>-504250</v>
      </c>
      <c r="H204" s="531">
        <v>464669</v>
      </c>
      <c r="I204" s="531">
        <v>-1222545</v>
      </c>
      <c r="J204" s="531">
        <v>-74644</v>
      </c>
      <c r="K204" s="531">
        <v>-1297189</v>
      </c>
      <c r="L204" s="531">
        <v>48603</v>
      </c>
      <c r="M204" s="531">
        <v>-54920</v>
      </c>
      <c r="N204" s="531">
        <v>-14282</v>
      </c>
      <c r="O204" s="531">
        <v>-69202</v>
      </c>
      <c r="P204" s="531">
        <v>792243</v>
      </c>
      <c r="Q204" s="531">
        <v>861445</v>
      </c>
      <c r="R204" s="531"/>
      <c r="U204" s="531"/>
      <c r="V204" s="531"/>
      <c r="W204" s="531"/>
      <c r="X204" s="531">
        <v>1488240</v>
      </c>
      <c r="Y204" s="531">
        <v>93865</v>
      </c>
      <c r="Z204" s="531">
        <v>1582105</v>
      </c>
    </row>
    <row r="205" spans="1:26">
      <c r="A205" s="491">
        <v>2003</v>
      </c>
      <c r="B205" s="491" t="s">
        <v>288</v>
      </c>
      <c r="C205" s="531">
        <v>1987032</v>
      </c>
      <c r="D205" s="531">
        <v>-912652</v>
      </c>
      <c r="E205" s="531">
        <v>1074380</v>
      </c>
      <c r="F205" s="531">
        <v>1609240</v>
      </c>
      <c r="G205" s="531">
        <v>668344</v>
      </c>
      <c r="H205" s="531">
        <v>2277584</v>
      </c>
      <c r="I205" s="531">
        <v>469563</v>
      </c>
      <c r="J205" s="531">
        <v>103748</v>
      </c>
      <c r="K205" s="531">
        <v>573311</v>
      </c>
      <c r="L205" s="531">
        <v>60529</v>
      </c>
      <c r="M205" s="531">
        <v>105993</v>
      </c>
      <c r="N205" s="531">
        <v>8068</v>
      </c>
      <c r="O205" s="531">
        <v>114061</v>
      </c>
      <c r="P205" s="531">
        <v>4099865</v>
      </c>
      <c r="Q205" s="531">
        <v>3985804</v>
      </c>
      <c r="R205" s="531"/>
      <c r="U205" s="531"/>
      <c r="V205" s="531"/>
      <c r="W205" s="531"/>
      <c r="X205" s="531">
        <v>386968</v>
      </c>
      <c r="Y205" s="531">
        <v>-13574</v>
      </c>
      <c r="Z205" s="531">
        <v>373394</v>
      </c>
    </row>
    <row r="206" spans="1:26">
      <c r="C206" s="531"/>
      <c r="D206" s="531"/>
      <c r="E206" s="531"/>
      <c r="F206" s="531"/>
      <c r="G206" s="531"/>
      <c r="H206" s="531"/>
      <c r="I206" s="531"/>
      <c r="J206" s="531"/>
      <c r="K206" s="531"/>
      <c r="L206" s="531"/>
      <c r="M206" s="531"/>
      <c r="N206" s="531"/>
      <c r="O206" s="531"/>
      <c r="P206" s="531"/>
      <c r="R206" s="531"/>
      <c r="V206" s="516"/>
    </row>
    <row r="207" spans="1:26">
      <c r="A207" s="491">
        <f t="shared" ref="A207:B211" si="24">+A154</f>
        <v>2004</v>
      </c>
      <c r="B207" s="491" t="str">
        <f t="shared" si="24"/>
        <v>Annual</v>
      </c>
      <c r="C207" s="531">
        <v>2574174</v>
      </c>
      <c r="D207" s="531">
        <v>145568</v>
      </c>
      <c r="E207" s="531">
        <v>2719742</v>
      </c>
      <c r="F207" s="531">
        <v>2578159</v>
      </c>
      <c r="G207" s="531">
        <v>164094</v>
      </c>
      <c r="H207" s="531">
        <v>2742253</v>
      </c>
      <c r="I207" s="531">
        <v>-752982</v>
      </c>
      <c r="J207" s="531">
        <v>29104</v>
      </c>
      <c r="K207" s="531">
        <v>-723878</v>
      </c>
      <c r="L207" s="531">
        <v>109132</v>
      </c>
      <c r="M207" s="531">
        <v>51073</v>
      </c>
      <c r="N207" s="531">
        <v>-6214</v>
      </c>
      <c r="O207" s="531">
        <v>44859</v>
      </c>
      <c r="P207" s="531">
        <v>4892108</v>
      </c>
      <c r="Q207" s="492" t="s">
        <v>283</v>
      </c>
      <c r="R207" s="531"/>
      <c r="U207" s="516"/>
    </row>
    <row r="208" spans="1:26">
      <c r="A208" s="491">
        <f t="shared" si="24"/>
        <v>2005</v>
      </c>
      <c r="B208" s="491" t="str">
        <f t="shared" si="24"/>
        <v>Annual</v>
      </c>
      <c r="C208" s="531">
        <v>1455526</v>
      </c>
      <c r="D208" s="531">
        <v>210985</v>
      </c>
      <c r="E208" s="531">
        <v>1666511</v>
      </c>
      <c r="F208" s="531">
        <v>2356000</v>
      </c>
      <c r="G208" s="531">
        <v>105462</v>
      </c>
      <c r="H208" s="531">
        <v>2461462</v>
      </c>
      <c r="I208" s="531">
        <v>-500015</v>
      </c>
      <c r="J208" s="531">
        <v>-2508</v>
      </c>
      <c r="K208" s="531">
        <v>-502523</v>
      </c>
      <c r="L208" s="531">
        <v>82233</v>
      </c>
      <c r="M208" s="531">
        <v>7115</v>
      </c>
      <c r="N208" s="531">
        <v>-13450</v>
      </c>
      <c r="O208" s="531">
        <v>-6335</v>
      </c>
      <c r="P208" s="531">
        <v>3701348</v>
      </c>
      <c r="Q208" s="492" t="s">
        <v>284</v>
      </c>
      <c r="R208" s="531"/>
      <c r="U208" s="516"/>
    </row>
    <row r="209" spans="1:21">
      <c r="A209" s="491">
        <f t="shared" si="24"/>
        <v>2006</v>
      </c>
      <c r="B209" s="491" t="str">
        <f t="shared" si="24"/>
        <v>Annual</v>
      </c>
      <c r="C209" s="531">
        <v>-1129427</v>
      </c>
      <c r="D209" s="531">
        <v>242707</v>
      </c>
      <c r="E209" s="531">
        <v>-886720</v>
      </c>
      <c r="F209" s="531">
        <v>1879024</v>
      </c>
      <c r="G209" s="531">
        <v>172073</v>
      </c>
      <c r="H209" s="531">
        <v>2051097</v>
      </c>
      <c r="I209" s="531">
        <v>-610573</v>
      </c>
      <c r="J209" s="531">
        <v>-2051</v>
      </c>
      <c r="K209" s="531">
        <v>-612624</v>
      </c>
      <c r="L209" s="531">
        <v>54143</v>
      </c>
      <c r="M209" s="531">
        <v>-14776</v>
      </c>
      <c r="N209" s="531">
        <v>-16810</v>
      </c>
      <c r="O209" s="531">
        <v>-31586</v>
      </c>
      <c r="P209" s="531">
        <v>574310</v>
      </c>
      <c r="Q209" s="491" t="s">
        <v>285</v>
      </c>
      <c r="R209" s="531"/>
      <c r="U209" s="516"/>
    </row>
    <row r="210" spans="1:21">
      <c r="A210" s="491">
        <f t="shared" si="24"/>
        <v>2007</v>
      </c>
      <c r="B210" s="491" t="str">
        <f t="shared" si="24"/>
        <v>Annual</v>
      </c>
      <c r="C210" s="531">
        <v>-5736576</v>
      </c>
      <c r="D210" s="531">
        <v>135708</v>
      </c>
      <c r="E210" s="531">
        <v>-5600868</v>
      </c>
      <c r="F210" s="531">
        <v>1978008</v>
      </c>
      <c r="G210" s="531">
        <v>91868</v>
      </c>
      <c r="H210" s="531">
        <v>2069876</v>
      </c>
      <c r="I210" s="531">
        <v>-637831</v>
      </c>
      <c r="J210" s="531">
        <v>339</v>
      </c>
      <c r="K210" s="531">
        <v>-637492</v>
      </c>
      <c r="L210" s="531">
        <v>24288</v>
      </c>
      <c r="M210" s="531">
        <v>-41892</v>
      </c>
      <c r="N210" s="531">
        <v>-20539</v>
      </c>
      <c r="O210" s="531">
        <v>-62431</v>
      </c>
      <c r="P210" s="531">
        <v>-4206627</v>
      </c>
      <c r="R210" s="531"/>
      <c r="U210" s="516"/>
    </row>
    <row r="211" spans="1:21">
      <c r="A211" s="491">
        <f t="shared" si="24"/>
        <v>2008</v>
      </c>
      <c r="B211" s="491" t="str">
        <f t="shared" si="24"/>
        <v>Annual</v>
      </c>
      <c r="C211" s="531">
        <v>-7405865</v>
      </c>
      <c r="D211" s="531">
        <v>-15552</v>
      </c>
      <c r="E211" s="531">
        <v>-7421417</v>
      </c>
      <c r="F211" s="531">
        <v>2803197</v>
      </c>
      <c r="G211" s="531">
        <v>73404</v>
      </c>
      <c r="H211" s="531">
        <v>2876601</v>
      </c>
      <c r="I211" s="531">
        <v>-928644</v>
      </c>
      <c r="J211" s="531">
        <v>-18532</v>
      </c>
      <c r="K211" s="531">
        <v>-947176</v>
      </c>
      <c r="L211" s="531">
        <v>-11462</v>
      </c>
      <c r="M211" s="531">
        <v>-88886</v>
      </c>
      <c r="N211" s="531">
        <v>-27556</v>
      </c>
      <c r="O211" s="531">
        <v>-116442</v>
      </c>
      <c r="P211" s="531">
        <v>-5619896</v>
      </c>
      <c r="R211" s="531"/>
    </row>
    <row r="212" spans="1:21">
      <c r="C212" s="531"/>
      <c r="D212" s="531"/>
      <c r="E212" s="531"/>
      <c r="F212" s="531"/>
      <c r="G212" s="531"/>
      <c r="H212" s="531"/>
      <c r="I212" s="531"/>
      <c r="J212" s="531"/>
      <c r="K212" s="531"/>
      <c r="L212" s="531"/>
      <c r="M212" s="531"/>
      <c r="N212" s="531"/>
      <c r="O212" s="531"/>
      <c r="P212" s="531"/>
      <c r="R212" s="531"/>
    </row>
    <row r="213" spans="1:21">
      <c r="A213" s="491">
        <f t="shared" ref="A213:B216" si="25">+A160</f>
        <v>2009</v>
      </c>
      <c r="B213" s="491" t="str">
        <f t="shared" si="25"/>
        <v>Annual</v>
      </c>
      <c r="C213" s="531">
        <v>-8160465</v>
      </c>
      <c r="D213" s="531">
        <v>28300</v>
      </c>
      <c r="E213" s="531">
        <v>-8132165</v>
      </c>
      <c r="F213" s="531">
        <v>4031133</v>
      </c>
      <c r="G213" s="531">
        <v>-15461</v>
      </c>
      <c r="H213" s="531">
        <v>4015672</v>
      </c>
      <c r="I213" s="531">
        <v>-647746</v>
      </c>
      <c r="J213" s="531">
        <v>-20981</v>
      </c>
      <c r="K213" s="531">
        <v>-668727</v>
      </c>
      <c r="L213" s="531">
        <v>-42473</v>
      </c>
      <c r="M213" s="531">
        <v>-204613</v>
      </c>
      <c r="N213" s="531">
        <v>-44214</v>
      </c>
      <c r="O213" s="531">
        <v>-248827</v>
      </c>
      <c r="P213" s="531">
        <v>-5076520</v>
      </c>
      <c r="R213" s="531"/>
    </row>
    <row r="214" spans="1:21">
      <c r="A214" s="491">
        <f t="shared" si="25"/>
        <v>2010</v>
      </c>
      <c r="B214" s="491" t="str">
        <f t="shared" si="25"/>
        <v>Annual</v>
      </c>
      <c r="C214" s="531">
        <v>-10144736</v>
      </c>
      <c r="D214" s="531">
        <v>76345</v>
      </c>
      <c r="E214" s="531">
        <v>-10068391</v>
      </c>
      <c r="F214" s="531">
        <v>4628609</v>
      </c>
      <c r="G214" s="531">
        <v>93181</v>
      </c>
      <c r="H214" s="531">
        <v>4721790</v>
      </c>
      <c r="I214" s="531">
        <v>-693172</v>
      </c>
      <c r="J214" s="531">
        <v>-18583</v>
      </c>
      <c r="K214" s="531">
        <v>-711755</v>
      </c>
      <c r="L214" s="531">
        <v>-73484</v>
      </c>
      <c r="M214" s="531">
        <v>-305039</v>
      </c>
      <c r="N214" s="531">
        <v>-59384</v>
      </c>
      <c r="O214" s="531">
        <v>-364423</v>
      </c>
      <c r="P214" s="531">
        <v>-6496263</v>
      </c>
      <c r="R214" s="531"/>
    </row>
    <row r="215" spans="1:21">
      <c r="A215" s="491">
        <f t="shared" si="25"/>
        <v>2011</v>
      </c>
      <c r="B215" s="491" t="str">
        <f t="shared" si="25"/>
        <v>Annual</v>
      </c>
      <c r="C215" s="531">
        <v>-10006482</v>
      </c>
      <c r="D215" s="531">
        <v>58751</v>
      </c>
      <c r="E215" s="531">
        <v>-9947731</v>
      </c>
      <c r="F215" s="531">
        <v>5068167</v>
      </c>
      <c r="G215" s="531">
        <v>46253</v>
      </c>
      <c r="H215" s="531">
        <v>5114420</v>
      </c>
      <c r="I215" s="531">
        <v>-631698</v>
      </c>
      <c r="J215" s="531">
        <v>-15039</v>
      </c>
      <c r="K215" s="531">
        <v>-646737</v>
      </c>
      <c r="L215" s="531">
        <v>-104495</v>
      </c>
      <c r="M215" s="531">
        <v>-440250</v>
      </c>
      <c r="N215" s="531">
        <v>-80636</v>
      </c>
      <c r="O215" s="531">
        <v>-520886</v>
      </c>
      <c r="P215" s="531">
        <v>-6105429</v>
      </c>
      <c r="R215" s="531"/>
    </row>
    <row r="216" spans="1:21">
      <c r="A216" s="491">
        <f t="shared" si="25"/>
        <v>2012</v>
      </c>
      <c r="B216" s="491" t="str">
        <f t="shared" si="25"/>
        <v>Annual</v>
      </c>
      <c r="C216" s="531">
        <v>-10931680</v>
      </c>
      <c r="D216" s="531">
        <v>-37465</v>
      </c>
      <c r="E216" s="531">
        <v>-10969145</v>
      </c>
      <c r="F216" s="531">
        <v>6170049</v>
      </c>
      <c r="G216" s="531">
        <v>87811</v>
      </c>
      <c r="H216" s="531">
        <v>6257860</v>
      </c>
      <c r="I216" s="531">
        <v>-764784</v>
      </c>
      <c r="J216" s="531">
        <v>-22735</v>
      </c>
      <c r="K216" s="531">
        <v>-787519</v>
      </c>
      <c r="L216" s="531">
        <v>-135506</v>
      </c>
      <c r="M216" s="531">
        <v>-537647</v>
      </c>
      <c r="N216" s="531">
        <v>-97137</v>
      </c>
      <c r="O216" s="531">
        <v>-634784</v>
      </c>
      <c r="P216" s="531">
        <v>-6269094</v>
      </c>
      <c r="R216" s="531"/>
    </row>
    <row r="217" spans="1:21">
      <c r="C217" s="531"/>
      <c r="D217" s="525"/>
      <c r="E217" s="525"/>
      <c r="F217" s="525"/>
      <c r="G217" s="525"/>
      <c r="H217" s="525"/>
      <c r="I217" s="525"/>
      <c r="J217" s="525"/>
      <c r="K217" s="525"/>
      <c r="L217" s="525"/>
      <c r="M217" s="525"/>
      <c r="N217" s="525"/>
      <c r="O217" s="525"/>
      <c r="P217" s="525"/>
      <c r="R217" s="525"/>
    </row>
    <row r="218" spans="1:21">
      <c r="E218" s="549"/>
      <c r="H218" s="549"/>
    </row>
    <row r="219" spans="1:21">
      <c r="A219" s="491">
        <f>+A205</f>
        <v>2003</v>
      </c>
      <c r="B219" s="491">
        <v>9</v>
      </c>
      <c r="C219" s="516">
        <v>76914</v>
      </c>
      <c r="D219" s="516">
        <v>-223746</v>
      </c>
      <c r="E219" s="516">
        <v>-146832</v>
      </c>
      <c r="F219" s="516">
        <v>276491</v>
      </c>
      <c r="G219" s="516">
        <v>-132746</v>
      </c>
      <c r="H219" s="516">
        <v>143745</v>
      </c>
      <c r="I219" s="516">
        <v>-161855</v>
      </c>
      <c r="J219" s="516">
        <v>90439</v>
      </c>
      <c r="K219" s="516">
        <v>-71416</v>
      </c>
      <c r="L219" s="516">
        <v>30928</v>
      </c>
      <c r="M219" s="516">
        <v>65121</v>
      </c>
      <c r="N219" s="516">
        <v>6991</v>
      </c>
      <c r="O219" s="516">
        <v>72112</v>
      </c>
      <c r="P219" s="516">
        <v>28537</v>
      </c>
      <c r="R219" s="516"/>
    </row>
    <row r="220" spans="1:21">
      <c r="A220" s="491">
        <f>+A219</f>
        <v>2003</v>
      </c>
      <c r="B220" s="491">
        <v>10</v>
      </c>
      <c r="C220" s="516">
        <v>863116</v>
      </c>
      <c r="D220" s="516">
        <v>104773</v>
      </c>
      <c r="E220" s="516">
        <v>967889</v>
      </c>
      <c r="F220" s="516">
        <v>871242</v>
      </c>
      <c r="G220" s="516">
        <v>-142842</v>
      </c>
      <c r="H220" s="516">
        <v>728400</v>
      </c>
      <c r="I220" s="516">
        <v>33114</v>
      </c>
      <c r="J220" s="516">
        <v>-56684</v>
      </c>
      <c r="K220" s="516">
        <v>-23570</v>
      </c>
      <c r="L220" s="516">
        <v>30913</v>
      </c>
      <c r="M220" s="516">
        <v>88377</v>
      </c>
      <c r="N220" s="516">
        <v>11691</v>
      </c>
      <c r="O220" s="516">
        <v>100068</v>
      </c>
      <c r="P220" s="516">
        <v>1803700</v>
      </c>
      <c r="R220" s="516"/>
    </row>
    <row r="221" spans="1:21">
      <c r="A221" s="491">
        <f>+A220</f>
        <v>2003</v>
      </c>
      <c r="B221" s="491">
        <v>11</v>
      </c>
      <c r="C221" s="516">
        <v>-298549</v>
      </c>
      <c r="D221" s="516">
        <v>205628</v>
      </c>
      <c r="E221" s="516">
        <v>-92921</v>
      </c>
      <c r="F221" s="516">
        <v>500673</v>
      </c>
      <c r="G221" s="516">
        <v>125869</v>
      </c>
      <c r="H221" s="516">
        <v>626542</v>
      </c>
      <c r="I221" s="516">
        <v>-262552</v>
      </c>
      <c r="J221" s="516">
        <v>23882</v>
      </c>
      <c r="K221" s="516">
        <v>-238670</v>
      </c>
      <c r="L221" s="516">
        <v>30934</v>
      </c>
      <c r="M221" s="516">
        <v>59215</v>
      </c>
      <c r="N221" s="516">
        <v>8422</v>
      </c>
      <c r="O221" s="516">
        <v>67637</v>
      </c>
      <c r="P221" s="516">
        <v>393522</v>
      </c>
      <c r="R221" s="516"/>
    </row>
    <row r="222" spans="1:21">
      <c r="A222" s="491">
        <f>+A221</f>
        <v>2003</v>
      </c>
      <c r="B222" s="491">
        <v>12</v>
      </c>
      <c r="C222" s="516">
        <v>-595438</v>
      </c>
      <c r="D222" s="516">
        <v>-122086</v>
      </c>
      <c r="E222" s="516">
        <v>-717524</v>
      </c>
      <c r="F222" s="516">
        <v>634515</v>
      </c>
      <c r="G222" s="516">
        <v>69431</v>
      </c>
      <c r="H222" s="516">
        <v>703946</v>
      </c>
      <c r="I222" s="516">
        <v>-416338</v>
      </c>
      <c r="J222" s="516">
        <v>-8849</v>
      </c>
      <c r="K222" s="516">
        <v>-425187</v>
      </c>
      <c r="L222" s="516">
        <v>30919</v>
      </c>
      <c r="M222" s="516">
        <v>54931</v>
      </c>
      <c r="N222" s="516">
        <v>6195</v>
      </c>
      <c r="O222" s="516">
        <v>61126</v>
      </c>
      <c r="P222" s="516">
        <v>-346720</v>
      </c>
      <c r="R222" s="516"/>
    </row>
    <row r="223" spans="1:21">
      <c r="B223" s="492" t="s">
        <v>261</v>
      </c>
      <c r="C223" s="516">
        <v>46043</v>
      </c>
      <c r="D223" s="516">
        <v>-35431</v>
      </c>
      <c r="E223" s="516">
        <v>10612</v>
      </c>
      <c r="F223" s="516">
        <v>2282921</v>
      </c>
      <c r="G223" s="516">
        <v>-80288</v>
      </c>
      <c r="H223" s="516">
        <v>2202633</v>
      </c>
      <c r="I223" s="516">
        <v>-807631</v>
      </c>
      <c r="J223" s="516">
        <v>48788</v>
      </c>
      <c r="K223" s="516">
        <v>-758843</v>
      </c>
      <c r="L223" s="516">
        <v>123694</v>
      </c>
      <c r="M223" s="516">
        <v>267644</v>
      </c>
      <c r="N223" s="516">
        <v>33299</v>
      </c>
      <c r="O223" s="516">
        <v>300943</v>
      </c>
      <c r="P223" s="516">
        <v>1879039</v>
      </c>
      <c r="R223" s="516"/>
    </row>
    <row r="240" spans="3:3">
      <c r="C240" s="516"/>
    </row>
  </sheetData>
  <pageMargins left="0.25" right="0.25" top="0.67" bottom="0.5" header="0.25" footer="0.25"/>
  <pageSetup scale="59" orientation="landscape" verticalDpi="355" r:id="rId1"/>
  <headerFooter alignWithMargins="0">
    <oddHeader>&amp;C&amp;"Arial,Bold"&amp;16B2003 Base Revenue vs. 2002 Revised&amp;R&amp;D</oddHeader>
  </headerFooter>
  <rowBreaks count="1" manualBreakCount="1">
    <brk id="8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transitionEvaluation="1">
    <tabColor rgb="FF00FF00"/>
    <pageSetUpPr fitToPage="1"/>
  </sheetPr>
  <dimension ref="A1:Q232"/>
  <sheetViews>
    <sheetView defaultGridColor="0" colorId="22" zoomScaleNormal="100" workbookViewId="0">
      <pane xSplit="2" ySplit="7" topLeftCell="C8" activePane="bottomRight" state="frozenSplit"/>
      <selection activeCell="K45" sqref="K45"/>
      <selection pane="topRight" activeCell="K45" sqref="K45"/>
      <selection pane="bottomLeft" activeCell="K45" sqref="K45"/>
      <selection pane="bottomRight" activeCell="C8" sqref="C8"/>
    </sheetView>
  </sheetViews>
  <sheetFormatPr defaultColWidth="20.28515625" defaultRowHeight="12.75"/>
  <cols>
    <col min="1" max="2" width="10" style="491" customWidth="1"/>
    <col min="3" max="3" width="17" style="491" bestFit="1" customWidth="1"/>
    <col min="4" max="4" width="14" style="491" bestFit="1" customWidth="1"/>
    <col min="5" max="6" width="17" style="491" bestFit="1" customWidth="1"/>
    <col min="7" max="7" width="12.85546875" style="491" bestFit="1" customWidth="1"/>
    <col min="8" max="9" width="17" style="491" bestFit="1" customWidth="1"/>
    <col min="10" max="10" width="12.42578125" style="491" bestFit="1" customWidth="1"/>
    <col min="11" max="11" width="17" style="491" bestFit="1" customWidth="1"/>
    <col min="12" max="12" width="12" style="491" bestFit="1" customWidth="1"/>
    <col min="13" max="15" width="12.85546875" style="491" bestFit="1" customWidth="1"/>
    <col min="16" max="16" width="17.140625" style="491" bestFit="1" customWidth="1"/>
    <col min="17" max="17" width="17" style="491" bestFit="1" customWidth="1"/>
    <col min="18" max="16384" width="20.28515625" style="491"/>
  </cols>
  <sheetData>
    <row r="1" spans="1:17">
      <c r="C1" s="492" t="s">
        <v>54</v>
      </c>
      <c r="D1" s="492"/>
      <c r="E1" s="492" t="s">
        <v>54</v>
      </c>
      <c r="F1" s="492" t="s">
        <v>54</v>
      </c>
      <c r="G1" s="492"/>
      <c r="H1" s="492" t="s">
        <v>54</v>
      </c>
      <c r="I1" s="492" t="s">
        <v>54</v>
      </c>
      <c r="J1" s="492"/>
      <c r="K1" s="492" t="s">
        <v>54</v>
      </c>
      <c r="L1" s="492"/>
      <c r="M1" s="492"/>
      <c r="N1" s="492"/>
      <c r="O1" s="492"/>
      <c r="P1" s="492" t="s">
        <v>54</v>
      </c>
      <c r="Q1" s="493" t="s">
        <v>54</v>
      </c>
    </row>
    <row r="2" spans="1:17">
      <c r="C2" s="493" t="s">
        <v>57</v>
      </c>
      <c r="D2" s="492"/>
      <c r="E2" s="492" t="s">
        <v>57</v>
      </c>
      <c r="F2" s="492" t="s">
        <v>57</v>
      </c>
      <c r="G2" s="493"/>
      <c r="H2" s="492" t="s">
        <v>57</v>
      </c>
      <c r="I2" s="492" t="s">
        <v>57</v>
      </c>
      <c r="J2" s="492"/>
      <c r="K2" s="492" t="s">
        <v>57</v>
      </c>
      <c r="L2" s="492"/>
      <c r="M2" s="492"/>
      <c r="N2" s="492"/>
      <c r="O2" s="492"/>
      <c r="P2" s="492" t="s">
        <v>57</v>
      </c>
      <c r="Q2" s="493" t="s">
        <v>57</v>
      </c>
    </row>
    <row r="3" spans="1:17">
      <c r="A3" s="500" t="s">
        <v>144</v>
      </c>
      <c r="B3" s="498"/>
      <c r="C3" s="493" t="s">
        <v>226</v>
      </c>
      <c r="D3" s="493" t="s">
        <v>226</v>
      </c>
      <c r="E3" s="493" t="s">
        <v>226</v>
      </c>
      <c r="F3" s="493" t="s">
        <v>226</v>
      </c>
      <c r="G3" s="493" t="s">
        <v>226</v>
      </c>
      <c r="H3" s="493" t="s">
        <v>226</v>
      </c>
      <c r="I3" s="493" t="s">
        <v>226</v>
      </c>
      <c r="J3" s="493" t="s">
        <v>226</v>
      </c>
      <c r="K3" s="493" t="s">
        <v>226</v>
      </c>
      <c r="L3" s="493" t="s">
        <v>226</v>
      </c>
      <c r="M3" s="493" t="s">
        <v>226</v>
      </c>
      <c r="N3" s="493" t="s">
        <v>226</v>
      </c>
      <c r="O3" s="493" t="s">
        <v>226</v>
      </c>
      <c r="P3" s="493" t="s">
        <v>226</v>
      </c>
      <c r="Q3" s="493" t="s">
        <v>226</v>
      </c>
    </row>
    <row r="4" spans="1:17">
      <c r="A4" s="500" t="s">
        <v>63</v>
      </c>
      <c r="B4" s="498"/>
      <c r="C4" s="492" t="s">
        <v>0</v>
      </c>
      <c r="D4" s="492" t="s">
        <v>0</v>
      </c>
      <c r="E4" s="492" t="s">
        <v>0</v>
      </c>
      <c r="F4" s="492" t="s">
        <v>1</v>
      </c>
      <c r="G4" s="492" t="s">
        <v>1</v>
      </c>
      <c r="H4" s="492" t="s">
        <v>1</v>
      </c>
      <c r="I4" s="492" t="s">
        <v>2</v>
      </c>
      <c r="J4" s="492" t="s">
        <v>2</v>
      </c>
      <c r="K4" s="492" t="s">
        <v>2</v>
      </c>
      <c r="L4" s="492" t="s">
        <v>75</v>
      </c>
      <c r="M4" s="492" t="s">
        <v>60</v>
      </c>
      <c r="N4" s="492" t="s">
        <v>60</v>
      </c>
      <c r="O4" s="492" t="s">
        <v>60</v>
      </c>
      <c r="P4" s="492" t="s">
        <v>61</v>
      </c>
      <c r="Q4" s="492" t="s">
        <v>34</v>
      </c>
    </row>
    <row r="5" spans="1:17">
      <c r="A5" s="500" t="s">
        <v>72</v>
      </c>
      <c r="B5" s="498"/>
      <c r="C5" s="492" t="s">
        <v>230</v>
      </c>
      <c r="D5" s="492" t="s">
        <v>231</v>
      </c>
      <c r="E5" s="492" t="s">
        <v>232</v>
      </c>
      <c r="F5" s="492" t="s">
        <v>230</v>
      </c>
      <c r="G5" s="492" t="s">
        <v>231</v>
      </c>
      <c r="H5" s="492" t="s">
        <v>232</v>
      </c>
      <c r="I5" s="492" t="s">
        <v>230</v>
      </c>
      <c r="J5" s="492" t="s">
        <v>231</v>
      </c>
      <c r="K5" s="492" t="s">
        <v>232</v>
      </c>
      <c r="L5" s="492" t="s">
        <v>233</v>
      </c>
      <c r="M5" s="492" t="s">
        <v>76</v>
      </c>
      <c r="N5" s="492" t="s">
        <v>77</v>
      </c>
      <c r="O5" s="493" t="s">
        <v>64</v>
      </c>
      <c r="P5" s="492" t="s">
        <v>60</v>
      </c>
      <c r="Q5" s="492" t="s">
        <v>60</v>
      </c>
    </row>
    <row r="6" spans="1:17">
      <c r="A6" s="500" t="s">
        <v>145</v>
      </c>
      <c r="B6" s="498"/>
      <c r="C6" s="492" t="s">
        <v>249</v>
      </c>
      <c r="D6" s="492" t="s">
        <v>249</v>
      </c>
      <c r="E6" s="492" t="s">
        <v>249</v>
      </c>
      <c r="F6" s="492" t="s">
        <v>249</v>
      </c>
      <c r="G6" s="492" t="s">
        <v>249</v>
      </c>
      <c r="H6" s="492" t="s">
        <v>249</v>
      </c>
      <c r="I6" s="492" t="s">
        <v>249</v>
      </c>
      <c r="J6" s="492" t="s">
        <v>249</v>
      </c>
      <c r="K6" s="492" t="s">
        <v>249</v>
      </c>
      <c r="L6" s="492" t="s">
        <v>249</v>
      </c>
      <c r="M6" s="492" t="s">
        <v>250</v>
      </c>
      <c r="N6" s="492" t="s">
        <v>250</v>
      </c>
      <c r="O6" s="492" t="s">
        <v>250</v>
      </c>
      <c r="P6" s="505" t="s">
        <v>251</v>
      </c>
      <c r="Q6" s="505" t="s">
        <v>251</v>
      </c>
    </row>
    <row r="7" spans="1:17">
      <c r="A7" s="498" t="s">
        <v>146</v>
      </c>
      <c r="B7" s="498"/>
      <c r="C7" s="506" t="s">
        <v>147</v>
      </c>
      <c r="D7" s="492" t="s">
        <v>147</v>
      </c>
      <c r="E7" s="492" t="s">
        <v>147</v>
      </c>
      <c r="F7" s="507" t="s">
        <v>147</v>
      </c>
      <c r="G7" s="492" t="s">
        <v>147</v>
      </c>
      <c r="H7" s="492" t="s">
        <v>147</v>
      </c>
      <c r="I7" s="507" t="s">
        <v>147</v>
      </c>
      <c r="J7" s="508" t="s">
        <v>147</v>
      </c>
      <c r="K7" s="492" t="s">
        <v>147</v>
      </c>
      <c r="L7" s="509" t="s">
        <v>147</v>
      </c>
      <c r="M7" s="510" t="s">
        <v>147</v>
      </c>
      <c r="N7" s="510" t="s">
        <v>147</v>
      </c>
      <c r="O7" s="493" t="s">
        <v>147</v>
      </c>
      <c r="P7" s="511" t="s">
        <v>147</v>
      </c>
      <c r="Q7" s="511" t="s">
        <v>147</v>
      </c>
    </row>
    <row r="8" spans="1:17">
      <c r="A8" s="512">
        <v>2004</v>
      </c>
      <c r="B8" s="512">
        <v>1</v>
      </c>
      <c r="C8" s="513">
        <v>22114570</v>
      </c>
      <c r="D8" s="513">
        <v>-166558</v>
      </c>
      <c r="E8" s="513">
        <v>21948012</v>
      </c>
      <c r="F8" s="513">
        <v>9906993</v>
      </c>
      <c r="G8" s="513">
        <v>-355015</v>
      </c>
      <c r="H8" s="513">
        <v>9551978</v>
      </c>
      <c r="I8" s="513">
        <v>2781025</v>
      </c>
      <c r="J8" s="513">
        <v>-79263</v>
      </c>
      <c r="K8" s="513">
        <v>2701762</v>
      </c>
      <c r="L8" s="513">
        <v>206609</v>
      </c>
      <c r="M8" s="513">
        <v>1085969</v>
      </c>
      <c r="N8" s="513">
        <v>145996</v>
      </c>
      <c r="O8" s="513">
        <v>1231965</v>
      </c>
      <c r="P8" s="513">
        <v>35640326</v>
      </c>
      <c r="Q8" s="513">
        <v>34408361</v>
      </c>
    </row>
    <row r="9" spans="1:17">
      <c r="A9" s="512">
        <v>2004</v>
      </c>
      <c r="B9" s="512">
        <v>2</v>
      </c>
      <c r="C9" s="513">
        <v>20766591</v>
      </c>
      <c r="D9" s="513">
        <v>-1074008</v>
      </c>
      <c r="E9" s="513">
        <v>19692583</v>
      </c>
      <c r="F9" s="513">
        <v>9877404</v>
      </c>
      <c r="G9" s="513">
        <v>-254219</v>
      </c>
      <c r="H9" s="513">
        <v>9623185</v>
      </c>
      <c r="I9" s="513">
        <v>3119458</v>
      </c>
      <c r="J9" s="513">
        <v>91057</v>
      </c>
      <c r="K9" s="513">
        <v>3210515</v>
      </c>
      <c r="L9" s="513">
        <v>208916</v>
      </c>
      <c r="M9" s="513">
        <v>992659</v>
      </c>
      <c r="N9" s="513">
        <v>132419</v>
      </c>
      <c r="O9" s="513">
        <v>1125078</v>
      </c>
      <c r="P9" s="513">
        <v>33860277</v>
      </c>
      <c r="Q9" s="513">
        <v>32735199</v>
      </c>
    </row>
    <row r="10" spans="1:17">
      <c r="A10" s="512">
        <v>2004</v>
      </c>
      <c r="B10" s="512">
        <v>3</v>
      </c>
      <c r="C10" s="513">
        <v>17224129</v>
      </c>
      <c r="D10" s="513">
        <v>-669248</v>
      </c>
      <c r="E10" s="513">
        <v>16554881</v>
      </c>
      <c r="F10" s="513">
        <v>9530813</v>
      </c>
      <c r="G10" s="513">
        <v>60265</v>
      </c>
      <c r="H10" s="513">
        <v>9591078</v>
      </c>
      <c r="I10" s="513">
        <v>2341688</v>
      </c>
      <c r="J10" s="513">
        <v>301006</v>
      </c>
      <c r="K10" s="513">
        <v>2642694</v>
      </c>
      <c r="L10" s="513">
        <v>210023</v>
      </c>
      <c r="M10" s="513">
        <v>868948</v>
      </c>
      <c r="N10" s="513">
        <v>122400</v>
      </c>
      <c r="O10" s="513">
        <v>991348</v>
      </c>
      <c r="P10" s="513">
        <v>29990024</v>
      </c>
      <c r="Q10" s="513">
        <v>28998676</v>
      </c>
    </row>
    <row r="11" spans="1:17">
      <c r="A11" s="512">
        <v>2004</v>
      </c>
      <c r="B11" s="512">
        <v>4</v>
      </c>
      <c r="C11" s="513">
        <v>15764318</v>
      </c>
      <c r="D11" s="513">
        <v>-530829</v>
      </c>
      <c r="E11" s="513">
        <v>15233489</v>
      </c>
      <c r="F11" s="513">
        <v>9509871</v>
      </c>
      <c r="G11" s="513">
        <v>361058</v>
      </c>
      <c r="H11" s="513">
        <v>9870929</v>
      </c>
      <c r="I11" s="513">
        <v>3378862</v>
      </c>
      <c r="J11" s="513">
        <v>-46441</v>
      </c>
      <c r="K11" s="513">
        <v>3332421</v>
      </c>
      <c r="L11" s="513">
        <v>210023</v>
      </c>
      <c r="M11" s="513">
        <v>815014</v>
      </c>
      <c r="N11" s="513">
        <v>126184</v>
      </c>
      <c r="O11" s="513">
        <v>941198</v>
      </c>
      <c r="P11" s="513">
        <v>29588060</v>
      </c>
      <c r="Q11" s="513">
        <v>28646862</v>
      </c>
    </row>
    <row r="12" spans="1:17">
      <c r="A12" s="512">
        <v>2004</v>
      </c>
      <c r="B12" s="512">
        <v>5</v>
      </c>
      <c r="C12" s="513">
        <v>17299931</v>
      </c>
      <c r="D12" s="513">
        <v>3470157</v>
      </c>
      <c r="E12" s="513">
        <v>20770088</v>
      </c>
      <c r="F12" s="513">
        <v>10140441</v>
      </c>
      <c r="G12" s="513">
        <v>1713071</v>
      </c>
      <c r="H12" s="513">
        <v>11853512</v>
      </c>
      <c r="I12" s="513">
        <v>3354622</v>
      </c>
      <c r="J12" s="513">
        <v>309528</v>
      </c>
      <c r="K12" s="513">
        <v>3664150</v>
      </c>
      <c r="L12" s="513">
        <v>200346</v>
      </c>
      <c r="M12" s="513">
        <v>987829</v>
      </c>
      <c r="N12" s="513">
        <v>159554</v>
      </c>
      <c r="O12" s="513">
        <v>1147383</v>
      </c>
      <c r="P12" s="513">
        <v>37635479</v>
      </c>
      <c r="Q12" s="513">
        <v>36488096</v>
      </c>
    </row>
    <row r="13" spans="1:17">
      <c r="A13" s="512">
        <v>2004</v>
      </c>
      <c r="B13" s="512">
        <v>6</v>
      </c>
      <c r="C13" s="513">
        <v>23826134</v>
      </c>
      <c r="D13" s="513">
        <v>627839</v>
      </c>
      <c r="E13" s="513">
        <v>24453973</v>
      </c>
      <c r="F13" s="513">
        <v>11608609</v>
      </c>
      <c r="G13" s="513">
        <v>-609390</v>
      </c>
      <c r="H13" s="513">
        <v>10999219</v>
      </c>
      <c r="I13" s="513">
        <v>3674784</v>
      </c>
      <c r="J13" s="513">
        <v>403297</v>
      </c>
      <c r="K13" s="513">
        <v>4078081</v>
      </c>
      <c r="L13" s="513">
        <v>210209</v>
      </c>
      <c r="M13" s="513">
        <v>1136567</v>
      </c>
      <c r="N13" s="513">
        <v>175664</v>
      </c>
      <c r="O13" s="513">
        <v>1312231</v>
      </c>
      <c r="P13" s="513">
        <v>41053713</v>
      </c>
      <c r="Q13" s="513">
        <v>39741482</v>
      </c>
    </row>
    <row r="14" spans="1:17">
      <c r="A14" s="524">
        <v>2004</v>
      </c>
      <c r="B14" s="524">
        <v>7</v>
      </c>
      <c r="C14" s="522">
        <v>25325414</v>
      </c>
      <c r="D14" s="525">
        <v>825521</v>
      </c>
      <c r="E14" s="522">
        <v>26150935</v>
      </c>
      <c r="F14" s="525">
        <v>11796457</v>
      </c>
      <c r="G14" s="525">
        <v>171601</v>
      </c>
      <c r="H14" s="522">
        <v>11968058</v>
      </c>
      <c r="I14" s="525">
        <v>3854986</v>
      </c>
      <c r="J14" s="525">
        <v>-553</v>
      </c>
      <c r="K14" s="522">
        <v>3854433</v>
      </c>
      <c r="L14" s="522">
        <v>208831</v>
      </c>
      <c r="M14" s="522">
        <v>1233020</v>
      </c>
      <c r="N14" s="522">
        <v>190470</v>
      </c>
      <c r="O14" s="525">
        <v>1423490</v>
      </c>
      <c r="P14" s="522">
        <v>43605747</v>
      </c>
      <c r="Q14" s="522">
        <v>42182257</v>
      </c>
    </row>
    <row r="15" spans="1:17">
      <c r="A15" s="524">
        <v>2004</v>
      </c>
      <c r="B15" s="524">
        <v>8</v>
      </c>
      <c r="C15" s="522">
        <v>26208854</v>
      </c>
      <c r="D15" s="525">
        <v>618501</v>
      </c>
      <c r="E15" s="522">
        <v>26827355</v>
      </c>
      <c r="F15" s="525">
        <v>12084740</v>
      </c>
      <c r="G15" s="525">
        <v>113550</v>
      </c>
      <c r="H15" s="522">
        <v>12198290</v>
      </c>
      <c r="I15" s="525">
        <v>4130870</v>
      </c>
      <c r="J15" s="525">
        <v>-54883</v>
      </c>
      <c r="K15" s="522">
        <v>4075987</v>
      </c>
      <c r="L15" s="522">
        <v>209117</v>
      </c>
      <c r="M15" s="522">
        <v>1230242</v>
      </c>
      <c r="N15" s="522">
        <v>192187</v>
      </c>
      <c r="O15" s="525">
        <v>1422429</v>
      </c>
      <c r="P15" s="522">
        <v>44733178</v>
      </c>
      <c r="Q15" s="522">
        <v>43310749</v>
      </c>
    </row>
    <row r="16" spans="1:17">
      <c r="A16" s="524">
        <v>2004</v>
      </c>
      <c r="B16" s="524">
        <v>9</v>
      </c>
      <c r="C16" s="522">
        <v>24014831</v>
      </c>
      <c r="D16" s="525">
        <v>-2725862</v>
      </c>
      <c r="E16" s="522">
        <v>21288969</v>
      </c>
      <c r="F16" s="525">
        <v>11699821</v>
      </c>
      <c r="G16" s="525">
        <v>-799505</v>
      </c>
      <c r="H16" s="522">
        <v>10900316</v>
      </c>
      <c r="I16" s="525">
        <v>3883135</v>
      </c>
      <c r="J16" s="525">
        <v>-698</v>
      </c>
      <c r="K16" s="522">
        <v>3882437</v>
      </c>
      <c r="L16" s="522">
        <v>209478</v>
      </c>
      <c r="M16" s="522">
        <v>1095248</v>
      </c>
      <c r="N16" s="522">
        <v>168779</v>
      </c>
      <c r="O16" s="525">
        <v>1264027</v>
      </c>
      <c r="P16" s="522">
        <v>37545227</v>
      </c>
      <c r="Q16" s="522">
        <v>36281200</v>
      </c>
    </row>
    <row r="17" spans="1:17">
      <c r="A17" s="524">
        <v>2004</v>
      </c>
      <c r="B17" s="524">
        <v>10</v>
      </c>
      <c r="C17" s="522">
        <v>19364115</v>
      </c>
      <c r="D17" s="525">
        <v>-2052304</v>
      </c>
      <c r="E17" s="522">
        <v>17311811</v>
      </c>
      <c r="F17" s="525">
        <v>10858102</v>
      </c>
      <c r="G17" s="525">
        <v>-465002</v>
      </c>
      <c r="H17" s="522">
        <v>10393100</v>
      </c>
      <c r="I17" s="525">
        <v>3309857</v>
      </c>
      <c r="J17" s="525">
        <v>-85421</v>
      </c>
      <c r="K17" s="522">
        <v>3224436</v>
      </c>
      <c r="L17" s="522">
        <v>209712</v>
      </c>
      <c r="M17" s="522">
        <v>970674</v>
      </c>
      <c r="N17" s="522">
        <v>149255</v>
      </c>
      <c r="O17" s="525">
        <v>1119929</v>
      </c>
      <c r="P17" s="522">
        <v>32258988</v>
      </c>
      <c r="Q17" s="522">
        <v>31139059</v>
      </c>
    </row>
    <row r="18" spans="1:17">
      <c r="A18" s="530">
        <v>2004</v>
      </c>
      <c r="B18" s="530">
        <v>11</v>
      </c>
      <c r="C18" s="522">
        <v>16306176</v>
      </c>
      <c r="D18" s="525">
        <v>-549918</v>
      </c>
      <c r="E18" s="525">
        <v>15756258</v>
      </c>
      <c r="F18" s="525">
        <v>9756116</v>
      </c>
      <c r="G18" s="525">
        <v>113375</v>
      </c>
      <c r="H18" s="525">
        <v>9869491</v>
      </c>
      <c r="I18" s="525">
        <v>3109079</v>
      </c>
      <c r="J18" s="525">
        <v>40942</v>
      </c>
      <c r="K18" s="525">
        <v>3150021</v>
      </c>
      <c r="L18" s="522">
        <v>210022</v>
      </c>
      <c r="M18" s="522">
        <v>915277</v>
      </c>
      <c r="N18" s="522">
        <v>130610</v>
      </c>
      <c r="O18" s="525">
        <v>1045887</v>
      </c>
      <c r="P18" s="525">
        <v>30031679</v>
      </c>
      <c r="Q18" s="525">
        <v>28985792</v>
      </c>
    </row>
    <row r="19" spans="1:17">
      <c r="A19" s="491">
        <v>2004</v>
      </c>
      <c r="B19" s="491">
        <v>12</v>
      </c>
      <c r="C19" s="522">
        <v>17780368</v>
      </c>
      <c r="D19" s="531">
        <v>1468040</v>
      </c>
      <c r="E19" s="531">
        <v>19248408</v>
      </c>
      <c r="F19" s="525">
        <v>9746323</v>
      </c>
      <c r="G19" s="531">
        <v>516078</v>
      </c>
      <c r="H19" s="531">
        <v>10262401</v>
      </c>
      <c r="I19" s="525">
        <v>2984086</v>
      </c>
      <c r="J19" s="531">
        <v>61098</v>
      </c>
      <c r="K19" s="531">
        <v>3045184</v>
      </c>
      <c r="L19" s="522">
        <v>210289</v>
      </c>
      <c r="M19" s="522">
        <v>1060259</v>
      </c>
      <c r="N19" s="522">
        <v>141625</v>
      </c>
      <c r="O19" s="531">
        <v>1201884</v>
      </c>
      <c r="P19" s="531">
        <v>33968166</v>
      </c>
      <c r="Q19" s="531">
        <v>32766282</v>
      </c>
    </row>
    <row r="20" spans="1:17">
      <c r="B20" s="492" t="s">
        <v>112</v>
      </c>
      <c r="C20" s="525">
        <v>245995431</v>
      </c>
      <c r="D20" s="531">
        <v>-758669</v>
      </c>
      <c r="E20" s="531">
        <v>245236762</v>
      </c>
      <c r="F20" s="522">
        <v>126515690</v>
      </c>
      <c r="G20" s="522">
        <v>565867</v>
      </c>
      <c r="H20" s="531">
        <v>127081557</v>
      </c>
      <c r="I20" s="522">
        <v>39922452</v>
      </c>
      <c r="J20" s="522">
        <v>939669</v>
      </c>
      <c r="K20" s="522">
        <v>40862121</v>
      </c>
      <c r="L20" s="525">
        <v>2503575</v>
      </c>
      <c r="M20" s="525">
        <v>12391706</v>
      </c>
      <c r="N20" s="525">
        <v>1835143</v>
      </c>
      <c r="O20" s="531">
        <v>14226849</v>
      </c>
      <c r="P20" s="531">
        <v>429910864</v>
      </c>
      <c r="Q20" s="531">
        <v>415684015</v>
      </c>
    </row>
    <row r="21" spans="1:17">
      <c r="A21" s="491">
        <v>2005</v>
      </c>
      <c r="B21" s="491">
        <v>1</v>
      </c>
      <c r="C21" s="522">
        <v>21952541</v>
      </c>
      <c r="D21" s="525">
        <v>382773</v>
      </c>
      <c r="E21" s="525">
        <v>22335314</v>
      </c>
      <c r="F21" s="525">
        <v>10256860</v>
      </c>
      <c r="G21" s="525">
        <v>-726273</v>
      </c>
      <c r="H21" s="522">
        <v>9530587</v>
      </c>
      <c r="I21" s="525">
        <v>2981300</v>
      </c>
      <c r="J21" s="525">
        <v>-146606</v>
      </c>
      <c r="K21" s="525">
        <v>2834694</v>
      </c>
      <c r="L21" s="522">
        <v>210588</v>
      </c>
      <c r="M21" s="522">
        <v>1193988</v>
      </c>
      <c r="N21" s="522">
        <v>158225</v>
      </c>
      <c r="O21" s="525">
        <v>1352213</v>
      </c>
      <c r="P21" s="522">
        <v>36263396</v>
      </c>
      <c r="Q21" s="513">
        <v>34911183</v>
      </c>
    </row>
    <row r="22" spans="1:17">
      <c r="A22" s="491">
        <v>2005</v>
      </c>
      <c r="B22" s="491">
        <v>2</v>
      </c>
      <c r="C22" s="522">
        <v>20171088</v>
      </c>
      <c r="D22" s="525">
        <v>-1927390</v>
      </c>
      <c r="E22" s="525">
        <v>18243698</v>
      </c>
      <c r="F22" s="525">
        <v>10034635</v>
      </c>
      <c r="G22" s="525">
        <v>-875400</v>
      </c>
      <c r="H22" s="522">
        <v>9159235</v>
      </c>
      <c r="I22" s="525">
        <v>2951384</v>
      </c>
      <c r="J22" s="525">
        <v>-59270</v>
      </c>
      <c r="K22" s="525">
        <v>2892114</v>
      </c>
      <c r="L22" s="522">
        <v>210917</v>
      </c>
      <c r="M22" s="522">
        <v>981892</v>
      </c>
      <c r="N22" s="522">
        <v>133268</v>
      </c>
      <c r="O22" s="525">
        <v>1115160</v>
      </c>
      <c r="P22" s="522">
        <v>31621124</v>
      </c>
      <c r="Q22" s="513">
        <v>30505964</v>
      </c>
    </row>
    <row r="23" spans="1:17">
      <c r="A23" s="491">
        <v>2005</v>
      </c>
      <c r="B23" s="491">
        <v>3</v>
      </c>
      <c r="C23" s="522">
        <v>16801858</v>
      </c>
      <c r="D23" s="525">
        <v>68021</v>
      </c>
      <c r="E23" s="525">
        <v>16869879</v>
      </c>
      <c r="F23" s="525">
        <v>9667039</v>
      </c>
      <c r="G23" s="525">
        <v>524653</v>
      </c>
      <c r="H23" s="522">
        <v>10191692</v>
      </c>
      <c r="I23" s="525">
        <v>3077790</v>
      </c>
      <c r="J23" s="525">
        <v>107324</v>
      </c>
      <c r="K23" s="525">
        <v>3185114</v>
      </c>
      <c r="L23" s="522">
        <v>211218</v>
      </c>
      <c r="M23" s="522">
        <v>970534</v>
      </c>
      <c r="N23" s="522">
        <v>136497</v>
      </c>
      <c r="O23" s="525">
        <v>1107031</v>
      </c>
      <c r="P23" s="522">
        <v>31564934</v>
      </c>
      <c r="Q23" s="513">
        <v>30457903</v>
      </c>
    </row>
    <row r="24" spans="1:17">
      <c r="A24" s="491">
        <v>2005</v>
      </c>
      <c r="B24" s="491">
        <v>4</v>
      </c>
      <c r="C24" s="522">
        <v>16526817</v>
      </c>
      <c r="D24" s="525">
        <v>26995</v>
      </c>
      <c r="E24" s="525">
        <v>16553812</v>
      </c>
      <c r="F24" s="525">
        <v>9827762</v>
      </c>
      <c r="G24" s="525">
        <v>379231</v>
      </c>
      <c r="H24" s="522">
        <v>10206993</v>
      </c>
      <c r="I24" s="525">
        <v>3143635</v>
      </c>
      <c r="J24" s="525">
        <v>37457</v>
      </c>
      <c r="K24" s="525">
        <v>3181092</v>
      </c>
      <c r="L24" s="522">
        <v>211474</v>
      </c>
      <c r="M24" s="522">
        <v>908540</v>
      </c>
      <c r="N24" s="522">
        <v>139238</v>
      </c>
      <c r="O24" s="525">
        <v>1047778</v>
      </c>
      <c r="P24" s="522">
        <v>31201149</v>
      </c>
      <c r="Q24" s="513">
        <v>30153371</v>
      </c>
    </row>
    <row r="25" spans="1:17">
      <c r="A25" s="491">
        <v>2005</v>
      </c>
      <c r="B25" s="491">
        <v>5</v>
      </c>
      <c r="C25" s="522">
        <v>18261977</v>
      </c>
      <c r="D25" s="525">
        <v>3076867</v>
      </c>
      <c r="E25" s="525">
        <v>21338844</v>
      </c>
      <c r="F25" s="525">
        <v>10375725</v>
      </c>
      <c r="G25" s="525">
        <v>1454858</v>
      </c>
      <c r="H25" s="522">
        <v>11830583</v>
      </c>
      <c r="I25" s="525">
        <v>3416637</v>
      </c>
      <c r="J25" s="525">
        <v>98527</v>
      </c>
      <c r="K25" s="525">
        <v>3515164</v>
      </c>
      <c r="L25" s="522">
        <v>211790</v>
      </c>
      <c r="M25" s="522">
        <v>1083088</v>
      </c>
      <c r="N25" s="522">
        <v>166091</v>
      </c>
      <c r="O25" s="525">
        <v>1249179</v>
      </c>
      <c r="P25" s="522">
        <v>38145560</v>
      </c>
      <c r="Q25" s="531">
        <v>36896381</v>
      </c>
    </row>
    <row r="26" spans="1:17">
      <c r="A26" s="491">
        <v>2005</v>
      </c>
      <c r="B26" s="491">
        <v>6</v>
      </c>
      <c r="C26" s="522">
        <v>23155475</v>
      </c>
      <c r="D26" s="525">
        <v>1857044</v>
      </c>
      <c r="E26" s="525">
        <v>25012519</v>
      </c>
      <c r="F26" s="525">
        <v>11691305</v>
      </c>
      <c r="G26" s="525">
        <v>239547</v>
      </c>
      <c r="H26" s="522">
        <v>11930852</v>
      </c>
      <c r="I26" s="525">
        <v>4073014</v>
      </c>
      <c r="J26" s="525">
        <v>69781</v>
      </c>
      <c r="K26" s="525">
        <v>4142795</v>
      </c>
      <c r="L26" s="522">
        <v>212167</v>
      </c>
      <c r="M26" s="522">
        <v>1210347</v>
      </c>
      <c r="N26" s="522">
        <v>182696</v>
      </c>
      <c r="O26" s="525">
        <v>1393043</v>
      </c>
      <c r="P26" s="522">
        <v>42691376</v>
      </c>
      <c r="Q26" s="531">
        <v>41298333</v>
      </c>
    </row>
    <row r="27" spans="1:17">
      <c r="A27" s="491">
        <v>2005</v>
      </c>
      <c r="B27" s="491">
        <v>7</v>
      </c>
      <c r="C27" s="522">
        <v>25463997</v>
      </c>
      <c r="D27" s="525">
        <v>887119</v>
      </c>
      <c r="E27" s="525">
        <v>26351116</v>
      </c>
      <c r="F27" s="525">
        <v>12123502</v>
      </c>
      <c r="G27" s="525">
        <v>123382</v>
      </c>
      <c r="H27" s="522">
        <v>12246884</v>
      </c>
      <c r="I27" s="525">
        <v>4117424</v>
      </c>
      <c r="J27" s="525">
        <v>-2338</v>
      </c>
      <c r="K27" s="525">
        <v>4115086</v>
      </c>
      <c r="L27" s="522">
        <v>212406</v>
      </c>
      <c r="M27" s="522">
        <v>1298566</v>
      </c>
      <c r="N27" s="522">
        <v>198137</v>
      </c>
      <c r="O27" s="525">
        <v>1496703</v>
      </c>
      <c r="P27" s="522">
        <v>44422195</v>
      </c>
      <c r="Q27" s="531">
        <v>42925492</v>
      </c>
    </row>
    <row r="28" spans="1:17">
      <c r="A28" s="491">
        <v>2005</v>
      </c>
      <c r="B28" s="491">
        <v>8</v>
      </c>
      <c r="C28" s="522">
        <v>26568710</v>
      </c>
      <c r="D28" s="531">
        <v>685702</v>
      </c>
      <c r="E28" s="531">
        <v>27254412</v>
      </c>
      <c r="F28" s="525">
        <v>12427690</v>
      </c>
      <c r="G28" s="525">
        <v>125555</v>
      </c>
      <c r="H28" s="522">
        <v>12553245</v>
      </c>
      <c r="I28" s="525">
        <v>4086166</v>
      </c>
      <c r="J28" s="531">
        <v>-65359</v>
      </c>
      <c r="K28" s="531">
        <v>4020807</v>
      </c>
      <c r="L28" s="522">
        <v>212691</v>
      </c>
      <c r="M28" s="522">
        <v>1295224</v>
      </c>
      <c r="N28" s="522">
        <v>199893</v>
      </c>
      <c r="O28" s="525">
        <v>1495117</v>
      </c>
      <c r="P28" s="522">
        <v>45536272</v>
      </c>
      <c r="Q28" s="531">
        <v>44041155</v>
      </c>
    </row>
    <row r="29" spans="1:17">
      <c r="A29" s="491">
        <v>2005</v>
      </c>
      <c r="B29" s="491">
        <v>9</v>
      </c>
      <c r="C29" s="522">
        <v>24280881</v>
      </c>
      <c r="D29" s="531">
        <v>-2738300</v>
      </c>
      <c r="E29" s="531">
        <v>21542581</v>
      </c>
      <c r="F29" s="525">
        <v>11992290</v>
      </c>
      <c r="G29" s="525">
        <v>-786873</v>
      </c>
      <c r="H29" s="522">
        <v>11205417</v>
      </c>
      <c r="I29" s="525">
        <v>3869580</v>
      </c>
      <c r="J29" s="531">
        <v>9498</v>
      </c>
      <c r="K29" s="531">
        <v>3879078</v>
      </c>
      <c r="L29" s="522">
        <v>213057</v>
      </c>
      <c r="M29" s="522">
        <v>1150967</v>
      </c>
      <c r="N29" s="522">
        <v>175744</v>
      </c>
      <c r="O29" s="525">
        <v>1326711</v>
      </c>
      <c r="P29" s="522">
        <v>38166844</v>
      </c>
      <c r="Q29" s="531">
        <v>36840133</v>
      </c>
    </row>
    <row r="30" spans="1:17">
      <c r="A30" s="491">
        <v>2005</v>
      </c>
      <c r="B30" s="491">
        <v>10</v>
      </c>
      <c r="C30" s="522">
        <v>19657415</v>
      </c>
      <c r="D30" s="531">
        <v>-2117315</v>
      </c>
      <c r="E30" s="531">
        <v>17540100</v>
      </c>
      <c r="F30" s="525">
        <v>11152070</v>
      </c>
      <c r="G30" s="525">
        <v>-440067</v>
      </c>
      <c r="H30" s="522">
        <v>10712003</v>
      </c>
      <c r="I30" s="525">
        <v>3295178</v>
      </c>
      <c r="J30" s="531">
        <v>-88004</v>
      </c>
      <c r="K30" s="531">
        <v>3207174</v>
      </c>
      <c r="L30" s="522">
        <v>213290</v>
      </c>
      <c r="M30" s="522">
        <v>1018408</v>
      </c>
      <c r="N30" s="522">
        <v>155785</v>
      </c>
      <c r="O30" s="525">
        <v>1174193</v>
      </c>
      <c r="P30" s="522">
        <v>32846760</v>
      </c>
      <c r="Q30" s="531">
        <v>31672567</v>
      </c>
    </row>
    <row r="31" spans="1:17">
      <c r="A31" s="491">
        <v>2005</v>
      </c>
      <c r="B31" s="491">
        <v>11</v>
      </c>
      <c r="C31" s="522">
        <v>16635031</v>
      </c>
      <c r="D31" s="531">
        <v>-612607</v>
      </c>
      <c r="E31" s="531">
        <v>16022424</v>
      </c>
      <c r="F31" s="525">
        <v>10061183</v>
      </c>
      <c r="G31" s="525">
        <v>153930</v>
      </c>
      <c r="H31" s="522">
        <v>10215113</v>
      </c>
      <c r="I31" s="525">
        <v>3104017</v>
      </c>
      <c r="J31" s="531">
        <v>44503</v>
      </c>
      <c r="K31" s="531">
        <v>3148520</v>
      </c>
      <c r="L31" s="522">
        <v>213609</v>
      </c>
      <c r="M31" s="522">
        <v>957440</v>
      </c>
      <c r="N31" s="522">
        <v>136480</v>
      </c>
      <c r="O31" s="525">
        <v>1093920</v>
      </c>
      <c r="P31" s="522">
        <v>30693586</v>
      </c>
      <c r="Q31" s="531">
        <v>29599666</v>
      </c>
    </row>
    <row r="32" spans="1:17">
      <c r="A32" s="491">
        <v>2005</v>
      </c>
      <c r="B32" s="491">
        <v>12</v>
      </c>
      <c r="C32" s="522">
        <v>18083140</v>
      </c>
      <c r="D32" s="531">
        <v>1502694</v>
      </c>
      <c r="E32" s="531">
        <v>19585834</v>
      </c>
      <c r="F32" s="525">
        <v>10027940</v>
      </c>
      <c r="G32" s="525">
        <v>481818</v>
      </c>
      <c r="H32" s="522">
        <v>10509758</v>
      </c>
      <c r="I32" s="525">
        <v>2950836</v>
      </c>
      <c r="J32" s="531">
        <v>57938</v>
      </c>
      <c r="K32" s="531">
        <v>3008774</v>
      </c>
      <c r="L32" s="522">
        <v>213877</v>
      </c>
      <c r="M32" s="522">
        <v>1104369</v>
      </c>
      <c r="N32" s="522">
        <v>147892</v>
      </c>
      <c r="O32" s="525">
        <v>1252261</v>
      </c>
      <c r="P32" s="522">
        <v>34570504</v>
      </c>
      <c r="Q32" s="531">
        <v>33318243</v>
      </c>
    </row>
    <row r="33" spans="1:17">
      <c r="B33" s="492" t="s">
        <v>112</v>
      </c>
      <c r="C33" s="525">
        <v>247558930</v>
      </c>
      <c r="D33" s="513">
        <v>1091603</v>
      </c>
      <c r="E33" s="513">
        <v>248650533</v>
      </c>
      <c r="F33" s="513">
        <v>129638001</v>
      </c>
      <c r="G33" s="513">
        <v>654361</v>
      </c>
      <c r="H33" s="531">
        <v>130292362</v>
      </c>
      <c r="I33" s="513">
        <v>41066961</v>
      </c>
      <c r="J33" s="513">
        <v>63451</v>
      </c>
      <c r="K33" s="513">
        <v>41130412</v>
      </c>
      <c r="L33" s="531">
        <v>2547084</v>
      </c>
      <c r="M33" s="531">
        <v>13173363</v>
      </c>
      <c r="N33" s="531">
        <v>1929946</v>
      </c>
      <c r="O33" s="531">
        <v>15103309</v>
      </c>
      <c r="P33" s="531">
        <v>437723700</v>
      </c>
      <c r="Q33" s="531">
        <v>422620391</v>
      </c>
    </row>
    <row r="34" spans="1:17">
      <c r="A34" s="491">
        <v>2006</v>
      </c>
      <c r="B34" s="491">
        <v>1</v>
      </c>
      <c r="C34" s="522">
        <v>22370465</v>
      </c>
      <c r="D34" s="531">
        <v>519571</v>
      </c>
      <c r="E34" s="531">
        <v>22890036</v>
      </c>
      <c r="F34" s="525">
        <v>10533173</v>
      </c>
      <c r="G34" s="525">
        <v>-809488</v>
      </c>
      <c r="H34" s="522">
        <v>9723685</v>
      </c>
      <c r="I34" s="525">
        <v>2959743</v>
      </c>
      <c r="J34" s="531">
        <v>-157905</v>
      </c>
      <c r="K34" s="531">
        <v>2801838</v>
      </c>
      <c r="L34" s="522">
        <v>214172</v>
      </c>
      <c r="M34" s="522">
        <v>1244690</v>
      </c>
      <c r="N34" s="522">
        <v>164959</v>
      </c>
      <c r="O34" s="525">
        <v>1409649</v>
      </c>
      <c r="P34" s="522">
        <v>37039380</v>
      </c>
      <c r="Q34" s="531">
        <v>35629731</v>
      </c>
    </row>
    <row r="35" spans="1:17">
      <c r="A35" s="491">
        <v>2006</v>
      </c>
      <c r="B35" s="491">
        <v>2</v>
      </c>
      <c r="C35" s="522">
        <v>20570242</v>
      </c>
      <c r="D35" s="531">
        <v>-1957214</v>
      </c>
      <c r="E35" s="531">
        <v>18613028</v>
      </c>
      <c r="F35" s="525">
        <v>10359191</v>
      </c>
      <c r="G35" s="525">
        <v>-838267</v>
      </c>
      <c r="H35" s="522">
        <v>9520924</v>
      </c>
      <c r="I35" s="525">
        <v>2923332</v>
      </c>
      <c r="J35" s="531">
        <v>-58757</v>
      </c>
      <c r="K35" s="531">
        <v>2864575</v>
      </c>
      <c r="L35" s="522">
        <v>214498</v>
      </c>
      <c r="M35" s="522">
        <v>1025219</v>
      </c>
      <c r="N35" s="522">
        <v>139095</v>
      </c>
      <c r="O35" s="525">
        <v>1164314</v>
      </c>
      <c r="P35" s="522">
        <v>32377339</v>
      </c>
      <c r="Q35" s="531">
        <v>31213025</v>
      </c>
    </row>
    <row r="36" spans="1:17">
      <c r="A36" s="491">
        <v>2006</v>
      </c>
      <c r="B36" s="491">
        <v>3</v>
      </c>
      <c r="C36" s="522">
        <v>16999865</v>
      </c>
      <c r="D36" s="531">
        <v>-33339</v>
      </c>
      <c r="E36" s="531">
        <v>16966526</v>
      </c>
      <c r="F36" s="525">
        <v>9956625</v>
      </c>
      <c r="G36" s="525">
        <v>576066</v>
      </c>
      <c r="H36" s="522">
        <v>10532691</v>
      </c>
      <c r="I36" s="525">
        <v>3030939</v>
      </c>
      <c r="J36" s="531">
        <v>123621</v>
      </c>
      <c r="K36" s="531">
        <v>3154560</v>
      </c>
      <c r="L36" s="522">
        <v>214797</v>
      </c>
      <c r="M36" s="522">
        <v>1014620</v>
      </c>
      <c r="N36" s="522">
        <v>142573</v>
      </c>
      <c r="O36" s="525">
        <v>1157193</v>
      </c>
      <c r="P36" s="522">
        <v>32025767</v>
      </c>
      <c r="Q36" s="531">
        <v>30868574</v>
      </c>
    </row>
    <row r="37" spans="1:17">
      <c r="A37" s="491">
        <v>2006</v>
      </c>
      <c r="B37" s="491">
        <v>4</v>
      </c>
      <c r="C37" s="522">
        <v>16809022</v>
      </c>
      <c r="D37" s="531">
        <v>-70395</v>
      </c>
      <c r="E37" s="531">
        <v>16738627</v>
      </c>
      <c r="F37" s="525">
        <v>10157546</v>
      </c>
      <c r="G37" s="525">
        <v>324536</v>
      </c>
      <c r="H37" s="522">
        <v>10482082</v>
      </c>
      <c r="I37" s="525">
        <v>3109054</v>
      </c>
      <c r="J37" s="531">
        <v>33466</v>
      </c>
      <c r="K37" s="531">
        <v>3142520</v>
      </c>
      <c r="L37" s="522">
        <v>215052</v>
      </c>
      <c r="M37" s="522">
        <v>950145</v>
      </c>
      <c r="N37" s="522">
        <v>145356</v>
      </c>
      <c r="O37" s="525">
        <v>1095501</v>
      </c>
      <c r="P37" s="522">
        <v>31673782</v>
      </c>
      <c r="Q37" s="531">
        <v>30578281</v>
      </c>
    </row>
    <row r="38" spans="1:17">
      <c r="A38" s="491">
        <v>2006</v>
      </c>
      <c r="B38" s="491">
        <v>5</v>
      </c>
      <c r="C38" s="522">
        <v>19043379</v>
      </c>
      <c r="D38" s="531">
        <v>3203128</v>
      </c>
      <c r="E38" s="531">
        <v>22246507</v>
      </c>
      <c r="F38" s="525">
        <v>10843813</v>
      </c>
      <c r="G38" s="525">
        <v>1549323</v>
      </c>
      <c r="H38" s="522">
        <v>12393136</v>
      </c>
      <c r="I38" s="525">
        <v>3410242</v>
      </c>
      <c r="J38" s="531">
        <v>88647</v>
      </c>
      <c r="K38" s="531">
        <v>3498889</v>
      </c>
      <c r="L38" s="522">
        <v>215370</v>
      </c>
      <c r="M38" s="522">
        <v>1130021</v>
      </c>
      <c r="N38" s="522">
        <v>172997</v>
      </c>
      <c r="O38" s="525">
        <v>1303018</v>
      </c>
      <c r="P38" s="522">
        <v>39656920</v>
      </c>
      <c r="Q38" s="531">
        <v>38353902</v>
      </c>
    </row>
    <row r="39" spans="1:17">
      <c r="A39" s="491">
        <v>2006</v>
      </c>
      <c r="B39" s="491">
        <v>6</v>
      </c>
      <c r="C39" s="522">
        <v>23790989</v>
      </c>
      <c r="D39" s="531">
        <v>1945931</v>
      </c>
      <c r="E39" s="531">
        <v>25736920</v>
      </c>
      <c r="F39" s="525">
        <v>12113968</v>
      </c>
      <c r="G39" s="525">
        <v>178759</v>
      </c>
      <c r="H39" s="522">
        <v>12292727</v>
      </c>
      <c r="I39" s="525">
        <v>4117965</v>
      </c>
      <c r="J39" s="531">
        <v>75368</v>
      </c>
      <c r="K39" s="531">
        <v>4193333</v>
      </c>
      <c r="L39" s="522">
        <v>215747</v>
      </c>
      <c r="M39" s="522">
        <v>1260303</v>
      </c>
      <c r="N39" s="522">
        <v>189982</v>
      </c>
      <c r="O39" s="525">
        <v>1450285</v>
      </c>
      <c r="P39" s="522">
        <v>43889012</v>
      </c>
      <c r="Q39" s="531">
        <v>42438727</v>
      </c>
    </row>
    <row r="40" spans="1:17">
      <c r="A40" s="491">
        <v>2006</v>
      </c>
      <c r="B40" s="491">
        <v>7</v>
      </c>
      <c r="C40" s="522">
        <v>26263828</v>
      </c>
      <c r="D40" s="531">
        <v>926404</v>
      </c>
      <c r="E40" s="531">
        <v>27190232</v>
      </c>
      <c r="F40" s="525">
        <v>12592964</v>
      </c>
      <c r="G40" s="525">
        <v>133778</v>
      </c>
      <c r="H40" s="522">
        <v>12726742</v>
      </c>
      <c r="I40" s="525">
        <v>4197356</v>
      </c>
      <c r="J40" s="531">
        <v>-6668</v>
      </c>
      <c r="K40" s="531">
        <v>4190688</v>
      </c>
      <c r="L40" s="522">
        <v>215990</v>
      </c>
      <c r="M40" s="522">
        <v>1351421</v>
      </c>
      <c r="N40" s="522">
        <v>205936</v>
      </c>
      <c r="O40" s="525">
        <v>1557357</v>
      </c>
      <c r="P40" s="522">
        <v>45881009</v>
      </c>
      <c r="Q40" s="531">
        <v>44323652</v>
      </c>
    </row>
    <row r="41" spans="1:17">
      <c r="A41" s="491">
        <v>2006</v>
      </c>
      <c r="B41" s="491">
        <v>8</v>
      </c>
      <c r="C41" s="522">
        <v>27274314</v>
      </c>
      <c r="D41" s="531">
        <v>733607</v>
      </c>
      <c r="E41" s="531">
        <v>28007921</v>
      </c>
      <c r="F41" s="525">
        <v>12856060</v>
      </c>
      <c r="G41" s="525">
        <v>116171</v>
      </c>
      <c r="H41" s="522">
        <v>12972231</v>
      </c>
      <c r="I41" s="525">
        <v>4137463</v>
      </c>
      <c r="J41" s="531">
        <v>-67807</v>
      </c>
      <c r="K41" s="531">
        <v>4069656</v>
      </c>
      <c r="L41" s="522">
        <v>216272</v>
      </c>
      <c r="M41" s="522">
        <v>1347854</v>
      </c>
      <c r="N41" s="522">
        <v>207722</v>
      </c>
      <c r="O41" s="525">
        <v>1555576</v>
      </c>
      <c r="P41" s="522">
        <v>46821656</v>
      </c>
      <c r="Q41" s="531">
        <v>45266080</v>
      </c>
    </row>
    <row r="42" spans="1:17">
      <c r="A42" s="491">
        <v>2006</v>
      </c>
      <c r="B42" s="491">
        <v>9</v>
      </c>
      <c r="C42" s="522">
        <v>24921158</v>
      </c>
      <c r="D42" s="531">
        <v>-2805837</v>
      </c>
      <c r="E42" s="531">
        <v>22115321</v>
      </c>
      <c r="F42" s="525">
        <v>12397062</v>
      </c>
      <c r="G42" s="525">
        <v>-774264</v>
      </c>
      <c r="H42" s="522">
        <v>11622798</v>
      </c>
      <c r="I42" s="525">
        <v>3886483</v>
      </c>
      <c r="J42" s="531">
        <v>18404</v>
      </c>
      <c r="K42" s="531">
        <v>3904887</v>
      </c>
      <c r="L42" s="522">
        <v>216638</v>
      </c>
      <c r="M42" s="522">
        <v>1199252</v>
      </c>
      <c r="N42" s="522">
        <v>182844</v>
      </c>
      <c r="O42" s="525">
        <v>1382096</v>
      </c>
      <c r="P42" s="522">
        <v>39241740</v>
      </c>
      <c r="Q42" s="531">
        <v>37859644</v>
      </c>
    </row>
    <row r="43" spans="1:17">
      <c r="A43" s="491">
        <v>2006</v>
      </c>
      <c r="B43" s="491">
        <v>10</v>
      </c>
      <c r="C43" s="522">
        <v>20184893</v>
      </c>
      <c r="D43" s="531">
        <v>-2183821</v>
      </c>
      <c r="E43" s="531">
        <v>18001072</v>
      </c>
      <c r="F43" s="525">
        <v>11530651</v>
      </c>
      <c r="G43" s="525">
        <v>-402699</v>
      </c>
      <c r="H43" s="522">
        <v>11127952</v>
      </c>
      <c r="I43" s="525">
        <v>3332686</v>
      </c>
      <c r="J43" s="531">
        <v>-89999</v>
      </c>
      <c r="K43" s="531">
        <v>3242687</v>
      </c>
      <c r="L43" s="522">
        <v>216869</v>
      </c>
      <c r="M43" s="522">
        <v>1063684</v>
      </c>
      <c r="N43" s="522">
        <v>162440</v>
      </c>
      <c r="O43" s="525">
        <v>1226124</v>
      </c>
      <c r="P43" s="522">
        <v>33814704</v>
      </c>
      <c r="Q43" s="531">
        <v>32588580</v>
      </c>
    </row>
    <row r="44" spans="1:17">
      <c r="A44" s="491">
        <v>2006</v>
      </c>
      <c r="B44" s="491">
        <v>11</v>
      </c>
      <c r="C44" s="522">
        <v>17046041</v>
      </c>
      <c r="D44" s="531">
        <v>-661673</v>
      </c>
      <c r="E44" s="531">
        <v>16384368</v>
      </c>
      <c r="F44" s="525">
        <v>10373338</v>
      </c>
      <c r="G44" s="525">
        <v>182720</v>
      </c>
      <c r="H44" s="522">
        <v>10556058</v>
      </c>
      <c r="I44" s="525">
        <v>3100523</v>
      </c>
      <c r="J44" s="531">
        <v>51054</v>
      </c>
      <c r="K44" s="531">
        <v>3151577</v>
      </c>
      <c r="L44" s="522">
        <v>217187</v>
      </c>
      <c r="M44" s="522">
        <v>1000463</v>
      </c>
      <c r="N44" s="522">
        <v>142475</v>
      </c>
      <c r="O44" s="525">
        <v>1142938</v>
      </c>
      <c r="P44" s="522">
        <v>31452128</v>
      </c>
      <c r="Q44" s="531">
        <v>30309190</v>
      </c>
    </row>
    <row r="45" spans="1:17">
      <c r="A45" s="491">
        <v>2006</v>
      </c>
      <c r="B45" s="491">
        <v>12</v>
      </c>
      <c r="C45" s="522">
        <v>18492506</v>
      </c>
      <c r="D45" s="531">
        <v>1562599</v>
      </c>
      <c r="E45" s="531">
        <v>20055105</v>
      </c>
      <c r="F45" s="525">
        <v>10333906</v>
      </c>
      <c r="G45" s="525">
        <v>457993</v>
      </c>
      <c r="H45" s="522">
        <v>10791899</v>
      </c>
      <c r="I45" s="525">
        <v>2943641</v>
      </c>
      <c r="J45" s="531">
        <v>59465</v>
      </c>
      <c r="K45" s="531">
        <v>3003106</v>
      </c>
      <c r="L45" s="522">
        <v>217454</v>
      </c>
      <c r="M45" s="522">
        <v>1152229</v>
      </c>
      <c r="N45" s="522">
        <v>154288</v>
      </c>
      <c r="O45" s="525">
        <v>1306517</v>
      </c>
      <c r="P45" s="522">
        <v>35374081</v>
      </c>
      <c r="Q45" s="531">
        <v>34067564</v>
      </c>
    </row>
    <row r="46" spans="1:17">
      <c r="B46" s="492" t="s">
        <v>112</v>
      </c>
      <c r="C46" s="525">
        <v>253766702</v>
      </c>
      <c r="D46" s="513">
        <v>1178961</v>
      </c>
      <c r="E46" s="513">
        <v>254945663</v>
      </c>
      <c r="F46" s="513">
        <v>134048297</v>
      </c>
      <c r="G46" s="513">
        <v>694628</v>
      </c>
      <c r="H46" s="531">
        <v>134742925</v>
      </c>
      <c r="I46" s="513">
        <v>41149427</v>
      </c>
      <c r="J46" s="513">
        <v>68889</v>
      </c>
      <c r="K46" s="513">
        <v>41218316</v>
      </c>
      <c r="L46" s="531">
        <v>2590046</v>
      </c>
      <c r="M46" s="531">
        <v>13739901</v>
      </c>
      <c r="N46" s="531">
        <v>2010667</v>
      </c>
      <c r="O46" s="531">
        <v>15750568</v>
      </c>
      <c r="P46" s="531">
        <v>449247518</v>
      </c>
      <c r="Q46" s="531">
        <v>433496950</v>
      </c>
    </row>
    <row r="47" spans="1:17">
      <c r="A47" s="491">
        <v>2007</v>
      </c>
      <c r="B47" s="491">
        <v>1</v>
      </c>
      <c r="C47" s="522">
        <v>22839420</v>
      </c>
      <c r="D47" s="531">
        <v>631346</v>
      </c>
      <c r="E47" s="531">
        <v>23470766</v>
      </c>
      <c r="F47" s="525">
        <v>10865695</v>
      </c>
      <c r="G47" s="525">
        <v>-879908</v>
      </c>
      <c r="H47" s="522">
        <v>9985787</v>
      </c>
      <c r="I47" s="525">
        <v>2980169</v>
      </c>
      <c r="J47" s="531">
        <v>-184495</v>
      </c>
      <c r="K47" s="531">
        <v>2795674</v>
      </c>
      <c r="L47" s="522">
        <v>217753</v>
      </c>
      <c r="M47" s="522">
        <v>1296414</v>
      </c>
      <c r="N47" s="522">
        <v>162940</v>
      </c>
      <c r="O47" s="525">
        <v>1459354</v>
      </c>
      <c r="P47" s="522">
        <v>37929334</v>
      </c>
      <c r="Q47" s="531">
        <v>36469980</v>
      </c>
    </row>
    <row r="48" spans="1:17">
      <c r="A48" s="491">
        <v>2007</v>
      </c>
      <c r="B48" s="491">
        <v>2</v>
      </c>
      <c r="C48" s="522">
        <v>21153153</v>
      </c>
      <c r="D48" s="531">
        <v>-1987459</v>
      </c>
      <c r="E48" s="531">
        <v>19165694</v>
      </c>
      <c r="F48" s="525">
        <v>10719842</v>
      </c>
      <c r="G48" s="525">
        <v>-843633</v>
      </c>
      <c r="H48" s="522">
        <v>9876209</v>
      </c>
      <c r="I48" s="525">
        <v>2944391</v>
      </c>
      <c r="J48" s="531">
        <v>-57908</v>
      </c>
      <c r="K48" s="531">
        <v>2886483</v>
      </c>
      <c r="L48" s="522">
        <v>218084</v>
      </c>
      <c r="M48" s="522">
        <v>1069482</v>
      </c>
      <c r="N48" s="522">
        <v>136795</v>
      </c>
      <c r="O48" s="525">
        <v>1206277</v>
      </c>
      <c r="P48" s="522">
        <v>33352747</v>
      </c>
      <c r="Q48" s="531">
        <v>32146470</v>
      </c>
    </row>
    <row r="49" spans="1:17">
      <c r="A49" s="491">
        <v>2007</v>
      </c>
      <c r="B49" s="491">
        <v>3</v>
      </c>
      <c r="C49" s="522">
        <v>17462056</v>
      </c>
      <c r="D49" s="531">
        <v>-105150</v>
      </c>
      <c r="E49" s="531">
        <v>17356906</v>
      </c>
      <c r="F49" s="525">
        <v>10294089</v>
      </c>
      <c r="G49" s="525">
        <v>635003</v>
      </c>
      <c r="H49" s="522">
        <v>10929092</v>
      </c>
      <c r="I49" s="525">
        <v>3052677</v>
      </c>
      <c r="J49" s="531">
        <v>134495</v>
      </c>
      <c r="K49" s="531">
        <v>3187172</v>
      </c>
      <c r="L49" s="522">
        <v>218379</v>
      </c>
      <c r="M49" s="522">
        <v>1059694</v>
      </c>
      <c r="N49" s="522">
        <v>139728</v>
      </c>
      <c r="O49" s="525">
        <v>1199422</v>
      </c>
      <c r="P49" s="522">
        <v>32890971</v>
      </c>
      <c r="Q49" s="531">
        <v>31691549</v>
      </c>
    </row>
    <row r="50" spans="1:17">
      <c r="A50" s="491">
        <v>2007</v>
      </c>
      <c r="B50" s="491">
        <v>4</v>
      </c>
      <c r="C50" s="522">
        <v>17222863</v>
      </c>
      <c r="D50" s="531">
        <v>-154971</v>
      </c>
      <c r="E50" s="531">
        <v>17067892</v>
      </c>
      <c r="F50" s="525">
        <v>10467755</v>
      </c>
      <c r="G50" s="525">
        <v>277475</v>
      </c>
      <c r="H50" s="522">
        <v>10745230</v>
      </c>
      <c r="I50" s="525">
        <v>3130498</v>
      </c>
      <c r="J50" s="531">
        <v>34210</v>
      </c>
      <c r="K50" s="531">
        <v>3164708</v>
      </c>
      <c r="L50" s="522">
        <v>218634</v>
      </c>
      <c r="M50" s="522">
        <v>992694</v>
      </c>
      <c r="N50" s="522">
        <v>142959</v>
      </c>
      <c r="O50" s="525">
        <v>1135653</v>
      </c>
      <c r="P50" s="522">
        <v>32332117</v>
      </c>
      <c r="Q50" s="531">
        <v>31196464</v>
      </c>
    </row>
    <row r="51" spans="1:17">
      <c r="A51" s="491">
        <v>2007</v>
      </c>
      <c r="B51" s="491">
        <v>5</v>
      </c>
      <c r="C51" s="522">
        <v>19766253</v>
      </c>
      <c r="D51" s="531">
        <v>3305582</v>
      </c>
      <c r="E51" s="531">
        <v>23071835</v>
      </c>
      <c r="F51" s="525">
        <v>11253828</v>
      </c>
      <c r="G51" s="525">
        <v>1635845</v>
      </c>
      <c r="H51" s="522">
        <v>12889673</v>
      </c>
      <c r="I51" s="525">
        <v>3437760</v>
      </c>
      <c r="J51" s="531">
        <v>75886</v>
      </c>
      <c r="K51" s="531">
        <v>3513646</v>
      </c>
      <c r="L51" s="522">
        <v>218953</v>
      </c>
      <c r="M51" s="522">
        <v>1177918</v>
      </c>
      <c r="N51" s="522">
        <v>170549</v>
      </c>
      <c r="O51" s="525">
        <v>1348467</v>
      </c>
      <c r="P51" s="522">
        <v>41042574</v>
      </c>
      <c r="Q51" s="531">
        <v>39694107</v>
      </c>
    </row>
    <row r="52" spans="1:17">
      <c r="A52" s="491">
        <v>2007</v>
      </c>
      <c r="B52" s="491">
        <v>6</v>
      </c>
      <c r="C52" s="522">
        <v>24361766</v>
      </c>
      <c r="D52" s="531">
        <v>2024537</v>
      </c>
      <c r="E52" s="531">
        <v>26386303</v>
      </c>
      <c r="F52" s="525">
        <v>12464008</v>
      </c>
      <c r="G52" s="525">
        <v>115760</v>
      </c>
      <c r="H52" s="522">
        <v>12579768</v>
      </c>
      <c r="I52" s="525">
        <v>4145994</v>
      </c>
      <c r="J52" s="531">
        <v>82571</v>
      </c>
      <c r="K52" s="531">
        <v>4228565</v>
      </c>
      <c r="L52" s="522">
        <v>219333</v>
      </c>
      <c r="M52" s="522">
        <v>1311216</v>
      </c>
      <c r="N52" s="522">
        <v>187546</v>
      </c>
      <c r="O52" s="525">
        <v>1498762</v>
      </c>
      <c r="P52" s="522">
        <v>44912731</v>
      </c>
      <c r="Q52" s="531">
        <v>43413969</v>
      </c>
    </row>
    <row r="53" spans="1:17">
      <c r="A53" s="491">
        <v>2007</v>
      </c>
      <c r="B53" s="491">
        <v>7</v>
      </c>
      <c r="C53" s="522">
        <v>26984416</v>
      </c>
      <c r="D53" s="531">
        <v>989611</v>
      </c>
      <c r="E53" s="531">
        <v>27974027</v>
      </c>
      <c r="F53" s="525">
        <v>12982844</v>
      </c>
      <c r="G53" s="525">
        <v>189860</v>
      </c>
      <c r="H53" s="522">
        <v>13172704</v>
      </c>
      <c r="I53" s="525">
        <v>4226351</v>
      </c>
      <c r="J53" s="531">
        <v>-9181</v>
      </c>
      <c r="K53" s="531">
        <v>4217170</v>
      </c>
      <c r="L53" s="522">
        <v>219572</v>
      </c>
      <c r="M53" s="522">
        <v>1405258</v>
      </c>
      <c r="N53" s="522">
        <v>203739</v>
      </c>
      <c r="O53" s="525">
        <v>1608997</v>
      </c>
      <c r="P53" s="522">
        <v>47192470</v>
      </c>
      <c r="Q53" s="531">
        <v>45583473</v>
      </c>
    </row>
    <row r="54" spans="1:17">
      <c r="A54" s="491">
        <v>2007</v>
      </c>
      <c r="B54" s="491">
        <v>8</v>
      </c>
      <c r="C54" s="522">
        <v>27642594</v>
      </c>
      <c r="D54" s="531">
        <v>706508</v>
      </c>
      <c r="E54" s="531">
        <v>28349102</v>
      </c>
      <c r="F54" s="525">
        <v>13148897</v>
      </c>
      <c r="G54" s="525">
        <v>-26530</v>
      </c>
      <c r="H54" s="522">
        <v>13122367</v>
      </c>
      <c r="I54" s="525">
        <v>4163555</v>
      </c>
      <c r="J54" s="531">
        <v>-69285</v>
      </c>
      <c r="K54" s="531">
        <v>4094270</v>
      </c>
      <c r="L54" s="522">
        <v>219858</v>
      </c>
      <c r="M54" s="522">
        <v>1401455</v>
      </c>
      <c r="N54" s="522">
        <v>205314</v>
      </c>
      <c r="O54" s="525">
        <v>1606769</v>
      </c>
      <c r="P54" s="522">
        <v>47392366</v>
      </c>
      <c r="Q54" s="531">
        <v>45785597</v>
      </c>
    </row>
    <row r="55" spans="1:17">
      <c r="A55" s="491">
        <v>2007</v>
      </c>
      <c r="B55" s="491">
        <v>9</v>
      </c>
      <c r="C55" s="522">
        <v>26102274</v>
      </c>
      <c r="D55" s="531">
        <v>-2867499</v>
      </c>
      <c r="E55" s="531">
        <v>23234775</v>
      </c>
      <c r="F55" s="525">
        <v>12930558</v>
      </c>
      <c r="G55" s="525">
        <v>-662453</v>
      </c>
      <c r="H55" s="522">
        <v>12268105</v>
      </c>
      <c r="I55" s="525">
        <v>3916223</v>
      </c>
      <c r="J55" s="531">
        <v>10534</v>
      </c>
      <c r="K55" s="531">
        <v>3926757</v>
      </c>
      <c r="L55" s="522">
        <v>220223</v>
      </c>
      <c r="M55" s="522">
        <v>1248476</v>
      </c>
      <c r="N55" s="522">
        <v>180349</v>
      </c>
      <c r="O55" s="525">
        <v>1428825</v>
      </c>
      <c r="P55" s="522">
        <v>41078685</v>
      </c>
      <c r="Q55" s="531">
        <v>39649860</v>
      </c>
    </row>
    <row r="56" spans="1:17">
      <c r="A56" s="491">
        <v>2007</v>
      </c>
      <c r="B56" s="491">
        <v>10</v>
      </c>
      <c r="C56" s="522">
        <v>20609540</v>
      </c>
      <c r="D56" s="531">
        <v>-2150636</v>
      </c>
      <c r="E56" s="531">
        <v>18458904</v>
      </c>
      <c r="F56" s="525">
        <v>11852187</v>
      </c>
      <c r="G56" s="525">
        <v>-233838</v>
      </c>
      <c r="H56" s="522">
        <v>11618349</v>
      </c>
      <c r="I56" s="525">
        <v>3356036</v>
      </c>
      <c r="J56" s="531">
        <v>-71278</v>
      </c>
      <c r="K56" s="531">
        <v>3284758</v>
      </c>
      <c r="L56" s="522">
        <v>220456</v>
      </c>
      <c r="M56" s="522">
        <v>1109947</v>
      </c>
      <c r="N56" s="522">
        <v>160240</v>
      </c>
      <c r="O56" s="525">
        <v>1270187</v>
      </c>
      <c r="P56" s="522">
        <v>34852654</v>
      </c>
      <c r="Q56" s="531">
        <v>33582467</v>
      </c>
    </row>
    <row r="57" spans="1:17">
      <c r="A57" s="491">
        <v>2007</v>
      </c>
      <c r="B57" s="491">
        <v>11</v>
      </c>
      <c r="C57" s="522">
        <v>16932923</v>
      </c>
      <c r="D57" s="531">
        <v>-794452</v>
      </c>
      <c r="E57" s="531">
        <v>16138471</v>
      </c>
      <c r="F57" s="525">
        <v>10505244</v>
      </c>
      <c r="G57" s="525">
        <v>45941</v>
      </c>
      <c r="H57" s="522">
        <v>10551185</v>
      </c>
      <c r="I57" s="525">
        <v>3117916</v>
      </c>
      <c r="J57" s="531">
        <v>68230</v>
      </c>
      <c r="K57" s="531">
        <v>3186146</v>
      </c>
      <c r="L57" s="522">
        <v>220774</v>
      </c>
      <c r="M57" s="522">
        <v>1044435</v>
      </c>
      <c r="N57" s="522">
        <v>139549</v>
      </c>
      <c r="O57" s="525">
        <v>1183984</v>
      </c>
      <c r="P57" s="522">
        <v>31280560</v>
      </c>
      <c r="Q57" s="531">
        <v>30096576</v>
      </c>
    </row>
    <row r="58" spans="1:17">
      <c r="A58" s="491">
        <v>2007</v>
      </c>
      <c r="B58" s="491">
        <v>12</v>
      </c>
      <c r="C58" s="522">
        <v>18935683</v>
      </c>
      <c r="D58" s="531">
        <v>1584182</v>
      </c>
      <c r="E58" s="531">
        <v>20519865</v>
      </c>
      <c r="F58" s="525">
        <v>10676627</v>
      </c>
      <c r="G58" s="525">
        <v>437756</v>
      </c>
      <c r="H58" s="522">
        <v>11114383</v>
      </c>
      <c r="I58" s="525">
        <v>2963638</v>
      </c>
      <c r="J58" s="531">
        <v>37952</v>
      </c>
      <c r="K58" s="531">
        <v>3001590</v>
      </c>
      <c r="L58" s="522">
        <v>221041</v>
      </c>
      <c r="M58" s="522">
        <v>1201091</v>
      </c>
      <c r="N58" s="522">
        <v>151550</v>
      </c>
      <c r="O58" s="525">
        <v>1352641</v>
      </c>
      <c r="P58" s="522">
        <v>36209520</v>
      </c>
      <c r="Q58" s="531">
        <v>34856879</v>
      </c>
    </row>
    <row r="59" spans="1:17">
      <c r="B59" s="492" t="s">
        <v>112</v>
      </c>
      <c r="C59" s="525">
        <v>260012941</v>
      </c>
      <c r="D59" s="513">
        <v>1181599</v>
      </c>
      <c r="E59" s="513">
        <v>261194540</v>
      </c>
      <c r="F59" s="513">
        <v>138161574</v>
      </c>
      <c r="G59" s="513">
        <v>691278</v>
      </c>
      <c r="H59" s="531">
        <v>138852852</v>
      </c>
      <c r="I59" s="513">
        <v>41435208</v>
      </c>
      <c r="J59" s="513">
        <v>51731</v>
      </c>
      <c r="K59" s="513">
        <v>41486939</v>
      </c>
      <c r="L59" s="531">
        <v>2633060</v>
      </c>
      <c r="M59" s="531">
        <v>14318080</v>
      </c>
      <c r="N59" s="531">
        <v>1981258</v>
      </c>
      <c r="O59" s="531">
        <v>16299338</v>
      </c>
      <c r="P59" s="531">
        <v>460466729</v>
      </c>
      <c r="Q59" s="531">
        <v>444167391</v>
      </c>
    </row>
    <row r="60" spans="1:17">
      <c r="A60" s="491">
        <v>2008</v>
      </c>
      <c r="B60" s="491">
        <v>1</v>
      </c>
      <c r="C60" s="522">
        <v>23491640</v>
      </c>
      <c r="D60" s="531">
        <v>744998</v>
      </c>
      <c r="E60" s="531">
        <v>24236638</v>
      </c>
      <c r="F60" s="525">
        <v>11257837</v>
      </c>
      <c r="G60" s="525">
        <v>-928621</v>
      </c>
      <c r="H60" s="522">
        <v>10329216</v>
      </c>
      <c r="I60" s="525">
        <v>2998832</v>
      </c>
      <c r="J60" s="531">
        <v>-205595</v>
      </c>
      <c r="K60" s="531">
        <v>2793237</v>
      </c>
      <c r="L60" s="522">
        <v>221340</v>
      </c>
      <c r="M60" s="522">
        <v>1673765</v>
      </c>
      <c r="N60" s="522">
        <v>181359</v>
      </c>
      <c r="O60" s="525">
        <v>1855124</v>
      </c>
      <c r="P60" s="522">
        <v>39435555</v>
      </c>
      <c r="Q60" s="531">
        <v>37580431</v>
      </c>
    </row>
    <row r="61" spans="1:17">
      <c r="A61" s="491">
        <v>2008</v>
      </c>
      <c r="B61" s="491">
        <v>2</v>
      </c>
      <c r="C61" s="522">
        <v>21698424</v>
      </c>
      <c r="D61" s="531">
        <v>-2022686</v>
      </c>
      <c r="E61" s="531">
        <v>19675738</v>
      </c>
      <c r="F61" s="525">
        <v>11072648</v>
      </c>
      <c r="G61" s="525">
        <v>-857079</v>
      </c>
      <c r="H61" s="522">
        <v>10215569</v>
      </c>
      <c r="I61" s="525">
        <v>2912629</v>
      </c>
      <c r="J61" s="531">
        <v>-46773</v>
      </c>
      <c r="K61" s="531">
        <v>2865856</v>
      </c>
      <c r="L61" s="522">
        <v>221670</v>
      </c>
      <c r="M61" s="522">
        <v>1402427</v>
      </c>
      <c r="N61" s="522">
        <v>155776</v>
      </c>
      <c r="O61" s="525">
        <v>1558203</v>
      </c>
      <c r="P61" s="522">
        <v>34537036</v>
      </c>
      <c r="Q61" s="531">
        <v>32978833</v>
      </c>
    </row>
    <row r="62" spans="1:17">
      <c r="A62" s="491">
        <v>2008</v>
      </c>
      <c r="B62" s="491">
        <v>3</v>
      </c>
      <c r="C62" s="522">
        <v>17940917</v>
      </c>
      <c r="D62" s="531">
        <v>-205740</v>
      </c>
      <c r="E62" s="531">
        <v>17735177</v>
      </c>
      <c r="F62" s="525">
        <v>10643546</v>
      </c>
      <c r="G62" s="525">
        <v>639762</v>
      </c>
      <c r="H62" s="522">
        <v>11283308</v>
      </c>
      <c r="I62" s="525">
        <v>3071656</v>
      </c>
      <c r="J62" s="531">
        <v>142340</v>
      </c>
      <c r="K62" s="531">
        <v>3213996</v>
      </c>
      <c r="L62" s="522">
        <v>221967</v>
      </c>
      <c r="M62" s="522">
        <v>1367659</v>
      </c>
      <c r="N62" s="522">
        <v>156184</v>
      </c>
      <c r="O62" s="525">
        <v>1523843</v>
      </c>
      <c r="P62" s="522">
        <v>33978291</v>
      </c>
      <c r="Q62" s="531">
        <v>32454448</v>
      </c>
    </row>
    <row r="63" spans="1:17">
      <c r="A63" s="491">
        <v>2008</v>
      </c>
      <c r="B63" s="491">
        <v>4</v>
      </c>
      <c r="C63" s="522">
        <v>17869815</v>
      </c>
      <c r="D63" s="531">
        <v>-140845</v>
      </c>
      <c r="E63" s="531">
        <v>17728970</v>
      </c>
      <c r="F63" s="525">
        <v>10870631</v>
      </c>
      <c r="G63" s="525">
        <v>404029</v>
      </c>
      <c r="H63" s="522">
        <v>11274660</v>
      </c>
      <c r="I63" s="525">
        <v>3151296</v>
      </c>
      <c r="J63" s="531">
        <v>34009</v>
      </c>
      <c r="K63" s="531">
        <v>3185305</v>
      </c>
      <c r="L63" s="522">
        <v>222224</v>
      </c>
      <c r="M63" s="522">
        <v>1280124</v>
      </c>
      <c r="N63" s="522">
        <v>159438</v>
      </c>
      <c r="O63" s="525">
        <v>1439562</v>
      </c>
      <c r="P63" s="522">
        <v>33850721</v>
      </c>
      <c r="Q63" s="531">
        <v>32411159</v>
      </c>
    </row>
    <row r="64" spans="1:17">
      <c r="A64" s="491">
        <v>2008</v>
      </c>
      <c r="B64" s="491">
        <v>5</v>
      </c>
      <c r="C64" s="522">
        <v>19982937</v>
      </c>
      <c r="D64" s="531">
        <v>3276329</v>
      </c>
      <c r="E64" s="531">
        <v>23259266</v>
      </c>
      <c r="F64" s="525">
        <v>11487547</v>
      </c>
      <c r="G64" s="525">
        <v>1495662</v>
      </c>
      <c r="H64" s="522">
        <v>12983209</v>
      </c>
      <c r="I64" s="525">
        <v>3457499</v>
      </c>
      <c r="J64" s="531">
        <v>77137</v>
      </c>
      <c r="K64" s="531">
        <v>3534636</v>
      </c>
      <c r="L64" s="522">
        <v>222541</v>
      </c>
      <c r="M64" s="522">
        <v>1524314</v>
      </c>
      <c r="N64" s="522">
        <v>189920</v>
      </c>
      <c r="O64" s="525">
        <v>1714234</v>
      </c>
      <c r="P64" s="522">
        <v>41713886</v>
      </c>
      <c r="Q64" s="531">
        <v>39999652</v>
      </c>
    </row>
    <row r="65" spans="1:17">
      <c r="A65" s="491">
        <v>2008</v>
      </c>
      <c r="B65" s="491">
        <v>6</v>
      </c>
      <c r="C65" s="522">
        <v>25245134</v>
      </c>
      <c r="D65" s="531">
        <v>2145982</v>
      </c>
      <c r="E65" s="531">
        <v>27391116</v>
      </c>
      <c r="F65" s="525">
        <v>12913299</v>
      </c>
      <c r="G65" s="525">
        <v>166952</v>
      </c>
      <c r="H65" s="522">
        <v>13080251</v>
      </c>
      <c r="I65" s="525">
        <v>4172176</v>
      </c>
      <c r="J65" s="531">
        <v>70269</v>
      </c>
      <c r="K65" s="531">
        <v>4242445</v>
      </c>
      <c r="L65" s="522">
        <v>222918</v>
      </c>
      <c r="M65" s="522">
        <v>1697267</v>
      </c>
      <c r="N65" s="522">
        <v>208491</v>
      </c>
      <c r="O65" s="525">
        <v>1905758</v>
      </c>
      <c r="P65" s="522">
        <v>46842488</v>
      </c>
      <c r="Q65" s="531">
        <v>44936730</v>
      </c>
    </row>
    <row r="66" spans="1:17">
      <c r="A66" s="491">
        <v>2008</v>
      </c>
      <c r="B66" s="491">
        <v>7</v>
      </c>
      <c r="C66" s="522">
        <v>27579861</v>
      </c>
      <c r="D66" s="531">
        <v>986972</v>
      </c>
      <c r="E66" s="531">
        <v>28566833</v>
      </c>
      <c r="F66" s="525">
        <v>13333655</v>
      </c>
      <c r="G66" s="525">
        <v>106372</v>
      </c>
      <c r="H66" s="522">
        <v>13440027</v>
      </c>
      <c r="I66" s="525">
        <v>4250423</v>
      </c>
      <c r="J66" s="531">
        <v>-4711</v>
      </c>
      <c r="K66" s="531">
        <v>4245712</v>
      </c>
      <c r="L66" s="522">
        <v>223156</v>
      </c>
      <c r="M66" s="522">
        <v>1822500</v>
      </c>
      <c r="N66" s="522">
        <v>226290</v>
      </c>
      <c r="O66" s="525">
        <v>2048790</v>
      </c>
      <c r="P66" s="522">
        <v>48524518</v>
      </c>
      <c r="Q66" s="531">
        <v>46475728</v>
      </c>
    </row>
    <row r="67" spans="1:17">
      <c r="A67" s="491">
        <v>2008</v>
      </c>
      <c r="B67" s="491">
        <v>8</v>
      </c>
      <c r="C67" s="522">
        <v>28692305</v>
      </c>
      <c r="D67" s="531">
        <v>807051</v>
      </c>
      <c r="E67" s="531">
        <v>29499356</v>
      </c>
      <c r="F67" s="525">
        <v>13630556</v>
      </c>
      <c r="G67" s="525">
        <v>103524</v>
      </c>
      <c r="H67" s="522">
        <v>13734080</v>
      </c>
      <c r="I67" s="525">
        <v>4189910</v>
      </c>
      <c r="J67" s="531">
        <v>-79188</v>
      </c>
      <c r="K67" s="531">
        <v>4110722</v>
      </c>
      <c r="L67" s="522">
        <v>223440</v>
      </c>
      <c r="M67" s="522">
        <v>1819007</v>
      </c>
      <c r="N67" s="522">
        <v>228120</v>
      </c>
      <c r="O67" s="525">
        <v>2047127</v>
      </c>
      <c r="P67" s="522">
        <v>49614725</v>
      </c>
      <c r="Q67" s="531">
        <v>47567598</v>
      </c>
    </row>
    <row r="68" spans="1:17">
      <c r="A68" s="491">
        <v>2008</v>
      </c>
      <c r="B68" s="491">
        <v>9</v>
      </c>
      <c r="C68" s="522">
        <v>26375554</v>
      </c>
      <c r="D68" s="531">
        <v>-2926422</v>
      </c>
      <c r="E68" s="531">
        <v>23449132</v>
      </c>
      <c r="F68" s="525">
        <v>13190761</v>
      </c>
      <c r="G68" s="525">
        <v>-736045</v>
      </c>
      <c r="H68" s="522">
        <v>12454716</v>
      </c>
      <c r="I68" s="525">
        <v>3936018</v>
      </c>
      <c r="J68" s="531">
        <v>34692</v>
      </c>
      <c r="K68" s="531">
        <v>3970710</v>
      </c>
      <c r="L68" s="522">
        <v>223805</v>
      </c>
      <c r="M68" s="522">
        <v>1615470</v>
      </c>
      <c r="N68" s="522">
        <v>200570</v>
      </c>
      <c r="O68" s="525">
        <v>1816040</v>
      </c>
      <c r="P68" s="522">
        <v>41914403</v>
      </c>
      <c r="Q68" s="531">
        <v>40098363</v>
      </c>
    </row>
    <row r="69" spans="1:17">
      <c r="A69" s="491">
        <v>2008</v>
      </c>
      <c r="B69" s="491">
        <v>10</v>
      </c>
      <c r="C69" s="522">
        <v>21338382</v>
      </c>
      <c r="D69" s="531">
        <v>-2319117</v>
      </c>
      <c r="E69" s="531">
        <v>19019265</v>
      </c>
      <c r="F69" s="525">
        <v>12270208</v>
      </c>
      <c r="G69" s="525">
        <v>-303156</v>
      </c>
      <c r="H69" s="522">
        <v>11967052</v>
      </c>
      <c r="I69" s="525">
        <v>3378983</v>
      </c>
      <c r="J69" s="531">
        <v>-87535</v>
      </c>
      <c r="K69" s="531">
        <v>3291448</v>
      </c>
      <c r="L69" s="522">
        <v>224039</v>
      </c>
      <c r="M69" s="522">
        <v>1434256</v>
      </c>
      <c r="N69" s="522">
        <v>178448</v>
      </c>
      <c r="O69" s="525">
        <v>1612704</v>
      </c>
      <c r="P69" s="522">
        <v>36114508</v>
      </c>
      <c r="Q69" s="531">
        <v>34501804</v>
      </c>
    </row>
    <row r="70" spans="1:17">
      <c r="A70" s="491">
        <v>2008</v>
      </c>
      <c r="B70" s="491">
        <v>11</v>
      </c>
      <c r="C70" s="522">
        <v>17931718</v>
      </c>
      <c r="D70" s="531">
        <v>-777900</v>
      </c>
      <c r="E70" s="531">
        <v>17153818</v>
      </c>
      <c r="F70" s="525">
        <v>11033967</v>
      </c>
      <c r="G70" s="525">
        <v>191877</v>
      </c>
      <c r="H70" s="522">
        <v>11225844</v>
      </c>
      <c r="I70" s="525">
        <v>3143369</v>
      </c>
      <c r="J70" s="531">
        <v>60745</v>
      </c>
      <c r="K70" s="531">
        <v>3204114</v>
      </c>
      <c r="L70" s="522">
        <v>224357</v>
      </c>
      <c r="M70" s="522">
        <v>1347513</v>
      </c>
      <c r="N70" s="522">
        <v>155871</v>
      </c>
      <c r="O70" s="525">
        <v>1503384</v>
      </c>
      <c r="P70" s="522">
        <v>33311517</v>
      </c>
      <c r="Q70" s="531">
        <v>31808133</v>
      </c>
    </row>
    <row r="71" spans="1:17">
      <c r="A71" s="491">
        <v>2008</v>
      </c>
      <c r="B71" s="491">
        <v>12</v>
      </c>
      <c r="C71" s="522">
        <v>19505926</v>
      </c>
      <c r="D71" s="531">
        <v>1641722</v>
      </c>
      <c r="E71" s="531">
        <v>21147648</v>
      </c>
      <c r="F71" s="525">
        <v>11046659</v>
      </c>
      <c r="G71" s="525">
        <v>432017</v>
      </c>
      <c r="H71" s="522">
        <v>11478676</v>
      </c>
      <c r="I71" s="525">
        <v>2982238</v>
      </c>
      <c r="J71" s="531">
        <v>50897</v>
      </c>
      <c r="K71" s="531">
        <v>3033135</v>
      </c>
      <c r="L71" s="522">
        <v>224623</v>
      </c>
      <c r="M71" s="522">
        <v>1552078</v>
      </c>
      <c r="N71" s="522">
        <v>169114</v>
      </c>
      <c r="O71" s="525">
        <v>1721192</v>
      </c>
      <c r="P71" s="522">
        <v>37605274</v>
      </c>
      <c r="Q71" s="531">
        <v>35884082</v>
      </c>
    </row>
    <row r="72" spans="1:17">
      <c r="B72" s="492" t="s">
        <v>112</v>
      </c>
      <c r="C72" s="525">
        <v>267652613</v>
      </c>
      <c r="D72" s="513">
        <v>1210344</v>
      </c>
      <c r="E72" s="513">
        <v>268862957</v>
      </c>
      <c r="F72" s="513">
        <v>142751314</v>
      </c>
      <c r="G72" s="513">
        <v>715294</v>
      </c>
      <c r="H72" s="531">
        <v>143466608</v>
      </c>
      <c r="I72" s="513">
        <v>41645029</v>
      </c>
      <c r="J72" s="513">
        <v>46287</v>
      </c>
      <c r="K72" s="513">
        <v>41691316</v>
      </c>
      <c r="L72" s="531">
        <v>2676080</v>
      </c>
      <c r="M72" s="531">
        <v>18536380</v>
      </c>
      <c r="N72" s="531">
        <v>2209581</v>
      </c>
      <c r="O72" s="531">
        <v>20745961</v>
      </c>
      <c r="P72" s="531">
        <v>477442922</v>
      </c>
      <c r="Q72" s="531">
        <v>456696961</v>
      </c>
    </row>
    <row r="73" spans="1:17">
      <c r="A73" s="491">
        <v>2009</v>
      </c>
      <c r="B73" s="491">
        <v>1</v>
      </c>
      <c r="C73" s="522">
        <v>24049070</v>
      </c>
      <c r="D73" s="531">
        <v>860590</v>
      </c>
      <c r="E73" s="531">
        <v>24909660</v>
      </c>
      <c r="F73" s="525">
        <v>11601740</v>
      </c>
      <c r="G73" s="525">
        <v>-985518</v>
      </c>
      <c r="H73" s="522">
        <v>10616222</v>
      </c>
      <c r="I73" s="525">
        <v>2974107</v>
      </c>
      <c r="J73" s="531">
        <v>-206522</v>
      </c>
      <c r="K73" s="531">
        <v>2767585</v>
      </c>
      <c r="L73" s="522">
        <v>224924</v>
      </c>
      <c r="M73" s="522">
        <v>1771327</v>
      </c>
      <c r="N73" s="522">
        <v>191880</v>
      </c>
      <c r="O73" s="525">
        <v>1963207</v>
      </c>
      <c r="P73" s="522">
        <v>40481598</v>
      </c>
      <c r="Q73" s="531">
        <v>38518391</v>
      </c>
    </row>
    <row r="74" spans="1:17">
      <c r="A74" s="491">
        <v>2009</v>
      </c>
      <c r="B74" s="491">
        <v>2</v>
      </c>
      <c r="C74" s="522">
        <v>22166000</v>
      </c>
      <c r="D74" s="531">
        <v>-2072484</v>
      </c>
      <c r="E74" s="531">
        <v>20093516</v>
      </c>
      <c r="F74" s="525">
        <v>11397734</v>
      </c>
      <c r="G74" s="525">
        <v>-907052</v>
      </c>
      <c r="H74" s="522">
        <v>10490682</v>
      </c>
      <c r="I74" s="525">
        <v>2939122</v>
      </c>
      <c r="J74" s="531">
        <v>-49969</v>
      </c>
      <c r="K74" s="531">
        <v>2889153</v>
      </c>
      <c r="L74" s="522">
        <v>225249</v>
      </c>
      <c r="M74" s="522">
        <v>1456053</v>
      </c>
      <c r="N74" s="522">
        <v>161430</v>
      </c>
      <c r="O74" s="525">
        <v>1617483</v>
      </c>
      <c r="P74" s="522">
        <v>35316083</v>
      </c>
      <c r="Q74" s="531">
        <v>33698600</v>
      </c>
    </row>
    <row r="75" spans="1:17">
      <c r="A75" s="491">
        <v>2009</v>
      </c>
      <c r="B75" s="491">
        <v>3</v>
      </c>
      <c r="C75" s="522">
        <v>18527271</v>
      </c>
      <c r="D75" s="531">
        <v>-280169</v>
      </c>
      <c r="E75" s="531">
        <v>18247102</v>
      </c>
      <c r="F75" s="525">
        <v>11006183</v>
      </c>
      <c r="G75" s="525">
        <v>697724</v>
      </c>
      <c r="H75" s="522">
        <v>11703907</v>
      </c>
      <c r="I75" s="525">
        <v>3049267</v>
      </c>
      <c r="J75" s="531">
        <v>146432</v>
      </c>
      <c r="K75" s="531">
        <v>3195699</v>
      </c>
      <c r="L75" s="522">
        <v>225546</v>
      </c>
      <c r="M75" s="522">
        <v>1451244</v>
      </c>
      <c r="N75" s="522">
        <v>165521</v>
      </c>
      <c r="O75" s="525">
        <v>1616765</v>
      </c>
      <c r="P75" s="522">
        <v>34989019</v>
      </c>
      <c r="Q75" s="531">
        <v>33372254</v>
      </c>
    </row>
    <row r="76" spans="1:17">
      <c r="A76" s="491">
        <v>2009</v>
      </c>
      <c r="B76" s="491">
        <v>4</v>
      </c>
      <c r="C76" s="522">
        <v>18407913</v>
      </c>
      <c r="D76" s="531">
        <v>-155548</v>
      </c>
      <c r="E76" s="531">
        <v>18252365</v>
      </c>
      <c r="F76" s="525">
        <v>11207148</v>
      </c>
      <c r="G76" s="525">
        <v>471790</v>
      </c>
      <c r="H76" s="522">
        <v>11678938</v>
      </c>
      <c r="I76" s="525">
        <v>3128870</v>
      </c>
      <c r="J76" s="531">
        <v>38295</v>
      </c>
      <c r="K76" s="531">
        <v>3167165</v>
      </c>
      <c r="L76" s="522">
        <v>225805</v>
      </c>
      <c r="M76" s="522">
        <v>1358842</v>
      </c>
      <c r="N76" s="522">
        <v>168908</v>
      </c>
      <c r="O76" s="525">
        <v>1527750</v>
      </c>
      <c r="P76" s="522">
        <v>34852023</v>
      </c>
      <c r="Q76" s="531">
        <v>33324273</v>
      </c>
    </row>
    <row r="77" spans="1:17">
      <c r="A77" s="491">
        <v>2009</v>
      </c>
      <c r="B77" s="491">
        <v>5</v>
      </c>
      <c r="C77" s="522">
        <v>20317993</v>
      </c>
      <c r="D77" s="531">
        <v>3279707</v>
      </c>
      <c r="E77" s="531">
        <v>23597700</v>
      </c>
      <c r="F77" s="525">
        <v>11743640</v>
      </c>
      <c r="G77" s="525">
        <v>1461232</v>
      </c>
      <c r="H77" s="522">
        <v>13204872</v>
      </c>
      <c r="I77" s="525">
        <v>3435867</v>
      </c>
      <c r="J77" s="531">
        <v>75558</v>
      </c>
      <c r="K77" s="531">
        <v>3511425</v>
      </c>
      <c r="L77" s="522">
        <v>226121</v>
      </c>
      <c r="M77" s="522">
        <v>1614049</v>
      </c>
      <c r="N77" s="522">
        <v>200714</v>
      </c>
      <c r="O77" s="525">
        <v>1814763</v>
      </c>
      <c r="P77" s="522">
        <v>42354881</v>
      </c>
      <c r="Q77" s="531">
        <v>40540118</v>
      </c>
    </row>
    <row r="78" spans="1:17">
      <c r="A78" s="491">
        <v>2009</v>
      </c>
      <c r="B78" s="491">
        <v>6</v>
      </c>
      <c r="C78" s="522">
        <v>25727553</v>
      </c>
      <c r="D78" s="531">
        <v>2211141</v>
      </c>
      <c r="E78" s="531">
        <v>27938694</v>
      </c>
      <c r="F78" s="525">
        <v>13218646</v>
      </c>
      <c r="G78" s="525">
        <v>112086</v>
      </c>
      <c r="H78" s="522">
        <v>13330732</v>
      </c>
      <c r="I78" s="525">
        <v>4153142</v>
      </c>
      <c r="J78" s="531">
        <v>67925</v>
      </c>
      <c r="K78" s="531">
        <v>4221067</v>
      </c>
      <c r="L78" s="522">
        <v>226501</v>
      </c>
      <c r="M78" s="522">
        <v>1793715</v>
      </c>
      <c r="N78" s="522">
        <v>219981</v>
      </c>
      <c r="O78" s="525">
        <v>2013696</v>
      </c>
      <c r="P78" s="522">
        <v>47730690</v>
      </c>
      <c r="Q78" s="531">
        <v>45716994</v>
      </c>
    </row>
    <row r="79" spans="1:17">
      <c r="A79" s="491">
        <v>2009</v>
      </c>
      <c r="B79" s="491">
        <v>7</v>
      </c>
      <c r="C79" s="522">
        <v>28255680</v>
      </c>
      <c r="D79" s="531">
        <v>1014105</v>
      </c>
      <c r="E79" s="531">
        <v>29269785</v>
      </c>
      <c r="F79" s="525">
        <v>13683692</v>
      </c>
      <c r="G79" s="525">
        <v>87376</v>
      </c>
      <c r="H79" s="522">
        <v>13771068</v>
      </c>
      <c r="I79" s="525">
        <v>4233432</v>
      </c>
      <c r="J79" s="531">
        <v>-10452</v>
      </c>
      <c r="K79" s="531">
        <v>4222980</v>
      </c>
      <c r="L79" s="522">
        <v>226740</v>
      </c>
      <c r="M79" s="522">
        <v>1924830</v>
      </c>
      <c r="N79" s="522">
        <v>238634</v>
      </c>
      <c r="O79" s="525">
        <v>2163464</v>
      </c>
      <c r="P79" s="522">
        <v>49654037</v>
      </c>
      <c r="Q79" s="531">
        <v>47490573</v>
      </c>
    </row>
    <row r="80" spans="1:17">
      <c r="A80" s="491">
        <v>2009</v>
      </c>
      <c r="B80" s="491">
        <v>8</v>
      </c>
      <c r="C80" s="522">
        <v>29400103</v>
      </c>
      <c r="D80" s="531">
        <v>853522</v>
      </c>
      <c r="E80" s="531">
        <v>30253625</v>
      </c>
      <c r="F80" s="525">
        <v>13993623</v>
      </c>
      <c r="G80" s="525">
        <v>132173</v>
      </c>
      <c r="H80" s="522">
        <v>14125796</v>
      </c>
      <c r="I80" s="525">
        <v>4172338</v>
      </c>
      <c r="J80" s="531">
        <v>-83435</v>
      </c>
      <c r="K80" s="531">
        <v>4088903</v>
      </c>
      <c r="L80" s="522">
        <v>227023</v>
      </c>
      <c r="M80" s="522">
        <v>1920888</v>
      </c>
      <c r="N80" s="522">
        <v>240523</v>
      </c>
      <c r="O80" s="525">
        <v>2161411</v>
      </c>
      <c r="P80" s="522">
        <v>50856758</v>
      </c>
      <c r="Q80" s="531">
        <v>48695347</v>
      </c>
    </row>
    <row r="81" spans="1:17">
      <c r="A81" s="491">
        <v>2009</v>
      </c>
      <c r="B81" s="491">
        <v>9</v>
      </c>
      <c r="C81" s="522">
        <v>26873998</v>
      </c>
      <c r="D81" s="531">
        <v>-2957982</v>
      </c>
      <c r="E81" s="531">
        <v>23916016</v>
      </c>
      <c r="F81" s="525">
        <v>13497274</v>
      </c>
      <c r="G81" s="525">
        <v>-713091</v>
      </c>
      <c r="H81" s="522">
        <v>12784183</v>
      </c>
      <c r="I81" s="525">
        <v>3915940</v>
      </c>
      <c r="J81" s="531">
        <v>48532</v>
      </c>
      <c r="K81" s="531">
        <v>3964472</v>
      </c>
      <c r="L81" s="522">
        <v>227389</v>
      </c>
      <c r="M81" s="522">
        <v>1708364</v>
      </c>
      <c r="N81" s="522">
        <v>211736</v>
      </c>
      <c r="O81" s="525">
        <v>1920100</v>
      </c>
      <c r="P81" s="522">
        <v>42812160</v>
      </c>
      <c r="Q81" s="531">
        <v>40892060</v>
      </c>
    </row>
    <row r="82" spans="1:17">
      <c r="A82" s="491">
        <v>2009</v>
      </c>
      <c r="B82" s="491">
        <v>10</v>
      </c>
      <c r="C82" s="522">
        <v>21758172</v>
      </c>
      <c r="D82" s="531">
        <v>-2390652</v>
      </c>
      <c r="E82" s="531">
        <v>19367520</v>
      </c>
      <c r="F82" s="525">
        <v>12561831</v>
      </c>
      <c r="G82" s="525">
        <v>-282578</v>
      </c>
      <c r="H82" s="522">
        <v>12279253</v>
      </c>
      <c r="I82" s="525">
        <v>3365769</v>
      </c>
      <c r="J82" s="531">
        <v>-87759</v>
      </c>
      <c r="K82" s="531">
        <v>3278010</v>
      </c>
      <c r="L82" s="522">
        <v>227623</v>
      </c>
      <c r="M82" s="522">
        <v>1520436</v>
      </c>
      <c r="N82" s="522">
        <v>188823</v>
      </c>
      <c r="O82" s="525">
        <v>1709259</v>
      </c>
      <c r="P82" s="522">
        <v>36861665</v>
      </c>
      <c r="Q82" s="531">
        <v>35152406</v>
      </c>
    </row>
    <row r="83" spans="1:17">
      <c r="A83" s="491">
        <v>2009</v>
      </c>
      <c r="B83" s="491">
        <v>11</v>
      </c>
      <c r="C83" s="522">
        <v>18358849</v>
      </c>
      <c r="D83" s="531">
        <v>-817644</v>
      </c>
      <c r="E83" s="531">
        <v>17541205</v>
      </c>
      <c r="F83" s="525">
        <v>11332387</v>
      </c>
      <c r="G83" s="525">
        <v>250562</v>
      </c>
      <c r="H83" s="522">
        <v>11582949</v>
      </c>
      <c r="I83" s="525">
        <v>3123416</v>
      </c>
      <c r="J83" s="531">
        <v>63374</v>
      </c>
      <c r="K83" s="531">
        <v>3186790</v>
      </c>
      <c r="L83" s="522">
        <v>227943</v>
      </c>
      <c r="M83" s="522">
        <v>1429214</v>
      </c>
      <c r="N83" s="522">
        <v>165118</v>
      </c>
      <c r="O83" s="525">
        <v>1594332</v>
      </c>
      <c r="P83" s="522">
        <v>34133219</v>
      </c>
      <c r="Q83" s="531">
        <v>32538887</v>
      </c>
    </row>
    <row r="84" spans="1:17">
      <c r="A84" s="491">
        <v>2009</v>
      </c>
      <c r="B84" s="491">
        <v>12</v>
      </c>
      <c r="C84" s="522">
        <v>19839496</v>
      </c>
      <c r="D84" s="531">
        <v>1686846</v>
      </c>
      <c r="E84" s="531">
        <v>21526342</v>
      </c>
      <c r="F84" s="525">
        <v>11300725</v>
      </c>
      <c r="G84" s="525">
        <v>404218</v>
      </c>
      <c r="H84" s="522">
        <v>11704943</v>
      </c>
      <c r="I84" s="525">
        <v>2958489</v>
      </c>
      <c r="J84" s="531">
        <v>52061</v>
      </c>
      <c r="K84" s="531">
        <v>3010550</v>
      </c>
      <c r="L84" s="522">
        <v>228206</v>
      </c>
      <c r="M84" s="522">
        <v>1643667</v>
      </c>
      <c r="N84" s="522">
        <v>179014</v>
      </c>
      <c r="O84" s="525">
        <v>1822681</v>
      </c>
      <c r="P84" s="522">
        <v>38292722</v>
      </c>
      <c r="Q84" s="531">
        <v>36470041</v>
      </c>
    </row>
    <row r="85" spans="1:17">
      <c r="B85" s="492" t="s">
        <v>112</v>
      </c>
      <c r="C85" s="525">
        <v>273682098</v>
      </c>
      <c r="D85" s="513">
        <v>1231432</v>
      </c>
      <c r="E85" s="513">
        <v>274913530</v>
      </c>
      <c r="F85" s="513">
        <v>146544623</v>
      </c>
      <c r="G85" s="513">
        <v>728922</v>
      </c>
      <c r="H85" s="531">
        <v>147273545</v>
      </c>
      <c r="I85" s="513">
        <v>41449759</v>
      </c>
      <c r="J85" s="513">
        <v>54040</v>
      </c>
      <c r="K85" s="513">
        <v>41503799</v>
      </c>
      <c r="L85" s="531">
        <v>2719070</v>
      </c>
      <c r="M85" s="531">
        <v>19592629</v>
      </c>
      <c r="N85" s="531">
        <v>2332282</v>
      </c>
      <c r="O85" s="531">
        <v>21924911</v>
      </c>
      <c r="P85" s="531">
        <v>488334855</v>
      </c>
      <c r="Q85" s="531">
        <v>466409944</v>
      </c>
    </row>
    <row r="86" spans="1:17">
      <c r="A86" s="491">
        <v>2010</v>
      </c>
      <c r="B86" s="491">
        <v>1</v>
      </c>
      <c r="C86" s="522">
        <v>24417953</v>
      </c>
      <c r="D86" s="531">
        <v>982350</v>
      </c>
      <c r="E86" s="531">
        <v>25400303</v>
      </c>
      <c r="F86" s="525">
        <v>11863082</v>
      </c>
      <c r="G86" s="525">
        <v>-1050230</v>
      </c>
      <c r="H86" s="522">
        <v>10812852</v>
      </c>
      <c r="I86" s="525">
        <v>2947896</v>
      </c>
      <c r="J86" s="531">
        <v>-218490</v>
      </c>
      <c r="K86" s="531">
        <v>2729406</v>
      </c>
      <c r="L86" s="522">
        <v>228920</v>
      </c>
      <c r="M86" s="522">
        <v>1845835</v>
      </c>
      <c r="N86" s="522">
        <v>199886</v>
      </c>
      <c r="O86" s="531">
        <v>2045721</v>
      </c>
      <c r="P86" s="531">
        <v>41217202</v>
      </c>
      <c r="Q86" s="531">
        <v>39171481</v>
      </c>
    </row>
    <row r="87" spans="1:17">
      <c r="A87" s="491">
        <v>2010</v>
      </c>
      <c r="B87" s="491">
        <v>2</v>
      </c>
      <c r="C87" s="522">
        <v>22577982</v>
      </c>
      <c r="D87" s="531">
        <v>-2051641</v>
      </c>
      <c r="E87" s="531">
        <v>20526341</v>
      </c>
      <c r="F87" s="525">
        <v>11671679</v>
      </c>
      <c r="G87" s="525">
        <v>-871646</v>
      </c>
      <c r="H87" s="522">
        <v>10800033</v>
      </c>
      <c r="I87" s="525">
        <v>2914994</v>
      </c>
      <c r="J87" s="531">
        <v>-46738</v>
      </c>
      <c r="K87" s="531">
        <v>2868256</v>
      </c>
      <c r="L87" s="522">
        <v>229243</v>
      </c>
      <c r="M87" s="522">
        <v>1520045</v>
      </c>
      <c r="N87" s="522">
        <v>168383</v>
      </c>
      <c r="O87" s="531">
        <v>1688428</v>
      </c>
      <c r="P87" s="531">
        <v>36112301</v>
      </c>
      <c r="Q87" s="531">
        <v>34423873</v>
      </c>
    </row>
    <row r="88" spans="1:17">
      <c r="A88" s="491">
        <v>2010</v>
      </c>
      <c r="B88" s="491">
        <v>3</v>
      </c>
      <c r="C88" s="522">
        <v>18739900</v>
      </c>
      <c r="D88" s="531">
        <v>-371035</v>
      </c>
      <c r="E88" s="531">
        <v>18368865</v>
      </c>
      <c r="F88" s="525">
        <v>11228182</v>
      </c>
      <c r="G88" s="525">
        <v>741992</v>
      </c>
      <c r="H88" s="522">
        <v>11970174</v>
      </c>
      <c r="I88" s="525">
        <v>3023228</v>
      </c>
      <c r="J88" s="531">
        <v>160966</v>
      </c>
      <c r="K88" s="531">
        <v>3184194</v>
      </c>
      <c r="L88" s="522">
        <v>229539</v>
      </c>
      <c r="M88" s="522">
        <v>1516130</v>
      </c>
      <c r="N88" s="522">
        <v>172686</v>
      </c>
      <c r="O88" s="531">
        <v>1688816</v>
      </c>
      <c r="P88" s="531">
        <v>35441588</v>
      </c>
      <c r="Q88" s="531">
        <v>33752772</v>
      </c>
    </row>
    <row r="89" spans="1:17">
      <c r="A89" s="491">
        <v>2010</v>
      </c>
      <c r="B89" s="491">
        <v>4</v>
      </c>
      <c r="C89" s="522">
        <v>18645557</v>
      </c>
      <c r="D89" s="531">
        <v>-296266</v>
      </c>
      <c r="E89" s="531">
        <v>18349291</v>
      </c>
      <c r="F89" s="525">
        <v>11437082</v>
      </c>
      <c r="G89" s="525">
        <v>370495</v>
      </c>
      <c r="H89" s="522">
        <v>11807577</v>
      </c>
      <c r="I89" s="525">
        <v>3103193</v>
      </c>
      <c r="J89" s="531">
        <v>35389</v>
      </c>
      <c r="K89" s="531">
        <v>3138582</v>
      </c>
      <c r="L89" s="522">
        <v>229799</v>
      </c>
      <c r="M89" s="522">
        <v>1420040</v>
      </c>
      <c r="N89" s="522">
        <v>176189</v>
      </c>
      <c r="O89" s="531">
        <v>1596229</v>
      </c>
      <c r="P89" s="531">
        <v>35121478</v>
      </c>
      <c r="Q89" s="531">
        <v>33525249</v>
      </c>
    </row>
    <row r="90" spans="1:17">
      <c r="A90" s="491">
        <v>2010</v>
      </c>
      <c r="B90" s="491">
        <v>5</v>
      </c>
      <c r="C90" s="522">
        <v>21122023</v>
      </c>
      <c r="D90" s="531">
        <v>3413249</v>
      </c>
      <c r="E90" s="531">
        <v>24535272</v>
      </c>
      <c r="F90" s="525">
        <v>12156723</v>
      </c>
      <c r="G90" s="525">
        <v>1581575</v>
      </c>
      <c r="H90" s="522">
        <v>13738298</v>
      </c>
      <c r="I90" s="525">
        <v>3416790</v>
      </c>
      <c r="J90" s="531">
        <v>55924</v>
      </c>
      <c r="K90" s="531">
        <v>3472714</v>
      </c>
      <c r="L90" s="522">
        <v>230114</v>
      </c>
      <c r="M90" s="522">
        <v>1682691</v>
      </c>
      <c r="N90" s="522">
        <v>208865</v>
      </c>
      <c r="O90" s="531">
        <v>1891556</v>
      </c>
      <c r="P90" s="531">
        <v>43867954</v>
      </c>
      <c r="Q90" s="531">
        <v>41976398</v>
      </c>
    </row>
    <row r="91" spans="1:17">
      <c r="A91" s="491">
        <v>2010</v>
      </c>
      <c r="B91" s="491">
        <v>6</v>
      </c>
      <c r="C91" s="522">
        <v>26252233</v>
      </c>
      <c r="D91" s="531">
        <v>2273797</v>
      </c>
      <c r="E91" s="531">
        <v>28526030</v>
      </c>
      <c r="F91" s="525">
        <v>13539652</v>
      </c>
      <c r="G91" s="525">
        <v>36121</v>
      </c>
      <c r="H91" s="522">
        <v>13575773</v>
      </c>
      <c r="I91" s="525">
        <v>4132597</v>
      </c>
      <c r="J91" s="531">
        <v>78694</v>
      </c>
      <c r="K91" s="531">
        <v>4211291</v>
      </c>
      <c r="L91" s="522">
        <v>230492</v>
      </c>
      <c r="M91" s="522">
        <v>1866557</v>
      </c>
      <c r="N91" s="522">
        <v>228541</v>
      </c>
      <c r="O91" s="531">
        <v>2095098</v>
      </c>
      <c r="P91" s="531">
        <v>48638684</v>
      </c>
      <c r="Q91" s="531">
        <v>46543586</v>
      </c>
    </row>
    <row r="92" spans="1:17">
      <c r="A92" s="491">
        <v>2010</v>
      </c>
      <c r="B92" s="491">
        <v>7</v>
      </c>
      <c r="C92" s="522">
        <v>28968004</v>
      </c>
      <c r="D92" s="531">
        <v>1054228</v>
      </c>
      <c r="E92" s="531">
        <v>30022232</v>
      </c>
      <c r="F92" s="525">
        <v>14048093</v>
      </c>
      <c r="G92" s="525">
        <v>95832</v>
      </c>
      <c r="H92" s="522">
        <v>14143925</v>
      </c>
      <c r="I92" s="525">
        <v>4214708</v>
      </c>
      <c r="J92" s="531">
        <v>-15557</v>
      </c>
      <c r="K92" s="531">
        <v>4199151</v>
      </c>
      <c r="L92" s="522">
        <v>230730</v>
      </c>
      <c r="M92" s="522">
        <v>2001697</v>
      </c>
      <c r="N92" s="522">
        <v>247804</v>
      </c>
      <c r="O92" s="531">
        <v>2249501</v>
      </c>
      <c r="P92" s="531">
        <v>50845539</v>
      </c>
      <c r="Q92" s="531">
        <v>48596038</v>
      </c>
    </row>
    <row r="93" spans="1:17">
      <c r="A93" s="491">
        <v>2010</v>
      </c>
      <c r="B93" s="491">
        <v>8</v>
      </c>
      <c r="C93" s="522">
        <v>30021317</v>
      </c>
      <c r="D93" s="531">
        <v>891507</v>
      </c>
      <c r="E93" s="531">
        <v>30912824</v>
      </c>
      <c r="F93" s="525">
        <v>14336293</v>
      </c>
      <c r="G93" s="525">
        <v>123846</v>
      </c>
      <c r="H93" s="522">
        <v>14460139</v>
      </c>
      <c r="I93" s="525">
        <v>4152039</v>
      </c>
      <c r="J93" s="531">
        <v>-86213</v>
      </c>
      <c r="K93" s="531">
        <v>4065826</v>
      </c>
      <c r="L93" s="522">
        <v>231013</v>
      </c>
      <c r="M93" s="522">
        <v>1997283</v>
      </c>
      <c r="N93" s="522">
        <v>249700</v>
      </c>
      <c r="O93" s="531">
        <v>2246983</v>
      </c>
      <c r="P93" s="531">
        <v>51916785</v>
      </c>
      <c r="Q93" s="531">
        <v>49669802</v>
      </c>
    </row>
    <row r="94" spans="1:17">
      <c r="A94" s="491">
        <v>2010</v>
      </c>
      <c r="B94" s="491">
        <v>9</v>
      </c>
      <c r="C94" s="522">
        <v>27495509</v>
      </c>
      <c r="D94" s="531">
        <v>-3007794</v>
      </c>
      <c r="E94" s="531">
        <v>24487715</v>
      </c>
      <c r="F94" s="525">
        <v>13848213</v>
      </c>
      <c r="G94" s="525">
        <v>-693535</v>
      </c>
      <c r="H94" s="522">
        <v>13154678</v>
      </c>
      <c r="I94" s="525">
        <v>3894542</v>
      </c>
      <c r="J94" s="531">
        <v>57422</v>
      </c>
      <c r="K94" s="531">
        <v>3951964</v>
      </c>
      <c r="L94" s="522">
        <v>231379</v>
      </c>
      <c r="M94" s="522">
        <v>1778821</v>
      </c>
      <c r="N94" s="522">
        <v>220081</v>
      </c>
      <c r="O94" s="531">
        <v>1998902</v>
      </c>
      <c r="P94" s="531">
        <v>43824638</v>
      </c>
      <c r="Q94" s="531">
        <v>41825736</v>
      </c>
    </row>
    <row r="95" spans="1:17">
      <c r="A95" s="491">
        <v>2010</v>
      </c>
      <c r="B95" s="491">
        <v>10</v>
      </c>
      <c r="C95" s="522">
        <v>22296557</v>
      </c>
      <c r="D95" s="531">
        <v>-2457959</v>
      </c>
      <c r="E95" s="531">
        <v>19838598</v>
      </c>
      <c r="F95" s="525">
        <v>12905893</v>
      </c>
      <c r="G95" s="525">
        <v>-226199</v>
      </c>
      <c r="H95" s="522">
        <v>12679694</v>
      </c>
      <c r="I95" s="525">
        <v>3351540</v>
      </c>
      <c r="J95" s="531">
        <v>-87926</v>
      </c>
      <c r="K95" s="531">
        <v>3263614</v>
      </c>
      <c r="L95" s="522">
        <v>231612</v>
      </c>
      <c r="M95" s="522">
        <v>1586891</v>
      </c>
      <c r="N95" s="522">
        <v>196727</v>
      </c>
      <c r="O95" s="531">
        <v>1783618</v>
      </c>
      <c r="P95" s="531">
        <v>37797136</v>
      </c>
      <c r="Q95" s="531">
        <v>36013518</v>
      </c>
    </row>
    <row r="96" spans="1:17">
      <c r="A96" s="491">
        <v>2010</v>
      </c>
      <c r="B96" s="491">
        <v>11</v>
      </c>
      <c r="C96" s="522">
        <v>18781011</v>
      </c>
      <c r="D96" s="531">
        <v>-859138</v>
      </c>
      <c r="E96" s="531">
        <v>17921873</v>
      </c>
      <c r="F96" s="525">
        <v>11641514</v>
      </c>
      <c r="G96" s="525">
        <v>291071</v>
      </c>
      <c r="H96" s="522">
        <v>11932585</v>
      </c>
      <c r="I96" s="525">
        <v>3101223</v>
      </c>
      <c r="J96" s="531">
        <v>68806</v>
      </c>
      <c r="K96" s="531">
        <v>3170029</v>
      </c>
      <c r="L96" s="522">
        <v>231931</v>
      </c>
      <c r="M96" s="522">
        <v>1492432</v>
      </c>
      <c r="N96" s="522">
        <v>172195</v>
      </c>
      <c r="O96" s="531">
        <v>1664627</v>
      </c>
      <c r="P96" s="531">
        <v>34921045</v>
      </c>
      <c r="Q96" s="531">
        <v>33256418</v>
      </c>
    </row>
    <row r="97" spans="1:17">
      <c r="A97" s="491">
        <v>2010</v>
      </c>
      <c r="B97" s="491">
        <v>12</v>
      </c>
      <c r="C97" s="522">
        <v>20213499</v>
      </c>
      <c r="D97" s="531">
        <v>1720849</v>
      </c>
      <c r="E97" s="531">
        <v>21934348</v>
      </c>
      <c r="F97" s="525">
        <v>11598477</v>
      </c>
      <c r="G97" s="525">
        <v>379868</v>
      </c>
      <c r="H97" s="522">
        <v>11978345</v>
      </c>
      <c r="I97" s="525">
        <v>2933118</v>
      </c>
      <c r="J97" s="531">
        <v>51107</v>
      </c>
      <c r="K97" s="531">
        <v>2984225</v>
      </c>
      <c r="L97" s="522">
        <v>232194</v>
      </c>
      <c r="M97" s="522">
        <v>1713895</v>
      </c>
      <c r="N97" s="522">
        <v>186565</v>
      </c>
      <c r="O97" s="531">
        <v>1900460</v>
      </c>
      <c r="P97" s="531">
        <v>39029572</v>
      </c>
      <c r="Q97" s="531">
        <v>37129112</v>
      </c>
    </row>
    <row r="98" spans="1:17">
      <c r="B98" s="492" t="s">
        <v>112</v>
      </c>
      <c r="C98" s="525">
        <v>279531545</v>
      </c>
      <c r="D98" s="513">
        <v>1292147</v>
      </c>
      <c r="E98" s="513">
        <v>280823692</v>
      </c>
      <c r="F98" s="513">
        <v>150274883</v>
      </c>
      <c r="G98" s="513">
        <v>779190</v>
      </c>
      <c r="H98" s="531">
        <v>151054073</v>
      </c>
      <c r="I98" s="513">
        <v>41185868</v>
      </c>
      <c r="J98" s="513">
        <v>53384</v>
      </c>
      <c r="K98" s="513">
        <v>41239252</v>
      </c>
      <c r="L98" s="531">
        <v>2766966</v>
      </c>
      <c r="M98" s="531">
        <v>20422317</v>
      </c>
      <c r="N98" s="531">
        <v>2427622</v>
      </c>
      <c r="O98" s="531">
        <v>22849939</v>
      </c>
      <c r="P98" s="531">
        <v>498733922</v>
      </c>
      <c r="Q98" s="531">
        <v>475883983</v>
      </c>
    </row>
    <row r="99" spans="1:17">
      <c r="A99" s="491">
        <v>2011</v>
      </c>
      <c r="B99" s="491">
        <v>1</v>
      </c>
      <c r="C99" s="522">
        <v>24878223</v>
      </c>
      <c r="D99" s="531">
        <v>1096156</v>
      </c>
      <c r="E99" s="531">
        <v>25974379</v>
      </c>
      <c r="F99" s="525">
        <v>12170486</v>
      </c>
      <c r="G99" s="525">
        <v>-1151548</v>
      </c>
      <c r="H99" s="522">
        <v>11018938</v>
      </c>
      <c r="I99" s="525">
        <v>2921337</v>
      </c>
      <c r="J99" s="531">
        <v>-231677</v>
      </c>
      <c r="K99" s="531">
        <v>2689660</v>
      </c>
      <c r="L99" s="522">
        <v>232916</v>
      </c>
      <c r="M99" s="522">
        <v>1914670</v>
      </c>
      <c r="N99" s="522">
        <v>207271</v>
      </c>
      <c r="O99" s="531">
        <v>2121941</v>
      </c>
      <c r="P99" s="531">
        <v>42037834</v>
      </c>
      <c r="Q99" s="531">
        <v>39915893</v>
      </c>
    </row>
    <row r="100" spans="1:17">
      <c r="A100" s="491">
        <v>2011</v>
      </c>
      <c r="B100" s="491">
        <v>2</v>
      </c>
      <c r="C100" s="522">
        <v>23127493</v>
      </c>
      <c r="D100" s="531">
        <v>-2082103</v>
      </c>
      <c r="E100" s="531">
        <v>21045390</v>
      </c>
      <c r="F100" s="525">
        <v>12011728</v>
      </c>
      <c r="G100" s="525">
        <v>-856489</v>
      </c>
      <c r="H100" s="522">
        <v>11155239</v>
      </c>
      <c r="I100" s="525">
        <v>2891098</v>
      </c>
      <c r="J100" s="531">
        <v>-45660</v>
      </c>
      <c r="K100" s="531">
        <v>2845438</v>
      </c>
      <c r="L100" s="522">
        <v>233237</v>
      </c>
      <c r="M100" s="522">
        <v>1579518</v>
      </c>
      <c r="N100" s="522">
        <v>174823</v>
      </c>
      <c r="O100" s="531">
        <v>1754341</v>
      </c>
      <c r="P100" s="531">
        <v>37033645</v>
      </c>
      <c r="Q100" s="531">
        <v>35279304</v>
      </c>
    </row>
    <row r="101" spans="1:17">
      <c r="A101" s="491">
        <v>2011</v>
      </c>
      <c r="B101" s="491">
        <v>3</v>
      </c>
      <c r="C101" s="522">
        <v>19174041</v>
      </c>
      <c r="D101" s="531">
        <v>-438541</v>
      </c>
      <c r="E101" s="531">
        <v>18735500</v>
      </c>
      <c r="F101" s="525">
        <v>11538978</v>
      </c>
      <c r="G101" s="525">
        <v>807894</v>
      </c>
      <c r="H101" s="522">
        <v>12346872</v>
      </c>
      <c r="I101" s="525">
        <v>2998163</v>
      </c>
      <c r="J101" s="531">
        <v>171666</v>
      </c>
      <c r="K101" s="531">
        <v>3169829</v>
      </c>
      <c r="L101" s="522">
        <v>233532</v>
      </c>
      <c r="M101" s="522">
        <v>1576499</v>
      </c>
      <c r="N101" s="522">
        <v>179332</v>
      </c>
      <c r="O101" s="531">
        <v>1755831</v>
      </c>
      <c r="P101" s="531">
        <v>36241564</v>
      </c>
      <c r="Q101" s="531">
        <v>34485733</v>
      </c>
    </row>
    <row r="102" spans="1:17">
      <c r="A102" s="491">
        <v>2011</v>
      </c>
      <c r="B102" s="491">
        <v>4</v>
      </c>
      <c r="C102" s="522">
        <v>19010479</v>
      </c>
      <c r="D102" s="531">
        <v>-407504</v>
      </c>
      <c r="E102" s="531">
        <v>18602975</v>
      </c>
      <c r="F102" s="525">
        <v>11718097</v>
      </c>
      <c r="G102" s="525">
        <v>297164</v>
      </c>
      <c r="H102" s="522">
        <v>12015261</v>
      </c>
      <c r="I102" s="525">
        <v>3077655</v>
      </c>
      <c r="J102" s="531">
        <v>36544</v>
      </c>
      <c r="K102" s="531">
        <v>3114199</v>
      </c>
      <c r="L102" s="522">
        <v>233793</v>
      </c>
      <c r="M102" s="522">
        <v>1477016</v>
      </c>
      <c r="N102" s="522">
        <v>182923</v>
      </c>
      <c r="O102" s="531">
        <v>1659939</v>
      </c>
      <c r="P102" s="531">
        <v>35626167</v>
      </c>
      <c r="Q102" s="531">
        <v>33966228</v>
      </c>
    </row>
    <row r="103" spans="1:17">
      <c r="A103" s="491">
        <v>2011</v>
      </c>
      <c r="B103" s="491">
        <v>5</v>
      </c>
      <c r="C103" s="522">
        <v>21823061</v>
      </c>
      <c r="D103" s="531">
        <v>3507394</v>
      </c>
      <c r="E103" s="531">
        <v>25330455</v>
      </c>
      <c r="F103" s="525">
        <v>12548313</v>
      </c>
      <c r="G103" s="525">
        <v>1683704</v>
      </c>
      <c r="H103" s="522">
        <v>14232017</v>
      </c>
      <c r="I103" s="525">
        <v>3396183</v>
      </c>
      <c r="J103" s="531">
        <v>41766</v>
      </c>
      <c r="K103" s="531">
        <v>3437949</v>
      </c>
      <c r="L103" s="522">
        <v>234107</v>
      </c>
      <c r="M103" s="522">
        <v>1746159</v>
      </c>
      <c r="N103" s="522">
        <v>216344</v>
      </c>
      <c r="O103" s="531">
        <v>1962503</v>
      </c>
      <c r="P103" s="531">
        <v>45197031</v>
      </c>
      <c r="Q103" s="531">
        <v>43234528</v>
      </c>
    </row>
    <row r="104" spans="1:17">
      <c r="A104" s="491">
        <v>2011</v>
      </c>
      <c r="B104" s="491">
        <v>6</v>
      </c>
      <c r="C104" s="522">
        <v>26773531</v>
      </c>
      <c r="D104" s="531">
        <v>2346107</v>
      </c>
      <c r="E104" s="531">
        <v>29119638</v>
      </c>
      <c r="F104" s="525">
        <v>13864422</v>
      </c>
      <c r="G104" s="525">
        <v>-44477</v>
      </c>
      <c r="H104" s="522">
        <v>13819945</v>
      </c>
      <c r="I104" s="525">
        <v>4111627</v>
      </c>
      <c r="J104" s="531">
        <v>86903</v>
      </c>
      <c r="K104" s="531">
        <v>4198530</v>
      </c>
      <c r="L104" s="522">
        <v>234483</v>
      </c>
      <c r="M104" s="522">
        <v>1933490</v>
      </c>
      <c r="N104" s="522">
        <v>236358</v>
      </c>
      <c r="O104" s="531">
        <v>2169848</v>
      </c>
      <c r="P104" s="531">
        <v>49542444</v>
      </c>
      <c r="Q104" s="531">
        <v>47372596</v>
      </c>
    </row>
    <row r="105" spans="1:17">
      <c r="A105" s="491">
        <v>2011</v>
      </c>
      <c r="B105" s="491">
        <v>7</v>
      </c>
      <c r="C105" s="522">
        <v>29635500</v>
      </c>
      <c r="D105" s="531">
        <v>1114267</v>
      </c>
      <c r="E105" s="531">
        <v>30749767</v>
      </c>
      <c r="F105" s="525">
        <v>14418797</v>
      </c>
      <c r="G105" s="525">
        <v>174122</v>
      </c>
      <c r="H105" s="522">
        <v>14592919</v>
      </c>
      <c r="I105" s="525">
        <v>4195563</v>
      </c>
      <c r="J105" s="531">
        <v>-18084</v>
      </c>
      <c r="K105" s="531">
        <v>4177479</v>
      </c>
      <c r="L105" s="522">
        <v>234720</v>
      </c>
      <c r="M105" s="522">
        <v>2072157</v>
      </c>
      <c r="N105" s="522">
        <v>256165</v>
      </c>
      <c r="O105" s="531">
        <v>2328322</v>
      </c>
      <c r="P105" s="531">
        <v>52083207</v>
      </c>
      <c r="Q105" s="531">
        <v>49754885</v>
      </c>
    </row>
    <row r="106" spans="1:17">
      <c r="A106" s="491">
        <v>2011</v>
      </c>
      <c r="B106" s="491">
        <v>8</v>
      </c>
      <c r="C106" s="522">
        <v>30305236</v>
      </c>
      <c r="D106" s="531">
        <v>840522</v>
      </c>
      <c r="E106" s="531">
        <v>31145758</v>
      </c>
      <c r="F106" s="525">
        <v>14595347</v>
      </c>
      <c r="G106" s="525">
        <v>-75892</v>
      </c>
      <c r="H106" s="522">
        <v>14519455</v>
      </c>
      <c r="I106" s="525">
        <v>4129475</v>
      </c>
      <c r="J106" s="531">
        <v>-87032</v>
      </c>
      <c r="K106" s="531">
        <v>4042443</v>
      </c>
      <c r="L106" s="522">
        <v>235003</v>
      </c>
      <c r="M106" s="522">
        <v>2067264</v>
      </c>
      <c r="N106" s="522">
        <v>258066</v>
      </c>
      <c r="O106" s="531">
        <v>2325330</v>
      </c>
      <c r="P106" s="531">
        <v>52267989</v>
      </c>
      <c r="Q106" s="531">
        <v>49942659</v>
      </c>
    </row>
    <row r="107" spans="1:17">
      <c r="A107" s="491">
        <v>2011</v>
      </c>
      <c r="B107" s="491">
        <v>9</v>
      </c>
      <c r="C107" s="522">
        <v>28659813</v>
      </c>
      <c r="D107" s="531">
        <v>-3034769</v>
      </c>
      <c r="E107" s="531">
        <v>25625044</v>
      </c>
      <c r="F107" s="525">
        <v>14373819</v>
      </c>
      <c r="G107" s="525">
        <v>-525362</v>
      </c>
      <c r="H107" s="522">
        <v>13848457</v>
      </c>
      <c r="I107" s="525">
        <v>3876570</v>
      </c>
      <c r="J107" s="531">
        <v>46187</v>
      </c>
      <c r="K107" s="531">
        <v>3922757</v>
      </c>
      <c r="L107" s="522">
        <v>235369</v>
      </c>
      <c r="M107" s="522">
        <v>1843712</v>
      </c>
      <c r="N107" s="522">
        <v>227725</v>
      </c>
      <c r="O107" s="531">
        <v>2071437</v>
      </c>
      <c r="P107" s="531">
        <v>45703064</v>
      </c>
      <c r="Q107" s="531">
        <v>43631627</v>
      </c>
    </row>
    <row r="108" spans="1:17">
      <c r="A108" s="491">
        <v>2011</v>
      </c>
      <c r="B108" s="491">
        <v>10</v>
      </c>
      <c r="C108" s="522">
        <v>22636444</v>
      </c>
      <c r="D108" s="531">
        <v>-2363822</v>
      </c>
      <c r="E108" s="531">
        <v>20272622</v>
      </c>
      <c r="F108" s="525">
        <v>13189896</v>
      </c>
      <c r="G108" s="525">
        <v>16112</v>
      </c>
      <c r="H108" s="522">
        <v>13206008</v>
      </c>
      <c r="I108" s="525">
        <v>3335503</v>
      </c>
      <c r="J108" s="531">
        <v>-63061</v>
      </c>
      <c r="K108" s="531">
        <v>3272442</v>
      </c>
      <c r="L108" s="522">
        <v>235601</v>
      </c>
      <c r="M108" s="522">
        <v>1648560</v>
      </c>
      <c r="N108" s="522">
        <v>204031</v>
      </c>
      <c r="O108" s="531">
        <v>1852591</v>
      </c>
      <c r="P108" s="531">
        <v>38839264</v>
      </c>
      <c r="Q108" s="531">
        <v>36986673</v>
      </c>
    </row>
    <row r="109" spans="1:17">
      <c r="A109" s="491">
        <v>2011</v>
      </c>
      <c r="B109" s="491">
        <v>11</v>
      </c>
      <c r="C109" s="522">
        <v>18507344</v>
      </c>
      <c r="D109" s="531">
        <v>-1048437</v>
      </c>
      <c r="E109" s="531">
        <v>17458907</v>
      </c>
      <c r="F109" s="525">
        <v>11707482</v>
      </c>
      <c r="G109" s="525">
        <v>87548</v>
      </c>
      <c r="H109" s="522">
        <v>11795030</v>
      </c>
      <c r="I109" s="525">
        <v>3072608</v>
      </c>
      <c r="J109" s="531">
        <v>90897</v>
      </c>
      <c r="K109" s="531">
        <v>3163505</v>
      </c>
      <c r="L109" s="522">
        <v>235919</v>
      </c>
      <c r="M109" s="522">
        <v>1551175</v>
      </c>
      <c r="N109" s="522">
        <v>178751</v>
      </c>
      <c r="O109" s="531">
        <v>1729926</v>
      </c>
      <c r="P109" s="531">
        <v>34383287</v>
      </c>
      <c r="Q109" s="531">
        <v>32653361</v>
      </c>
    </row>
    <row r="110" spans="1:17">
      <c r="A110" s="491">
        <v>2011</v>
      </c>
      <c r="B110" s="491">
        <v>12</v>
      </c>
      <c r="C110" s="522">
        <v>20558342</v>
      </c>
      <c r="D110" s="531">
        <v>1744919</v>
      </c>
      <c r="E110" s="531">
        <v>22303261</v>
      </c>
      <c r="F110" s="525">
        <v>11891787</v>
      </c>
      <c r="G110" s="525">
        <v>339930</v>
      </c>
      <c r="H110" s="522">
        <v>12231717</v>
      </c>
      <c r="I110" s="525">
        <v>2907526</v>
      </c>
      <c r="J110" s="531">
        <v>23112</v>
      </c>
      <c r="K110" s="531">
        <v>2930638</v>
      </c>
      <c r="L110" s="522">
        <v>236182</v>
      </c>
      <c r="M110" s="522">
        <v>1778876</v>
      </c>
      <c r="N110" s="522">
        <v>193535</v>
      </c>
      <c r="O110" s="531">
        <v>1972411</v>
      </c>
      <c r="P110" s="531">
        <v>39674209</v>
      </c>
      <c r="Q110" s="531">
        <v>37701798</v>
      </c>
    </row>
    <row r="111" spans="1:17">
      <c r="B111" s="492" t="s">
        <v>112</v>
      </c>
      <c r="C111" s="525">
        <v>285089507</v>
      </c>
      <c r="D111" s="513">
        <v>1274189</v>
      </c>
      <c r="E111" s="513">
        <v>286363696</v>
      </c>
      <c r="F111" s="513">
        <v>154029152</v>
      </c>
      <c r="G111" s="513">
        <v>752706</v>
      </c>
      <c r="H111" s="531">
        <v>154781858</v>
      </c>
      <c r="I111" s="513">
        <v>40913308</v>
      </c>
      <c r="J111" s="513">
        <v>51561</v>
      </c>
      <c r="K111" s="513">
        <v>40964869</v>
      </c>
      <c r="L111" s="531">
        <v>2814862</v>
      </c>
      <c r="M111" s="531">
        <v>21189096</v>
      </c>
      <c r="N111" s="531">
        <v>2515324</v>
      </c>
      <c r="O111" s="531">
        <v>23704420</v>
      </c>
      <c r="P111" s="531">
        <v>508629705</v>
      </c>
      <c r="Q111" s="531">
        <v>484925285</v>
      </c>
    </row>
    <row r="112" spans="1:17">
      <c r="A112" s="491">
        <v>2012</v>
      </c>
      <c r="B112" s="491">
        <v>1</v>
      </c>
      <c r="C112" s="522">
        <v>25456981</v>
      </c>
      <c r="D112" s="531">
        <v>1229177</v>
      </c>
      <c r="E112" s="531">
        <v>26686158</v>
      </c>
      <c r="F112" s="525">
        <v>12517457</v>
      </c>
      <c r="G112" s="525">
        <v>-1198007</v>
      </c>
      <c r="H112" s="522">
        <v>11319450</v>
      </c>
      <c r="I112" s="525">
        <v>2895092</v>
      </c>
      <c r="J112" s="531">
        <v>-255423</v>
      </c>
      <c r="K112" s="531">
        <v>2639669</v>
      </c>
      <c r="L112" s="522">
        <v>236912</v>
      </c>
      <c r="M112" s="522">
        <v>2060211</v>
      </c>
      <c r="N112" s="522">
        <v>222869</v>
      </c>
      <c r="O112" s="531">
        <v>2283080</v>
      </c>
      <c r="P112" s="531">
        <v>43165269</v>
      </c>
      <c r="Q112" s="531">
        <v>40882189</v>
      </c>
    </row>
    <row r="113" spans="1:17">
      <c r="A113" s="491">
        <v>2012</v>
      </c>
      <c r="B113" s="491">
        <v>2</v>
      </c>
      <c r="C113" s="522">
        <v>23603018</v>
      </c>
      <c r="D113" s="531">
        <v>-2094489</v>
      </c>
      <c r="E113" s="531">
        <v>21508529</v>
      </c>
      <c r="F113" s="525">
        <v>12317737</v>
      </c>
      <c r="G113" s="525">
        <v>-861315</v>
      </c>
      <c r="H113" s="522">
        <v>11456422</v>
      </c>
      <c r="I113" s="525">
        <v>2819606</v>
      </c>
      <c r="J113" s="531">
        <v>-31867</v>
      </c>
      <c r="K113" s="531">
        <v>2787739</v>
      </c>
      <c r="L113" s="522">
        <v>237231</v>
      </c>
      <c r="M113" s="522">
        <v>1738505</v>
      </c>
      <c r="N113" s="522">
        <v>192383</v>
      </c>
      <c r="O113" s="531">
        <v>1930888</v>
      </c>
      <c r="P113" s="531">
        <v>37920809</v>
      </c>
      <c r="Q113" s="531">
        <v>35989921</v>
      </c>
    </row>
    <row r="114" spans="1:17">
      <c r="A114" s="491">
        <v>2012</v>
      </c>
      <c r="B114" s="491">
        <v>3</v>
      </c>
      <c r="C114" s="522">
        <v>19559249</v>
      </c>
      <c r="D114" s="531">
        <v>-576018</v>
      </c>
      <c r="E114" s="531">
        <v>18983231</v>
      </c>
      <c r="F114" s="525">
        <v>11838909</v>
      </c>
      <c r="G114" s="525">
        <v>803028</v>
      </c>
      <c r="H114" s="522">
        <v>12641937</v>
      </c>
      <c r="I114" s="525">
        <v>2972424</v>
      </c>
      <c r="J114" s="531">
        <v>179943</v>
      </c>
      <c r="K114" s="531">
        <v>3152367</v>
      </c>
      <c r="L114" s="522">
        <v>237525</v>
      </c>
      <c r="M114" s="522">
        <v>1699798</v>
      </c>
      <c r="N114" s="522">
        <v>193028</v>
      </c>
      <c r="O114" s="531">
        <v>1892826</v>
      </c>
      <c r="P114" s="531">
        <v>36907886</v>
      </c>
      <c r="Q114" s="531">
        <v>35015060</v>
      </c>
    </row>
    <row r="115" spans="1:17">
      <c r="A115" s="491">
        <v>2012</v>
      </c>
      <c r="B115" s="491">
        <v>4</v>
      </c>
      <c r="C115" s="522">
        <v>19594184</v>
      </c>
      <c r="D115" s="531">
        <v>-365843</v>
      </c>
      <c r="E115" s="531">
        <v>19228341</v>
      </c>
      <c r="F115" s="525">
        <v>12081089</v>
      </c>
      <c r="G115" s="525">
        <v>475617</v>
      </c>
      <c r="H115" s="522">
        <v>12556706</v>
      </c>
      <c r="I115" s="525">
        <v>3053720</v>
      </c>
      <c r="J115" s="531">
        <v>35867</v>
      </c>
      <c r="K115" s="531">
        <v>3089587</v>
      </c>
      <c r="L115" s="522">
        <v>237787</v>
      </c>
      <c r="M115" s="522">
        <v>1592776</v>
      </c>
      <c r="N115" s="522">
        <v>196921</v>
      </c>
      <c r="O115" s="531">
        <v>1789697</v>
      </c>
      <c r="P115" s="531">
        <v>36902118</v>
      </c>
      <c r="Q115" s="531">
        <v>35112421</v>
      </c>
    </row>
    <row r="116" spans="1:17">
      <c r="A116" s="491">
        <v>2012</v>
      </c>
      <c r="B116" s="491">
        <v>5</v>
      </c>
      <c r="C116" s="522">
        <v>21911192</v>
      </c>
      <c r="D116" s="531">
        <v>3408363</v>
      </c>
      <c r="E116" s="531">
        <v>25319555</v>
      </c>
      <c r="F116" s="525">
        <v>12727256</v>
      </c>
      <c r="G116" s="525">
        <v>1472775</v>
      </c>
      <c r="H116" s="522">
        <v>14200031</v>
      </c>
      <c r="I116" s="525">
        <v>3370058</v>
      </c>
      <c r="J116" s="531">
        <v>45473</v>
      </c>
      <c r="K116" s="531">
        <v>3415531</v>
      </c>
      <c r="L116" s="522">
        <v>238100</v>
      </c>
      <c r="M116" s="522">
        <v>1878711</v>
      </c>
      <c r="N116" s="522">
        <v>232329</v>
      </c>
      <c r="O116" s="531">
        <v>2111040</v>
      </c>
      <c r="P116" s="531">
        <v>45284257</v>
      </c>
      <c r="Q116" s="531">
        <v>43173217</v>
      </c>
    </row>
    <row r="117" spans="1:17">
      <c r="A117" s="491">
        <v>2012</v>
      </c>
      <c r="B117" s="491">
        <v>6</v>
      </c>
      <c r="C117" s="522">
        <v>27594963</v>
      </c>
      <c r="D117" s="531">
        <v>2476067</v>
      </c>
      <c r="E117" s="531">
        <v>30071030</v>
      </c>
      <c r="F117" s="525">
        <v>14285827</v>
      </c>
      <c r="G117" s="525">
        <v>22933</v>
      </c>
      <c r="H117" s="522">
        <v>14308760</v>
      </c>
      <c r="I117" s="525">
        <v>4092137</v>
      </c>
      <c r="J117" s="531">
        <v>70247</v>
      </c>
      <c r="K117" s="531">
        <v>4162384</v>
      </c>
      <c r="L117" s="522">
        <v>238474</v>
      </c>
      <c r="M117" s="522">
        <v>2076847</v>
      </c>
      <c r="N117" s="522">
        <v>253428</v>
      </c>
      <c r="O117" s="531">
        <v>2330275</v>
      </c>
      <c r="P117" s="531">
        <v>51110923</v>
      </c>
      <c r="Q117" s="531">
        <v>48780648</v>
      </c>
    </row>
    <row r="118" spans="1:17">
      <c r="A118" s="491">
        <v>2012</v>
      </c>
      <c r="B118" s="491">
        <v>7</v>
      </c>
      <c r="C118" s="522">
        <v>30164186</v>
      </c>
      <c r="D118" s="531">
        <v>1099007</v>
      </c>
      <c r="E118" s="531">
        <v>31263193</v>
      </c>
      <c r="F118" s="525">
        <v>14732939</v>
      </c>
      <c r="G118" s="525">
        <v>51708</v>
      </c>
      <c r="H118" s="522">
        <v>14784647</v>
      </c>
      <c r="I118" s="525">
        <v>4174748</v>
      </c>
      <c r="J118" s="531">
        <v>-13403</v>
      </c>
      <c r="K118" s="531">
        <v>4161345</v>
      </c>
      <c r="L118" s="522">
        <v>238710</v>
      </c>
      <c r="M118" s="522">
        <v>2224227</v>
      </c>
      <c r="N118" s="522">
        <v>274565</v>
      </c>
      <c r="O118" s="531">
        <v>2498792</v>
      </c>
      <c r="P118" s="531">
        <v>52946687</v>
      </c>
      <c r="Q118" s="531">
        <v>50447895</v>
      </c>
    </row>
    <row r="119" spans="1:17">
      <c r="A119" s="491">
        <v>2012</v>
      </c>
      <c r="B119" s="491">
        <v>8</v>
      </c>
      <c r="C119" s="522">
        <v>31330753</v>
      </c>
      <c r="D119" s="531">
        <v>964580</v>
      </c>
      <c r="E119" s="531">
        <v>32295333</v>
      </c>
      <c r="F119" s="525">
        <v>15055440</v>
      </c>
      <c r="G119" s="525">
        <v>98030</v>
      </c>
      <c r="H119" s="522">
        <v>15153470</v>
      </c>
      <c r="I119" s="525">
        <v>4110697</v>
      </c>
      <c r="J119" s="531">
        <v>-97869</v>
      </c>
      <c r="K119" s="531">
        <v>4012828</v>
      </c>
      <c r="L119" s="522">
        <v>238993</v>
      </c>
      <c r="M119" s="522">
        <v>2218359</v>
      </c>
      <c r="N119" s="522">
        <v>276501</v>
      </c>
      <c r="O119" s="531">
        <v>2494860</v>
      </c>
      <c r="P119" s="531">
        <v>54195484</v>
      </c>
      <c r="Q119" s="531">
        <v>51700624</v>
      </c>
    </row>
    <row r="120" spans="1:17">
      <c r="A120" s="491">
        <v>2012</v>
      </c>
      <c r="B120" s="491">
        <v>9</v>
      </c>
      <c r="C120" s="522">
        <v>28803983</v>
      </c>
      <c r="D120" s="531">
        <v>-3097228</v>
      </c>
      <c r="E120" s="531">
        <v>25706755</v>
      </c>
      <c r="F120" s="525">
        <v>14582106</v>
      </c>
      <c r="G120" s="525">
        <v>-624019</v>
      </c>
      <c r="H120" s="522">
        <v>13958087</v>
      </c>
      <c r="I120" s="525">
        <v>3851299</v>
      </c>
      <c r="J120" s="531">
        <v>73989</v>
      </c>
      <c r="K120" s="531">
        <v>3925288</v>
      </c>
      <c r="L120" s="522">
        <v>239359</v>
      </c>
      <c r="M120" s="522">
        <v>1981473</v>
      </c>
      <c r="N120" s="522">
        <v>244299</v>
      </c>
      <c r="O120" s="531">
        <v>2225772</v>
      </c>
      <c r="P120" s="531">
        <v>46055261</v>
      </c>
      <c r="Q120" s="531">
        <v>43829489</v>
      </c>
    </row>
    <row r="121" spans="1:17">
      <c r="A121" s="491">
        <v>2012</v>
      </c>
      <c r="B121" s="491">
        <v>10</v>
      </c>
      <c r="C121" s="522">
        <v>23283054</v>
      </c>
      <c r="D121" s="531">
        <v>-2554838</v>
      </c>
      <c r="E121" s="531">
        <v>20728216</v>
      </c>
      <c r="F121" s="525">
        <v>13570486</v>
      </c>
      <c r="G121" s="525">
        <v>-85668</v>
      </c>
      <c r="H121" s="522">
        <v>13484818</v>
      </c>
      <c r="I121" s="525">
        <v>3321542</v>
      </c>
      <c r="J121" s="531">
        <v>-82968</v>
      </c>
      <c r="K121" s="531">
        <v>3238574</v>
      </c>
      <c r="L121" s="522">
        <v>239590</v>
      </c>
      <c r="M121" s="522">
        <v>1775749</v>
      </c>
      <c r="N121" s="522">
        <v>219405</v>
      </c>
      <c r="O121" s="531">
        <v>1995154</v>
      </c>
      <c r="P121" s="531">
        <v>39686352</v>
      </c>
      <c r="Q121" s="531">
        <v>37691198</v>
      </c>
    </row>
    <row r="122" spans="1:17">
      <c r="A122" s="491">
        <v>2012</v>
      </c>
      <c r="B122" s="491">
        <v>11</v>
      </c>
      <c r="C122" s="522">
        <v>19441982</v>
      </c>
      <c r="D122" s="531">
        <v>-1002326</v>
      </c>
      <c r="E122" s="531">
        <v>18439656</v>
      </c>
      <c r="F122" s="525">
        <v>12205321</v>
      </c>
      <c r="G122" s="525">
        <v>302868</v>
      </c>
      <c r="H122" s="522">
        <v>12508189</v>
      </c>
      <c r="I122" s="525">
        <v>3054575</v>
      </c>
      <c r="J122" s="531">
        <v>81770</v>
      </c>
      <c r="K122" s="531">
        <v>3136345</v>
      </c>
      <c r="L122" s="522">
        <v>239907</v>
      </c>
      <c r="M122" s="522">
        <v>1671646</v>
      </c>
      <c r="N122" s="522">
        <v>192325</v>
      </c>
      <c r="O122" s="531">
        <v>1863971</v>
      </c>
      <c r="P122" s="531">
        <v>36188068</v>
      </c>
      <c r="Q122" s="531">
        <v>34324097</v>
      </c>
    </row>
    <row r="123" spans="1:17">
      <c r="A123" s="491">
        <v>2012</v>
      </c>
      <c r="B123" s="491">
        <v>12</v>
      </c>
      <c r="C123" s="522">
        <v>21016072</v>
      </c>
      <c r="D123" s="531">
        <v>1801864</v>
      </c>
      <c r="E123" s="531">
        <v>22817936</v>
      </c>
      <c r="F123" s="525">
        <v>12203592</v>
      </c>
      <c r="G123" s="525">
        <v>322502</v>
      </c>
      <c r="H123" s="522">
        <v>12526094</v>
      </c>
      <c r="I123" s="525">
        <v>2882526</v>
      </c>
      <c r="J123" s="531">
        <v>40975</v>
      </c>
      <c r="K123" s="531">
        <v>2923501</v>
      </c>
      <c r="L123" s="522">
        <v>240170</v>
      </c>
      <c r="M123" s="522">
        <v>1914764</v>
      </c>
      <c r="N123" s="522">
        <v>208113</v>
      </c>
      <c r="O123" s="531">
        <v>2122877</v>
      </c>
      <c r="P123" s="531">
        <v>40630578</v>
      </c>
      <c r="Q123" s="531">
        <v>38507701</v>
      </c>
    </row>
    <row r="124" spans="1:17">
      <c r="B124" s="492" t="s">
        <v>112</v>
      </c>
      <c r="C124" s="525">
        <v>291759617</v>
      </c>
      <c r="D124" s="513">
        <v>1288316</v>
      </c>
      <c r="E124" s="513">
        <v>293047933</v>
      </c>
      <c r="F124" s="513">
        <v>158118159</v>
      </c>
      <c r="G124" s="513">
        <v>780452</v>
      </c>
      <c r="H124" s="531">
        <v>158898611</v>
      </c>
      <c r="I124" s="513">
        <v>40598424</v>
      </c>
      <c r="J124" s="513">
        <v>46734</v>
      </c>
      <c r="K124" s="513">
        <v>40645158</v>
      </c>
      <c r="L124" s="531">
        <v>2862758</v>
      </c>
      <c r="M124" s="531">
        <v>22833066</v>
      </c>
      <c r="N124" s="531">
        <v>2706166</v>
      </c>
      <c r="O124" s="531">
        <v>25539232</v>
      </c>
      <c r="P124" s="531">
        <v>520993692</v>
      </c>
      <c r="Q124" s="531">
        <v>495454460</v>
      </c>
    </row>
    <row r="125" spans="1:17">
      <c r="A125" s="491">
        <v>2013</v>
      </c>
      <c r="B125" s="491">
        <v>1</v>
      </c>
      <c r="C125" s="522">
        <v>25894343</v>
      </c>
      <c r="D125" s="531">
        <v>1370356</v>
      </c>
      <c r="E125" s="531">
        <v>27264699</v>
      </c>
      <c r="F125" s="525">
        <v>12803447</v>
      </c>
      <c r="G125" s="525">
        <v>-1256673</v>
      </c>
      <c r="H125" s="522">
        <v>11546774</v>
      </c>
      <c r="I125" s="525">
        <v>2867970</v>
      </c>
      <c r="J125" s="531">
        <v>-254037</v>
      </c>
      <c r="K125" s="531">
        <v>2613933</v>
      </c>
      <c r="L125" s="522">
        <v>240908</v>
      </c>
      <c r="M125" s="522">
        <v>2119927</v>
      </c>
      <c r="N125" s="522">
        <v>229237</v>
      </c>
      <c r="O125" s="531">
        <v>2349164</v>
      </c>
      <c r="P125" s="531">
        <v>44015478</v>
      </c>
      <c r="Q125" s="531">
        <v>41666314</v>
      </c>
    </row>
    <row r="126" spans="1:17">
      <c r="A126" s="491">
        <v>2013</v>
      </c>
      <c r="B126" s="491">
        <v>2</v>
      </c>
      <c r="C126" s="522">
        <v>23971257</v>
      </c>
      <c r="D126" s="531">
        <v>-2140240</v>
      </c>
      <c r="E126" s="531">
        <v>21831017</v>
      </c>
      <c r="F126" s="525">
        <v>12594417</v>
      </c>
      <c r="G126" s="525">
        <v>-923189</v>
      </c>
      <c r="H126" s="522">
        <v>11671228</v>
      </c>
      <c r="I126" s="525">
        <v>2840588</v>
      </c>
      <c r="J126" s="531">
        <v>-37456</v>
      </c>
      <c r="K126" s="531">
        <v>2803132</v>
      </c>
      <c r="L126" s="522">
        <v>241225</v>
      </c>
      <c r="M126" s="522">
        <v>1755090</v>
      </c>
      <c r="N126" s="522">
        <v>193841</v>
      </c>
      <c r="O126" s="531">
        <v>1948931</v>
      </c>
      <c r="P126" s="531">
        <v>38495533</v>
      </c>
      <c r="Q126" s="531">
        <v>36546602</v>
      </c>
    </row>
    <row r="127" spans="1:17">
      <c r="A127" s="491">
        <v>2013</v>
      </c>
      <c r="B127" s="491">
        <v>3</v>
      </c>
      <c r="C127" s="522">
        <v>20066744</v>
      </c>
      <c r="D127" s="531">
        <v>-658774</v>
      </c>
      <c r="E127" s="531">
        <v>19407970</v>
      </c>
      <c r="F127" s="525">
        <v>12166655</v>
      </c>
      <c r="G127" s="525">
        <v>880737</v>
      </c>
      <c r="H127" s="522">
        <v>13047392</v>
      </c>
      <c r="I127" s="525">
        <v>2947653</v>
      </c>
      <c r="J127" s="531">
        <v>182845</v>
      </c>
      <c r="K127" s="531">
        <v>3130498</v>
      </c>
      <c r="L127" s="522">
        <v>241518</v>
      </c>
      <c r="M127" s="522">
        <v>1752878</v>
      </c>
      <c r="N127" s="522">
        <v>198789</v>
      </c>
      <c r="O127" s="531">
        <v>1951667</v>
      </c>
      <c r="P127" s="531">
        <v>37779045</v>
      </c>
      <c r="Q127" s="531">
        <v>35827378</v>
      </c>
    </row>
    <row r="128" spans="1:17">
      <c r="A128" s="491">
        <v>2013</v>
      </c>
      <c r="B128" s="491">
        <v>4</v>
      </c>
      <c r="C128" s="522">
        <v>20032187</v>
      </c>
      <c r="D128" s="531">
        <v>-392057</v>
      </c>
      <c r="E128" s="531">
        <v>19640130</v>
      </c>
      <c r="F128" s="525">
        <v>12386277</v>
      </c>
      <c r="G128" s="525">
        <v>575447</v>
      </c>
      <c r="H128" s="522">
        <v>12961724</v>
      </c>
      <c r="I128" s="525">
        <v>3028671</v>
      </c>
      <c r="J128" s="531">
        <v>41968</v>
      </c>
      <c r="K128" s="531">
        <v>3070639</v>
      </c>
      <c r="L128" s="522">
        <v>241781</v>
      </c>
      <c r="M128" s="522">
        <v>1642924</v>
      </c>
      <c r="N128" s="522">
        <v>202774</v>
      </c>
      <c r="O128" s="531">
        <v>1845698</v>
      </c>
      <c r="P128" s="531">
        <v>37759972</v>
      </c>
      <c r="Q128" s="531">
        <v>35914274</v>
      </c>
    </row>
    <row r="129" spans="1:17">
      <c r="A129" s="491">
        <v>2013</v>
      </c>
      <c r="B129" s="491">
        <v>5</v>
      </c>
      <c r="C129" s="522">
        <v>22165869</v>
      </c>
      <c r="D129" s="531">
        <v>3392871</v>
      </c>
      <c r="E129" s="531">
        <v>25558740</v>
      </c>
      <c r="F129" s="525">
        <v>12956515</v>
      </c>
      <c r="G129" s="525">
        <v>1412677</v>
      </c>
      <c r="H129" s="522">
        <v>14369192</v>
      </c>
      <c r="I129" s="525">
        <v>3346279</v>
      </c>
      <c r="J129" s="531">
        <v>44152</v>
      </c>
      <c r="K129" s="531">
        <v>3390431</v>
      </c>
      <c r="L129" s="522">
        <v>242093</v>
      </c>
      <c r="M129" s="522">
        <v>1933631</v>
      </c>
      <c r="N129" s="522">
        <v>238701</v>
      </c>
      <c r="O129" s="531">
        <v>2172332</v>
      </c>
      <c r="P129" s="531">
        <v>45732788</v>
      </c>
      <c r="Q129" s="531">
        <v>43560456</v>
      </c>
    </row>
    <row r="130" spans="1:17">
      <c r="A130" s="491">
        <v>2013</v>
      </c>
      <c r="B130" s="491">
        <v>6</v>
      </c>
      <c r="C130" s="522">
        <v>28038162</v>
      </c>
      <c r="D130" s="531">
        <v>2552279</v>
      </c>
      <c r="E130" s="531">
        <v>30590441</v>
      </c>
      <c r="F130" s="525">
        <v>14576960</v>
      </c>
      <c r="G130" s="525">
        <v>-53570</v>
      </c>
      <c r="H130" s="522">
        <v>14523390</v>
      </c>
      <c r="I130" s="525">
        <v>4071418</v>
      </c>
      <c r="J130" s="531">
        <v>65637</v>
      </c>
      <c r="K130" s="531">
        <v>4137055</v>
      </c>
      <c r="L130" s="522">
        <v>242465</v>
      </c>
      <c r="M130" s="522">
        <v>2134005</v>
      </c>
      <c r="N130" s="522">
        <v>259997</v>
      </c>
      <c r="O130" s="531">
        <v>2394002</v>
      </c>
      <c r="P130" s="531">
        <v>51887353</v>
      </c>
      <c r="Q130" s="531">
        <v>49493351</v>
      </c>
    </row>
    <row r="131" spans="1:17">
      <c r="A131" s="491">
        <v>2013</v>
      </c>
      <c r="B131" s="491">
        <v>7</v>
      </c>
      <c r="C131" s="522">
        <v>30806108</v>
      </c>
      <c r="D131" s="531">
        <v>1111284</v>
      </c>
      <c r="E131" s="531">
        <v>31917392</v>
      </c>
      <c r="F131" s="525">
        <v>15081158</v>
      </c>
      <c r="G131" s="525">
        <v>32530</v>
      </c>
      <c r="H131" s="522">
        <v>15113688</v>
      </c>
      <c r="I131" s="525">
        <v>4157393</v>
      </c>
      <c r="J131" s="531">
        <v>-20054</v>
      </c>
      <c r="K131" s="531">
        <v>4137339</v>
      </c>
      <c r="L131" s="522">
        <v>242700</v>
      </c>
      <c r="M131" s="522">
        <v>2284026</v>
      </c>
      <c r="N131" s="522">
        <v>281554</v>
      </c>
      <c r="O131" s="531">
        <v>2565580</v>
      </c>
      <c r="P131" s="531">
        <v>53976699</v>
      </c>
      <c r="Q131" s="531">
        <v>51411119</v>
      </c>
    </row>
    <row r="132" spans="1:17">
      <c r="A132" s="491">
        <v>2013</v>
      </c>
      <c r="B132" s="491">
        <v>8</v>
      </c>
      <c r="C132" s="522">
        <v>32044191</v>
      </c>
      <c r="D132" s="531">
        <v>1022716</v>
      </c>
      <c r="E132" s="531">
        <v>33066907</v>
      </c>
      <c r="F132" s="525">
        <v>15423984</v>
      </c>
      <c r="G132" s="525">
        <v>127727</v>
      </c>
      <c r="H132" s="522">
        <v>15551711</v>
      </c>
      <c r="I132" s="525">
        <v>4092604</v>
      </c>
      <c r="J132" s="531">
        <v>-102674</v>
      </c>
      <c r="K132" s="531">
        <v>3989930</v>
      </c>
      <c r="L132" s="522">
        <v>242983</v>
      </c>
      <c r="M132" s="522">
        <v>2277603</v>
      </c>
      <c r="N132" s="522">
        <v>283484</v>
      </c>
      <c r="O132" s="531">
        <v>2561087</v>
      </c>
      <c r="P132" s="531">
        <v>55412618</v>
      </c>
      <c r="Q132" s="531">
        <v>52851531</v>
      </c>
    </row>
    <row r="133" spans="1:17">
      <c r="A133" s="491">
        <v>2013</v>
      </c>
      <c r="B133" s="491">
        <v>9</v>
      </c>
      <c r="C133" s="522">
        <v>29299903</v>
      </c>
      <c r="D133" s="531">
        <v>-3123220</v>
      </c>
      <c r="E133" s="531">
        <v>26176683</v>
      </c>
      <c r="F133" s="525">
        <v>14891991</v>
      </c>
      <c r="G133" s="525">
        <v>-600368</v>
      </c>
      <c r="H133" s="522">
        <v>14291623</v>
      </c>
      <c r="I133" s="525">
        <v>3830234</v>
      </c>
      <c r="J133" s="531">
        <v>87617</v>
      </c>
      <c r="K133" s="531">
        <v>3917851</v>
      </c>
      <c r="L133" s="522">
        <v>243349</v>
      </c>
      <c r="M133" s="522">
        <v>2037124</v>
      </c>
      <c r="N133" s="522">
        <v>250755</v>
      </c>
      <c r="O133" s="531">
        <v>2287879</v>
      </c>
      <c r="P133" s="531">
        <v>46917385</v>
      </c>
      <c r="Q133" s="531">
        <v>44629506</v>
      </c>
    </row>
    <row r="134" spans="1:17">
      <c r="A134" s="491">
        <v>2013</v>
      </c>
      <c r="B134" s="491">
        <v>10</v>
      </c>
      <c r="C134" s="522">
        <v>23682838</v>
      </c>
      <c r="D134" s="531">
        <v>-2644338</v>
      </c>
      <c r="E134" s="531">
        <v>21038500</v>
      </c>
      <c r="F134" s="525">
        <v>13867269</v>
      </c>
      <c r="G134" s="525">
        <v>-66248</v>
      </c>
      <c r="H134" s="522">
        <v>13801021</v>
      </c>
      <c r="I134" s="525">
        <v>3314644</v>
      </c>
      <c r="J134" s="531">
        <v>-83201</v>
      </c>
      <c r="K134" s="531">
        <v>3231443</v>
      </c>
      <c r="L134" s="522">
        <v>243579</v>
      </c>
      <c r="M134" s="522">
        <v>1829589</v>
      </c>
      <c r="N134" s="522">
        <v>225704</v>
      </c>
      <c r="O134" s="531">
        <v>2055293</v>
      </c>
      <c r="P134" s="531">
        <v>40369836</v>
      </c>
      <c r="Q134" s="531">
        <v>38314543</v>
      </c>
    </row>
    <row r="135" spans="1:17">
      <c r="A135" s="491">
        <v>2013</v>
      </c>
      <c r="B135" s="491">
        <v>11</v>
      </c>
      <c r="C135" s="522">
        <v>19861387</v>
      </c>
      <c r="D135" s="531">
        <v>-1035675</v>
      </c>
      <c r="E135" s="531">
        <v>18825712</v>
      </c>
      <c r="F135" s="525">
        <v>12513366</v>
      </c>
      <c r="G135" s="525">
        <v>377060</v>
      </c>
      <c r="H135" s="522">
        <v>12890426</v>
      </c>
      <c r="I135" s="525">
        <v>3035015</v>
      </c>
      <c r="J135" s="531">
        <v>83336</v>
      </c>
      <c r="K135" s="531">
        <v>3118351</v>
      </c>
      <c r="L135" s="522">
        <v>243895</v>
      </c>
      <c r="M135" s="522">
        <v>1723105</v>
      </c>
      <c r="N135" s="522">
        <v>198005</v>
      </c>
      <c r="O135" s="531">
        <v>1921110</v>
      </c>
      <c r="P135" s="531">
        <v>36999494</v>
      </c>
      <c r="Q135" s="531">
        <v>35078384</v>
      </c>
    </row>
    <row r="136" spans="1:17">
      <c r="A136" s="491">
        <v>2013</v>
      </c>
      <c r="B136" s="491">
        <v>12</v>
      </c>
      <c r="C136" s="522">
        <v>21321583</v>
      </c>
      <c r="D136" s="531">
        <v>1833101</v>
      </c>
      <c r="E136" s="531">
        <v>23154684</v>
      </c>
      <c r="F136" s="525">
        <v>12465820</v>
      </c>
      <c r="G136" s="525">
        <v>294333</v>
      </c>
      <c r="H136" s="522">
        <v>12760153</v>
      </c>
      <c r="I136" s="525">
        <v>2856521</v>
      </c>
      <c r="J136" s="531">
        <v>43320</v>
      </c>
      <c r="K136" s="531">
        <v>2899841</v>
      </c>
      <c r="L136" s="522">
        <v>244158</v>
      </c>
      <c r="M136" s="522">
        <v>1971191</v>
      </c>
      <c r="N136" s="522">
        <v>214122</v>
      </c>
      <c r="O136" s="531">
        <v>2185313</v>
      </c>
      <c r="P136" s="531">
        <v>41244149</v>
      </c>
      <c r="Q136" s="531">
        <v>39058836</v>
      </c>
    </row>
    <row r="137" spans="1:17">
      <c r="B137" s="492" t="s">
        <v>112</v>
      </c>
      <c r="C137" s="525">
        <v>297184572</v>
      </c>
      <c r="D137" s="513">
        <v>1288303</v>
      </c>
      <c r="E137" s="513">
        <v>298472875</v>
      </c>
      <c r="F137" s="513">
        <v>161727859</v>
      </c>
      <c r="G137" s="513">
        <v>800463</v>
      </c>
      <c r="H137" s="531">
        <v>162528322</v>
      </c>
      <c r="I137" s="513">
        <v>40388990</v>
      </c>
      <c r="J137" s="513">
        <v>51453</v>
      </c>
      <c r="K137" s="513">
        <v>40440443</v>
      </c>
      <c r="L137" s="531">
        <v>2910654</v>
      </c>
      <c r="M137" s="531">
        <v>23461093</v>
      </c>
      <c r="N137" s="531">
        <v>2776963</v>
      </c>
      <c r="O137" s="531">
        <v>26238056</v>
      </c>
      <c r="P137" s="531">
        <v>530590350</v>
      </c>
      <c r="Q137" s="531">
        <v>504352294</v>
      </c>
    </row>
    <row r="138" spans="1:17">
      <c r="A138" s="491">
        <v>2014</v>
      </c>
      <c r="B138" s="491">
        <v>1</v>
      </c>
      <c r="C138" s="522">
        <v>26282368</v>
      </c>
      <c r="D138" s="531">
        <v>1522116</v>
      </c>
      <c r="E138" s="531">
        <v>27804484</v>
      </c>
      <c r="F138" s="525">
        <v>13073072</v>
      </c>
      <c r="G138" s="531">
        <v>-1343989</v>
      </c>
      <c r="H138" s="531">
        <v>11729083</v>
      </c>
      <c r="I138" s="525">
        <v>2842621</v>
      </c>
      <c r="J138" s="531">
        <v>-266258</v>
      </c>
      <c r="K138" s="531">
        <v>2576363</v>
      </c>
      <c r="L138" s="522">
        <v>244904</v>
      </c>
      <c r="M138" s="522">
        <v>2150386</v>
      </c>
      <c r="N138" s="522">
        <v>232481</v>
      </c>
      <c r="O138" s="531">
        <v>2382867</v>
      </c>
      <c r="P138" s="531">
        <v>44737701</v>
      </c>
      <c r="Q138" s="531">
        <v>42354834</v>
      </c>
    </row>
    <row r="139" spans="1:17">
      <c r="A139" s="491">
        <v>2014</v>
      </c>
      <c r="B139" s="491">
        <v>2</v>
      </c>
      <c r="C139" s="522">
        <v>24385753</v>
      </c>
      <c r="D139" s="531">
        <v>-2113194</v>
      </c>
      <c r="E139" s="531">
        <v>22272559</v>
      </c>
      <c r="F139" s="525">
        <v>12880813</v>
      </c>
      <c r="G139" s="531">
        <v>-862314</v>
      </c>
      <c r="H139" s="531">
        <v>12018499</v>
      </c>
      <c r="I139" s="525">
        <v>2817391</v>
      </c>
      <c r="J139" s="531">
        <v>-33895</v>
      </c>
      <c r="K139" s="531">
        <v>2783496</v>
      </c>
      <c r="L139" s="522">
        <v>245219</v>
      </c>
      <c r="M139" s="522">
        <v>1783106</v>
      </c>
      <c r="N139" s="522">
        <v>196805</v>
      </c>
      <c r="O139" s="531">
        <v>1979911</v>
      </c>
      <c r="P139" s="531">
        <v>39299684</v>
      </c>
      <c r="Q139" s="531">
        <v>37319773</v>
      </c>
    </row>
    <row r="140" spans="1:17">
      <c r="A140" s="491">
        <v>2014</v>
      </c>
      <c r="B140" s="491">
        <v>3</v>
      </c>
      <c r="C140" s="522">
        <v>20274822</v>
      </c>
      <c r="D140" s="531">
        <v>-759511</v>
      </c>
      <c r="E140" s="531">
        <v>19515311</v>
      </c>
      <c r="F140" s="525">
        <v>12395878</v>
      </c>
      <c r="G140" s="531">
        <v>926387</v>
      </c>
      <c r="H140" s="531">
        <v>13322265</v>
      </c>
      <c r="I140" s="525">
        <v>2961298</v>
      </c>
      <c r="J140" s="531">
        <v>197817</v>
      </c>
      <c r="K140" s="531">
        <v>3159115</v>
      </c>
      <c r="L140" s="522">
        <v>245511</v>
      </c>
      <c r="M140" s="522">
        <v>1782156</v>
      </c>
      <c r="N140" s="522">
        <v>201896</v>
      </c>
      <c r="O140" s="531">
        <v>1984052</v>
      </c>
      <c r="P140" s="531">
        <v>38226254</v>
      </c>
      <c r="Q140" s="531">
        <v>36242202</v>
      </c>
    </row>
    <row r="141" spans="1:17">
      <c r="A141" s="491">
        <v>2014</v>
      </c>
      <c r="B141" s="491">
        <v>4</v>
      </c>
      <c r="C141" s="522">
        <v>20284751</v>
      </c>
      <c r="D141" s="531">
        <v>-558695</v>
      </c>
      <c r="E141" s="531">
        <v>19726056</v>
      </c>
      <c r="F141" s="525">
        <v>12626724</v>
      </c>
      <c r="G141" s="531">
        <v>421282</v>
      </c>
      <c r="H141" s="531">
        <v>13048006</v>
      </c>
      <c r="I141" s="525">
        <v>3042804</v>
      </c>
      <c r="J141" s="531">
        <v>37180</v>
      </c>
      <c r="K141" s="531">
        <v>3079984</v>
      </c>
      <c r="L141" s="522">
        <v>245775</v>
      </c>
      <c r="M141" s="522">
        <v>1670870</v>
      </c>
      <c r="N141" s="522">
        <v>205879</v>
      </c>
      <c r="O141" s="531">
        <v>1876749</v>
      </c>
      <c r="P141" s="531">
        <v>37976570</v>
      </c>
      <c r="Q141" s="531">
        <v>36099821</v>
      </c>
    </row>
    <row r="142" spans="1:17">
      <c r="A142" s="491">
        <v>2014</v>
      </c>
      <c r="B142" s="491">
        <v>5</v>
      </c>
      <c r="C142" s="522">
        <v>23007684</v>
      </c>
      <c r="D142" s="531">
        <v>3532752</v>
      </c>
      <c r="E142" s="531">
        <v>26540436</v>
      </c>
      <c r="F142" s="525">
        <v>13401715</v>
      </c>
      <c r="G142" s="531">
        <v>1584855</v>
      </c>
      <c r="H142" s="531">
        <v>14986570</v>
      </c>
      <c r="I142" s="525">
        <v>3366155</v>
      </c>
      <c r="J142" s="531">
        <v>23070</v>
      </c>
      <c r="K142" s="531">
        <v>3389225</v>
      </c>
      <c r="L142" s="522">
        <v>246086</v>
      </c>
      <c r="M142" s="522">
        <v>1962402</v>
      </c>
      <c r="N142" s="522">
        <v>241850</v>
      </c>
      <c r="O142" s="531">
        <v>2204252</v>
      </c>
      <c r="P142" s="531">
        <v>47366569</v>
      </c>
      <c r="Q142" s="531">
        <v>45162317</v>
      </c>
    </row>
    <row r="143" spans="1:17">
      <c r="A143" s="491">
        <v>2014</v>
      </c>
      <c r="B143" s="491">
        <v>6</v>
      </c>
      <c r="C143" s="522">
        <v>28608245</v>
      </c>
      <c r="D143" s="531">
        <v>2629007</v>
      </c>
      <c r="E143" s="531">
        <v>31237252</v>
      </c>
      <c r="F143" s="525">
        <v>14924264</v>
      </c>
      <c r="G143" s="531">
        <v>-151791</v>
      </c>
      <c r="H143" s="531">
        <v>14772473</v>
      </c>
      <c r="I143" s="525">
        <v>4088826</v>
      </c>
      <c r="J143" s="531">
        <v>77613</v>
      </c>
      <c r="K143" s="531">
        <v>4166439</v>
      </c>
      <c r="L143" s="522">
        <v>246456</v>
      </c>
      <c r="M143" s="522">
        <v>2162142</v>
      </c>
      <c r="N143" s="522">
        <v>263049</v>
      </c>
      <c r="O143" s="531">
        <v>2425191</v>
      </c>
      <c r="P143" s="531">
        <v>52847811</v>
      </c>
      <c r="Q143" s="531">
        <v>50422620</v>
      </c>
    </row>
    <row r="144" spans="1:17">
      <c r="A144" s="491">
        <v>2014</v>
      </c>
      <c r="B144" s="491">
        <v>7</v>
      </c>
      <c r="C144" s="522">
        <v>31588018</v>
      </c>
      <c r="D144" s="531">
        <v>1155496</v>
      </c>
      <c r="E144" s="531">
        <v>32743514</v>
      </c>
      <c r="F144" s="525">
        <v>15481483</v>
      </c>
      <c r="G144" s="531">
        <v>46321</v>
      </c>
      <c r="H144" s="531">
        <v>15527804</v>
      </c>
      <c r="I144" s="525">
        <v>4175751</v>
      </c>
      <c r="J144" s="531">
        <v>-25777</v>
      </c>
      <c r="K144" s="531">
        <v>4149974</v>
      </c>
      <c r="L144" s="522">
        <v>246690</v>
      </c>
      <c r="M144" s="522">
        <v>2312840</v>
      </c>
      <c r="N144" s="522">
        <v>284735</v>
      </c>
      <c r="O144" s="531">
        <v>2597575</v>
      </c>
      <c r="P144" s="531">
        <v>55265557</v>
      </c>
      <c r="Q144" s="531">
        <v>52667982</v>
      </c>
    </row>
    <row r="145" spans="1:17">
      <c r="A145" s="491">
        <v>2014</v>
      </c>
      <c r="B145" s="491">
        <v>8</v>
      </c>
      <c r="C145" s="522">
        <v>32715129</v>
      </c>
      <c r="D145" s="531">
        <v>1054598</v>
      </c>
      <c r="E145" s="531">
        <v>33769727</v>
      </c>
      <c r="F145" s="525">
        <v>15801441</v>
      </c>
      <c r="G145" s="531">
        <v>119938</v>
      </c>
      <c r="H145" s="531">
        <v>15921379</v>
      </c>
      <c r="I145" s="525">
        <v>4109429</v>
      </c>
      <c r="J145" s="531">
        <v>-104306</v>
      </c>
      <c r="K145" s="531">
        <v>4005123</v>
      </c>
      <c r="L145" s="522">
        <v>246973</v>
      </c>
      <c r="M145" s="522">
        <v>2306058</v>
      </c>
      <c r="N145" s="522">
        <v>286622</v>
      </c>
      <c r="O145" s="531">
        <v>2592680</v>
      </c>
      <c r="P145" s="531">
        <v>56535882</v>
      </c>
      <c r="Q145" s="531">
        <v>53943202</v>
      </c>
    </row>
    <row r="146" spans="1:17">
      <c r="A146" s="491">
        <v>2014</v>
      </c>
      <c r="B146" s="491">
        <v>9</v>
      </c>
      <c r="C146" s="522">
        <v>29981069</v>
      </c>
      <c r="D146" s="531">
        <v>-3174098</v>
      </c>
      <c r="E146" s="531">
        <v>26806971</v>
      </c>
      <c r="F146" s="525">
        <v>15277612</v>
      </c>
      <c r="G146" s="531">
        <v>-585146</v>
      </c>
      <c r="H146" s="531">
        <v>14692466</v>
      </c>
      <c r="I146" s="525">
        <v>3846497</v>
      </c>
      <c r="J146" s="531">
        <v>94952</v>
      </c>
      <c r="K146" s="531">
        <v>3941449</v>
      </c>
      <c r="L146" s="522">
        <v>247339</v>
      </c>
      <c r="M146" s="522">
        <v>2065134</v>
      </c>
      <c r="N146" s="522">
        <v>253807</v>
      </c>
      <c r="O146" s="531">
        <v>2318941</v>
      </c>
      <c r="P146" s="531">
        <v>48007166</v>
      </c>
      <c r="Q146" s="531">
        <v>45688225</v>
      </c>
    </row>
    <row r="147" spans="1:17">
      <c r="A147" s="491">
        <v>2014</v>
      </c>
      <c r="B147" s="491">
        <v>10</v>
      </c>
      <c r="C147" s="522">
        <v>24276386</v>
      </c>
      <c r="D147" s="531">
        <v>-2701404</v>
      </c>
      <c r="E147" s="531">
        <v>21574982</v>
      </c>
      <c r="F147" s="525">
        <v>14241667</v>
      </c>
      <c r="G147" s="531">
        <v>-7566</v>
      </c>
      <c r="H147" s="531">
        <v>14234101</v>
      </c>
      <c r="I147" s="525">
        <v>3331195</v>
      </c>
      <c r="J147" s="531">
        <v>-83643</v>
      </c>
      <c r="K147" s="531">
        <v>3247552</v>
      </c>
      <c r="L147" s="522">
        <v>247568</v>
      </c>
      <c r="M147" s="522">
        <v>1858624</v>
      </c>
      <c r="N147" s="522">
        <v>228927</v>
      </c>
      <c r="O147" s="531">
        <v>2087551</v>
      </c>
      <c r="P147" s="531">
        <v>41391754</v>
      </c>
      <c r="Q147" s="531">
        <v>39304203</v>
      </c>
    </row>
    <row r="148" spans="1:17">
      <c r="A148" s="491">
        <v>2014</v>
      </c>
      <c r="B148" s="491">
        <v>11</v>
      </c>
      <c r="C148" s="522">
        <v>20285667</v>
      </c>
      <c r="D148" s="531">
        <v>-1098771</v>
      </c>
      <c r="E148" s="531">
        <v>19186896</v>
      </c>
      <c r="F148" s="525">
        <v>12847102</v>
      </c>
      <c r="G148" s="531">
        <v>440518</v>
      </c>
      <c r="H148" s="531">
        <v>13287620</v>
      </c>
      <c r="I148" s="525">
        <v>3050229</v>
      </c>
      <c r="J148" s="531">
        <v>89852</v>
      </c>
      <c r="K148" s="531">
        <v>3140081</v>
      </c>
      <c r="L148" s="522">
        <v>247883</v>
      </c>
      <c r="M148" s="522">
        <v>1751220</v>
      </c>
      <c r="N148" s="522">
        <v>201015</v>
      </c>
      <c r="O148" s="531">
        <v>1952235</v>
      </c>
      <c r="P148" s="531">
        <v>37814715</v>
      </c>
      <c r="Q148" s="531">
        <v>35862480</v>
      </c>
    </row>
    <row r="149" spans="1:17">
      <c r="A149" s="491">
        <v>2014</v>
      </c>
      <c r="B149" s="491">
        <v>12</v>
      </c>
      <c r="C149" s="522">
        <v>21714741</v>
      </c>
      <c r="D149" s="531">
        <v>1880917</v>
      </c>
      <c r="E149" s="531">
        <v>23595658</v>
      </c>
      <c r="F149" s="525">
        <v>12784450</v>
      </c>
      <c r="G149" s="531">
        <v>234235</v>
      </c>
      <c r="H149" s="531">
        <v>13018685</v>
      </c>
      <c r="I149" s="525">
        <v>2832046</v>
      </c>
      <c r="J149" s="531">
        <v>40813</v>
      </c>
      <c r="K149" s="531">
        <v>2872859</v>
      </c>
      <c r="L149" s="522">
        <v>248146</v>
      </c>
      <c r="M149" s="522">
        <v>2000753</v>
      </c>
      <c r="N149" s="522">
        <v>217250</v>
      </c>
      <c r="O149" s="531">
        <v>2218003</v>
      </c>
      <c r="P149" s="531">
        <v>41953351</v>
      </c>
      <c r="Q149" s="531">
        <v>39735348</v>
      </c>
    </row>
    <row r="150" spans="1:17">
      <c r="B150" s="492" t="s">
        <v>112</v>
      </c>
      <c r="C150" s="525">
        <v>303404633</v>
      </c>
      <c r="D150" s="513">
        <v>1369213</v>
      </c>
      <c r="E150" s="513">
        <v>304773846</v>
      </c>
      <c r="F150" s="513">
        <v>165736221</v>
      </c>
      <c r="G150" s="513">
        <v>822730</v>
      </c>
      <c r="H150" s="531">
        <v>166558951</v>
      </c>
      <c r="I150" s="513">
        <v>40464242</v>
      </c>
      <c r="J150" s="513">
        <v>47418</v>
      </c>
      <c r="K150" s="513">
        <v>40511660</v>
      </c>
      <c r="L150" s="531">
        <v>2958550</v>
      </c>
      <c r="M150" s="531">
        <v>23805691</v>
      </c>
      <c r="N150" s="531">
        <v>2814316</v>
      </c>
      <c r="O150" s="531">
        <v>26620007</v>
      </c>
      <c r="P150" s="531">
        <v>541423014</v>
      </c>
      <c r="Q150" s="531">
        <v>514803007</v>
      </c>
    </row>
    <row r="151" spans="1:17">
      <c r="I151" s="540"/>
    </row>
    <row r="152" spans="1:17">
      <c r="A152" s="491">
        <v>2004</v>
      </c>
      <c r="B152" s="491" t="s">
        <v>112</v>
      </c>
      <c r="C152" s="531">
        <v>245995431</v>
      </c>
      <c r="D152" s="531">
        <v>-758669</v>
      </c>
      <c r="E152" s="531">
        <v>245236762</v>
      </c>
      <c r="F152" s="531">
        <v>126515690</v>
      </c>
      <c r="G152" s="531">
        <v>565867</v>
      </c>
      <c r="H152" s="531">
        <v>127081557</v>
      </c>
      <c r="I152" s="531">
        <v>39922452</v>
      </c>
      <c r="J152" s="531">
        <v>939669</v>
      </c>
      <c r="K152" s="531">
        <v>40862121</v>
      </c>
      <c r="L152" s="531">
        <v>2503575</v>
      </c>
      <c r="M152" s="531">
        <v>12391706</v>
      </c>
      <c r="N152" s="531">
        <v>1835143</v>
      </c>
      <c r="O152" s="531">
        <v>14226849</v>
      </c>
      <c r="P152" s="531">
        <v>429910864</v>
      </c>
      <c r="Q152" s="531">
        <v>415684015</v>
      </c>
    </row>
    <row r="153" spans="1:17">
      <c r="C153" s="531"/>
      <c r="D153" s="531"/>
      <c r="E153" s="531"/>
      <c r="F153" s="531"/>
      <c r="G153" s="531"/>
      <c r="H153" s="531"/>
      <c r="I153" s="531"/>
      <c r="J153" s="531"/>
      <c r="K153" s="531"/>
      <c r="L153" s="531"/>
      <c r="M153" s="531"/>
      <c r="N153" s="531"/>
      <c r="O153" s="531"/>
      <c r="P153" s="531"/>
      <c r="Q153" s="531"/>
    </row>
    <row r="154" spans="1:17">
      <c r="A154" s="491">
        <v>2005</v>
      </c>
      <c r="B154" s="491" t="s">
        <v>112</v>
      </c>
      <c r="C154" s="531">
        <v>247558930</v>
      </c>
      <c r="D154" s="531">
        <v>1091603</v>
      </c>
      <c r="E154" s="531">
        <v>248650533</v>
      </c>
      <c r="F154" s="531">
        <v>129638001</v>
      </c>
      <c r="G154" s="531">
        <v>654361</v>
      </c>
      <c r="H154" s="531">
        <v>130292362</v>
      </c>
      <c r="I154" s="531">
        <v>41066961</v>
      </c>
      <c r="J154" s="531">
        <v>63451</v>
      </c>
      <c r="K154" s="531">
        <v>41130412</v>
      </c>
      <c r="L154" s="531">
        <v>2547084</v>
      </c>
      <c r="M154" s="531">
        <v>13173363</v>
      </c>
      <c r="N154" s="531">
        <v>1929946</v>
      </c>
      <c r="O154" s="531">
        <v>15103309</v>
      </c>
      <c r="P154" s="531">
        <v>437723700</v>
      </c>
      <c r="Q154" s="531">
        <v>422620391</v>
      </c>
    </row>
    <row r="155" spans="1:17">
      <c r="A155" s="491">
        <v>2006</v>
      </c>
      <c r="B155" s="491" t="s">
        <v>112</v>
      </c>
      <c r="C155" s="531">
        <v>253766702</v>
      </c>
      <c r="D155" s="531">
        <v>1178961</v>
      </c>
      <c r="E155" s="531">
        <v>254945663</v>
      </c>
      <c r="F155" s="531">
        <v>134048297</v>
      </c>
      <c r="G155" s="531">
        <v>694628</v>
      </c>
      <c r="H155" s="531">
        <v>134742925</v>
      </c>
      <c r="I155" s="531">
        <v>41149427</v>
      </c>
      <c r="J155" s="531">
        <v>68889</v>
      </c>
      <c r="K155" s="531">
        <v>41218316</v>
      </c>
      <c r="L155" s="531">
        <v>2590046</v>
      </c>
      <c r="M155" s="531">
        <v>13739901</v>
      </c>
      <c r="N155" s="531">
        <v>2010667</v>
      </c>
      <c r="O155" s="531">
        <v>15750568</v>
      </c>
      <c r="P155" s="531">
        <v>449247518</v>
      </c>
      <c r="Q155" s="531">
        <v>433496950</v>
      </c>
    </row>
    <row r="156" spans="1:17">
      <c r="A156" s="491">
        <v>2007</v>
      </c>
      <c r="B156" s="491" t="s">
        <v>112</v>
      </c>
      <c r="C156" s="531">
        <v>260012941</v>
      </c>
      <c r="D156" s="531">
        <v>1181599</v>
      </c>
      <c r="E156" s="531">
        <v>261194540</v>
      </c>
      <c r="F156" s="531">
        <v>138161574</v>
      </c>
      <c r="G156" s="531">
        <v>691278</v>
      </c>
      <c r="H156" s="531">
        <v>138852852</v>
      </c>
      <c r="I156" s="531">
        <v>41435208</v>
      </c>
      <c r="J156" s="531">
        <v>51731</v>
      </c>
      <c r="K156" s="531">
        <v>41486939</v>
      </c>
      <c r="L156" s="531">
        <v>2633060</v>
      </c>
      <c r="M156" s="531">
        <v>14318080</v>
      </c>
      <c r="N156" s="531">
        <v>1981258</v>
      </c>
      <c r="O156" s="531">
        <v>16299338</v>
      </c>
      <c r="P156" s="531">
        <v>460466729</v>
      </c>
      <c r="Q156" s="531">
        <v>444167391</v>
      </c>
    </row>
    <row r="157" spans="1:17">
      <c r="A157" s="491">
        <v>2008</v>
      </c>
      <c r="B157" s="491" t="s">
        <v>112</v>
      </c>
      <c r="C157" s="531">
        <v>267652613</v>
      </c>
      <c r="D157" s="531">
        <v>1210344</v>
      </c>
      <c r="E157" s="531">
        <v>268862957</v>
      </c>
      <c r="F157" s="531">
        <v>142751314</v>
      </c>
      <c r="G157" s="531">
        <v>715294</v>
      </c>
      <c r="H157" s="531">
        <v>143466608</v>
      </c>
      <c r="I157" s="531">
        <v>41645029</v>
      </c>
      <c r="J157" s="531">
        <v>46287</v>
      </c>
      <c r="K157" s="531">
        <v>41691316</v>
      </c>
      <c r="L157" s="531">
        <v>2676080</v>
      </c>
      <c r="M157" s="531">
        <v>18536380</v>
      </c>
      <c r="N157" s="531">
        <v>2209581</v>
      </c>
      <c r="O157" s="531">
        <v>20745961</v>
      </c>
      <c r="P157" s="531">
        <v>477442922</v>
      </c>
      <c r="Q157" s="531">
        <v>456696961</v>
      </c>
    </row>
    <row r="158" spans="1:17">
      <c r="A158" s="491">
        <v>2009</v>
      </c>
      <c r="B158" s="491" t="s">
        <v>112</v>
      </c>
      <c r="C158" s="531">
        <v>273682098</v>
      </c>
      <c r="D158" s="531">
        <v>1231432</v>
      </c>
      <c r="E158" s="531">
        <v>274913530</v>
      </c>
      <c r="F158" s="531">
        <v>146544623</v>
      </c>
      <c r="G158" s="531">
        <v>728922</v>
      </c>
      <c r="H158" s="531">
        <v>147273545</v>
      </c>
      <c r="I158" s="531">
        <v>41449759</v>
      </c>
      <c r="J158" s="531">
        <v>54040</v>
      </c>
      <c r="K158" s="531">
        <v>41503799</v>
      </c>
      <c r="L158" s="531">
        <v>2719070</v>
      </c>
      <c r="M158" s="531">
        <v>19592629</v>
      </c>
      <c r="N158" s="531">
        <v>2332282</v>
      </c>
      <c r="O158" s="531">
        <v>21924911</v>
      </c>
      <c r="P158" s="531">
        <v>488334855</v>
      </c>
      <c r="Q158" s="531">
        <v>466409944</v>
      </c>
    </row>
    <row r="159" spans="1:17">
      <c r="C159" s="531"/>
      <c r="D159" s="531"/>
      <c r="E159" s="531"/>
      <c r="F159" s="531"/>
      <c r="G159" s="531"/>
      <c r="H159" s="531"/>
      <c r="I159" s="531"/>
      <c r="J159" s="531"/>
      <c r="K159" s="531"/>
      <c r="L159" s="531"/>
      <c r="M159" s="531"/>
      <c r="N159" s="531"/>
      <c r="O159" s="531"/>
      <c r="P159" s="531"/>
      <c r="Q159" s="531"/>
    </row>
    <row r="160" spans="1:17">
      <c r="A160" s="491">
        <v>2010</v>
      </c>
      <c r="B160" s="491" t="s">
        <v>112</v>
      </c>
      <c r="C160" s="531">
        <v>279531545</v>
      </c>
      <c r="D160" s="531">
        <v>1292147</v>
      </c>
      <c r="E160" s="531">
        <v>280823692</v>
      </c>
      <c r="F160" s="531">
        <v>150274883</v>
      </c>
      <c r="G160" s="531">
        <v>779190</v>
      </c>
      <c r="H160" s="531">
        <v>151054073</v>
      </c>
      <c r="I160" s="531">
        <v>41185868</v>
      </c>
      <c r="J160" s="531">
        <v>53384</v>
      </c>
      <c r="K160" s="531">
        <v>41239252</v>
      </c>
      <c r="L160" s="531">
        <v>2766966</v>
      </c>
      <c r="M160" s="531">
        <v>20422317</v>
      </c>
      <c r="N160" s="531">
        <v>2427622</v>
      </c>
      <c r="O160" s="531">
        <v>22849939</v>
      </c>
      <c r="P160" s="531">
        <v>498733922</v>
      </c>
      <c r="Q160" s="531">
        <v>475883983</v>
      </c>
    </row>
    <row r="161" spans="1:17">
      <c r="A161" s="491">
        <v>2011</v>
      </c>
      <c r="B161" s="491" t="s">
        <v>112</v>
      </c>
      <c r="C161" s="531">
        <v>285089507</v>
      </c>
      <c r="D161" s="531">
        <v>1274189</v>
      </c>
      <c r="E161" s="531">
        <v>286363696</v>
      </c>
      <c r="F161" s="531">
        <v>154029152</v>
      </c>
      <c r="G161" s="531">
        <v>752706</v>
      </c>
      <c r="H161" s="531">
        <v>154781858</v>
      </c>
      <c r="I161" s="531">
        <v>40913308</v>
      </c>
      <c r="J161" s="531">
        <v>51561</v>
      </c>
      <c r="K161" s="531">
        <v>40964869</v>
      </c>
      <c r="L161" s="531">
        <v>2814862</v>
      </c>
      <c r="M161" s="531">
        <v>21189096</v>
      </c>
      <c r="N161" s="531">
        <v>2515324</v>
      </c>
      <c r="O161" s="531">
        <v>23704420</v>
      </c>
      <c r="P161" s="531">
        <v>508629705</v>
      </c>
      <c r="Q161" s="531">
        <v>484925285</v>
      </c>
    </row>
    <row r="162" spans="1:17">
      <c r="A162" s="491">
        <v>2012</v>
      </c>
      <c r="B162" s="491" t="s">
        <v>112</v>
      </c>
      <c r="C162" s="531">
        <v>291759617</v>
      </c>
      <c r="D162" s="531">
        <v>1288316</v>
      </c>
      <c r="E162" s="531">
        <v>293047933</v>
      </c>
      <c r="F162" s="531">
        <v>158118159</v>
      </c>
      <c r="G162" s="531">
        <v>780452</v>
      </c>
      <c r="H162" s="531">
        <v>158898611</v>
      </c>
      <c r="I162" s="531">
        <v>40598424</v>
      </c>
      <c r="J162" s="531">
        <v>46734</v>
      </c>
      <c r="K162" s="531">
        <v>40645158</v>
      </c>
      <c r="L162" s="531">
        <v>2862758</v>
      </c>
      <c r="M162" s="531">
        <v>22833066</v>
      </c>
      <c r="N162" s="531">
        <v>2706166</v>
      </c>
      <c r="O162" s="531">
        <v>25539232</v>
      </c>
      <c r="P162" s="531">
        <v>520993692</v>
      </c>
      <c r="Q162" s="531">
        <v>495454460</v>
      </c>
    </row>
    <row r="163" spans="1:17">
      <c r="A163" s="491">
        <v>2013</v>
      </c>
      <c r="B163" s="491" t="s">
        <v>112</v>
      </c>
      <c r="C163" s="531">
        <v>297184572</v>
      </c>
      <c r="D163" s="531">
        <v>1288303</v>
      </c>
      <c r="E163" s="531">
        <v>298472875</v>
      </c>
      <c r="F163" s="531">
        <v>161727859</v>
      </c>
      <c r="G163" s="531">
        <v>800463</v>
      </c>
      <c r="H163" s="531">
        <v>162528322</v>
      </c>
      <c r="I163" s="531">
        <v>40388990</v>
      </c>
      <c r="J163" s="531">
        <v>51453</v>
      </c>
      <c r="K163" s="531">
        <v>40440443</v>
      </c>
      <c r="L163" s="531">
        <v>2910654</v>
      </c>
      <c r="M163" s="531">
        <v>23461093</v>
      </c>
      <c r="N163" s="531">
        <v>2776963</v>
      </c>
      <c r="O163" s="531">
        <v>26238056</v>
      </c>
      <c r="P163" s="531">
        <v>530590350</v>
      </c>
      <c r="Q163" s="531">
        <v>504352294</v>
      </c>
    </row>
    <row r="164" spans="1:17">
      <c r="A164" s="491">
        <v>2014</v>
      </c>
      <c r="B164" s="491" t="s">
        <v>112</v>
      </c>
      <c r="C164" s="531">
        <v>303404633</v>
      </c>
      <c r="D164" s="531">
        <v>1369213</v>
      </c>
      <c r="E164" s="531">
        <v>304773846</v>
      </c>
      <c r="F164" s="531">
        <v>165736221</v>
      </c>
      <c r="G164" s="531">
        <v>822730</v>
      </c>
      <c r="H164" s="531">
        <v>166558951</v>
      </c>
      <c r="I164" s="531">
        <v>40464242</v>
      </c>
      <c r="J164" s="531">
        <v>47418</v>
      </c>
      <c r="K164" s="531">
        <v>40511660</v>
      </c>
      <c r="L164" s="531">
        <v>2958550</v>
      </c>
      <c r="M164" s="531">
        <v>23805691</v>
      </c>
      <c r="N164" s="531">
        <v>2814316</v>
      </c>
      <c r="O164" s="531">
        <v>26620007</v>
      </c>
      <c r="P164" s="531">
        <v>541423014</v>
      </c>
      <c r="Q164" s="531">
        <v>514803007</v>
      </c>
    </row>
    <row r="165" spans="1:17">
      <c r="B165" s="541"/>
      <c r="C165" s="531"/>
      <c r="D165" s="531"/>
      <c r="E165" s="531"/>
      <c r="F165" s="531"/>
      <c r="G165" s="531"/>
      <c r="H165" s="531"/>
      <c r="I165" s="531"/>
      <c r="J165" s="531"/>
      <c r="K165" s="531"/>
      <c r="L165" s="531"/>
      <c r="M165" s="531"/>
      <c r="N165" s="531"/>
      <c r="O165" s="531"/>
      <c r="P165" s="531"/>
      <c r="Q165" s="531"/>
    </row>
    <row r="166" spans="1:17">
      <c r="A166" s="491">
        <v>2004</v>
      </c>
      <c r="B166" s="491" t="s">
        <v>112</v>
      </c>
      <c r="C166" s="531">
        <v>245.995431</v>
      </c>
      <c r="D166" s="531">
        <v>-0.75866900000000004</v>
      </c>
      <c r="E166" s="531">
        <v>245.236762</v>
      </c>
      <c r="F166" s="531">
        <v>126.51569000000001</v>
      </c>
      <c r="G166" s="531">
        <v>0.56586700000000001</v>
      </c>
      <c r="H166" s="531">
        <v>127.081557</v>
      </c>
      <c r="I166" s="531">
        <v>39.922452</v>
      </c>
      <c r="J166" s="531">
        <v>0.93966899999999998</v>
      </c>
      <c r="K166" s="531">
        <v>40.862121000000002</v>
      </c>
      <c r="L166" s="531">
        <v>2.5035750000000001</v>
      </c>
      <c r="M166" s="531">
        <v>12.391705999999999</v>
      </c>
      <c r="N166" s="531">
        <v>1.835143</v>
      </c>
      <c r="O166" s="531">
        <v>14.226849</v>
      </c>
      <c r="P166" s="531">
        <v>429.910864</v>
      </c>
      <c r="Q166" s="531">
        <v>415.68401499999999</v>
      </c>
    </row>
    <row r="167" spans="1:17">
      <c r="C167" s="531"/>
      <c r="D167" s="531"/>
      <c r="E167" s="531"/>
      <c r="F167" s="531"/>
      <c r="G167" s="531"/>
      <c r="H167" s="531"/>
      <c r="I167" s="531"/>
      <c r="J167" s="531"/>
      <c r="K167" s="531"/>
      <c r="L167" s="531"/>
      <c r="M167" s="531"/>
      <c r="N167" s="531"/>
      <c r="O167" s="531"/>
      <c r="P167" s="531"/>
      <c r="Q167" s="531"/>
    </row>
    <row r="168" spans="1:17">
      <c r="A168" s="491">
        <v>2005</v>
      </c>
      <c r="B168" s="491" t="s">
        <v>112</v>
      </c>
      <c r="C168" s="531">
        <v>247.55893</v>
      </c>
      <c r="D168" s="531">
        <v>1.0916030000000001</v>
      </c>
      <c r="E168" s="531">
        <v>248.650533</v>
      </c>
      <c r="F168" s="531">
        <v>129.638001</v>
      </c>
      <c r="G168" s="531">
        <v>0.65436099999999997</v>
      </c>
      <c r="H168" s="531">
        <v>130.292362</v>
      </c>
      <c r="I168" s="531">
        <v>41.066960999999999</v>
      </c>
      <c r="J168" s="531">
        <v>6.3450999999999994E-2</v>
      </c>
      <c r="K168" s="531">
        <v>41.130412</v>
      </c>
      <c r="L168" s="531">
        <v>2.5470839999999999</v>
      </c>
      <c r="M168" s="531">
        <v>13.173363</v>
      </c>
      <c r="N168" s="531">
        <v>1.9299459999999999</v>
      </c>
      <c r="O168" s="531">
        <v>15.103308999999999</v>
      </c>
      <c r="P168" s="531">
        <v>437.72370000000001</v>
      </c>
      <c r="Q168" s="531">
        <v>422.62039099999998</v>
      </c>
    </row>
    <row r="169" spans="1:17">
      <c r="A169" s="491">
        <v>2006</v>
      </c>
      <c r="B169" s="491" t="s">
        <v>112</v>
      </c>
      <c r="C169" s="531">
        <v>253.76670200000001</v>
      </c>
      <c r="D169" s="531">
        <v>1.1789609999999999</v>
      </c>
      <c r="E169" s="531">
        <v>254.945663</v>
      </c>
      <c r="F169" s="531">
        <v>134.04829699999999</v>
      </c>
      <c r="G169" s="531">
        <v>0.69462800000000002</v>
      </c>
      <c r="H169" s="531">
        <v>134.74292500000001</v>
      </c>
      <c r="I169" s="531">
        <v>41.149427000000003</v>
      </c>
      <c r="J169" s="531">
        <v>6.8889000000000006E-2</v>
      </c>
      <c r="K169" s="531">
        <v>41.218316000000002</v>
      </c>
      <c r="L169" s="531">
        <v>2.5900460000000001</v>
      </c>
      <c r="M169" s="531">
        <v>13.739901</v>
      </c>
      <c r="N169" s="531">
        <v>2.0106670000000002</v>
      </c>
      <c r="O169" s="531">
        <v>15.750567999999999</v>
      </c>
      <c r="P169" s="531">
        <v>449.24751800000001</v>
      </c>
      <c r="Q169" s="531">
        <v>433.49695000000003</v>
      </c>
    </row>
    <row r="170" spans="1:17">
      <c r="A170" s="491">
        <v>2007</v>
      </c>
      <c r="B170" s="491" t="s">
        <v>112</v>
      </c>
      <c r="C170" s="531">
        <v>260.01294100000001</v>
      </c>
      <c r="D170" s="531">
        <v>1.1815990000000001</v>
      </c>
      <c r="E170" s="531">
        <v>261.19454000000002</v>
      </c>
      <c r="F170" s="531">
        <v>138.161574</v>
      </c>
      <c r="G170" s="531">
        <v>0.69127799999999995</v>
      </c>
      <c r="H170" s="531">
        <v>138.85285200000001</v>
      </c>
      <c r="I170" s="531">
        <v>41.435208000000003</v>
      </c>
      <c r="J170" s="531">
        <v>5.1730999999999999E-2</v>
      </c>
      <c r="K170" s="531">
        <v>41.486939</v>
      </c>
      <c r="L170" s="531">
        <v>2.63306</v>
      </c>
      <c r="M170" s="531">
        <v>14.31808</v>
      </c>
      <c r="N170" s="531">
        <v>1.981258</v>
      </c>
      <c r="O170" s="531">
        <v>16.299337999999999</v>
      </c>
      <c r="P170" s="531">
        <v>460.46672899999999</v>
      </c>
      <c r="Q170" s="531">
        <v>444.16739100000001</v>
      </c>
    </row>
    <row r="171" spans="1:17">
      <c r="A171" s="491">
        <v>2008</v>
      </c>
      <c r="B171" s="491" t="s">
        <v>112</v>
      </c>
      <c r="C171" s="531">
        <v>267.65261299999997</v>
      </c>
      <c r="D171" s="531">
        <v>1.2103440000000001</v>
      </c>
      <c r="E171" s="531">
        <v>268.86295699999999</v>
      </c>
      <c r="F171" s="531">
        <v>142.75131400000001</v>
      </c>
      <c r="G171" s="531">
        <v>0.71529399999999999</v>
      </c>
      <c r="H171" s="531">
        <v>143.46660800000001</v>
      </c>
      <c r="I171" s="531">
        <v>41.645029000000001</v>
      </c>
      <c r="J171" s="531">
        <v>4.6287000000000002E-2</v>
      </c>
      <c r="K171" s="531">
        <v>41.691316</v>
      </c>
      <c r="L171" s="531">
        <v>2.6760799999999998</v>
      </c>
      <c r="M171" s="531">
        <v>18.536380000000001</v>
      </c>
      <c r="N171" s="531">
        <v>2.209581</v>
      </c>
      <c r="O171" s="531">
        <v>20.745961000000001</v>
      </c>
      <c r="P171" s="531">
        <v>477.44292200000001</v>
      </c>
      <c r="Q171" s="531">
        <v>456.69696099999999</v>
      </c>
    </row>
    <row r="172" spans="1:17">
      <c r="A172" s="491">
        <v>2009</v>
      </c>
      <c r="B172" s="491" t="s">
        <v>112</v>
      </c>
      <c r="C172" s="531">
        <v>273.682098</v>
      </c>
      <c r="D172" s="531">
        <v>1.2314320000000001</v>
      </c>
      <c r="E172" s="531">
        <v>274.91352999999998</v>
      </c>
      <c r="F172" s="531">
        <v>146.544623</v>
      </c>
      <c r="G172" s="531">
        <v>0.72892199999999996</v>
      </c>
      <c r="H172" s="531">
        <v>147.27354500000001</v>
      </c>
      <c r="I172" s="531">
        <v>41.449759</v>
      </c>
      <c r="J172" s="531">
        <v>5.4039999999999998E-2</v>
      </c>
      <c r="K172" s="531">
        <v>41.503799000000001</v>
      </c>
      <c r="L172" s="531">
        <v>2.7190699999999999</v>
      </c>
      <c r="M172" s="531">
        <v>19.592628999999999</v>
      </c>
      <c r="N172" s="531">
        <v>2.3322820000000002</v>
      </c>
      <c r="O172" s="531">
        <v>21.924911000000002</v>
      </c>
      <c r="P172" s="531">
        <v>488.334855</v>
      </c>
      <c r="Q172" s="531">
        <v>466.409944</v>
      </c>
    </row>
    <row r="173" spans="1:17">
      <c r="C173" s="531"/>
      <c r="D173" s="531"/>
      <c r="E173" s="531"/>
      <c r="F173" s="531"/>
      <c r="G173" s="531"/>
      <c r="H173" s="531"/>
      <c r="I173" s="531"/>
      <c r="J173" s="531"/>
      <c r="K173" s="531"/>
      <c r="L173" s="531"/>
      <c r="M173" s="531"/>
      <c r="N173" s="531"/>
      <c r="O173" s="531"/>
      <c r="P173" s="531"/>
      <c r="Q173" s="531"/>
    </row>
    <row r="174" spans="1:17">
      <c r="A174" s="491">
        <v>2010</v>
      </c>
      <c r="B174" s="491" t="s">
        <v>112</v>
      </c>
      <c r="C174" s="531">
        <v>279.53154499999999</v>
      </c>
      <c r="D174" s="531">
        <v>1.2921469999999999</v>
      </c>
      <c r="E174" s="531">
        <v>280.82369199999999</v>
      </c>
      <c r="F174" s="531">
        <v>150.27488299999999</v>
      </c>
      <c r="G174" s="531">
        <v>0.77919000000000005</v>
      </c>
      <c r="H174" s="531">
        <v>151.05407299999999</v>
      </c>
      <c r="I174" s="531">
        <v>41.185867999999999</v>
      </c>
      <c r="J174" s="531">
        <v>5.3384000000000001E-2</v>
      </c>
      <c r="K174" s="531">
        <v>41.239252</v>
      </c>
      <c r="L174" s="531">
        <v>2.766966</v>
      </c>
      <c r="M174" s="531">
        <v>20.422317</v>
      </c>
      <c r="N174" s="531">
        <v>2.4276219999999999</v>
      </c>
      <c r="O174" s="531">
        <v>22.849938999999999</v>
      </c>
      <c r="P174" s="531">
        <v>498.73392200000001</v>
      </c>
      <c r="Q174" s="531">
        <v>475.883983</v>
      </c>
    </row>
    <row r="175" spans="1:17">
      <c r="A175" s="491">
        <v>2011</v>
      </c>
      <c r="B175" s="491" t="s">
        <v>112</v>
      </c>
      <c r="C175" s="531">
        <v>285.08950700000003</v>
      </c>
      <c r="D175" s="531">
        <v>1.274189</v>
      </c>
      <c r="E175" s="531">
        <v>286.363696</v>
      </c>
      <c r="F175" s="531">
        <v>154.02915200000001</v>
      </c>
      <c r="G175" s="531">
        <v>0.75270599999999999</v>
      </c>
      <c r="H175" s="531">
        <v>154.781858</v>
      </c>
      <c r="I175" s="531">
        <v>40.913308000000001</v>
      </c>
      <c r="J175" s="531">
        <v>5.1561000000000003E-2</v>
      </c>
      <c r="K175" s="531">
        <v>40.964869</v>
      </c>
      <c r="L175" s="531">
        <v>2.8148620000000002</v>
      </c>
      <c r="M175" s="531">
        <v>21.189095999999999</v>
      </c>
      <c r="N175" s="531">
        <v>2.5153240000000001</v>
      </c>
      <c r="O175" s="531">
        <v>23.704419999999999</v>
      </c>
      <c r="P175" s="531">
        <v>508.629705</v>
      </c>
      <c r="Q175" s="531">
        <v>484.92528499999997</v>
      </c>
    </row>
    <row r="176" spans="1:17">
      <c r="A176" s="491">
        <v>2012</v>
      </c>
      <c r="B176" s="491" t="s">
        <v>112</v>
      </c>
      <c r="C176" s="531">
        <v>291.75961699999999</v>
      </c>
      <c r="D176" s="531">
        <v>1.288316</v>
      </c>
      <c r="E176" s="531">
        <v>293.047933</v>
      </c>
      <c r="F176" s="531">
        <v>158.11815899999999</v>
      </c>
      <c r="G176" s="531">
        <v>0.78045200000000003</v>
      </c>
      <c r="H176" s="531">
        <v>158.89861099999999</v>
      </c>
      <c r="I176" s="531">
        <v>40.598424000000001</v>
      </c>
      <c r="J176" s="531">
        <v>4.6733999999999998E-2</v>
      </c>
      <c r="K176" s="531">
        <v>40.645158000000002</v>
      </c>
      <c r="L176" s="531">
        <v>2.8627579999999999</v>
      </c>
      <c r="M176" s="531">
        <v>22.833065999999999</v>
      </c>
      <c r="N176" s="531">
        <v>2.7061660000000001</v>
      </c>
      <c r="O176" s="531">
        <v>25.539231999999998</v>
      </c>
      <c r="P176" s="531">
        <v>520.99369200000001</v>
      </c>
      <c r="Q176" s="531">
        <v>495.45445999999998</v>
      </c>
    </row>
    <row r="177" spans="1:17">
      <c r="A177" s="491">
        <v>2013</v>
      </c>
      <c r="B177" s="491" t="s">
        <v>112</v>
      </c>
      <c r="C177" s="531">
        <v>297.184572</v>
      </c>
      <c r="D177" s="531">
        <v>1.288303</v>
      </c>
      <c r="E177" s="531">
        <v>298.47287499999999</v>
      </c>
      <c r="F177" s="531">
        <v>161.727859</v>
      </c>
      <c r="G177" s="531">
        <v>0.80046300000000004</v>
      </c>
      <c r="H177" s="531">
        <v>162.528322</v>
      </c>
      <c r="I177" s="531">
        <v>40.38899</v>
      </c>
      <c r="J177" s="531">
        <v>5.1452999999999999E-2</v>
      </c>
      <c r="K177" s="531">
        <v>40.440443000000002</v>
      </c>
      <c r="L177" s="531">
        <v>2.9106540000000001</v>
      </c>
      <c r="M177" s="531">
        <v>23.461093000000002</v>
      </c>
      <c r="N177" s="531">
        <v>2.7769629999999998</v>
      </c>
      <c r="O177" s="531">
        <v>26.238056</v>
      </c>
      <c r="P177" s="531">
        <v>530.59034999999994</v>
      </c>
      <c r="Q177" s="531">
        <v>504.35229399999997</v>
      </c>
    </row>
    <row r="178" spans="1:17">
      <c r="A178" s="491">
        <v>2014</v>
      </c>
      <c r="B178" s="491" t="s">
        <v>112</v>
      </c>
      <c r="C178" s="531">
        <v>303.40463299999999</v>
      </c>
      <c r="D178" s="531">
        <v>1.369213</v>
      </c>
      <c r="E178" s="531">
        <v>304.77384599999999</v>
      </c>
      <c r="F178" s="531">
        <v>165.736221</v>
      </c>
      <c r="G178" s="531">
        <v>0.82272999999999996</v>
      </c>
      <c r="H178" s="531">
        <v>166.55895100000001</v>
      </c>
      <c r="I178" s="531">
        <v>40.464241999999999</v>
      </c>
      <c r="J178" s="531">
        <v>4.7418000000000002E-2</v>
      </c>
      <c r="K178" s="531">
        <v>40.511659999999999</v>
      </c>
      <c r="L178" s="531">
        <v>2.9585499999999998</v>
      </c>
      <c r="M178" s="531">
        <v>23.805690999999999</v>
      </c>
      <c r="N178" s="531">
        <v>2.8143159999999998</v>
      </c>
      <c r="O178" s="531">
        <v>26.620007000000001</v>
      </c>
      <c r="P178" s="531">
        <v>541.42301399999997</v>
      </c>
      <c r="Q178" s="531">
        <v>514.80300699999998</v>
      </c>
    </row>
    <row r="180" spans="1:17">
      <c r="A180" s="542" t="s">
        <v>289</v>
      </c>
      <c r="B180" s="542"/>
    </row>
    <row r="181" spans="1:17">
      <c r="A181" s="542" t="s">
        <v>138</v>
      </c>
      <c r="B181" s="542"/>
      <c r="E181" s="531"/>
      <c r="F181" s="531"/>
      <c r="G181" s="531"/>
      <c r="H181" s="531"/>
      <c r="K181" s="531"/>
      <c r="P181" s="531"/>
    </row>
    <row r="182" spans="1:17">
      <c r="A182" s="542" t="s">
        <v>137</v>
      </c>
      <c r="B182" s="542"/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31"/>
    </row>
    <row r="183" spans="1:17">
      <c r="A183" s="542"/>
      <c r="B183" s="542"/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31"/>
    </row>
    <row r="184" spans="1:17">
      <c r="A184" s="491">
        <v>2004</v>
      </c>
      <c r="B184" s="491">
        <v>8</v>
      </c>
      <c r="C184" s="514">
        <v>611516</v>
      </c>
      <c r="D184" s="514">
        <v>95594</v>
      </c>
      <c r="E184" s="514">
        <v>707110</v>
      </c>
      <c r="F184" s="514">
        <v>386529</v>
      </c>
      <c r="G184" s="514">
        <v>-95787</v>
      </c>
      <c r="H184" s="514">
        <v>290742</v>
      </c>
      <c r="I184" s="514">
        <v>-160830</v>
      </c>
      <c r="J184" s="514">
        <v>-14086</v>
      </c>
      <c r="K184" s="514">
        <v>-174916</v>
      </c>
      <c r="L184" s="514">
        <v>428</v>
      </c>
      <c r="M184" s="514">
        <v>6030</v>
      </c>
      <c r="N184" s="514">
        <v>-3346</v>
      </c>
      <c r="O184" s="514">
        <v>2684</v>
      </c>
      <c r="P184" s="514">
        <v>826048</v>
      </c>
      <c r="Q184" s="514">
        <v>823364</v>
      </c>
    </row>
    <row r="185" spans="1:17">
      <c r="A185" s="491">
        <v>2004</v>
      </c>
      <c r="B185" s="491">
        <v>9</v>
      </c>
      <c r="C185" s="514">
        <v>1035931</v>
      </c>
      <c r="D185" s="514">
        <v>-52871</v>
      </c>
      <c r="E185" s="514">
        <v>983060</v>
      </c>
      <c r="F185" s="514">
        <v>427045</v>
      </c>
      <c r="G185" s="514">
        <v>-48158</v>
      </c>
      <c r="H185" s="514">
        <v>378887</v>
      </c>
      <c r="I185" s="514">
        <v>-57171</v>
      </c>
      <c r="J185" s="514">
        <v>8063</v>
      </c>
      <c r="K185" s="514">
        <v>-49108</v>
      </c>
      <c r="L185" s="514">
        <v>488</v>
      </c>
      <c r="M185" s="514">
        <v>5888</v>
      </c>
      <c r="N185" s="514">
        <v>-1918</v>
      </c>
      <c r="O185" s="514">
        <v>3970</v>
      </c>
      <c r="P185" s="514">
        <v>1317297</v>
      </c>
      <c r="Q185" s="514">
        <v>1313327</v>
      </c>
    </row>
    <row r="186" spans="1:17">
      <c r="A186" s="491">
        <v>2004</v>
      </c>
      <c r="B186" s="491">
        <v>10</v>
      </c>
      <c r="C186" s="514">
        <v>264445</v>
      </c>
      <c r="D186" s="514">
        <v>-68353</v>
      </c>
      <c r="E186" s="514">
        <v>196092</v>
      </c>
      <c r="F186" s="514">
        <v>135414</v>
      </c>
      <c r="G186" s="514">
        <v>98547</v>
      </c>
      <c r="H186" s="514">
        <v>233961</v>
      </c>
      <c r="I186" s="514">
        <v>-288912</v>
      </c>
      <c r="J186" s="514">
        <v>-2579</v>
      </c>
      <c r="K186" s="514">
        <v>-291491</v>
      </c>
      <c r="L186" s="514">
        <v>500</v>
      </c>
      <c r="M186" s="514">
        <v>-6770</v>
      </c>
      <c r="N186" s="514">
        <v>-4496</v>
      </c>
      <c r="O186" s="514">
        <v>-11266</v>
      </c>
      <c r="P186" s="514">
        <v>127796</v>
      </c>
      <c r="Q186" s="514">
        <v>139062</v>
      </c>
    </row>
    <row r="187" spans="1:17">
      <c r="A187" s="491">
        <v>2004</v>
      </c>
      <c r="B187" s="491">
        <v>11</v>
      </c>
      <c r="C187" s="514">
        <v>952890</v>
      </c>
      <c r="D187" s="514">
        <v>160986</v>
      </c>
      <c r="E187" s="514">
        <v>1113876</v>
      </c>
      <c r="F187" s="514">
        <v>362833</v>
      </c>
      <c r="G187" s="514">
        <v>-35057</v>
      </c>
      <c r="H187" s="514">
        <v>327776</v>
      </c>
      <c r="I187" s="514">
        <v>-81237</v>
      </c>
      <c r="J187" s="514">
        <v>-3708</v>
      </c>
      <c r="K187" s="514">
        <v>-84945</v>
      </c>
      <c r="L187" s="514">
        <v>535</v>
      </c>
      <c r="M187" s="514">
        <v>-5911</v>
      </c>
      <c r="N187" s="514">
        <v>-2560</v>
      </c>
      <c r="O187" s="514">
        <v>-8471</v>
      </c>
      <c r="P187" s="514">
        <v>1348771</v>
      </c>
      <c r="Q187" s="514">
        <v>1357242</v>
      </c>
    </row>
    <row r="188" spans="1:17">
      <c r="A188" s="491">
        <v>2004</v>
      </c>
      <c r="B188" s="491">
        <v>12</v>
      </c>
      <c r="C188" s="514">
        <v>398064</v>
      </c>
      <c r="D188" s="514">
        <v>-130456</v>
      </c>
      <c r="E188" s="514">
        <v>267608</v>
      </c>
      <c r="F188" s="514">
        <v>405585</v>
      </c>
      <c r="G188" s="514">
        <v>70124</v>
      </c>
      <c r="H188" s="514">
        <v>475709</v>
      </c>
      <c r="I188" s="514">
        <v>-12415</v>
      </c>
      <c r="J188" s="514">
        <v>73167</v>
      </c>
      <c r="K188" s="514">
        <v>60752</v>
      </c>
      <c r="L188" s="514">
        <v>590</v>
      </c>
      <c r="M188" s="514">
        <v>7541</v>
      </c>
      <c r="N188" s="514">
        <v>-3527</v>
      </c>
      <c r="O188" s="514">
        <v>4014</v>
      </c>
      <c r="P188" s="514">
        <v>808673</v>
      </c>
      <c r="Q188" s="514">
        <v>804659</v>
      </c>
    </row>
    <row r="189" spans="1:17">
      <c r="A189" s="542"/>
      <c r="B189" s="492"/>
      <c r="C189" s="513"/>
      <c r="D189" s="513"/>
      <c r="E189" s="513"/>
      <c r="F189" s="513"/>
      <c r="G189" s="513"/>
      <c r="H189" s="513"/>
      <c r="I189" s="513"/>
      <c r="J189" s="513"/>
      <c r="K189" s="513"/>
      <c r="L189" s="513"/>
      <c r="M189" s="513"/>
      <c r="N189" s="513"/>
      <c r="O189" s="513"/>
      <c r="P189" s="513"/>
      <c r="Q189" s="513"/>
    </row>
    <row r="190" spans="1:17">
      <c r="A190" s="491">
        <v>2005</v>
      </c>
      <c r="B190" s="491">
        <v>1</v>
      </c>
      <c r="C190" s="514">
        <v>480814</v>
      </c>
      <c r="D190" s="514">
        <v>48646</v>
      </c>
      <c r="E190" s="514">
        <v>529460</v>
      </c>
      <c r="F190" s="514">
        <v>620790</v>
      </c>
      <c r="G190" s="514">
        <v>71406</v>
      </c>
      <c r="H190" s="514">
        <v>692196</v>
      </c>
      <c r="I190" s="514">
        <v>-64470</v>
      </c>
      <c r="J190" s="514">
        <v>-86182</v>
      </c>
      <c r="K190" s="514">
        <v>-150652</v>
      </c>
      <c r="L190" s="514">
        <v>671</v>
      </c>
      <c r="M190" s="514">
        <v>29197</v>
      </c>
      <c r="N190" s="514">
        <v>-1808</v>
      </c>
      <c r="O190" s="514">
        <v>27389</v>
      </c>
      <c r="P190" s="514">
        <v>1099064</v>
      </c>
      <c r="Q190" s="514">
        <v>1071675</v>
      </c>
    </row>
    <row r="191" spans="1:17">
      <c r="A191" s="491">
        <v>2005</v>
      </c>
      <c r="B191" s="491">
        <v>2</v>
      </c>
      <c r="C191" s="514">
        <v>1114210</v>
      </c>
      <c r="D191" s="514">
        <v>45365</v>
      </c>
      <c r="E191" s="514">
        <v>1159575</v>
      </c>
      <c r="F191" s="514">
        <v>553165</v>
      </c>
      <c r="G191" s="514">
        <v>-228197</v>
      </c>
      <c r="H191" s="514">
        <v>324968</v>
      </c>
      <c r="I191" s="514">
        <v>-55089</v>
      </c>
      <c r="J191" s="514">
        <v>-7649</v>
      </c>
      <c r="K191" s="514">
        <v>-62738</v>
      </c>
      <c r="L191" s="514">
        <v>691</v>
      </c>
      <c r="M191" s="514">
        <v>14110</v>
      </c>
      <c r="N191" s="514">
        <v>-2331</v>
      </c>
      <c r="O191" s="514">
        <v>11779</v>
      </c>
      <c r="P191" s="514">
        <v>1434275</v>
      </c>
      <c r="Q191" s="514">
        <v>1422496</v>
      </c>
    </row>
    <row r="192" spans="1:17">
      <c r="A192" s="491">
        <v>2005</v>
      </c>
      <c r="B192" s="491">
        <v>3</v>
      </c>
      <c r="C192" s="514">
        <v>-423365</v>
      </c>
      <c r="D192" s="514">
        <v>-381788</v>
      </c>
      <c r="E192" s="514">
        <v>-805153</v>
      </c>
      <c r="F192" s="514">
        <v>378268</v>
      </c>
      <c r="G192" s="514">
        <v>209640</v>
      </c>
      <c r="H192" s="514">
        <v>587908</v>
      </c>
      <c r="I192" s="514">
        <v>-195871</v>
      </c>
      <c r="J192" s="514">
        <v>57341</v>
      </c>
      <c r="K192" s="514">
        <v>-138530</v>
      </c>
      <c r="L192" s="514">
        <v>758</v>
      </c>
      <c r="M192" s="514">
        <v>8090</v>
      </c>
      <c r="N192" s="514">
        <v>-4030</v>
      </c>
      <c r="O192" s="514">
        <v>4060</v>
      </c>
      <c r="P192" s="514">
        <v>-350957</v>
      </c>
      <c r="Q192" s="514">
        <v>-355017</v>
      </c>
    </row>
    <row r="193" spans="1:17">
      <c r="A193" s="491">
        <v>2005</v>
      </c>
      <c r="B193" s="491">
        <v>4</v>
      </c>
      <c r="C193" s="514">
        <v>720060</v>
      </c>
      <c r="D193" s="514">
        <v>372075</v>
      </c>
      <c r="E193" s="514">
        <v>1092135</v>
      </c>
      <c r="F193" s="514">
        <v>303339</v>
      </c>
      <c r="G193" s="514">
        <v>-132127</v>
      </c>
      <c r="H193" s="514">
        <v>171212</v>
      </c>
      <c r="I193" s="514">
        <v>-217713</v>
      </c>
      <c r="J193" s="514">
        <v>-14283</v>
      </c>
      <c r="K193" s="514">
        <v>-231996</v>
      </c>
      <c r="L193" s="514">
        <v>774</v>
      </c>
      <c r="M193" s="514">
        <v>-402</v>
      </c>
      <c r="N193" s="514">
        <v>-6415</v>
      </c>
      <c r="O193" s="514">
        <v>-6817</v>
      </c>
      <c r="P193" s="514">
        <v>1025308</v>
      </c>
      <c r="Q193" s="514">
        <v>1032125</v>
      </c>
    </row>
    <row r="194" spans="1:17">
      <c r="A194" s="491">
        <v>2005</v>
      </c>
      <c r="B194" s="491">
        <v>5</v>
      </c>
      <c r="C194" s="514">
        <v>268510</v>
      </c>
      <c r="D194" s="514">
        <v>-125368</v>
      </c>
      <c r="E194" s="514">
        <v>143142</v>
      </c>
      <c r="F194" s="514">
        <v>357982</v>
      </c>
      <c r="G194" s="514">
        <v>68362</v>
      </c>
      <c r="H194" s="514">
        <v>426344</v>
      </c>
      <c r="I194" s="514">
        <v>-313173</v>
      </c>
      <c r="J194" s="514">
        <v>-46781</v>
      </c>
      <c r="K194" s="514">
        <v>-359954</v>
      </c>
      <c r="L194" s="514">
        <v>853</v>
      </c>
      <c r="M194" s="514">
        <v>930</v>
      </c>
      <c r="N194" s="514">
        <v>-3479</v>
      </c>
      <c r="O194" s="514">
        <v>-2549</v>
      </c>
      <c r="P194" s="514">
        <v>207836</v>
      </c>
      <c r="Q194" s="514">
        <v>210385</v>
      </c>
    </row>
    <row r="195" spans="1:17">
      <c r="A195" s="491">
        <v>2005</v>
      </c>
      <c r="B195" s="491">
        <v>6</v>
      </c>
      <c r="C195" s="514">
        <v>466566</v>
      </c>
      <c r="D195" s="514">
        <v>42032</v>
      </c>
      <c r="E195" s="514">
        <v>508598</v>
      </c>
      <c r="F195" s="514">
        <v>414753</v>
      </c>
      <c r="G195" s="514">
        <v>-109100</v>
      </c>
      <c r="H195" s="514">
        <v>305653</v>
      </c>
      <c r="I195" s="514">
        <v>-332362</v>
      </c>
      <c r="J195" s="514">
        <v>15923</v>
      </c>
      <c r="K195" s="514">
        <v>-316439</v>
      </c>
      <c r="L195" s="514">
        <v>872</v>
      </c>
      <c r="M195" s="514">
        <v>36698</v>
      </c>
      <c r="N195" s="514">
        <v>-386</v>
      </c>
      <c r="O195" s="514">
        <v>36312</v>
      </c>
      <c r="P195" s="514">
        <v>534996</v>
      </c>
      <c r="Q195" s="514">
        <v>498684</v>
      </c>
    </row>
    <row r="196" spans="1:17">
      <c r="A196" s="491">
        <v>2005</v>
      </c>
      <c r="B196" s="491">
        <v>7</v>
      </c>
      <c r="C196" s="514">
        <v>-27403</v>
      </c>
      <c r="D196" s="514">
        <v>-152698</v>
      </c>
      <c r="E196" s="514">
        <v>-180101</v>
      </c>
      <c r="F196" s="514">
        <v>477632</v>
      </c>
      <c r="G196" s="514">
        <v>106462</v>
      </c>
      <c r="H196" s="514">
        <v>584094</v>
      </c>
      <c r="I196" s="514">
        <v>-184345</v>
      </c>
      <c r="J196" s="514">
        <v>24304</v>
      </c>
      <c r="K196" s="514">
        <v>-160041</v>
      </c>
      <c r="L196" s="514">
        <v>956</v>
      </c>
      <c r="M196" s="514">
        <v>5278</v>
      </c>
      <c r="N196" s="514">
        <v>-6205</v>
      </c>
      <c r="O196" s="514">
        <v>-927</v>
      </c>
      <c r="P196" s="514">
        <v>243981</v>
      </c>
      <c r="Q196" s="514">
        <v>244908</v>
      </c>
    </row>
    <row r="197" spans="1:17">
      <c r="A197" s="491">
        <v>2005</v>
      </c>
      <c r="B197" s="491">
        <v>8</v>
      </c>
      <c r="C197" s="514">
        <v>430717</v>
      </c>
      <c r="D197" s="514">
        <v>123957</v>
      </c>
      <c r="E197" s="514">
        <v>554674</v>
      </c>
      <c r="F197" s="514">
        <v>410872</v>
      </c>
      <c r="G197" s="514">
        <v>-116279</v>
      </c>
      <c r="H197" s="514">
        <v>294593</v>
      </c>
      <c r="I197" s="514">
        <v>-256268</v>
      </c>
      <c r="J197" s="514">
        <v>-18290</v>
      </c>
      <c r="K197" s="514">
        <v>-274558</v>
      </c>
      <c r="L197" s="514">
        <v>1013</v>
      </c>
      <c r="M197" s="514">
        <v>23299</v>
      </c>
      <c r="N197" s="514">
        <v>-4280</v>
      </c>
      <c r="O197" s="514">
        <v>19019</v>
      </c>
      <c r="P197" s="514">
        <v>594741</v>
      </c>
      <c r="Q197" s="514">
        <v>575722</v>
      </c>
    </row>
    <row r="198" spans="1:17">
      <c r="A198" s="491">
        <v>2005</v>
      </c>
      <c r="B198" s="491">
        <v>9</v>
      </c>
      <c r="C198" s="514">
        <v>1000089</v>
      </c>
      <c r="D198" s="514">
        <v>-28523</v>
      </c>
      <c r="E198" s="514">
        <v>971566</v>
      </c>
      <c r="F198" s="514">
        <v>443312</v>
      </c>
      <c r="G198" s="514">
        <v>-64838</v>
      </c>
      <c r="H198" s="514">
        <v>378474</v>
      </c>
      <c r="I198" s="514">
        <v>-226108</v>
      </c>
      <c r="J198" s="514">
        <v>5359</v>
      </c>
      <c r="K198" s="514">
        <v>-220749</v>
      </c>
      <c r="L198" s="514">
        <v>1078</v>
      </c>
      <c r="M198" s="514">
        <v>17668</v>
      </c>
      <c r="N198" s="514">
        <v>-2789</v>
      </c>
      <c r="O198" s="514">
        <v>14879</v>
      </c>
      <c r="P198" s="514">
        <v>1145248</v>
      </c>
      <c r="Q198" s="514">
        <v>1130369</v>
      </c>
    </row>
    <row r="199" spans="1:17">
      <c r="A199" s="491">
        <v>2005</v>
      </c>
      <c r="B199" s="491">
        <v>10</v>
      </c>
      <c r="C199" s="514">
        <v>275161</v>
      </c>
      <c r="D199" s="514">
        <v>-107665</v>
      </c>
      <c r="E199" s="514">
        <v>167496</v>
      </c>
      <c r="F199" s="514">
        <v>190961</v>
      </c>
      <c r="G199" s="514">
        <v>89971</v>
      </c>
      <c r="H199" s="514">
        <v>280932</v>
      </c>
      <c r="I199" s="514">
        <v>-335858</v>
      </c>
      <c r="J199" s="514">
        <v>-6538</v>
      </c>
      <c r="K199" s="514">
        <v>-342396</v>
      </c>
      <c r="L199" s="514">
        <v>1089</v>
      </c>
      <c r="M199" s="514">
        <v>-907</v>
      </c>
      <c r="N199" s="514">
        <v>-5489</v>
      </c>
      <c r="O199" s="514">
        <v>-6396</v>
      </c>
      <c r="P199" s="514">
        <v>100725</v>
      </c>
      <c r="Q199" s="514">
        <v>107121</v>
      </c>
    </row>
    <row r="200" spans="1:17">
      <c r="A200" s="491">
        <v>2005</v>
      </c>
      <c r="B200" s="491">
        <v>11</v>
      </c>
      <c r="C200" s="514">
        <v>991243</v>
      </c>
      <c r="D200" s="514">
        <v>198222</v>
      </c>
      <c r="E200" s="514">
        <v>1189465</v>
      </c>
      <c r="F200" s="514">
        <v>448157</v>
      </c>
      <c r="G200" s="514">
        <v>-49485</v>
      </c>
      <c r="H200" s="514">
        <v>398672</v>
      </c>
      <c r="I200" s="514">
        <v>-104637</v>
      </c>
      <c r="J200" s="514">
        <v>-7504</v>
      </c>
      <c r="K200" s="514">
        <v>-112141</v>
      </c>
      <c r="L200" s="514">
        <v>1137</v>
      </c>
      <c r="M200" s="514">
        <v>-3608</v>
      </c>
      <c r="N200" s="514">
        <v>-3424</v>
      </c>
      <c r="O200" s="514">
        <v>-7032</v>
      </c>
      <c r="P200" s="514">
        <v>1470101</v>
      </c>
      <c r="Q200" s="514">
        <v>1477133</v>
      </c>
    </row>
    <row r="201" spans="1:17">
      <c r="A201" s="491">
        <v>2005</v>
      </c>
      <c r="B201" s="491">
        <v>12</v>
      </c>
      <c r="C201" s="514">
        <v>397622</v>
      </c>
      <c r="D201" s="514">
        <v>-195948</v>
      </c>
      <c r="E201" s="514">
        <v>201674</v>
      </c>
      <c r="F201" s="514">
        <v>509675</v>
      </c>
      <c r="G201" s="514">
        <v>91770</v>
      </c>
      <c r="H201" s="514">
        <v>601445</v>
      </c>
      <c r="I201" s="514">
        <v>-56399</v>
      </c>
      <c r="J201" s="514">
        <v>82864</v>
      </c>
      <c r="K201" s="514">
        <v>26465</v>
      </c>
      <c r="L201" s="514">
        <v>1195</v>
      </c>
      <c r="M201" s="514">
        <v>7549</v>
      </c>
      <c r="N201" s="514">
        <v>-4471</v>
      </c>
      <c r="O201" s="514">
        <v>3078</v>
      </c>
      <c r="P201" s="514">
        <v>833857</v>
      </c>
      <c r="Q201" s="514">
        <v>830779</v>
      </c>
    </row>
    <row r="202" spans="1:17">
      <c r="B202" s="492" t="s">
        <v>112</v>
      </c>
      <c r="C202" s="543">
        <v>5694224</v>
      </c>
      <c r="D202" s="543">
        <v>-161693</v>
      </c>
      <c r="E202" s="543">
        <v>5532531</v>
      </c>
      <c r="F202" s="543">
        <v>5108906</v>
      </c>
      <c r="G202" s="543">
        <v>-62415</v>
      </c>
      <c r="H202" s="543">
        <v>5046491</v>
      </c>
      <c r="I202" s="543">
        <v>-2342293</v>
      </c>
      <c r="J202" s="543">
        <v>-1436</v>
      </c>
      <c r="K202" s="543">
        <v>-2343729</v>
      </c>
      <c r="L202" s="543">
        <v>11087</v>
      </c>
      <c r="M202" s="543">
        <v>137902</v>
      </c>
      <c r="N202" s="543">
        <v>-45107</v>
      </c>
      <c r="O202" s="543">
        <v>92795</v>
      </c>
      <c r="P202" s="543">
        <v>8339175</v>
      </c>
      <c r="Q202" s="543">
        <v>8246380</v>
      </c>
    </row>
    <row r="203" spans="1:17">
      <c r="C203" s="531"/>
      <c r="D203" s="531"/>
      <c r="E203" s="531"/>
      <c r="F203" s="531"/>
      <c r="G203" s="531"/>
      <c r="H203" s="531"/>
      <c r="I203" s="531"/>
      <c r="J203" s="531"/>
      <c r="K203" s="531"/>
      <c r="L203" s="531"/>
      <c r="M203" s="531"/>
      <c r="N203" s="531"/>
      <c r="O203" s="531"/>
      <c r="P203" s="531"/>
      <c r="Q203" s="531"/>
    </row>
    <row r="204" spans="1:17">
      <c r="C204" s="531"/>
      <c r="D204" s="531"/>
      <c r="E204" s="531"/>
      <c r="F204" s="531"/>
      <c r="G204" s="531"/>
      <c r="H204" s="531"/>
      <c r="I204" s="531"/>
      <c r="J204" s="531"/>
      <c r="K204" s="531"/>
      <c r="L204" s="531"/>
      <c r="M204" s="531"/>
      <c r="N204" s="531"/>
      <c r="O204" s="531"/>
      <c r="P204" s="531"/>
      <c r="Q204" s="531"/>
    </row>
    <row r="205" spans="1:17">
      <c r="A205" s="491">
        <v>2005</v>
      </c>
      <c r="B205" s="491" t="s">
        <v>112</v>
      </c>
      <c r="C205" s="514">
        <v>5694224</v>
      </c>
      <c r="D205" s="514">
        <v>-161693</v>
      </c>
      <c r="E205" s="514">
        <v>5532531</v>
      </c>
      <c r="F205" s="514">
        <v>5108906</v>
      </c>
      <c r="G205" s="514">
        <v>-62415</v>
      </c>
      <c r="H205" s="514">
        <v>5046491</v>
      </c>
      <c r="I205" s="514">
        <v>-2342293</v>
      </c>
      <c r="J205" s="514">
        <v>-1436</v>
      </c>
      <c r="K205" s="514">
        <v>-2343729</v>
      </c>
      <c r="L205" s="514">
        <v>11087</v>
      </c>
      <c r="M205" s="514">
        <v>137902</v>
      </c>
      <c r="N205" s="514">
        <v>-45107</v>
      </c>
      <c r="O205" s="514">
        <v>92795</v>
      </c>
      <c r="P205" s="514">
        <v>8339175</v>
      </c>
      <c r="Q205" s="514">
        <v>8246380</v>
      </c>
    </row>
    <row r="206" spans="1:17">
      <c r="A206" s="491">
        <v>2006</v>
      </c>
      <c r="B206" s="491" t="s">
        <v>112</v>
      </c>
      <c r="C206" s="514">
        <v>9556370</v>
      </c>
      <c r="D206" s="514">
        <v>-118058</v>
      </c>
      <c r="E206" s="514">
        <v>9438312</v>
      </c>
      <c r="F206" s="514">
        <v>7533328</v>
      </c>
      <c r="G206" s="514">
        <v>-63738</v>
      </c>
      <c r="H206" s="514">
        <v>7469590</v>
      </c>
      <c r="I206" s="514">
        <v>-2279084</v>
      </c>
      <c r="J206" s="514">
        <v>4290</v>
      </c>
      <c r="K206" s="514">
        <v>-2274794</v>
      </c>
      <c r="L206" s="514">
        <v>18212</v>
      </c>
      <c r="M206" s="514">
        <v>140365</v>
      </c>
      <c r="N206" s="514">
        <v>-56629</v>
      </c>
      <c r="O206" s="514">
        <v>83736</v>
      </c>
      <c r="P206" s="514">
        <v>14735056</v>
      </c>
      <c r="Q206" s="514">
        <v>14651320</v>
      </c>
    </row>
    <row r="207" spans="1:17">
      <c r="A207" s="491">
        <v>2007</v>
      </c>
      <c r="B207" s="491" t="s">
        <v>112</v>
      </c>
      <c r="C207" s="514">
        <v>14566163</v>
      </c>
      <c r="D207" s="514">
        <v>-30090</v>
      </c>
      <c r="E207" s="514">
        <v>14536073</v>
      </c>
      <c r="F207" s="514">
        <v>9836709</v>
      </c>
      <c r="G207" s="514">
        <v>-295</v>
      </c>
      <c r="H207" s="514">
        <v>9836414</v>
      </c>
      <c r="I207" s="514">
        <v>-2161024</v>
      </c>
      <c r="J207" s="514">
        <v>-15559</v>
      </c>
      <c r="K207" s="514">
        <v>-2176583</v>
      </c>
      <c r="L207" s="514">
        <v>25373</v>
      </c>
      <c r="M207" s="514">
        <v>142836</v>
      </c>
      <c r="N207" s="514">
        <v>-181272</v>
      </c>
      <c r="O207" s="514">
        <v>-38436</v>
      </c>
      <c r="P207" s="514">
        <v>22182841</v>
      </c>
      <c r="Q207" s="514">
        <v>22221277</v>
      </c>
    </row>
    <row r="208" spans="1:17">
      <c r="A208" s="491">
        <v>2008</v>
      </c>
      <c r="B208" s="491" t="s">
        <v>112</v>
      </c>
      <c r="C208" s="514">
        <v>18611430</v>
      </c>
      <c r="D208" s="514">
        <v>129764</v>
      </c>
      <c r="E208" s="514">
        <v>18741194</v>
      </c>
      <c r="F208" s="514">
        <v>11885130</v>
      </c>
      <c r="G208" s="514">
        <v>49868</v>
      </c>
      <c r="H208" s="514">
        <v>11934998</v>
      </c>
      <c r="I208" s="514">
        <v>-1923060</v>
      </c>
      <c r="J208" s="514">
        <v>-2061</v>
      </c>
      <c r="K208" s="514">
        <v>-1925121</v>
      </c>
      <c r="L208" s="514">
        <v>32567</v>
      </c>
      <c r="M208" s="514">
        <v>3854663</v>
      </c>
      <c r="N208" s="514">
        <v>-37139</v>
      </c>
      <c r="O208" s="514">
        <v>3817524</v>
      </c>
      <c r="P208" s="514">
        <v>32601162</v>
      </c>
      <c r="Q208" s="514">
        <v>28783638</v>
      </c>
    </row>
    <row r="209" spans="1:17">
      <c r="A209" s="491">
        <v>2009</v>
      </c>
      <c r="B209" s="491" t="s">
        <v>112</v>
      </c>
      <c r="C209" s="514">
        <v>20486260</v>
      </c>
      <c r="D209" s="514">
        <v>115266</v>
      </c>
      <c r="E209" s="514">
        <v>20601526</v>
      </c>
      <c r="F209" s="514">
        <v>13037880</v>
      </c>
      <c r="G209" s="514">
        <v>57621</v>
      </c>
      <c r="H209" s="514">
        <v>13095501</v>
      </c>
      <c r="I209" s="514">
        <v>-2391140</v>
      </c>
      <c r="J209" s="514">
        <v>3638</v>
      </c>
      <c r="K209" s="514">
        <v>-2387502</v>
      </c>
      <c r="L209" s="514">
        <v>34992</v>
      </c>
      <c r="M209" s="514">
        <v>4421510</v>
      </c>
      <c r="N209" s="514">
        <v>4019</v>
      </c>
      <c r="O209" s="514">
        <v>4425529</v>
      </c>
      <c r="P209" s="514">
        <v>35770046</v>
      </c>
      <c r="Q209" s="514">
        <v>31344517</v>
      </c>
    </row>
    <row r="210" spans="1:17">
      <c r="C210" s="531"/>
      <c r="D210" s="531"/>
      <c r="E210" s="531"/>
      <c r="F210" s="531"/>
      <c r="G210" s="531"/>
      <c r="H210" s="531"/>
      <c r="I210" s="531"/>
      <c r="J210" s="531"/>
      <c r="K210" s="531"/>
      <c r="L210" s="531"/>
      <c r="M210" s="531"/>
      <c r="N210" s="531"/>
      <c r="O210" s="531"/>
      <c r="P210" s="531"/>
      <c r="Q210" s="531"/>
    </row>
    <row r="211" spans="1:17">
      <c r="A211" s="491">
        <v>2010</v>
      </c>
      <c r="B211" s="491" t="s">
        <v>112</v>
      </c>
      <c r="C211" s="514">
        <v>21999917</v>
      </c>
      <c r="D211" s="514">
        <v>102217</v>
      </c>
      <c r="E211" s="514">
        <v>22102134</v>
      </c>
      <c r="F211" s="514">
        <v>14190652</v>
      </c>
      <c r="G211" s="514">
        <v>60808</v>
      </c>
      <c r="H211" s="514">
        <v>14251460</v>
      </c>
      <c r="I211" s="514">
        <v>-3019178</v>
      </c>
      <c r="J211" s="514">
        <v>2404</v>
      </c>
      <c r="K211" s="514">
        <v>-3016774</v>
      </c>
      <c r="L211" s="514">
        <v>42323</v>
      </c>
      <c r="M211" s="514">
        <v>4730484</v>
      </c>
      <c r="N211" s="514">
        <v>12860</v>
      </c>
      <c r="O211" s="514">
        <v>4743344</v>
      </c>
      <c r="P211" s="514">
        <v>38122487</v>
      </c>
      <c r="Q211" s="514">
        <v>33379143</v>
      </c>
    </row>
    <row r="212" spans="1:17">
      <c r="A212" s="491">
        <v>2011</v>
      </c>
      <c r="B212" s="491" t="s">
        <v>112</v>
      </c>
      <c r="C212" s="514">
        <v>22533722</v>
      </c>
      <c r="D212" s="514">
        <v>102848</v>
      </c>
      <c r="E212" s="514">
        <v>22636570</v>
      </c>
      <c r="F212" s="514">
        <v>15038635</v>
      </c>
      <c r="G212" s="514">
        <v>66359</v>
      </c>
      <c r="H212" s="514">
        <v>15104994</v>
      </c>
      <c r="I212" s="514">
        <v>-3684686</v>
      </c>
      <c r="J212" s="514">
        <v>-3089</v>
      </c>
      <c r="K212" s="514">
        <v>-3687775</v>
      </c>
      <c r="L212" s="514">
        <v>49654</v>
      </c>
      <c r="M212" s="514">
        <v>4964208</v>
      </c>
      <c r="N212" s="514">
        <v>12469</v>
      </c>
      <c r="O212" s="514">
        <v>4976677</v>
      </c>
      <c r="P212" s="514">
        <v>39080120</v>
      </c>
      <c r="Q212" s="514">
        <v>34103443</v>
      </c>
    </row>
    <row r="213" spans="1:17">
      <c r="A213" s="491">
        <v>2012</v>
      </c>
      <c r="B213" s="491" t="s">
        <v>112</v>
      </c>
      <c r="C213" s="514">
        <v>23868929</v>
      </c>
      <c r="D213" s="514">
        <v>174026</v>
      </c>
      <c r="E213" s="514">
        <v>24042955</v>
      </c>
      <c r="F213" s="514">
        <v>16111866</v>
      </c>
      <c r="G213" s="514">
        <v>67460</v>
      </c>
      <c r="H213" s="514">
        <v>16179326</v>
      </c>
      <c r="I213" s="514">
        <v>-4169006</v>
      </c>
      <c r="J213" s="514">
        <v>-1898</v>
      </c>
      <c r="K213" s="514">
        <v>-4170904</v>
      </c>
      <c r="L213" s="514">
        <v>56985</v>
      </c>
      <c r="M213" s="514">
        <v>6039458</v>
      </c>
      <c r="N213" s="514">
        <v>109563</v>
      </c>
      <c r="O213" s="514">
        <v>6149021</v>
      </c>
      <c r="P213" s="514">
        <v>42257383</v>
      </c>
      <c r="Q213" s="514">
        <v>36108362</v>
      </c>
    </row>
    <row r="214" spans="1:17">
      <c r="A214" s="491">
        <v>2013</v>
      </c>
      <c r="B214" s="491" t="s">
        <v>112</v>
      </c>
      <c r="C214" s="514">
        <v>24091008</v>
      </c>
      <c r="D214" s="514">
        <v>131500</v>
      </c>
      <c r="E214" s="514">
        <v>24222508</v>
      </c>
      <c r="F214" s="514">
        <v>16566514</v>
      </c>
      <c r="G214" s="514">
        <v>107124</v>
      </c>
      <c r="H214" s="514">
        <v>16673638</v>
      </c>
      <c r="I214" s="514">
        <v>-4904106</v>
      </c>
      <c r="J214" s="514">
        <v>12445</v>
      </c>
      <c r="K214" s="514">
        <v>-4891661</v>
      </c>
      <c r="L214" s="514">
        <v>64316</v>
      </c>
      <c r="M214" s="514">
        <v>6139741</v>
      </c>
      <c r="N214" s="514">
        <v>93028</v>
      </c>
      <c r="O214" s="514">
        <v>6232769</v>
      </c>
      <c r="P214" s="514">
        <v>42301570</v>
      </c>
      <c r="Q214" s="514">
        <v>36068801</v>
      </c>
    </row>
    <row r="215" spans="1:17">
      <c r="C215" s="531"/>
      <c r="D215" s="525"/>
      <c r="E215" s="525"/>
      <c r="F215" s="525"/>
      <c r="G215" s="525"/>
      <c r="H215" s="525"/>
      <c r="I215" s="525"/>
      <c r="J215" s="525"/>
      <c r="K215" s="525"/>
      <c r="L215" s="525"/>
      <c r="M215" s="525"/>
      <c r="N215" s="525"/>
      <c r="O215" s="525"/>
      <c r="P215" s="525"/>
    </row>
    <row r="232" spans="3:3">
      <c r="C232" s="516"/>
    </row>
  </sheetData>
  <pageMargins left="0.25" right="0.25" top="0.67" bottom="0.5" header="0.25" footer="0.25"/>
  <pageSetup scale="59" orientation="landscape" verticalDpi="355" r:id="rId1"/>
  <headerFooter alignWithMargins="0">
    <oddHeader>&amp;C&amp;"Arial,Bold"&amp;16B2003 Base Revenue vs. 2002 Revised&amp;R&amp;D</oddHeader>
  </headerFooter>
  <rowBreaks count="1" manualBreakCount="1">
    <brk id="8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transitionEvaluation="1">
    <tabColor rgb="FF00FF00"/>
    <pageSetUpPr fitToPage="1"/>
  </sheetPr>
  <dimension ref="A1:BW241"/>
  <sheetViews>
    <sheetView defaultGridColor="0" colorId="22" zoomScaleNormal="100" workbookViewId="0">
      <pane xSplit="2" ySplit="7" topLeftCell="C8" activePane="bottomRight" state="frozenSplit"/>
      <selection activeCell="K45" sqref="K45"/>
      <selection pane="topRight" activeCell="K45" sqref="K45"/>
      <selection pane="bottomLeft" activeCell="K45" sqref="K45"/>
      <selection pane="bottomRight" activeCell="C8" sqref="C8"/>
    </sheetView>
  </sheetViews>
  <sheetFormatPr defaultColWidth="20.28515625" defaultRowHeight="15"/>
  <cols>
    <col min="1" max="2" width="10" style="491" customWidth="1"/>
    <col min="3" max="3" width="17" style="491" bestFit="1" customWidth="1"/>
    <col min="4" max="4" width="14" style="491" bestFit="1" customWidth="1"/>
    <col min="5" max="6" width="17" style="491" bestFit="1" customWidth="1"/>
    <col min="7" max="7" width="12.85546875" style="491" bestFit="1" customWidth="1"/>
    <col min="8" max="9" width="17" style="491" bestFit="1" customWidth="1"/>
    <col min="10" max="10" width="12.42578125" style="491" bestFit="1" customWidth="1"/>
    <col min="11" max="11" width="17" style="491" bestFit="1" customWidth="1"/>
    <col min="12" max="12" width="12" style="491" bestFit="1" customWidth="1"/>
    <col min="13" max="15" width="12.85546875" style="491" bestFit="1" customWidth="1"/>
    <col min="16" max="16" width="17.140625" style="491" bestFit="1" customWidth="1"/>
    <col min="17" max="17" width="17" style="491" bestFit="1" customWidth="1"/>
    <col min="18" max="18" width="17.140625" style="491" bestFit="1" customWidth="1"/>
    <col min="19" max="19" width="12.42578125" style="491" bestFit="1" customWidth="1"/>
    <col min="20" max="20" width="11.42578125" style="494" customWidth="1"/>
    <col min="21" max="21" width="17.42578125" style="491" bestFit="1" customWidth="1"/>
    <col min="22" max="23" width="17.140625" style="491" bestFit="1" customWidth="1"/>
    <col min="24" max="24" width="19.42578125" style="491" bestFit="1" customWidth="1"/>
    <col min="25" max="26" width="16.28515625" style="491" bestFit="1" customWidth="1"/>
    <col min="27" max="27" width="13.42578125" style="491" bestFit="1" customWidth="1"/>
    <col min="28" max="28" width="21.140625" style="491" bestFit="1" customWidth="1"/>
    <col min="29" max="29" width="11.28515625" style="491" bestFit="1" customWidth="1"/>
    <col min="30" max="30" width="11.85546875" style="491" bestFit="1" customWidth="1"/>
    <col min="31" max="31" width="11.28515625" style="491" bestFit="1" customWidth="1"/>
    <col min="32" max="32" width="12.5703125" style="491" customWidth="1"/>
    <col min="33" max="33" width="14.28515625" style="491" bestFit="1" customWidth="1"/>
    <col min="34" max="34" width="14.28515625" style="491" customWidth="1"/>
    <col min="35" max="35" width="11.85546875" style="491" bestFit="1" customWidth="1"/>
    <col min="36" max="36" width="11.28515625" style="491" bestFit="1" customWidth="1"/>
    <col min="37" max="37" width="14.28515625" style="491" customWidth="1"/>
    <col min="38" max="39" width="15.42578125" style="491" customWidth="1"/>
    <col min="40" max="40" width="10.5703125" style="491" customWidth="1"/>
    <col min="41" max="41" width="9.7109375" style="491" customWidth="1"/>
    <col min="42" max="42" width="15.42578125" style="491" customWidth="1"/>
    <col min="43" max="43" width="10.140625" style="491" customWidth="1"/>
    <col min="44" max="44" width="11.28515625" style="491" bestFit="1" customWidth="1"/>
    <col min="45" max="45" width="10.28515625" style="491" bestFit="1" customWidth="1"/>
    <col min="46" max="46" width="9.7109375" style="491" bestFit="1" customWidth="1"/>
    <col min="47" max="47" width="12.5703125" style="491" customWidth="1"/>
    <col min="48" max="48" width="10.140625" style="491" customWidth="1"/>
    <col min="49" max="49" width="10.140625" style="491" bestFit="1" customWidth="1"/>
    <col min="50" max="50" width="10.28515625" style="491" bestFit="1" customWidth="1"/>
    <col min="51" max="51" width="9.7109375" style="491" bestFit="1" customWidth="1"/>
    <col min="52" max="52" width="12.5703125" style="491" bestFit="1" customWidth="1"/>
    <col min="53" max="53" width="13.42578125" style="491" bestFit="1" customWidth="1"/>
    <col min="54" max="55" width="14.28515625" style="491" bestFit="1" customWidth="1"/>
    <col min="56" max="56" width="10.28515625" style="491" bestFit="1" customWidth="1"/>
    <col min="57" max="57" width="9.7109375" style="491" bestFit="1" customWidth="1"/>
    <col min="58" max="58" width="14.28515625" style="491" bestFit="1" customWidth="1"/>
    <col min="59" max="60" width="10.140625" style="491" bestFit="1" customWidth="1"/>
    <col min="61" max="61" width="9.42578125" style="491" bestFit="1" customWidth="1"/>
    <col min="62" max="62" width="9.140625" style="491" bestFit="1" customWidth="1"/>
    <col min="63" max="63" width="12.5703125" style="491" bestFit="1" customWidth="1"/>
    <col min="64" max="64" width="13.42578125" style="491" bestFit="1" customWidth="1"/>
    <col min="65" max="66" width="13.28515625" style="491" bestFit="1" customWidth="1"/>
    <col min="67" max="67" width="11.28515625" style="491" bestFit="1" customWidth="1"/>
    <col min="68" max="68" width="8.42578125" style="491" bestFit="1" customWidth="1"/>
    <col min="69" max="69" width="6" style="491" bestFit="1" customWidth="1"/>
    <col min="70" max="70" width="11" style="491" customWidth="1"/>
    <col min="71" max="71" width="12.28515625" style="491" bestFit="1" customWidth="1"/>
    <col min="72" max="72" width="11.28515625" style="491" bestFit="1" customWidth="1"/>
    <col min="73" max="73" width="11" style="491" bestFit="1" customWidth="1"/>
    <col min="74" max="74" width="11.28515625" style="491" bestFit="1" customWidth="1"/>
    <col min="75" max="75" width="11" style="491" bestFit="1" customWidth="1"/>
    <col min="76" max="16384" width="20.28515625" style="491"/>
  </cols>
  <sheetData>
    <row r="1" spans="1:75">
      <c r="C1" s="492" t="s">
        <v>54</v>
      </c>
      <c r="D1" s="492"/>
      <c r="E1" s="492" t="s">
        <v>54</v>
      </c>
      <c r="F1" s="492" t="s">
        <v>54</v>
      </c>
      <c r="G1" s="492"/>
      <c r="H1" s="492" t="s">
        <v>54</v>
      </c>
      <c r="I1" s="492" t="s">
        <v>54</v>
      </c>
      <c r="J1" s="492"/>
      <c r="K1" s="492" t="s">
        <v>54</v>
      </c>
      <c r="L1" s="492"/>
      <c r="M1" s="492"/>
      <c r="N1" s="492"/>
      <c r="O1" s="492"/>
      <c r="P1" s="492" t="s">
        <v>54</v>
      </c>
      <c r="Q1" s="493" t="s">
        <v>54</v>
      </c>
      <c r="R1" s="493"/>
      <c r="S1" s="493"/>
      <c r="U1" s="493"/>
      <c r="V1" s="493"/>
      <c r="W1" s="493"/>
      <c r="X1" s="493"/>
      <c r="Y1" s="493"/>
      <c r="Z1" s="493"/>
      <c r="AA1" s="492"/>
      <c r="AB1" s="495" t="s">
        <v>224</v>
      </c>
      <c r="BQ1" s="496"/>
      <c r="BR1" s="496"/>
    </row>
    <row r="2" spans="1:75">
      <c r="C2" s="493" t="s">
        <v>57</v>
      </c>
      <c r="D2" s="492"/>
      <c r="E2" s="492" t="s">
        <v>57</v>
      </c>
      <c r="F2" s="492" t="s">
        <v>57</v>
      </c>
      <c r="G2" s="493"/>
      <c r="H2" s="492" t="s">
        <v>57</v>
      </c>
      <c r="I2" s="492" t="s">
        <v>57</v>
      </c>
      <c r="J2" s="492"/>
      <c r="K2" s="492" t="s">
        <v>57</v>
      </c>
      <c r="L2" s="492"/>
      <c r="M2" s="492"/>
      <c r="N2" s="492"/>
      <c r="O2" s="492"/>
      <c r="P2" s="492" t="s">
        <v>57</v>
      </c>
      <c r="Q2" s="493" t="s">
        <v>57</v>
      </c>
      <c r="R2" s="493"/>
      <c r="S2" s="493"/>
      <c r="U2" s="493"/>
      <c r="V2" s="493"/>
      <c r="W2" s="493"/>
      <c r="X2" s="493" t="s">
        <v>225</v>
      </c>
      <c r="Y2" s="493"/>
      <c r="Z2" s="493"/>
      <c r="AA2" s="492"/>
      <c r="BQ2" s="496"/>
      <c r="BR2" s="496"/>
    </row>
    <row r="3" spans="1:75">
      <c r="A3" s="497" t="str">
        <f>[52]Energy!A3</f>
        <v>2006 Budget Forecast</v>
      </c>
      <c r="B3" s="498"/>
      <c r="C3" s="493" t="s">
        <v>226</v>
      </c>
      <c r="D3" s="493" t="s">
        <v>226</v>
      </c>
      <c r="E3" s="493" t="s">
        <v>226</v>
      </c>
      <c r="F3" s="493" t="s">
        <v>226</v>
      </c>
      <c r="G3" s="493" t="s">
        <v>226</v>
      </c>
      <c r="H3" s="493" t="s">
        <v>226</v>
      </c>
      <c r="I3" s="493" t="s">
        <v>226</v>
      </c>
      <c r="J3" s="493" t="s">
        <v>226</v>
      </c>
      <c r="K3" s="493" t="s">
        <v>226</v>
      </c>
      <c r="L3" s="493" t="s">
        <v>226</v>
      </c>
      <c r="M3" s="493" t="s">
        <v>226</v>
      </c>
      <c r="N3" s="493" t="s">
        <v>226</v>
      </c>
      <c r="O3" s="493" t="s">
        <v>226</v>
      </c>
      <c r="P3" s="493" t="s">
        <v>226</v>
      </c>
      <c r="Q3" s="493" t="s">
        <v>226</v>
      </c>
      <c r="R3" s="492"/>
      <c r="S3" s="492"/>
      <c r="U3" s="492"/>
      <c r="V3" s="492"/>
      <c r="W3" s="492"/>
      <c r="X3" s="499" t="s">
        <v>227</v>
      </c>
      <c r="Y3" s="492"/>
      <c r="Z3" s="492"/>
      <c r="AA3" s="492"/>
      <c r="BQ3" s="496"/>
      <c r="BR3" s="496"/>
    </row>
    <row r="4" spans="1:75">
      <c r="A4" s="500" t="s">
        <v>63</v>
      </c>
      <c r="B4" s="498"/>
      <c r="C4" s="492" t="s">
        <v>0</v>
      </c>
      <c r="D4" s="492" t="s">
        <v>0</v>
      </c>
      <c r="E4" s="492" t="s">
        <v>0</v>
      </c>
      <c r="F4" s="492" t="s">
        <v>1</v>
      </c>
      <c r="G4" s="492" t="s">
        <v>1</v>
      </c>
      <c r="H4" s="492" t="s">
        <v>1</v>
      </c>
      <c r="I4" s="492" t="s">
        <v>2</v>
      </c>
      <c r="J4" s="492" t="s">
        <v>2</v>
      </c>
      <c r="K4" s="492" t="s">
        <v>2</v>
      </c>
      <c r="L4" s="492" t="s">
        <v>75</v>
      </c>
      <c r="M4" s="492" t="s">
        <v>60</v>
      </c>
      <c r="N4" s="492" t="s">
        <v>60</v>
      </c>
      <c r="O4" s="492" t="s">
        <v>60</v>
      </c>
      <c r="P4" s="492" t="s">
        <v>61</v>
      </c>
      <c r="Q4" s="492" t="s">
        <v>34</v>
      </c>
      <c r="R4" s="492"/>
      <c r="S4" s="492"/>
      <c r="U4" s="492"/>
      <c r="V4" s="492"/>
      <c r="W4" s="492"/>
      <c r="X4" s="492" t="s">
        <v>1</v>
      </c>
      <c r="Y4" s="492" t="s">
        <v>2</v>
      </c>
      <c r="Z4" s="492" t="s">
        <v>53</v>
      </c>
      <c r="AA4" s="492"/>
      <c r="AB4" s="496" t="s">
        <v>228</v>
      </c>
      <c r="AC4" s="496" t="s">
        <v>228</v>
      </c>
      <c r="AD4" s="496" t="s">
        <v>228</v>
      </c>
      <c r="AE4" s="496" t="s">
        <v>228</v>
      </c>
      <c r="AF4" s="496" t="s">
        <v>228</v>
      </c>
      <c r="AG4" s="496" t="s">
        <v>228</v>
      </c>
      <c r="AH4" s="496" t="s">
        <v>228</v>
      </c>
      <c r="AI4" s="496" t="s">
        <v>228</v>
      </c>
      <c r="AJ4" s="496" t="s">
        <v>228</v>
      </c>
      <c r="AK4" s="496" t="s">
        <v>228</v>
      </c>
      <c r="AL4" s="496" t="s">
        <v>228</v>
      </c>
      <c r="AM4" s="496" t="s">
        <v>228</v>
      </c>
      <c r="AN4" s="496" t="s">
        <v>228</v>
      </c>
      <c r="AO4" s="496" t="s">
        <v>228</v>
      </c>
      <c r="AP4" s="496" t="s">
        <v>228</v>
      </c>
      <c r="AQ4" s="496" t="s">
        <v>228</v>
      </c>
      <c r="AR4" s="496" t="s">
        <v>228</v>
      </c>
      <c r="AS4" s="496" t="s">
        <v>228</v>
      </c>
      <c r="AT4" s="496" t="s">
        <v>228</v>
      </c>
      <c r="AU4" s="496" t="s">
        <v>228</v>
      </c>
      <c r="AV4" s="496" t="s">
        <v>228</v>
      </c>
      <c r="AW4" s="496" t="s">
        <v>228</v>
      </c>
      <c r="AX4" s="496" t="s">
        <v>228</v>
      </c>
      <c r="AY4" s="496" t="s">
        <v>228</v>
      </c>
      <c r="AZ4" s="496" t="s">
        <v>228</v>
      </c>
      <c r="BA4" s="501" t="s">
        <v>53</v>
      </c>
      <c r="BB4" s="496" t="s">
        <v>229</v>
      </c>
      <c r="BC4" s="496" t="s">
        <v>229</v>
      </c>
      <c r="BD4" s="496" t="s">
        <v>229</v>
      </c>
      <c r="BE4" s="496" t="s">
        <v>229</v>
      </c>
      <c r="BF4" s="496" t="s">
        <v>229</v>
      </c>
      <c r="BG4" s="496" t="s">
        <v>229</v>
      </c>
      <c r="BH4" s="496" t="s">
        <v>229</v>
      </c>
      <c r="BI4" s="496" t="s">
        <v>229</v>
      </c>
      <c r="BJ4" s="496" t="s">
        <v>229</v>
      </c>
      <c r="BK4" s="496" t="s">
        <v>229</v>
      </c>
      <c r="BL4" s="501" t="s">
        <v>53</v>
      </c>
      <c r="BM4" s="496" t="s">
        <v>53</v>
      </c>
      <c r="BN4" s="496" t="s">
        <v>53</v>
      </c>
      <c r="BO4" s="496"/>
      <c r="BP4" s="496"/>
      <c r="BR4" s="496" t="s">
        <v>228</v>
      </c>
      <c r="BS4" s="496" t="s">
        <v>228</v>
      </c>
      <c r="BT4" s="496" t="s">
        <v>228</v>
      </c>
      <c r="BU4" s="496" t="s">
        <v>229</v>
      </c>
      <c r="BV4" s="496" t="s">
        <v>229</v>
      </c>
      <c r="BW4" s="496" t="s">
        <v>229</v>
      </c>
    </row>
    <row r="5" spans="1:75">
      <c r="A5" s="500" t="s">
        <v>72</v>
      </c>
      <c r="B5" s="498"/>
      <c r="C5" s="492" t="s">
        <v>230</v>
      </c>
      <c r="D5" s="492" t="s">
        <v>231</v>
      </c>
      <c r="E5" s="492" t="s">
        <v>232</v>
      </c>
      <c r="F5" s="492" t="s">
        <v>230</v>
      </c>
      <c r="G5" s="492" t="s">
        <v>231</v>
      </c>
      <c r="H5" s="492" t="s">
        <v>232</v>
      </c>
      <c r="I5" s="492" t="s">
        <v>230</v>
      </c>
      <c r="J5" s="492" t="s">
        <v>231</v>
      </c>
      <c r="K5" s="492" t="s">
        <v>232</v>
      </c>
      <c r="L5" s="492" t="s">
        <v>233</v>
      </c>
      <c r="M5" s="492" t="s">
        <v>76</v>
      </c>
      <c r="N5" s="492" t="s">
        <v>77</v>
      </c>
      <c r="O5" s="493" t="s">
        <v>64</v>
      </c>
      <c r="P5" s="492" t="s">
        <v>60</v>
      </c>
      <c r="Q5" s="492" t="s">
        <v>60</v>
      </c>
      <c r="R5" s="493"/>
      <c r="S5" s="493"/>
      <c r="U5" s="493"/>
      <c r="V5" s="493"/>
      <c r="W5" s="493"/>
      <c r="X5" s="493" t="s">
        <v>234</v>
      </c>
      <c r="Y5" s="493" t="s">
        <v>234</v>
      </c>
      <c r="Z5" s="493" t="s">
        <v>234</v>
      </c>
      <c r="AA5" s="502"/>
      <c r="AB5" s="503" t="s">
        <v>235</v>
      </c>
      <c r="AC5" s="503" t="s">
        <v>235</v>
      </c>
      <c r="AD5" s="503" t="s">
        <v>236</v>
      </c>
      <c r="AE5" s="503" t="s">
        <v>237</v>
      </c>
      <c r="AF5" s="503" t="s">
        <v>235</v>
      </c>
      <c r="AG5" s="503" t="s">
        <v>238</v>
      </c>
      <c r="AH5" s="503" t="s">
        <v>238</v>
      </c>
      <c r="AI5" s="503" t="s">
        <v>236</v>
      </c>
      <c r="AJ5" s="503" t="s">
        <v>239</v>
      </c>
      <c r="AK5" s="503" t="s">
        <v>238</v>
      </c>
      <c r="AL5" s="503" t="s">
        <v>240</v>
      </c>
      <c r="AM5" s="503" t="s">
        <v>240</v>
      </c>
      <c r="AN5" s="503" t="s">
        <v>241</v>
      </c>
      <c r="AO5" s="503" t="s">
        <v>239</v>
      </c>
      <c r="AP5" s="503" t="s">
        <v>240</v>
      </c>
      <c r="AQ5" s="503" t="s">
        <v>242</v>
      </c>
      <c r="AR5" s="503" t="s">
        <v>242</v>
      </c>
      <c r="AS5" s="503" t="s">
        <v>236</v>
      </c>
      <c r="AT5" s="503" t="s">
        <v>243</v>
      </c>
      <c r="AU5" s="503" t="s">
        <v>242</v>
      </c>
      <c r="AV5" s="503" t="s">
        <v>244</v>
      </c>
      <c r="AW5" s="503" t="s">
        <v>244</v>
      </c>
      <c r="AX5" s="503" t="s">
        <v>245</v>
      </c>
      <c r="AY5" s="503" t="s">
        <v>246</v>
      </c>
      <c r="AZ5" s="503" t="s">
        <v>244</v>
      </c>
      <c r="BA5" s="501" t="s">
        <v>1</v>
      </c>
      <c r="BB5" s="503" t="s">
        <v>238</v>
      </c>
      <c r="BC5" s="503" t="s">
        <v>238</v>
      </c>
      <c r="BD5" s="503" t="s">
        <v>236</v>
      </c>
      <c r="BE5" s="503" t="s">
        <v>239</v>
      </c>
      <c r="BF5" s="503" t="s">
        <v>238</v>
      </c>
      <c r="BG5" s="503" t="s">
        <v>242</v>
      </c>
      <c r="BH5" s="503" t="s">
        <v>242</v>
      </c>
      <c r="BI5" s="503" t="s">
        <v>236</v>
      </c>
      <c r="BJ5" s="503" t="s">
        <v>243</v>
      </c>
      <c r="BK5" s="503" t="s">
        <v>242</v>
      </c>
      <c r="BL5" s="504" t="s">
        <v>2</v>
      </c>
      <c r="BM5" s="496" t="s">
        <v>247</v>
      </c>
      <c r="BN5" s="496" t="s">
        <v>247</v>
      </c>
      <c r="BO5" s="496" t="s">
        <v>1</v>
      </c>
      <c r="BP5" s="496" t="s">
        <v>2</v>
      </c>
      <c r="BQ5" s="492" t="s">
        <v>53</v>
      </c>
      <c r="BR5" s="496" t="s">
        <v>248</v>
      </c>
      <c r="BS5" s="496" t="s">
        <v>248</v>
      </c>
      <c r="BT5" s="496" t="s">
        <v>248</v>
      </c>
      <c r="BU5" s="496" t="s">
        <v>248</v>
      </c>
      <c r="BV5" s="496" t="s">
        <v>248</v>
      </c>
      <c r="BW5" s="496" t="s">
        <v>248</v>
      </c>
    </row>
    <row r="6" spans="1:75">
      <c r="A6" s="500" t="s">
        <v>150</v>
      </c>
      <c r="B6" s="498"/>
      <c r="C6" s="492" t="s">
        <v>249</v>
      </c>
      <c r="D6" s="492" t="s">
        <v>249</v>
      </c>
      <c r="E6" s="492" t="s">
        <v>249</v>
      </c>
      <c r="F6" s="492" t="s">
        <v>249</v>
      </c>
      <c r="G6" s="492" t="s">
        <v>249</v>
      </c>
      <c r="H6" s="492" t="s">
        <v>249</v>
      </c>
      <c r="I6" s="492" t="s">
        <v>249</v>
      </c>
      <c r="J6" s="492" t="s">
        <v>249</v>
      </c>
      <c r="K6" s="492" t="s">
        <v>249</v>
      </c>
      <c r="L6" s="492" t="s">
        <v>249</v>
      </c>
      <c r="M6" s="492" t="s">
        <v>250</v>
      </c>
      <c r="N6" s="492" t="s">
        <v>250</v>
      </c>
      <c r="O6" s="492" t="s">
        <v>250</v>
      </c>
      <c r="P6" s="505" t="s">
        <v>251</v>
      </c>
      <c r="Q6" s="505" t="s">
        <v>251</v>
      </c>
      <c r="R6" s="492"/>
      <c r="S6" s="492"/>
      <c r="U6" s="505"/>
      <c r="V6" s="505"/>
      <c r="W6" s="505"/>
      <c r="X6" s="492" t="s">
        <v>252</v>
      </c>
      <c r="Y6" s="492" t="s">
        <v>252</v>
      </c>
      <c r="Z6" s="492" t="s">
        <v>252</v>
      </c>
      <c r="AA6" s="505"/>
      <c r="AB6" s="496" t="s">
        <v>253</v>
      </c>
      <c r="AC6" s="496" t="s">
        <v>254</v>
      </c>
      <c r="AD6" s="496" t="s">
        <v>249</v>
      </c>
      <c r="AE6" s="496" t="s">
        <v>249</v>
      </c>
      <c r="AF6" s="503" t="s">
        <v>255</v>
      </c>
      <c r="AG6" s="496" t="s">
        <v>4</v>
      </c>
      <c r="AH6" s="496" t="s">
        <v>254</v>
      </c>
      <c r="AI6" s="496" t="s">
        <v>249</v>
      </c>
      <c r="AJ6" s="496" t="s">
        <v>249</v>
      </c>
      <c r="AK6" s="503" t="s">
        <v>255</v>
      </c>
      <c r="AL6" s="496" t="s">
        <v>4</v>
      </c>
      <c r="AM6" s="496" t="s">
        <v>254</v>
      </c>
      <c r="AN6" s="503" t="s">
        <v>249</v>
      </c>
      <c r="AO6" s="503" t="s">
        <v>249</v>
      </c>
      <c r="AP6" s="503" t="s">
        <v>255</v>
      </c>
      <c r="AQ6" s="496" t="s">
        <v>4</v>
      </c>
      <c r="AR6" s="496" t="s">
        <v>254</v>
      </c>
      <c r="AS6" s="503" t="s">
        <v>249</v>
      </c>
      <c r="AT6" s="503" t="s">
        <v>249</v>
      </c>
      <c r="AU6" s="503" t="s">
        <v>255</v>
      </c>
      <c r="AV6" s="496" t="s">
        <v>253</v>
      </c>
      <c r="AW6" s="496" t="s">
        <v>254</v>
      </c>
      <c r="AX6" s="503" t="s">
        <v>249</v>
      </c>
      <c r="AY6" s="503" t="s">
        <v>249</v>
      </c>
      <c r="AZ6" s="503" t="s">
        <v>255</v>
      </c>
      <c r="BA6" s="501" t="s">
        <v>255</v>
      </c>
      <c r="BB6" s="496" t="s">
        <v>253</v>
      </c>
      <c r="BC6" s="496" t="s">
        <v>254</v>
      </c>
      <c r="BD6" s="503" t="s">
        <v>249</v>
      </c>
      <c r="BE6" s="503" t="s">
        <v>249</v>
      </c>
      <c r="BF6" s="503" t="s">
        <v>255</v>
      </c>
      <c r="BG6" s="496" t="s">
        <v>253</v>
      </c>
      <c r="BH6" s="496" t="s">
        <v>254</v>
      </c>
      <c r="BI6" s="503" t="s">
        <v>249</v>
      </c>
      <c r="BJ6" s="503" t="s">
        <v>249</v>
      </c>
      <c r="BK6" s="503" t="s">
        <v>255</v>
      </c>
      <c r="BL6" s="501" t="s">
        <v>255</v>
      </c>
      <c r="BM6" s="503" t="s">
        <v>256</v>
      </c>
      <c r="BN6" s="503" t="s">
        <v>257</v>
      </c>
      <c r="BO6" s="492" t="s">
        <v>97</v>
      </c>
      <c r="BP6" s="492" t="s">
        <v>97</v>
      </c>
      <c r="BQ6" s="492" t="s">
        <v>97</v>
      </c>
      <c r="BR6" s="496" t="s">
        <v>4</v>
      </c>
      <c r="BS6" s="496" t="s">
        <v>254</v>
      </c>
      <c r="BT6" s="496" t="s">
        <v>249</v>
      </c>
      <c r="BU6" s="496" t="s">
        <v>4</v>
      </c>
      <c r="BV6" s="496" t="s">
        <v>254</v>
      </c>
      <c r="BW6" s="496" t="s">
        <v>249</v>
      </c>
    </row>
    <row r="7" spans="1:75">
      <c r="A7" s="498" t="s">
        <v>258</v>
      </c>
      <c r="B7" s="498"/>
      <c r="C7" s="506" t="str">
        <f>+[53]A!BY12</f>
        <v>ok 2006b</v>
      </c>
      <c r="D7" s="492" t="str">
        <f>'[52]Accrued Unb'!G7</f>
        <v>ok 2006b</v>
      </c>
      <c r="E7" s="492" t="str">
        <f>IF(C7=D7,C7,"Not OK")</f>
        <v>ok 2006b</v>
      </c>
      <c r="F7" s="507" t="str">
        <f>+'[54]by Rate'!$AL$7</f>
        <v>ok 2006b</v>
      </c>
      <c r="G7" s="492" t="str">
        <f>+'[52]Accrued Unb'!H7</f>
        <v>ok 2006b</v>
      </c>
      <c r="H7" s="492" t="str">
        <f>IF(F7=RIGHT(G7,8),G7,"Not OK")</f>
        <v>ok 2006b</v>
      </c>
      <c r="I7" s="507" t="str">
        <f>+[55]Industrial!E18</f>
        <v>ok 2006b</v>
      </c>
      <c r="J7" s="508" t="str">
        <f>+'[52]Accrued Unb'!I7</f>
        <v>ok 2006b</v>
      </c>
      <c r="K7" s="492" t="str">
        <f>IF(RIGHT(J7,8)=RIGHT(I7,8),J7,"Not OK")</f>
        <v>ok 2006b</v>
      </c>
      <c r="L7" s="509" t="str">
        <f>+'[56]Base Revenue'!$C$9</f>
        <v>ok 2006b</v>
      </c>
      <c r="M7" s="510" t="str">
        <f>[57]Forecast!J9</f>
        <v>ok 2006b</v>
      </c>
      <c r="N7" s="510" t="str">
        <f>[57]Forecast!R9</f>
        <v>ok 2006b</v>
      </c>
      <c r="O7" s="493" t="str">
        <f>IF(M7=N7,N7,"not ok")</f>
        <v>ok 2006b</v>
      </c>
      <c r="P7" s="511" t="s">
        <v>151</v>
      </c>
      <c r="Q7" s="511" t="s">
        <v>151</v>
      </c>
      <c r="R7" s="511"/>
      <c r="S7" s="492" t="s">
        <v>259</v>
      </c>
      <c r="U7" s="492"/>
      <c r="V7" s="492"/>
      <c r="W7" s="492"/>
      <c r="X7" s="492" t="s">
        <v>260</v>
      </c>
      <c r="Y7" s="509" t="s">
        <v>143</v>
      </c>
      <c r="Z7" s="492" t="s">
        <v>260</v>
      </c>
      <c r="AA7" s="492"/>
      <c r="AB7" s="492" t="s">
        <v>135</v>
      </c>
      <c r="AC7" s="492" t="s">
        <v>135</v>
      </c>
      <c r="AD7" s="492" t="s">
        <v>135</v>
      </c>
      <c r="AE7" s="492" t="s">
        <v>135</v>
      </c>
      <c r="AF7" s="492" t="s">
        <v>135</v>
      </c>
      <c r="AG7" s="492" t="s">
        <v>135</v>
      </c>
      <c r="AH7" s="492" t="s">
        <v>135</v>
      </c>
      <c r="AI7" s="492" t="s">
        <v>135</v>
      </c>
      <c r="AJ7" s="492" t="s">
        <v>135</v>
      </c>
      <c r="AK7" s="492" t="s">
        <v>135</v>
      </c>
      <c r="AL7" s="492" t="s">
        <v>135</v>
      </c>
      <c r="AM7" s="492" t="s">
        <v>135</v>
      </c>
      <c r="AN7" s="492" t="s">
        <v>135</v>
      </c>
      <c r="AO7" s="492" t="s">
        <v>135</v>
      </c>
      <c r="AP7" s="492" t="s">
        <v>135</v>
      </c>
      <c r="AQ7" s="492" t="s">
        <v>135</v>
      </c>
      <c r="AR7" s="492" t="s">
        <v>135</v>
      </c>
      <c r="AS7" s="492" t="s">
        <v>135</v>
      </c>
      <c r="AT7" s="492" t="s">
        <v>135</v>
      </c>
      <c r="AU7" s="492" t="s">
        <v>135</v>
      </c>
      <c r="AV7" s="492" t="s">
        <v>135</v>
      </c>
      <c r="AW7" s="492" t="s">
        <v>135</v>
      </c>
      <c r="AX7" s="492" t="s">
        <v>135</v>
      </c>
      <c r="AY7" s="492" t="s">
        <v>135</v>
      </c>
      <c r="AZ7" s="492" t="s">
        <v>135</v>
      </c>
      <c r="BA7" s="492" t="s">
        <v>135</v>
      </c>
      <c r="BB7" s="492" t="s">
        <v>135</v>
      </c>
      <c r="BC7" s="505" t="s">
        <v>135</v>
      </c>
      <c r="BD7" s="492" t="s">
        <v>135</v>
      </c>
      <c r="BE7" s="492" t="s">
        <v>135</v>
      </c>
      <c r="BF7" s="492" t="s">
        <v>135</v>
      </c>
      <c r="BG7" s="492" t="s">
        <v>135</v>
      </c>
      <c r="BH7" s="505" t="s">
        <v>135</v>
      </c>
      <c r="BI7" s="492" t="s">
        <v>135</v>
      </c>
      <c r="BJ7" s="492" t="s">
        <v>135</v>
      </c>
      <c r="BK7" s="492" t="s">
        <v>135</v>
      </c>
      <c r="BL7" s="492" t="s">
        <v>135</v>
      </c>
      <c r="BM7" s="492" t="s">
        <v>135</v>
      </c>
      <c r="BN7" s="492" t="s">
        <v>135</v>
      </c>
      <c r="BO7" s="492" t="s">
        <v>135</v>
      </c>
      <c r="BP7" s="492" t="s">
        <v>135</v>
      </c>
      <c r="BQ7" s="492" t="s">
        <v>135</v>
      </c>
      <c r="BR7" s="492" t="s">
        <v>135</v>
      </c>
      <c r="BS7" s="492" t="s">
        <v>135</v>
      </c>
      <c r="BT7" s="492" t="s">
        <v>135</v>
      </c>
      <c r="BU7" s="492" t="s">
        <v>135</v>
      </c>
      <c r="BV7" s="505" t="s">
        <v>147</v>
      </c>
      <c r="BW7" s="505" t="s">
        <v>147</v>
      </c>
    </row>
    <row r="8" spans="1:75">
      <c r="A8" s="512">
        <v>2005</v>
      </c>
      <c r="B8" s="512">
        <v>1</v>
      </c>
      <c r="C8" s="513">
        <v>20954453</v>
      </c>
      <c r="D8" s="513">
        <v>-719285</v>
      </c>
      <c r="E8" s="513">
        <v>20235168</v>
      </c>
      <c r="F8" s="513">
        <v>10042424</v>
      </c>
      <c r="G8" s="513">
        <v>-1092483</v>
      </c>
      <c r="H8" s="513">
        <v>8949941</v>
      </c>
      <c r="I8" s="513">
        <v>2589835</v>
      </c>
      <c r="J8" s="513">
        <v>-183858</v>
      </c>
      <c r="K8" s="513">
        <v>2405977</v>
      </c>
      <c r="L8" s="513">
        <v>209396</v>
      </c>
      <c r="M8" s="513">
        <v>1173840</v>
      </c>
      <c r="N8" s="513">
        <v>151790</v>
      </c>
      <c r="O8" s="513">
        <v>1325630</v>
      </c>
      <c r="P8" s="513">
        <v>33126112</v>
      </c>
      <c r="Q8" s="513">
        <v>31800482</v>
      </c>
      <c r="R8" s="513"/>
      <c r="S8" s="514">
        <v>-3137284</v>
      </c>
      <c r="T8" s="515"/>
      <c r="U8" s="513"/>
      <c r="V8" s="516"/>
      <c r="W8" s="516"/>
      <c r="X8" s="516">
        <v>0</v>
      </c>
      <c r="Y8" s="516">
        <v>0</v>
      </c>
      <c r="Z8" s="516">
        <v>0</v>
      </c>
      <c r="AA8" s="505"/>
      <c r="AB8" s="517">
        <v>0</v>
      </c>
      <c r="AC8" s="517">
        <v>0</v>
      </c>
      <c r="AD8" s="517">
        <v>0</v>
      </c>
      <c r="AE8" s="517">
        <v>0</v>
      </c>
      <c r="AF8" s="518">
        <v>0</v>
      </c>
      <c r="AG8" s="517">
        <v>0</v>
      </c>
      <c r="AH8" s="517">
        <v>0</v>
      </c>
      <c r="AI8" s="517">
        <v>0</v>
      </c>
      <c r="AJ8" s="519">
        <v>0</v>
      </c>
      <c r="AK8" s="518">
        <v>0</v>
      </c>
      <c r="AL8" s="517">
        <v>0</v>
      </c>
      <c r="AM8" s="517">
        <v>0</v>
      </c>
      <c r="AN8" s="517">
        <v>0</v>
      </c>
      <c r="AO8" s="517">
        <v>0</v>
      </c>
      <c r="AP8" s="518">
        <v>0</v>
      </c>
      <c r="AQ8" s="517">
        <v>0</v>
      </c>
      <c r="AR8" s="517">
        <v>0</v>
      </c>
      <c r="AS8" s="517">
        <v>0</v>
      </c>
      <c r="AT8" s="517">
        <v>0</v>
      </c>
      <c r="AU8" s="518">
        <v>0</v>
      </c>
      <c r="AV8" s="517">
        <v>0</v>
      </c>
      <c r="AW8" s="517">
        <v>0</v>
      </c>
      <c r="AX8" s="517">
        <v>0</v>
      </c>
      <c r="AY8" s="517">
        <v>0</v>
      </c>
      <c r="AZ8" s="518">
        <v>0</v>
      </c>
      <c r="BA8" s="520">
        <v>0</v>
      </c>
      <c r="BB8" s="517">
        <v>0</v>
      </c>
      <c r="BC8" s="517">
        <v>0</v>
      </c>
      <c r="BD8" s="517">
        <v>0</v>
      </c>
      <c r="BE8" s="519">
        <v>0</v>
      </c>
      <c r="BF8" s="518">
        <v>0</v>
      </c>
      <c r="BG8" s="517">
        <v>0</v>
      </c>
      <c r="BH8" s="517">
        <v>0</v>
      </c>
      <c r="BI8" s="517">
        <v>0</v>
      </c>
      <c r="BJ8" s="517">
        <v>0</v>
      </c>
      <c r="BK8" s="518">
        <v>0</v>
      </c>
      <c r="BL8" s="520">
        <v>0</v>
      </c>
      <c r="BM8" s="517">
        <v>0</v>
      </c>
      <c r="BN8" s="517">
        <v>0</v>
      </c>
      <c r="BO8" s="517">
        <v>0</v>
      </c>
      <c r="BP8" s="517">
        <v>0</v>
      </c>
      <c r="BQ8" s="517">
        <v>0</v>
      </c>
      <c r="BR8" s="517">
        <v>0</v>
      </c>
      <c r="BS8" s="517">
        <v>0</v>
      </c>
      <c r="BT8" s="518">
        <v>0</v>
      </c>
      <c r="BU8" s="521">
        <v>0</v>
      </c>
      <c r="BV8" s="521">
        <v>0</v>
      </c>
      <c r="BW8" s="516">
        <v>0</v>
      </c>
    </row>
    <row r="9" spans="1:75">
      <c r="A9" s="512">
        <f t="shared" ref="A9:A19" si="0">A8</f>
        <v>2005</v>
      </c>
      <c r="B9" s="512">
        <v>2</v>
      </c>
      <c r="C9" s="513">
        <v>18973751</v>
      </c>
      <c r="D9" s="513">
        <v>-2362205</v>
      </c>
      <c r="E9" s="513">
        <v>16611546</v>
      </c>
      <c r="F9" s="513">
        <v>9829932</v>
      </c>
      <c r="G9" s="513">
        <v>-1076626</v>
      </c>
      <c r="H9" s="513">
        <v>8753306</v>
      </c>
      <c r="I9" s="513">
        <v>3120446</v>
      </c>
      <c r="J9" s="513">
        <v>-125254</v>
      </c>
      <c r="K9" s="513">
        <v>2995192</v>
      </c>
      <c r="L9" s="513">
        <v>194854</v>
      </c>
      <c r="M9" s="513">
        <v>1004790</v>
      </c>
      <c r="N9" s="513">
        <v>351251</v>
      </c>
      <c r="O9" s="513">
        <v>1356041</v>
      </c>
      <c r="P9" s="513">
        <v>29910939</v>
      </c>
      <c r="Q9" s="513">
        <v>28554898</v>
      </c>
      <c r="R9" s="513"/>
      <c r="S9" s="514">
        <v>-1710185</v>
      </c>
      <c r="U9" s="513"/>
      <c r="V9" s="516"/>
      <c r="W9" s="516"/>
      <c r="X9" s="516">
        <v>0</v>
      </c>
      <c r="Y9" s="516">
        <v>0</v>
      </c>
      <c r="Z9" s="516">
        <v>0</v>
      </c>
      <c r="AA9" s="505"/>
      <c r="AB9" s="517">
        <v>0</v>
      </c>
      <c r="AC9" s="517">
        <v>0</v>
      </c>
      <c r="AD9" s="517">
        <v>0</v>
      </c>
      <c r="AE9" s="517">
        <v>0</v>
      </c>
      <c r="AF9" s="518">
        <v>0</v>
      </c>
      <c r="AG9" s="517">
        <v>0</v>
      </c>
      <c r="AH9" s="517">
        <v>0</v>
      </c>
      <c r="AI9" s="517">
        <v>0</v>
      </c>
      <c r="AJ9" s="519">
        <v>0</v>
      </c>
      <c r="AK9" s="518">
        <v>0</v>
      </c>
      <c r="AL9" s="517">
        <v>0</v>
      </c>
      <c r="AM9" s="517">
        <v>0</v>
      </c>
      <c r="AN9" s="517">
        <v>0</v>
      </c>
      <c r="AO9" s="517">
        <v>0</v>
      </c>
      <c r="AP9" s="518">
        <v>0</v>
      </c>
      <c r="AQ9" s="517">
        <v>0</v>
      </c>
      <c r="AR9" s="517">
        <v>0</v>
      </c>
      <c r="AS9" s="517">
        <v>0</v>
      </c>
      <c r="AT9" s="517">
        <v>0</v>
      </c>
      <c r="AU9" s="518">
        <v>0</v>
      </c>
      <c r="AV9" s="517">
        <v>0</v>
      </c>
      <c r="AW9" s="517">
        <v>0</v>
      </c>
      <c r="AX9" s="517">
        <v>0</v>
      </c>
      <c r="AY9" s="517">
        <v>0</v>
      </c>
      <c r="AZ9" s="518">
        <v>0</v>
      </c>
      <c r="BA9" s="520">
        <v>0</v>
      </c>
      <c r="BB9" s="517">
        <v>0</v>
      </c>
      <c r="BC9" s="517">
        <v>0</v>
      </c>
      <c r="BD9" s="517">
        <v>0</v>
      </c>
      <c r="BE9" s="519">
        <v>0</v>
      </c>
      <c r="BF9" s="518">
        <v>0</v>
      </c>
      <c r="BG9" s="517">
        <v>0</v>
      </c>
      <c r="BH9" s="517">
        <v>0</v>
      </c>
      <c r="BI9" s="517">
        <v>0</v>
      </c>
      <c r="BJ9" s="517">
        <v>0</v>
      </c>
      <c r="BK9" s="518">
        <v>0</v>
      </c>
      <c r="BL9" s="520">
        <v>0</v>
      </c>
      <c r="BM9" s="517">
        <v>0</v>
      </c>
      <c r="BN9" s="517">
        <v>0</v>
      </c>
      <c r="BO9" s="517">
        <v>0</v>
      </c>
      <c r="BP9" s="517">
        <v>0</v>
      </c>
      <c r="BQ9" s="517">
        <v>0</v>
      </c>
      <c r="BR9" s="517">
        <v>0</v>
      </c>
      <c r="BS9" s="517">
        <v>0</v>
      </c>
      <c r="BT9" s="518">
        <v>0</v>
      </c>
      <c r="BU9" s="521">
        <v>0</v>
      </c>
      <c r="BV9" s="521">
        <v>0</v>
      </c>
      <c r="BW9" s="516">
        <v>0</v>
      </c>
    </row>
    <row r="10" spans="1:75">
      <c r="A10" s="512">
        <f t="shared" si="0"/>
        <v>2005</v>
      </c>
      <c r="B10" s="512">
        <v>3</v>
      </c>
      <c r="C10" s="513">
        <v>17095825</v>
      </c>
      <c r="D10" s="513">
        <v>638121</v>
      </c>
      <c r="E10" s="513">
        <v>17733946</v>
      </c>
      <c r="F10" s="513">
        <v>9601803</v>
      </c>
      <c r="G10" s="513">
        <v>579929</v>
      </c>
      <c r="H10" s="513">
        <v>10181732</v>
      </c>
      <c r="I10" s="513">
        <v>3090641</v>
      </c>
      <c r="J10" s="513">
        <v>247379</v>
      </c>
      <c r="K10" s="513">
        <v>3338020</v>
      </c>
      <c r="L10" s="513">
        <v>225303</v>
      </c>
      <c r="M10" s="513">
        <v>1034629</v>
      </c>
      <c r="N10" s="513">
        <v>138155</v>
      </c>
      <c r="O10" s="513">
        <v>1172784</v>
      </c>
      <c r="P10" s="513">
        <v>32651785</v>
      </c>
      <c r="Q10" s="513">
        <v>31479001</v>
      </c>
      <c r="R10" s="513"/>
      <c r="S10" s="514">
        <v>1086851</v>
      </c>
      <c r="U10" s="513"/>
      <c r="V10" s="516"/>
      <c r="W10" s="516"/>
      <c r="X10" s="516">
        <v>0</v>
      </c>
      <c r="Y10" s="516">
        <v>0</v>
      </c>
      <c r="Z10" s="516">
        <v>0</v>
      </c>
      <c r="AA10" s="505"/>
      <c r="AB10" s="517">
        <v>0</v>
      </c>
      <c r="AC10" s="517">
        <v>0</v>
      </c>
      <c r="AD10" s="517">
        <v>0</v>
      </c>
      <c r="AE10" s="517">
        <v>0</v>
      </c>
      <c r="AF10" s="518">
        <v>0</v>
      </c>
      <c r="AG10" s="517">
        <v>0</v>
      </c>
      <c r="AH10" s="517">
        <v>0</v>
      </c>
      <c r="AI10" s="517">
        <v>0</v>
      </c>
      <c r="AJ10" s="519">
        <v>0</v>
      </c>
      <c r="AK10" s="518">
        <v>0</v>
      </c>
      <c r="AL10" s="517">
        <v>0</v>
      </c>
      <c r="AM10" s="517">
        <v>0</v>
      </c>
      <c r="AN10" s="517">
        <v>0</v>
      </c>
      <c r="AO10" s="517">
        <v>0</v>
      </c>
      <c r="AP10" s="518">
        <v>0</v>
      </c>
      <c r="AQ10" s="517">
        <v>0</v>
      </c>
      <c r="AR10" s="517">
        <v>0</v>
      </c>
      <c r="AS10" s="517">
        <v>0</v>
      </c>
      <c r="AT10" s="517">
        <v>0</v>
      </c>
      <c r="AU10" s="518">
        <v>0</v>
      </c>
      <c r="AV10" s="517">
        <v>0</v>
      </c>
      <c r="AW10" s="517">
        <v>0</v>
      </c>
      <c r="AX10" s="517">
        <v>0</v>
      </c>
      <c r="AY10" s="517">
        <v>0</v>
      </c>
      <c r="AZ10" s="518">
        <v>0</v>
      </c>
      <c r="BA10" s="520">
        <v>0</v>
      </c>
      <c r="BB10" s="517">
        <v>0</v>
      </c>
      <c r="BC10" s="517">
        <v>0</v>
      </c>
      <c r="BD10" s="517">
        <v>0</v>
      </c>
      <c r="BE10" s="519">
        <v>0</v>
      </c>
      <c r="BF10" s="518">
        <v>0</v>
      </c>
      <c r="BG10" s="517">
        <v>0</v>
      </c>
      <c r="BH10" s="517">
        <v>0</v>
      </c>
      <c r="BI10" s="517">
        <v>0</v>
      </c>
      <c r="BJ10" s="517">
        <v>0</v>
      </c>
      <c r="BK10" s="518">
        <v>0</v>
      </c>
      <c r="BL10" s="520">
        <v>0</v>
      </c>
      <c r="BM10" s="517">
        <v>0</v>
      </c>
      <c r="BN10" s="517">
        <v>0</v>
      </c>
      <c r="BO10" s="517">
        <v>0</v>
      </c>
      <c r="BP10" s="517">
        <v>0</v>
      </c>
      <c r="BQ10" s="517">
        <v>0</v>
      </c>
      <c r="BR10" s="517">
        <v>0</v>
      </c>
      <c r="BS10" s="517">
        <v>0</v>
      </c>
      <c r="BT10" s="518">
        <v>0</v>
      </c>
      <c r="BU10" s="521">
        <v>0</v>
      </c>
      <c r="BV10" s="521">
        <v>0</v>
      </c>
      <c r="BW10" s="516">
        <v>0</v>
      </c>
    </row>
    <row r="11" spans="1:75">
      <c r="A11" s="512">
        <f t="shared" si="0"/>
        <v>2005</v>
      </c>
      <c r="B11" s="512">
        <v>4</v>
      </c>
      <c r="C11" s="513">
        <v>15800044</v>
      </c>
      <c r="D11" s="513">
        <v>-743266</v>
      </c>
      <c r="E11" s="513">
        <v>15056778</v>
      </c>
      <c r="F11" s="513">
        <v>9455110</v>
      </c>
      <c r="G11" s="513">
        <v>73811</v>
      </c>
      <c r="H11" s="513">
        <v>9528921</v>
      </c>
      <c r="I11" s="513">
        <v>2970090</v>
      </c>
      <c r="J11" s="513">
        <v>-23961</v>
      </c>
      <c r="K11" s="513">
        <v>2946129</v>
      </c>
      <c r="L11" s="513">
        <v>210016</v>
      </c>
      <c r="M11" s="513">
        <v>861853</v>
      </c>
      <c r="N11" s="513">
        <v>131895</v>
      </c>
      <c r="O11" s="513">
        <v>993748</v>
      </c>
      <c r="P11" s="513">
        <v>28735592</v>
      </c>
      <c r="Q11" s="513">
        <v>27741844</v>
      </c>
      <c r="R11" s="513"/>
      <c r="S11" s="514">
        <v>-2465557</v>
      </c>
      <c r="U11" s="522"/>
      <c r="V11" s="523"/>
      <c r="W11" s="523"/>
      <c r="X11" s="516">
        <v>0</v>
      </c>
      <c r="Y11" s="516">
        <v>0</v>
      </c>
      <c r="Z11" s="516">
        <v>0</v>
      </c>
      <c r="AA11" s="505"/>
      <c r="AB11" s="517">
        <v>0</v>
      </c>
      <c r="AC11" s="517">
        <v>0</v>
      </c>
      <c r="AD11" s="517">
        <v>0</v>
      </c>
      <c r="AE11" s="517">
        <v>0</v>
      </c>
      <c r="AF11" s="518">
        <v>0</v>
      </c>
      <c r="AG11" s="517">
        <v>0</v>
      </c>
      <c r="AH11" s="517">
        <v>0</v>
      </c>
      <c r="AI11" s="517">
        <v>0</v>
      </c>
      <c r="AJ11" s="519">
        <v>0</v>
      </c>
      <c r="AK11" s="518">
        <v>0</v>
      </c>
      <c r="AL11" s="517">
        <v>0</v>
      </c>
      <c r="AM11" s="517">
        <v>0</v>
      </c>
      <c r="AN11" s="517">
        <v>0</v>
      </c>
      <c r="AO11" s="517">
        <v>0</v>
      </c>
      <c r="AP11" s="518">
        <v>0</v>
      </c>
      <c r="AQ11" s="517">
        <v>0</v>
      </c>
      <c r="AR11" s="517">
        <v>0</v>
      </c>
      <c r="AS11" s="517">
        <v>0</v>
      </c>
      <c r="AT11" s="517">
        <v>0</v>
      </c>
      <c r="AU11" s="518">
        <v>0</v>
      </c>
      <c r="AV11" s="517">
        <v>0</v>
      </c>
      <c r="AW11" s="517">
        <v>0</v>
      </c>
      <c r="AX11" s="517">
        <v>0</v>
      </c>
      <c r="AY11" s="517">
        <v>0</v>
      </c>
      <c r="AZ11" s="518">
        <v>0</v>
      </c>
      <c r="BA11" s="520">
        <v>0</v>
      </c>
      <c r="BB11" s="517">
        <v>0</v>
      </c>
      <c r="BC11" s="517">
        <v>0</v>
      </c>
      <c r="BD11" s="517">
        <v>0</v>
      </c>
      <c r="BE11" s="519">
        <v>0</v>
      </c>
      <c r="BF11" s="518">
        <v>0</v>
      </c>
      <c r="BG11" s="517">
        <v>0</v>
      </c>
      <c r="BH11" s="517">
        <v>0</v>
      </c>
      <c r="BI11" s="517">
        <v>0</v>
      </c>
      <c r="BJ11" s="517">
        <v>0</v>
      </c>
      <c r="BK11" s="518">
        <v>0</v>
      </c>
      <c r="BL11" s="520">
        <v>0</v>
      </c>
      <c r="BM11" s="517">
        <v>0</v>
      </c>
      <c r="BN11" s="517">
        <v>0</v>
      </c>
      <c r="BO11" s="517">
        <v>0</v>
      </c>
      <c r="BP11" s="517">
        <v>0</v>
      </c>
      <c r="BQ11" s="517">
        <v>0</v>
      </c>
      <c r="BR11" s="517">
        <v>0</v>
      </c>
      <c r="BS11" s="517">
        <v>0</v>
      </c>
      <c r="BT11" s="518">
        <v>0</v>
      </c>
      <c r="BU11" s="521">
        <v>0</v>
      </c>
      <c r="BV11" s="521">
        <v>0</v>
      </c>
      <c r="BW11" s="516">
        <v>0</v>
      </c>
    </row>
    <row r="12" spans="1:75">
      <c r="A12" s="512">
        <f t="shared" si="0"/>
        <v>2005</v>
      </c>
      <c r="B12" s="512">
        <v>5</v>
      </c>
      <c r="C12" s="513">
        <v>16672076</v>
      </c>
      <c r="D12" s="513">
        <v>3034836</v>
      </c>
      <c r="E12" s="513">
        <v>19706912</v>
      </c>
      <c r="F12" s="513">
        <v>9900291</v>
      </c>
      <c r="G12" s="513">
        <v>1632151</v>
      </c>
      <c r="H12" s="513">
        <v>11532442</v>
      </c>
      <c r="I12" s="513">
        <v>3298543</v>
      </c>
      <c r="J12" s="513">
        <v>491993</v>
      </c>
      <c r="K12" s="513">
        <v>3790536</v>
      </c>
      <c r="L12" s="513">
        <v>210152</v>
      </c>
      <c r="M12" s="513">
        <v>1128009</v>
      </c>
      <c r="N12" s="513">
        <v>166603</v>
      </c>
      <c r="O12" s="513">
        <v>1294612</v>
      </c>
      <c r="P12" s="513">
        <v>36534654</v>
      </c>
      <c r="Q12" s="513">
        <v>35240042</v>
      </c>
      <c r="R12" s="513"/>
      <c r="S12" s="514">
        <v>-1610906</v>
      </c>
      <c r="U12" s="522"/>
      <c r="V12" s="523"/>
      <c r="W12" s="523"/>
      <c r="X12" s="516">
        <v>0</v>
      </c>
      <c r="Y12" s="516">
        <v>0</v>
      </c>
      <c r="Z12" s="516">
        <v>0</v>
      </c>
      <c r="AA12" s="505"/>
      <c r="AB12" s="517">
        <v>0</v>
      </c>
      <c r="AC12" s="517">
        <v>0</v>
      </c>
      <c r="AD12" s="517">
        <v>0</v>
      </c>
      <c r="AE12" s="517">
        <v>0</v>
      </c>
      <c r="AF12" s="518">
        <v>0</v>
      </c>
      <c r="AG12" s="517">
        <v>0</v>
      </c>
      <c r="AH12" s="517">
        <v>0</v>
      </c>
      <c r="AI12" s="517">
        <v>0</v>
      </c>
      <c r="AJ12" s="519">
        <v>0</v>
      </c>
      <c r="AK12" s="518">
        <v>0</v>
      </c>
      <c r="AL12" s="517">
        <v>0</v>
      </c>
      <c r="AM12" s="517">
        <v>0</v>
      </c>
      <c r="AN12" s="517">
        <v>0</v>
      </c>
      <c r="AO12" s="517">
        <v>0</v>
      </c>
      <c r="AP12" s="518">
        <v>0</v>
      </c>
      <c r="AQ12" s="517">
        <v>0</v>
      </c>
      <c r="AR12" s="517">
        <v>0</v>
      </c>
      <c r="AS12" s="517">
        <v>0</v>
      </c>
      <c r="AT12" s="517">
        <v>0</v>
      </c>
      <c r="AU12" s="518">
        <v>0</v>
      </c>
      <c r="AV12" s="517">
        <v>0</v>
      </c>
      <c r="AW12" s="517">
        <v>0</v>
      </c>
      <c r="AX12" s="517">
        <v>0</v>
      </c>
      <c r="AY12" s="517">
        <v>0</v>
      </c>
      <c r="AZ12" s="518">
        <v>0</v>
      </c>
      <c r="BA12" s="520">
        <v>0</v>
      </c>
      <c r="BB12" s="517">
        <v>0</v>
      </c>
      <c r="BC12" s="517">
        <v>0</v>
      </c>
      <c r="BD12" s="517">
        <v>0</v>
      </c>
      <c r="BE12" s="519">
        <v>0</v>
      </c>
      <c r="BF12" s="518">
        <v>0</v>
      </c>
      <c r="BG12" s="517">
        <v>0</v>
      </c>
      <c r="BH12" s="517">
        <v>0</v>
      </c>
      <c r="BI12" s="517">
        <v>0</v>
      </c>
      <c r="BJ12" s="517">
        <v>0</v>
      </c>
      <c r="BK12" s="518">
        <v>0</v>
      </c>
      <c r="BL12" s="520">
        <v>0</v>
      </c>
      <c r="BM12" s="517">
        <v>0</v>
      </c>
      <c r="BN12" s="517">
        <v>0</v>
      </c>
      <c r="BO12" s="517">
        <v>0</v>
      </c>
      <c r="BP12" s="517">
        <v>0</v>
      </c>
      <c r="BQ12" s="517">
        <v>0</v>
      </c>
      <c r="BR12" s="517">
        <v>0</v>
      </c>
      <c r="BS12" s="517">
        <v>0</v>
      </c>
      <c r="BT12" s="518">
        <v>0</v>
      </c>
      <c r="BU12" s="521">
        <v>0</v>
      </c>
      <c r="BV12" s="521">
        <v>0</v>
      </c>
      <c r="BW12" s="516">
        <v>0</v>
      </c>
    </row>
    <row r="13" spans="1:75">
      <c r="A13" s="512">
        <f t="shared" si="0"/>
        <v>2005</v>
      </c>
      <c r="B13" s="512">
        <v>6</v>
      </c>
      <c r="C13" s="513">
        <v>23167327</v>
      </c>
      <c r="D13" s="513">
        <v>2815075</v>
      </c>
      <c r="E13" s="513">
        <v>25982402</v>
      </c>
      <c r="F13" s="513">
        <v>11357095</v>
      </c>
      <c r="G13" s="513">
        <v>428272</v>
      </c>
      <c r="H13" s="513">
        <v>11785367</v>
      </c>
      <c r="I13" s="513">
        <v>3622936</v>
      </c>
      <c r="J13" s="513">
        <v>244175</v>
      </c>
      <c r="K13" s="513">
        <v>3867111</v>
      </c>
      <c r="L13" s="513">
        <v>209137</v>
      </c>
      <c r="M13" s="513">
        <v>1249761</v>
      </c>
      <c r="N13" s="513">
        <v>183499</v>
      </c>
      <c r="O13" s="513">
        <v>1433260</v>
      </c>
      <c r="P13" s="513">
        <v>43277277</v>
      </c>
      <c r="Q13" s="513">
        <v>41844017</v>
      </c>
      <c r="R13" s="513"/>
      <c r="S13" s="514">
        <v>585901</v>
      </c>
      <c r="U13" s="522"/>
      <c r="V13" s="523"/>
      <c r="W13" s="523"/>
      <c r="X13" s="516">
        <v>0</v>
      </c>
      <c r="Y13" s="516">
        <v>0</v>
      </c>
      <c r="Z13" s="516">
        <v>0</v>
      </c>
      <c r="AA13" s="492"/>
      <c r="AB13" s="517">
        <v>0</v>
      </c>
      <c r="AC13" s="517">
        <v>0</v>
      </c>
      <c r="AD13" s="517">
        <v>0</v>
      </c>
      <c r="AE13" s="517">
        <v>0</v>
      </c>
      <c r="AF13" s="518">
        <v>0</v>
      </c>
      <c r="AG13" s="517">
        <v>0</v>
      </c>
      <c r="AH13" s="517">
        <v>0</v>
      </c>
      <c r="AI13" s="517">
        <v>0</v>
      </c>
      <c r="AJ13" s="519">
        <v>0</v>
      </c>
      <c r="AK13" s="518">
        <v>0</v>
      </c>
      <c r="AL13" s="517">
        <v>0</v>
      </c>
      <c r="AM13" s="517">
        <v>0</v>
      </c>
      <c r="AN13" s="517">
        <v>0</v>
      </c>
      <c r="AO13" s="517">
        <v>0</v>
      </c>
      <c r="AP13" s="518">
        <v>0</v>
      </c>
      <c r="AQ13" s="517">
        <v>0</v>
      </c>
      <c r="AR13" s="517">
        <v>0</v>
      </c>
      <c r="AS13" s="517">
        <v>0</v>
      </c>
      <c r="AT13" s="517">
        <v>0</v>
      </c>
      <c r="AU13" s="518">
        <v>0</v>
      </c>
      <c r="AV13" s="517">
        <v>0</v>
      </c>
      <c r="AW13" s="517">
        <v>0</v>
      </c>
      <c r="AX13" s="517">
        <v>0</v>
      </c>
      <c r="AY13" s="517">
        <v>0</v>
      </c>
      <c r="AZ13" s="518">
        <v>0</v>
      </c>
      <c r="BA13" s="520">
        <v>0</v>
      </c>
      <c r="BB13" s="517">
        <v>0</v>
      </c>
      <c r="BC13" s="517">
        <v>0</v>
      </c>
      <c r="BD13" s="517">
        <v>0</v>
      </c>
      <c r="BE13" s="519">
        <v>0</v>
      </c>
      <c r="BF13" s="518">
        <v>0</v>
      </c>
      <c r="BG13" s="517">
        <v>0</v>
      </c>
      <c r="BH13" s="517">
        <v>0</v>
      </c>
      <c r="BI13" s="517">
        <v>0</v>
      </c>
      <c r="BJ13" s="517">
        <v>0</v>
      </c>
      <c r="BK13" s="518">
        <v>0</v>
      </c>
      <c r="BL13" s="520">
        <v>0</v>
      </c>
      <c r="BM13" s="517">
        <v>0</v>
      </c>
      <c r="BN13" s="517">
        <v>0</v>
      </c>
      <c r="BO13" s="517">
        <v>0</v>
      </c>
      <c r="BP13" s="517">
        <v>0</v>
      </c>
      <c r="BQ13" s="517">
        <v>0</v>
      </c>
      <c r="BR13" s="517">
        <v>0</v>
      </c>
      <c r="BS13" s="517">
        <v>0</v>
      </c>
      <c r="BT13" s="518">
        <v>0</v>
      </c>
      <c r="BU13" s="521">
        <v>0</v>
      </c>
      <c r="BV13" s="521">
        <v>0</v>
      </c>
      <c r="BW13" s="516">
        <v>0</v>
      </c>
    </row>
    <row r="14" spans="1:75">
      <c r="A14" s="524">
        <f t="shared" si="0"/>
        <v>2005</v>
      </c>
      <c r="B14" s="524">
        <v>7</v>
      </c>
      <c r="C14" s="522">
        <v>25980793</v>
      </c>
      <c r="D14" s="525">
        <v>969050</v>
      </c>
      <c r="E14" s="522">
        <v>26949843</v>
      </c>
      <c r="F14" s="525">
        <v>11857071</v>
      </c>
      <c r="G14" s="525">
        <v>60590</v>
      </c>
      <c r="H14" s="522">
        <v>11917661</v>
      </c>
      <c r="I14" s="525">
        <v>3872439</v>
      </c>
      <c r="J14" s="525">
        <v>-26635</v>
      </c>
      <c r="K14" s="522">
        <v>3845804</v>
      </c>
      <c r="L14" s="522">
        <v>209203</v>
      </c>
      <c r="M14" s="522">
        <v>1354789</v>
      </c>
      <c r="N14" s="522">
        <v>198085</v>
      </c>
      <c r="O14" s="525">
        <v>1552874</v>
      </c>
      <c r="P14" s="522">
        <v>44475385</v>
      </c>
      <c r="Q14" s="522">
        <v>42922511</v>
      </c>
      <c r="R14" s="513"/>
      <c r="S14" s="514">
        <v>53190</v>
      </c>
      <c r="T14" s="526"/>
      <c r="U14" s="522"/>
      <c r="V14" s="523"/>
      <c r="W14" s="523"/>
      <c r="X14" s="516">
        <v>0</v>
      </c>
      <c r="Y14" s="516">
        <v>0</v>
      </c>
      <c r="Z14" s="516">
        <v>0</v>
      </c>
      <c r="AA14" s="522"/>
      <c r="AB14" s="527">
        <v>12</v>
      </c>
      <c r="AC14" s="527">
        <v>23501</v>
      </c>
      <c r="AD14" s="528">
        <v>-1453</v>
      </c>
      <c r="AE14" s="528">
        <v>1250</v>
      </c>
      <c r="AF14" s="518">
        <v>-203</v>
      </c>
      <c r="AG14" s="527">
        <v>34</v>
      </c>
      <c r="AH14" s="527">
        <v>193912</v>
      </c>
      <c r="AI14" s="528">
        <v>-9284</v>
      </c>
      <c r="AJ14" s="519">
        <v>9338</v>
      </c>
      <c r="AK14" s="518">
        <v>54</v>
      </c>
      <c r="AL14" s="527">
        <v>1</v>
      </c>
      <c r="AM14" s="527">
        <v>8815</v>
      </c>
      <c r="AN14" s="528">
        <v>-544</v>
      </c>
      <c r="AO14" s="528">
        <v>676</v>
      </c>
      <c r="AP14" s="518">
        <v>132</v>
      </c>
      <c r="AQ14" s="527">
        <v>0</v>
      </c>
      <c r="AR14" s="527">
        <v>15359</v>
      </c>
      <c r="AS14" s="528">
        <v>-441</v>
      </c>
      <c r="AT14" s="528">
        <v>492</v>
      </c>
      <c r="AU14" s="518">
        <v>51</v>
      </c>
      <c r="AV14" s="527">
        <v>0</v>
      </c>
      <c r="AW14" s="527">
        <v>3264</v>
      </c>
      <c r="AX14" s="528">
        <v>-166</v>
      </c>
      <c r="AY14" s="528">
        <v>132</v>
      </c>
      <c r="AZ14" s="518">
        <v>-34</v>
      </c>
      <c r="BA14" s="520">
        <v>0</v>
      </c>
      <c r="BB14" s="527">
        <v>1</v>
      </c>
      <c r="BC14" s="527">
        <v>12048</v>
      </c>
      <c r="BD14" s="528">
        <v>-898</v>
      </c>
      <c r="BE14" s="519">
        <v>889</v>
      </c>
      <c r="BF14" s="518">
        <v>-9</v>
      </c>
      <c r="BG14" s="527">
        <v>0</v>
      </c>
      <c r="BH14" s="527">
        <v>1772</v>
      </c>
      <c r="BI14" s="528">
        <v>-75</v>
      </c>
      <c r="BJ14" s="528">
        <v>84</v>
      </c>
      <c r="BK14" s="518">
        <v>9</v>
      </c>
      <c r="BL14" s="520">
        <v>0</v>
      </c>
      <c r="BM14" s="517">
        <v>0</v>
      </c>
      <c r="BN14" s="518">
        <v>0</v>
      </c>
      <c r="BO14" s="517">
        <v>0</v>
      </c>
      <c r="BP14" s="517">
        <v>0</v>
      </c>
      <c r="BQ14" s="517">
        <v>0</v>
      </c>
      <c r="BR14" s="517">
        <v>35</v>
      </c>
      <c r="BS14" s="517">
        <v>202727</v>
      </c>
      <c r="BT14" s="518">
        <v>10014</v>
      </c>
      <c r="BU14" s="521">
        <v>1</v>
      </c>
      <c r="BV14" s="521">
        <v>12048</v>
      </c>
      <c r="BW14" s="516">
        <v>889</v>
      </c>
    </row>
    <row r="15" spans="1:75">
      <c r="A15" s="524">
        <f t="shared" si="0"/>
        <v>2005</v>
      </c>
      <c r="B15" s="524">
        <v>8</v>
      </c>
      <c r="C15" s="522">
        <v>26935697</v>
      </c>
      <c r="D15" s="525">
        <v>367274</v>
      </c>
      <c r="E15" s="522">
        <v>27302971</v>
      </c>
      <c r="F15" s="525">
        <v>12232377</v>
      </c>
      <c r="G15" s="525">
        <v>76829</v>
      </c>
      <c r="H15" s="522">
        <v>12309206</v>
      </c>
      <c r="I15" s="525">
        <v>4071515</v>
      </c>
      <c r="J15" s="525">
        <v>73041</v>
      </c>
      <c r="K15" s="522">
        <v>4144556</v>
      </c>
      <c r="L15" s="522">
        <v>209341</v>
      </c>
      <c r="M15" s="522">
        <v>1349581</v>
      </c>
      <c r="N15" s="522">
        <v>199208</v>
      </c>
      <c r="O15" s="525">
        <v>1548789</v>
      </c>
      <c r="P15" s="522">
        <v>45514863</v>
      </c>
      <c r="Q15" s="522">
        <v>43966074</v>
      </c>
      <c r="R15" s="522"/>
      <c r="S15" s="514">
        <v>-21409</v>
      </c>
      <c r="U15" s="522"/>
      <c r="V15" s="523"/>
      <c r="W15" s="523"/>
      <c r="X15" s="516">
        <v>0</v>
      </c>
      <c r="Y15" s="529">
        <v>367</v>
      </c>
      <c r="Z15" s="516">
        <v>367</v>
      </c>
      <c r="AA15" s="522"/>
      <c r="AB15" s="527">
        <v>25</v>
      </c>
      <c r="AC15" s="527">
        <v>47002</v>
      </c>
      <c r="AD15" s="528">
        <v>-2906</v>
      </c>
      <c r="AE15" s="528">
        <v>2500</v>
      </c>
      <c r="AF15" s="518">
        <v>-406</v>
      </c>
      <c r="AG15" s="527">
        <v>67</v>
      </c>
      <c r="AH15" s="527">
        <v>387824</v>
      </c>
      <c r="AI15" s="528">
        <v>-18569</v>
      </c>
      <c r="AJ15" s="519">
        <v>18678</v>
      </c>
      <c r="AK15" s="518">
        <v>109</v>
      </c>
      <c r="AL15" s="527">
        <v>3</v>
      </c>
      <c r="AM15" s="527">
        <v>17629</v>
      </c>
      <c r="AN15" s="528">
        <v>-1087</v>
      </c>
      <c r="AO15" s="528">
        <v>1351</v>
      </c>
      <c r="AP15" s="518">
        <v>264</v>
      </c>
      <c r="AQ15" s="527">
        <v>0</v>
      </c>
      <c r="AR15" s="527">
        <v>30719</v>
      </c>
      <c r="AS15" s="528">
        <v>-883</v>
      </c>
      <c r="AT15" s="528">
        <v>983</v>
      </c>
      <c r="AU15" s="518">
        <v>100</v>
      </c>
      <c r="AV15" s="527">
        <v>0</v>
      </c>
      <c r="AW15" s="527">
        <v>6527</v>
      </c>
      <c r="AX15" s="528">
        <v>-331</v>
      </c>
      <c r="AY15" s="528">
        <v>264</v>
      </c>
      <c r="AZ15" s="518">
        <v>-67</v>
      </c>
      <c r="BA15" s="520">
        <v>0</v>
      </c>
      <c r="BB15" s="527">
        <v>2</v>
      </c>
      <c r="BC15" s="527">
        <v>24096</v>
      </c>
      <c r="BD15" s="528">
        <v>-1795</v>
      </c>
      <c r="BE15" s="519">
        <v>2145</v>
      </c>
      <c r="BF15" s="518">
        <v>350</v>
      </c>
      <c r="BG15" s="527">
        <v>0</v>
      </c>
      <c r="BH15" s="527">
        <v>3544</v>
      </c>
      <c r="BI15" s="528">
        <v>-151</v>
      </c>
      <c r="BJ15" s="528">
        <v>168</v>
      </c>
      <c r="BK15" s="518">
        <v>17</v>
      </c>
      <c r="BL15" s="520">
        <v>367</v>
      </c>
      <c r="BM15" s="517">
        <v>0</v>
      </c>
      <c r="BN15" s="518">
        <v>367</v>
      </c>
      <c r="BO15" s="517">
        <v>0</v>
      </c>
      <c r="BP15" s="517">
        <v>0</v>
      </c>
      <c r="BQ15" s="517">
        <v>0</v>
      </c>
      <c r="BR15" s="517">
        <v>70</v>
      </c>
      <c r="BS15" s="517">
        <v>405453</v>
      </c>
      <c r="BT15" s="518">
        <v>20029</v>
      </c>
      <c r="BU15" s="521">
        <v>2</v>
      </c>
      <c r="BV15" s="521">
        <v>24096</v>
      </c>
      <c r="BW15" s="516">
        <v>2145</v>
      </c>
    </row>
    <row r="16" spans="1:75">
      <c r="A16" s="524">
        <f t="shared" si="0"/>
        <v>2005</v>
      </c>
      <c r="B16" s="524">
        <v>9</v>
      </c>
      <c r="C16" s="522">
        <v>24575396</v>
      </c>
      <c r="D16" s="525">
        <v>-2621306</v>
      </c>
      <c r="E16" s="522">
        <v>21954090</v>
      </c>
      <c r="F16" s="525">
        <v>11858336</v>
      </c>
      <c r="G16" s="525">
        <v>-748610</v>
      </c>
      <c r="H16" s="522">
        <v>11109726</v>
      </c>
      <c r="I16" s="525">
        <v>3519986</v>
      </c>
      <c r="J16" s="525">
        <v>-110436</v>
      </c>
      <c r="K16" s="522">
        <v>3409550</v>
      </c>
      <c r="L16" s="522">
        <v>209544</v>
      </c>
      <c r="M16" s="522">
        <v>1183956</v>
      </c>
      <c r="N16" s="522">
        <v>176226</v>
      </c>
      <c r="O16" s="525">
        <v>1360182</v>
      </c>
      <c r="P16" s="522">
        <v>38043092</v>
      </c>
      <c r="Q16" s="522">
        <v>36682910</v>
      </c>
      <c r="R16" s="522"/>
      <c r="S16" s="514">
        <v>-123752</v>
      </c>
      <c r="U16" s="522"/>
      <c r="V16" s="523"/>
      <c r="W16" s="523"/>
      <c r="X16" s="516">
        <v>0</v>
      </c>
      <c r="Y16" s="529">
        <v>551</v>
      </c>
      <c r="Z16" s="516">
        <v>551</v>
      </c>
      <c r="AB16" s="527">
        <v>37</v>
      </c>
      <c r="AC16" s="527">
        <v>70503</v>
      </c>
      <c r="AD16" s="528">
        <v>-4359</v>
      </c>
      <c r="AE16" s="528">
        <v>3750</v>
      </c>
      <c r="AF16" s="518">
        <v>-609</v>
      </c>
      <c r="AG16" s="527">
        <v>101</v>
      </c>
      <c r="AH16" s="527">
        <v>581737</v>
      </c>
      <c r="AI16" s="528">
        <v>-27853</v>
      </c>
      <c r="AJ16" s="519">
        <v>28016</v>
      </c>
      <c r="AK16" s="518">
        <v>163</v>
      </c>
      <c r="AL16" s="527">
        <v>4</v>
      </c>
      <c r="AM16" s="527">
        <v>26444</v>
      </c>
      <c r="AN16" s="528">
        <v>-1631</v>
      </c>
      <c r="AO16" s="528">
        <v>2027</v>
      </c>
      <c r="AP16" s="518">
        <v>396</v>
      </c>
      <c r="AQ16" s="527">
        <v>0</v>
      </c>
      <c r="AR16" s="527">
        <v>46078</v>
      </c>
      <c r="AS16" s="528">
        <v>-1324</v>
      </c>
      <c r="AT16" s="528">
        <v>1475</v>
      </c>
      <c r="AU16" s="518">
        <v>151</v>
      </c>
      <c r="AV16" s="527">
        <v>0</v>
      </c>
      <c r="AW16" s="527">
        <v>9791</v>
      </c>
      <c r="AX16" s="528">
        <v>-497</v>
      </c>
      <c r="AY16" s="528">
        <v>396</v>
      </c>
      <c r="AZ16" s="518">
        <v>-101</v>
      </c>
      <c r="BA16" s="520">
        <v>0</v>
      </c>
      <c r="BB16" s="527">
        <v>2</v>
      </c>
      <c r="BC16" s="527">
        <v>36143</v>
      </c>
      <c r="BD16" s="528">
        <v>-2693</v>
      </c>
      <c r="BE16" s="519">
        <v>3218</v>
      </c>
      <c r="BF16" s="518">
        <v>525</v>
      </c>
      <c r="BG16" s="527">
        <v>0</v>
      </c>
      <c r="BH16" s="527">
        <v>5316</v>
      </c>
      <c r="BI16" s="528">
        <v>-226</v>
      </c>
      <c r="BJ16" s="528">
        <v>252</v>
      </c>
      <c r="BK16" s="518">
        <v>26</v>
      </c>
      <c r="BL16" s="520">
        <v>551</v>
      </c>
      <c r="BM16" s="517">
        <v>0</v>
      </c>
      <c r="BN16" s="518">
        <v>551</v>
      </c>
      <c r="BO16" s="517">
        <v>0</v>
      </c>
      <c r="BP16" s="517">
        <v>0</v>
      </c>
      <c r="BQ16" s="517">
        <v>0</v>
      </c>
      <c r="BR16" s="517">
        <v>105</v>
      </c>
      <c r="BS16" s="517">
        <v>608181</v>
      </c>
      <c r="BT16" s="518">
        <v>30043</v>
      </c>
      <c r="BU16" s="521">
        <v>2</v>
      </c>
      <c r="BV16" s="521">
        <v>36143</v>
      </c>
      <c r="BW16" s="516">
        <v>3218</v>
      </c>
    </row>
    <row r="17" spans="1:75">
      <c r="A17" s="524">
        <f t="shared" si="0"/>
        <v>2005</v>
      </c>
      <c r="B17" s="524">
        <v>10</v>
      </c>
      <c r="C17" s="522">
        <v>19915800</v>
      </c>
      <c r="D17" s="525">
        <v>-2080543</v>
      </c>
      <c r="E17" s="522">
        <v>17835257</v>
      </c>
      <c r="F17" s="525">
        <v>11016175</v>
      </c>
      <c r="G17" s="525">
        <v>-558632</v>
      </c>
      <c r="H17" s="522">
        <v>10457543</v>
      </c>
      <c r="I17" s="525">
        <v>3292251</v>
      </c>
      <c r="J17" s="525">
        <v>-56143</v>
      </c>
      <c r="K17" s="522">
        <v>3236108</v>
      </c>
      <c r="L17" s="522">
        <v>209681</v>
      </c>
      <c r="M17" s="522">
        <v>1056644</v>
      </c>
      <c r="N17" s="522">
        <v>155597</v>
      </c>
      <c r="O17" s="525">
        <v>1212241</v>
      </c>
      <c r="P17" s="522">
        <v>32950830</v>
      </c>
      <c r="Q17" s="522">
        <v>31738589</v>
      </c>
      <c r="R17" s="522"/>
      <c r="S17" s="514">
        <v>104070</v>
      </c>
      <c r="U17" s="522"/>
      <c r="V17" s="523"/>
      <c r="W17" s="523"/>
      <c r="X17" s="516">
        <v>0</v>
      </c>
      <c r="Y17" s="529">
        <v>-1391</v>
      </c>
      <c r="Z17" s="516">
        <v>-1391</v>
      </c>
      <c r="AB17" s="527">
        <v>49</v>
      </c>
      <c r="AC17" s="527">
        <v>94003</v>
      </c>
      <c r="AD17" s="528">
        <v>-5812</v>
      </c>
      <c r="AE17" s="528">
        <v>5000</v>
      </c>
      <c r="AF17" s="518">
        <v>-812</v>
      </c>
      <c r="AG17" s="527">
        <v>134</v>
      </c>
      <c r="AH17" s="527">
        <v>555222</v>
      </c>
      <c r="AI17" s="528">
        <v>-37138</v>
      </c>
      <c r="AJ17" s="519">
        <v>38934</v>
      </c>
      <c r="AK17" s="518">
        <v>1796</v>
      </c>
      <c r="AL17" s="527">
        <v>5</v>
      </c>
      <c r="AM17" s="527">
        <v>35258</v>
      </c>
      <c r="AN17" s="528">
        <v>-2175</v>
      </c>
      <c r="AO17" s="528">
        <v>1124</v>
      </c>
      <c r="AP17" s="518">
        <v>-1051</v>
      </c>
      <c r="AQ17" s="527">
        <v>0</v>
      </c>
      <c r="AR17" s="527">
        <v>61437</v>
      </c>
      <c r="AS17" s="528">
        <v>-1765</v>
      </c>
      <c r="AT17" s="528">
        <v>1966</v>
      </c>
      <c r="AU17" s="518">
        <v>201</v>
      </c>
      <c r="AV17" s="527">
        <v>0</v>
      </c>
      <c r="AW17" s="527">
        <v>13054</v>
      </c>
      <c r="AX17" s="528">
        <v>-662</v>
      </c>
      <c r="AY17" s="528">
        <v>528</v>
      </c>
      <c r="AZ17" s="518">
        <v>-134</v>
      </c>
      <c r="BA17" s="520">
        <v>0</v>
      </c>
      <c r="BB17" s="527">
        <v>3</v>
      </c>
      <c r="BC17" s="527">
        <v>58137</v>
      </c>
      <c r="BD17" s="528">
        <v>-3590</v>
      </c>
      <c r="BE17" s="519">
        <v>2164</v>
      </c>
      <c r="BF17" s="518">
        <v>-1426</v>
      </c>
      <c r="BG17" s="527">
        <v>0</v>
      </c>
      <c r="BH17" s="527">
        <v>7088</v>
      </c>
      <c r="BI17" s="528">
        <v>-301</v>
      </c>
      <c r="BJ17" s="528">
        <v>336</v>
      </c>
      <c r="BK17" s="518">
        <v>35</v>
      </c>
      <c r="BL17" s="520">
        <v>-1391</v>
      </c>
      <c r="BM17" s="517">
        <v>0</v>
      </c>
      <c r="BN17" s="518">
        <v>-1391</v>
      </c>
      <c r="BO17" s="517">
        <v>0</v>
      </c>
      <c r="BP17" s="517">
        <v>0</v>
      </c>
      <c r="BQ17" s="517">
        <v>0</v>
      </c>
      <c r="BR17" s="517">
        <v>139</v>
      </c>
      <c r="BS17" s="517">
        <v>590480</v>
      </c>
      <c r="BT17" s="518">
        <v>40058</v>
      </c>
      <c r="BU17" s="521">
        <v>3</v>
      </c>
      <c r="BV17" s="521">
        <v>58137</v>
      </c>
      <c r="BW17" s="516">
        <v>2164</v>
      </c>
    </row>
    <row r="18" spans="1:75">
      <c r="A18" s="530">
        <f t="shared" si="0"/>
        <v>2005</v>
      </c>
      <c r="B18" s="530">
        <v>11</v>
      </c>
      <c r="C18" s="522">
        <v>16902805</v>
      </c>
      <c r="D18" s="525">
        <v>-661048</v>
      </c>
      <c r="E18" s="525">
        <v>16241757</v>
      </c>
      <c r="F18" s="525">
        <v>9895699</v>
      </c>
      <c r="G18" s="525">
        <v>50302</v>
      </c>
      <c r="H18" s="525">
        <v>9946001</v>
      </c>
      <c r="I18" s="525">
        <v>3103262</v>
      </c>
      <c r="J18" s="525">
        <v>64992</v>
      </c>
      <c r="K18" s="525">
        <v>3168254</v>
      </c>
      <c r="L18" s="522">
        <v>209838</v>
      </c>
      <c r="M18" s="522">
        <v>999376</v>
      </c>
      <c r="N18" s="522">
        <v>135496</v>
      </c>
      <c r="O18" s="525">
        <v>1134872</v>
      </c>
      <c r="P18" s="525">
        <v>30700722</v>
      </c>
      <c r="Q18" s="525">
        <v>29565850</v>
      </c>
      <c r="R18" s="525"/>
      <c r="S18" s="514">
        <v>7136</v>
      </c>
      <c r="U18" s="525"/>
      <c r="V18" s="523"/>
      <c r="W18" s="523"/>
      <c r="X18" s="516">
        <v>0</v>
      </c>
      <c r="Y18" s="529">
        <v>-1738</v>
      </c>
      <c r="Z18" s="516">
        <v>-1738</v>
      </c>
      <c r="AA18" s="502"/>
      <c r="AB18" s="527">
        <v>62</v>
      </c>
      <c r="AC18" s="527">
        <v>117504</v>
      </c>
      <c r="AD18" s="528">
        <v>-7265</v>
      </c>
      <c r="AE18" s="528">
        <v>6250</v>
      </c>
      <c r="AF18" s="518">
        <v>-1015</v>
      </c>
      <c r="AG18" s="527">
        <v>168</v>
      </c>
      <c r="AH18" s="527">
        <v>694028</v>
      </c>
      <c r="AI18" s="528">
        <v>-46422</v>
      </c>
      <c r="AJ18" s="519">
        <v>48666</v>
      </c>
      <c r="AK18" s="518">
        <v>2244</v>
      </c>
      <c r="AL18" s="527">
        <v>7</v>
      </c>
      <c r="AM18" s="527">
        <v>44073</v>
      </c>
      <c r="AN18" s="528">
        <v>-2718</v>
      </c>
      <c r="AO18" s="528">
        <v>1405</v>
      </c>
      <c r="AP18" s="518">
        <v>-1313</v>
      </c>
      <c r="AQ18" s="527">
        <v>1</v>
      </c>
      <c r="AR18" s="527">
        <v>76797</v>
      </c>
      <c r="AS18" s="528">
        <v>-2206</v>
      </c>
      <c r="AT18" s="528">
        <v>2458</v>
      </c>
      <c r="AU18" s="518">
        <v>252</v>
      </c>
      <c r="AV18" s="527">
        <v>0</v>
      </c>
      <c r="AW18" s="527">
        <v>16318</v>
      </c>
      <c r="AX18" s="528">
        <v>-828</v>
      </c>
      <c r="AY18" s="528">
        <v>660</v>
      </c>
      <c r="AZ18" s="518">
        <v>-168</v>
      </c>
      <c r="BA18" s="520">
        <v>0</v>
      </c>
      <c r="BB18" s="527">
        <v>4</v>
      </c>
      <c r="BC18" s="527">
        <v>72672</v>
      </c>
      <c r="BD18" s="528">
        <v>-4488</v>
      </c>
      <c r="BE18" s="519">
        <v>2707</v>
      </c>
      <c r="BF18" s="518">
        <v>-1781</v>
      </c>
      <c r="BG18" s="527">
        <v>0</v>
      </c>
      <c r="BH18" s="527">
        <v>8861</v>
      </c>
      <c r="BI18" s="528">
        <v>-377</v>
      </c>
      <c r="BJ18" s="528">
        <v>420</v>
      </c>
      <c r="BK18" s="518">
        <v>43</v>
      </c>
      <c r="BL18" s="520">
        <v>-1738</v>
      </c>
      <c r="BM18" s="517">
        <v>0</v>
      </c>
      <c r="BN18" s="518">
        <v>-1738</v>
      </c>
      <c r="BO18" s="517">
        <v>0</v>
      </c>
      <c r="BP18" s="517">
        <v>0</v>
      </c>
      <c r="BQ18" s="517">
        <v>0</v>
      </c>
      <c r="BR18" s="517">
        <v>175</v>
      </c>
      <c r="BS18" s="517">
        <v>738101</v>
      </c>
      <c r="BT18" s="518">
        <v>50071</v>
      </c>
      <c r="BU18" s="521">
        <v>4</v>
      </c>
      <c r="BV18" s="521">
        <v>72672</v>
      </c>
      <c r="BW18" s="516">
        <v>2707</v>
      </c>
    </row>
    <row r="19" spans="1:75">
      <c r="A19" s="491">
        <f t="shared" si="0"/>
        <v>2005</v>
      </c>
      <c r="B19" s="491">
        <v>12</v>
      </c>
      <c r="C19" s="522">
        <v>18328946</v>
      </c>
      <c r="D19" s="531">
        <v>1544476</v>
      </c>
      <c r="E19" s="531">
        <v>19873422</v>
      </c>
      <c r="F19" s="525">
        <v>9892022</v>
      </c>
      <c r="G19" s="531">
        <v>537118</v>
      </c>
      <c r="H19" s="531">
        <v>10429140</v>
      </c>
      <c r="I19" s="525">
        <v>2939573</v>
      </c>
      <c r="J19" s="531">
        <v>24843</v>
      </c>
      <c r="K19" s="531">
        <v>2964416</v>
      </c>
      <c r="L19" s="522">
        <v>209972</v>
      </c>
      <c r="M19" s="522">
        <v>1147642</v>
      </c>
      <c r="N19" s="522">
        <v>148733</v>
      </c>
      <c r="O19" s="531">
        <v>1296375</v>
      </c>
      <c r="P19" s="531">
        <v>34773325</v>
      </c>
      <c r="Q19" s="531">
        <v>33476950</v>
      </c>
      <c r="R19" s="531"/>
      <c r="S19" s="514">
        <v>202821</v>
      </c>
      <c r="U19" s="531"/>
      <c r="V19" s="516"/>
      <c r="W19" s="516"/>
      <c r="X19" s="516">
        <v>0</v>
      </c>
      <c r="Y19" s="529">
        <v>-2086</v>
      </c>
      <c r="Z19" s="516">
        <v>-2086</v>
      </c>
      <c r="AA19" s="532"/>
      <c r="AB19" s="527">
        <v>74</v>
      </c>
      <c r="AC19" s="527">
        <v>141005</v>
      </c>
      <c r="AD19" s="528">
        <v>-8718</v>
      </c>
      <c r="AE19" s="528">
        <v>7500</v>
      </c>
      <c r="AF19" s="518">
        <v>-1218</v>
      </c>
      <c r="AG19" s="527">
        <v>201</v>
      </c>
      <c r="AH19" s="527">
        <v>832834</v>
      </c>
      <c r="AI19" s="528">
        <v>-55706</v>
      </c>
      <c r="AJ19" s="519">
        <v>58400</v>
      </c>
      <c r="AK19" s="518">
        <v>2694</v>
      </c>
      <c r="AL19" s="527">
        <v>8</v>
      </c>
      <c r="AM19" s="527">
        <v>52887</v>
      </c>
      <c r="AN19" s="528">
        <v>-3262</v>
      </c>
      <c r="AO19" s="528">
        <v>1686</v>
      </c>
      <c r="AP19" s="518">
        <v>-1576</v>
      </c>
      <c r="AQ19" s="527">
        <v>1</v>
      </c>
      <c r="AR19" s="527">
        <v>92156</v>
      </c>
      <c r="AS19" s="528">
        <v>-2648</v>
      </c>
      <c r="AT19" s="528">
        <v>2949</v>
      </c>
      <c r="AU19" s="518">
        <v>301</v>
      </c>
      <c r="AV19" s="527">
        <v>0</v>
      </c>
      <c r="AW19" s="527">
        <v>19581</v>
      </c>
      <c r="AX19" s="528">
        <v>-993</v>
      </c>
      <c r="AY19" s="528">
        <v>792</v>
      </c>
      <c r="AZ19" s="518">
        <v>-201</v>
      </c>
      <c r="BA19" s="520">
        <v>0</v>
      </c>
      <c r="BB19" s="527">
        <v>5</v>
      </c>
      <c r="BC19" s="527">
        <v>87206</v>
      </c>
      <c r="BD19" s="528">
        <v>-5385</v>
      </c>
      <c r="BE19" s="519">
        <v>3248</v>
      </c>
      <c r="BF19" s="518">
        <v>-2137</v>
      </c>
      <c r="BG19" s="527">
        <v>0</v>
      </c>
      <c r="BH19" s="527">
        <v>10633</v>
      </c>
      <c r="BI19" s="528">
        <v>-452</v>
      </c>
      <c r="BJ19" s="528">
        <v>503</v>
      </c>
      <c r="BK19" s="518">
        <v>51</v>
      </c>
      <c r="BL19" s="520">
        <v>-2086</v>
      </c>
      <c r="BM19" s="517">
        <v>0</v>
      </c>
      <c r="BN19" s="518">
        <v>-2086</v>
      </c>
      <c r="BO19" s="517">
        <v>0</v>
      </c>
      <c r="BP19" s="517">
        <v>0</v>
      </c>
      <c r="BQ19" s="517">
        <v>0</v>
      </c>
      <c r="BR19" s="517">
        <v>209</v>
      </c>
      <c r="BS19" s="517">
        <v>885721</v>
      </c>
      <c r="BT19" s="518">
        <v>60086</v>
      </c>
      <c r="BU19" s="521">
        <v>5</v>
      </c>
      <c r="BV19" s="521">
        <v>87206</v>
      </c>
      <c r="BW19" s="516">
        <v>3248</v>
      </c>
    </row>
    <row r="20" spans="1:75">
      <c r="B20" s="492" t="s">
        <v>112</v>
      </c>
      <c r="C20" s="525">
        <v>245302913</v>
      </c>
      <c r="D20" s="531">
        <v>181179</v>
      </c>
      <c r="E20" s="531">
        <v>245484092</v>
      </c>
      <c r="F20" s="522">
        <v>126938335</v>
      </c>
      <c r="G20" s="522">
        <v>-37349</v>
      </c>
      <c r="H20" s="531">
        <v>126900986</v>
      </c>
      <c r="I20" s="522">
        <v>39491517</v>
      </c>
      <c r="J20" s="522">
        <v>620136</v>
      </c>
      <c r="K20" s="522">
        <v>40111653</v>
      </c>
      <c r="L20" s="525">
        <v>2516437</v>
      </c>
      <c r="M20" s="525">
        <v>13544870</v>
      </c>
      <c r="N20" s="525">
        <v>2136538</v>
      </c>
      <c r="O20" s="531">
        <v>15681408</v>
      </c>
      <c r="P20" s="531">
        <v>430694576</v>
      </c>
      <c r="Q20" s="531">
        <v>415013168</v>
      </c>
      <c r="R20" s="531"/>
      <c r="S20" s="514">
        <v>-7029124</v>
      </c>
      <c r="U20" s="531"/>
      <c r="V20" s="531"/>
      <c r="W20" s="531"/>
      <c r="X20" s="516">
        <v>0</v>
      </c>
      <c r="Y20" s="531">
        <v>-4297</v>
      </c>
      <c r="Z20" s="531">
        <v>-4297</v>
      </c>
      <c r="AB20" s="533"/>
      <c r="AC20" s="533">
        <v>493518</v>
      </c>
      <c r="AD20" s="534">
        <v>-30513</v>
      </c>
      <c r="AE20" s="534">
        <v>26250</v>
      </c>
      <c r="AF20" s="534">
        <v>-4263</v>
      </c>
      <c r="AG20" s="533"/>
      <c r="AH20" s="533">
        <v>3245557</v>
      </c>
      <c r="AI20" s="534">
        <v>-194972</v>
      </c>
      <c r="AJ20" s="535">
        <v>202032</v>
      </c>
      <c r="AK20" s="534">
        <v>7060</v>
      </c>
      <c r="AL20" s="533"/>
      <c r="AM20" s="533">
        <v>185106</v>
      </c>
      <c r="AN20" s="534">
        <v>-11417</v>
      </c>
      <c r="AO20" s="534">
        <v>8269</v>
      </c>
      <c r="AP20" s="534">
        <v>-3148</v>
      </c>
      <c r="AQ20" s="533"/>
      <c r="AR20" s="533">
        <v>322546</v>
      </c>
      <c r="AS20" s="534">
        <v>-9267</v>
      </c>
      <c r="AT20" s="534">
        <v>10323</v>
      </c>
      <c r="AU20" s="534">
        <v>1056</v>
      </c>
      <c r="AV20" s="533"/>
      <c r="AW20" s="533">
        <v>68535</v>
      </c>
      <c r="AX20" s="534">
        <v>-3477</v>
      </c>
      <c r="AY20" s="534">
        <v>2772</v>
      </c>
      <c r="AZ20" s="534">
        <v>-705</v>
      </c>
      <c r="BA20" s="536">
        <v>0</v>
      </c>
      <c r="BB20" s="533"/>
      <c r="BC20" s="533">
        <v>290302</v>
      </c>
      <c r="BD20" s="534">
        <v>-18849</v>
      </c>
      <c r="BE20" s="535">
        <v>14371</v>
      </c>
      <c r="BF20" s="534">
        <v>-4478</v>
      </c>
      <c r="BG20" s="533"/>
      <c r="BH20" s="533">
        <v>37214</v>
      </c>
      <c r="BI20" s="534">
        <v>-1582</v>
      </c>
      <c r="BJ20" s="534">
        <v>1763</v>
      </c>
      <c r="BK20" s="534">
        <v>181</v>
      </c>
      <c r="BL20" s="536">
        <v>-4297</v>
      </c>
      <c r="BM20" s="517">
        <v>0</v>
      </c>
      <c r="BN20" s="534">
        <v>-4297</v>
      </c>
      <c r="BO20" s="517">
        <v>0</v>
      </c>
      <c r="BP20" s="517">
        <v>0</v>
      </c>
      <c r="BQ20" s="517">
        <v>0</v>
      </c>
      <c r="BS20" s="533">
        <v>3430663</v>
      </c>
      <c r="BT20" s="534">
        <v>210301</v>
      </c>
      <c r="BV20" s="533">
        <v>290302</v>
      </c>
      <c r="BW20" s="534">
        <v>14371</v>
      </c>
    </row>
    <row r="21" spans="1:75" ht="12.75">
      <c r="A21" s="491">
        <f>+A8+1</f>
        <v>2006</v>
      </c>
      <c r="B21" s="491">
        <v>1</v>
      </c>
      <c r="C21" s="522">
        <v>22520358</v>
      </c>
      <c r="D21" s="525">
        <v>324442</v>
      </c>
      <c r="E21" s="525">
        <v>22844800</v>
      </c>
      <c r="F21" s="525">
        <v>10252164</v>
      </c>
      <c r="G21" s="525">
        <v>-712370</v>
      </c>
      <c r="H21" s="522">
        <v>9539794</v>
      </c>
      <c r="I21" s="525">
        <v>2949652</v>
      </c>
      <c r="J21" s="525">
        <v>-127037</v>
      </c>
      <c r="K21" s="525">
        <v>2822615</v>
      </c>
      <c r="L21" s="522">
        <v>210171</v>
      </c>
      <c r="M21" s="522">
        <v>1303779</v>
      </c>
      <c r="N21" s="522">
        <v>167299</v>
      </c>
      <c r="O21" s="525">
        <v>1471078</v>
      </c>
      <c r="P21" s="522">
        <v>36888458</v>
      </c>
      <c r="Q21" s="513">
        <v>35417380</v>
      </c>
      <c r="R21" s="522"/>
      <c r="S21" s="514">
        <v>-150922</v>
      </c>
      <c r="T21" s="537">
        <v>34239673.314305358</v>
      </c>
      <c r="U21" s="531">
        <v>1177706.6856946424</v>
      </c>
      <c r="V21" s="516"/>
      <c r="W21" s="516"/>
      <c r="X21" s="516">
        <v>0</v>
      </c>
      <c r="Y21" s="529">
        <v>-2086</v>
      </c>
      <c r="Z21" s="516">
        <v>-2086</v>
      </c>
      <c r="AA21" s="505"/>
      <c r="AB21" s="527">
        <v>74</v>
      </c>
      <c r="AC21" s="527">
        <v>141005</v>
      </c>
      <c r="AD21" s="528">
        <v>-8718</v>
      </c>
      <c r="AE21" s="528">
        <v>7500</v>
      </c>
      <c r="AF21" s="518">
        <v>-1218</v>
      </c>
      <c r="AG21" s="527">
        <v>201</v>
      </c>
      <c r="AH21" s="527">
        <v>832834</v>
      </c>
      <c r="AI21" s="528">
        <v>-55706</v>
      </c>
      <c r="AJ21" s="519">
        <v>58400</v>
      </c>
      <c r="AK21" s="518">
        <v>2694</v>
      </c>
      <c r="AL21" s="527">
        <v>8</v>
      </c>
      <c r="AM21" s="527">
        <v>52887</v>
      </c>
      <c r="AN21" s="528">
        <v>-3262</v>
      </c>
      <c r="AO21" s="528">
        <v>1686</v>
      </c>
      <c r="AP21" s="518">
        <v>-1576</v>
      </c>
      <c r="AQ21" s="527">
        <v>1</v>
      </c>
      <c r="AR21" s="527">
        <v>92156</v>
      </c>
      <c r="AS21" s="528">
        <v>-2648</v>
      </c>
      <c r="AT21" s="528">
        <v>2949</v>
      </c>
      <c r="AU21" s="518">
        <v>301</v>
      </c>
      <c r="AV21" s="527">
        <v>0</v>
      </c>
      <c r="AW21" s="527">
        <v>19581</v>
      </c>
      <c r="AX21" s="528">
        <v>-993</v>
      </c>
      <c r="AY21" s="528">
        <v>792</v>
      </c>
      <c r="AZ21" s="518">
        <v>-201</v>
      </c>
      <c r="BA21" s="520">
        <v>0</v>
      </c>
      <c r="BB21" s="527">
        <v>5</v>
      </c>
      <c r="BC21" s="527">
        <v>87206</v>
      </c>
      <c r="BD21" s="528">
        <v>-5385</v>
      </c>
      <c r="BE21" s="519">
        <v>3248</v>
      </c>
      <c r="BF21" s="518">
        <v>-2137</v>
      </c>
      <c r="BG21" s="527">
        <v>0</v>
      </c>
      <c r="BH21" s="527">
        <v>10633</v>
      </c>
      <c r="BI21" s="528">
        <v>-452</v>
      </c>
      <c r="BJ21" s="528">
        <v>503</v>
      </c>
      <c r="BK21" s="518">
        <v>51</v>
      </c>
      <c r="BL21" s="520">
        <v>-2086</v>
      </c>
      <c r="BM21" s="517">
        <v>0</v>
      </c>
      <c r="BN21" s="518">
        <v>-2086</v>
      </c>
      <c r="BO21" s="517">
        <v>0</v>
      </c>
      <c r="BP21" s="517">
        <v>0</v>
      </c>
      <c r="BQ21" s="517">
        <v>0</v>
      </c>
      <c r="BR21" s="517">
        <v>209</v>
      </c>
      <c r="BS21" s="517">
        <v>885721</v>
      </c>
      <c r="BT21" s="518">
        <v>60086</v>
      </c>
      <c r="BU21" s="521">
        <v>5</v>
      </c>
      <c r="BV21" s="521">
        <v>87206</v>
      </c>
      <c r="BW21" s="516">
        <v>3248</v>
      </c>
    </row>
    <row r="22" spans="1:75" ht="12.75">
      <c r="A22" s="491">
        <f t="shared" ref="A22:A32" si="1">+A9+1</f>
        <v>2006</v>
      </c>
      <c r="B22" s="491">
        <v>2</v>
      </c>
      <c r="C22" s="522">
        <v>20697559</v>
      </c>
      <c r="D22" s="525">
        <v>-1961505</v>
      </c>
      <c r="E22" s="525">
        <v>18736054</v>
      </c>
      <c r="F22" s="525">
        <v>10120449</v>
      </c>
      <c r="G22" s="525">
        <v>-826839</v>
      </c>
      <c r="H22" s="522">
        <v>9293610</v>
      </c>
      <c r="I22" s="525">
        <v>2881830</v>
      </c>
      <c r="J22" s="525">
        <v>-58214</v>
      </c>
      <c r="K22" s="525">
        <v>2823616</v>
      </c>
      <c r="L22" s="522">
        <v>210358</v>
      </c>
      <c r="M22" s="522">
        <v>1071425</v>
      </c>
      <c r="N22" s="522">
        <v>139445</v>
      </c>
      <c r="O22" s="525">
        <v>1210870</v>
      </c>
      <c r="P22" s="522">
        <v>32274508</v>
      </c>
      <c r="Q22" s="513">
        <v>31063638</v>
      </c>
      <c r="R22" s="522"/>
      <c r="S22" s="514">
        <v>-102831</v>
      </c>
      <c r="T22" s="537">
        <v>30834524.813125726</v>
      </c>
      <c r="U22" s="531">
        <v>229113.18687427416</v>
      </c>
      <c r="V22" s="516"/>
      <c r="W22" s="516"/>
      <c r="X22" s="516">
        <v>0</v>
      </c>
      <c r="Y22" s="529">
        <v>-4172</v>
      </c>
      <c r="Z22" s="516">
        <v>-4172</v>
      </c>
      <c r="AA22" s="505"/>
      <c r="AB22" s="527">
        <v>148</v>
      </c>
      <c r="AC22" s="527">
        <v>282010</v>
      </c>
      <c r="AD22" s="528">
        <v>-17436</v>
      </c>
      <c r="AE22" s="528">
        <v>15001</v>
      </c>
      <c r="AF22" s="518">
        <v>-2435</v>
      </c>
      <c r="AG22" s="527">
        <v>402</v>
      </c>
      <c r="AH22" s="527">
        <v>1665667</v>
      </c>
      <c r="AI22" s="528">
        <v>-111413</v>
      </c>
      <c r="AJ22" s="519">
        <v>116798</v>
      </c>
      <c r="AK22" s="518">
        <v>5385</v>
      </c>
      <c r="AL22" s="527">
        <v>16</v>
      </c>
      <c r="AM22" s="527">
        <v>105775</v>
      </c>
      <c r="AN22" s="528">
        <v>-6524</v>
      </c>
      <c r="AO22" s="528">
        <v>3371</v>
      </c>
      <c r="AP22" s="518">
        <v>-3153</v>
      </c>
      <c r="AQ22" s="527">
        <v>1</v>
      </c>
      <c r="AR22" s="527">
        <v>184312</v>
      </c>
      <c r="AS22" s="528">
        <v>-5295</v>
      </c>
      <c r="AT22" s="528">
        <v>5899</v>
      </c>
      <c r="AU22" s="518">
        <v>604</v>
      </c>
      <c r="AV22" s="527">
        <v>1</v>
      </c>
      <c r="AW22" s="527">
        <v>39163</v>
      </c>
      <c r="AX22" s="528">
        <v>-1986</v>
      </c>
      <c r="AY22" s="528">
        <v>1585</v>
      </c>
      <c r="AZ22" s="518">
        <v>-401</v>
      </c>
      <c r="BA22" s="520">
        <v>0</v>
      </c>
      <c r="BB22" s="527">
        <v>10</v>
      </c>
      <c r="BC22" s="527">
        <v>174412</v>
      </c>
      <c r="BD22" s="528">
        <v>-10770</v>
      </c>
      <c r="BE22" s="519">
        <v>6495</v>
      </c>
      <c r="BF22" s="518">
        <v>-4275</v>
      </c>
      <c r="BG22" s="527">
        <v>0</v>
      </c>
      <c r="BH22" s="527">
        <v>21265</v>
      </c>
      <c r="BI22" s="528">
        <v>-904</v>
      </c>
      <c r="BJ22" s="528">
        <v>1007</v>
      </c>
      <c r="BK22" s="518">
        <v>103</v>
      </c>
      <c r="BL22" s="520">
        <v>-4172</v>
      </c>
      <c r="BM22" s="517">
        <v>0</v>
      </c>
      <c r="BN22" s="518">
        <v>-4172</v>
      </c>
      <c r="BO22" s="517">
        <v>0</v>
      </c>
      <c r="BP22" s="517">
        <v>0</v>
      </c>
      <c r="BQ22" s="517">
        <v>0</v>
      </c>
      <c r="BR22" s="517">
        <v>418</v>
      </c>
      <c r="BS22" s="517">
        <v>1771442</v>
      </c>
      <c r="BT22" s="518">
        <v>120169</v>
      </c>
      <c r="BU22" s="521">
        <v>10</v>
      </c>
      <c r="BV22" s="521">
        <v>174412</v>
      </c>
      <c r="BW22" s="516">
        <v>6495</v>
      </c>
    </row>
    <row r="23" spans="1:75" ht="12.75">
      <c r="A23" s="491">
        <f t="shared" si="1"/>
        <v>2006</v>
      </c>
      <c r="B23" s="491">
        <v>3</v>
      </c>
      <c r="C23" s="522">
        <v>17146828</v>
      </c>
      <c r="D23" s="525">
        <v>115418</v>
      </c>
      <c r="E23" s="525">
        <v>17262246</v>
      </c>
      <c r="F23" s="525">
        <v>9674640</v>
      </c>
      <c r="G23" s="525">
        <v>505481</v>
      </c>
      <c r="H23" s="522">
        <v>10180121</v>
      </c>
      <c r="I23" s="525">
        <v>2974654</v>
      </c>
      <c r="J23" s="525">
        <v>85525</v>
      </c>
      <c r="K23" s="525">
        <v>3060179</v>
      </c>
      <c r="L23" s="522">
        <v>210556</v>
      </c>
      <c r="M23" s="522">
        <v>1067476</v>
      </c>
      <c r="N23" s="522">
        <v>143158</v>
      </c>
      <c r="O23" s="525">
        <v>1210634</v>
      </c>
      <c r="P23" s="522">
        <v>31923736</v>
      </c>
      <c r="Q23" s="513">
        <v>30713102</v>
      </c>
      <c r="R23" s="522"/>
      <c r="S23" s="514">
        <v>-102031</v>
      </c>
      <c r="T23" s="537">
        <v>31203243.058544714</v>
      </c>
      <c r="U23" s="531">
        <v>-490141.058544714</v>
      </c>
      <c r="V23" s="516"/>
      <c r="W23" s="516"/>
      <c r="X23" s="516">
        <v>0</v>
      </c>
      <c r="Y23" s="529">
        <v>-6258</v>
      </c>
      <c r="Z23" s="516">
        <v>-6258</v>
      </c>
      <c r="AA23" s="505"/>
      <c r="AB23" s="527">
        <v>222</v>
      </c>
      <c r="AC23" s="527">
        <v>423015</v>
      </c>
      <c r="AD23" s="528">
        <v>-26155</v>
      </c>
      <c r="AE23" s="528">
        <v>22501</v>
      </c>
      <c r="AF23" s="518">
        <v>-3654</v>
      </c>
      <c r="AG23" s="527">
        <v>604</v>
      </c>
      <c r="AH23" s="527">
        <v>2498501</v>
      </c>
      <c r="AI23" s="528">
        <v>-167119</v>
      </c>
      <c r="AJ23" s="519">
        <v>175199</v>
      </c>
      <c r="AK23" s="518">
        <v>8080</v>
      </c>
      <c r="AL23" s="527">
        <v>24</v>
      </c>
      <c r="AM23" s="527">
        <v>158662</v>
      </c>
      <c r="AN23" s="528">
        <v>-9785</v>
      </c>
      <c r="AO23" s="528">
        <v>5057</v>
      </c>
      <c r="AP23" s="518">
        <v>-4728</v>
      </c>
      <c r="AQ23" s="527">
        <v>2</v>
      </c>
      <c r="AR23" s="527">
        <v>276469</v>
      </c>
      <c r="AS23" s="528">
        <v>-7943</v>
      </c>
      <c r="AT23" s="528">
        <v>8848</v>
      </c>
      <c r="AU23" s="518">
        <v>905</v>
      </c>
      <c r="AV23" s="527">
        <v>1</v>
      </c>
      <c r="AW23" s="527">
        <v>58744</v>
      </c>
      <c r="AX23" s="528">
        <v>-2980</v>
      </c>
      <c r="AY23" s="528">
        <v>2377</v>
      </c>
      <c r="AZ23" s="518">
        <v>-603</v>
      </c>
      <c r="BA23" s="520">
        <v>0</v>
      </c>
      <c r="BB23" s="527">
        <v>15</v>
      </c>
      <c r="BC23" s="527">
        <v>261618</v>
      </c>
      <c r="BD23" s="528">
        <v>-16156</v>
      </c>
      <c r="BE23" s="519">
        <v>9744</v>
      </c>
      <c r="BF23" s="518">
        <v>-6412</v>
      </c>
      <c r="BG23" s="527">
        <v>0</v>
      </c>
      <c r="BH23" s="527">
        <v>31898</v>
      </c>
      <c r="BI23" s="528">
        <v>-1356</v>
      </c>
      <c r="BJ23" s="528">
        <v>1510</v>
      </c>
      <c r="BK23" s="518">
        <v>154</v>
      </c>
      <c r="BL23" s="520">
        <v>-6258</v>
      </c>
      <c r="BM23" s="517">
        <v>0</v>
      </c>
      <c r="BN23" s="518">
        <v>-6258</v>
      </c>
      <c r="BO23" s="517">
        <v>0</v>
      </c>
      <c r="BP23" s="517">
        <v>0</v>
      </c>
      <c r="BQ23" s="517">
        <v>0</v>
      </c>
      <c r="BR23" s="517">
        <v>628</v>
      </c>
      <c r="BS23" s="517">
        <v>2657163</v>
      </c>
      <c r="BT23" s="518">
        <v>180256</v>
      </c>
      <c r="BU23" s="521">
        <v>15</v>
      </c>
      <c r="BV23" s="521">
        <v>261618</v>
      </c>
      <c r="BW23" s="516">
        <v>9744</v>
      </c>
    </row>
    <row r="24" spans="1:75" ht="12.75">
      <c r="A24" s="491">
        <f t="shared" si="1"/>
        <v>2006</v>
      </c>
      <c r="B24" s="491">
        <v>4</v>
      </c>
      <c r="C24" s="522">
        <v>16985095</v>
      </c>
      <c r="D24" s="525">
        <v>106203</v>
      </c>
      <c r="E24" s="525">
        <v>17091298</v>
      </c>
      <c r="F24" s="525">
        <v>9851383</v>
      </c>
      <c r="G24" s="525">
        <v>279226</v>
      </c>
      <c r="H24" s="522">
        <v>10130609</v>
      </c>
      <c r="I24" s="525">
        <v>2997912</v>
      </c>
      <c r="J24" s="525">
        <v>34582</v>
      </c>
      <c r="K24" s="525">
        <v>3032494</v>
      </c>
      <c r="L24" s="522">
        <v>210693</v>
      </c>
      <c r="M24" s="522">
        <v>993896</v>
      </c>
      <c r="N24" s="522">
        <v>146890</v>
      </c>
      <c r="O24" s="525">
        <v>1140786</v>
      </c>
      <c r="P24" s="522">
        <v>31605880</v>
      </c>
      <c r="Q24" s="513">
        <v>30465094</v>
      </c>
      <c r="R24" s="522"/>
      <c r="S24" s="514">
        <v>-67902</v>
      </c>
      <c r="T24" s="537">
        <v>29658619.383910768</v>
      </c>
      <c r="U24" s="531">
        <v>806474.61608923227</v>
      </c>
      <c r="V24" s="516"/>
      <c r="W24" s="516"/>
      <c r="X24" s="516">
        <v>0</v>
      </c>
      <c r="Y24" s="529">
        <v>-8344</v>
      </c>
      <c r="Z24" s="516">
        <v>-8344</v>
      </c>
      <c r="AA24" s="505"/>
      <c r="AB24" s="527">
        <v>296</v>
      </c>
      <c r="AC24" s="527">
        <v>564020</v>
      </c>
      <c r="AD24" s="528">
        <v>-34873</v>
      </c>
      <c r="AE24" s="528">
        <v>30001</v>
      </c>
      <c r="AF24" s="518">
        <v>-4872</v>
      </c>
      <c r="AG24" s="527">
        <v>805</v>
      </c>
      <c r="AH24" s="527">
        <v>3331334</v>
      </c>
      <c r="AI24" s="528">
        <v>-222826</v>
      </c>
      <c r="AJ24" s="519">
        <v>233601</v>
      </c>
      <c r="AK24" s="518">
        <v>10775</v>
      </c>
      <c r="AL24" s="527">
        <v>31</v>
      </c>
      <c r="AM24" s="527">
        <v>211549</v>
      </c>
      <c r="AN24" s="528">
        <v>-13047</v>
      </c>
      <c r="AO24" s="528">
        <v>6742</v>
      </c>
      <c r="AP24" s="518">
        <v>-6305</v>
      </c>
      <c r="AQ24" s="527">
        <v>3</v>
      </c>
      <c r="AR24" s="527">
        <v>368625</v>
      </c>
      <c r="AS24" s="528">
        <v>-10591</v>
      </c>
      <c r="AT24" s="528">
        <v>11797</v>
      </c>
      <c r="AU24" s="518">
        <v>1206</v>
      </c>
      <c r="AV24" s="527">
        <v>1</v>
      </c>
      <c r="AW24" s="527">
        <v>78325</v>
      </c>
      <c r="AX24" s="528">
        <v>-3973</v>
      </c>
      <c r="AY24" s="528">
        <v>3169</v>
      </c>
      <c r="AZ24" s="518">
        <v>-804</v>
      </c>
      <c r="BA24" s="520">
        <v>0</v>
      </c>
      <c r="BB24" s="527">
        <v>19</v>
      </c>
      <c r="BC24" s="527">
        <v>348823</v>
      </c>
      <c r="BD24" s="528">
        <v>-21541</v>
      </c>
      <c r="BE24" s="519">
        <v>12991</v>
      </c>
      <c r="BF24" s="518">
        <v>-8550</v>
      </c>
      <c r="BG24" s="527">
        <v>0</v>
      </c>
      <c r="BH24" s="527">
        <v>42531</v>
      </c>
      <c r="BI24" s="528">
        <v>-1808</v>
      </c>
      <c r="BJ24" s="528">
        <v>2014</v>
      </c>
      <c r="BK24" s="518">
        <v>206</v>
      </c>
      <c r="BL24" s="520">
        <v>-8344</v>
      </c>
      <c r="BM24" s="517">
        <v>0</v>
      </c>
      <c r="BN24" s="518">
        <v>-8344</v>
      </c>
      <c r="BO24" s="517">
        <v>0</v>
      </c>
      <c r="BP24" s="517">
        <v>0</v>
      </c>
      <c r="BQ24" s="517">
        <v>0</v>
      </c>
      <c r="BR24" s="517">
        <v>836</v>
      </c>
      <c r="BS24" s="517">
        <v>3542883</v>
      </c>
      <c r="BT24" s="518">
        <v>240343</v>
      </c>
      <c r="BU24" s="521">
        <v>19</v>
      </c>
      <c r="BV24" s="521">
        <v>348823</v>
      </c>
      <c r="BW24" s="516">
        <v>12991</v>
      </c>
    </row>
    <row r="25" spans="1:75" ht="12.75">
      <c r="A25" s="491">
        <f t="shared" si="1"/>
        <v>2006</v>
      </c>
      <c r="B25" s="491">
        <v>5</v>
      </c>
      <c r="C25" s="522">
        <v>18316910</v>
      </c>
      <c r="D25" s="525">
        <v>2924729</v>
      </c>
      <c r="E25" s="525">
        <v>21241639</v>
      </c>
      <c r="F25" s="525">
        <v>10556183</v>
      </c>
      <c r="G25" s="525">
        <v>1714424</v>
      </c>
      <c r="H25" s="522">
        <v>12270607</v>
      </c>
      <c r="I25" s="525">
        <v>3368867</v>
      </c>
      <c r="J25" s="525">
        <v>179795</v>
      </c>
      <c r="K25" s="525">
        <v>3548662</v>
      </c>
      <c r="L25" s="522">
        <v>210900</v>
      </c>
      <c r="M25" s="522">
        <v>1175854</v>
      </c>
      <c r="N25" s="522">
        <v>175178</v>
      </c>
      <c r="O25" s="525">
        <v>1351032</v>
      </c>
      <c r="P25" s="522">
        <v>38622840</v>
      </c>
      <c r="Q25" s="531">
        <v>37271808</v>
      </c>
      <c r="R25" s="525"/>
      <c r="S25" s="514">
        <v>-1034080</v>
      </c>
      <c r="T25" s="537">
        <v>37470646.650848724</v>
      </c>
      <c r="U25" s="531">
        <v>-198838.65084872395</v>
      </c>
      <c r="V25" s="516"/>
      <c r="W25" s="516"/>
      <c r="X25" s="516">
        <v>0</v>
      </c>
      <c r="Y25" s="529">
        <v>-10430</v>
      </c>
      <c r="Z25" s="516">
        <v>-10430</v>
      </c>
      <c r="AA25" s="538"/>
      <c r="AB25" s="527">
        <v>370</v>
      </c>
      <c r="AC25" s="527">
        <v>705025</v>
      </c>
      <c r="AD25" s="528">
        <v>-43591</v>
      </c>
      <c r="AE25" s="528">
        <v>37501</v>
      </c>
      <c r="AF25" s="518">
        <v>-6090</v>
      </c>
      <c r="AG25" s="527">
        <v>1006</v>
      </c>
      <c r="AH25" s="527">
        <v>4164168</v>
      </c>
      <c r="AI25" s="528">
        <v>-278532</v>
      </c>
      <c r="AJ25" s="519">
        <v>291998</v>
      </c>
      <c r="AK25" s="518">
        <v>13466</v>
      </c>
      <c r="AL25" s="527">
        <v>39</v>
      </c>
      <c r="AM25" s="527">
        <v>264436</v>
      </c>
      <c r="AN25" s="528">
        <v>-16309</v>
      </c>
      <c r="AO25" s="528">
        <v>8428</v>
      </c>
      <c r="AP25" s="518">
        <v>-7881</v>
      </c>
      <c r="AQ25" s="527">
        <v>3</v>
      </c>
      <c r="AR25" s="527">
        <v>460781</v>
      </c>
      <c r="AS25" s="528">
        <v>-13238</v>
      </c>
      <c r="AT25" s="528">
        <v>14747</v>
      </c>
      <c r="AU25" s="518">
        <v>1509</v>
      </c>
      <c r="AV25" s="527">
        <v>1</v>
      </c>
      <c r="AW25" s="527">
        <v>97907</v>
      </c>
      <c r="AX25" s="528">
        <v>-4966</v>
      </c>
      <c r="AY25" s="528">
        <v>3962</v>
      </c>
      <c r="AZ25" s="518">
        <v>-1004</v>
      </c>
      <c r="BA25" s="520">
        <v>0</v>
      </c>
      <c r="BB25" s="527">
        <v>24</v>
      </c>
      <c r="BC25" s="527">
        <v>436029</v>
      </c>
      <c r="BD25" s="528">
        <v>-26926</v>
      </c>
      <c r="BE25" s="519">
        <v>16239</v>
      </c>
      <c r="BF25" s="518">
        <v>-10687</v>
      </c>
      <c r="BG25" s="527">
        <v>0</v>
      </c>
      <c r="BH25" s="527">
        <v>53163</v>
      </c>
      <c r="BI25" s="528">
        <v>-2260</v>
      </c>
      <c r="BJ25" s="528">
        <v>2517</v>
      </c>
      <c r="BK25" s="518">
        <v>257</v>
      </c>
      <c r="BL25" s="520">
        <v>-10430</v>
      </c>
      <c r="BM25" s="517">
        <v>0</v>
      </c>
      <c r="BN25" s="518">
        <v>-10430</v>
      </c>
      <c r="BO25" s="517">
        <v>0</v>
      </c>
      <c r="BP25" s="517">
        <v>0</v>
      </c>
      <c r="BQ25" s="517">
        <v>0</v>
      </c>
      <c r="BR25" s="517">
        <v>1045</v>
      </c>
      <c r="BS25" s="517">
        <v>4428604</v>
      </c>
      <c r="BT25" s="518">
        <v>300426</v>
      </c>
      <c r="BU25" s="521">
        <v>24</v>
      </c>
      <c r="BV25" s="521">
        <v>436029</v>
      </c>
      <c r="BW25" s="516">
        <v>16239</v>
      </c>
    </row>
    <row r="26" spans="1:75" ht="12.75">
      <c r="A26" s="491">
        <f t="shared" si="1"/>
        <v>2006</v>
      </c>
      <c r="B26" s="491">
        <v>6</v>
      </c>
      <c r="C26" s="522">
        <v>23337231</v>
      </c>
      <c r="D26" s="525">
        <v>1908028</v>
      </c>
      <c r="E26" s="525">
        <v>25245259</v>
      </c>
      <c r="F26" s="525">
        <v>11754266</v>
      </c>
      <c r="G26" s="525">
        <v>191218</v>
      </c>
      <c r="H26" s="522">
        <v>11945484</v>
      </c>
      <c r="I26" s="525">
        <v>3850444</v>
      </c>
      <c r="J26" s="525">
        <v>5673</v>
      </c>
      <c r="K26" s="525">
        <v>3856117</v>
      </c>
      <c r="L26" s="522">
        <v>211230</v>
      </c>
      <c r="M26" s="522">
        <v>1312919</v>
      </c>
      <c r="N26" s="522">
        <v>189952</v>
      </c>
      <c r="O26" s="525">
        <v>1502871</v>
      </c>
      <c r="P26" s="522">
        <v>42760961</v>
      </c>
      <c r="Q26" s="531">
        <v>41258090</v>
      </c>
      <c r="R26" s="525"/>
      <c r="S26" s="514">
        <v>-1128051</v>
      </c>
      <c r="T26" s="537">
        <v>41084063.616971895</v>
      </c>
      <c r="U26" s="531">
        <v>174026.3830281049</v>
      </c>
      <c r="V26" s="516"/>
      <c r="W26" s="516"/>
      <c r="X26" s="516">
        <v>0</v>
      </c>
      <c r="Y26" s="529">
        <v>6611</v>
      </c>
      <c r="Z26" s="516">
        <v>6611</v>
      </c>
      <c r="AA26" s="492"/>
      <c r="AB26" s="527">
        <v>444</v>
      </c>
      <c r="AC26" s="527">
        <v>846030</v>
      </c>
      <c r="AD26" s="528">
        <v>-52309</v>
      </c>
      <c r="AE26" s="528">
        <v>45002</v>
      </c>
      <c r="AF26" s="518">
        <v>-7307</v>
      </c>
      <c r="AG26" s="527">
        <v>1207</v>
      </c>
      <c r="AH26" s="527">
        <v>6980841</v>
      </c>
      <c r="AI26" s="528">
        <v>-334239</v>
      </c>
      <c r="AJ26" s="519">
        <v>336185</v>
      </c>
      <c r="AK26" s="518">
        <v>1946</v>
      </c>
      <c r="AL26" s="527">
        <v>47</v>
      </c>
      <c r="AM26" s="527">
        <v>317324</v>
      </c>
      <c r="AN26" s="528">
        <v>-19571</v>
      </c>
      <c r="AO26" s="528">
        <v>24327</v>
      </c>
      <c r="AP26" s="518">
        <v>4756</v>
      </c>
      <c r="AQ26" s="527">
        <v>4</v>
      </c>
      <c r="AR26" s="527">
        <v>552937</v>
      </c>
      <c r="AS26" s="528">
        <v>-15886</v>
      </c>
      <c r="AT26" s="528">
        <v>17696</v>
      </c>
      <c r="AU26" s="518">
        <v>1810</v>
      </c>
      <c r="AV26" s="527">
        <v>2</v>
      </c>
      <c r="AW26" s="527">
        <v>117488</v>
      </c>
      <c r="AX26" s="528">
        <v>-5959</v>
      </c>
      <c r="AY26" s="528">
        <v>4754</v>
      </c>
      <c r="AZ26" s="518">
        <v>-1205</v>
      </c>
      <c r="BA26" s="520">
        <v>0</v>
      </c>
      <c r="BB26" s="527">
        <v>29</v>
      </c>
      <c r="BC26" s="527">
        <v>433721</v>
      </c>
      <c r="BD26" s="528">
        <v>-32311</v>
      </c>
      <c r="BE26" s="519">
        <v>38613</v>
      </c>
      <c r="BF26" s="518">
        <v>6302</v>
      </c>
      <c r="BG26" s="527">
        <v>1</v>
      </c>
      <c r="BH26" s="527">
        <v>63796</v>
      </c>
      <c r="BI26" s="528">
        <v>-2712</v>
      </c>
      <c r="BJ26" s="528">
        <v>3021</v>
      </c>
      <c r="BK26" s="518">
        <v>309</v>
      </c>
      <c r="BL26" s="520">
        <v>6611</v>
      </c>
      <c r="BM26" s="517">
        <v>0</v>
      </c>
      <c r="BN26" s="518">
        <v>6611</v>
      </c>
      <c r="BO26" s="517">
        <v>0</v>
      </c>
      <c r="BP26" s="517">
        <v>0</v>
      </c>
      <c r="BQ26" s="517">
        <v>0</v>
      </c>
      <c r="BR26" s="517">
        <v>1254</v>
      </c>
      <c r="BS26" s="517">
        <v>7298165</v>
      </c>
      <c r="BT26" s="518">
        <v>360512</v>
      </c>
      <c r="BU26" s="521">
        <v>29</v>
      </c>
      <c r="BV26" s="521">
        <v>433721</v>
      </c>
      <c r="BW26" s="516">
        <v>38613</v>
      </c>
    </row>
    <row r="27" spans="1:75" ht="12.75">
      <c r="A27" s="491">
        <f t="shared" si="1"/>
        <v>2006</v>
      </c>
      <c r="B27" s="491">
        <v>7</v>
      </c>
      <c r="C27" s="522">
        <v>26383061</v>
      </c>
      <c r="D27" s="525">
        <v>1088493</v>
      </c>
      <c r="E27" s="525">
        <v>27471554</v>
      </c>
      <c r="F27" s="525">
        <v>12259446</v>
      </c>
      <c r="G27" s="525">
        <v>64984</v>
      </c>
      <c r="H27" s="522">
        <v>12324430</v>
      </c>
      <c r="I27" s="525">
        <v>3954680</v>
      </c>
      <c r="J27" s="525">
        <v>-54166</v>
      </c>
      <c r="K27" s="525">
        <v>3900514</v>
      </c>
      <c r="L27" s="522">
        <v>211342</v>
      </c>
      <c r="M27" s="522">
        <v>1402033</v>
      </c>
      <c r="N27" s="522">
        <v>206021</v>
      </c>
      <c r="O27" s="525">
        <v>1608054</v>
      </c>
      <c r="P27" s="522">
        <v>45515894</v>
      </c>
      <c r="Q27" s="531">
        <v>43907840</v>
      </c>
      <c r="R27" s="525"/>
      <c r="S27" s="514">
        <v>-365115</v>
      </c>
      <c r="T27" s="537">
        <v>43814607.525858141</v>
      </c>
      <c r="U27" s="531">
        <v>93232.474141858518</v>
      </c>
      <c r="V27" s="516"/>
      <c r="W27" s="516"/>
      <c r="X27" s="516">
        <v>0</v>
      </c>
      <c r="Y27" s="529">
        <v>7713</v>
      </c>
      <c r="Z27" s="516">
        <v>7713</v>
      </c>
      <c r="AB27" s="527">
        <v>518</v>
      </c>
      <c r="AC27" s="527">
        <v>987035</v>
      </c>
      <c r="AD27" s="528">
        <v>-61027</v>
      </c>
      <c r="AE27" s="528">
        <v>52502</v>
      </c>
      <c r="AF27" s="518">
        <v>-8525</v>
      </c>
      <c r="AG27" s="527">
        <v>1408</v>
      </c>
      <c r="AH27" s="527">
        <v>8144314</v>
      </c>
      <c r="AI27" s="528">
        <v>-389945</v>
      </c>
      <c r="AJ27" s="519">
        <v>392216</v>
      </c>
      <c r="AK27" s="518">
        <v>2271</v>
      </c>
      <c r="AL27" s="527">
        <v>55</v>
      </c>
      <c r="AM27" s="527">
        <v>370211</v>
      </c>
      <c r="AN27" s="528">
        <v>-22832</v>
      </c>
      <c r="AO27" s="528">
        <v>28381</v>
      </c>
      <c r="AP27" s="518">
        <v>5549</v>
      </c>
      <c r="AQ27" s="527">
        <v>5</v>
      </c>
      <c r="AR27" s="527">
        <v>645093</v>
      </c>
      <c r="AS27" s="528">
        <v>-18534</v>
      </c>
      <c r="AT27" s="528">
        <v>20645</v>
      </c>
      <c r="AU27" s="518">
        <v>2111</v>
      </c>
      <c r="AV27" s="527">
        <v>2</v>
      </c>
      <c r="AW27" s="527">
        <v>137069</v>
      </c>
      <c r="AX27" s="528">
        <v>-6952</v>
      </c>
      <c r="AY27" s="528">
        <v>5546</v>
      </c>
      <c r="AZ27" s="518">
        <v>-1406</v>
      </c>
      <c r="BA27" s="520">
        <v>0</v>
      </c>
      <c r="BB27" s="527">
        <v>34</v>
      </c>
      <c r="BC27" s="527">
        <v>506008</v>
      </c>
      <c r="BD27" s="528">
        <v>-37696</v>
      </c>
      <c r="BE27" s="519">
        <v>45048</v>
      </c>
      <c r="BF27" s="518">
        <v>7352</v>
      </c>
      <c r="BG27" s="527">
        <v>1</v>
      </c>
      <c r="BH27" s="527">
        <v>74429</v>
      </c>
      <c r="BI27" s="528">
        <v>-3163</v>
      </c>
      <c r="BJ27" s="528">
        <v>3524</v>
      </c>
      <c r="BK27" s="518">
        <v>361</v>
      </c>
      <c r="BL27" s="520">
        <v>7713</v>
      </c>
      <c r="BM27" s="517">
        <v>0</v>
      </c>
      <c r="BN27" s="518">
        <v>7713</v>
      </c>
      <c r="BO27" s="517">
        <v>0</v>
      </c>
      <c r="BP27" s="517">
        <v>0</v>
      </c>
      <c r="BQ27" s="517">
        <v>0</v>
      </c>
      <c r="BR27" s="517">
        <v>1463</v>
      </c>
      <c r="BS27" s="517">
        <v>8514525</v>
      </c>
      <c r="BT27" s="518">
        <v>420597</v>
      </c>
      <c r="BU27" s="521">
        <v>34</v>
      </c>
      <c r="BV27" s="521">
        <v>506008</v>
      </c>
      <c r="BW27" s="516">
        <v>45048</v>
      </c>
    </row>
    <row r="28" spans="1:75" ht="12.75">
      <c r="A28" s="491">
        <f t="shared" si="1"/>
        <v>2006</v>
      </c>
      <c r="B28" s="491">
        <v>8</v>
      </c>
      <c r="C28" s="522">
        <v>27419223</v>
      </c>
      <c r="D28" s="531">
        <v>471717</v>
      </c>
      <c r="E28" s="531">
        <v>27890940</v>
      </c>
      <c r="F28" s="525">
        <v>12560707</v>
      </c>
      <c r="G28" s="525">
        <v>49116</v>
      </c>
      <c r="H28" s="522">
        <v>12609823</v>
      </c>
      <c r="I28" s="525">
        <v>4056339</v>
      </c>
      <c r="J28" s="531">
        <v>80295</v>
      </c>
      <c r="K28" s="531">
        <v>4136634</v>
      </c>
      <c r="L28" s="522">
        <v>211495</v>
      </c>
      <c r="M28" s="522">
        <v>1403841</v>
      </c>
      <c r="N28" s="522">
        <v>207162</v>
      </c>
      <c r="O28" s="525">
        <v>1611003</v>
      </c>
      <c r="P28" s="522">
        <v>46459895</v>
      </c>
      <c r="Q28" s="531">
        <v>44848892</v>
      </c>
      <c r="R28" s="531"/>
      <c r="S28" s="514">
        <v>-361761</v>
      </c>
      <c r="T28" s="537">
        <v>44832251.844215527</v>
      </c>
      <c r="U28" s="531">
        <v>16640.155784472823</v>
      </c>
      <c r="V28" s="516"/>
      <c r="W28" s="516"/>
      <c r="X28" s="516">
        <v>0</v>
      </c>
      <c r="Y28" s="529">
        <v>8815</v>
      </c>
      <c r="Z28" s="516">
        <v>8815</v>
      </c>
      <c r="AB28" s="527">
        <v>592</v>
      </c>
      <c r="AC28" s="527">
        <v>1128040</v>
      </c>
      <c r="AD28" s="528">
        <v>-69745</v>
      </c>
      <c r="AE28" s="528">
        <v>60002</v>
      </c>
      <c r="AF28" s="518">
        <v>-9743</v>
      </c>
      <c r="AG28" s="527">
        <v>1609</v>
      </c>
      <c r="AH28" s="527">
        <v>9307787</v>
      </c>
      <c r="AI28" s="528">
        <v>-445651</v>
      </c>
      <c r="AJ28" s="519">
        <v>448245</v>
      </c>
      <c r="AK28" s="518">
        <v>2594</v>
      </c>
      <c r="AL28" s="527">
        <v>63</v>
      </c>
      <c r="AM28" s="527">
        <v>423098</v>
      </c>
      <c r="AN28" s="528">
        <v>-26094</v>
      </c>
      <c r="AO28" s="528">
        <v>32435</v>
      </c>
      <c r="AP28" s="518">
        <v>6341</v>
      </c>
      <c r="AQ28" s="527">
        <v>5</v>
      </c>
      <c r="AR28" s="527">
        <v>737249</v>
      </c>
      <c r="AS28" s="528">
        <v>-21181</v>
      </c>
      <c r="AT28" s="528">
        <v>23595</v>
      </c>
      <c r="AU28" s="518">
        <v>2414</v>
      </c>
      <c r="AV28" s="527">
        <v>2</v>
      </c>
      <c r="AW28" s="527">
        <v>156651</v>
      </c>
      <c r="AX28" s="528">
        <v>-7945</v>
      </c>
      <c r="AY28" s="528">
        <v>6339</v>
      </c>
      <c r="AZ28" s="518">
        <v>-1606</v>
      </c>
      <c r="BA28" s="520">
        <v>0</v>
      </c>
      <c r="BB28" s="527">
        <v>39</v>
      </c>
      <c r="BC28" s="527">
        <v>578295</v>
      </c>
      <c r="BD28" s="528">
        <v>-43081</v>
      </c>
      <c r="BE28" s="519">
        <v>51484</v>
      </c>
      <c r="BF28" s="518">
        <v>8403</v>
      </c>
      <c r="BG28" s="527">
        <v>1</v>
      </c>
      <c r="BH28" s="527">
        <v>85061</v>
      </c>
      <c r="BI28" s="528">
        <v>-3615</v>
      </c>
      <c r="BJ28" s="528">
        <v>4027</v>
      </c>
      <c r="BK28" s="518">
        <v>412</v>
      </c>
      <c r="BL28" s="520">
        <v>8815</v>
      </c>
      <c r="BM28" s="517">
        <v>0</v>
      </c>
      <c r="BN28" s="518">
        <v>8815</v>
      </c>
      <c r="BO28" s="517">
        <v>0</v>
      </c>
      <c r="BP28" s="517">
        <v>0</v>
      </c>
      <c r="BQ28" s="517">
        <v>0</v>
      </c>
      <c r="BR28" s="517">
        <v>1672</v>
      </c>
      <c r="BS28" s="517">
        <v>9730885</v>
      </c>
      <c r="BT28" s="518">
        <v>480680</v>
      </c>
      <c r="BU28" s="521">
        <v>39</v>
      </c>
      <c r="BV28" s="521">
        <v>578295</v>
      </c>
      <c r="BW28" s="516">
        <v>51484</v>
      </c>
    </row>
    <row r="29" spans="1:75" ht="12.75">
      <c r="A29" s="491">
        <f t="shared" si="1"/>
        <v>2006</v>
      </c>
      <c r="B29" s="491">
        <v>9</v>
      </c>
      <c r="C29" s="522">
        <v>25114267</v>
      </c>
      <c r="D29" s="531">
        <v>-2602900</v>
      </c>
      <c r="E29" s="531">
        <v>22511367</v>
      </c>
      <c r="F29" s="525">
        <v>12153326</v>
      </c>
      <c r="G29" s="525">
        <v>-733446</v>
      </c>
      <c r="H29" s="522">
        <v>11419880</v>
      </c>
      <c r="I29" s="525">
        <v>3532600</v>
      </c>
      <c r="J29" s="531">
        <v>-113027</v>
      </c>
      <c r="K29" s="531">
        <v>3419573</v>
      </c>
      <c r="L29" s="522">
        <v>211715</v>
      </c>
      <c r="M29" s="522">
        <v>1235131</v>
      </c>
      <c r="N29" s="522">
        <v>183476</v>
      </c>
      <c r="O29" s="525">
        <v>1418607</v>
      </c>
      <c r="P29" s="522">
        <v>38981142</v>
      </c>
      <c r="Q29" s="531">
        <v>37562535</v>
      </c>
      <c r="R29" s="531"/>
      <c r="S29" s="514">
        <v>-260598</v>
      </c>
      <c r="T29" s="537">
        <v>37514875.330227546</v>
      </c>
      <c r="U29" s="531">
        <v>47659.669772453606</v>
      </c>
      <c r="V29" s="516"/>
      <c r="W29" s="516"/>
      <c r="X29" s="516">
        <v>0</v>
      </c>
      <c r="Y29" s="529">
        <v>9917</v>
      </c>
      <c r="Z29" s="516">
        <v>9917</v>
      </c>
      <c r="AA29" s="502"/>
      <c r="AB29" s="527">
        <v>666</v>
      </c>
      <c r="AC29" s="527">
        <v>1269045</v>
      </c>
      <c r="AD29" s="528">
        <v>-78464</v>
      </c>
      <c r="AE29" s="528">
        <v>67502</v>
      </c>
      <c r="AF29" s="518">
        <v>-10962</v>
      </c>
      <c r="AG29" s="527">
        <v>1811</v>
      </c>
      <c r="AH29" s="527">
        <v>10471261</v>
      </c>
      <c r="AI29" s="528">
        <v>-501358</v>
      </c>
      <c r="AJ29" s="519">
        <v>504279</v>
      </c>
      <c r="AK29" s="518">
        <v>2921</v>
      </c>
      <c r="AL29" s="527">
        <v>71</v>
      </c>
      <c r="AM29" s="527">
        <v>475985</v>
      </c>
      <c r="AN29" s="528">
        <v>-29356</v>
      </c>
      <c r="AO29" s="528">
        <v>36490</v>
      </c>
      <c r="AP29" s="518">
        <v>7134</v>
      </c>
      <c r="AQ29" s="527">
        <v>6</v>
      </c>
      <c r="AR29" s="527">
        <v>829406</v>
      </c>
      <c r="AS29" s="528">
        <v>-23829</v>
      </c>
      <c r="AT29" s="528">
        <v>26544</v>
      </c>
      <c r="AU29" s="518">
        <v>2715</v>
      </c>
      <c r="AV29" s="527">
        <v>2</v>
      </c>
      <c r="AW29" s="527">
        <v>176232</v>
      </c>
      <c r="AX29" s="528">
        <v>-8939</v>
      </c>
      <c r="AY29" s="528">
        <v>7131</v>
      </c>
      <c r="AZ29" s="518">
        <v>-1808</v>
      </c>
      <c r="BA29" s="520">
        <v>0</v>
      </c>
      <c r="BB29" s="527">
        <v>44</v>
      </c>
      <c r="BC29" s="527">
        <v>650582</v>
      </c>
      <c r="BD29" s="528">
        <v>-48467</v>
      </c>
      <c r="BE29" s="519">
        <v>57920</v>
      </c>
      <c r="BF29" s="518">
        <v>9453</v>
      </c>
      <c r="BG29" s="527">
        <v>1</v>
      </c>
      <c r="BH29" s="527">
        <v>95694</v>
      </c>
      <c r="BI29" s="528">
        <v>-4067</v>
      </c>
      <c r="BJ29" s="528">
        <v>4531</v>
      </c>
      <c r="BK29" s="518">
        <v>464</v>
      </c>
      <c r="BL29" s="520">
        <v>9917</v>
      </c>
      <c r="BM29" s="517">
        <v>0</v>
      </c>
      <c r="BN29" s="518">
        <v>9917</v>
      </c>
      <c r="BO29" s="517">
        <v>0</v>
      </c>
      <c r="BP29" s="517">
        <v>0</v>
      </c>
      <c r="BQ29" s="517">
        <v>0</v>
      </c>
      <c r="BR29" s="517">
        <v>1882</v>
      </c>
      <c r="BS29" s="517">
        <v>10947246</v>
      </c>
      <c r="BT29" s="518">
        <v>540769</v>
      </c>
      <c r="BU29" s="521">
        <v>44</v>
      </c>
      <c r="BV29" s="521">
        <v>650582</v>
      </c>
      <c r="BW29" s="516">
        <v>57920</v>
      </c>
    </row>
    <row r="30" spans="1:75" ht="12.75">
      <c r="A30" s="491">
        <f t="shared" si="1"/>
        <v>2006</v>
      </c>
      <c r="B30" s="491">
        <v>10</v>
      </c>
      <c r="C30" s="522">
        <v>20451749</v>
      </c>
      <c r="D30" s="531">
        <v>-2135040</v>
      </c>
      <c r="E30" s="531">
        <v>18316709</v>
      </c>
      <c r="F30" s="525">
        <v>11304102</v>
      </c>
      <c r="G30" s="525">
        <v>-520541</v>
      </c>
      <c r="H30" s="522">
        <v>10783561</v>
      </c>
      <c r="I30" s="525">
        <v>3320644</v>
      </c>
      <c r="J30" s="531">
        <v>-56707</v>
      </c>
      <c r="K30" s="531">
        <v>3263937</v>
      </c>
      <c r="L30" s="522">
        <v>211884</v>
      </c>
      <c r="M30" s="522">
        <v>1105463</v>
      </c>
      <c r="N30" s="522">
        <v>162381</v>
      </c>
      <c r="O30" s="525">
        <v>1267844</v>
      </c>
      <c r="P30" s="522">
        <v>33843935</v>
      </c>
      <c r="Q30" s="531">
        <v>32576091</v>
      </c>
      <c r="R30" s="531"/>
      <c r="S30" s="514">
        <v>29231</v>
      </c>
      <c r="T30" s="537">
        <v>32492690.229368865</v>
      </c>
      <c r="U30" s="531">
        <v>83400.77063113451</v>
      </c>
      <c r="V30" s="516"/>
      <c r="W30" s="516"/>
      <c r="X30" s="516">
        <v>0</v>
      </c>
      <c r="Y30" s="529">
        <v>-20859</v>
      </c>
      <c r="Z30" s="516">
        <v>-20859</v>
      </c>
      <c r="AA30" s="532"/>
      <c r="AB30" s="527">
        <v>740</v>
      </c>
      <c r="AC30" s="527">
        <v>1410050</v>
      </c>
      <c r="AD30" s="528">
        <v>-87182</v>
      </c>
      <c r="AE30" s="528">
        <v>75003</v>
      </c>
      <c r="AF30" s="518">
        <v>-12179</v>
      </c>
      <c r="AG30" s="527">
        <v>2012</v>
      </c>
      <c r="AH30" s="527">
        <v>8328336</v>
      </c>
      <c r="AI30" s="528">
        <v>-557064</v>
      </c>
      <c r="AJ30" s="519">
        <v>583998</v>
      </c>
      <c r="AK30" s="518">
        <v>26934</v>
      </c>
      <c r="AL30" s="527">
        <v>78</v>
      </c>
      <c r="AM30" s="527">
        <v>528873</v>
      </c>
      <c r="AN30" s="528">
        <v>-32618</v>
      </c>
      <c r="AO30" s="528">
        <v>16856</v>
      </c>
      <c r="AP30" s="518">
        <v>-15762</v>
      </c>
      <c r="AQ30" s="527">
        <v>7</v>
      </c>
      <c r="AR30" s="527">
        <v>921562</v>
      </c>
      <c r="AS30" s="528">
        <v>-26477</v>
      </c>
      <c r="AT30" s="528">
        <v>29493</v>
      </c>
      <c r="AU30" s="518">
        <v>3016</v>
      </c>
      <c r="AV30" s="527">
        <v>3</v>
      </c>
      <c r="AW30" s="527">
        <v>195813</v>
      </c>
      <c r="AX30" s="528">
        <v>-9932</v>
      </c>
      <c r="AY30" s="528">
        <v>7923</v>
      </c>
      <c r="AZ30" s="518">
        <v>-2009</v>
      </c>
      <c r="BA30" s="520">
        <v>0</v>
      </c>
      <c r="BB30" s="527">
        <v>48</v>
      </c>
      <c r="BC30" s="527">
        <v>872058</v>
      </c>
      <c r="BD30" s="528">
        <v>-53852</v>
      </c>
      <c r="BE30" s="519">
        <v>32478</v>
      </c>
      <c r="BF30" s="518">
        <v>-21374</v>
      </c>
      <c r="BG30" s="527">
        <v>1</v>
      </c>
      <c r="BH30" s="527">
        <v>106327</v>
      </c>
      <c r="BI30" s="528">
        <v>-4519</v>
      </c>
      <c r="BJ30" s="528">
        <v>5034</v>
      </c>
      <c r="BK30" s="518">
        <v>515</v>
      </c>
      <c r="BL30" s="520">
        <v>-20859</v>
      </c>
      <c r="BM30" s="517">
        <v>0</v>
      </c>
      <c r="BN30" s="518">
        <v>-20859</v>
      </c>
      <c r="BO30" s="517">
        <v>0</v>
      </c>
      <c r="BP30" s="517">
        <v>0</v>
      </c>
      <c r="BQ30" s="517">
        <v>0</v>
      </c>
      <c r="BR30" s="517">
        <v>2090</v>
      </c>
      <c r="BS30" s="517">
        <v>8857209</v>
      </c>
      <c r="BT30" s="518">
        <v>600854</v>
      </c>
      <c r="BU30" s="521">
        <v>48</v>
      </c>
      <c r="BV30" s="521">
        <v>872058</v>
      </c>
      <c r="BW30" s="516">
        <v>32478</v>
      </c>
    </row>
    <row r="31" spans="1:75" ht="12.75">
      <c r="A31" s="491">
        <f t="shared" si="1"/>
        <v>2006</v>
      </c>
      <c r="B31" s="491">
        <v>11</v>
      </c>
      <c r="C31" s="522">
        <v>17387042</v>
      </c>
      <c r="D31" s="531">
        <v>-706789</v>
      </c>
      <c r="E31" s="531">
        <v>16680253</v>
      </c>
      <c r="F31" s="525">
        <v>10151734</v>
      </c>
      <c r="G31" s="525">
        <v>73859</v>
      </c>
      <c r="H31" s="522">
        <v>10225593</v>
      </c>
      <c r="I31" s="525">
        <v>3129598</v>
      </c>
      <c r="J31" s="531">
        <v>76894</v>
      </c>
      <c r="K31" s="531">
        <v>3206492</v>
      </c>
      <c r="L31" s="522">
        <v>212063</v>
      </c>
      <c r="M31" s="522">
        <v>1046085</v>
      </c>
      <c r="N31" s="522">
        <v>141608</v>
      </c>
      <c r="O31" s="525">
        <v>1187693</v>
      </c>
      <c r="P31" s="522">
        <v>31512094</v>
      </c>
      <c r="Q31" s="531">
        <v>30324401</v>
      </c>
      <c r="R31" s="531"/>
      <c r="S31" s="514">
        <v>59966</v>
      </c>
      <c r="T31" s="537">
        <v>30277794.368628107</v>
      </c>
      <c r="U31" s="531">
        <v>46606.631371892989</v>
      </c>
      <c r="V31" s="516"/>
      <c r="W31" s="516"/>
      <c r="X31" s="516">
        <v>0</v>
      </c>
      <c r="Y31" s="529">
        <v>-22945</v>
      </c>
      <c r="Z31" s="516">
        <v>-22945</v>
      </c>
      <c r="AB31" s="527">
        <v>814</v>
      </c>
      <c r="AC31" s="527">
        <v>1551055</v>
      </c>
      <c r="AD31" s="528">
        <v>-95900</v>
      </c>
      <c r="AE31" s="528">
        <v>82503</v>
      </c>
      <c r="AF31" s="518">
        <v>-13397</v>
      </c>
      <c r="AG31" s="527">
        <v>2213</v>
      </c>
      <c r="AH31" s="527">
        <v>9161169</v>
      </c>
      <c r="AI31" s="528">
        <v>-612771</v>
      </c>
      <c r="AJ31" s="519">
        <v>642396</v>
      </c>
      <c r="AK31" s="518">
        <v>29625</v>
      </c>
      <c r="AL31" s="527">
        <v>86</v>
      </c>
      <c r="AM31" s="527">
        <v>581760</v>
      </c>
      <c r="AN31" s="528">
        <v>-35879</v>
      </c>
      <c r="AO31" s="528">
        <v>18541</v>
      </c>
      <c r="AP31" s="518">
        <v>-17338</v>
      </c>
      <c r="AQ31" s="527">
        <v>7</v>
      </c>
      <c r="AR31" s="527">
        <v>1013718</v>
      </c>
      <c r="AS31" s="528">
        <v>-29124</v>
      </c>
      <c r="AT31" s="528">
        <v>32443</v>
      </c>
      <c r="AU31" s="518">
        <v>3319</v>
      </c>
      <c r="AV31" s="527">
        <v>3</v>
      </c>
      <c r="AW31" s="527">
        <v>215395</v>
      </c>
      <c r="AX31" s="528">
        <v>-10925</v>
      </c>
      <c r="AY31" s="528">
        <v>8716</v>
      </c>
      <c r="AZ31" s="518">
        <v>-2209</v>
      </c>
      <c r="BA31" s="520">
        <v>0</v>
      </c>
      <c r="BB31" s="527">
        <v>53</v>
      </c>
      <c r="BC31" s="527">
        <v>959264</v>
      </c>
      <c r="BD31" s="528">
        <v>-59237</v>
      </c>
      <c r="BE31" s="519">
        <v>35725</v>
      </c>
      <c r="BF31" s="518">
        <v>-23512</v>
      </c>
      <c r="BG31" s="527">
        <v>1</v>
      </c>
      <c r="BH31" s="527">
        <v>116959</v>
      </c>
      <c r="BI31" s="528">
        <v>-4971</v>
      </c>
      <c r="BJ31" s="528">
        <v>5538</v>
      </c>
      <c r="BK31" s="518">
        <v>567</v>
      </c>
      <c r="BL31" s="520">
        <v>-22945</v>
      </c>
      <c r="BM31" s="517">
        <v>0</v>
      </c>
      <c r="BN31" s="518">
        <v>-22945</v>
      </c>
      <c r="BO31" s="517">
        <v>0</v>
      </c>
      <c r="BP31" s="517">
        <v>0</v>
      </c>
      <c r="BQ31" s="517">
        <v>0</v>
      </c>
      <c r="BR31" s="517">
        <v>2299</v>
      </c>
      <c r="BS31" s="517">
        <v>9742929</v>
      </c>
      <c r="BT31" s="518">
        <v>660937</v>
      </c>
      <c r="BU31" s="521">
        <v>53</v>
      </c>
      <c r="BV31" s="521">
        <v>959264</v>
      </c>
      <c r="BW31" s="516">
        <v>35725</v>
      </c>
    </row>
    <row r="32" spans="1:75" ht="12.75">
      <c r="A32" s="491">
        <f t="shared" si="1"/>
        <v>2006</v>
      </c>
      <c r="B32" s="491">
        <v>12</v>
      </c>
      <c r="C32" s="522">
        <v>18829805</v>
      </c>
      <c r="D32" s="531">
        <v>1602996</v>
      </c>
      <c r="E32" s="531">
        <v>20432801</v>
      </c>
      <c r="F32" s="525">
        <v>10143200</v>
      </c>
      <c r="G32" s="525">
        <v>519296</v>
      </c>
      <c r="H32" s="522">
        <v>10662496</v>
      </c>
      <c r="I32" s="525">
        <v>2949698</v>
      </c>
      <c r="J32" s="531">
        <v>19886</v>
      </c>
      <c r="K32" s="531">
        <v>2969584</v>
      </c>
      <c r="L32" s="522">
        <v>212213</v>
      </c>
      <c r="M32" s="522">
        <v>1199401</v>
      </c>
      <c r="N32" s="522">
        <v>155295</v>
      </c>
      <c r="O32" s="525">
        <v>1354696</v>
      </c>
      <c r="P32" s="522">
        <v>35631790</v>
      </c>
      <c r="Q32" s="531">
        <v>34277094</v>
      </c>
      <c r="R32" s="531"/>
      <c r="S32" s="514">
        <v>257709</v>
      </c>
      <c r="T32" s="537">
        <v>34262526.137463257</v>
      </c>
      <c r="U32" s="531">
        <v>14567.862536743283</v>
      </c>
      <c r="V32" s="516"/>
      <c r="W32" s="516"/>
      <c r="X32" s="516">
        <v>0</v>
      </c>
      <c r="Y32" s="516">
        <v>-25031</v>
      </c>
      <c r="Z32" s="516">
        <v>-25031</v>
      </c>
      <c r="AA32" s="505"/>
      <c r="AB32" s="517">
        <v>888</v>
      </c>
      <c r="AC32" s="517">
        <v>1692060</v>
      </c>
      <c r="AD32" s="518">
        <v>-104618</v>
      </c>
      <c r="AE32" s="518">
        <v>90003</v>
      </c>
      <c r="AF32" s="518">
        <v>-14615</v>
      </c>
      <c r="AG32" s="517">
        <v>2414</v>
      </c>
      <c r="AH32" s="517">
        <v>9994003</v>
      </c>
      <c r="AI32" s="518">
        <v>-668477</v>
      </c>
      <c r="AJ32" s="519">
        <v>700796</v>
      </c>
      <c r="AK32" s="518">
        <v>32319</v>
      </c>
      <c r="AL32" s="517">
        <v>94</v>
      </c>
      <c r="AM32" s="517">
        <v>634647</v>
      </c>
      <c r="AN32" s="518">
        <v>-39141</v>
      </c>
      <c r="AO32" s="518">
        <v>20227</v>
      </c>
      <c r="AP32" s="518">
        <v>-18914</v>
      </c>
      <c r="AQ32" s="517">
        <v>8</v>
      </c>
      <c r="AR32" s="517">
        <v>1105874</v>
      </c>
      <c r="AS32" s="518">
        <v>-31772</v>
      </c>
      <c r="AT32" s="518">
        <v>35392</v>
      </c>
      <c r="AU32" s="518">
        <v>3620</v>
      </c>
      <c r="AV32" s="517">
        <v>3</v>
      </c>
      <c r="AW32" s="517">
        <v>234976</v>
      </c>
      <c r="AX32" s="518">
        <v>-11918</v>
      </c>
      <c r="AY32" s="518">
        <v>9508</v>
      </c>
      <c r="AZ32" s="518">
        <v>-2410</v>
      </c>
      <c r="BA32" s="520">
        <v>0</v>
      </c>
      <c r="BB32" s="517">
        <v>58</v>
      </c>
      <c r="BC32" s="517">
        <v>1046470</v>
      </c>
      <c r="BD32" s="518">
        <v>-64622</v>
      </c>
      <c r="BE32" s="519">
        <v>38973</v>
      </c>
      <c r="BF32" s="518">
        <v>-25649</v>
      </c>
      <c r="BG32" s="517">
        <v>1</v>
      </c>
      <c r="BH32" s="517">
        <v>127592</v>
      </c>
      <c r="BI32" s="518">
        <v>-5423</v>
      </c>
      <c r="BJ32" s="518">
        <v>6041</v>
      </c>
      <c r="BK32" s="518">
        <v>618</v>
      </c>
      <c r="BL32" s="520">
        <v>-25031</v>
      </c>
      <c r="BM32" s="517">
        <v>0</v>
      </c>
      <c r="BN32" s="518">
        <v>-25031</v>
      </c>
      <c r="BO32" s="517">
        <v>0</v>
      </c>
      <c r="BP32" s="517">
        <v>0</v>
      </c>
      <c r="BQ32" s="517">
        <v>0</v>
      </c>
      <c r="BR32" s="517">
        <v>2508</v>
      </c>
      <c r="BS32" s="517">
        <v>10628650</v>
      </c>
      <c r="BT32" s="518">
        <v>721023</v>
      </c>
      <c r="BU32" s="521">
        <v>58</v>
      </c>
      <c r="BV32" s="521">
        <v>1046470</v>
      </c>
      <c r="BW32" s="516">
        <v>38973</v>
      </c>
    </row>
    <row r="33" spans="1:75" ht="12.75">
      <c r="B33" s="492" t="s">
        <v>112</v>
      </c>
      <c r="C33" s="525">
        <v>254589128</v>
      </c>
      <c r="D33" s="513">
        <v>1135792</v>
      </c>
      <c r="E33" s="513">
        <v>255724920</v>
      </c>
      <c r="F33" s="513">
        <v>130781600</v>
      </c>
      <c r="G33" s="513">
        <v>604408</v>
      </c>
      <c r="H33" s="531">
        <v>131386008</v>
      </c>
      <c r="I33" s="513">
        <v>39966918</v>
      </c>
      <c r="J33" s="513">
        <v>73499</v>
      </c>
      <c r="K33" s="513">
        <v>40040417</v>
      </c>
      <c r="L33" s="531">
        <v>2534620</v>
      </c>
      <c r="M33" s="531">
        <v>14317303</v>
      </c>
      <c r="N33" s="531">
        <v>2017865</v>
      </c>
      <c r="O33" s="531">
        <v>16335168</v>
      </c>
      <c r="P33" s="531">
        <v>446021133</v>
      </c>
      <c r="Q33" s="531">
        <v>429685965</v>
      </c>
      <c r="R33" s="531"/>
      <c r="S33" s="514">
        <v>-3226385</v>
      </c>
      <c r="T33" s="531">
        <v>427685516</v>
      </c>
      <c r="U33" s="531">
        <v>2000449</v>
      </c>
      <c r="V33" s="531"/>
      <c r="W33" s="531"/>
      <c r="X33" s="516">
        <v>0</v>
      </c>
      <c r="Y33" s="531">
        <v>-67069</v>
      </c>
      <c r="Z33" s="531">
        <v>-67069</v>
      </c>
      <c r="AA33" s="505"/>
      <c r="AB33" s="533"/>
      <c r="AC33" s="533">
        <v>10998390</v>
      </c>
      <c r="AD33" s="534">
        <v>-680018</v>
      </c>
      <c r="AE33" s="534">
        <v>585021</v>
      </c>
      <c r="AF33" s="534">
        <v>-94997</v>
      </c>
      <c r="AG33" s="533"/>
      <c r="AH33" s="533">
        <v>74880215</v>
      </c>
      <c r="AI33" s="534">
        <v>-4345101</v>
      </c>
      <c r="AJ33" s="535">
        <v>4484111</v>
      </c>
      <c r="AK33" s="534">
        <v>139010</v>
      </c>
      <c r="AL33" s="533"/>
      <c r="AM33" s="533">
        <v>4125207</v>
      </c>
      <c r="AN33" s="534">
        <v>-254418</v>
      </c>
      <c r="AO33" s="534">
        <v>202541</v>
      </c>
      <c r="AP33" s="534">
        <v>-51877</v>
      </c>
      <c r="AQ33" s="533"/>
      <c r="AR33" s="533">
        <v>7188182</v>
      </c>
      <c r="AS33" s="534">
        <v>-206518</v>
      </c>
      <c r="AT33" s="534">
        <v>230048</v>
      </c>
      <c r="AU33" s="534">
        <v>23530</v>
      </c>
      <c r="AV33" s="533"/>
      <c r="AW33" s="533">
        <v>1527344</v>
      </c>
      <c r="AX33" s="534">
        <v>-77468</v>
      </c>
      <c r="AY33" s="534">
        <v>61802</v>
      </c>
      <c r="AZ33" s="534">
        <v>-15666</v>
      </c>
      <c r="BA33" s="536">
        <v>0</v>
      </c>
      <c r="BB33" s="533"/>
      <c r="BC33" s="533">
        <v>6354486</v>
      </c>
      <c r="BD33" s="534">
        <v>-420044</v>
      </c>
      <c r="BE33" s="535">
        <v>348958</v>
      </c>
      <c r="BF33" s="534">
        <v>-71086</v>
      </c>
      <c r="BG33" s="533"/>
      <c r="BH33" s="533">
        <v>829348</v>
      </c>
      <c r="BI33" s="534">
        <v>-35250</v>
      </c>
      <c r="BJ33" s="534">
        <v>39267</v>
      </c>
      <c r="BK33" s="534">
        <v>4017</v>
      </c>
      <c r="BL33" s="536">
        <v>-67069</v>
      </c>
      <c r="BM33" s="517">
        <v>0</v>
      </c>
      <c r="BN33" s="534">
        <v>-67069</v>
      </c>
      <c r="BO33" s="517">
        <v>0</v>
      </c>
      <c r="BP33" s="517">
        <v>0</v>
      </c>
      <c r="BQ33" s="517">
        <v>0</v>
      </c>
      <c r="BS33" s="533">
        <v>79005422</v>
      </c>
      <c r="BT33" s="534">
        <v>4686652</v>
      </c>
      <c r="BV33" s="533">
        <v>6354486</v>
      </c>
      <c r="BW33" s="534">
        <v>348958</v>
      </c>
    </row>
    <row r="34" spans="1:75">
      <c r="A34" s="491">
        <f t="shared" ref="A34:A45" si="2">A21+1</f>
        <v>2007</v>
      </c>
      <c r="B34" s="491">
        <v>1</v>
      </c>
      <c r="C34" s="522">
        <v>23224133</v>
      </c>
      <c r="D34" s="531">
        <v>449190</v>
      </c>
      <c r="E34" s="531">
        <v>23673323</v>
      </c>
      <c r="F34" s="525">
        <v>10519446</v>
      </c>
      <c r="G34" s="525">
        <v>-802107</v>
      </c>
      <c r="H34" s="522">
        <v>9717339</v>
      </c>
      <c r="I34" s="525">
        <v>3016720</v>
      </c>
      <c r="J34" s="531">
        <v>-147563</v>
      </c>
      <c r="K34" s="531">
        <v>2869157</v>
      </c>
      <c r="L34" s="522">
        <v>212411</v>
      </c>
      <c r="M34" s="522">
        <v>1360193</v>
      </c>
      <c r="N34" s="522">
        <v>206292</v>
      </c>
      <c r="O34" s="525">
        <v>1566485</v>
      </c>
      <c r="P34" s="522">
        <v>38038715</v>
      </c>
      <c r="Q34" s="531">
        <v>36472230</v>
      </c>
      <c r="R34" s="531"/>
      <c r="S34" s="514">
        <v>109381</v>
      </c>
      <c r="U34" s="531"/>
      <c r="V34" s="516"/>
      <c r="W34" s="516"/>
      <c r="X34" s="516">
        <v>0</v>
      </c>
      <c r="Y34" s="518">
        <v>-25031</v>
      </c>
      <c r="Z34" s="516">
        <v>-25031</v>
      </c>
      <c r="AA34" s="505"/>
      <c r="AB34" s="517">
        <v>888</v>
      </c>
      <c r="AC34" s="517">
        <v>1692060</v>
      </c>
      <c r="AD34" s="518">
        <v>-104618</v>
      </c>
      <c r="AE34" s="518">
        <v>90003</v>
      </c>
      <c r="AF34" s="518">
        <v>-14615</v>
      </c>
      <c r="AG34" s="517">
        <v>2414</v>
      </c>
      <c r="AH34" s="517">
        <v>9994003</v>
      </c>
      <c r="AI34" s="518">
        <v>-668477</v>
      </c>
      <c r="AJ34" s="519">
        <v>700796</v>
      </c>
      <c r="AK34" s="518">
        <v>32319</v>
      </c>
      <c r="AL34" s="517">
        <v>94</v>
      </c>
      <c r="AM34" s="517">
        <v>634647</v>
      </c>
      <c r="AN34" s="518">
        <v>-39141</v>
      </c>
      <c r="AO34" s="518">
        <v>20227</v>
      </c>
      <c r="AP34" s="518">
        <v>-18914</v>
      </c>
      <c r="AQ34" s="517">
        <v>8</v>
      </c>
      <c r="AR34" s="517">
        <v>1105874</v>
      </c>
      <c r="AS34" s="518">
        <v>-31772</v>
      </c>
      <c r="AT34" s="518">
        <v>35392</v>
      </c>
      <c r="AU34" s="518">
        <v>3620</v>
      </c>
      <c r="AV34" s="517">
        <v>3</v>
      </c>
      <c r="AW34" s="517">
        <v>234976</v>
      </c>
      <c r="AX34" s="518">
        <v>-11918</v>
      </c>
      <c r="AY34" s="518">
        <v>9508</v>
      </c>
      <c r="AZ34" s="518">
        <v>-2410</v>
      </c>
      <c r="BA34" s="520">
        <v>0</v>
      </c>
      <c r="BB34" s="517">
        <v>58</v>
      </c>
      <c r="BC34" s="517">
        <v>1046470</v>
      </c>
      <c r="BD34" s="518">
        <v>-64622</v>
      </c>
      <c r="BE34" s="519">
        <v>38973</v>
      </c>
      <c r="BF34" s="518">
        <v>-25649</v>
      </c>
      <c r="BG34" s="517">
        <v>1</v>
      </c>
      <c r="BH34" s="517">
        <v>127592</v>
      </c>
      <c r="BI34" s="518">
        <v>-5423</v>
      </c>
      <c r="BJ34" s="518">
        <v>6041</v>
      </c>
      <c r="BK34" s="518">
        <v>618</v>
      </c>
      <c r="BL34" s="520">
        <v>-25031</v>
      </c>
      <c r="BM34" s="517">
        <v>0</v>
      </c>
      <c r="BN34" s="518">
        <v>-25031</v>
      </c>
      <c r="BO34" s="517">
        <v>0</v>
      </c>
      <c r="BP34" s="517">
        <v>0</v>
      </c>
      <c r="BQ34" s="517">
        <v>0</v>
      </c>
      <c r="BR34" s="517">
        <v>2508</v>
      </c>
      <c r="BS34" s="517">
        <v>10628650</v>
      </c>
      <c r="BT34" s="518">
        <v>721023</v>
      </c>
      <c r="BU34" s="521">
        <v>58</v>
      </c>
      <c r="BV34" s="521">
        <v>1046470</v>
      </c>
      <c r="BW34" s="516">
        <v>38973</v>
      </c>
    </row>
    <row r="35" spans="1:75">
      <c r="A35" s="491">
        <f t="shared" si="2"/>
        <v>2007</v>
      </c>
      <c r="B35" s="491">
        <v>2</v>
      </c>
      <c r="C35" s="522">
        <v>21291457</v>
      </c>
      <c r="D35" s="531">
        <v>-2034223</v>
      </c>
      <c r="E35" s="531">
        <v>19257234</v>
      </c>
      <c r="F35" s="525">
        <v>10395765</v>
      </c>
      <c r="G35" s="525">
        <v>-808902</v>
      </c>
      <c r="H35" s="522">
        <v>9586863</v>
      </c>
      <c r="I35" s="525">
        <v>2975839</v>
      </c>
      <c r="J35" s="531">
        <v>-56309</v>
      </c>
      <c r="K35" s="531">
        <v>2919530</v>
      </c>
      <c r="L35" s="522">
        <v>212593</v>
      </c>
      <c r="M35" s="522">
        <v>1119630</v>
      </c>
      <c r="N35" s="522">
        <v>170756</v>
      </c>
      <c r="O35" s="525">
        <v>1290386</v>
      </c>
      <c r="P35" s="522">
        <v>33266606</v>
      </c>
      <c r="Q35" s="531">
        <v>31976220</v>
      </c>
      <c r="R35" s="531"/>
      <c r="S35" s="514">
        <v>-86141</v>
      </c>
      <c r="U35" s="531"/>
      <c r="V35" s="516"/>
      <c r="W35" s="516"/>
      <c r="X35" s="516">
        <v>0</v>
      </c>
      <c r="Y35" s="518">
        <v>-25031</v>
      </c>
      <c r="Z35" s="516">
        <v>-25031</v>
      </c>
      <c r="AA35" s="505"/>
      <c r="AB35" s="517">
        <v>888</v>
      </c>
      <c r="AC35" s="517">
        <v>1692060</v>
      </c>
      <c r="AD35" s="518">
        <v>-104618</v>
      </c>
      <c r="AE35" s="518">
        <v>90003</v>
      </c>
      <c r="AF35" s="518">
        <v>-14615</v>
      </c>
      <c r="AG35" s="517">
        <v>2414</v>
      </c>
      <c r="AH35" s="517">
        <v>9994003</v>
      </c>
      <c r="AI35" s="518">
        <v>-668477</v>
      </c>
      <c r="AJ35" s="519">
        <v>700796</v>
      </c>
      <c r="AK35" s="518">
        <v>32319</v>
      </c>
      <c r="AL35" s="517">
        <v>94</v>
      </c>
      <c r="AM35" s="517">
        <v>634647</v>
      </c>
      <c r="AN35" s="518">
        <v>-39141</v>
      </c>
      <c r="AO35" s="518">
        <v>20227</v>
      </c>
      <c r="AP35" s="518">
        <v>-18914</v>
      </c>
      <c r="AQ35" s="517">
        <v>8</v>
      </c>
      <c r="AR35" s="517">
        <v>1105874</v>
      </c>
      <c r="AS35" s="518">
        <v>-31772</v>
      </c>
      <c r="AT35" s="518">
        <v>35392</v>
      </c>
      <c r="AU35" s="518">
        <v>3620</v>
      </c>
      <c r="AV35" s="517">
        <v>3</v>
      </c>
      <c r="AW35" s="517">
        <v>234976</v>
      </c>
      <c r="AX35" s="518">
        <v>-11918</v>
      </c>
      <c r="AY35" s="518">
        <v>9508</v>
      </c>
      <c r="AZ35" s="518">
        <v>-2410</v>
      </c>
      <c r="BA35" s="520">
        <v>0</v>
      </c>
      <c r="BB35" s="517">
        <v>58</v>
      </c>
      <c r="BC35" s="517">
        <v>1046470</v>
      </c>
      <c r="BD35" s="518">
        <v>-64622</v>
      </c>
      <c r="BE35" s="519">
        <v>38973</v>
      </c>
      <c r="BF35" s="518">
        <v>-25649</v>
      </c>
      <c r="BG35" s="517">
        <v>1</v>
      </c>
      <c r="BH35" s="517">
        <v>127592</v>
      </c>
      <c r="BI35" s="518">
        <v>-5423</v>
      </c>
      <c r="BJ35" s="518">
        <v>6041</v>
      </c>
      <c r="BK35" s="518">
        <v>618</v>
      </c>
      <c r="BL35" s="520">
        <v>-25031</v>
      </c>
      <c r="BM35" s="517">
        <v>0</v>
      </c>
      <c r="BN35" s="518">
        <v>-25031</v>
      </c>
      <c r="BO35" s="517">
        <v>0</v>
      </c>
      <c r="BP35" s="517">
        <v>0</v>
      </c>
      <c r="BQ35" s="517">
        <v>0</v>
      </c>
      <c r="BR35" s="517">
        <v>2508</v>
      </c>
      <c r="BS35" s="517">
        <v>10628650</v>
      </c>
      <c r="BT35" s="518">
        <v>721023</v>
      </c>
      <c r="BU35" s="521">
        <v>58</v>
      </c>
      <c r="BV35" s="521">
        <v>1046470</v>
      </c>
      <c r="BW35" s="516">
        <v>38973</v>
      </c>
    </row>
    <row r="36" spans="1:75">
      <c r="A36" s="491">
        <f t="shared" si="2"/>
        <v>2007</v>
      </c>
      <c r="B36" s="491">
        <v>3</v>
      </c>
      <c r="C36" s="522">
        <v>17621618</v>
      </c>
      <c r="D36" s="531">
        <v>35193</v>
      </c>
      <c r="E36" s="531">
        <v>17656811</v>
      </c>
      <c r="F36" s="525">
        <v>9961280</v>
      </c>
      <c r="G36" s="525">
        <v>562838</v>
      </c>
      <c r="H36" s="522">
        <v>10524118</v>
      </c>
      <c r="I36" s="525">
        <v>3046726</v>
      </c>
      <c r="J36" s="531">
        <v>92736</v>
      </c>
      <c r="K36" s="531">
        <v>3139462</v>
      </c>
      <c r="L36" s="522">
        <v>212793</v>
      </c>
      <c r="M36" s="522">
        <v>1116800</v>
      </c>
      <c r="N36" s="522">
        <v>172462</v>
      </c>
      <c r="O36" s="525">
        <v>1289262</v>
      </c>
      <c r="P36" s="522">
        <v>32822446</v>
      </c>
      <c r="Q36" s="531">
        <v>31533184</v>
      </c>
      <c r="R36" s="531"/>
      <c r="S36" s="514">
        <v>-68525</v>
      </c>
      <c r="U36" s="531"/>
      <c r="V36" s="516"/>
      <c r="W36" s="516"/>
      <c r="X36" s="516">
        <v>0</v>
      </c>
      <c r="Y36" s="518">
        <v>-25031</v>
      </c>
      <c r="Z36" s="516">
        <v>-25031</v>
      </c>
      <c r="AA36" s="505"/>
      <c r="AB36" s="517">
        <v>888</v>
      </c>
      <c r="AC36" s="517">
        <v>1692060</v>
      </c>
      <c r="AD36" s="518">
        <v>-104618</v>
      </c>
      <c r="AE36" s="518">
        <v>90003</v>
      </c>
      <c r="AF36" s="518">
        <v>-14615</v>
      </c>
      <c r="AG36" s="517">
        <v>2414</v>
      </c>
      <c r="AH36" s="517">
        <v>9994003</v>
      </c>
      <c r="AI36" s="518">
        <v>-668477</v>
      </c>
      <c r="AJ36" s="519">
        <v>700796</v>
      </c>
      <c r="AK36" s="518">
        <v>32319</v>
      </c>
      <c r="AL36" s="517">
        <v>94</v>
      </c>
      <c r="AM36" s="517">
        <v>634647</v>
      </c>
      <c r="AN36" s="518">
        <v>-39141</v>
      </c>
      <c r="AO36" s="518">
        <v>20227</v>
      </c>
      <c r="AP36" s="518">
        <v>-18914</v>
      </c>
      <c r="AQ36" s="517">
        <v>8</v>
      </c>
      <c r="AR36" s="517">
        <v>1105874</v>
      </c>
      <c r="AS36" s="518">
        <v>-31772</v>
      </c>
      <c r="AT36" s="518">
        <v>35392</v>
      </c>
      <c r="AU36" s="518">
        <v>3620</v>
      </c>
      <c r="AV36" s="517">
        <v>3</v>
      </c>
      <c r="AW36" s="517">
        <v>234976</v>
      </c>
      <c r="AX36" s="518">
        <v>-11918</v>
      </c>
      <c r="AY36" s="518">
        <v>9508</v>
      </c>
      <c r="AZ36" s="518">
        <v>-2410</v>
      </c>
      <c r="BA36" s="520">
        <v>0</v>
      </c>
      <c r="BB36" s="517">
        <v>58</v>
      </c>
      <c r="BC36" s="517">
        <v>1046470</v>
      </c>
      <c r="BD36" s="518">
        <v>-64622</v>
      </c>
      <c r="BE36" s="519">
        <v>38973</v>
      </c>
      <c r="BF36" s="518">
        <v>-25649</v>
      </c>
      <c r="BG36" s="517">
        <v>1</v>
      </c>
      <c r="BH36" s="517">
        <v>127592</v>
      </c>
      <c r="BI36" s="518">
        <v>-5423</v>
      </c>
      <c r="BJ36" s="518">
        <v>6041</v>
      </c>
      <c r="BK36" s="518">
        <v>618</v>
      </c>
      <c r="BL36" s="520">
        <v>-25031</v>
      </c>
      <c r="BM36" s="517">
        <v>0</v>
      </c>
      <c r="BN36" s="518">
        <v>-25031</v>
      </c>
      <c r="BO36" s="517">
        <v>0</v>
      </c>
      <c r="BP36" s="517">
        <v>0</v>
      </c>
      <c r="BQ36" s="517">
        <v>0</v>
      </c>
      <c r="BR36" s="517">
        <v>2508</v>
      </c>
      <c r="BS36" s="517">
        <v>10628650</v>
      </c>
      <c r="BT36" s="518">
        <v>721023</v>
      </c>
      <c r="BU36" s="521">
        <v>58</v>
      </c>
      <c r="BV36" s="521">
        <v>1046470</v>
      </c>
      <c r="BW36" s="516">
        <v>38973</v>
      </c>
    </row>
    <row r="37" spans="1:75">
      <c r="A37" s="491">
        <f t="shared" si="2"/>
        <v>2007</v>
      </c>
      <c r="B37" s="491">
        <v>4</v>
      </c>
      <c r="C37" s="522">
        <v>17464362</v>
      </c>
      <c r="D37" s="531">
        <v>61395</v>
      </c>
      <c r="E37" s="531">
        <v>17525757</v>
      </c>
      <c r="F37" s="525">
        <v>10147689</v>
      </c>
      <c r="G37" s="525">
        <v>244657</v>
      </c>
      <c r="H37" s="522">
        <v>10392346</v>
      </c>
      <c r="I37" s="525">
        <v>3061513</v>
      </c>
      <c r="J37" s="531">
        <v>28259</v>
      </c>
      <c r="K37" s="531">
        <v>3089772</v>
      </c>
      <c r="L37" s="522">
        <v>212931</v>
      </c>
      <c r="M37" s="522">
        <v>1040304</v>
      </c>
      <c r="N37" s="522">
        <v>179535</v>
      </c>
      <c r="O37" s="525">
        <v>1219839</v>
      </c>
      <c r="P37" s="522">
        <v>32440645</v>
      </c>
      <c r="Q37" s="531">
        <v>31220806</v>
      </c>
      <c r="R37" s="531"/>
      <c r="S37" s="514">
        <v>108528</v>
      </c>
      <c r="U37" s="531"/>
      <c r="V37" s="516"/>
      <c r="W37" s="516"/>
      <c r="X37" s="516">
        <v>0</v>
      </c>
      <c r="Y37" s="518">
        <v>-25031</v>
      </c>
      <c r="Z37" s="516">
        <v>-25031</v>
      </c>
      <c r="AA37" s="492"/>
      <c r="AB37" s="517">
        <v>888</v>
      </c>
      <c r="AC37" s="517">
        <v>1692060</v>
      </c>
      <c r="AD37" s="518">
        <v>-104618</v>
      </c>
      <c r="AE37" s="518">
        <v>90003</v>
      </c>
      <c r="AF37" s="518">
        <v>-14615</v>
      </c>
      <c r="AG37" s="517">
        <v>2414</v>
      </c>
      <c r="AH37" s="517">
        <v>9994003</v>
      </c>
      <c r="AI37" s="518">
        <v>-668477</v>
      </c>
      <c r="AJ37" s="519">
        <v>700796</v>
      </c>
      <c r="AK37" s="518">
        <v>32319</v>
      </c>
      <c r="AL37" s="517">
        <v>94</v>
      </c>
      <c r="AM37" s="517">
        <v>634647</v>
      </c>
      <c r="AN37" s="518">
        <v>-39141</v>
      </c>
      <c r="AO37" s="518">
        <v>20227</v>
      </c>
      <c r="AP37" s="518">
        <v>-18914</v>
      </c>
      <c r="AQ37" s="517">
        <v>8</v>
      </c>
      <c r="AR37" s="517">
        <v>1105874</v>
      </c>
      <c r="AS37" s="518">
        <v>-31772</v>
      </c>
      <c r="AT37" s="518">
        <v>35392</v>
      </c>
      <c r="AU37" s="518">
        <v>3620</v>
      </c>
      <c r="AV37" s="517">
        <v>3</v>
      </c>
      <c r="AW37" s="517">
        <v>234976</v>
      </c>
      <c r="AX37" s="518">
        <v>-11918</v>
      </c>
      <c r="AY37" s="518">
        <v>9508</v>
      </c>
      <c r="AZ37" s="518">
        <v>-2410</v>
      </c>
      <c r="BA37" s="520">
        <v>0</v>
      </c>
      <c r="BB37" s="517">
        <v>58</v>
      </c>
      <c r="BC37" s="517">
        <v>1046470</v>
      </c>
      <c r="BD37" s="518">
        <v>-64622</v>
      </c>
      <c r="BE37" s="519">
        <v>38973</v>
      </c>
      <c r="BF37" s="518">
        <v>-25649</v>
      </c>
      <c r="BG37" s="517">
        <v>1</v>
      </c>
      <c r="BH37" s="517">
        <v>127592</v>
      </c>
      <c r="BI37" s="518">
        <v>-5423</v>
      </c>
      <c r="BJ37" s="518">
        <v>6041</v>
      </c>
      <c r="BK37" s="518">
        <v>618</v>
      </c>
      <c r="BL37" s="520">
        <v>-25031</v>
      </c>
      <c r="BM37" s="517">
        <v>0</v>
      </c>
      <c r="BN37" s="518">
        <v>-25031</v>
      </c>
      <c r="BO37" s="517">
        <v>0</v>
      </c>
      <c r="BP37" s="517">
        <v>0</v>
      </c>
      <c r="BQ37" s="517">
        <v>0</v>
      </c>
      <c r="BR37" s="517">
        <v>2508</v>
      </c>
      <c r="BS37" s="517">
        <v>10628650</v>
      </c>
      <c r="BT37" s="518">
        <v>721023</v>
      </c>
      <c r="BU37" s="521">
        <v>58</v>
      </c>
      <c r="BV37" s="521">
        <v>1046470</v>
      </c>
      <c r="BW37" s="516">
        <v>38973</v>
      </c>
    </row>
    <row r="38" spans="1:75">
      <c r="A38" s="491">
        <f t="shared" si="2"/>
        <v>2007</v>
      </c>
      <c r="B38" s="491">
        <v>5</v>
      </c>
      <c r="C38" s="522">
        <v>18983587</v>
      </c>
      <c r="D38" s="531">
        <v>2997220</v>
      </c>
      <c r="E38" s="531">
        <v>21980807</v>
      </c>
      <c r="F38" s="525">
        <v>10896300</v>
      </c>
      <c r="G38" s="525">
        <v>1799123</v>
      </c>
      <c r="H38" s="522">
        <v>12695423</v>
      </c>
      <c r="I38" s="525">
        <v>3436787</v>
      </c>
      <c r="J38" s="531">
        <v>178541</v>
      </c>
      <c r="K38" s="531">
        <v>3615328</v>
      </c>
      <c r="L38" s="522">
        <v>213139</v>
      </c>
      <c r="M38" s="522">
        <v>1227823</v>
      </c>
      <c r="N38" s="522">
        <v>214158</v>
      </c>
      <c r="O38" s="525">
        <v>1441981</v>
      </c>
      <c r="P38" s="522">
        <v>39946678</v>
      </c>
      <c r="Q38" s="531">
        <v>38504697</v>
      </c>
      <c r="R38" s="531"/>
      <c r="S38" s="514">
        <v>-1095896</v>
      </c>
      <c r="U38" s="531"/>
      <c r="V38" s="516"/>
      <c r="W38" s="516"/>
      <c r="X38" s="516">
        <v>0</v>
      </c>
      <c r="Y38" s="518">
        <v>-25031</v>
      </c>
      <c r="Z38" s="516">
        <v>-25031</v>
      </c>
      <c r="AA38" s="513"/>
      <c r="AB38" s="517">
        <v>888</v>
      </c>
      <c r="AC38" s="517">
        <v>1692060</v>
      </c>
      <c r="AD38" s="518">
        <v>-104618</v>
      </c>
      <c r="AE38" s="518">
        <v>90003</v>
      </c>
      <c r="AF38" s="518">
        <v>-14615</v>
      </c>
      <c r="AG38" s="517">
        <v>2414</v>
      </c>
      <c r="AH38" s="517">
        <v>9994003</v>
      </c>
      <c r="AI38" s="518">
        <v>-668477</v>
      </c>
      <c r="AJ38" s="519">
        <v>700796</v>
      </c>
      <c r="AK38" s="518">
        <v>32319</v>
      </c>
      <c r="AL38" s="517">
        <v>94</v>
      </c>
      <c r="AM38" s="517">
        <v>634647</v>
      </c>
      <c r="AN38" s="518">
        <v>-39141</v>
      </c>
      <c r="AO38" s="518">
        <v>20227</v>
      </c>
      <c r="AP38" s="518">
        <v>-18914</v>
      </c>
      <c r="AQ38" s="517">
        <v>8</v>
      </c>
      <c r="AR38" s="517">
        <v>1105874</v>
      </c>
      <c r="AS38" s="518">
        <v>-31772</v>
      </c>
      <c r="AT38" s="518">
        <v>35392</v>
      </c>
      <c r="AU38" s="518">
        <v>3620</v>
      </c>
      <c r="AV38" s="517">
        <v>3</v>
      </c>
      <c r="AW38" s="517">
        <v>234976</v>
      </c>
      <c r="AX38" s="518">
        <v>-11918</v>
      </c>
      <c r="AY38" s="518">
        <v>9508</v>
      </c>
      <c r="AZ38" s="518">
        <v>-2410</v>
      </c>
      <c r="BA38" s="520">
        <v>0</v>
      </c>
      <c r="BB38" s="517">
        <v>58</v>
      </c>
      <c r="BC38" s="517">
        <v>1046470</v>
      </c>
      <c r="BD38" s="518">
        <v>-64622</v>
      </c>
      <c r="BE38" s="519">
        <v>38973</v>
      </c>
      <c r="BF38" s="518">
        <v>-25649</v>
      </c>
      <c r="BG38" s="517">
        <v>1</v>
      </c>
      <c r="BH38" s="517">
        <v>127592</v>
      </c>
      <c r="BI38" s="518">
        <v>-5423</v>
      </c>
      <c r="BJ38" s="518">
        <v>6041</v>
      </c>
      <c r="BK38" s="518">
        <v>618</v>
      </c>
      <c r="BL38" s="520">
        <v>-25031</v>
      </c>
      <c r="BM38" s="517">
        <v>0</v>
      </c>
      <c r="BN38" s="518">
        <v>-25031</v>
      </c>
      <c r="BO38" s="517">
        <v>0</v>
      </c>
      <c r="BP38" s="517">
        <v>0</v>
      </c>
      <c r="BQ38" s="517">
        <v>0</v>
      </c>
      <c r="BR38" s="517">
        <v>2508</v>
      </c>
      <c r="BS38" s="517">
        <v>10628650</v>
      </c>
      <c r="BT38" s="518">
        <v>721023</v>
      </c>
      <c r="BU38" s="521">
        <v>58</v>
      </c>
      <c r="BV38" s="521">
        <v>1046470</v>
      </c>
      <c r="BW38" s="516">
        <v>38973</v>
      </c>
    </row>
    <row r="39" spans="1:75">
      <c r="A39" s="491">
        <f t="shared" si="2"/>
        <v>2007</v>
      </c>
      <c r="B39" s="491">
        <v>6</v>
      </c>
      <c r="C39" s="522">
        <v>23998248</v>
      </c>
      <c r="D39" s="531">
        <v>1990780</v>
      </c>
      <c r="E39" s="531">
        <v>25989028</v>
      </c>
      <c r="F39" s="525">
        <v>12126272</v>
      </c>
      <c r="G39" s="525">
        <v>138369</v>
      </c>
      <c r="H39" s="522">
        <v>12264641</v>
      </c>
      <c r="I39" s="525">
        <v>4042474</v>
      </c>
      <c r="J39" s="531">
        <v>2886</v>
      </c>
      <c r="K39" s="531">
        <v>4045360</v>
      </c>
      <c r="L39" s="522">
        <v>213460</v>
      </c>
      <c r="M39" s="522">
        <v>1367930</v>
      </c>
      <c r="N39" s="522">
        <v>231863</v>
      </c>
      <c r="O39" s="525">
        <v>1599793</v>
      </c>
      <c r="P39" s="522">
        <v>44112282</v>
      </c>
      <c r="Q39" s="531">
        <v>42512489</v>
      </c>
      <c r="R39" s="531"/>
      <c r="S39" s="514">
        <v>-800449</v>
      </c>
      <c r="U39" s="531"/>
      <c r="V39" s="516"/>
      <c r="W39" s="516"/>
      <c r="X39" s="516">
        <v>0</v>
      </c>
      <c r="Y39" s="518">
        <v>13222</v>
      </c>
      <c r="Z39" s="516">
        <v>13222</v>
      </c>
      <c r="AA39" s="513"/>
      <c r="AB39" s="517">
        <v>888</v>
      </c>
      <c r="AC39" s="517">
        <v>1692060</v>
      </c>
      <c r="AD39" s="518">
        <v>-104618</v>
      </c>
      <c r="AE39" s="518">
        <v>90003</v>
      </c>
      <c r="AF39" s="518">
        <v>-14615</v>
      </c>
      <c r="AG39" s="517">
        <v>2414</v>
      </c>
      <c r="AH39" s="517">
        <v>13961681</v>
      </c>
      <c r="AI39" s="518">
        <v>-668477</v>
      </c>
      <c r="AJ39" s="519">
        <v>672370</v>
      </c>
      <c r="AK39" s="518">
        <v>3893</v>
      </c>
      <c r="AL39" s="517">
        <v>94</v>
      </c>
      <c r="AM39" s="517">
        <v>634647</v>
      </c>
      <c r="AN39" s="518">
        <v>-39141</v>
      </c>
      <c r="AO39" s="518">
        <v>48653</v>
      </c>
      <c r="AP39" s="518">
        <v>9512</v>
      </c>
      <c r="AQ39" s="517">
        <v>8</v>
      </c>
      <c r="AR39" s="517">
        <v>1105874</v>
      </c>
      <c r="AS39" s="518">
        <v>-31772</v>
      </c>
      <c r="AT39" s="518">
        <v>35392</v>
      </c>
      <c r="AU39" s="518">
        <v>3620</v>
      </c>
      <c r="AV39" s="517">
        <v>3</v>
      </c>
      <c r="AW39" s="517">
        <v>234976</v>
      </c>
      <c r="AX39" s="518">
        <v>-11918</v>
      </c>
      <c r="AY39" s="518">
        <v>9508</v>
      </c>
      <c r="AZ39" s="518">
        <v>-2410</v>
      </c>
      <c r="BA39" s="520">
        <v>0</v>
      </c>
      <c r="BB39" s="517">
        <v>58</v>
      </c>
      <c r="BC39" s="517">
        <v>867442</v>
      </c>
      <c r="BD39" s="518">
        <v>-64622</v>
      </c>
      <c r="BE39" s="519">
        <v>77226</v>
      </c>
      <c r="BF39" s="518">
        <v>12604</v>
      </c>
      <c r="BG39" s="517">
        <v>1</v>
      </c>
      <c r="BH39" s="517">
        <v>127592</v>
      </c>
      <c r="BI39" s="518">
        <v>-5423</v>
      </c>
      <c r="BJ39" s="518">
        <v>6041</v>
      </c>
      <c r="BK39" s="518">
        <v>618</v>
      </c>
      <c r="BL39" s="520">
        <v>13222</v>
      </c>
      <c r="BM39" s="517">
        <v>0</v>
      </c>
      <c r="BN39" s="518">
        <v>13222</v>
      </c>
      <c r="BO39" s="517">
        <v>0</v>
      </c>
      <c r="BP39" s="517">
        <v>0</v>
      </c>
      <c r="BQ39" s="517">
        <v>0</v>
      </c>
      <c r="BR39" s="517">
        <v>2508</v>
      </c>
      <c r="BS39" s="517">
        <v>14596328</v>
      </c>
      <c r="BT39" s="518">
        <v>721023</v>
      </c>
      <c r="BU39" s="521">
        <v>58</v>
      </c>
      <c r="BV39" s="521">
        <v>867442</v>
      </c>
      <c r="BW39" s="516">
        <v>77226</v>
      </c>
    </row>
    <row r="40" spans="1:75">
      <c r="A40" s="491">
        <f t="shared" si="2"/>
        <v>2007</v>
      </c>
      <c r="B40" s="491">
        <v>7</v>
      </c>
      <c r="C40" s="522">
        <v>27170611</v>
      </c>
      <c r="D40" s="531">
        <v>1150205</v>
      </c>
      <c r="E40" s="531">
        <v>28320816</v>
      </c>
      <c r="F40" s="525">
        <v>12686497</v>
      </c>
      <c r="G40" s="525">
        <v>109237</v>
      </c>
      <c r="H40" s="522">
        <v>12795734</v>
      </c>
      <c r="I40" s="525">
        <v>4149551</v>
      </c>
      <c r="J40" s="531">
        <v>-60807</v>
      </c>
      <c r="K40" s="531">
        <v>4088744</v>
      </c>
      <c r="L40" s="522">
        <v>213572</v>
      </c>
      <c r="M40" s="522">
        <v>1459926</v>
      </c>
      <c r="N40" s="522">
        <v>252025</v>
      </c>
      <c r="O40" s="525">
        <v>1711951</v>
      </c>
      <c r="P40" s="522">
        <v>47130817</v>
      </c>
      <c r="Q40" s="531">
        <v>45418866</v>
      </c>
      <c r="R40" s="531"/>
      <c r="S40" s="514">
        <v>-61653</v>
      </c>
      <c r="U40" s="531"/>
      <c r="V40" s="516"/>
      <c r="W40" s="516"/>
      <c r="X40" s="516">
        <v>0</v>
      </c>
      <c r="Y40" s="518">
        <v>13222</v>
      </c>
      <c r="Z40" s="516">
        <v>13222</v>
      </c>
      <c r="AA40" s="513"/>
      <c r="AB40" s="517">
        <v>888</v>
      </c>
      <c r="AC40" s="517">
        <v>1692060</v>
      </c>
      <c r="AD40" s="518">
        <v>-104618</v>
      </c>
      <c r="AE40" s="518">
        <v>90003</v>
      </c>
      <c r="AF40" s="518">
        <v>-14615</v>
      </c>
      <c r="AG40" s="517">
        <v>2414</v>
      </c>
      <c r="AH40" s="517">
        <v>13961681</v>
      </c>
      <c r="AI40" s="518">
        <v>-668477</v>
      </c>
      <c r="AJ40" s="519">
        <v>672370</v>
      </c>
      <c r="AK40" s="518">
        <v>3893</v>
      </c>
      <c r="AL40" s="517">
        <v>94</v>
      </c>
      <c r="AM40" s="517">
        <v>634647</v>
      </c>
      <c r="AN40" s="518">
        <v>-39141</v>
      </c>
      <c r="AO40" s="518">
        <v>48653</v>
      </c>
      <c r="AP40" s="518">
        <v>9512</v>
      </c>
      <c r="AQ40" s="517">
        <v>8</v>
      </c>
      <c r="AR40" s="517">
        <v>1105874</v>
      </c>
      <c r="AS40" s="518">
        <v>-31772</v>
      </c>
      <c r="AT40" s="518">
        <v>35392</v>
      </c>
      <c r="AU40" s="518">
        <v>3620</v>
      </c>
      <c r="AV40" s="517">
        <v>3</v>
      </c>
      <c r="AW40" s="517">
        <v>234976</v>
      </c>
      <c r="AX40" s="518">
        <v>-11918</v>
      </c>
      <c r="AY40" s="518">
        <v>9508</v>
      </c>
      <c r="AZ40" s="518">
        <v>-2410</v>
      </c>
      <c r="BA40" s="520">
        <v>0</v>
      </c>
      <c r="BB40" s="517">
        <v>58</v>
      </c>
      <c r="BC40" s="517">
        <v>867442</v>
      </c>
      <c r="BD40" s="518">
        <v>-64622</v>
      </c>
      <c r="BE40" s="519">
        <v>77226</v>
      </c>
      <c r="BF40" s="518">
        <v>12604</v>
      </c>
      <c r="BG40" s="517">
        <v>1</v>
      </c>
      <c r="BH40" s="517">
        <v>127592</v>
      </c>
      <c r="BI40" s="518">
        <v>-5423</v>
      </c>
      <c r="BJ40" s="518">
        <v>6041</v>
      </c>
      <c r="BK40" s="518">
        <v>618</v>
      </c>
      <c r="BL40" s="520">
        <v>13222</v>
      </c>
      <c r="BM40" s="517">
        <v>0</v>
      </c>
      <c r="BN40" s="518">
        <v>13222</v>
      </c>
      <c r="BO40" s="517">
        <v>0</v>
      </c>
      <c r="BP40" s="517">
        <v>0</v>
      </c>
      <c r="BQ40" s="517">
        <v>0</v>
      </c>
      <c r="BR40" s="517">
        <v>2508</v>
      </c>
      <c r="BS40" s="517">
        <v>14596328</v>
      </c>
      <c r="BT40" s="518">
        <v>721023</v>
      </c>
      <c r="BU40" s="521">
        <v>58</v>
      </c>
      <c r="BV40" s="521">
        <v>867442</v>
      </c>
      <c r="BW40" s="516">
        <v>77226</v>
      </c>
    </row>
    <row r="41" spans="1:75">
      <c r="A41" s="491">
        <f t="shared" si="2"/>
        <v>2007</v>
      </c>
      <c r="B41" s="491">
        <v>8</v>
      </c>
      <c r="C41" s="522">
        <v>27903002</v>
      </c>
      <c r="D41" s="531">
        <v>460925</v>
      </c>
      <c r="E41" s="531">
        <v>28363927</v>
      </c>
      <c r="F41" s="525">
        <v>12910454</v>
      </c>
      <c r="G41" s="525">
        <v>-65715</v>
      </c>
      <c r="H41" s="522">
        <v>12844739</v>
      </c>
      <c r="I41" s="525">
        <v>4146675</v>
      </c>
      <c r="J41" s="531">
        <v>84798</v>
      </c>
      <c r="K41" s="531">
        <v>4231473</v>
      </c>
      <c r="L41" s="522">
        <v>213727</v>
      </c>
      <c r="M41" s="522">
        <v>1461673</v>
      </c>
      <c r="N41" s="522">
        <v>252661</v>
      </c>
      <c r="O41" s="525">
        <v>1714334</v>
      </c>
      <c r="P41" s="522">
        <v>47368200</v>
      </c>
      <c r="Q41" s="531">
        <v>45653866</v>
      </c>
      <c r="R41" s="531"/>
      <c r="S41" s="514">
        <v>-24166</v>
      </c>
      <c r="U41" s="531"/>
      <c r="V41" s="516"/>
      <c r="W41" s="516"/>
      <c r="X41" s="516">
        <v>0</v>
      </c>
      <c r="Y41" s="518">
        <v>13222</v>
      </c>
      <c r="Z41" s="516">
        <v>13222</v>
      </c>
      <c r="AA41" s="513"/>
      <c r="AB41" s="517">
        <v>888</v>
      </c>
      <c r="AC41" s="517">
        <v>1692060</v>
      </c>
      <c r="AD41" s="518">
        <v>-104618</v>
      </c>
      <c r="AE41" s="518">
        <v>90003</v>
      </c>
      <c r="AF41" s="518">
        <v>-14615</v>
      </c>
      <c r="AG41" s="517">
        <v>2414</v>
      </c>
      <c r="AH41" s="517">
        <v>13961681</v>
      </c>
      <c r="AI41" s="518">
        <v>-668477</v>
      </c>
      <c r="AJ41" s="519">
        <v>672370</v>
      </c>
      <c r="AK41" s="518">
        <v>3893</v>
      </c>
      <c r="AL41" s="517">
        <v>94</v>
      </c>
      <c r="AM41" s="517">
        <v>634647</v>
      </c>
      <c r="AN41" s="518">
        <v>-39141</v>
      </c>
      <c r="AO41" s="518">
        <v>48653</v>
      </c>
      <c r="AP41" s="518">
        <v>9512</v>
      </c>
      <c r="AQ41" s="517">
        <v>8</v>
      </c>
      <c r="AR41" s="517">
        <v>1105874</v>
      </c>
      <c r="AS41" s="518">
        <v>-31772</v>
      </c>
      <c r="AT41" s="518">
        <v>35392</v>
      </c>
      <c r="AU41" s="518">
        <v>3620</v>
      </c>
      <c r="AV41" s="517">
        <v>3</v>
      </c>
      <c r="AW41" s="517">
        <v>234976</v>
      </c>
      <c r="AX41" s="518">
        <v>-11918</v>
      </c>
      <c r="AY41" s="518">
        <v>9508</v>
      </c>
      <c r="AZ41" s="518">
        <v>-2410</v>
      </c>
      <c r="BA41" s="520">
        <v>0</v>
      </c>
      <c r="BB41" s="517">
        <v>58</v>
      </c>
      <c r="BC41" s="517">
        <v>867442</v>
      </c>
      <c r="BD41" s="518">
        <v>-64622</v>
      </c>
      <c r="BE41" s="519">
        <v>77226</v>
      </c>
      <c r="BF41" s="518">
        <v>12604</v>
      </c>
      <c r="BG41" s="517">
        <v>1</v>
      </c>
      <c r="BH41" s="517">
        <v>127592</v>
      </c>
      <c r="BI41" s="518">
        <v>-5423</v>
      </c>
      <c r="BJ41" s="518">
        <v>6041</v>
      </c>
      <c r="BK41" s="518">
        <v>618</v>
      </c>
      <c r="BL41" s="520">
        <v>13222</v>
      </c>
      <c r="BM41" s="517">
        <v>0</v>
      </c>
      <c r="BN41" s="518">
        <v>13222</v>
      </c>
      <c r="BO41" s="517">
        <v>0</v>
      </c>
      <c r="BP41" s="517">
        <v>0</v>
      </c>
      <c r="BQ41" s="517">
        <v>0</v>
      </c>
      <c r="BR41" s="517">
        <v>2508</v>
      </c>
      <c r="BS41" s="517">
        <v>14596328</v>
      </c>
      <c r="BT41" s="518">
        <v>721023</v>
      </c>
      <c r="BU41" s="521">
        <v>58</v>
      </c>
      <c r="BV41" s="521">
        <v>867442</v>
      </c>
      <c r="BW41" s="516">
        <v>77226</v>
      </c>
    </row>
    <row r="42" spans="1:75">
      <c r="A42" s="491">
        <f t="shared" si="2"/>
        <v>2007</v>
      </c>
      <c r="B42" s="491">
        <v>9</v>
      </c>
      <c r="C42" s="522">
        <v>26068756</v>
      </c>
      <c r="D42" s="531">
        <v>-2685555</v>
      </c>
      <c r="E42" s="531">
        <v>23383201</v>
      </c>
      <c r="F42" s="525">
        <v>12584354</v>
      </c>
      <c r="G42" s="525">
        <v>-619456</v>
      </c>
      <c r="H42" s="522">
        <v>11964898</v>
      </c>
      <c r="I42" s="525">
        <v>3562286</v>
      </c>
      <c r="J42" s="531">
        <v>-119525</v>
      </c>
      <c r="K42" s="531">
        <v>3442761</v>
      </c>
      <c r="L42" s="522">
        <v>213951</v>
      </c>
      <c r="M42" s="522">
        <v>1288035</v>
      </c>
      <c r="N42" s="522">
        <v>223942</v>
      </c>
      <c r="O42" s="525">
        <v>1511977</v>
      </c>
      <c r="P42" s="522">
        <v>40516788</v>
      </c>
      <c r="Q42" s="531">
        <v>39004811</v>
      </c>
      <c r="R42" s="531"/>
      <c r="S42" s="514">
        <v>-561897</v>
      </c>
      <c r="U42" s="531"/>
      <c r="V42" s="516"/>
      <c r="W42" s="516"/>
      <c r="X42" s="516">
        <v>0</v>
      </c>
      <c r="Y42" s="518">
        <v>13222</v>
      </c>
      <c r="Z42" s="516">
        <v>13222</v>
      </c>
      <c r="AA42" s="513"/>
      <c r="AB42" s="517">
        <v>888</v>
      </c>
      <c r="AC42" s="517">
        <v>1692060</v>
      </c>
      <c r="AD42" s="518">
        <v>-104618</v>
      </c>
      <c r="AE42" s="518">
        <v>90003</v>
      </c>
      <c r="AF42" s="518">
        <v>-14615</v>
      </c>
      <c r="AG42" s="517">
        <v>2414</v>
      </c>
      <c r="AH42" s="517">
        <v>13961681</v>
      </c>
      <c r="AI42" s="518">
        <v>-668477</v>
      </c>
      <c r="AJ42" s="519">
        <v>672370</v>
      </c>
      <c r="AK42" s="518">
        <v>3893</v>
      </c>
      <c r="AL42" s="517">
        <v>94</v>
      </c>
      <c r="AM42" s="517">
        <v>634647</v>
      </c>
      <c r="AN42" s="518">
        <v>-39141</v>
      </c>
      <c r="AO42" s="518">
        <v>48653</v>
      </c>
      <c r="AP42" s="518">
        <v>9512</v>
      </c>
      <c r="AQ42" s="517">
        <v>8</v>
      </c>
      <c r="AR42" s="517">
        <v>1105874</v>
      </c>
      <c r="AS42" s="518">
        <v>-31772</v>
      </c>
      <c r="AT42" s="518">
        <v>35392</v>
      </c>
      <c r="AU42" s="518">
        <v>3620</v>
      </c>
      <c r="AV42" s="517">
        <v>3</v>
      </c>
      <c r="AW42" s="517">
        <v>234976</v>
      </c>
      <c r="AX42" s="518">
        <v>-11918</v>
      </c>
      <c r="AY42" s="518">
        <v>9508</v>
      </c>
      <c r="AZ42" s="518">
        <v>-2410</v>
      </c>
      <c r="BA42" s="520">
        <v>0</v>
      </c>
      <c r="BB42" s="517">
        <v>58</v>
      </c>
      <c r="BC42" s="517">
        <v>867442</v>
      </c>
      <c r="BD42" s="518">
        <v>-64622</v>
      </c>
      <c r="BE42" s="519">
        <v>77226</v>
      </c>
      <c r="BF42" s="518">
        <v>12604</v>
      </c>
      <c r="BG42" s="517">
        <v>1</v>
      </c>
      <c r="BH42" s="517">
        <v>127592</v>
      </c>
      <c r="BI42" s="518">
        <v>-5423</v>
      </c>
      <c r="BJ42" s="518">
        <v>6041</v>
      </c>
      <c r="BK42" s="518">
        <v>618</v>
      </c>
      <c r="BL42" s="520">
        <v>13222</v>
      </c>
      <c r="BM42" s="517">
        <v>0</v>
      </c>
      <c r="BN42" s="518">
        <v>13222</v>
      </c>
      <c r="BO42" s="517">
        <v>0</v>
      </c>
      <c r="BP42" s="517">
        <v>0</v>
      </c>
      <c r="BQ42" s="517">
        <v>0</v>
      </c>
      <c r="BR42" s="517">
        <v>2508</v>
      </c>
      <c r="BS42" s="517">
        <v>14596328</v>
      </c>
      <c r="BT42" s="518">
        <v>721023</v>
      </c>
      <c r="BU42" s="521">
        <v>58</v>
      </c>
      <c r="BV42" s="521">
        <v>867442</v>
      </c>
      <c r="BW42" s="516">
        <v>77226</v>
      </c>
    </row>
    <row r="43" spans="1:75">
      <c r="A43" s="491">
        <f t="shared" si="2"/>
        <v>2007</v>
      </c>
      <c r="B43" s="491">
        <v>10</v>
      </c>
      <c r="C43" s="522">
        <v>20792702</v>
      </c>
      <c r="D43" s="531">
        <v>-2114013</v>
      </c>
      <c r="E43" s="531">
        <v>18678689</v>
      </c>
      <c r="F43" s="525">
        <v>11577027</v>
      </c>
      <c r="G43" s="525">
        <v>-383194</v>
      </c>
      <c r="H43" s="522">
        <v>11193833</v>
      </c>
      <c r="I43" s="525">
        <v>3356015</v>
      </c>
      <c r="J43" s="531">
        <v>-42471</v>
      </c>
      <c r="K43" s="531">
        <v>3313544</v>
      </c>
      <c r="L43" s="522">
        <v>214125</v>
      </c>
      <c r="M43" s="522">
        <v>1155570</v>
      </c>
      <c r="N43" s="522">
        <v>198529</v>
      </c>
      <c r="O43" s="525">
        <v>1354099</v>
      </c>
      <c r="P43" s="522">
        <v>34754290</v>
      </c>
      <c r="Q43" s="531">
        <v>33400191</v>
      </c>
      <c r="R43" s="531"/>
      <c r="S43" s="514">
        <v>-98364</v>
      </c>
      <c r="U43" s="531"/>
      <c r="V43" s="516"/>
      <c r="W43" s="516"/>
      <c r="X43" s="516">
        <v>0</v>
      </c>
      <c r="Y43" s="518">
        <v>-25031</v>
      </c>
      <c r="Z43" s="516">
        <v>-25031</v>
      </c>
      <c r="AA43" s="513"/>
      <c r="AB43" s="517">
        <v>888</v>
      </c>
      <c r="AC43" s="517">
        <v>1692060</v>
      </c>
      <c r="AD43" s="518">
        <v>-104618</v>
      </c>
      <c r="AE43" s="518">
        <v>90003</v>
      </c>
      <c r="AF43" s="518">
        <v>-14615</v>
      </c>
      <c r="AG43" s="517">
        <v>2414</v>
      </c>
      <c r="AH43" s="517">
        <v>9994003</v>
      </c>
      <c r="AI43" s="518">
        <v>-668477</v>
      </c>
      <c r="AJ43" s="519">
        <v>700796</v>
      </c>
      <c r="AK43" s="518">
        <v>32319</v>
      </c>
      <c r="AL43" s="517">
        <v>94</v>
      </c>
      <c r="AM43" s="517">
        <v>634647</v>
      </c>
      <c r="AN43" s="518">
        <v>-39141</v>
      </c>
      <c r="AO43" s="518">
        <v>20227</v>
      </c>
      <c r="AP43" s="518">
        <v>-18914</v>
      </c>
      <c r="AQ43" s="517">
        <v>8</v>
      </c>
      <c r="AR43" s="517">
        <v>1105874</v>
      </c>
      <c r="AS43" s="518">
        <v>-31772</v>
      </c>
      <c r="AT43" s="518">
        <v>35392</v>
      </c>
      <c r="AU43" s="518">
        <v>3620</v>
      </c>
      <c r="AV43" s="517">
        <v>3</v>
      </c>
      <c r="AW43" s="517">
        <v>234976</v>
      </c>
      <c r="AX43" s="518">
        <v>-11918</v>
      </c>
      <c r="AY43" s="518">
        <v>9508</v>
      </c>
      <c r="AZ43" s="518">
        <v>-2410</v>
      </c>
      <c r="BA43" s="520">
        <v>0</v>
      </c>
      <c r="BB43" s="517">
        <v>58</v>
      </c>
      <c r="BC43" s="517">
        <v>1046470</v>
      </c>
      <c r="BD43" s="518">
        <v>-64622</v>
      </c>
      <c r="BE43" s="519">
        <v>38973</v>
      </c>
      <c r="BF43" s="518">
        <v>-25649</v>
      </c>
      <c r="BG43" s="517">
        <v>1</v>
      </c>
      <c r="BH43" s="517">
        <v>127592</v>
      </c>
      <c r="BI43" s="518">
        <v>-5423</v>
      </c>
      <c r="BJ43" s="518">
        <v>6041</v>
      </c>
      <c r="BK43" s="518">
        <v>618</v>
      </c>
      <c r="BL43" s="520">
        <v>-25031</v>
      </c>
      <c r="BM43" s="517">
        <v>0</v>
      </c>
      <c r="BN43" s="518">
        <v>-25031</v>
      </c>
      <c r="BO43" s="517">
        <v>0</v>
      </c>
      <c r="BP43" s="517">
        <v>0</v>
      </c>
      <c r="BQ43" s="517">
        <v>0</v>
      </c>
      <c r="BR43" s="517">
        <v>2508</v>
      </c>
      <c r="BS43" s="517">
        <v>10628650</v>
      </c>
      <c r="BT43" s="518">
        <v>721023</v>
      </c>
      <c r="BU43" s="521">
        <v>58</v>
      </c>
      <c r="BV43" s="521">
        <v>1046470</v>
      </c>
      <c r="BW43" s="516">
        <v>38973</v>
      </c>
    </row>
    <row r="44" spans="1:75">
      <c r="A44" s="491">
        <f t="shared" si="2"/>
        <v>2007</v>
      </c>
      <c r="B44" s="491">
        <v>11</v>
      </c>
      <c r="C44" s="522">
        <v>17330623</v>
      </c>
      <c r="D44" s="531">
        <v>-784851</v>
      </c>
      <c r="E44" s="531">
        <v>16545772</v>
      </c>
      <c r="F44" s="525">
        <v>10263128</v>
      </c>
      <c r="G44" s="525">
        <v>-53142</v>
      </c>
      <c r="H44" s="522">
        <v>10209986</v>
      </c>
      <c r="I44" s="525">
        <v>3157568</v>
      </c>
      <c r="J44" s="531">
        <v>94731</v>
      </c>
      <c r="K44" s="531">
        <v>3252299</v>
      </c>
      <c r="L44" s="522">
        <v>214300</v>
      </c>
      <c r="M44" s="522">
        <v>1093920</v>
      </c>
      <c r="N44" s="522">
        <v>171120</v>
      </c>
      <c r="O44" s="525">
        <v>1265040</v>
      </c>
      <c r="P44" s="522">
        <v>31487397</v>
      </c>
      <c r="Q44" s="531">
        <v>30222357</v>
      </c>
      <c r="R44" s="531"/>
      <c r="S44" s="514">
        <v>206837</v>
      </c>
      <c r="U44" s="531"/>
      <c r="V44" s="516"/>
      <c r="W44" s="516"/>
      <c r="X44" s="516">
        <v>0</v>
      </c>
      <c r="Y44" s="518">
        <v>-25031</v>
      </c>
      <c r="Z44" s="516">
        <v>-25031</v>
      </c>
      <c r="AA44" s="513"/>
      <c r="AB44" s="517">
        <v>888</v>
      </c>
      <c r="AC44" s="517">
        <v>1692060</v>
      </c>
      <c r="AD44" s="518">
        <v>-104618</v>
      </c>
      <c r="AE44" s="518">
        <v>90003</v>
      </c>
      <c r="AF44" s="518">
        <v>-14615</v>
      </c>
      <c r="AG44" s="517">
        <v>2414</v>
      </c>
      <c r="AH44" s="517">
        <v>9994003</v>
      </c>
      <c r="AI44" s="518">
        <v>-668477</v>
      </c>
      <c r="AJ44" s="519">
        <v>700796</v>
      </c>
      <c r="AK44" s="518">
        <v>32319</v>
      </c>
      <c r="AL44" s="517">
        <v>94</v>
      </c>
      <c r="AM44" s="517">
        <v>634647</v>
      </c>
      <c r="AN44" s="518">
        <v>-39141</v>
      </c>
      <c r="AO44" s="518">
        <v>20227</v>
      </c>
      <c r="AP44" s="518">
        <v>-18914</v>
      </c>
      <c r="AQ44" s="517">
        <v>8</v>
      </c>
      <c r="AR44" s="517">
        <v>1105874</v>
      </c>
      <c r="AS44" s="518">
        <v>-31772</v>
      </c>
      <c r="AT44" s="518">
        <v>35392</v>
      </c>
      <c r="AU44" s="518">
        <v>3620</v>
      </c>
      <c r="AV44" s="517">
        <v>3</v>
      </c>
      <c r="AW44" s="517">
        <v>234976</v>
      </c>
      <c r="AX44" s="518">
        <v>-11918</v>
      </c>
      <c r="AY44" s="518">
        <v>9508</v>
      </c>
      <c r="AZ44" s="518">
        <v>-2410</v>
      </c>
      <c r="BA44" s="520">
        <v>0</v>
      </c>
      <c r="BB44" s="517">
        <v>58</v>
      </c>
      <c r="BC44" s="517">
        <v>1046470</v>
      </c>
      <c r="BD44" s="518">
        <v>-64622</v>
      </c>
      <c r="BE44" s="519">
        <v>38973</v>
      </c>
      <c r="BF44" s="518">
        <v>-25649</v>
      </c>
      <c r="BG44" s="517">
        <v>1</v>
      </c>
      <c r="BH44" s="517">
        <v>127592</v>
      </c>
      <c r="BI44" s="518">
        <v>-5423</v>
      </c>
      <c r="BJ44" s="518">
        <v>6041</v>
      </c>
      <c r="BK44" s="518">
        <v>618</v>
      </c>
      <c r="BL44" s="520">
        <v>-25031</v>
      </c>
      <c r="BM44" s="517">
        <v>0</v>
      </c>
      <c r="BN44" s="518">
        <v>-25031</v>
      </c>
      <c r="BO44" s="517">
        <v>0</v>
      </c>
      <c r="BP44" s="517">
        <v>0</v>
      </c>
      <c r="BQ44" s="517">
        <v>0</v>
      </c>
      <c r="BR44" s="517">
        <v>2508</v>
      </c>
      <c r="BS44" s="517">
        <v>10628650</v>
      </c>
      <c r="BT44" s="518">
        <v>721023</v>
      </c>
      <c r="BU44" s="521">
        <v>58</v>
      </c>
      <c r="BV44" s="521">
        <v>1046470</v>
      </c>
      <c r="BW44" s="516">
        <v>38973</v>
      </c>
    </row>
    <row r="45" spans="1:75">
      <c r="A45" s="491">
        <f t="shared" si="2"/>
        <v>2007</v>
      </c>
      <c r="B45" s="491">
        <v>12</v>
      </c>
      <c r="C45" s="522">
        <v>19287694</v>
      </c>
      <c r="D45" s="531">
        <v>1651864</v>
      </c>
      <c r="E45" s="531">
        <v>20939558</v>
      </c>
      <c r="F45" s="525">
        <v>10411356</v>
      </c>
      <c r="G45" s="525">
        <v>491398</v>
      </c>
      <c r="H45" s="522">
        <v>10902754</v>
      </c>
      <c r="I45" s="525">
        <v>2974441</v>
      </c>
      <c r="J45" s="531">
        <v>-2657</v>
      </c>
      <c r="K45" s="531">
        <v>2971784</v>
      </c>
      <c r="L45" s="522">
        <v>214446</v>
      </c>
      <c r="M45" s="522">
        <v>1252312</v>
      </c>
      <c r="N45" s="522">
        <v>188128</v>
      </c>
      <c r="O45" s="525">
        <v>1440440</v>
      </c>
      <c r="P45" s="522">
        <v>36468982</v>
      </c>
      <c r="Q45" s="531">
        <v>35028542</v>
      </c>
      <c r="R45" s="531"/>
      <c r="S45" s="514">
        <v>259462</v>
      </c>
      <c r="U45" s="531"/>
      <c r="V45" s="516"/>
      <c r="W45" s="516"/>
      <c r="X45" s="516">
        <v>0</v>
      </c>
      <c r="Y45" s="518">
        <v>-25031</v>
      </c>
      <c r="Z45" s="516">
        <v>-25031</v>
      </c>
      <c r="AA45" s="513"/>
      <c r="AB45" s="517">
        <v>888</v>
      </c>
      <c r="AC45" s="517">
        <v>1692060</v>
      </c>
      <c r="AD45" s="518">
        <v>-104618</v>
      </c>
      <c r="AE45" s="518">
        <v>90003</v>
      </c>
      <c r="AF45" s="518">
        <v>-14615</v>
      </c>
      <c r="AG45" s="517">
        <v>2414</v>
      </c>
      <c r="AH45" s="517">
        <v>9994003</v>
      </c>
      <c r="AI45" s="518">
        <v>-668477</v>
      </c>
      <c r="AJ45" s="519">
        <v>700796</v>
      </c>
      <c r="AK45" s="518">
        <v>32319</v>
      </c>
      <c r="AL45" s="517">
        <v>94</v>
      </c>
      <c r="AM45" s="517">
        <v>634647</v>
      </c>
      <c r="AN45" s="518">
        <v>-39141</v>
      </c>
      <c r="AO45" s="518">
        <v>20227</v>
      </c>
      <c r="AP45" s="518">
        <v>-18914</v>
      </c>
      <c r="AQ45" s="517">
        <v>8</v>
      </c>
      <c r="AR45" s="517">
        <v>1105874</v>
      </c>
      <c r="AS45" s="518">
        <v>-31772</v>
      </c>
      <c r="AT45" s="518">
        <v>35392</v>
      </c>
      <c r="AU45" s="518">
        <v>3620</v>
      </c>
      <c r="AV45" s="517">
        <v>3</v>
      </c>
      <c r="AW45" s="517">
        <v>234976</v>
      </c>
      <c r="AX45" s="518">
        <v>-11918</v>
      </c>
      <c r="AY45" s="518">
        <v>9508</v>
      </c>
      <c r="AZ45" s="518">
        <v>-2410</v>
      </c>
      <c r="BA45" s="520">
        <v>0</v>
      </c>
      <c r="BB45" s="517">
        <v>58</v>
      </c>
      <c r="BC45" s="517">
        <v>1046470</v>
      </c>
      <c r="BD45" s="518">
        <v>-64622</v>
      </c>
      <c r="BE45" s="519">
        <v>38973</v>
      </c>
      <c r="BF45" s="518">
        <v>-25649</v>
      </c>
      <c r="BG45" s="517">
        <v>1</v>
      </c>
      <c r="BH45" s="517">
        <v>127592</v>
      </c>
      <c r="BI45" s="518">
        <v>-5423</v>
      </c>
      <c r="BJ45" s="518">
        <v>6041</v>
      </c>
      <c r="BK45" s="518">
        <v>618</v>
      </c>
      <c r="BL45" s="520">
        <v>-25031</v>
      </c>
      <c r="BM45" s="517">
        <v>0</v>
      </c>
      <c r="BN45" s="518">
        <v>-25031</v>
      </c>
      <c r="BO45" s="517">
        <v>0</v>
      </c>
      <c r="BP45" s="517">
        <v>0</v>
      </c>
      <c r="BQ45" s="517">
        <v>0</v>
      </c>
      <c r="BR45" s="517">
        <v>2508</v>
      </c>
      <c r="BS45" s="517">
        <v>10628650</v>
      </c>
      <c r="BT45" s="518">
        <v>721023</v>
      </c>
      <c r="BU45" s="521">
        <v>58</v>
      </c>
      <c r="BV45" s="521">
        <v>1046470</v>
      </c>
      <c r="BW45" s="516">
        <v>38973</v>
      </c>
    </row>
    <row r="46" spans="1:75">
      <c r="B46" s="492" t="s">
        <v>112</v>
      </c>
      <c r="C46" s="525">
        <v>261136793</v>
      </c>
      <c r="D46" s="513">
        <v>1178130</v>
      </c>
      <c r="E46" s="513">
        <v>262314923</v>
      </c>
      <c r="F46" s="513">
        <v>134479568</v>
      </c>
      <c r="G46" s="513">
        <v>613106</v>
      </c>
      <c r="H46" s="531">
        <v>135092674</v>
      </c>
      <c r="I46" s="513">
        <v>40926595</v>
      </c>
      <c r="J46" s="513">
        <v>52619</v>
      </c>
      <c r="K46" s="513">
        <v>40979214</v>
      </c>
      <c r="L46" s="531">
        <v>2561448</v>
      </c>
      <c r="M46" s="531">
        <v>14944116</v>
      </c>
      <c r="N46" s="531">
        <v>2461471</v>
      </c>
      <c r="O46" s="531">
        <v>17405587</v>
      </c>
      <c r="P46" s="531">
        <v>458353846</v>
      </c>
      <c r="Q46" s="531">
        <v>440948259</v>
      </c>
      <c r="R46" s="531"/>
      <c r="S46" s="514">
        <v>-2112883</v>
      </c>
      <c r="U46" s="531"/>
      <c r="V46" s="531"/>
      <c r="W46" s="531"/>
      <c r="X46" s="516">
        <v>0</v>
      </c>
      <c r="Y46" s="531">
        <v>-147360</v>
      </c>
      <c r="Z46" s="531">
        <v>-147360</v>
      </c>
      <c r="AA46" s="531"/>
      <c r="AB46" s="533"/>
      <c r="AC46" s="533">
        <v>20304720</v>
      </c>
      <c r="AD46" s="534">
        <v>-1255416</v>
      </c>
      <c r="AE46" s="534">
        <v>1080036</v>
      </c>
      <c r="AF46" s="534">
        <v>-175380</v>
      </c>
      <c r="AG46" s="533"/>
      <c r="AH46" s="533">
        <v>135798748</v>
      </c>
      <c r="AI46" s="534">
        <v>-8021724</v>
      </c>
      <c r="AJ46" s="535">
        <v>8295848</v>
      </c>
      <c r="AK46" s="534">
        <v>274124</v>
      </c>
      <c r="AL46" s="533"/>
      <c r="AM46" s="533">
        <v>7615764</v>
      </c>
      <c r="AN46" s="534">
        <v>-469692</v>
      </c>
      <c r="AO46" s="534">
        <v>356428</v>
      </c>
      <c r="AP46" s="534">
        <v>-113264</v>
      </c>
      <c r="AQ46" s="533"/>
      <c r="AR46" s="533">
        <v>13270488</v>
      </c>
      <c r="AS46" s="534">
        <v>-381264</v>
      </c>
      <c r="AT46" s="534">
        <v>424704</v>
      </c>
      <c r="AU46" s="534">
        <v>43440</v>
      </c>
      <c r="AV46" s="533"/>
      <c r="AW46" s="533">
        <v>2819712</v>
      </c>
      <c r="AX46" s="534">
        <v>-143016</v>
      </c>
      <c r="AY46" s="534">
        <v>114096</v>
      </c>
      <c r="AZ46" s="534">
        <v>-28920</v>
      </c>
      <c r="BA46" s="536">
        <v>0</v>
      </c>
      <c r="BB46" s="533"/>
      <c r="BC46" s="533">
        <v>11841528</v>
      </c>
      <c r="BD46" s="534">
        <v>-775464</v>
      </c>
      <c r="BE46" s="535">
        <v>620688</v>
      </c>
      <c r="BF46" s="534">
        <v>-154776</v>
      </c>
      <c r="BG46" s="533"/>
      <c r="BH46" s="533">
        <v>1531104</v>
      </c>
      <c r="BI46" s="534">
        <v>-65076</v>
      </c>
      <c r="BJ46" s="534">
        <v>72492</v>
      </c>
      <c r="BK46" s="534">
        <v>7416</v>
      </c>
      <c r="BL46" s="536">
        <v>-147360</v>
      </c>
      <c r="BM46" s="517">
        <v>0</v>
      </c>
      <c r="BN46" s="534">
        <v>-147360</v>
      </c>
      <c r="BO46" s="517">
        <v>0</v>
      </c>
      <c r="BP46" s="517">
        <v>0</v>
      </c>
      <c r="BQ46" s="517">
        <v>0</v>
      </c>
      <c r="BS46" s="533">
        <v>143414512</v>
      </c>
      <c r="BT46" s="534">
        <v>8652276</v>
      </c>
      <c r="BV46" s="533">
        <v>11841528</v>
      </c>
      <c r="BW46" s="534">
        <v>620688</v>
      </c>
    </row>
    <row r="47" spans="1:75">
      <c r="A47" s="491">
        <f t="shared" ref="A47:A58" si="3">A34+1</f>
        <v>2008</v>
      </c>
      <c r="B47" s="491">
        <v>1</v>
      </c>
      <c r="C47" s="522">
        <v>23860728</v>
      </c>
      <c r="D47" s="531">
        <v>534427</v>
      </c>
      <c r="E47" s="531">
        <v>24395155</v>
      </c>
      <c r="F47" s="525">
        <v>10857880</v>
      </c>
      <c r="G47" s="525">
        <v>-829057</v>
      </c>
      <c r="H47" s="522">
        <v>10028823</v>
      </c>
      <c r="I47" s="525">
        <v>3031583</v>
      </c>
      <c r="J47" s="531">
        <v>-165738</v>
      </c>
      <c r="K47" s="531">
        <v>2865845</v>
      </c>
      <c r="L47" s="522">
        <v>214647</v>
      </c>
      <c r="M47" s="522">
        <v>2015568</v>
      </c>
      <c r="N47" s="522">
        <v>209646</v>
      </c>
      <c r="O47" s="525">
        <v>2225214</v>
      </c>
      <c r="P47" s="522">
        <v>39729684</v>
      </c>
      <c r="Q47" s="531">
        <v>37504470</v>
      </c>
      <c r="R47" s="531"/>
      <c r="S47" s="514">
        <v>294129</v>
      </c>
      <c r="U47" s="531"/>
      <c r="V47" s="516"/>
      <c r="W47" s="516"/>
      <c r="X47" s="516">
        <v>0</v>
      </c>
      <c r="Y47" s="518">
        <v>-25031</v>
      </c>
      <c r="Z47" s="516">
        <v>-25031</v>
      </c>
      <c r="AA47" s="513"/>
      <c r="AB47" s="517">
        <v>888</v>
      </c>
      <c r="AC47" s="517">
        <v>1692060</v>
      </c>
      <c r="AD47" s="518">
        <v>-104618</v>
      </c>
      <c r="AE47" s="518">
        <v>90003</v>
      </c>
      <c r="AF47" s="518">
        <v>-14615</v>
      </c>
      <c r="AG47" s="517">
        <v>2414</v>
      </c>
      <c r="AH47" s="517">
        <v>9994003</v>
      </c>
      <c r="AI47" s="518">
        <v>-668477</v>
      </c>
      <c r="AJ47" s="519">
        <v>700796</v>
      </c>
      <c r="AK47" s="518">
        <v>32319</v>
      </c>
      <c r="AL47" s="517">
        <v>94</v>
      </c>
      <c r="AM47" s="517">
        <v>634647</v>
      </c>
      <c r="AN47" s="518">
        <v>-39141</v>
      </c>
      <c r="AO47" s="518">
        <v>20227</v>
      </c>
      <c r="AP47" s="518">
        <v>-18914</v>
      </c>
      <c r="AQ47" s="517">
        <v>8</v>
      </c>
      <c r="AR47" s="517">
        <v>1105874</v>
      </c>
      <c r="AS47" s="518">
        <v>-31772</v>
      </c>
      <c r="AT47" s="518">
        <v>35392</v>
      </c>
      <c r="AU47" s="518">
        <v>3620</v>
      </c>
      <c r="AV47" s="517">
        <v>3</v>
      </c>
      <c r="AW47" s="517">
        <v>234976</v>
      </c>
      <c r="AX47" s="518">
        <v>-11918</v>
      </c>
      <c r="AY47" s="518">
        <v>9508</v>
      </c>
      <c r="AZ47" s="518">
        <v>-2410</v>
      </c>
      <c r="BA47" s="520">
        <v>0</v>
      </c>
      <c r="BB47" s="517">
        <v>58</v>
      </c>
      <c r="BC47" s="517">
        <v>1046470</v>
      </c>
      <c r="BD47" s="518">
        <v>-64622</v>
      </c>
      <c r="BE47" s="519">
        <v>38973</v>
      </c>
      <c r="BF47" s="518">
        <v>-25649</v>
      </c>
      <c r="BG47" s="517">
        <v>1</v>
      </c>
      <c r="BH47" s="517">
        <v>127592</v>
      </c>
      <c r="BI47" s="518">
        <v>-5423</v>
      </c>
      <c r="BJ47" s="518">
        <v>6041</v>
      </c>
      <c r="BK47" s="518">
        <v>618</v>
      </c>
      <c r="BL47" s="520">
        <v>-25031</v>
      </c>
      <c r="BM47" s="517">
        <v>0</v>
      </c>
      <c r="BN47" s="518">
        <v>-25031</v>
      </c>
      <c r="BO47" s="517">
        <v>0</v>
      </c>
      <c r="BP47" s="517">
        <v>0</v>
      </c>
      <c r="BQ47" s="517">
        <v>0</v>
      </c>
      <c r="BR47" s="517">
        <v>2508</v>
      </c>
      <c r="BS47" s="517">
        <v>10628650</v>
      </c>
      <c r="BT47" s="518">
        <v>721023</v>
      </c>
      <c r="BU47" s="521">
        <v>58</v>
      </c>
      <c r="BV47" s="521">
        <v>1046470</v>
      </c>
      <c r="BW47" s="516">
        <v>38973</v>
      </c>
    </row>
    <row r="48" spans="1:75">
      <c r="A48" s="491">
        <f t="shared" si="3"/>
        <v>2008</v>
      </c>
      <c r="B48" s="491">
        <v>2</v>
      </c>
      <c r="C48" s="522">
        <v>21847987</v>
      </c>
      <c r="D48" s="531">
        <v>-2075271</v>
      </c>
      <c r="E48" s="531">
        <v>19772716</v>
      </c>
      <c r="F48" s="525">
        <v>10717228</v>
      </c>
      <c r="G48" s="525">
        <v>-818737</v>
      </c>
      <c r="H48" s="522">
        <v>9898491</v>
      </c>
      <c r="I48" s="525">
        <v>2942356</v>
      </c>
      <c r="J48" s="531">
        <v>-46669</v>
      </c>
      <c r="K48" s="531">
        <v>2895687</v>
      </c>
      <c r="L48" s="522">
        <v>214831</v>
      </c>
      <c r="M48" s="522">
        <v>1712033</v>
      </c>
      <c r="N48" s="522">
        <v>179977</v>
      </c>
      <c r="O48" s="525">
        <v>1892010</v>
      </c>
      <c r="P48" s="522">
        <v>34673735</v>
      </c>
      <c r="Q48" s="531">
        <v>32781725</v>
      </c>
      <c r="R48" s="531"/>
      <c r="S48" s="514">
        <v>136699</v>
      </c>
      <c r="U48" s="531"/>
      <c r="V48" s="516"/>
      <c r="W48" s="516"/>
      <c r="X48" s="516">
        <v>0</v>
      </c>
      <c r="Y48" s="518">
        <v>-25031</v>
      </c>
      <c r="Z48" s="516">
        <v>-25031</v>
      </c>
      <c r="AA48" s="513"/>
      <c r="AB48" s="517">
        <v>888</v>
      </c>
      <c r="AC48" s="517">
        <v>1692060</v>
      </c>
      <c r="AD48" s="518">
        <v>-104618</v>
      </c>
      <c r="AE48" s="518">
        <v>90003</v>
      </c>
      <c r="AF48" s="518">
        <v>-14615</v>
      </c>
      <c r="AG48" s="517">
        <v>2414</v>
      </c>
      <c r="AH48" s="517">
        <v>9994003</v>
      </c>
      <c r="AI48" s="518">
        <v>-668477</v>
      </c>
      <c r="AJ48" s="519">
        <v>700796</v>
      </c>
      <c r="AK48" s="518">
        <v>32319</v>
      </c>
      <c r="AL48" s="517">
        <v>94</v>
      </c>
      <c r="AM48" s="517">
        <v>634647</v>
      </c>
      <c r="AN48" s="518">
        <v>-39141</v>
      </c>
      <c r="AO48" s="518">
        <v>20227</v>
      </c>
      <c r="AP48" s="518">
        <v>-18914</v>
      </c>
      <c r="AQ48" s="517">
        <v>8</v>
      </c>
      <c r="AR48" s="517">
        <v>1105874</v>
      </c>
      <c r="AS48" s="518">
        <v>-31772</v>
      </c>
      <c r="AT48" s="518">
        <v>35392</v>
      </c>
      <c r="AU48" s="518">
        <v>3620</v>
      </c>
      <c r="AV48" s="517">
        <v>3</v>
      </c>
      <c r="AW48" s="517">
        <v>234976</v>
      </c>
      <c r="AX48" s="518">
        <v>-11918</v>
      </c>
      <c r="AY48" s="518">
        <v>9508</v>
      </c>
      <c r="AZ48" s="518">
        <v>-2410</v>
      </c>
      <c r="BA48" s="520">
        <v>0</v>
      </c>
      <c r="BB48" s="517">
        <v>58</v>
      </c>
      <c r="BC48" s="517">
        <v>1046470</v>
      </c>
      <c r="BD48" s="518">
        <v>-64622</v>
      </c>
      <c r="BE48" s="519">
        <v>38973</v>
      </c>
      <c r="BF48" s="518">
        <v>-25649</v>
      </c>
      <c r="BG48" s="517">
        <v>1</v>
      </c>
      <c r="BH48" s="517">
        <v>127592</v>
      </c>
      <c r="BI48" s="518">
        <v>-5423</v>
      </c>
      <c r="BJ48" s="518">
        <v>6041</v>
      </c>
      <c r="BK48" s="518">
        <v>618</v>
      </c>
      <c r="BL48" s="520">
        <v>-25031</v>
      </c>
      <c r="BM48" s="517">
        <v>0</v>
      </c>
      <c r="BN48" s="518">
        <v>-25031</v>
      </c>
      <c r="BO48" s="517">
        <v>0</v>
      </c>
      <c r="BP48" s="517">
        <v>0</v>
      </c>
      <c r="BQ48" s="517">
        <v>0</v>
      </c>
      <c r="BR48" s="517">
        <v>2508</v>
      </c>
      <c r="BS48" s="517">
        <v>10628650</v>
      </c>
      <c r="BT48" s="518">
        <v>721023</v>
      </c>
      <c r="BU48" s="521">
        <v>58</v>
      </c>
      <c r="BV48" s="521">
        <v>1046470</v>
      </c>
      <c r="BW48" s="516">
        <v>38973</v>
      </c>
    </row>
    <row r="49" spans="1:75">
      <c r="A49" s="491">
        <f t="shared" si="3"/>
        <v>2008</v>
      </c>
      <c r="B49" s="491">
        <v>3</v>
      </c>
      <c r="C49" s="522">
        <v>18126853</v>
      </c>
      <c r="D49" s="531">
        <v>-53702</v>
      </c>
      <c r="E49" s="531">
        <v>18073151</v>
      </c>
      <c r="F49" s="525">
        <v>10288468</v>
      </c>
      <c r="G49" s="525">
        <v>573142</v>
      </c>
      <c r="H49" s="522">
        <v>10861610</v>
      </c>
      <c r="I49" s="525">
        <v>3060759</v>
      </c>
      <c r="J49" s="531">
        <v>97637</v>
      </c>
      <c r="K49" s="531">
        <v>3158396</v>
      </c>
      <c r="L49" s="522">
        <v>215029</v>
      </c>
      <c r="M49" s="522">
        <v>1633679</v>
      </c>
      <c r="N49" s="522">
        <v>175590</v>
      </c>
      <c r="O49" s="525">
        <v>1809269</v>
      </c>
      <c r="P49" s="522">
        <v>34117455</v>
      </c>
      <c r="Q49" s="531">
        <v>32308186</v>
      </c>
      <c r="R49" s="531"/>
      <c r="S49" s="514">
        <v>139164</v>
      </c>
      <c r="U49" s="531"/>
      <c r="V49" s="516"/>
      <c r="W49" s="516"/>
      <c r="X49" s="516">
        <v>0</v>
      </c>
      <c r="Y49" s="518">
        <v>-25031</v>
      </c>
      <c r="Z49" s="516">
        <v>-25031</v>
      </c>
      <c r="AA49" s="513"/>
      <c r="AB49" s="517">
        <v>888</v>
      </c>
      <c r="AC49" s="517">
        <v>1692060</v>
      </c>
      <c r="AD49" s="518">
        <v>-104618</v>
      </c>
      <c r="AE49" s="518">
        <v>90003</v>
      </c>
      <c r="AF49" s="518">
        <v>-14615</v>
      </c>
      <c r="AG49" s="517">
        <v>2414</v>
      </c>
      <c r="AH49" s="517">
        <v>9994003</v>
      </c>
      <c r="AI49" s="518">
        <v>-668477</v>
      </c>
      <c r="AJ49" s="519">
        <v>700796</v>
      </c>
      <c r="AK49" s="518">
        <v>32319</v>
      </c>
      <c r="AL49" s="517">
        <v>94</v>
      </c>
      <c r="AM49" s="517">
        <v>634647</v>
      </c>
      <c r="AN49" s="518">
        <v>-39141</v>
      </c>
      <c r="AO49" s="518">
        <v>20227</v>
      </c>
      <c r="AP49" s="518">
        <v>-18914</v>
      </c>
      <c r="AQ49" s="517">
        <v>8</v>
      </c>
      <c r="AR49" s="517">
        <v>1105874</v>
      </c>
      <c r="AS49" s="518">
        <v>-31772</v>
      </c>
      <c r="AT49" s="518">
        <v>35392</v>
      </c>
      <c r="AU49" s="518">
        <v>3620</v>
      </c>
      <c r="AV49" s="517">
        <v>3</v>
      </c>
      <c r="AW49" s="517">
        <v>234976</v>
      </c>
      <c r="AX49" s="518">
        <v>-11918</v>
      </c>
      <c r="AY49" s="518">
        <v>9508</v>
      </c>
      <c r="AZ49" s="518">
        <v>-2410</v>
      </c>
      <c r="BA49" s="520">
        <v>0</v>
      </c>
      <c r="BB49" s="517">
        <v>58</v>
      </c>
      <c r="BC49" s="517">
        <v>1046470</v>
      </c>
      <c r="BD49" s="518">
        <v>-64622</v>
      </c>
      <c r="BE49" s="519">
        <v>38973</v>
      </c>
      <c r="BF49" s="518">
        <v>-25649</v>
      </c>
      <c r="BG49" s="517">
        <v>1</v>
      </c>
      <c r="BH49" s="517">
        <v>127592</v>
      </c>
      <c r="BI49" s="518">
        <v>-5423</v>
      </c>
      <c r="BJ49" s="518">
        <v>6041</v>
      </c>
      <c r="BK49" s="518">
        <v>618</v>
      </c>
      <c r="BL49" s="520">
        <v>-25031</v>
      </c>
      <c r="BM49" s="517">
        <v>0</v>
      </c>
      <c r="BN49" s="518">
        <v>-25031</v>
      </c>
      <c r="BO49" s="517">
        <v>0</v>
      </c>
      <c r="BP49" s="517">
        <v>0</v>
      </c>
      <c r="BQ49" s="517">
        <v>0</v>
      </c>
      <c r="BR49" s="517">
        <v>2508</v>
      </c>
      <c r="BS49" s="517">
        <v>10628650</v>
      </c>
      <c r="BT49" s="518">
        <v>721023</v>
      </c>
      <c r="BU49" s="521">
        <v>58</v>
      </c>
      <c r="BV49" s="521">
        <v>1046470</v>
      </c>
      <c r="BW49" s="516">
        <v>38973</v>
      </c>
    </row>
    <row r="50" spans="1:75">
      <c r="A50" s="491">
        <f t="shared" si="3"/>
        <v>2008</v>
      </c>
      <c r="B50" s="491">
        <v>4</v>
      </c>
      <c r="C50" s="522">
        <v>18131378</v>
      </c>
      <c r="D50" s="531">
        <v>78587</v>
      </c>
      <c r="E50" s="531">
        <v>18209965</v>
      </c>
      <c r="F50" s="525">
        <v>10532487</v>
      </c>
      <c r="G50" s="525">
        <v>349243</v>
      </c>
      <c r="H50" s="522">
        <v>10881730</v>
      </c>
      <c r="I50" s="525">
        <v>3077450</v>
      </c>
      <c r="J50" s="531">
        <v>28319</v>
      </c>
      <c r="K50" s="531">
        <v>3105769</v>
      </c>
      <c r="L50" s="522">
        <v>215165</v>
      </c>
      <c r="M50" s="522">
        <v>1513419</v>
      </c>
      <c r="N50" s="522">
        <v>182709</v>
      </c>
      <c r="O50" s="525">
        <v>1696128</v>
      </c>
      <c r="P50" s="522">
        <v>34108757</v>
      </c>
      <c r="Q50" s="531">
        <v>32412629</v>
      </c>
      <c r="R50" s="531"/>
      <c r="S50" s="514">
        <v>258036</v>
      </c>
      <c r="U50" s="531"/>
      <c r="V50" s="516"/>
      <c r="W50" s="516"/>
      <c r="X50" s="516">
        <v>0</v>
      </c>
      <c r="Y50" s="518">
        <v>-25031</v>
      </c>
      <c r="Z50" s="516">
        <v>-25031</v>
      </c>
      <c r="AA50" s="513"/>
      <c r="AB50" s="517">
        <v>888</v>
      </c>
      <c r="AC50" s="517">
        <v>1692060</v>
      </c>
      <c r="AD50" s="518">
        <v>-104618</v>
      </c>
      <c r="AE50" s="518">
        <v>90003</v>
      </c>
      <c r="AF50" s="518">
        <v>-14615</v>
      </c>
      <c r="AG50" s="517">
        <v>2414</v>
      </c>
      <c r="AH50" s="517">
        <v>9994003</v>
      </c>
      <c r="AI50" s="518">
        <v>-668477</v>
      </c>
      <c r="AJ50" s="519">
        <v>700796</v>
      </c>
      <c r="AK50" s="518">
        <v>32319</v>
      </c>
      <c r="AL50" s="517">
        <v>94</v>
      </c>
      <c r="AM50" s="517">
        <v>634647</v>
      </c>
      <c r="AN50" s="518">
        <v>-39141</v>
      </c>
      <c r="AO50" s="518">
        <v>20227</v>
      </c>
      <c r="AP50" s="518">
        <v>-18914</v>
      </c>
      <c r="AQ50" s="517">
        <v>8</v>
      </c>
      <c r="AR50" s="517">
        <v>1105874</v>
      </c>
      <c r="AS50" s="518">
        <v>-31772</v>
      </c>
      <c r="AT50" s="518">
        <v>35392</v>
      </c>
      <c r="AU50" s="518">
        <v>3620</v>
      </c>
      <c r="AV50" s="517">
        <v>3</v>
      </c>
      <c r="AW50" s="517">
        <v>234976</v>
      </c>
      <c r="AX50" s="518">
        <v>-11918</v>
      </c>
      <c r="AY50" s="518">
        <v>9508</v>
      </c>
      <c r="AZ50" s="518">
        <v>-2410</v>
      </c>
      <c r="BA50" s="520">
        <v>0</v>
      </c>
      <c r="BB50" s="517">
        <v>58</v>
      </c>
      <c r="BC50" s="517">
        <v>1046470</v>
      </c>
      <c r="BD50" s="518">
        <v>-64622</v>
      </c>
      <c r="BE50" s="519">
        <v>38973</v>
      </c>
      <c r="BF50" s="518">
        <v>-25649</v>
      </c>
      <c r="BG50" s="517">
        <v>1</v>
      </c>
      <c r="BH50" s="517">
        <v>127592</v>
      </c>
      <c r="BI50" s="518">
        <v>-5423</v>
      </c>
      <c r="BJ50" s="518">
        <v>6041</v>
      </c>
      <c r="BK50" s="518">
        <v>618</v>
      </c>
      <c r="BL50" s="520">
        <v>-25031</v>
      </c>
      <c r="BM50" s="517">
        <v>0</v>
      </c>
      <c r="BN50" s="518">
        <v>-25031</v>
      </c>
      <c r="BO50" s="517">
        <v>0</v>
      </c>
      <c r="BP50" s="517">
        <v>0</v>
      </c>
      <c r="BQ50" s="517">
        <v>0</v>
      </c>
      <c r="BR50" s="517">
        <v>2508</v>
      </c>
      <c r="BS50" s="517">
        <v>10628650</v>
      </c>
      <c r="BT50" s="518">
        <v>721023</v>
      </c>
      <c r="BU50" s="521">
        <v>58</v>
      </c>
      <c r="BV50" s="521">
        <v>1046470</v>
      </c>
      <c r="BW50" s="516">
        <v>38973</v>
      </c>
    </row>
    <row r="51" spans="1:75">
      <c r="A51" s="491">
        <f t="shared" si="3"/>
        <v>2008</v>
      </c>
      <c r="B51" s="491">
        <v>5</v>
      </c>
      <c r="C51" s="522">
        <v>19195838</v>
      </c>
      <c r="D51" s="531">
        <v>2946809</v>
      </c>
      <c r="E51" s="531">
        <v>22142647</v>
      </c>
      <c r="F51" s="525">
        <v>11115228</v>
      </c>
      <c r="G51" s="525">
        <v>1697132</v>
      </c>
      <c r="H51" s="522">
        <v>12812360</v>
      </c>
      <c r="I51" s="525">
        <v>3449546</v>
      </c>
      <c r="J51" s="531">
        <v>184880</v>
      </c>
      <c r="K51" s="531">
        <v>3634426</v>
      </c>
      <c r="L51" s="522">
        <v>215374</v>
      </c>
      <c r="M51" s="522">
        <v>1792262</v>
      </c>
      <c r="N51" s="522">
        <v>217401</v>
      </c>
      <c r="O51" s="525">
        <v>2009663</v>
      </c>
      <c r="P51" s="522">
        <v>40814470</v>
      </c>
      <c r="Q51" s="531">
        <v>38804807</v>
      </c>
      <c r="R51" s="531"/>
      <c r="S51" s="514">
        <v>-899416</v>
      </c>
      <c r="U51" s="531"/>
      <c r="V51" s="516"/>
      <c r="W51" s="516"/>
      <c r="X51" s="516">
        <v>0</v>
      </c>
      <c r="Y51" s="518">
        <v>-25031</v>
      </c>
      <c r="Z51" s="516">
        <v>-25031</v>
      </c>
      <c r="AA51" s="513"/>
      <c r="AB51" s="517">
        <v>888</v>
      </c>
      <c r="AC51" s="517">
        <v>1692060</v>
      </c>
      <c r="AD51" s="518">
        <v>-104618</v>
      </c>
      <c r="AE51" s="518">
        <v>90003</v>
      </c>
      <c r="AF51" s="518">
        <v>-14615</v>
      </c>
      <c r="AG51" s="517">
        <v>2414</v>
      </c>
      <c r="AH51" s="517">
        <v>9994003</v>
      </c>
      <c r="AI51" s="518">
        <v>-668477</v>
      </c>
      <c r="AJ51" s="519">
        <v>700796</v>
      </c>
      <c r="AK51" s="518">
        <v>32319</v>
      </c>
      <c r="AL51" s="517">
        <v>94</v>
      </c>
      <c r="AM51" s="517">
        <v>634647</v>
      </c>
      <c r="AN51" s="518">
        <v>-39141</v>
      </c>
      <c r="AO51" s="518">
        <v>20227</v>
      </c>
      <c r="AP51" s="518">
        <v>-18914</v>
      </c>
      <c r="AQ51" s="517">
        <v>8</v>
      </c>
      <c r="AR51" s="517">
        <v>1105874</v>
      </c>
      <c r="AS51" s="518">
        <v>-31772</v>
      </c>
      <c r="AT51" s="518">
        <v>35392</v>
      </c>
      <c r="AU51" s="518">
        <v>3620</v>
      </c>
      <c r="AV51" s="517">
        <v>3</v>
      </c>
      <c r="AW51" s="517">
        <v>234976</v>
      </c>
      <c r="AX51" s="518">
        <v>-11918</v>
      </c>
      <c r="AY51" s="518">
        <v>9508</v>
      </c>
      <c r="AZ51" s="518">
        <v>-2410</v>
      </c>
      <c r="BA51" s="520">
        <v>0</v>
      </c>
      <c r="BB51" s="517">
        <v>58</v>
      </c>
      <c r="BC51" s="517">
        <v>1046470</v>
      </c>
      <c r="BD51" s="518">
        <v>-64622</v>
      </c>
      <c r="BE51" s="519">
        <v>38973</v>
      </c>
      <c r="BF51" s="518">
        <v>-25649</v>
      </c>
      <c r="BG51" s="517">
        <v>1</v>
      </c>
      <c r="BH51" s="517">
        <v>127592</v>
      </c>
      <c r="BI51" s="518">
        <v>-5423</v>
      </c>
      <c r="BJ51" s="518">
        <v>6041</v>
      </c>
      <c r="BK51" s="518">
        <v>618</v>
      </c>
      <c r="BL51" s="520">
        <v>-25031</v>
      </c>
      <c r="BM51" s="517">
        <v>0</v>
      </c>
      <c r="BN51" s="518">
        <v>-25031</v>
      </c>
      <c r="BO51" s="517">
        <v>0</v>
      </c>
      <c r="BP51" s="517">
        <v>0</v>
      </c>
      <c r="BQ51" s="517">
        <v>0</v>
      </c>
      <c r="BR51" s="517">
        <v>2508</v>
      </c>
      <c r="BS51" s="517">
        <v>10628650</v>
      </c>
      <c r="BT51" s="518">
        <v>721023</v>
      </c>
      <c r="BU51" s="521">
        <v>58</v>
      </c>
      <c r="BV51" s="521">
        <v>1046470</v>
      </c>
      <c r="BW51" s="516">
        <v>38973</v>
      </c>
    </row>
    <row r="52" spans="1:75">
      <c r="A52" s="491">
        <f t="shared" si="3"/>
        <v>2008</v>
      </c>
      <c r="B52" s="491">
        <v>6</v>
      </c>
      <c r="C52" s="522">
        <v>24875035</v>
      </c>
      <c r="D52" s="531">
        <v>2105315</v>
      </c>
      <c r="E52" s="531">
        <v>26980350</v>
      </c>
      <c r="F52" s="525">
        <v>12556764</v>
      </c>
      <c r="G52" s="525">
        <v>180721</v>
      </c>
      <c r="H52" s="522">
        <v>12737485</v>
      </c>
      <c r="I52" s="525">
        <v>4061141</v>
      </c>
      <c r="J52" s="531">
        <v>-12856</v>
      </c>
      <c r="K52" s="531">
        <v>4048285</v>
      </c>
      <c r="L52" s="522">
        <v>215702</v>
      </c>
      <c r="M52" s="522">
        <v>1999636</v>
      </c>
      <c r="N52" s="522">
        <v>234973</v>
      </c>
      <c r="O52" s="525">
        <v>2234609</v>
      </c>
      <c r="P52" s="522">
        <v>46216431</v>
      </c>
      <c r="Q52" s="531">
        <v>43981822</v>
      </c>
      <c r="R52" s="531"/>
      <c r="S52" s="514">
        <v>-626057</v>
      </c>
      <c r="U52" s="531"/>
      <c r="V52" s="516"/>
      <c r="W52" s="516"/>
      <c r="X52" s="516">
        <v>0</v>
      </c>
      <c r="Y52" s="518">
        <v>13222</v>
      </c>
      <c r="Z52" s="516">
        <v>13222</v>
      </c>
      <c r="AA52" s="513"/>
      <c r="AB52" s="517">
        <v>888</v>
      </c>
      <c r="AC52" s="517">
        <v>1692060</v>
      </c>
      <c r="AD52" s="518">
        <v>-104618</v>
      </c>
      <c r="AE52" s="518">
        <v>90003</v>
      </c>
      <c r="AF52" s="518">
        <v>-14615</v>
      </c>
      <c r="AG52" s="517">
        <v>2414</v>
      </c>
      <c r="AH52" s="517">
        <v>13961681</v>
      </c>
      <c r="AI52" s="518">
        <v>-668477</v>
      </c>
      <c r="AJ52" s="519">
        <v>672370</v>
      </c>
      <c r="AK52" s="518">
        <v>3893</v>
      </c>
      <c r="AL52" s="517">
        <v>94</v>
      </c>
      <c r="AM52" s="517">
        <v>634647</v>
      </c>
      <c r="AN52" s="518">
        <v>-39141</v>
      </c>
      <c r="AO52" s="518">
        <v>48653</v>
      </c>
      <c r="AP52" s="518">
        <v>9512</v>
      </c>
      <c r="AQ52" s="517">
        <v>8</v>
      </c>
      <c r="AR52" s="517">
        <v>1105874</v>
      </c>
      <c r="AS52" s="518">
        <v>-31772</v>
      </c>
      <c r="AT52" s="518">
        <v>35392</v>
      </c>
      <c r="AU52" s="518">
        <v>3620</v>
      </c>
      <c r="AV52" s="517">
        <v>3</v>
      </c>
      <c r="AW52" s="517">
        <v>234976</v>
      </c>
      <c r="AX52" s="518">
        <v>-11918</v>
      </c>
      <c r="AY52" s="518">
        <v>9508</v>
      </c>
      <c r="AZ52" s="518">
        <v>-2410</v>
      </c>
      <c r="BA52" s="520">
        <v>0</v>
      </c>
      <c r="BB52" s="517">
        <v>58</v>
      </c>
      <c r="BC52" s="517">
        <v>867442</v>
      </c>
      <c r="BD52" s="518">
        <v>-64622</v>
      </c>
      <c r="BE52" s="519">
        <v>77226</v>
      </c>
      <c r="BF52" s="518">
        <v>12604</v>
      </c>
      <c r="BG52" s="517">
        <v>1</v>
      </c>
      <c r="BH52" s="517">
        <v>127592</v>
      </c>
      <c r="BI52" s="518">
        <v>-5423</v>
      </c>
      <c r="BJ52" s="518">
        <v>6041</v>
      </c>
      <c r="BK52" s="518">
        <v>618</v>
      </c>
      <c r="BL52" s="520">
        <v>13222</v>
      </c>
      <c r="BM52" s="517">
        <v>0</v>
      </c>
      <c r="BN52" s="518">
        <v>13222</v>
      </c>
      <c r="BO52" s="517">
        <v>0</v>
      </c>
      <c r="BP52" s="517">
        <v>0</v>
      </c>
      <c r="BQ52" s="517">
        <v>0</v>
      </c>
      <c r="BR52" s="517">
        <v>2508</v>
      </c>
      <c r="BS52" s="517">
        <v>14596328</v>
      </c>
      <c r="BT52" s="518">
        <v>721023</v>
      </c>
      <c r="BU52" s="521">
        <v>58</v>
      </c>
      <c r="BV52" s="521">
        <v>867442</v>
      </c>
      <c r="BW52" s="516">
        <v>77226</v>
      </c>
    </row>
    <row r="53" spans="1:75">
      <c r="A53" s="491">
        <f t="shared" si="3"/>
        <v>2008</v>
      </c>
      <c r="B53" s="491">
        <v>7</v>
      </c>
      <c r="C53" s="522">
        <v>27764391</v>
      </c>
      <c r="D53" s="531">
        <v>1176941</v>
      </c>
      <c r="E53" s="531">
        <v>28941332</v>
      </c>
      <c r="F53" s="525">
        <v>13023916</v>
      </c>
      <c r="G53" s="525">
        <v>28774</v>
      </c>
      <c r="H53" s="522">
        <v>13052690</v>
      </c>
      <c r="I53" s="525">
        <v>4167419</v>
      </c>
      <c r="J53" s="531">
        <v>-61089</v>
      </c>
      <c r="K53" s="531">
        <v>4106330</v>
      </c>
      <c r="L53" s="522">
        <v>215813</v>
      </c>
      <c r="M53" s="522">
        <v>2130781</v>
      </c>
      <c r="N53" s="522">
        <v>255243</v>
      </c>
      <c r="O53" s="525">
        <v>2386024</v>
      </c>
      <c r="P53" s="522">
        <v>48702189</v>
      </c>
      <c r="Q53" s="531">
        <v>46316165</v>
      </c>
      <c r="R53" s="531"/>
      <c r="S53" s="514">
        <v>177671</v>
      </c>
      <c r="U53" s="531"/>
      <c r="V53" s="516"/>
      <c r="W53" s="516"/>
      <c r="X53" s="516">
        <v>0</v>
      </c>
      <c r="Y53" s="518">
        <v>13222</v>
      </c>
      <c r="Z53" s="516">
        <v>13222</v>
      </c>
      <c r="AA53" s="513"/>
      <c r="AB53" s="517">
        <v>888</v>
      </c>
      <c r="AC53" s="517">
        <v>1692060</v>
      </c>
      <c r="AD53" s="518">
        <v>-104618</v>
      </c>
      <c r="AE53" s="518">
        <v>90003</v>
      </c>
      <c r="AF53" s="518">
        <v>-14615</v>
      </c>
      <c r="AG53" s="517">
        <v>2414</v>
      </c>
      <c r="AH53" s="517">
        <v>13961681</v>
      </c>
      <c r="AI53" s="518">
        <v>-668477</v>
      </c>
      <c r="AJ53" s="519">
        <v>672370</v>
      </c>
      <c r="AK53" s="518">
        <v>3893</v>
      </c>
      <c r="AL53" s="517">
        <v>94</v>
      </c>
      <c r="AM53" s="517">
        <v>634647</v>
      </c>
      <c r="AN53" s="518">
        <v>-39141</v>
      </c>
      <c r="AO53" s="518">
        <v>48653</v>
      </c>
      <c r="AP53" s="518">
        <v>9512</v>
      </c>
      <c r="AQ53" s="517">
        <v>8</v>
      </c>
      <c r="AR53" s="517">
        <v>1105874</v>
      </c>
      <c r="AS53" s="518">
        <v>-31772</v>
      </c>
      <c r="AT53" s="518">
        <v>35392</v>
      </c>
      <c r="AU53" s="518">
        <v>3620</v>
      </c>
      <c r="AV53" s="517">
        <v>3</v>
      </c>
      <c r="AW53" s="517">
        <v>234976</v>
      </c>
      <c r="AX53" s="518">
        <v>-11918</v>
      </c>
      <c r="AY53" s="518">
        <v>9508</v>
      </c>
      <c r="AZ53" s="518">
        <v>-2410</v>
      </c>
      <c r="BA53" s="520">
        <v>0</v>
      </c>
      <c r="BB53" s="517">
        <v>58</v>
      </c>
      <c r="BC53" s="517">
        <v>867442</v>
      </c>
      <c r="BD53" s="518">
        <v>-64622</v>
      </c>
      <c r="BE53" s="519">
        <v>77226</v>
      </c>
      <c r="BF53" s="518">
        <v>12604</v>
      </c>
      <c r="BG53" s="517">
        <v>1</v>
      </c>
      <c r="BH53" s="517">
        <v>127592</v>
      </c>
      <c r="BI53" s="518">
        <v>-5423</v>
      </c>
      <c r="BJ53" s="518">
        <v>6041</v>
      </c>
      <c r="BK53" s="518">
        <v>618</v>
      </c>
      <c r="BL53" s="520">
        <v>13222</v>
      </c>
      <c r="BM53" s="517">
        <v>0</v>
      </c>
      <c r="BN53" s="518">
        <v>13222</v>
      </c>
      <c r="BO53" s="517">
        <v>0</v>
      </c>
      <c r="BP53" s="517">
        <v>0</v>
      </c>
      <c r="BQ53" s="517">
        <v>0</v>
      </c>
      <c r="BR53" s="517">
        <v>2508</v>
      </c>
      <c r="BS53" s="517">
        <v>14596328</v>
      </c>
      <c r="BT53" s="518">
        <v>721023</v>
      </c>
      <c r="BU53" s="521">
        <v>58</v>
      </c>
      <c r="BV53" s="521">
        <v>867442</v>
      </c>
      <c r="BW53" s="516">
        <v>77226</v>
      </c>
    </row>
    <row r="54" spans="1:75">
      <c r="A54" s="491">
        <f t="shared" si="3"/>
        <v>2008</v>
      </c>
      <c r="B54" s="491">
        <v>8</v>
      </c>
      <c r="C54" s="522">
        <v>28977543</v>
      </c>
      <c r="D54" s="531">
        <v>545092</v>
      </c>
      <c r="E54" s="531">
        <v>29522635</v>
      </c>
      <c r="F54" s="525">
        <v>13377317</v>
      </c>
      <c r="G54" s="525">
        <v>45902</v>
      </c>
      <c r="H54" s="522">
        <v>13423219</v>
      </c>
      <c r="I54" s="525">
        <v>4167137</v>
      </c>
      <c r="J54" s="531">
        <v>84478</v>
      </c>
      <c r="K54" s="531">
        <v>4251615</v>
      </c>
      <c r="L54" s="522">
        <v>215968</v>
      </c>
      <c r="M54" s="522">
        <v>2129615</v>
      </c>
      <c r="N54" s="522">
        <v>255840</v>
      </c>
      <c r="O54" s="525">
        <v>2385455</v>
      </c>
      <c r="P54" s="522">
        <v>49798892</v>
      </c>
      <c r="Q54" s="531">
        <v>47413437</v>
      </c>
      <c r="R54" s="531"/>
      <c r="S54" s="514">
        <v>184167</v>
      </c>
      <c r="U54" s="531"/>
      <c r="V54" s="516"/>
      <c r="W54" s="516"/>
      <c r="X54" s="516">
        <v>0</v>
      </c>
      <c r="Y54" s="518">
        <v>13222</v>
      </c>
      <c r="Z54" s="516">
        <v>13222</v>
      </c>
      <c r="AA54" s="513"/>
      <c r="AB54" s="517">
        <v>888</v>
      </c>
      <c r="AC54" s="517">
        <v>1692060</v>
      </c>
      <c r="AD54" s="518">
        <v>-104618</v>
      </c>
      <c r="AE54" s="518">
        <v>90003</v>
      </c>
      <c r="AF54" s="518">
        <v>-14615</v>
      </c>
      <c r="AG54" s="517">
        <v>2414</v>
      </c>
      <c r="AH54" s="517">
        <v>13961681</v>
      </c>
      <c r="AI54" s="518">
        <v>-668477</v>
      </c>
      <c r="AJ54" s="519">
        <v>672370</v>
      </c>
      <c r="AK54" s="518">
        <v>3893</v>
      </c>
      <c r="AL54" s="517">
        <v>94</v>
      </c>
      <c r="AM54" s="517">
        <v>634647</v>
      </c>
      <c r="AN54" s="518">
        <v>-39141</v>
      </c>
      <c r="AO54" s="518">
        <v>48653</v>
      </c>
      <c r="AP54" s="518">
        <v>9512</v>
      </c>
      <c r="AQ54" s="517">
        <v>8</v>
      </c>
      <c r="AR54" s="517">
        <v>1105874</v>
      </c>
      <c r="AS54" s="518">
        <v>-31772</v>
      </c>
      <c r="AT54" s="518">
        <v>35392</v>
      </c>
      <c r="AU54" s="518">
        <v>3620</v>
      </c>
      <c r="AV54" s="517">
        <v>3</v>
      </c>
      <c r="AW54" s="517">
        <v>234976</v>
      </c>
      <c r="AX54" s="518">
        <v>-11918</v>
      </c>
      <c r="AY54" s="518">
        <v>9508</v>
      </c>
      <c r="AZ54" s="518">
        <v>-2410</v>
      </c>
      <c r="BA54" s="520">
        <v>0</v>
      </c>
      <c r="BB54" s="517">
        <v>58</v>
      </c>
      <c r="BC54" s="517">
        <v>867442</v>
      </c>
      <c r="BD54" s="518">
        <v>-64622</v>
      </c>
      <c r="BE54" s="519">
        <v>77226</v>
      </c>
      <c r="BF54" s="518">
        <v>12604</v>
      </c>
      <c r="BG54" s="517">
        <v>1</v>
      </c>
      <c r="BH54" s="517">
        <v>127592</v>
      </c>
      <c r="BI54" s="518">
        <v>-5423</v>
      </c>
      <c r="BJ54" s="518">
        <v>6041</v>
      </c>
      <c r="BK54" s="518">
        <v>618</v>
      </c>
      <c r="BL54" s="520">
        <v>13222</v>
      </c>
      <c r="BM54" s="517">
        <v>0</v>
      </c>
      <c r="BN54" s="518">
        <v>13222</v>
      </c>
      <c r="BO54" s="517">
        <v>0</v>
      </c>
      <c r="BP54" s="517">
        <v>0</v>
      </c>
      <c r="BQ54" s="517">
        <v>0</v>
      </c>
      <c r="BR54" s="517">
        <v>2508</v>
      </c>
      <c r="BS54" s="517">
        <v>14596328</v>
      </c>
      <c r="BT54" s="518">
        <v>721023</v>
      </c>
      <c r="BU54" s="521">
        <v>58</v>
      </c>
      <c r="BV54" s="521">
        <v>867442</v>
      </c>
      <c r="BW54" s="516">
        <v>77226</v>
      </c>
    </row>
    <row r="55" spans="1:75">
      <c r="A55" s="491">
        <f t="shared" si="3"/>
        <v>2008</v>
      </c>
      <c r="B55" s="491">
        <v>9</v>
      </c>
      <c r="C55" s="522">
        <v>26334882</v>
      </c>
      <c r="D55" s="531">
        <v>-2740635</v>
      </c>
      <c r="E55" s="531">
        <v>23594247</v>
      </c>
      <c r="F55" s="525">
        <v>12830801</v>
      </c>
      <c r="G55" s="525">
        <v>-671584</v>
      </c>
      <c r="H55" s="522">
        <v>12159217</v>
      </c>
      <c r="I55" s="525">
        <v>3575610</v>
      </c>
      <c r="J55" s="531">
        <v>-105386</v>
      </c>
      <c r="K55" s="531">
        <v>3470224</v>
      </c>
      <c r="L55" s="522">
        <v>216188</v>
      </c>
      <c r="M55" s="522">
        <v>1880799</v>
      </c>
      <c r="N55" s="522">
        <v>227052</v>
      </c>
      <c r="O55" s="525">
        <v>2107851</v>
      </c>
      <c r="P55" s="522">
        <v>41547727</v>
      </c>
      <c r="Q55" s="531">
        <v>39439876</v>
      </c>
      <c r="R55" s="531"/>
      <c r="S55" s="514">
        <v>-366676</v>
      </c>
      <c r="U55" s="531"/>
      <c r="V55" s="516"/>
      <c r="W55" s="516"/>
      <c r="X55" s="516">
        <v>0</v>
      </c>
      <c r="Y55" s="518">
        <v>13222</v>
      </c>
      <c r="Z55" s="516">
        <v>13222</v>
      </c>
      <c r="AA55" s="513"/>
      <c r="AB55" s="517">
        <v>888</v>
      </c>
      <c r="AC55" s="517">
        <v>1692060</v>
      </c>
      <c r="AD55" s="518">
        <v>-104618</v>
      </c>
      <c r="AE55" s="518">
        <v>90003</v>
      </c>
      <c r="AF55" s="518">
        <v>-14615</v>
      </c>
      <c r="AG55" s="517">
        <v>2414</v>
      </c>
      <c r="AH55" s="517">
        <v>13961681</v>
      </c>
      <c r="AI55" s="518">
        <v>-668477</v>
      </c>
      <c r="AJ55" s="519">
        <v>672370</v>
      </c>
      <c r="AK55" s="518">
        <v>3893</v>
      </c>
      <c r="AL55" s="517">
        <v>94</v>
      </c>
      <c r="AM55" s="517">
        <v>634647</v>
      </c>
      <c r="AN55" s="518">
        <v>-39141</v>
      </c>
      <c r="AO55" s="518">
        <v>48653</v>
      </c>
      <c r="AP55" s="518">
        <v>9512</v>
      </c>
      <c r="AQ55" s="517">
        <v>8</v>
      </c>
      <c r="AR55" s="517">
        <v>1105874</v>
      </c>
      <c r="AS55" s="518">
        <v>-31772</v>
      </c>
      <c r="AT55" s="518">
        <v>35392</v>
      </c>
      <c r="AU55" s="518">
        <v>3620</v>
      </c>
      <c r="AV55" s="517">
        <v>3</v>
      </c>
      <c r="AW55" s="517">
        <v>234976</v>
      </c>
      <c r="AX55" s="518">
        <v>-11918</v>
      </c>
      <c r="AY55" s="518">
        <v>9508</v>
      </c>
      <c r="AZ55" s="518">
        <v>-2410</v>
      </c>
      <c r="BA55" s="520">
        <v>0</v>
      </c>
      <c r="BB55" s="517">
        <v>58</v>
      </c>
      <c r="BC55" s="517">
        <v>867442</v>
      </c>
      <c r="BD55" s="518">
        <v>-64622</v>
      </c>
      <c r="BE55" s="519">
        <v>77226</v>
      </c>
      <c r="BF55" s="518">
        <v>12604</v>
      </c>
      <c r="BG55" s="517">
        <v>1</v>
      </c>
      <c r="BH55" s="517">
        <v>127592</v>
      </c>
      <c r="BI55" s="518">
        <v>-5423</v>
      </c>
      <c r="BJ55" s="518">
        <v>6041</v>
      </c>
      <c r="BK55" s="518">
        <v>618</v>
      </c>
      <c r="BL55" s="520">
        <v>13222</v>
      </c>
      <c r="BM55" s="517">
        <v>0</v>
      </c>
      <c r="BN55" s="518">
        <v>13222</v>
      </c>
      <c r="BO55" s="517">
        <v>0</v>
      </c>
      <c r="BP55" s="517">
        <v>0</v>
      </c>
      <c r="BQ55" s="517">
        <v>0</v>
      </c>
      <c r="BR55" s="517">
        <v>2508</v>
      </c>
      <c r="BS55" s="517">
        <v>14596328</v>
      </c>
      <c r="BT55" s="518">
        <v>721023</v>
      </c>
      <c r="BU55" s="521">
        <v>58</v>
      </c>
      <c r="BV55" s="521">
        <v>867442</v>
      </c>
      <c r="BW55" s="516">
        <v>77226</v>
      </c>
    </row>
    <row r="56" spans="1:75">
      <c r="A56" s="491">
        <f t="shared" si="3"/>
        <v>2008</v>
      </c>
      <c r="B56" s="491">
        <v>10</v>
      </c>
      <c r="C56" s="522">
        <v>21525313</v>
      </c>
      <c r="D56" s="531">
        <v>-2258738</v>
      </c>
      <c r="E56" s="531">
        <v>19266575</v>
      </c>
      <c r="F56" s="525">
        <v>11976389</v>
      </c>
      <c r="G56" s="525">
        <v>-446257</v>
      </c>
      <c r="H56" s="522">
        <v>11530132</v>
      </c>
      <c r="I56" s="525">
        <v>3373535</v>
      </c>
      <c r="J56" s="531">
        <v>-53203</v>
      </c>
      <c r="K56" s="531">
        <v>3320332</v>
      </c>
      <c r="L56" s="522">
        <v>216365</v>
      </c>
      <c r="M56" s="522">
        <v>1685460</v>
      </c>
      <c r="N56" s="522">
        <v>201799</v>
      </c>
      <c r="O56" s="525">
        <v>1887259</v>
      </c>
      <c r="P56" s="522">
        <v>36220663</v>
      </c>
      <c r="Q56" s="531">
        <v>34333404</v>
      </c>
      <c r="R56" s="531"/>
      <c r="S56" s="514">
        <v>106155</v>
      </c>
      <c r="U56" s="531"/>
      <c r="V56" s="516"/>
      <c r="W56" s="516"/>
      <c r="X56" s="516">
        <v>0</v>
      </c>
      <c r="Y56" s="518">
        <v>-25031</v>
      </c>
      <c r="Z56" s="516">
        <v>-25031</v>
      </c>
      <c r="AA56" s="513"/>
      <c r="AB56" s="517">
        <v>888</v>
      </c>
      <c r="AC56" s="517">
        <v>1692060</v>
      </c>
      <c r="AD56" s="518">
        <v>-104618</v>
      </c>
      <c r="AE56" s="518">
        <v>90003</v>
      </c>
      <c r="AF56" s="518">
        <v>-14615</v>
      </c>
      <c r="AG56" s="517">
        <v>2414</v>
      </c>
      <c r="AH56" s="517">
        <v>9994003</v>
      </c>
      <c r="AI56" s="518">
        <v>-668477</v>
      </c>
      <c r="AJ56" s="519">
        <v>700796</v>
      </c>
      <c r="AK56" s="518">
        <v>32319</v>
      </c>
      <c r="AL56" s="517">
        <v>94</v>
      </c>
      <c r="AM56" s="517">
        <v>634647</v>
      </c>
      <c r="AN56" s="518">
        <v>-39141</v>
      </c>
      <c r="AO56" s="518">
        <v>20227</v>
      </c>
      <c r="AP56" s="518">
        <v>-18914</v>
      </c>
      <c r="AQ56" s="517">
        <v>8</v>
      </c>
      <c r="AR56" s="517">
        <v>1105874</v>
      </c>
      <c r="AS56" s="518">
        <v>-31772</v>
      </c>
      <c r="AT56" s="518">
        <v>35392</v>
      </c>
      <c r="AU56" s="518">
        <v>3620</v>
      </c>
      <c r="AV56" s="517">
        <v>3</v>
      </c>
      <c r="AW56" s="517">
        <v>234976</v>
      </c>
      <c r="AX56" s="518">
        <v>-11918</v>
      </c>
      <c r="AY56" s="518">
        <v>9508</v>
      </c>
      <c r="AZ56" s="518">
        <v>-2410</v>
      </c>
      <c r="BA56" s="520">
        <v>0</v>
      </c>
      <c r="BB56" s="517">
        <v>58</v>
      </c>
      <c r="BC56" s="517">
        <v>1046470</v>
      </c>
      <c r="BD56" s="518">
        <v>-64622</v>
      </c>
      <c r="BE56" s="519">
        <v>38973</v>
      </c>
      <c r="BF56" s="518">
        <v>-25649</v>
      </c>
      <c r="BG56" s="517">
        <v>1</v>
      </c>
      <c r="BH56" s="517">
        <v>127592</v>
      </c>
      <c r="BI56" s="518">
        <v>-5423</v>
      </c>
      <c r="BJ56" s="518">
        <v>6041</v>
      </c>
      <c r="BK56" s="518">
        <v>618</v>
      </c>
      <c r="BL56" s="520">
        <v>-25031</v>
      </c>
      <c r="BM56" s="517">
        <v>0</v>
      </c>
      <c r="BN56" s="518">
        <v>-25031</v>
      </c>
      <c r="BO56" s="517">
        <v>0</v>
      </c>
      <c r="BP56" s="517">
        <v>0</v>
      </c>
      <c r="BQ56" s="517">
        <v>0</v>
      </c>
      <c r="BR56" s="517">
        <v>2508</v>
      </c>
      <c r="BS56" s="517">
        <v>10628650</v>
      </c>
      <c r="BT56" s="518">
        <v>721023</v>
      </c>
      <c r="BU56" s="521">
        <v>58</v>
      </c>
      <c r="BV56" s="521">
        <v>1046470</v>
      </c>
      <c r="BW56" s="516">
        <v>38973</v>
      </c>
    </row>
    <row r="57" spans="1:75">
      <c r="A57" s="491">
        <f t="shared" si="3"/>
        <v>2008</v>
      </c>
      <c r="B57" s="491">
        <v>11</v>
      </c>
      <c r="C57" s="522">
        <v>18353354</v>
      </c>
      <c r="D57" s="531">
        <v>-797758</v>
      </c>
      <c r="E57" s="531">
        <v>17555596</v>
      </c>
      <c r="F57" s="525">
        <v>10768316</v>
      </c>
      <c r="G57" s="525">
        <v>68796</v>
      </c>
      <c r="H57" s="522">
        <v>10837112</v>
      </c>
      <c r="I57" s="525">
        <v>3178381</v>
      </c>
      <c r="J57" s="531">
        <v>92521</v>
      </c>
      <c r="K57" s="531">
        <v>3270902</v>
      </c>
      <c r="L57" s="522">
        <v>216541</v>
      </c>
      <c r="M57" s="522">
        <v>1593491</v>
      </c>
      <c r="N57" s="522">
        <v>174191</v>
      </c>
      <c r="O57" s="525">
        <v>1767682</v>
      </c>
      <c r="P57" s="522">
        <v>33647833</v>
      </c>
      <c r="Q57" s="531">
        <v>31880151</v>
      </c>
      <c r="R57" s="531"/>
      <c r="S57" s="514">
        <v>336316</v>
      </c>
      <c r="U57" s="531"/>
      <c r="V57" s="516"/>
      <c r="W57" s="516"/>
      <c r="X57" s="516">
        <v>0</v>
      </c>
      <c r="Y57" s="518">
        <v>-25031</v>
      </c>
      <c r="Z57" s="516">
        <v>-25031</v>
      </c>
      <c r="AA57" s="513"/>
      <c r="AB57" s="517">
        <v>888</v>
      </c>
      <c r="AC57" s="517">
        <v>1692060</v>
      </c>
      <c r="AD57" s="518">
        <v>-104618</v>
      </c>
      <c r="AE57" s="518">
        <v>90003</v>
      </c>
      <c r="AF57" s="518">
        <v>-14615</v>
      </c>
      <c r="AG57" s="517">
        <v>2414</v>
      </c>
      <c r="AH57" s="517">
        <v>9994003</v>
      </c>
      <c r="AI57" s="518">
        <v>-668477</v>
      </c>
      <c r="AJ57" s="519">
        <v>700796</v>
      </c>
      <c r="AK57" s="518">
        <v>32319</v>
      </c>
      <c r="AL57" s="517">
        <v>94</v>
      </c>
      <c r="AM57" s="517">
        <v>634647</v>
      </c>
      <c r="AN57" s="518">
        <v>-39141</v>
      </c>
      <c r="AO57" s="518">
        <v>20227</v>
      </c>
      <c r="AP57" s="518">
        <v>-18914</v>
      </c>
      <c r="AQ57" s="517">
        <v>8</v>
      </c>
      <c r="AR57" s="517">
        <v>1105874</v>
      </c>
      <c r="AS57" s="518">
        <v>-31772</v>
      </c>
      <c r="AT57" s="518">
        <v>35392</v>
      </c>
      <c r="AU57" s="518">
        <v>3620</v>
      </c>
      <c r="AV57" s="517">
        <v>3</v>
      </c>
      <c r="AW57" s="517">
        <v>234976</v>
      </c>
      <c r="AX57" s="518">
        <v>-11918</v>
      </c>
      <c r="AY57" s="518">
        <v>9508</v>
      </c>
      <c r="AZ57" s="518">
        <v>-2410</v>
      </c>
      <c r="BA57" s="520">
        <v>0</v>
      </c>
      <c r="BB57" s="517">
        <v>58</v>
      </c>
      <c r="BC57" s="517">
        <v>1046470</v>
      </c>
      <c r="BD57" s="518">
        <v>-64622</v>
      </c>
      <c r="BE57" s="519">
        <v>38973</v>
      </c>
      <c r="BF57" s="518">
        <v>-25649</v>
      </c>
      <c r="BG57" s="517">
        <v>1</v>
      </c>
      <c r="BH57" s="517">
        <v>127592</v>
      </c>
      <c r="BI57" s="518">
        <v>-5423</v>
      </c>
      <c r="BJ57" s="518">
        <v>6041</v>
      </c>
      <c r="BK57" s="518">
        <v>618</v>
      </c>
      <c r="BL57" s="520">
        <v>-25031</v>
      </c>
      <c r="BM57" s="517">
        <v>0</v>
      </c>
      <c r="BN57" s="518">
        <v>-25031</v>
      </c>
      <c r="BO57" s="517">
        <v>0</v>
      </c>
      <c r="BP57" s="517">
        <v>0</v>
      </c>
      <c r="BQ57" s="517">
        <v>0</v>
      </c>
      <c r="BR57" s="517">
        <v>2508</v>
      </c>
      <c r="BS57" s="517">
        <v>10628650</v>
      </c>
      <c r="BT57" s="518">
        <v>721023</v>
      </c>
      <c r="BU57" s="521">
        <v>58</v>
      </c>
      <c r="BV57" s="521">
        <v>1046470</v>
      </c>
      <c r="BW57" s="516">
        <v>38973</v>
      </c>
    </row>
    <row r="58" spans="1:75">
      <c r="A58" s="491">
        <f t="shared" si="3"/>
        <v>2008</v>
      </c>
      <c r="B58" s="491">
        <v>12</v>
      </c>
      <c r="C58" s="522">
        <v>19871671</v>
      </c>
      <c r="D58" s="531">
        <v>1704507</v>
      </c>
      <c r="E58" s="531">
        <v>21576178</v>
      </c>
      <c r="F58" s="525">
        <v>10762553</v>
      </c>
      <c r="G58" s="525">
        <v>467552</v>
      </c>
      <c r="H58" s="522">
        <v>11230105</v>
      </c>
      <c r="I58" s="525">
        <v>2990024</v>
      </c>
      <c r="J58" s="531">
        <v>4044</v>
      </c>
      <c r="K58" s="531">
        <v>2994068</v>
      </c>
      <c r="L58" s="522">
        <v>216686</v>
      </c>
      <c r="M58" s="522">
        <v>1835875</v>
      </c>
      <c r="N58" s="522">
        <v>191294</v>
      </c>
      <c r="O58" s="525">
        <v>2027169</v>
      </c>
      <c r="P58" s="522">
        <v>38044206</v>
      </c>
      <c r="Q58" s="531">
        <v>36017037</v>
      </c>
      <c r="R58" s="531"/>
      <c r="S58" s="514">
        <v>438932</v>
      </c>
      <c r="U58" s="531"/>
      <c r="V58" s="516"/>
      <c r="W58" s="516"/>
      <c r="X58" s="516">
        <v>0</v>
      </c>
      <c r="Y58" s="518">
        <v>-25031</v>
      </c>
      <c r="Z58" s="516">
        <v>-25031</v>
      </c>
      <c r="AA58" s="513"/>
      <c r="AB58" s="517">
        <v>888</v>
      </c>
      <c r="AC58" s="517">
        <v>1692060</v>
      </c>
      <c r="AD58" s="518">
        <v>-104618</v>
      </c>
      <c r="AE58" s="518">
        <v>90003</v>
      </c>
      <c r="AF58" s="518">
        <v>-14615</v>
      </c>
      <c r="AG58" s="517">
        <v>2414</v>
      </c>
      <c r="AH58" s="517">
        <v>9994003</v>
      </c>
      <c r="AI58" s="518">
        <v>-668477</v>
      </c>
      <c r="AJ58" s="519">
        <v>700796</v>
      </c>
      <c r="AK58" s="518">
        <v>32319</v>
      </c>
      <c r="AL58" s="517">
        <v>94</v>
      </c>
      <c r="AM58" s="517">
        <v>634647</v>
      </c>
      <c r="AN58" s="518">
        <v>-39141</v>
      </c>
      <c r="AO58" s="518">
        <v>20227</v>
      </c>
      <c r="AP58" s="518">
        <v>-18914</v>
      </c>
      <c r="AQ58" s="517">
        <v>8</v>
      </c>
      <c r="AR58" s="517">
        <v>1105874</v>
      </c>
      <c r="AS58" s="518">
        <v>-31772</v>
      </c>
      <c r="AT58" s="518">
        <v>35392</v>
      </c>
      <c r="AU58" s="518">
        <v>3620</v>
      </c>
      <c r="AV58" s="517">
        <v>3</v>
      </c>
      <c r="AW58" s="517">
        <v>234976</v>
      </c>
      <c r="AX58" s="518">
        <v>-11918</v>
      </c>
      <c r="AY58" s="518">
        <v>9508</v>
      </c>
      <c r="AZ58" s="518">
        <v>-2410</v>
      </c>
      <c r="BA58" s="520">
        <v>0</v>
      </c>
      <c r="BB58" s="517">
        <v>58</v>
      </c>
      <c r="BC58" s="517">
        <v>1046470</v>
      </c>
      <c r="BD58" s="518">
        <v>-64622</v>
      </c>
      <c r="BE58" s="519">
        <v>38973</v>
      </c>
      <c r="BF58" s="518">
        <v>-25649</v>
      </c>
      <c r="BG58" s="517">
        <v>1</v>
      </c>
      <c r="BH58" s="517">
        <v>127592</v>
      </c>
      <c r="BI58" s="518">
        <v>-5423</v>
      </c>
      <c r="BJ58" s="518">
        <v>6041</v>
      </c>
      <c r="BK58" s="518">
        <v>618</v>
      </c>
      <c r="BL58" s="520">
        <v>-25031</v>
      </c>
      <c r="BM58" s="517">
        <v>0</v>
      </c>
      <c r="BN58" s="518">
        <v>-25031</v>
      </c>
      <c r="BO58" s="517">
        <v>0</v>
      </c>
      <c r="BP58" s="517">
        <v>0</v>
      </c>
      <c r="BQ58" s="517">
        <v>0</v>
      </c>
      <c r="BR58" s="517">
        <v>2508</v>
      </c>
      <c r="BS58" s="517">
        <v>10628650</v>
      </c>
      <c r="BT58" s="518">
        <v>721023</v>
      </c>
      <c r="BU58" s="521">
        <v>58</v>
      </c>
      <c r="BV58" s="521">
        <v>1046470</v>
      </c>
      <c r="BW58" s="516">
        <v>38973</v>
      </c>
    </row>
    <row r="59" spans="1:75">
      <c r="B59" s="492" t="s">
        <v>112</v>
      </c>
      <c r="C59" s="525">
        <v>268864973</v>
      </c>
      <c r="D59" s="513">
        <v>1165574</v>
      </c>
      <c r="E59" s="513">
        <v>270030547</v>
      </c>
      <c r="F59" s="513">
        <v>138807347</v>
      </c>
      <c r="G59" s="513">
        <v>645627</v>
      </c>
      <c r="H59" s="531">
        <v>139452974</v>
      </c>
      <c r="I59" s="513">
        <v>41074941</v>
      </c>
      <c r="J59" s="513">
        <v>46938</v>
      </c>
      <c r="K59" s="513">
        <v>41121879</v>
      </c>
      <c r="L59" s="531">
        <v>2588309</v>
      </c>
      <c r="M59" s="531">
        <v>21922618</v>
      </c>
      <c r="N59" s="531">
        <v>2505715</v>
      </c>
      <c r="O59" s="531">
        <v>24428333</v>
      </c>
      <c r="P59" s="531">
        <v>477622042</v>
      </c>
      <c r="Q59" s="531">
        <v>453193709</v>
      </c>
      <c r="R59" s="531"/>
      <c r="S59" s="514">
        <v>179120</v>
      </c>
      <c r="U59" s="531"/>
      <c r="V59" s="531"/>
      <c r="W59" s="531"/>
      <c r="X59" s="516">
        <v>0</v>
      </c>
      <c r="Y59" s="531">
        <v>-147360</v>
      </c>
      <c r="Z59" s="531">
        <v>-147360</v>
      </c>
      <c r="AA59" s="513"/>
      <c r="AB59" s="533"/>
      <c r="AC59" s="533">
        <v>20304720</v>
      </c>
      <c r="AD59" s="534">
        <v>-1255416</v>
      </c>
      <c r="AE59" s="534">
        <v>1080036</v>
      </c>
      <c r="AF59" s="534">
        <v>-175380</v>
      </c>
      <c r="AG59" s="533"/>
      <c r="AH59" s="533">
        <v>135798748</v>
      </c>
      <c r="AI59" s="534">
        <v>-8021724</v>
      </c>
      <c r="AJ59" s="535">
        <v>8295848</v>
      </c>
      <c r="AK59" s="534">
        <v>274124</v>
      </c>
      <c r="AL59" s="533"/>
      <c r="AM59" s="533">
        <v>7615764</v>
      </c>
      <c r="AN59" s="534">
        <v>-469692</v>
      </c>
      <c r="AO59" s="534">
        <v>356428</v>
      </c>
      <c r="AP59" s="534">
        <v>-113264</v>
      </c>
      <c r="AQ59" s="533"/>
      <c r="AR59" s="533">
        <v>13270488</v>
      </c>
      <c r="AS59" s="534">
        <v>-381264</v>
      </c>
      <c r="AT59" s="534">
        <v>424704</v>
      </c>
      <c r="AU59" s="534">
        <v>43440</v>
      </c>
      <c r="AV59" s="533"/>
      <c r="AW59" s="533">
        <v>2819712</v>
      </c>
      <c r="AX59" s="534">
        <v>-143016</v>
      </c>
      <c r="AY59" s="534">
        <v>114096</v>
      </c>
      <c r="AZ59" s="534">
        <v>-28920</v>
      </c>
      <c r="BA59" s="536">
        <v>0</v>
      </c>
      <c r="BB59" s="533"/>
      <c r="BC59" s="533">
        <v>11841528</v>
      </c>
      <c r="BD59" s="534">
        <v>-775464</v>
      </c>
      <c r="BE59" s="535">
        <v>620688</v>
      </c>
      <c r="BF59" s="534">
        <v>-154776</v>
      </c>
      <c r="BG59" s="533"/>
      <c r="BH59" s="533">
        <v>1531104</v>
      </c>
      <c r="BI59" s="534">
        <v>-65076</v>
      </c>
      <c r="BJ59" s="534">
        <v>72492</v>
      </c>
      <c r="BK59" s="534">
        <v>7416</v>
      </c>
      <c r="BL59" s="536">
        <v>-147360</v>
      </c>
      <c r="BM59" s="517">
        <v>0</v>
      </c>
      <c r="BN59" s="534">
        <v>-147360</v>
      </c>
      <c r="BO59" s="517">
        <v>0</v>
      </c>
      <c r="BP59" s="517">
        <v>0</v>
      </c>
      <c r="BQ59" s="517">
        <v>0</v>
      </c>
      <c r="BS59" s="533">
        <v>143414512</v>
      </c>
      <c r="BT59" s="534">
        <v>8652276</v>
      </c>
      <c r="BV59" s="533">
        <v>11841528</v>
      </c>
      <c r="BW59" s="534">
        <v>620688</v>
      </c>
    </row>
    <row r="60" spans="1:75">
      <c r="A60" s="491">
        <f t="shared" ref="A60:A71" si="4">A47+1</f>
        <v>2009</v>
      </c>
      <c r="B60" s="491">
        <v>1</v>
      </c>
      <c r="C60" s="522">
        <v>24510382</v>
      </c>
      <c r="D60" s="531">
        <v>647053</v>
      </c>
      <c r="E60" s="531">
        <v>25157435</v>
      </c>
      <c r="F60" s="525">
        <v>11203862</v>
      </c>
      <c r="G60" s="525">
        <v>-865233</v>
      </c>
      <c r="H60" s="522">
        <v>10338629</v>
      </c>
      <c r="I60" s="525">
        <v>3045243</v>
      </c>
      <c r="J60" s="531">
        <v>-168549</v>
      </c>
      <c r="K60" s="531">
        <v>2876694</v>
      </c>
      <c r="L60" s="522">
        <v>216890</v>
      </c>
      <c r="M60" s="522">
        <v>2137943</v>
      </c>
      <c r="N60" s="522">
        <v>221857</v>
      </c>
      <c r="O60" s="525">
        <v>2359800</v>
      </c>
      <c r="P60" s="522">
        <v>40949448</v>
      </c>
      <c r="Q60" s="531">
        <v>38589648</v>
      </c>
      <c r="R60" s="531"/>
      <c r="S60" s="514">
        <v>467850</v>
      </c>
      <c r="U60" s="531"/>
      <c r="V60" s="516"/>
      <c r="W60" s="516"/>
      <c r="X60" s="516">
        <v>0</v>
      </c>
      <c r="Y60" s="518">
        <v>-25031</v>
      </c>
      <c r="Z60" s="516">
        <v>-25031</v>
      </c>
      <c r="AA60" s="513"/>
      <c r="AB60" s="517">
        <v>888</v>
      </c>
      <c r="AC60" s="517">
        <v>1692060</v>
      </c>
      <c r="AD60" s="518">
        <v>-104618</v>
      </c>
      <c r="AE60" s="518">
        <v>90003</v>
      </c>
      <c r="AF60" s="518">
        <v>-14615</v>
      </c>
      <c r="AG60" s="517">
        <v>2414</v>
      </c>
      <c r="AH60" s="517">
        <v>9994003</v>
      </c>
      <c r="AI60" s="518">
        <v>-668477</v>
      </c>
      <c r="AJ60" s="519">
        <v>700796</v>
      </c>
      <c r="AK60" s="518">
        <v>32319</v>
      </c>
      <c r="AL60" s="517">
        <v>94</v>
      </c>
      <c r="AM60" s="517">
        <v>634647</v>
      </c>
      <c r="AN60" s="518">
        <v>-39141</v>
      </c>
      <c r="AO60" s="518">
        <v>20227</v>
      </c>
      <c r="AP60" s="518">
        <v>-18914</v>
      </c>
      <c r="AQ60" s="517">
        <v>8</v>
      </c>
      <c r="AR60" s="517">
        <v>1105874</v>
      </c>
      <c r="AS60" s="518">
        <v>-31772</v>
      </c>
      <c r="AT60" s="518">
        <v>35392</v>
      </c>
      <c r="AU60" s="518">
        <v>3620</v>
      </c>
      <c r="AV60" s="517">
        <v>3</v>
      </c>
      <c r="AW60" s="517">
        <v>234976</v>
      </c>
      <c r="AX60" s="518">
        <v>-11918</v>
      </c>
      <c r="AY60" s="518">
        <v>9508</v>
      </c>
      <c r="AZ60" s="518">
        <v>-2410</v>
      </c>
      <c r="BA60" s="520">
        <v>0</v>
      </c>
      <c r="BB60" s="517">
        <v>58</v>
      </c>
      <c r="BC60" s="517">
        <v>1046470</v>
      </c>
      <c r="BD60" s="518">
        <v>-64622</v>
      </c>
      <c r="BE60" s="519">
        <v>38973</v>
      </c>
      <c r="BF60" s="518">
        <v>-25649</v>
      </c>
      <c r="BG60" s="517">
        <v>1</v>
      </c>
      <c r="BH60" s="517">
        <v>127592</v>
      </c>
      <c r="BI60" s="518">
        <v>-5423</v>
      </c>
      <c r="BJ60" s="518">
        <v>6041</v>
      </c>
      <c r="BK60" s="518">
        <v>618</v>
      </c>
      <c r="BL60" s="520">
        <v>-25031</v>
      </c>
      <c r="BM60" s="517">
        <v>0</v>
      </c>
      <c r="BN60" s="518">
        <v>-25031</v>
      </c>
      <c r="BO60" s="517">
        <v>0</v>
      </c>
      <c r="BP60" s="517">
        <v>0</v>
      </c>
      <c r="BQ60" s="517">
        <v>0</v>
      </c>
      <c r="BR60" s="517">
        <v>2508</v>
      </c>
      <c r="BS60" s="517">
        <v>10628650</v>
      </c>
      <c r="BT60" s="518">
        <v>721023</v>
      </c>
      <c r="BU60" s="521">
        <v>58</v>
      </c>
      <c r="BV60" s="521">
        <v>1046470</v>
      </c>
      <c r="BW60" s="516">
        <v>38973</v>
      </c>
    </row>
    <row r="61" spans="1:75">
      <c r="A61" s="491">
        <f t="shared" si="4"/>
        <v>2009</v>
      </c>
      <c r="B61" s="491">
        <v>2</v>
      </c>
      <c r="C61" s="522">
        <v>22294912</v>
      </c>
      <c r="D61" s="531">
        <v>-2125691</v>
      </c>
      <c r="E61" s="531">
        <v>20169221</v>
      </c>
      <c r="F61" s="525">
        <v>11020429</v>
      </c>
      <c r="G61" s="525">
        <v>-860892</v>
      </c>
      <c r="H61" s="522">
        <v>10159537</v>
      </c>
      <c r="I61" s="525">
        <v>3001766</v>
      </c>
      <c r="J61" s="531">
        <v>-46695</v>
      </c>
      <c r="K61" s="531">
        <v>2955071</v>
      </c>
      <c r="L61" s="522">
        <v>217070</v>
      </c>
      <c r="M61" s="522">
        <v>1728218</v>
      </c>
      <c r="N61" s="522">
        <v>180953</v>
      </c>
      <c r="O61" s="525">
        <v>1909171</v>
      </c>
      <c r="P61" s="522">
        <v>35410070</v>
      </c>
      <c r="Q61" s="531">
        <v>33500899</v>
      </c>
      <c r="R61" s="531"/>
      <c r="S61" s="514">
        <v>93987</v>
      </c>
      <c r="U61" s="531"/>
      <c r="V61" s="516"/>
      <c r="W61" s="516"/>
      <c r="X61" s="516">
        <v>0</v>
      </c>
      <c r="Y61" s="518">
        <v>-25031</v>
      </c>
      <c r="Z61" s="516">
        <v>-25031</v>
      </c>
      <c r="AA61" s="513"/>
      <c r="AB61" s="517">
        <v>888</v>
      </c>
      <c r="AC61" s="517">
        <v>1692060</v>
      </c>
      <c r="AD61" s="518">
        <v>-104618</v>
      </c>
      <c r="AE61" s="518">
        <v>90003</v>
      </c>
      <c r="AF61" s="518">
        <v>-14615</v>
      </c>
      <c r="AG61" s="517">
        <v>2414</v>
      </c>
      <c r="AH61" s="517">
        <v>9994003</v>
      </c>
      <c r="AI61" s="518">
        <v>-668477</v>
      </c>
      <c r="AJ61" s="519">
        <v>700796</v>
      </c>
      <c r="AK61" s="518">
        <v>32319</v>
      </c>
      <c r="AL61" s="517">
        <v>94</v>
      </c>
      <c r="AM61" s="517">
        <v>634647</v>
      </c>
      <c r="AN61" s="518">
        <v>-39141</v>
      </c>
      <c r="AO61" s="518">
        <v>20227</v>
      </c>
      <c r="AP61" s="518">
        <v>-18914</v>
      </c>
      <c r="AQ61" s="517">
        <v>8</v>
      </c>
      <c r="AR61" s="517">
        <v>1105874</v>
      </c>
      <c r="AS61" s="518">
        <v>-31772</v>
      </c>
      <c r="AT61" s="518">
        <v>35392</v>
      </c>
      <c r="AU61" s="518">
        <v>3620</v>
      </c>
      <c r="AV61" s="517">
        <v>3</v>
      </c>
      <c r="AW61" s="517">
        <v>234976</v>
      </c>
      <c r="AX61" s="518">
        <v>-11918</v>
      </c>
      <c r="AY61" s="518">
        <v>9508</v>
      </c>
      <c r="AZ61" s="518">
        <v>-2410</v>
      </c>
      <c r="BA61" s="520">
        <v>0</v>
      </c>
      <c r="BB61" s="517">
        <v>58</v>
      </c>
      <c r="BC61" s="517">
        <v>1046470</v>
      </c>
      <c r="BD61" s="518">
        <v>-64622</v>
      </c>
      <c r="BE61" s="519">
        <v>38973</v>
      </c>
      <c r="BF61" s="518">
        <v>-25649</v>
      </c>
      <c r="BG61" s="517">
        <v>1</v>
      </c>
      <c r="BH61" s="517">
        <v>127592</v>
      </c>
      <c r="BI61" s="518">
        <v>-5423</v>
      </c>
      <c r="BJ61" s="518">
        <v>6041</v>
      </c>
      <c r="BK61" s="518">
        <v>618</v>
      </c>
      <c r="BL61" s="520">
        <v>-25031</v>
      </c>
      <c r="BM61" s="517">
        <v>0</v>
      </c>
      <c r="BN61" s="518">
        <v>-25031</v>
      </c>
      <c r="BO61" s="517">
        <v>0</v>
      </c>
      <c r="BP61" s="517">
        <v>0</v>
      </c>
      <c r="BQ61" s="517">
        <v>0</v>
      </c>
      <c r="BR61" s="517">
        <v>2508</v>
      </c>
      <c r="BS61" s="517">
        <v>10628650</v>
      </c>
      <c r="BT61" s="518">
        <v>721023</v>
      </c>
      <c r="BU61" s="521">
        <v>58</v>
      </c>
      <c r="BV61" s="521">
        <v>1046470</v>
      </c>
      <c r="BW61" s="516">
        <v>38973</v>
      </c>
    </row>
    <row r="62" spans="1:75">
      <c r="A62" s="491">
        <f t="shared" si="4"/>
        <v>2009</v>
      </c>
      <c r="B62" s="491">
        <v>3</v>
      </c>
      <c r="C62" s="522">
        <v>18689272</v>
      </c>
      <c r="D62" s="531">
        <v>-125462</v>
      </c>
      <c r="E62" s="531">
        <v>18563810</v>
      </c>
      <c r="F62" s="525">
        <v>10629698</v>
      </c>
      <c r="G62" s="525">
        <v>628285</v>
      </c>
      <c r="H62" s="522">
        <v>11257983</v>
      </c>
      <c r="I62" s="525">
        <v>3074966</v>
      </c>
      <c r="J62" s="531">
        <v>100559</v>
      </c>
      <c r="K62" s="531">
        <v>3175525</v>
      </c>
      <c r="L62" s="522">
        <v>217266</v>
      </c>
      <c r="M62" s="522">
        <v>1734141</v>
      </c>
      <c r="N62" s="522">
        <v>185641</v>
      </c>
      <c r="O62" s="525">
        <v>1919782</v>
      </c>
      <c r="P62" s="522">
        <v>35134366</v>
      </c>
      <c r="Q62" s="531">
        <v>33214584</v>
      </c>
      <c r="R62" s="531"/>
      <c r="S62" s="514">
        <v>145347</v>
      </c>
      <c r="U62" s="531"/>
      <c r="V62" s="516"/>
      <c r="W62" s="516"/>
      <c r="X62" s="516">
        <v>0</v>
      </c>
      <c r="Y62" s="518">
        <v>-25031</v>
      </c>
      <c r="Z62" s="516">
        <v>-25031</v>
      </c>
      <c r="AA62" s="513"/>
      <c r="AB62" s="517">
        <v>888</v>
      </c>
      <c r="AC62" s="517">
        <v>1692060</v>
      </c>
      <c r="AD62" s="518">
        <v>-104618</v>
      </c>
      <c r="AE62" s="518">
        <v>90003</v>
      </c>
      <c r="AF62" s="518">
        <v>-14615</v>
      </c>
      <c r="AG62" s="517">
        <v>2414</v>
      </c>
      <c r="AH62" s="517">
        <v>9994003</v>
      </c>
      <c r="AI62" s="518">
        <v>-668477</v>
      </c>
      <c r="AJ62" s="519">
        <v>700796</v>
      </c>
      <c r="AK62" s="518">
        <v>32319</v>
      </c>
      <c r="AL62" s="517">
        <v>94</v>
      </c>
      <c r="AM62" s="517">
        <v>634647</v>
      </c>
      <c r="AN62" s="518">
        <v>-39141</v>
      </c>
      <c r="AO62" s="518">
        <v>20227</v>
      </c>
      <c r="AP62" s="518">
        <v>-18914</v>
      </c>
      <c r="AQ62" s="517">
        <v>8</v>
      </c>
      <c r="AR62" s="517">
        <v>1105874</v>
      </c>
      <c r="AS62" s="518">
        <v>-31772</v>
      </c>
      <c r="AT62" s="518">
        <v>35392</v>
      </c>
      <c r="AU62" s="518">
        <v>3620</v>
      </c>
      <c r="AV62" s="517">
        <v>3</v>
      </c>
      <c r="AW62" s="517">
        <v>234976</v>
      </c>
      <c r="AX62" s="518">
        <v>-11918</v>
      </c>
      <c r="AY62" s="518">
        <v>9508</v>
      </c>
      <c r="AZ62" s="518">
        <v>-2410</v>
      </c>
      <c r="BA62" s="520">
        <v>0</v>
      </c>
      <c r="BB62" s="517">
        <v>58</v>
      </c>
      <c r="BC62" s="517">
        <v>1046470</v>
      </c>
      <c r="BD62" s="518">
        <v>-64622</v>
      </c>
      <c r="BE62" s="519">
        <v>38973</v>
      </c>
      <c r="BF62" s="518">
        <v>-25649</v>
      </c>
      <c r="BG62" s="517">
        <v>1</v>
      </c>
      <c r="BH62" s="517">
        <v>127592</v>
      </c>
      <c r="BI62" s="518">
        <v>-5423</v>
      </c>
      <c r="BJ62" s="518">
        <v>6041</v>
      </c>
      <c r="BK62" s="518">
        <v>618</v>
      </c>
      <c r="BL62" s="520">
        <v>-25031</v>
      </c>
      <c r="BM62" s="517">
        <v>0</v>
      </c>
      <c r="BN62" s="518">
        <v>-25031</v>
      </c>
      <c r="BO62" s="517">
        <v>0</v>
      </c>
      <c r="BP62" s="517">
        <v>0</v>
      </c>
      <c r="BQ62" s="517">
        <v>0</v>
      </c>
      <c r="BR62" s="517">
        <v>2508</v>
      </c>
      <c r="BS62" s="517">
        <v>10628650</v>
      </c>
      <c r="BT62" s="518">
        <v>721023</v>
      </c>
      <c r="BU62" s="521">
        <v>58</v>
      </c>
      <c r="BV62" s="521">
        <v>1046470</v>
      </c>
      <c r="BW62" s="516">
        <v>38973</v>
      </c>
    </row>
    <row r="63" spans="1:75">
      <c r="A63" s="491">
        <f t="shared" si="4"/>
        <v>2009</v>
      </c>
      <c r="B63" s="491">
        <v>4</v>
      </c>
      <c r="C63" s="522">
        <v>18637825</v>
      </c>
      <c r="D63" s="531">
        <v>69212</v>
      </c>
      <c r="E63" s="531">
        <v>18707037</v>
      </c>
      <c r="F63" s="525">
        <v>10855442</v>
      </c>
      <c r="G63" s="525">
        <v>407983</v>
      </c>
      <c r="H63" s="522">
        <v>11263425</v>
      </c>
      <c r="I63" s="525">
        <v>3091200</v>
      </c>
      <c r="J63" s="531">
        <v>31674</v>
      </c>
      <c r="K63" s="531">
        <v>3122874</v>
      </c>
      <c r="L63" s="522">
        <v>217403</v>
      </c>
      <c r="M63" s="522">
        <v>1606127</v>
      </c>
      <c r="N63" s="522">
        <v>193480</v>
      </c>
      <c r="O63" s="525">
        <v>1799607</v>
      </c>
      <c r="P63" s="522">
        <v>35110346</v>
      </c>
      <c r="Q63" s="531">
        <v>33310739</v>
      </c>
      <c r="R63" s="531"/>
      <c r="S63" s="514">
        <v>258323</v>
      </c>
      <c r="U63" s="531"/>
      <c r="V63" s="516"/>
      <c r="W63" s="516"/>
      <c r="X63" s="516">
        <v>0</v>
      </c>
      <c r="Y63" s="518">
        <v>-25031</v>
      </c>
      <c r="Z63" s="516">
        <v>-25031</v>
      </c>
      <c r="AA63" s="513"/>
      <c r="AB63" s="517">
        <v>888</v>
      </c>
      <c r="AC63" s="517">
        <v>1692060</v>
      </c>
      <c r="AD63" s="518">
        <v>-104618</v>
      </c>
      <c r="AE63" s="518">
        <v>90003</v>
      </c>
      <c r="AF63" s="518">
        <v>-14615</v>
      </c>
      <c r="AG63" s="517">
        <v>2414</v>
      </c>
      <c r="AH63" s="517">
        <v>9994003</v>
      </c>
      <c r="AI63" s="518">
        <v>-668477</v>
      </c>
      <c r="AJ63" s="519">
        <v>700796</v>
      </c>
      <c r="AK63" s="518">
        <v>32319</v>
      </c>
      <c r="AL63" s="517">
        <v>94</v>
      </c>
      <c r="AM63" s="517">
        <v>634647</v>
      </c>
      <c r="AN63" s="518">
        <v>-39141</v>
      </c>
      <c r="AO63" s="518">
        <v>20227</v>
      </c>
      <c r="AP63" s="518">
        <v>-18914</v>
      </c>
      <c r="AQ63" s="517">
        <v>8</v>
      </c>
      <c r="AR63" s="517">
        <v>1105874</v>
      </c>
      <c r="AS63" s="518">
        <v>-31772</v>
      </c>
      <c r="AT63" s="518">
        <v>35392</v>
      </c>
      <c r="AU63" s="518">
        <v>3620</v>
      </c>
      <c r="AV63" s="517">
        <v>3</v>
      </c>
      <c r="AW63" s="517">
        <v>234976</v>
      </c>
      <c r="AX63" s="518">
        <v>-11918</v>
      </c>
      <c r="AY63" s="518">
        <v>9508</v>
      </c>
      <c r="AZ63" s="518">
        <v>-2410</v>
      </c>
      <c r="BA63" s="520">
        <v>0</v>
      </c>
      <c r="BB63" s="517">
        <v>58</v>
      </c>
      <c r="BC63" s="517">
        <v>1046470</v>
      </c>
      <c r="BD63" s="518">
        <v>-64622</v>
      </c>
      <c r="BE63" s="519">
        <v>38973</v>
      </c>
      <c r="BF63" s="518">
        <v>-25649</v>
      </c>
      <c r="BG63" s="517">
        <v>1</v>
      </c>
      <c r="BH63" s="517">
        <v>127592</v>
      </c>
      <c r="BI63" s="518">
        <v>-5423</v>
      </c>
      <c r="BJ63" s="518">
        <v>6041</v>
      </c>
      <c r="BK63" s="518">
        <v>618</v>
      </c>
      <c r="BL63" s="520">
        <v>-25031</v>
      </c>
      <c r="BM63" s="517">
        <v>0</v>
      </c>
      <c r="BN63" s="518">
        <v>-25031</v>
      </c>
      <c r="BO63" s="517">
        <v>0</v>
      </c>
      <c r="BP63" s="517">
        <v>0</v>
      </c>
      <c r="BQ63" s="517">
        <v>0</v>
      </c>
      <c r="BR63" s="517">
        <v>2508</v>
      </c>
      <c r="BS63" s="517">
        <v>10628650</v>
      </c>
      <c r="BT63" s="518">
        <v>721023</v>
      </c>
      <c r="BU63" s="521">
        <v>58</v>
      </c>
      <c r="BV63" s="521">
        <v>1046470</v>
      </c>
      <c r="BW63" s="516">
        <v>38973</v>
      </c>
    </row>
    <row r="64" spans="1:75">
      <c r="A64" s="491">
        <f t="shared" si="4"/>
        <v>2009</v>
      </c>
      <c r="B64" s="491">
        <v>5</v>
      </c>
      <c r="C64" s="522">
        <v>19502511</v>
      </c>
      <c r="D64" s="531">
        <v>2935152</v>
      </c>
      <c r="E64" s="531">
        <v>22437663</v>
      </c>
      <c r="F64" s="525">
        <v>11365927</v>
      </c>
      <c r="G64" s="525">
        <v>1686622</v>
      </c>
      <c r="H64" s="522">
        <v>13052549</v>
      </c>
      <c r="I64" s="525">
        <v>3462454</v>
      </c>
      <c r="J64" s="531">
        <v>189218</v>
      </c>
      <c r="K64" s="531">
        <v>3651672</v>
      </c>
      <c r="L64" s="522">
        <v>217608</v>
      </c>
      <c r="M64" s="522">
        <v>1897323</v>
      </c>
      <c r="N64" s="522">
        <v>229521</v>
      </c>
      <c r="O64" s="525">
        <v>2126844</v>
      </c>
      <c r="P64" s="522">
        <v>41486336</v>
      </c>
      <c r="Q64" s="531">
        <v>39359492</v>
      </c>
      <c r="R64" s="531"/>
      <c r="S64" s="514">
        <v>-868545</v>
      </c>
      <c r="U64" s="531"/>
      <c r="V64" s="516"/>
      <c r="W64" s="516"/>
      <c r="X64" s="516">
        <v>0</v>
      </c>
      <c r="Y64" s="518">
        <v>-25031</v>
      </c>
      <c r="Z64" s="516">
        <v>-25031</v>
      </c>
      <c r="AA64" s="513"/>
      <c r="AB64" s="517">
        <v>888</v>
      </c>
      <c r="AC64" s="517">
        <v>1692060</v>
      </c>
      <c r="AD64" s="518">
        <v>-104618</v>
      </c>
      <c r="AE64" s="518">
        <v>90003</v>
      </c>
      <c r="AF64" s="518">
        <v>-14615</v>
      </c>
      <c r="AG64" s="517">
        <v>2414</v>
      </c>
      <c r="AH64" s="517">
        <v>9994003</v>
      </c>
      <c r="AI64" s="518">
        <v>-668477</v>
      </c>
      <c r="AJ64" s="519">
        <v>700796</v>
      </c>
      <c r="AK64" s="518">
        <v>32319</v>
      </c>
      <c r="AL64" s="517">
        <v>94</v>
      </c>
      <c r="AM64" s="517">
        <v>634647</v>
      </c>
      <c r="AN64" s="518">
        <v>-39141</v>
      </c>
      <c r="AO64" s="518">
        <v>20227</v>
      </c>
      <c r="AP64" s="518">
        <v>-18914</v>
      </c>
      <c r="AQ64" s="517">
        <v>8</v>
      </c>
      <c r="AR64" s="517">
        <v>1105874</v>
      </c>
      <c r="AS64" s="518">
        <v>-31772</v>
      </c>
      <c r="AT64" s="518">
        <v>35392</v>
      </c>
      <c r="AU64" s="518">
        <v>3620</v>
      </c>
      <c r="AV64" s="517">
        <v>3</v>
      </c>
      <c r="AW64" s="517">
        <v>234976</v>
      </c>
      <c r="AX64" s="518">
        <v>-11918</v>
      </c>
      <c r="AY64" s="518">
        <v>9508</v>
      </c>
      <c r="AZ64" s="518">
        <v>-2410</v>
      </c>
      <c r="BA64" s="520">
        <v>0</v>
      </c>
      <c r="BB64" s="517">
        <v>58</v>
      </c>
      <c r="BC64" s="517">
        <v>1046470</v>
      </c>
      <c r="BD64" s="518">
        <v>-64622</v>
      </c>
      <c r="BE64" s="519">
        <v>38973</v>
      </c>
      <c r="BF64" s="518">
        <v>-25649</v>
      </c>
      <c r="BG64" s="517">
        <v>1</v>
      </c>
      <c r="BH64" s="517">
        <v>127592</v>
      </c>
      <c r="BI64" s="518">
        <v>-5423</v>
      </c>
      <c r="BJ64" s="518">
        <v>6041</v>
      </c>
      <c r="BK64" s="518">
        <v>618</v>
      </c>
      <c r="BL64" s="520">
        <v>-25031</v>
      </c>
      <c r="BM64" s="517">
        <v>0</v>
      </c>
      <c r="BN64" s="518">
        <v>-25031</v>
      </c>
      <c r="BO64" s="517">
        <v>0</v>
      </c>
      <c r="BP64" s="517">
        <v>0</v>
      </c>
      <c r="BQ64" s="517">
        <v>0</v>
      </c>
      <c r="BR64" s="517">
        <v>2508</v>
      </c>
      <c r="BS64" s="517">
        <v>10628650</v>
      </c>
      <c r="BT64" s="518">
        <v>721023</v>
      </c>
      <c r="BU64" s="521">
        <v>58</v>
      </c>
      <c r="BV64" s="521">
        <v>1046470</v>
      </c>
      <c r="BW64" s="516">
        <v>38973</v>
      </c>
    </row>
    <row r="65" spans="1:75">
      <c r="A65" s="491">
        <f t="shared" si="4"/>
        <v>2009</v>
      </c>
      <c r="B65" s="491">
        <v>6</v>
      </c>
      <c r="C65" s="522">
        <v>25358688</v>
      </c>
      <c r="D65" s="531">
        <v>2183275</v>
      </c>
      <c r="E65" s="531">
        <v>27541963</v>
      </c>
      <c r="F65" s="525">
        <v>12857164</v>
      </c>
      <c r="G65" s="525">
        <v>125332</v>
      </c>
      <c r="H65" s="522">
        <v>12982496</v>
      </c>
      <c r="I65" s="525">
        <v>4073487</v>
      </c>
      <c r="J65" s="531">
        <v>-21179</v>
      </c>
      <c r="K65" s="531">
        <v>4052308</v>
      </c>
      <c r="L65" s="522">
        <v>217941</v>
      </c>
      <c r="M65" s="522">
        <v>2112335</v>
      </c>
      <c r="N65" s="522">
        <v>247584</v>
      </c>
      <c r="O65" s="525">
        <v>2359919</v>
      </c>
      <c r="P65" s="522">
        <v>47154627</v>
      </c>
      <c r="Q65" s="531">
        <v>44794708</v>
      </c>
      <c r="R65" s="531"/>
      <c r="S65" s="514">
        <v>-576063</v>
      </c>
      <c r="U65" s="531"/>
      <c r="V65" s="516"/>
      <c r="W65" s="516"/>
      <c r="X65" s="516">
        <v>0</v>
      </c>
      <c r="Y65" s="518">
        <v>13222</v>
      </c>
      <c r="Z65" s="516">
        <v>13222</v>
      </c>
      <c r="AA65" s="513"/>
      <c r="AB65" s="517">
        <v>888</v>
      </c>
      <c r="AC65" s="517">
        <v>1692060</v>
      </c>
      <c r="AD65" s="518">
        <v>-104618</v>
      </c>
      <c r="AE65" s="518">
        <v>90003</v>
      </c>
      <c r="AF65" s="518">
        <v>-14615</v>
      </c>
      <c r="AG65" s="517">
        <v>2414</v>
      </c>
      <c r="AH65" s="517">
        <v>13961681</v>
      </c>
      <c r="AI65" s="518">
        <v>-668477</v>
      </c>
      <c r="AJ65" s="519">
        <v>672370</v>
      </c>
      <c r="AK65" s="518">
        <v>3893</v>
      </c>
      <c r="AL65" s="517">
        <v>94</v>
      </c>
      <c r="AM65" s="517">
        <v>634647</v>
      </c>
      <c r="AN65" s="518">
        <v>-39141</v>
      </c>
      <c r="AO65" s="518">
        <v>48653</v>
      </c>
      <c r="AP65" s="518">
        <v>9512</v>
      </c>
      <c r="AQ65" s="517">
        <v>8</v>
      </c>
      <c r="AR65" s="517">
        <v>1105874</v>
      </c>
      <c r="AS65" s="518">
        <v>-31772</v>
      </c>
      <c r="AT65" s="518">
        <v>35392</v>
      </c>
      <c r="AU65" s="518">
        <v>3620</v>
      </c>
      <c r="AV65" s="517">
        <v>3</v>
      </c>
      <c r="AW65" s="517">
        <v>234976</v>
      </c>
      <c r="AX65" s="518">
        <v>-11918</v>
      </c>
      <c r="AY65" s="518">
        <v>9508</v>
      </c>
      <c r="AZ65" s="518">
        <v>-2410</v>
      </c>
      <c r="BA65" s="520">
        <v>0</v>
      </c>
      <c r="BB65" s="517">
        <v>58</v>
      </c>
      <c r="BC65" s="517">
        <v>867442</v>
      </c>
      <c r="BD65" s="518">
        <v>-64622</v>
      </c>
      <c r="BE65" s="519">
        <v>77226</v>
      </c>
      <c r="BF65" s="518">
        <v>12604</v>
      </c>
      <c r="BG65" s="517">
        <v>1</v>
      </c>
      <c r="BH65" s="517">
        <v>127592</v>
      </c>
      <c r="BI65" s="518">
        <v>-5423</v>
      </c>
      <c r="BJ65" s="518">
        <v>6041</v>
      </c>
      <c r="BK65" s="518">
        <v>618</v>
      </c>
      <c r="BL65" s="520">
        <v>13222</v>
      </c>
      <c r="BM65" s="517">
        <v>0</v>
      </c>
      <c r="BN65" s="518">
        <v>13222</v>
      </c>
      <c r="BO65" s="517">
        <v>0</v>
      </c>
      <c r="BP65" s="517">
        <v>0</v>
      </c>
      <c r="BQ65" s="517">
        <v>0</v>
      </c>
      <c r="BR65" s="517">
        <v>2508</v>
      </c>
      <c r="BS65" s="517">
        <v>14596328</v>
      </c>
      <c r="BT65" s="518">
        <v>721023</v>
      </c>
      <c r="BU65" s="521">
        <v>58</v>
      </c>
      <c r="BV65" s="521">
        <v>867442</v>
      </c>
      <c r="BW65" s="516">
        <v>77226</v>
      </c>
    </row>
    <row r="66" spans="1:75">
      <c r="A66" s="491">
        <f t="shared" si="4"/>
        <v>2009</v>
      </c>
      <c r="B66" s="491">
        <v>7</v>
      </c>
      <c r="C66" s="522">
        <v>28426890</v>
      </c>
      <c r="D66" s="531">
        <v>1221808</v>
      </c>
      <c r="E66" s="531">
        <v>29648698</v>
      </c>
      <c r="F66" s="525">
        <v>13371820</v>
      </c>
      <c r="G66" s="525">
        <v>10399</v>
      </c>
      <c r="H66" s="522">
        <v>13382219</v>
      </c>
      <c r="I66" s="525">
        <v>4182006</v>
      </c>
      <c r="J66" s="531">
        <v>-69337</v>
      </c>
      <c r="K66" s="531">
        <v>4112669</v>
      </c>
      <c r="L66" s="522">
        <v>218049</v>
      </c>
      <c r="M66" s="522">
        <v>2248078</v>
      </c>
      <c r="N66" s="522">
        <v>268816</v>
      </c>
      <c r="O66" s="525">
        <v>2516894</v>
      </c>
      <c r="P66" s="522">
        <v>49878529</v>
      </c>
      <c r="Q66" s="531">
        <v>47361635</v>
      </c>
      <c r="R66" s="531"/>
      <c r="S66" s="514">
        <v>224492</v>
      </c>
      <c r="U66" s="531"/>
      <c r="V66" s="516"/>
      <c r="W66" s="516"/>
      <c r="X66" s="516">
        <v>0</v>
      </c>
      <c r="Y66" s="518">
        <v>13222</v>
      </c>
      <c r="Z66" s="516">
        <v>13222</v>
      </c>
      <c r="AA66" s="513"/>
      <c r="AB66" s="517">
        <v>888</v>
      </c>
      <c r="AC66" s="517">
        <v>1692060</v>
      </c>
      <c r="AD66" s="518">
        <v>-104618</v>
      </c>
      <c r="AE66" s="518">
        <v>90003</v>
      </c>
      <c r="AF66" s="518">
        <v>-14615</v>
      </c>
      <c r="AG66" s="517">
        <v>2414</v>
      </c>
      <c r="AH66" s="517">
        <v>13961681</v>
      </c>
      <c r="AI66" s="518">
        <v>-668477</v>
      </c>
      <c r="AJ66" s="519">
        <v>672370</v>
      </c>
      <c r="AK66" s="518">
        <v>3893</v>
      </c>
      <c r="AL66" s="517">
        <v>94</v>
      </c>
      <c r="AM66" s="517">
        <v>634647</v>
      </c>
      <c r="AN66" s="518">
        <v>-39141</v>
      </c>
      <c r="AO66" s="518">
        <v>48653</v>
      </c>
      <c r="AP66" s="518">
        <v>9512</v>
      </c>
      <c r="AQ66" s="517">
        <v>8</v>
      </c>
      <c r="AR66" s="517">
        <v>1105874</v>
      </c>
      <c r="AS66" s="518">
        <v>-31772</v>
      </c>
      <c r="AT66" s="518">
        <v>35392</v>
      </c>
      <c r="AU66" s="518">
        <v>3620</v>
      </c>
      <c r="AV66" s="517">
        <v>3</v>
      </c>
      <c r="AW66" s="517">
        <v>234976</v>
      </c>
      <c r="AX66" s="518">
        <v>-11918</v>
      </c>
      <c r="AY66" s="518">
        <v>9508</v>
      </c>
      <c r="AZ66" s="518">
        <v>-2410</v>
      </c>
      <c r="BA66" s="520">
        <v>0</v>
      </c>
      <c r="BB66" s="517">
        <v>58</v>
      </c>
      <c r="BC66" s="517">
        <v>867442</v>
      </c>
      <c r="BD66" s="518">
        <v>-64622</v>
      </c>
      <c r="BE66" s="519">
        <v>77226</v>
      </c>
      <c r="BF66" s="518">
        <v>12604</v>
      </c>
      <c r="BG66" s="517">
        <v>1</v>
      </c>
      <c r="BH66" s="517">
        <v>127592</v>
      </c>
      <c r="BI66" s="518">
        <v>-5423</v>
      </c>
      <c r="BJ66" s="518">
        <v>6041</v>
      </c>
      <c r="BK66" s="518">
        <v>618</v>
      </c>
      <c r="BL66" s="520">
        <v>13222</v>
      </c>
      <c r="BM66" s="517">
        <v>0</v>
      </c>
      <c r="BN66" s="518">
        <v>13222</v>
      </c>
      <c r="BO66" s="517">
        <v>0</v>
      </c>
      <c r="BP66" s="517">
        <v>0</v>
      </c>
      <c r="BQ66" s="517">
        <v>0</v>
      </c>
      <c r="BR66" s="517">
        <v>2508</v>
      </c>
      <c r="BS66" s="517">
        <v>14596328</v>
      </c>
      <c r="BT66" s="518">
        <v>721023</v>
      </c>
      <c r="BU66" s="521">
        <v>58</v>
      </c>
      <c r="BV66" s="521">
        <v>867442</v>
      </c>
      <c r="BW66" s="516">
        <v>77226</v>
      </c>
    </row>
    <row r="67" spans="1:75">
      <c r="A67" s="491">
        <f t="shared" si="4"/>
        <v>2009</v>
      </c>
      <c r="B67" s="491">
        <v>8</v>
      </c>
      <c r="C67" s="522">
        <v>29700216</v>
      </c>
      <c r="D67" s="531">
        <v>583496</v>
      </c>
      <c r="E67" s="531">
        <v>30283712</v>
      </c>
      <c r="F67" s="525">
        <v>13745192</v>
      </c>
      <c r="G67" s="525">
        <v>69646</v>
      </c>
      <c r="H67" s="522">
        <v>13814838</v>
      </c>
      <c r="I67" s="525">
        <v>4180557</v>
      </c>
      <c r="J67" s="531">
        <v>88853</v>
      </c>
      <c r="K67" s="531">
        <v>4269410</v>
      </c>
      <c r="L67" s="522">
        <v>218204</v>
      </c>
      <c r="M67" s="522">
        <v>2245790</v>
      </c>
      <c r="N67" s="522">
        <v>269304</v>
      </c>
      <c r="O67" s="525">
        <v>2515094</v>
      </c>
      <c r="P67" s="522">
        <v>51101258</v>
      </c>
      <c r="Q67" s="531">
        <v>48586164</v>
      </c>
      <c r="R67" s="531"/>
      <c r="S67" s="514">
        <v>244500</v>
      </c>
      <c r="U67" s="531"/>
      <c r="V67" s="516"/>
      <c r="W67" s="516"/>
      <c r="X67" s="516">
        <v>0</v>
      </c>
      <c r="Y67" s="518">
        <v>13222</v>
      </c>
      <c r="Z67" s="516">
        <v>13222</v>
      </c>
      <c r="AA67" s="513"/>
      <c r="AB67" s="517">
        <v>888</v>
      </c>
      <c r="AC67" s="517">
        <v>1692060</v>
      </c>
      <c r="AD67" s="518">
        <v>-104618</v>
      </c>
      <c r="AE67" s="518">
        <v>90003</v>
      </c>
      <c r="AF67" s="518">
        <v>-14615</v>
      </c>
      <c r="AG67" s="517">
        <v>2414</v>
      </c>
      <c r="AH67" s="517">
        <v>13961681</v>
      </c>
      <c r="AI67" s="518">
        <v>-668477</v>
      </c>
      <c r="AJ67" s="519">
        <v>672370</v>
      </c>
      <c r="AK67" s="518">
        <v>3893</v>
      </c>
      <c r="AL67" s="517">
        <v>94</v>
      </c>
      <c r="AM67" s="517">
        <v>634647</v>
      </c>
      <c r="AN67" s="518">
        <v>-39141</v>
      </c>
      <c r="AO67" s="518">
        <v>48653</v>
      </c>
      <c r="AP67" s="518">
        <v>9512</v>
      </c>
      <c r="AQ67" s="517">
        <v>8</v>
      </c>
      <c r="AR67" s="517">
        <v>1105874</v>
      </c>
      <c r="AS67" s="518">
        <v>-31772</v>
      </c>
      <c r="AT67" s="518">
        <v>35392</v>
      </c>
      <c r="AU67" s="518">
        <v>3620</v>
      </c>
      <c r="AV67" s="517">
        <v>3</v>
      </c>
      <c r="AW67" s="517">
        <v>234976</v>
      </c>
      <c r="AX67" s="518">
        <v>-11918</v>
      </c>
      <c r="AY67" s="518">
        <v>9508</v>
      </c>
      <c r="AZ67" s="518">
        <v>-2410</v>
      </c>
      <c r="BA67" s="520">
        <v>0</v>
      </c>
      <c r="BB67" s="517">
        <v>58</v>
      </c>
      <c r="BC67" s="517">
        <v>867442</v>
      </c>
      <c r="BD67" s="518">
        <v>-64622</v>
      </c>
      <c r="BE67" s="519">
        <v>77226</v>
      </c>
      <c r="BF67" s="518">
        <v>12604</v>
      </c>
      <c r="BG67" s="517">
        <v>1</v>
      </c>
      <c r="BH67" s="517">
        <v>127592</v>
      </c>
      <c r="BI67" s="518">
        <v>-5423</v>
      </c>
      <c r="BJ67" s="518">
        <v>6041</v>
      </c>
      <c r="BK67" s="518">
        <v>618</v>
      </c>
      <c r="BL67" s="520">
        <v>13222</v>
      </c>
      <c r="BM67" s="517">
        <v>0</v>
      </c>
      <c r="BN67" s="518">
        <v>13222</v>
      </c>
      <c r="BO67" s="517">
        <v>0</v>
      </c>
      <c r="BP67" s="517">
        <v>0</v>
      </c>
      <c r="BQ67" s="517">
        <v>0</v>
      </c>
      <c r="BR67" s="517">
        <v>2508</v>
      </c>
      <c r="BS67" s="517">
        <v>14596328</v>
      </c>
      <c r="BT67" s="518">
        <v>721023</v>
      </c>
      <c r="BU67" s="521">
        <v>58</v>
      </c>
      <c r="BV67" s="521">
        <v>867442</v>
      </c>
      <c r="BW67" s="516">
        <v>77226</v>
      </c>
    </row>
    <row r="68" spans="1:75">
      <c r="A68" s="491">
        <f t="shared" si="4"/>
        <v>2009</v>
      </c>
      <c r="B68" s="491">
        <v>9</v>
      </c>
      <c r="C68" s="522">
        <v>26856200</v>
      </c>
      <c r="D68" s="531">
        <v>-2781993</v>
      </c>
      <c r="E68" s="531">
        <v>24074207</v>
      </c>
      <c r="F68" s="525">
        <v>13144199</v>
      </c>
      <c r="G68" s="525">
        <v>-650767</v>
      </c>
      <c r="H68" s="522">
        <v>12493432</v>
      </c>
      <c r="I68" s="525">
        <v>3591009</v>
      </c>
      <c r="J68" s="531">
        <v>-100821</v>
      </c>
      <c r="K68" s="531">
        <v>3490188</v>
      </c>
      <c r="L68" s="522">
        <v>218424</v>
      </c>
      <c r="M68" s="522">
        <v>1988531</v>
      </c>
      <c r="N68" s="522">
        <v>239402</v>
      </c>
      <c r="O68" s="525">
        <v>2227933</v>
      </c>
      <c r="P68" s="522">
        <v>42504184</v>
      </c>
      <c r="Q68" s="531">
        <v>40276251</v>
      </c>
      <c r="R68" s="531"/>
      <c r="S68" s="514">
        <v>-307976</v>
      </c>
      <c r="U68" s="531"/>
      <c r="V68" s="516"/>
      <c r="W68" s="516"/>
      <c r="X68" s="516">
        <v>0</v>
      </c>
      <c r="Y68" s="518">
        <v>13222</v>
      </c>
      <c r="Z68" s="516">
        <v>13222</v>
      </c>
      <c r="AA68" s="513"/>
      <c r="AB68" s="517">
        <v>888</v>
      </c>
      <c r="AC68" s="517">
        <v>1692060</v>
      </c>
      <c r="AD68" s="518">
        <v>-104618</v>
      </c>
      <c r="AE68" s="518">
        <v>90003</v>
      </c>
      <c r="AF68" s="518">
        <v>-14615</v>
      </c>
      <c r="AG68" s="517">
        <v>2414</v>
      </c>
      <c r="AH68" s="517">
        <v>13961681</v>
      </c>
      <c r="AI68" s="518">
        <v>-668477</v>
      </c>
      <c r="AJ68" s="519">
        <v>672370</v>
      </c>
      <c r="AK68" s="518">
        <v>3893</v>
      </c>
      <c r="AL68" s="517">
        <v>94</v>
      </c>
      <c r="AM68" s="517">
        <v>634647</v>
      </c>
      <c r="AN68" s="518">
        <v>-39141</v>
      </c>
      <c r="AO68" s="518">
        <v>48653</v>
      </c>
      <c r="AP68" s="518">
        <v>9512</v>
      </c>
      <c r="AQ68" s="517">
        <v>8</v>
      </c>
      <c r="AR68" s="517">
        <v>1105874</v>
      </c>
      <c r="AS68" s="518">
        <v>-31772</v>
      </c>
      <c r="AT68" s="518">
        <v>35392</v>
      </c>
      <c r="AU68" s="518">
        <v>3620</v>
      </c>
      <c r="AV68" s="517">
        <v>3</v>
      </c>
      <c r="AW68" s="517">
        <v>234976</v>
      </c>
      <c r="AX68" s="518">
        <v>-11918</v>
      </c>
      <c r="AY68" s="518">
        <v>9508</v>
      </c>
      <c r="AZ68" s="518">
        <v>-2410</v>
      </c>
      <c r="BA68" s="520">
        <v>0</v>
      </c>
      <c r="BB68" s="517">
        <v>58</v>
      </c>
      <c r="BC68" s="517">
        <v>867442</v>
      </c>
      <c r="BD68" s="518">
        <v>-64622</v>
      </c>
      <c r="BE68" s="519">
        <v>77226</v>
      </c>
      <c r="BF68" s="518">
        <v>12604</v>
      </c>
      <c r="BG68" s="517">
        <v>1</v>
      </c>
      <c r="BH68" s="517">
        <v>127592</v>
      </c>
      <c r="BI68" s="518">
        <v>-5423</v>
      </c>
      <c r="BJ68" s="518">
        <v>6041</v>
      </c>
      <c r="BK68" s="518">
        <v>618</v>
      </c>
      <c r="BL68" s="520">
        <v>13222</v>
      </c>
      <c r="BM68" s="517">
        <v>0</v>
      </c>
      <c r="BN68" s="518">
        <v>13222</v>
      </c>
      <c r="BO68" s="517">
        <v>0</v>
      </c>
      <c r="BP68" s="517">
        <v>0</v>
      </c>
      <c r="BQ68" s="517">
        <v>0</v>
      </c>
      <c r="BR68" s="517">
        <v>2508</v>
      </c>
      <c r="BS68" s="517">
        <v>14596328</v>
      </c>
      <c r="BT68" s="518">
        <v>721023</v>
      </c>
      <c r="BU68" s="521">
        <v>58</v>
      </c>
      <c r="BV68" s="521">
        <v>867442</v>
      </c>
      <c r="BW68" s="516">
        <v>77226</v>
      </c>
    </row>
    <row r="69" spans="1:75">
      <c r="A69" s="491">
        <f t="shared" si="4"/>
        <v>2009</v>
      </c>
      <c r="B69" s="491">
        <v>10</v>
      </c>
      <c r="C69" s="522">
        <v>21968238</v>
      </c>
      <c r="D69" s="531">
        <v>-2333697</v>
      </c>
      <c r="E69" s="531">
        <v>19634541</v>
      </c>
      <c r="F69" s="525">
        <v>12281456</v>
      </c>
      <c r="G69" s="525">
        <v>-435540</v>
      </c>
      <c r="H69" s="522">
        <v>11845916</v>
      </c>
      <c r="I69" s="525">
        <v>3386724</v>
      </c>
      <c r="J69" s="531">
        <v>-51249</v>
      </c>
      <c r="K69" s="531">
        <v>3335475</v>
      </c>
      <c r="L69" s="522">
        <v>218599</v>
      </c>
      <c r="M69" s="522">
        <v>1786297</v>
      </c>
      <c r="N69" s="522">
        <v>213369</v>
      </c>
      <c r="O69" s="525">
        <v>1999666</v>
      </c>
      <c r="P69" s="522">
        <v>37034197</v>
      </c>
      <c r="Q69" s="531">
        <v>35034531</v>
      </c>
      <c r="R69" s="531"/>
      <c r="S69" s="514">
        <v>172532</v>
      </c>
      <c r="U69" s="531"/>
      <c r="V69" s="516"/>
      <c r="W69" s="516"/>
      <c r="X69" s="516">
        <v>0</v>
      </c>
      <c r="Y69" s="518">
        <v>-25031</v>
      </c>
      <c r="Z69" s="516">
        <v>-25031</v>
      </c>
      <c r="AA69" s="513"/>
      <c r="AB69" s="517">
        <v>888</v>
      </c>
      <c r="AC69" s="517">
        <v>1692060</v>
      </c>
      <c r="AD69" s="518">
        <v>-104618</v>
      </c>
      <c r="AE69" s="518">
        <v>90003</v>
      </c>
      <c r="AF69" s="518">
        <v>-14615</v>
      </c>
      <c r="AG69" s="517">
        <v>2414</v>
      </c>
      <c r="AH69" s="517">
        <v>9994003</v>
      </c>
      <c r="AI69" s="518">
        <v>-668477</v>
      </c>
      <c r="AJ69" s="519">
        <v>700796</v>
      </c>
      <c r="AK69" s="518">
        <v>32319</v>
      </c>
      <c r="AL69" s="517">
        <v>94</v>
      </c>
      <c r="AM69" s="517">
        <v>634647</v>
      </c>
      <c r="AN69" s="518">
        <v>-39141</v>
      </c>
      <c r="AO69" s="518">
        <v>20227</v>
      </c>
      <c r="AP69" s="518">
        <v>-18914</v>
      </c>
      <c r="AQ69" s="517">
        <v>8</v>
      </c>
      <c r="AR69" s="517">
        <v>1105874</v>
      </c>
      <c r="AS69" s="518">
        <v>-31772</v>
      </c>
      <c r="AT69" s="518">
        <v>35392</v>
      </c>
      <c r="AU69" s="518">
        <v>3620</v>
      </c>
      <c r="AV69" s="517">
        <v>3</v>
      </c>
      <c r="AW69" s="517">
        <v>234976</v>
      </c>
      <c r="AX69" s="518">
        <v>-11918</v>
      </c>
      <c r="AY69" s="518">
        <v>9508</v>
      </c>
      <c r="AZ69" s="518">
        <v>-2410</v>
      </c>
      <c r="BA69" s="520">
        <v>0</v>
      </c>
      <c r="BB69" s="517">
        <v>58</v>
      </c>
      <c r="BC69" s="517">
        <v>1046470</v>
      </c>
      <c r="BD69" s="518">
        <v>-64622</v>
      </c>
      <c r="BE69" s="519">
        <v>38973</v>
      </c>
      <c r="BF69" s="518">
        <v>-25649</v>
      </c>
      <c r="BG69" s="517">
        <v>1</v>
      </c>
      <c r="BH69" s="517">
        <v>127592</v>
      </c>
      <c r="BI69" s="518">
        <v>-5423</v>
      </c>
      <c r="BJ69" s="518">
        <v>6041</v>
      </c>
      <c r="BK69" s="518">
        <v>618</v>
      </c>
      <c r="BL69" s="520">
        <v>-25031</v>
      </c>
      <c r="BM69" s="517">
        <v>0</v>
      </c>
      <c r="BN69" s="518">
        <v>-25031</v>
      </c>
      <c r="BO69" s="517">
        <v>0</v>
      </c>
      <c r="BP69" s="517">
        <v>0</v>
      </c>
      <c r="BQ69" s="517">
        <v>0</v>
      </c>
      <c r="BR69" s="517">
        <v>2508</v>
      </c>
      <c r="BS69" s="517">
        <v>10628650</v>
      </c>
      <c r="BT69" s="518">
        <v>721023</v>
      </c>
      <c r="BU69" s="521">
        <v>58</v>
      </c>
      <c r="BV69" s="521">
        <v>1046470</v>
      </c>
      <c r="BW69" s="516">
        <v>38973</v>
      </c>
    </row>
    <row r="70" spans="1:75">
      <c r="A70" s="491">
        <f t="shared" si="4"/>
        <v>2009</v>
      </c>
      <c r="B70" s="491">
        <v>11</v>
      </c>
      <c r="C70" s="522">
        <v>18838786</v>
      </c>
      <c r="D70" s="531">
        <v>-844660</v>
      </c>
      <c r="E70" s="531">
        <v>17994126</v>
      </c>
      <c r="F70" s="525">
        <v>11086175</v>
      </c>
      <c r="G70" s="525">
        <v>115327</v>
      </c>
      <c r="H70" s="522">
        <v>11201502</v>
      </c>
      <c r="I70" s="525">
        <v>3192445</v>
      </c>
      <c r="J70" s="531">
        <v>98766</v>
      </c>
      <c r="K70" s="531">
        <v>3291211</v>
      </c>
      <c r="L70" s="522">
        <v>218778</v>
      </c>
      <c r="M70" s="522">
        <v>1689644</v>
      </c>
      <c r="N70" s="522">
        <v>184248</v>
      </c>
      <c r="O70" s="525">
        <v>1873892</v>
      </c>
      <c r="P70" s="522">
        <v>34579509</v>
      </c>
      <c r="Q70" s="531">
        <v>32705617</v>
      </c>
      <c r="R70" s="531"/>
      <c r="S70" s="514">
        <v>446290</v>
      </c>
      <c r="U70" s="531"/>
      <c r="V70" s="516"/>
      <c r="W70" s="516"/>
      <c r="X70" s="516">
        <v>0</v>
      </c>
      <c r="Y70" s="518">
        <v>-25031</v>
      </c>
      <c r="Z70" s="516">
        <v>-25031</v>
      </c>
      <c r="AA70" s="513"/>
      <c r="AB70" s="517">
        <v>888</v>
      </c>
      <c r="AC70" s="517">
        <v>1692060</v>
      </c>
      <c r="AD70" s="518">
        <v>-104618</v>
      </c>
      <c r="AE70" s="518">
        <v>90003</v>
      </c>
      <c r="AF70" s="518">
        <v>-14615</v>
      </c>
      <c r="AG70" s="517">
        <v>2414</v>
      </c>
      <c r="AH70" s="517">
        <v>9994003</v>
      </c>
      <c r="AI70" s="518">
        <v>-668477</v>
      </c>
      <c r="AJ70" s="519">
        <v>700796</v>
      </c>
      <c r="AK70" s="518">
        <v>32319</v>
      </c>
      <c r="AL70" s="517">
        <v>94</v>
      </c>
      <c r="AM70" s="517">
        <v>634647</v>
      </c>
      <c r="AN70" s="518">
        <v>-39141</v>
      </c>
      <c r="AO70" s="518">
        <v>20227</v>
      </c>
      <c r="AP70" s="518">
        <v>-18914</v>
      </c>
      <c r="AQ70" s="517">
        <v>8</v>
      </c>
      <c r="AR70" s="517">
        <v>1105874</v>
      </c>
      <c r="AS70" s="518">
        <v>-31772</v>
      </c>
      <c r="AT70" s="518">
        <v>35392</v>
      </c>
      <c r="AU70" s="518">
        <v>3620</v>
      </c>
      <c r="AV70" s="517">
        <v>3</v>
      </c>
      <c r="AW70" s="517">
        <v>234976</v>
      </c>
      <c r="AX70" s="518">
        <v>-11918</v>
      </c>
      <c r="AY70" s="518">
        <v>9508</v>
      </c>
      <c r="AZ70" s="518">
        <v>-2410</v>
      </c>
      <c r="BA70" s="520">
        <v>0</v>
      </c>
      <c r="BB70" s="517">
        <v>58</v>
      </c>
      <c r="BC70" s="517">
        <v>1046470</v>
      </c>
      <c r="BD70" s="518">
        <v>-64622</v>
      </c>
      <c r="BE70" s="519">
        <v>38973</v>
      </c>
      <c r="BF70" s="518">
        <v>-25649</v>
      </c>
      <c r="BG70" s="517">
        <v>1</v>
      </c>
      <c r="BH70" s="517">
        <v>127592</v>
      </c>
      <c r="BI70" s="518">
        <v>-5423</v>
      </c>
      <c r="BJ70" s="518">
        <v>6041</v>
      </c>
      <c r="BK70" s="518">
        <v>618</v>
      </c>
      <c r="BL70" s="520">
        <v>-25031</v>
      </c>
      <c r="BM70" s="517">
        <v>0</v>
      </c>
      <c r="BN70" s="518">
        <v>-25031</v>
      </c>
      <c r="BO70" s="517">
        <v>0</v>
      </c>
      <c r="BP70" s="517">
        <v>0</v>
      </c>
      <c r="BQ70" s="517">
        <v>0</v>
      </c>
      <c r="BR70" s="517">
        <v>2508</v>
      </c>
      <c r="BS70" s="517">
        <v>10628650</v>
      </c>
      <c r="BT70" s="518">
        <v>721023</v>
      </c>
      <c r="BU70" s="521">
        <v>58</v>
      </c>
      <c r="BV70" s="521">
        <v>1046470</v>
      </c>
      <c r="BW70" s="516">
        <v>38973</v>
      </c>
    </row>
    <row r="71" spans="1:75">
      <c r="A71" s="491">
        <f t="shared" si="4"/>
        <v>2009</v>
      </c>
      <c r="B71" s="491">
        <v>12</v>
      </c>
      <c r="C71" s="522">
        <v>20266847</v>
      </c>
      <c r="D71" s="531">
        <v>1763307</v>
      </c>
      <c r="E71" s="531">
        <v>22030154</v>
      </c>
      <c r="F71" s="525">
        <v>11043273</v>
      </c>
      <c r="G71" s="525">
        <v>467094</v>
      </c>
      <c r="H71" s="522">
        <v>11510367</v>
      </c>
      <c r="I71" s="525">
        <v>3003058</v>
      </c>
      <c r="J71" s="531">
        <v>1184</v>
      </c>
      <c r="K71" s="531">
        <v>3004242</v>
      </c>
      <c r="L71" s="522">
        <v>218923</v>
      </c>
      <c r="M71" s="522">
        <v>1944962</v>
      </c>
      <c r="N71" s="522">
        <v>202119</v>
      </c>
      <c r="O71" s="525">
        <v>2147081</v>
      </c>
      <c r="P71" s="522">
        <v>38910767</v>
      </c>
      <c r="Q71" s="531">
        <v>36763686</v>
      </c>
      <c r="R71" s="531"/>
      <c r="S71" s="514">
        <v>618045</v>
      </c>
      <c r="U71" s="531"/>
      <c r="V71" s="516"/>
      <c r="W71" s="516"/>
      <c r="X71" s="516">
        <v>0</v>
      </c>
      <c r="Y71" s="518">
        <v>-25031</v>
      </c>
      <c r="Z71" s="516">
        <v>-25031</v>
      </c>
      <c r="AA71" s="513"/>
      <c r="AB71" s="517">
        <v>888</v>
      </c>
      <c r="AC71" s="517">
        <v>1692060</v>
      </c>
      <c r="AD71" s="518">
        <v>-104618</v>
      </c>
      <c r="AE71" s="518">
        <v>90003</v>
      </c>
      <c r="AF71" s="518">
        <v>-14615</v>
      </c>
      <c r="AG71" s="517">
        <v>2414</v>
      </c>
      <c r="AH71" s="517">
        <v>9994003</v>
      </c>
      <c r="AI71" s="518">
        <v>-668477</v>
      </c>
      <c r="AJ71" s="519">
        <v>700796</v>
      </c>
      <c r="AK71" s="518">
        <v>32319</v>
      </c>
      <c r="AL71" s="517">
        <v>94</v>
      </c>
      <c r="AM71" s="517">
        <v>634647</v>
      </c>
      <c r="AN71" s="518">
        <v>-39141</v>
      </c>
      <c r="AO71" s="518">
        <v>20227</v>
      </c>
      <c r="AP71" s="518">
        <v>-18914</v>
      </c>
      <c r="AQ71" s="517">
        <v>8</v>
      </c>
      <c r="AR71" s="517">
        <v>1105874</v>
      </c>
      <c r="AS71" s="518">
        <v>-31772</v>
      </c>
      <c r="AT71" s="518">
        <v>35392</v>
      </c>
      <c r="AU71" s="518">
        <v>3620</v>
      </c>
      <c r="AV71" s="517">
        <v>3</v>
      </c>
      <c r="AW71" s="517">
        <v>234976</v>
      </c>
      <c r="AX71" s="518">
        <v>-11918</v>
      </c>
      <c r="AY71" s="518">
        <v>9508</v>
      </c>
      <c r="AZ71" s="518">
        <v>-2410</v>
      </c>
      <c r="BA71" s="520">
        <v>0</v>
      </c>
      <c r="BB71" s="517">
        <v>58</v>
      </c>
      <c r="BC71" s="517">
        <v>1046470</v>
      </c>
      <c r="BD71" s="518">
        <v>-64622</v>
      </c>
      <c r="BE71" s="519">
        <v>38973</v>
      </c>
      <c r="BF71" s="518">
        <v>-25649</v>
      </c>
      <c r="BG71" s="517">
        <v>1</v>
      </c>
      <c r="BH71" s="517">
        <v>127592</v>
      </c>
      <c r="BI71" s="518">
        <v>-5423</v>
      </c>
      <c r="BJ71" s="518">
        <v>6041</v>
      </c>
      <c r="BK71" s="518">
        <v>618</v>
      </c>
      <c r="BL71" s="520">
        <v>-25031</v>
      </c>
      <c r="BM71" s="517">
        <v>0</v>
      </c>
      <c r="BN71" s="518">
        <v>-25031</v>
      </c>
      <c r="BO71" s="517">
        <v>0</v>
      </c>
      <c r="BP71" s="517">
        <v>0</v>
      </c>
      <c r="BQ71" s="517">
        <v>0</v>
      </c>
      <c r="BR71" s="517">
        <v>2508</v>
      </c>
      <c r="BS71" s="517">
        <v>10628650</v>
      </c>
      <c r="BT71" s="518">
        <v>721023</v>
      </c>
      <c r="BU71" s="521">
        <v>58</v>
      </c>
      <c r="BV71" s="521">
        <v>1046470</v>
      </c>
      <c r="BW71" s="516">
        <v>38973</v>
      </c>
    </row>
    <row r="72" spans="1:75">
      <c r="B72" s="492" t="s">
        <v>112</v>
      </c>
      <c r="C72" s="525">
        <v>275050767</v>
      </c>
      <c r="D72" s="513">
        <v>1191800</v>
      </c>
      <c r="E72" s="513">
        <v>276242567</v>
      </c>
      <c r="F72" s="513">
        <v>142604637</v>
      </c>
      <c r="G72" s="513">
        <v>698256</v>
      </c>
      <c r="H72" s="531">
        <v>143302893</v>
      </c>
      <c r="I72" s="513">
        <v>41284915</v>
      </c>
      <c r="J72" s="513">
        <v>52424</v>
      </c>
      <c r="K72" s="513">
        <v>41337339</v>
      </c>
      <c r="L72" s="531">
        <v>2615155</v>
      </c>
      <c r="M72" s="531">
        <v>23119389</v>
      </c>
      <c r="N72" s="531">
        <v>2636294</v>
      </c>
      <c r="O72" s="531">
        <v>25755683</v>
      </c>
      <c r="P72" s="531">
        <v>489253637</v>
      </c>
      <c r="Q72" s="531">
        <v>463497954</v>
      </c>
      <c r="R72" s="531"/>
      <c r="S72" s="514">
        <v>918782</v>
      </c>
      <c r="U72" s="531"/>
      <c r="V72" s="531"/>
      <c r="W72" s="531"/>
      <c r="X72" s="516">
        <v>0</v>
      </c>
      <c r="Y72" s="531">
        <v>-147360</v>
      </c>
      <c r="Z72" s="531">
        <v>-147360</v>
      </c>
      <c r="AA72" s="513"/>
      <c r="AB72" s="533"/>
      <c r="AC72" s="533">
        <v>20304720</v>
      </c>
      <c r="AD72" s="534">
        <v>-1255416</v>
      </c>
      <c r="AE72" s="534">
        <v>1080036</v>
      </c>
      <c r="AF72" s="534">
        <v>-175380</v>
      </c>
      <c r="AG72" s="533"/>
      <c r="AH72" s="533">
        <v>135798748</v>
      </c>
      <c r="AI72" s="534">
        <v>-8021724</v>
      </c>
      <c r="AJ72" s="535">
        <v>8295848</v>
      </c>
      <c r="AK72" s="534">
        <v>274124</v>
      </c>
      <c r="AL72" s="533"/>
      <c r="AM72" s="533">
        <v>7615764</v>
      </c>
      <c r="AN72" s="534">
        <v>-469692</v>
      </c>
      <c r="AO72" s="534">
        <v>356428</v>
      </c>
      <c r="AP72" s="534">
        <v>-113264</v>
      </c>
      <c r="AQ72" s="533"/>
      <c r="AR72" s="533">
        <v>13270488</v>
      </c>
      <c r="AS72" s="534">
        <v>-381264</v>
      </c>
      <c r="AT72" s="534">
        <v>424704</v>
      </c>
      <c r="AU72" s="534">
        <v>43440</v>
      </c>
      <c r="AV72" s="533"/>
      <c r="AW72" s="533">
        <v>2819712</v>
      </c>
      <c r="AX72" s="534">
        <v>-143016</v>
      </c>
      <c r="AY72" s="534">
        <v>114096</v>
      </c>
      <c r="AZ72" s="534">
        <v>-28920</v>
      </c>
      <c r="BA72" s="536">
        <v>0</v>
      </c>
      <c r="BB72" s="533"/>
      <c r="BC72" s="533">
        <v>11841528</v>
      </c>
      <c r="BD72" s="534">
        <v>-775464</v>
      </c>
      <c r="BE72" s="535">
        <v>620688</v>
      </c>
      <c r="BF72" s="534">
        <v>-154776</v>
      </c>
      <c r="BG72" s="533"/>
      <c r="BH72" s="533">
        <v>1531104</v>
      </c>
      <c r="BI72" s="534">
        <v>-65076</v>
      </c>
      <c r="BJ72" s="534">
        <v>72492</v>
      </c>
      <c r="BK72" s="534">
        <v>7416</v>
      </c>
      <c r="BL72" s="536">
        <v>-147360</v>
      </c>
      <c r="BM72" s="517">
        <v>0</v>
      </c>
      <c r="BN72" s="534">
        <v>-147360</v>
      </c>
      <c r="BO72" s="517">
        <v>0</v>
      </c>
      <c r="BP72" s="517">
        <v>0</v>
      </c>
      <c r="BQ72" s="517">
        <v>0</v>
      </c>
      <c r="BS72" s="533">
        <v>143414512</v>
      </c>
      <c r="BT72" s="534">
        <v>8652276</v>
      </c>
      <c r="BV72" s="533">
        <v>11841528</v>
      </c>
      <c r="BW72" s="534">
        <v>620688</v>
      </c>
    </row>
    <row r="73" spans="1:75">
      <c r="A73" s="491">
        <f t="shared" ref="A73:A84" si="5">A60+1</f>
        <v>2010</v>
      </c>
      <c r="B73" s="491">
        <v>1</v>
      </c>
      <c r="C73" s="522">
        <v>24852999</v>
      </c>
      <c r="D73" s="531">
        <v>764253</v>
      </c>
      <c r="E73" s="531">
        <v>25617252</v>
      </c>
      <c r="F73" s="525">
        <v>11456016</v>
      </c>
      <c r="G73" s="525">
        <v>-945239</v>
      </c>
      <c r="H73" s="522">
        <v>10510777</v>
      </c>
      <c r="I73" s="525">
        <v>3020461</v>
      </c>
      <c r="J73" s="531">
        <v>-177829</v>
      </c>
      <c r="K73" s="531">
        <v>2842632</v>
      </c>
      <c r="L73" s="522">
        <v>219124</v>
      </c>
      <c r="M73" s="522">
        <v>2274865</v>
      </c>
      <c r="N73" s="522">
        <v>235668</v>
      </c>
      <c r="O73" s="525">
        <v>2510533</v>
      </c>
      <c r="P73" s="522">
        <v>41700318</v>
      </c>
      <c r="Q73" s="531">
        <v>39189785</v>
      </c>
      <c r="R73" s="531"/>
      <c r="S73" s="514">
        <v>483116</v>
      </c>
      <c r="U73" s="531"/>
      <c r="V73" s="516"/>
      <c r="W73" s="516"/>
      <c r="X73" s="516">
        <v>0</v>
      </c>
      <c r="Y73" s="518">
        <v>-25031</v>
      </c>
      <c r="Z73" s="516">
        <v>-25031</v>
      </c>
      <c r="AA73" s="513"/>
      <c r="AB73" s="517">
        <v>888</v>
      </c>
      <c r="AC73" s="517">
        <v>1692060</v>
      </c>
      <c r="AD73" s="518">
        <v>-104618</v>
      </c>
      <c r="AE73" s="518">
        <v>90003</v>
      </c>
      <c r="AF73" s="518">
        <v>-14615</v>
      </c>
      <c r="AG73" s="517">
        <v>2414</v>
      </c>
      <c r="AH73" s="517">
        <v>9994003</v>
      </c>
      <c r="AI73" s="518">
        <v>-668477</v>
      </c>
      <c r="AJ73" s="519">
        <v>700796</v>
      </c>
      <c r="AK73" s="518">
        <v>32319</v>
      </c>
      <c r="AL73" s="517">
        <v>94</v>
      </c>
      <c r="AM73" s="517">
        <v>634647</v>
      </c>
      <c r="AN73" s="518">
        <v>-39141</v>
      </c>
      <c r="AO73" s="518">
        <v>20227</v>
      </c>
      <c r="AP73" s="518">
        <v>-18914</v>
      </c>
      <c r="AQ73" s="517">
        <v>8</v>
      </c>
      <c r="AR73" s="517">
        <v>1105874</v>
      </c>
      <c r="AS73" s="518">
        <v>-31772</v>
      </c>
      <c r="AT73" s="518">
        <v>35392</v>
      </c>
      <c r="AU73" s="518">
        <v>3620</v>
      </c>
      <c r="AV73" s="517">
        <v>3</v>
      </c>
      <c r="AW73" s="517">
        <v>234976</v>
      </c>
      <c r="AX73" s="518">
        <v>-11918</v>
      </c>
      <c r="AY73" s="518">
        <v>9508</v>
      </c>
      <c r="AZ73" s="518">
        <v>-2410</v>
      </c>
      <c r="BA73" s="520">
        <v>0</v>
      </c>
      <c r="BB73" s="517">
        <v>58</v>
      </c>
      <c r="BC73" s="517">
        <v>1046470</v>
      </c>
      <c r="BD73" s="518">
        <v>-64622</v>
      </c>
      <c r="BE73" s="519">
        <v>38973</v>
      </c>
      <c r="BF73" s="518">
        <v>-25649</v>
      </c>
      <c r="BG73" s="517">
        <v>1</v>
      </c>
      <c r="BH73" s="517">
        <v>127592</v>
      </c>
      <c r="BI73" s="518">
        <v>-5423</v>
      </c>
      <c r="BJ73" s="518">
        <v>6041</v>
      </c>
      <c r="BK73" s="518">
        <v>618</v>
      </c>
      <c r="BL73" s="520">
        <v>-25031</v>
      </c>
      <c r="BM73" s="517">
        <v>0</v>
      </c>
      <c r="BN73" s="518">
        <v>-25031</v>
      </c>
      <c r="BO73" s="517">
        <v>0</v>
      </c>
      <c r="BP73" s="517">
        <v>0</v>
      </c>
      <c r="BQ73" s="517">
        <v>0</v>
      </c>
      <c r="BR73" s="517">
        <v>2508</v>
      </c>
      <c r="BS73" s="517">
        <v>10628650</v>
      </c>
      <c r="BT73" s="518">
        <v>721023</v>
      </c>
      <c r="BU73" s="521">
        <v>58</v>
      </c>
      <c r="BV73" s="521">
        <v>1046470</v>
      </c>
      <c r="BW73" s="516">
        <v>38973</v>
      </c>
    </row>
    <row r="74" spans="1:75">
      <c r="A74" s="491">
        <f t="shared" si="5"/>
        <v>2010</v>
      </c>
      <c r="B74" s="491">
        <v>2</v>
      </c>
      <c r="C74" s="522">
        <v>22762294</v>
      </c>
      <c r="D74" s="531">
        <v>-2116498</v>
      </c>
      <c r="E74" s="531">
        <v>20645796</v>
      </c>
      <c r="F74" s="525">
        <v>11304711</v>
      </c>
      <c r="G74" s="525">
        <v>-833951</v>
      </c>
      <c r="H74" s="522">
        <v>10470760</v>
      </c>
      <c r="I74" s="525">
        <v>2974397</v>
      </c>
      <c r="J74" s="531">
        <v>-43887</v>
      </c>
      <c r="K74" s="531">
        <v>2930510</v>
      </c>
      <c r="L74" s="522">
        <v>219303</v>
      </c>
      <c r="M74" s="522">
        <v>1875463</v>
      </c>
      <c r="N74" s="522">
        <v>195788</v>
      </c>
      <c r="O74" s="525">
        <v>2071251</v>
      </c>
      <c r="P74" s="522">
        <v>36337620</v>
      </c>
      <c r="Q74" s="531">
        <v>34266369</v>
      </c>
      <c r="R74" s="531"/>
      <c r="S74" s="514">
        <v>225319</v>
      </c>
      <c r="U74" s="531"/>
      <c r="V74" s="516"/>
      <c r="W74" s="516"/>
      <c r="X74" s="516">
        <v>0</v>
      </c>
      <c r="Y74" s="518">
        <v>-25031</v>
      </c>
      <c r="Z74" s="516">
        <v>-25031</v>
      </c>
      <c r="AA74" s="513"/>
      <c r="AB74" s="517">
        <v>888</v>
      </c>
      <c r="AC74" s="517">
        <v>1692060</v>
      </c>
      <c r="AD74" s="518">
        <v>-104618</v>
      </c>
      <c r="AE74" s="518">
        <v>90003</v>
      </c>
      <c r="AF74" s="518">
        <v>-14615</v>
      </c>
      <c r="AG74" s="517">
        <v>2414</v>
      </c>
      <c r="AH74" s="517">
        <v>9994003</v>
      </c>
      <c r="AI74" s="518">
        <v>-668477</v>
      </c>
      <c r="AJ74" s="519">
        <v>700796</v>
      </c>
      <c r="AK74" s="518">
        <v>32319</v>
      </c>
      <c r="AL74" s="517">
        <v>94</v>
      </c>
      <c r="AM74" s="517">
        <v>634647</v>
      </c>
      <c r="AN74" s="518">
        <v>-39141</v>
      </c>
      <c r="AO74" s="518">
        <v>20227</v>
      </c>
      <c r="AP74" s="518">
        <v>-18914</v>
      </c>
      <c r="AQ74" s="517">
        <v>8</v>
      </c>
      <c r="AR74" s="517">
        <v>1105874</v>
      </c>
      <c r="AS74" s="518">
        <v>-31772</v>
      </c>
      <c r="AT74" s="518">
        <v>35392</v>
      </c>
      <c r="AU74" s="518">
        <v>3620</v>
      </c>
      <c r="AV74" s="517">
        <v>3</v>
      </c>
      <c r="AW74" s="517">
        <v>234976</v>
      </c>
      <c r="AX74" s="518">
        <v>-11918</v>
      </c>
      <c r="AY74" s="518">
        <v>9508</v>
      </c>
      <c r="AZ74" s="518">
        <v>-2410</v>
      </c>
      <c r="BA74" s="520">
        <v>0</v>
      </c>
      <c r="BB74" s="517">
        <v>58</v>
      </c>
      <c r="BC74" s="517">
        <v>1046470</v>
      </c>
      <c r="BD74" s="518">
        <v>-64622</v>
      </c>
      <c r="BE74" s="519">
        <v>38973</v>
      </c>
      <c r="BF74" s="518">
        <v>-25649</v>
      </c>
      <c r="BG74" s="517">
        <v>1</v>
      </c>
      <c r="BH74" s="517">
        <v>127592</v>
      </c>
      <c r="BI74" s="518">
        <v>-5423</v>
      </c>
      <c r="BJ74" s="518">
        <v>6041</v>
      </c>
      <c r="BK74" s="518">
        <v>618</v>
      </c>
      <c r="BL74" s="520">
        <v>-25031</v>
      </c>
      <c r="BM74" s="517">
        <v>0</v>
      </c>
      <c r="BN74" s="518">
        <v>-25031</v>
      </c>
      <c r="BO74" s="517">
        <v>0</v>
      </c>
      <c r="BP74" s="517">
        <v>0</v>
      </c>
      <c r="BQ74" s="517">
        <v>0</v>
      </c>
      <c r="BR74" s="517">
        <v>2508</v>
      </c>
      <c r="BS74" s="517">
        <v>10628650</v>
      </c>
      <c r="BT74" s="518">
        <v>721023</v>
      </c>
      <c r="BU74" s="521">
        <v>58</v>
      </c>
      <c r="BV74" s="521">
        <v>1046470</v>
      </c>
      <c r="BW74" s="516">
        <v>38973</v>
      </c>
    </row>
    <row r="75" spans="1:75">
      <c r="A75" s="491">
        <f t="shared" si="5"/>
        <v>2010</v>
      </c>
      <c r="B75" s="491">
        <v>3</v>
      </c>
      <c r="C75" s="522">
        <v>18924523</v>
      </c>
      <c r="D75" s="531">
        <v>-216258</v>
      </c>
      <c r="E75" s="531">
        <v>18708265</v>
      </c>
      <c r="F75" s="525">
        <v>10858459</v>
      </c>
      <c r="G75" s="525">
        <v>673700</v>
      </c>
      <c r="H75" s="522">
        <v>11532159</v>
      </c>
      <c r="I75" s="525">
        <v>3045380</v>
      </c>
      <c r="J75" s="531">
        <v>111407</v>
      </c>
      <c r="K75" s="531">
        <v>3156787</v>
      </c>
      <c r="L75" s="522">
        <v>219502</v>
      </c>
      <c r="M75" s="522">
        <v>1848205</v>
      </c>
      <c r="N75" s="522">
        <v>197265</v>
      </c>
      <c r="O75" s="525">
        <v>2045470</v>
      </c>
      <c r="P75" s="522">
        <v>35662183</v>
      </c>
      <c r="Q75" s="531">
        <v>33616713</v>
      </c>
      <c r="R75" s="531"/>
      <c r="S75" s="514">
        <v>220595</v>
      </c>
      <c r="U75" s="531"/>
      <c r="V75" s="516"/>
      <c r="W75" s="516"/>
      <c r="X75" s="516">
        <v>0</v>
      </c>
      <c r="Y75" s="518">
        <v>-25031</v>
      </c>
      <c r="Z75" s="516">
        <v>-25031</v>
      </c>
      <c r="AA75" s="513"/>
      <c r="AB75" s="517">
        <v>888</v>
      </c>
      <c r="AC75" s="517">
        <v>1692060</v>
      </c>
      <c r="AD75" s="518">
        <v>-104618</v>
      </c>
      <c r="AE75" s="518">
        <v>90003</v>
      </c>
      <c r="AF75" s="518">
        <v>-14615</v>
      </c>
      <c r="AG75" s="517">
        <v>2414</v>
      </c>
      <c r="AH75" s="517">
        <v>9994003</v>
      </c>
      <c r="AI75" s="518">
        <v>-668477</v>
      </c>
      <c r="AJ75" s="519">
        <v>700796</v>
      </c>
      <c r="AK75" s="518">
        <v>32319</v>
      </c>
      <c r="AL75" s="517">
        <v>94</v>
      </c>
      <c r="AM75" s="517">
        <v>634647</v>
      </c>
      <c r="AN75" s="518">
        <v>-39141</v>
      </c>
      <c r="AO75" s="518">
        <v>20227</v>
      </c>
      <c r="AP75" s="518">
        <v>-18914</v>
      </c>
      <c r="AQ75" s="517">
        <v>8</v>
      </c>
      <c r="AR75" s="517">
        <v>1105874</v>
      </c>
      <c r="AS75" s="518">
        <v>-31772</v>
      </c>
      <c r="AT75" s="518">
        <v>35392</v>
      </c>
      <c r="AU75" s="518">
        <v>3620</v>
      </c>
      <c r="AV75" s="517">
        <v>3</v>
      </c>
      <c r="AW75" s="517">
        <v>234976</v>
      </c>
      <c r="AX75" s="518">
        <v>-11918</v>
      </c>
      <c r="AY75" s="518">
        <v>9508</v>
      </c>
      <c r="AZ75" s="518">
        <v>-2410</v>
      </c>
      <c r="BA75" s="520">
        <v>0</v>
      </c>
      <c r="BB75" s="517">
        <v>58</v>
      </c>
      <c r="BC75" s="517">
        <v>1046470</v>
      </c>
      <c r="BD75" s="518">
        <v>-64622</v>
      </c>
      <c r="BE75" s="519">
        <v>38973</v>
      </c>
      <c r="BF75" s="518">
        <v>-25649</v>
      </c>
      <c r="BG75" s="517">
        <v>1</v>
      </c>
      <c r="BH75" s="517">
        <v>127592</v>
      </c>
      <c r="BI75" s="518">
        <v>-5423</v>
      </c>
      <c r="BJ75" s="518">
        <v>6041</v>
      </c>
      <c r="BK75" s="518">
        <v>618</v>
      </c>
      <c r="BL75" s="520">
        <v>-25031</v>
      </c>
      <c r="BM75" s="517">
        <v>0</v>
      </c>
      <c r="BN75" s="518">
        <v>-25031</v>
      </c>
      <c r="BO75" s="517">
        <v>0</v>
      </c>
      <c r="BP75" s="517">
        <v>0</v>
      </c>
      <c r="BQ75" s="517">
        <v>0</v>
      </c>
      <c r="BR75" s="517">
        <v>2508</v>
      </c>
      <c r="BS75" s="517">
        <v>10628650</v>
      </c>
      <c r="BT75" s="518">
        <v>721023</v>
      </c>
      <c r="BU75" s="521">
        <v>58</v>
      </c>
      <c r="BV75" s="521">
        <v>1046470</v>
      </c>
      <c r="BW75" s="516">
        <v>38973</v>
      </c>
    </row>
    <row r="76" spans="1:75">
      <c r="A76" s="491">
        <f t="shared" si="5"/>
        <v>2010</v>
      </c>
      <c r="B76" s="491">
        <v>4</v>
      </c>
      <c r="C76" s="522">
        <v>18906431</v>
      </c>
      <c r="D76" s="531">
        <v>-30598</v>
      </c>
      <c r="E76" s="531">
        <v>18875833</v>
      </c>
      <c r="F76" s="525">
        <v>11087123</v>
      </c>
      <c r="G76" s="525">
        <v>317093</v>
      </c>
      <c r="H76" s="522">
        <v>11404216</v>
      </c>
      <c r="I76" s="525">
        <v>3062886</v>
      </c>
      <c r="J76" s="531">
        <v>28470</v>
      </c>
      <c r="K76" s="531">
        <v>3091356</v>
      </c>
      <c r="L76" s="522">
        <v>219643</v>
      </c>
      <c r="M76" s="522">
        <v>1711948</v>
      </c>
      <c r="N76" s="522">
        <v>205715</v>
      </c>
      <c r="O76" s="525">
        <v>1917663</v>
      </c>
      <c r="P76" s="522">
        <v>35508711</v>
      </c>
      <c r="Q76" s="531">
        <v>33591048</v>
      </c>
      <c r="R76" s="531"/>
      <c r="S76" s="514">
        <v>387233</v>
      </c>
      <c r="U76" s="531"/>
      <c r="V76" s="516"/>
      <c r="W76" s="516"/>
      <c r="X76" s="516">
        <v>0</v>
      </c>
      <c r="Y76" s="518">
        <v>-25031</v>
      </c>
      <c r="Z76" s="516">
        <v>-25031</v>
      </c>
      <c r="AA76" s="513"/>
      <c r="AB76" s="517">
        <v>888</v>
      </c>
      <c r="AC76" s="517">
        <v>1692060</v>
      </c>
      <c r="AD76" s="518">
        <v>-104618</v>
      </c>
      <c r="AE76" s="518">
        <v>90003</v>
      </c>
      <c r="AF76" s="518">
        <v>-14615</v>
      </c>
      <c r="AG76" s="517">
        <v>2414</v>
      </c>
      <c r="AH76" s="517">
        <v>9994003</v>
      </c>
      <c r="AI76" s="518">
        <v>-668477</v>
      </c>
      <c r="AJ76" s="519">
        <v>700796</v>
      </c>
      <c r="AK76" s="518">
        <v>32319</v>
      </c>
      <c r="AL76" s="517">
        <v>94</v>
      </c>
      <c r="AM76" s="517">
        <v>634647</v>
      </c>
      <c r="AN76" s="518">
        <v>-39141</v>
      </c>
      <c r="AO76" s="518">
        <v>20227</v>
      </c>
      <c r="AP76" s="518">
        <v>-18914</v>
      </c>
      <c r="AQ76" s="517">
        <v>8</v>
      </c>
      <c r="AR76" s="517">
        <v>1105874</v>
      </c>
      <c r="AS76" s="518">
        <v>-31772</v>
      </c>
      <c r="AT76" s="518">
        <v>35392</v>
      </c>
      <c r="AU76" s="518">
        <v>3620</v>
      </c>
      <c r="AV76" s="517">
        <v>3</v>
      </c>
      <c r="AW76" s="517">
        <v>234976</v>
      </c>
      <c r="AX76" s="518">
        <v>-11918</v>
      </c>
      <c r="AY76" s="518">
        <v>9508</v>
      </c>
      <c r="AZ76" s="518">
        <v>-2410</v>
      </c>
      <c r="BA76" s="520">
        <v>0</v>
      </c>
      <c r="BB76" s="517">
        <v>58</v>
      </c>
      <c r="BC76" s="517">
        <v>1046470</v>
      </c>
      <c r="BD76" s="518">
        <v>-64622</v>
      </c>
      <c r="BE76" s="519">
        <v>38973</v>
      </c>
      <c r="BF76" s="518">
        <v>-25649</v>
      </c>
      <c r="BG76" s="517">
        <v>1</v>
      </c>
      <c r="BH76" s="517">
        <v>127592</v>
      </c>
      <c r="BI76" s="518">
        <v>-5423</v>
      </c>
      <c r="BJ76" s="518">
        <v>6041</v>
      </c>
      <c r="BK76" s="518">
        <v>618</v>
      </c>
      <c r="BL76" s="520">
        <v>-25031</v>
      </c>
      <c r="BM76" s="517">
        <v>0</v>
      </c>
      <c r="BN76" s="518">
        <v>-25031</v>
      </c>
      <c r="BO76" s="517">
        <v>0</v>
      </c>
      <c r="BP76" s="517">
        <v>0</v>
      </c>
      <c r="BQ76" s="517">
        <v>0</v>
      </c>
      <c r="BR76" s="517">
        <v>2508</v>
      </c>
      <c r="BS76" s="517">
        <v>10628650</v>
      </c>
      <c r="BT76" s="518">
        <v>721023</v>
      </c>
      <c r="BU76" s="521">
        <v>58</v>
      </c>
      <c r="BV76" s="521">
        <v>1046470</v>
      </c>
      <c r="BW76" s="516">
        <v>38973</v>
      </c>
    </row>
    <row r="77" spans="1:75">
      <c r="A77" s="491">
        <f t="shared" si="5"/>
        <v>2010</v>
      </c>
      <c r="B77" s="491">
        <v>5</v>
      </c>
      <c r="C77" s="522">
        <v>20257323</v>
      </c>
      <c r="D77" s="531">
        <v>3017030</v>
      </c>
      <c r="E77" s="531">
        <v>23274353</v>
      </c>
      <c r="F77" s="525">
        <v>11769046</v>
      </c>
      <c r="G77" s="525">
        <v>1815287</v>
      </c>
      <c r="H77" s="522">
        <v>13584333</v>
      </c>
      <c r="I77" s="525">
        <v>3437804</v>
      </c>
      <c r="J77" s="531">
        <v>178651</v>
      </c>
      <c r="K77" s="531">
        <v>3616455</v>
      </c>
      <c r="L77" s="522">
        <v>219848</v>
      </c>
      <c r="M77" s="522">
        <v>2017446</v>
      </c>
      <c r="N77" s="522">
        <v>243406</v>
      </c>
      <c r="O77" s="525">
        <v>2260852</v>
      </c>
      <c r="P77" s="522">
        <v>42955841</v>
      </c>
      <c r="Q77" s="531">
        <v>40694989</v>
      </c>
      <c r="R77" s="531"/>
      <c r="S77" s="514">
        <v>-912113</v>
      </c>
      <c r="U77" s="531"/>
      <c r="V77" s="516"/>
      <c r="W77" s="516"/>
      <c r="X77" s="516">
        <v>0</v>
      </c>
      <c r="Y77" s="518">
        <v>-25031</v>
      </c>
      <c r="Z77" s="516">
        <v>-25031</v>
      </c>
      <c r="AA77" s="513"/>
      <c r="AB77" s="517">
        <v>888</v>
      </c>
      <c r="AC77" s="517">
        <v>1692060</v>
      </c>
      <c r="AD77" s="518">
        <v>-104618</v>
      </c>
      <c r="AE77" s="518">
        <v>90003</v>
      </c>
      <c r="AF77" s="518">
        <v>-14615</v>
      </c>
      <c r="AG77" s="517">
        <v>2414</v>
      </c>
      <c r="AH77" s="517">
        <v>9994003</v>
      </c>
      <c r="AI77" s="518">
        <v>-668477</v>
      </c>
      <c r="AJ77" s="519">
        <v>700796</v>
      </c>
      <c r="AK77" s="518">
        <v>32319</v>
      </c>
      <c r="AL77" s="517">
        <v>94</v>
      </c>
      <c r="AM77" s="517">
        <v>634647</v>
      </c>
      <c r="AN77" s="518">
        <v>-39141</v>
      </c>
      <c r="AO77" s="518">
        <v>20227</v>
      </c>
      <c r="AP77" s="518">
        <v>-18914</v>
      </c>
      <c r="AQ77" s="517">
        <v>8</v>
      </c>
      <c r="AR77" s="517">
        <v>1105874</v>
      </c>
      <c r="AS77" s="518">
        <v>-31772</v>
      </c>
      <c r="AT77" s="518">
        <v>35392</v>
      </c>
      <c r="AU77" s="518">
        <v>3620</v>
      </c>
      <c r="AV77" s="517">
        <v>3</v>
      </c>
      <c r="AW77" s="517">
        <v>234976</v>
      </c>
      <c r="AX77" s="518">
        <v>-11918</v>
      </c>
      <c r="AY77" s="518">
        <v>9508</v>
      </c>
      <c r="AZ77" s="518">
        <v>-2410</v>
      </c>
      <c r="BA77" s="520">
        <v>0</v>
      </c>
      <c r="BB77" s="517">
        <v>58</v>
      </c>
      <c r="BC77" s="517">
        <v>1046470</v>
      </c>
      <c r="BD77" s="518">
        <v>-64622</v>
      </c>
      <c r="BE77" s="519">
        <v>38973</v>
      </c>
      <c r="BF77" s="518">
        <v>-25649</v>
      </c>
      <c r="BG77" s="517">
        <v>1</v>
      </c>
      <c r="BH77" s="517">
        <v>127592</v>
      </c>
      <c r="BI77" s="518">
        <v>-5423</v>
      </c>
      <c r="BJ77" s="518">
        <v>6041</v>
      </c>
      <c r="BK77" s="518">
        <v>618</v>
      </c>
      <c r="BL77" s="520">
        <v>-25031</v>
      </c>
      <c r="BM77" s="517">
        <v>0</v>
      </c>
      <c r="BN77" s="518">
        <v>-25031</v>
      </c>
      <c r="BO77" s="517">
        <v>0</v>
      </c>
      <c r="BP77" s="517">
        <v>0</v>
      </c>
      <c r="BQ77" s="517">
        <v>0</v>
      </c>
      <c r="BR77" s="517">
        <v>2508</v>
      </c>
      <c r="BS77" s="517">
        <v>10628650</v>
      </c>
      <c r="BT77" s="518">
        <v>721023</v>
      </c>
      <c r="BU77" s="521">
        <v>58</v>
      </c>
      <c r="BV77" s="521">
        <v>1046470</v>
      </c>
      <c r="BW77" s="516">
        <v>38973</v>
      </c>
    </row>
    <row r="78" spans="1:75">
      <c r="A78" s="491">
        <f t="shared" si="5"/>
        <v>2010</v>
      </c>
      <c r="B78" s="491">
        <v>6</v>
      </c>
      <c r="C78" s="522">
        <v>25867946</v>
      </c>
      <c r="D78" s="531">
        <v>2253409</v>
      </c>
      <c r="E78" s="531">
        <v>28121355</v>
      </c>
      <c r="F78" s="525">
        <v>13162029</v>
      </c>
      <c r="G78" s="525">
        <v>52486</v>
      </c>
      <c r="H78" s="522">
        <v>13214515</v>
      </c>
      <c r="I78" s="525">
        <v>4048860</v>
      </c>
      <c r="J78" s="531">
        <v>-16445</v>
      </c>
      <c r="K78" s="531">
        <v>4032415</v>
      </c>
      <c r="L78" s="522">
        <v>220177</v>
      </c>
      <c r="M78" s="522">
        <v>2241340</v>
      </c>
      <c r="N78" s="522">
        <v>262096</v>
      </c>
      <c r="O78" s="525">
        <v>2503436</v>
      </c>
      <c r="P78" s="522">
        <v>48091898</v>
      </c>
      <c r="Q78" s="531">
        <v>45588462</v>
      </c>
      <c r="R78" s="531"/>
      <c r="S78" s="514">
        <v>-546786</v>
      </c>
      <c r="U78" s="531"/>
      <c r="V78" s="516"/>
      <c r="W78" s="516"/>
      <c r="X78" s="516">
        <v>0</v>
      </c>
      <c r="Y78" s="518">
        <v>13222</v>
      </c>
      <c r="Z78" s="516">
        <v>13222</v>
      </c>
      <c r="AA78" s="513"/>
      <c r="AB78" s="517">
        <v>888</v>
      </c>
      <c r="AC78" s="517">
        <v>1692060</v>
      </c>
      <c r="AD78" s="518">
        <v>-104618</v>
      </c>
      <c r="AE78" s="518">
        <v>90003</v>
      </c>
      <c r="AF78" s="518">
        <v>-14615</v>
      </c>
      <c r="AG78" s="517">
        <v>2414</v>
      </c>
      <c r="AH78" s="517">
        <v>13961681</v>
      </c>
      <c r="AI78" s="518">
        <v>-668477</v>
      </c>
      <c r="AJ78" s="519">
        <v>672370</v>
      </c>
      <c r="AK78" s="518">
        <v>3893</v>
      </c>
      <c r="AL78" s="517">
        <v>94</v>
      </c>
      <c r="AM78" s="517">
        <v>634647</v>
      </c>
      <c r="AN78" s="518">
        <v>-39141</v>
      </c>
      <c r="AO78" s="518">
        <v>48653</v>
      </c>
      <c r="AP78" s="518">
        <v>9512</v>
      </c>
      <c r="AQ78" s="517">
        <v>8</v>
      </c>
      <c r="AR78" s="517">
        <v>1105874</v>
      </c>
      <c r="AS78" s="518">
        <v>-31772</v>
      </c>
      <c r="AT78" s="518">
        <v>35392</v>
      </c>
      <c r="AU78" s="518">
        <v>3620</v>
      </c>
      <c r="AV78" s="517">
        <v>3</v>
      </c>
      <c r="AW78" s="517">
        <v>234976</v>
      </c>
      <c r="AX78" s="518">
        <v>-11918</v>
      </c>
      <c r="AY78" s="518">
        <v>9508</v>
      </c>
      <c r="AZ78" s="518">
        <v>-2410</v>
      </c>
      <c r="BA78" s="520">
        <v>0</v>
      </c>
      <c r="BB78" s="517">
        <v>58</v>
      </c>
      <c r="BC78" s="517">
        <v>867442</v>
      </c>
      <c r="BD78" s="518">
        <v>-64622</v>
      </c>
      <c r="BE78" s="519">
        <v>77226</v>
      </c>
      <c r="BF78" s="518">
        <v>12604</v>
      </c>
      <c r="BG78" s="517">
        <v>1</v>
      </c>
      <c r="BH78" s="517">
        <v>127592</v>
      </c>
      <c r="BI78" s="518">
        <v>-5423</v>
      </c>
      <c r="BJ78" s="518">
        <v>6041</v>
      </c>
      <c r="BK78" s="518">
        <v>618</v>
      </c>
      <c r="BL78" s="520">
        <v>13222</v>
      </c>
      <c r="BM78" s="517">
        <v>0</v>
      </c>
      <c r="BN78" s="518">
        <v>13222</v>
      </c>
      <c r="BO78" s="517">
        <v>0</v>
      </c>
      <c r="BP78" s="517">
        <v>0</v>
      </c>
      <c r="BQ78" s="517">
        <v>0</v>
      </c>
      <c r="BR78" s="517">
        <v>2508</v>
      </c>
      <c r="BS78" s="517">
        <v>14596328</v>
      </c>
      <c r="BT78" s="518">
        <v>721023</v>
      </c>
      <c r="BU78" s="521">
        <v>58</v>
      </c>
      <c r="BV78" s="521">
        <v>867442</v>
      </c>
      <c r="BW78" s="516">
        <v>77226</v>
      </c>
    </row>
    <row r="79" spans="1:75">
      <c r="A79" s="491">
        <f t="shared" si="5"/>
        <v>2010</v>
      </c>
      <c r="B79" s="491">
        <v>7</v>
      </c>
      <c r="C79" s="522">
        <v>29108974</v>
      </c>
      <c r="D79" s="531">
        <v>1282408</v>
      </c>
      <c r="E79" s="531">
        <v>30391382</v>
      </c>
      <c r="F79" s="525">
        <v>13724106</v>
      </c>
      <c r="G79" s="525">
        <v>10929</v>
      </c>
      <c r="H79" s="522">
        <v>13735035</v>
      </c>
      <c r="I79" s="525">
        <v>4158058</v>
      </c>
      <c r="J79" s="531">
        <v>-77155</v>
      </c>
      <c r="K79" s="531">
        <v>4080903</v>
      </c>
      <c r="L79" s="522">
        <v>220291</v>
      </c>
      <c r="M79" s="522">
        <v>2383092</v>
      </c>
      <c r="N79" s="522">
        <v>284415</v>
      </c>
      <c r="O79" s="525">
        <v>2667507</v>
      </c>
      <c r="P79" s="522">
        <v>51095118</v>
      </c>
      <c r="Q79" s="531">
        <v>48427611</v>
      </c>
      <c r="R79" s="531"/>
      <c r="S79" s="514">
        <v>249579</v>
      </c>
      <c r="U79" s="531"/>
      <c r="V79" s="516"/>
      <c r="W79" s="516"/>
      <c r="X79" s="516">
        <v>0</v>
      </c>
      <c r="Y79" s="518">
        <v>13222</v>
      </c>
      <c r="Z79" s="516">
        <v>13222</v>
      </c>
      <c r="AA79" s="513"/>
      <c r="AB79" s="517">
        <v>888</v>
      </c>
      <c r="AC79" s="517">
        <v>1692060</v>
      </c>
      <c r="AD79" s="518">
        <v>-104618</v>
      </c>
      <c r="AE79" s="518">
        <v>90003</v>
      </c>
      <c r="AF79" s="518">
        <v>-14615</v>
      </c>
      <c r="AG79" s="517">
        <v>2414</v>
      </c>
      <c r="AH79" s="517">
        <v>13961681</v>
      </c>
      <c r="AI79" s="518">
        <v>-668477</v>
      </c>
      <c r="AJ79" s="519">
        <v>672370</v>
      </c>
      <c r="AK79" s="518">
        <v>3893</v>
      </c>
      <c r="AL79" s="517">
        <v>94</v>
      </c>
      <c r="AM79" s="517">
        <v>634647</v>
      </c>
      <c r="AN79" s="518">
        <v>-39141</v>
      </c>
      <c r="AO79" s="518">
        <v>48653</v>
      </c>
      <c r="AP79" s="518">
        <v>9512</v>
      </c>
      <c r="AQ79" s="517">
        <v>8</v>
      </c>
      <c r="AR79" s="517">
        <v>1105874</v>
      </c>
      <c r="AS79" s="518">
        <v>-31772</v>
      </c>
      <c r="AT79" s="518">
        <v>35392</v>
      </c>
      <c r="AU79" s="518">
        <v>3620</v>
      </c>
      <c r="AV79" s="517">
        <v>3</v>
      </c>
      <c r="AW79" s="517">
        <v>234976</v>
      </c>
      <c r="AX79" s="518">
        <v>-11918</v>
      </c>
      <c r="AY79" s="518">
        <v>9508</v>
      </c>
      <c r="AZ79" s="518">
        <v>-2410</v>
      </c>
      <c r="BA79" s="520">
        <v>0</v>
      </c>
      <c r="BB79" s="517">
        <v>58</v>
      </c>
      <c r="BC79" s="517">
        <v>867442</v>
      </c>
      <c r="BD79" s="518">
        <v>-64622</v>
      </c>
      <c r="BE79" s="519">
        <v>77226</v>
      </c>
      <c r="BF79" s="518">
        <v>12604</v>
      </c>
      <c r="BG79" s="517">
        <v>1</v>
      </c>
      <c r="BH79" s="517">
        <v>127592</v>
      </c>
      <c r="BI79" s="518">
        <v>-5423</v>
      </c>
      <c r="BJ79" s="518">
        <v>6041</v>
      </c>
      <c r="BK79" s="518">
        <v>618</v>
      </c>
      <c r="BL79" s="520">
        <v>13222</v>
      </c>
      <c r="BM79" s="517">
        <v>0</v>
      </c>
      <c r="BN79" s="518">
        <v>13222</v>
      </c>
      <c r="BO79" s="517">
        <v>0</v>
      </c>
      <c r="BP79" s="517">
        <v>0</v>
      </c>
      <c r="BQ79" s="517">
        <v>0</v>
      </c>
      <c r="BR79" s="517">
        <v>2508</v>
      </c>
      <c r="BS79" s="517">
        <v>14596328</v>
      </c>
      <c r="BT79" s="518">
        <v>721023</v>
      </c>
      <c r="BU79" s="521">
        <v>58</v>
      </c>
      <c r="BV79" s="521">
        <v>867442</v>
      </c>
      <c r="BW79" s="516">
        <v>77226</v>
      </c>
    </row>
    <row r="80" spans="1:75">
      <c r="A80" s="491">
        <f t="shared" si="5"/>
        <v>2010</v>
      </c>
      <c r="B80" s="491">
        <v>8</v>
      </c>
      <c r="C80" s="522">
        <v>30289590</v>
      </c>
      <c r="D80" s="531">
        <v>614886</v>
      </c>
      <c r="E80" s="531">
        <v>30904476</v>
      </c>
      <c r="F80" s="525">
        <v>14072062</v>
      </c>
      <c r="G80" s="525">
        <v>61686</v>
      </c>
      <c r="H80" s="522">
        <v>14133748</v>
      </c>
      <c r="I80" s="525">
        <v>4156991</v>
      </c>
      <c r="J80" s="531">
        <v>95751</v>
      </c>
      <c r="K80" s="531">
        <v>4252742</v>
      </c>
      <c r="L80" s="522">
        <v>220443</v>
      </c>
      <c r="M80" s="522">
        <v>2379935</v>
      </c>
      <c r="N80" s="522">
        <v>284825</v>
      </c>
      <c r="O80" s="525">
        <v>2664760</v>
      </c>
      <c r="P80" s="522">
        <v>52176169</v>
      </c>
      <c r="Q80" s="531">
        <v>49511409</v>
      </c>
      <c r="R80" s="531"/>
      <c r="S80" s="514">
        <v>259384</v>
      </c>
      <c r="U80" s="531"/>
      <c r="V80" s="516"/>
      <c r="W80" s="516"/>
      <c r="X80" s="516">
        <v>0</v>
      </c>
      <c r="Y80" s="518">
        <v>13222</v>
      </c>
      <c r="Z80" s="516">
        <v>13222</v>
      </c>
      <c r="AA80" s="513"/>
      <c r="AB80" s="517">
        <v>888</v>
      </c>
      <c r="AC80" s="517">
        <v>1692060</v>
      </c>
      <c r="AD80" s="518">
        <v>-104618</v>
      </c>
      <c r="AE80" s="518">
        <v>90003</v>
      </c>
      <c r="AF80" s="518">
        <v>-14615</v>
      </c>
      <c r="AG80" s="517">
        <v>2414</v>
      </c>
      <c r="AH80" s="517">
        <v>13961681</v>
      </c>
      <c r="AI80" s="518">
        <v>-668477</v>
      </c>
      <c r="AJ80" s="519">
        <v>672370</v>
      </c>
      <c r="AK80" s="518">
        <v>3893</v>
      </c>
      <c r="AL80" s="517">
        <v>94</v>
      </c>
      <c r="AM80" s="517">
        <v>634647</v>
      </c>
      <c r="AN80" s="518">
        <v>-39141</v>
      </c>
      <c r="AO80" s="518">
        <v>48653</v>
      </c>
      <c r="AP80" s="518">
        <v>9512</v>
      </c>
      <c r="AQ80" s="517">
        <v>8</v>
      </c>
      <c r="AR80" s="517">
        <v>1105874</v>
      </c>
      <c r="AS80" s="518">
        <v>-31772</v>
      </c>
      <c r="AT80" s="518">
        <v>35392</v>
      </c>
      <c r="AU80" s="518">
        <v>3620</v>
      </c>
      <c r="AV80" s="517">
        <v>3</v>
      </c>
      <c r="AW80" s="517">
        <v>234976</v>
      </c>
      <c r="AX80" s="518">
        <v>-11918</v>
      </c>
      <c r="AY80" s="518">
        <v>9508</v>
      </c>
      <c r="AZ80" s="518">
        <v>-2410</v>
      </c>
      <c r="BA80" s="520">
        <v>0</v>
      </c>
      <c r="BB80" s="517">
        <v>58</v>
      </c>
      <c r="BC80" s="517">
        <v>867442</v>
      </c>
      <c r="BD80" s="518">
        <v>-64622</v>
      </c>
      <c r="BE80" s="519">
        <v>77226</v>
      </c>
      <c r="BF80" s="518">
        <v>12604</v>
      </c>
      <c r="BG80" s="517">
        <v>1</v>
      </c>
      <c r="BH80" s="517">
        <v>127592</v>
      </c>
      <c r="BI80" s="518">
        <v>-5423</v>
      </c>
      <c r="BJ80" s="518">
        <v>6041</v>
      </c>
      <c r="BK80" s="518">
        <v>618</v>
      </c>
      <c r="BL80" s="520">
        <v>13222</v>
      </c>
      <c r="BM80" s="517">
        <v>0</v>
      </c>
      <c r="BN80" s="518">
        <v>13222</v>
      </c>
      <c r="BO80" s="517">
        <v>0</v>
      </c>
      <c r="BP80" s="517">
        <v>0</v>
      </c>
      <c r="BQ80" s="517">
        <v>0</v>
      </c>
      <c r="BR80" s="517">
        <v>2508</v>
      </c>
      <c r="BS80" s="517">
        <v>14596328</v>
      </c>
      <c r="BT80" s="518">
        <v>721023</v>
      </c>
      <c r="BU80" s="521">
        <v>58</v>
      </c>
      <c r="BV80" s="521">
        <v>867442</v>
      </c>
      <c r="BW80" s="516">
        <v>77226</v>
      </c>
    </row>
    <row r="81" spans="1:75">
      <c r="A81" s="491">
        <f t="shared" si="5"/>
        <v>2010</v>
      </c>
      <c r="B81" s="491">
        <v>9</v>
      </c>
      <c r="C81" s="522">
        <v>27437338</v>
      </c>
      <c r="D81" s="531">
        <v>-2842392</v>
      </c>
      <c r="E81" s="531">
        <v>24594946</v>
      </c>
      <c r="F81" s="525">
        <v>13469504</v>
      </c>
      <c r="G81" s="525">
        <v>-629679</v>
      </c>
      <c r="H81" s="522">
        <v>12839825</v>
      </c>
      <c r="I81" s="525">
        <v>3580826</v>
      </c>
      <c r="J81" s="531">
        <v>-100211</v>
      </c>
      <c r="K81" s="531">
        <v>3480615</v>
      </c>
      <c r="L81" s="522">
        <v>220664</v>
      </c>
      <c r="M81" s="522">
        <v>2111800</v>
      </c>
      <c r="N81" s="522">
        <v>253561</v>
      </c>
      <c r="O81" s="525">
        <v>2365361</v>
      </c>
      <c r="P81" s="522">
        <v>43501411</v>
      </c>
      <c r="Q81" s="531">
        <v>41136050</v>
      </c>
      <c r="R81" s="531"/>
      <c r="S81" s="514">
        <v>-323227</v>
      </c>
      <c r="U81" s="531"/>
      <c r="V81" s="516"/>
      <c r="W81" s="516"/>
      <c r="X81" s="516">
        <v>0</v>
      </c>
      <c r="Y81" s="518">
        <v>13222</v>
      </c>
      <c r="Z81" s="516">
        <v>13222</v>
      </c>
      <c r="AA81" s="513"/>
      <c r="AB81" s="517">
        <v>888</v>
      </c>
      <c r="AC81" s="517">
        <v>1692060</v>
      </c>
      <c r="AD81" s="518">
        <v>-104618</v>
      </c>
      <c r="AE81" s="518">
        <v>90003</v>
      </c>
      <c r="AF81" s="518">
        <v>-14615</v>
      </c>
      <c r="AG81" s="517">
        <v>2414</v>
      </c>
      <c r="AH81" s="517">
        <v>13961681</v>
      </c>
      <c r="AI81" s="518">
        <v>-668477</v>
      </c>
      <c r="AJ81" s="519">
        <v>672370</v>
      </c>
      <c r="AK81" s="518">
        <v>3893</v>
      </c>
      <c r="AL81" s="517">
        <v>94</v>
      </c>
      <c r="AM81" s="517">
        <v>634647</v>
      </c>
      <c r="AN81" s="518">
        <v>-39141</v>
      </c>
      <c r="AO81" s="518">
        <v>48653</v>
      </c>
      <c r="AP81" s="518">
        <v>9512</v>
      </c>
      <c r="AQ81" s="517">
        <v>8</v>
      </c>
      <c r="AR81" s="517">
        <v>1105874</v>
      </c>
      <c r="AS81" s="518">
        <v>-31772</v>
      </c>
      <c r="AT81" s="518">
        <v>35392</v>
      </c>
      <c r="AU81" s="518">
        <v>3620</v>
      </c>
      <c r="AV81" s="517">
        <v>3</v>
      </c>
      <c r="AW81" s="517">
        <v>234976</v>
      </c>
      <c r="AX81" s="518">
        <v>-11918</v>
      </c>
      <c r="AY81" s="518">
        <v>9508</v>
      </c>
      <c r="AZ81" s="518">
        <v>-2410</v>
      </c>
      <c r="BA81" s="520">
        <v>0</v>
      </c>
      <c r="BB81" s="517">
        <v>58</v>
      </c>
      <c r="BC81" s="517">
        <v>867442</v>
      </c>
      <c r="BD81" s="518">
        <v>-64622</v>
      </c>
      <c r="BE81" s="519">
        <v>77226</v>
      </c>
      <c r="BF81" s="518">
        <v>12604</v>
      </c>
      <c r="BG81" s="517">
        <v>1</v>
      </c>
      <c r="BH81" s="517">
        <v>127592</v>
      </c>
      <c r="BI81" s="518">
        <v>-5423</v>
      </c>
      <c r="BJ81" s="518">
        <v>6041</v>
      </c>
      <c r="BK81" s="518">
        <v>618</v>
      </c>
      <c r="BL81" s="520">
        <v>13222</v>
      </c>
      <c r="BM81" s="517">
        <v>0</v>
      </c>
      <c r="BN81" s="518">
        <v>13222</v>
      </c>
      <c r="BO81" s="517">
        <v>0</v>
      </c>
      <c r="BP81" s="517">
        <v>0</v>
      </c>
      <c r="BQ81" s="517">
        <v>0</v>
      </c>
      <c r="BR81" s="517">
        <v>2508</v>
      </c>
      <c r="BS81" s="517">
        <v>14596328</v>
      </c>
      <c r="BT81" s="518">
        <v>721023</v>
      </c>
      <c r="BU81" s="521">
        <v>58</v>
      </c>
      <c r="BV81" s="521">
        <v>867442</v>
      </c>
      <c r="BW81" s="516">
        <v>77226</v>
      </c>
    </row>
    <row r="82" spans="1:75">
      <c r="A82" s="491">
        <f t="shared" si="5"/>
        <v>2010</v>
      </c>
      <c r="B82" s="491">
        <v>10</v>
      </c>
      <c r="C82" s="522">
        <v>22453155</v>
      </c>
      <c r="D82" s="531">
        <v>-2387530</v>
      </c>
      <c r="E82" s="531">
        <v>20065625</v>
      </c>
      <c r="F82" s="525">
        <v>12596113</v>
      </c>
      <c r="G82" s="525">
        <v>-390212</v>
      </c>
      <c r="H82" s="522">
        <v>12205901</v>
      </c>
      <c r="I82" s="525">
        <v>3380895</v>
      </c>
      <c r="J82" s="531">
        <v>-48490</v>
      </c>
      <c r="K82" s="531">
        <v>3332405</v>
      </c>
      <c r="L82" s="522">
        <v>220835</v>
      </c>
      <c r="M82" s="522">
        <v>1901480</v>
      </c>
      <c r="N82" s="522">
        <v>226583</v>
      </c>
      <c r="O82" s="525">
        <v>2128063</v>
      </c>
      <c r="P82" s="522">
        <v>37952829</v>
      </c>
      <c r="Q82" s="531">
        <v>35824766</v>
      </c>
      <c r="R82" s="531"/>
      <c r="S82" s="514">
        <v>155693</v>
      </c>
      <c r="U82" s="531"/>
      <c r="V82" s="516"/>
      <c r="W82" s="516"/>
      <c r="X82" s="516">
        <v>0</v>
      </c>
      <c r="Y82" s="518">
        <v>-25031</v>
      </c>
      <c r="Z82" s="516">
        <v>-25031</v>
      </c>
      <c r="AA82" s="513"/>
      <c r="AB82" s="517">
        <v>888</v>
      </c>
      <c r="AC82" s="517">
        <v>1692060</v>
      </c>
      <c r="AD82" s="518">
        <v>-104618</v>
      </c>
      <c r="AE82" s="518">
        <v>90003</v>
      </c>
      <c r="AF82" s="518">
        <v>-14615</v>
      </c>
      <c r="AG82" s="517">
        <v>2414</v>
      </c>
      <c r="AH82" s="517">
        <v>9994003</v>
      </c>
      <c r="AI82" s="518">
        <v>-668477</v>
      </c>
      <c r="AJ82" s="519">
        <v>700796</v>
      </c>
      <c r="AK82" s="518">
        <v>32319</v>
      </c>
      <c r="AL82" s="517">
        <v>94</v>
      </c>
      <c r="AM82" s="517">
        <v>634647</v>
      </c>
      <c r="AN82" s="518">
        <v>-39141</v>
      </c>
      <c r="AO82" s="518">
        <v>20227</v>
      </c>
      <c r="AP82" s="518">
        <v>-18914</v>
      </c>
      <c r="AQ82" s="517">
        <v>8</v>
      </c>
      <c r="AR82" s="517">
        <v>1105874</v>
      </c>
      <c r="AS82" s="518">
        <v>-31772</v>
      </c>
      <c r="AT82" s="518">
        <v>35392</v>
      </c>
      <c r="AU82" s="518">
        <v>3620</v>
      </c>
      <c r="AV82" s="517">
        <v>3</v>
      </c>
      <c r="AW82" s="517">
        <v>234976</v>
      </c>
      <c r="AX82" s="518">
        <v>-11918</v>
      </c>
      <c r="AY82" s="518">
        <v>9508</v>
      </c>
      <c r="AZ82" s="518">
        <v>-2410</v>
      </c>
      <c r="BA82" s="520">
        <v>0</v>
      </c>
      <c r="BB82" s="517">
        <v>58</v>
      </c>
      <c r="BC82" s="517">
        <v>1046470</v>
      </c>
      <c r="BD82" s="518">
        <v>-64622</v>
      </c>
      <c r="BE82" s="519">
        <v>38973</v>
      </c>
      <c r="BF82" s="518">
        <v>-25649</v>
      </c>
      <c r="BG82" s="517">
        <v>1</v>
      </c>
      <c r="BH82" s="517">
        <v>127592</v>
      </c>
      <c r="BI82" s="518">
        <v>-5423</v>
      </c>
      <c r="BJ82" s="518">
        <v>6041</v>
      </c>
      <c r="BK82" s="518">
        <v>618</v>
      </c>
      <c r="BL82" s="520">
        <v>-25031</v>
      </c>
      <c r="BM82" s="517">
        <v>0</v>
      </c>
      <c r="BN82" s="518">
        <v>-25031</v>
      </c>
      <c r="BO82" s="517">
        <v>0</v>
      </c>
      <c r="BP82" s="517">
        <v>0</v>
      </c>
      <c r="BQ82" s="517">
        <v>0</v>
      </c>
      <c r="BR82" s="517">
        <v>2508</v>
      </c>
      <c r="BS82" s="517">
        <v>10628650</v>
      </c>
      <c r="BT82" s="518">
        <v>721023</v>
      </c>
      <c r="BU82" s="521">
        <v>58</v>
      </c>
      <c r="BV82" s="521">
        <v>1046470</v>
      </c>
      <c r="BW82" s="516">
        <v>38973</v>
      </c>
    </row>
    <row r="83" spans="1:75">
      <c r="A83" s="491">
        <f t="shared" si="5"/>
        <v>2010</v>
      </c>
      <c r="B83" s="491">
        <v>11</v>
      </c>
      <c r="C83" s="522">
        <v>19214481</v>
      </c>
      <c r="D83" s="531">
        <v>-896664</v>
      </c>
      <c r="E83" s="531">
        <v>18317817</v>
      </c>
      <c r="F83" s="525">
        <v>11362838</v>
      </c>
      <c r="G83" s="525">
        <v>154758</v>
      </c>
      <c r="H83" s="522">
        <v>11517596</v>
      </c>
      <c r="I83" s="525">
        <v>3189175</v>
      </c>
      <c r="J83" s="531">
        <v>109539</v>
      </c>
      <c r="K83" s="531">
        <v>3298714</v>
      </c>
      <c r="L83" s="522">
        <v>221015</v>
      </c>
      <c r="M83" s="522">
        <v>1799412</v>
      </c>
      <c r="N83" s="522">
        <v>195823</v>
      </c>
      <c r="O83" s="525">
        <v>1995235</v>
      </c>
      <c r="P83" s="522">
        <v>35350377</v>
      </c>
      <c r="Q83" s="531">
        <v>33355142</v>
      </c>
      <c r="R83" s="531"/>
      <c r="S83" s="514">
        <v>429332</v>
      </c>
      <c r="U83" s="531"/>
      <c r="V83" s="516"/>
      <c r="W83" s="516"/>
      <c r="X83" s="516">
        <v>0</v>
      </c>
      <c r="Y83" s="518">
        <v>-25031</v>
      </c>
      <c r="Z83" s="516">
        <v>-25031</v>
      </c>
      <c r="AA83" s="513"/>
      <c r="AB83" s="517">
        <v>888</v>
      </c>
      <c r="AC83" s="517">
        <v>1692060</v>
      </c>
      <c r="AD83" s="518">
        <v>-104618</v>
      </c>
      <c r="AE83" s="518">
        <v>90003</v>
      </c>
      <c r="AF83" s="518">
        <v>-14615</v>
      </c>
      <c r="AG83" s="517">
        <v>2414</v>
      </c>
      <c r="AH83" s="517">
        <v>9994003</v>
      </c>
      <c r="AI83" s="518">
        <v>-668477</v>
      </c>
      <c r="AJ83" s="519">
        <v>700796</v>
      </c>
      <c r="AK83" s="518">
        <v>32319</v>
      </c>
      <c r="AL83" s="517">
        <v>94</v>
      </c>
      <c r="AM83" s="517">
        <v>634647</v>
      </c>
      <c r="AN83" s="518">
        <v>-39141</v>
      </c>
      <c r="AO83" s="518">
        <v>20227</v>
      </c>
      <c r="AP83" s="518">
        <v>-18914</v>
      </c>
      <c r="AQ83" s="517">
        <v>8</v>
      </c>
      <c r="AR83" s="517">
        <v>1105874</v>
      </c>
      <c r="AS83" s="518">
        <v>-31772</v>
      </c>
      <c r="AT83" s="518">
        <v>35392</v>
      </c>
      <c r="AU83" s="518">
        <v>3620</v>
      </c>
      <c r="AV83" s="517">
        <v>3</v>
      </c>
      <c r="AW83" s="517">
        <v>234976</v>
      </c>
      <c r="AX83" s="518">
        <v>-11918</v>
      </c>
      <c r="AY83" s="518">
        <v>9508</v>
      </c>
      <c r="AZ83" s="518">
        <v>-2410</v>
      </c>
      <c r="BA83" s="520">
        <v>0</v>
      </c>
      <c r="BB83" s="517">
        <v>58</v>
      </c>
      <c r="BC83" s="517">
        <v>1046470</v>
      </c>
      <c r="BD83" s="518">
        <v>-64622</v>
      </c>
      <c r="BE83" s="519">
        <v>38973</v>
      </c>
      <c r="BF83" s="518">
        <v>-25649</v>
      </c>
      <c r="BG83" s="517">
        <v>1</v>
      </c>
      <c r="BH83" s="517">
        <v>127592</v>
      </c>
      <c r="BI83" s="518">
        <v>-5423</v>
      </c>
      <c r="BJ83" s="518">
        <v>6041</v>
      </c>
      <c r="BK83" s="518">
        <v>618</v>
      </c>
      <c r="BL83" s="520">
        <v>-25031</v>
      </c>
      <c r="BM83" s="517">
        <v>0</v>
      </c>
      <c r="BN83" s="518">
        <v>-25031</v>
      </c>
      <c r="BO83" s="517">
        <v>0</v>
      </c>
      <c r="BP83" s="517">
        <v>0</v>
      </c>
      <c r="BQ83" s="517">
        <v>0</v>
      </c>
      <c r="BR83" s="517">
        <v>2508</v>
      </c>
      <c r="BS83" s="517">
        <v>10628650</v>
      </c>
      <c r="BT83" s="518">
        <v>721023</v>
      </c>
      <c r="BU83" s="521">
        <v>58</v>
      </c>
      <c r="BV83" s="521">
        <v>1046470</v>
      </c>
      <c r="BW83" s="516">
        <v>38973</v>
      </c>
    </row>
    <row r="84" spans="1:75">
      <c r="A84" s="491">
        <f t="shared" si="5"/>
        <v>2010</v>
      </c>
      <c r="B84" s="491">
        <v>12</v>
      </c>
      <c r="C84" s="522">
        <v>20580114</v>
      </c>
      <c r="D84" s="531">
        <v>1799909</v>
      </c>
      <c r="E84" s="531">
        <v>22380023</v>
      </c>
      <c r="F84" s="525">
        <v>11296402</v>
      </c>
      <c r="G84" s="525">
        <v>439790</v>
      </c>
      <c r="H84" s="522">
        <v>11736192</v>
      </c>
      <c r="I84" s="525">
        <v>2989497</v>
      </c>
      <c r="J84" s="531">
        <v>-3969</v>
      </c>
      <c r="K84" s="531">
        <v>2985528</v>
      </c>
      <c r="L84" s="522">
        <v>221161</v>
      </c>
      <c r="M84" s="522">
        <v>2068902</v>
      </c>
      <c r="N84" s="522">
        <v>214593</v>
      </c>
      <c r="O84" s="525">
        <v>2283495</v>
      </c>
      <c r="P84" s="522">
        <v>39606399</v>
      </c>
      <c r="Q84" s="531">
        <v>37322904</v>
      </c>
      <c r="R84" s="531"/>
      <c r="S84" s="514">
        <v>576827</v>
      </c>
      <c r="U84" s="531"/>
      <c r="V84" s="516"/>
      <c r="W84" s="516"/>
      <c r="X84" s="516">
        <v>0</v>
      </c>
      <c r="Y84" s="518">
        <v>-25031</v>
      </c>
      <c r="Z84" s="516">
        <v>-25031</v>
      </c>
      <c r="AA84" s="513"/>
      <c r="AB84" s="517">
        <v>888</v>
      </c>
      <c r="AC84" s="517">
        <v>1692060</v>
      </c>
      <c r="AD84" s="518">
        <v>-104618</v>
      </c>
      <c r="AE84" s="518">
        <v>90003</v>
      </c>
      <c r="AF84" s="518">
        <v>-14615</v>
      </c>
      <c r="AG84" s="517">
        <v>2414</v>
      </c>
      <c r="AH84" s="517">
        <v>9994003</v>
      </c>
      <c r="AI84" s="518">
        <v>-668477</v>
      </c>
      <c r="AJ84" s="519">
        <v>700796</v>
      </c>
      <c r="AK84" s="518">
        <v>32319</v>
      </c>
      <c r="AL84" s="517">
        <v>94</v>
      </c>
      <c r="AM84" s="517">
        <v>634647</v>
      </c>
      <c r="AN84" s="518">
        <v>-39141</v>
      </c>
      <c r="AO84" s="518">
        <v>20227</v>
      </c>
      <c r="AP84" s="518">
        <v>-18914</v>
      </c>
      <c r="AQ84" s="517">
        <v>8</v>
      </c>
      <c r="AR84" s="517">
        <v>1105874</v>
      </c>
      <c r="AS84" s="518">
        <v>-31772</v>
      </c>
      <c r="AT84" s="518">
        <v>35392</v>
      </c>
      <c r="AU84" s="518">
        <v>3620</v>
      </c>
      <c r="AV84" s="517">
        <v>3</v>
      </c>
      <c r="AW84" s="517">
        <v>234976</v>
      </c>
      <c r="AX84" s="518">
        <v>-11918</v>
      </c>
      <c r="AY84" s="518">
        <v>9508</v>
      </c>
      <c r="AZ84" s="518">
        <v>-2410</v>
      </c>
      <c r="BA84" s="520">
        <v>0</v>
      </c>
      <c r="BB84" s="517">
        <v>58</v>
      </c>
      <c r="BC84" s="517">
        <v>1046470</v>
      </c>
      <c r="BD84" s="518">
        <v>-64622</v>
      </c>
      <c r="BE84" s="519">
        <v>38973</v>
      </c>
      <c r="BF84" s="518">
        <v>-25649</v>
      </c>
      <c r="BG84" s="517">
        <v>1</v>
      </c>
      <c r="BH84" s="517">
        <v>127592</v>
      </c>
      <c r="BI84" s="518">
        <v>-5423</v>
      </c>
      <c r="BJ84" s="518">
        <v>6041</v>
      </c>
      <c r="BK84" s="518">
        <v>618</v>
      </c>
      <c r="BL84" s="520">
        <v>-25031</v>
      </c>
      <c r="BM84" s="517">
        <v>0</v>
      </c>
      <c r="BN84" s="518">
        <v>-25031</v>
      </c>
      <c r="BO84" s="517">
        <v>0</v>
      </c>
      <c r="BP84" s="517">
        <v>0</v>
      </c>
      <c r="BQ84" s="517">
        <v>0</v>
      </c>
      <c r="BR84" s="517">
        <v>2508</v>
      </c>
      <c r="BS84" s="517">
        <v>10628650</v>
      </c>
      <c r="BT84" s="518">
        <v>721023</v>
      </c>
      <c r="BU84" s="521">
        <v>58</v>
      </c>
      <c r="BV84" s="521">
        <v>1046470</v>
      </c>
      <c r="BW84" s="516">
        <v>38973</v>
      </c>
    </row>
    <row r="85" spans="1:75">
      <c r="B85" s="492" t="s">
        <v>112</v>
      </c>
      <c r="C85" s="525">
        <v>280655168</v>
      </c>
      <c r="D85" s="513">
        <v>1241955</v>
      </c>
      <c r="E85" s="513">
        <v>281897123</v>
      </c>
      <c r="F85" s="513">
        <v>146158409</v>
      </c>
      <c r="G85" s="513">
        <v>726648</v>
      </c>
      <c r="H85" s="531">
        <v>146885057</v>
      </c>
      <c r="I85" s="513">
        <v>41045230</v>
      </c>
      <c r="J85" s="513">
        <v>55832</v>
      </c>
      <c r="K85" s="513">
        <v>41101062</v>
      </c>
      <c r="L85" s="531">
        <v>2642006</v>
      </c>
      <c r="M85" s="531">
        <v>24613888</v>
      </c>
      <c r="N85" s="531">
        <v>2799738</v>
      </c>
      <c r="O85" s="531">
        <v>27413626</v>
      </c>
      <c r="P85" s="531">
        <v>499938874</v>
      </c>
      <c r="Q85" s="531">
        <v>472525248</v>
      </c>
      <c r="R85" s="531"/>
      <c r="S85" s="514">
        <v>1204952</v>
      </c>
      <c r="U85" s="531"/>
      <c r="V85" s="531"/>
      <c r="W85" s="531"/>
      <c r="X85" s="516">
        <v>0</v>
      </c>
      <c r="Y85" s="531">
        <v>-147360</v>
      </c>
      <c r="Z85" s="531">
        <v>-147360</v>
      </c>
      <c r="AA85" s="513"/>
      <c r="AB85" s="533"/>
      <c r="AC85" s="533">
        <v>20304720</v>
      </c>
      <c r="AD85" s="534">
        <v>-1255416</v>
      </c>
      <c r="AE85" s="534">
        <v>1080036</v>
      </c>
      <c r="AF85" s="534">
        <v>-175380</v>
      </c>
      <c r="AG85" s="533"/>
      <c r="AH85" s="533">
        <v>135798748</v>
      </c>
      <c r="AI85" s="534">
        <v>-8021724</v>
      </c>
      <c r="AJ85" s="535">
        <v>8295848</v>
      </c>
      <c r="AK85" s="534">
        <v>274124</v>
      </c>
      <c r="AL85" s="533"/>
      <c r="AM85" s="533">
        <v>7615764</v>
      </c>
      <c r="AN85" s="534">
        <v>-469692</v>
      </c>
      <c r="AO85" s="534">
        <v>356428</v>
      </c>
      <c r="AP85" s="534">
        <v>-113264</v>
      </c>
      <c r="AQ85" s="533"/>
      <c r="AR85" s="533">
        <v>13270488</v>
      </c>
      <c r="AS85" s="534">
        <v>-381264</v>
      </c>
      <c r="AT85" s="534">
        <v>424704</v>
      </c>
      <c r="AU85" s="534">
        <v>43440</v>
      </c>
      <c r="AV85" s="533"/>
      <c r="AW85" s="533">
        <v>2819712</v>
      </c>
      <c r="AX85" s="534">
        <v>-143016</v>
      </c>
      <c r="AY85" s="534">
        <v>114096</v>
      </c>
      <c r="AZ85" s="534">
        <v>-28920</v>
      </c>
      <c r="BA85" s="536">
        <v>0</v>
      </c>
      <c r="BB85" s="533"/>
      <c r="BC85" s="533">
        <v>11841528</v>
      </c>
      <c r="BD85" s="534">
        <v>-775464</v>
      </c>
      <c r="BE85" s="535">
        <v>620688</v>
      </c>
      <c r="BF85" s="534">
        <v>-154776</v>
      </c>
      <c r="BG85" s="533"/>
      <c r="BH85" s="533">
        <v>1531104</v>
      </c>
      <c r="BI85" s="534">
        <v>-65076</v>
      </c>
      <c r="BJ85" s="534">
        <v>72492</v>
      </c>
      <c r="BK85" s="534">
        <v>7416</v>
      </c>
      <c r="BL85" s="536">
        <v>-147360</v>
      </c>
      <c r="BM85" s="517">
        <v>0</v>
      </c>
      <c r="BN85" s="534">
        <v>-147360</v>
      </c>
      <c r="BO85" s="517">
        <v>0</v>
      </c>
      <c r="BP85" s="517">
        <v>0</v>
      </c>
      <c r="BQ85" s="517">
        <v>0</v>
      </c>
      <c r="BS85" s="533">
        <v>143414512</v>
      </c>
      <c r="BT85" s="534">
        <v>8652276</v>
      </c>
      <c r="BV85" s="533">
        <v>11841528</v>
      </c>
      <c r="BW85" s="534">
        <v>620688</v>
      </c>
    </row>
    <row r="86" spans="1:75">
      <c r="A86" s="491">
        <f t="shared" ref="A86:A97" si="6">A73+1</f>
        <v>2011</v>
      </c>
      <c r="B86" s="491">
        <v>1</v>
      </c>
      <c r="C86" s="522">
        <v>25232185</v>
      </c>
      <c r="D86" s="531">
        <v>881378</v>
      </c>
      <c r="E86" s="531">
        <v>26113563</v>
      </c>
      <c r="F86" s="525">
        <v>11711186</v>
      </c>
      <c r="G86" s="525">
        <v>-1037350</v>
      </c>
      <c r="H86" s="522">
        <v>10673836</v>
      </c>
      <c r="I86" s="525">
        <v>2996120</v>
      </c>
      <c r="J86" s="531">
        <v>-190463</v>
      </c>
      <c r="K86" s="531">
        <v>2805657</v>
      </c>
      <c r="L86" s="522">
        <v>221502</v>
      </c>
      <c r="M86" s="522">
        <v>2411243</v>
      </c>
      <c r="N86" s="522">
        <v>249469</v>
      </c>
      <c r="O86" s="531">
        <v>2660712</v>
      </c>
      <c r="P86" s="531">
        <v>42475270</v>
      </c>
      <c r="Q86" s="531">
        <v>39814558</v>
      </c>
      <c r="R86" s="531"/>
      <c r="S86" s="514">
        <v>437436</v>
      </c>
      <c r="U86" s="531"/>
      <c r="V86" s="516"/>
      <c r="W86" s="516"/>
      <c r="X86" s="516">
        <v>0</v>
      </c>
      <c r="Y86" s="518">
        <v>-25031</v>
      </c>
      <c r="Z86" s="516">
        <v>-25031</v>
      </c>
      <c r="AA86" s="513"/>
      <c r="AB86" s="517">
        <v>888</v>
      </c>
      <c r="AC86" s="517">
        <v>1692060</v>
      </c>
      <c r="AD86" s="518">
        <v>-104618</v>
      </c>
      <c r="AE86" s="518">
        <v>90003</v>
      </c>
      <c r="AF86" s="518">
        <v>-14615</v>
      </c>
      <c r="AG86" s="517">
        <v>2414</v>
      </c>
      <c r="AH86" s="517">
        <v>9994003</v>
      </c>
      <c r="AI86" s="518">
        <v>-668477</v>
      </c>
      <c r="AJ86" s="519">
        <v>700796</v>
      </c>
      <c r="AK86" s="518">
        <v>32319</v>
      </c>
      <c r="AL86" s="517">
        <v>94</v>
      </c>
      <c r="AM86" s="517">
        <v>634647</v>
      </c>
      <c r="AN86" s="518">
        <v>-39141</v>
      </c>
      <c r="AO86" s="518">
        <v>20227</v>
      </c>
      <c r="AP86" s="518">
        <v>-18914</v>
      </c>
      <c r="AQ86" s="517">
        <v>8</v>
      </c>
      <c r="AR86" s="517">
        <v>1105874</v>
      </c>
      <c r="AS86" s="518">
        <v>-31772</v>
      </c>
      <c r="AT86" s="518">
        <v>35392</v>
      </c>
      <c r="AU86" s="518">
        <v>3620</v>
      </c>
      <c r="AV86" s="517">
        <v>3</v>
      </c>
      <c r="AW86" s="517">
        <v>234976</v>
      </c>
      <c r="AX86" s="518">
        <v>-11918</v>
      </c>
      <c r="AY86" s="518">
        <v>9508</v>
      </c>
      <c r="AZ86" s="518">
        <v>-2410</v>
      </c>
      <c r="BA86" s="520">
        <v>0</v>
      </c>
      <c r="BB86" s="517">
        <v>58</v>
      </c>
      <c r="BC86" s="517">
        <v>1046470</v>
      </c>
      <c r="BD86" s="518">
        <v>-64622</v>
      </c>
      <c r="BE86" s="519">
        <v>38973</v>
      </c>
      <c r="BF86" s="518">
        <v>-25649</v>
      </c>
      <c r="BG86" s="517">
        <v>1</v>
      </c>
      <c r="BH86" s="517">
        <v>127592</v>
      </c>
      <c r="BI86" s="518">
        <v>-5423</v>
      </c>
      <c r="BJ86" s="518">
        <v>6041</v>
      </c>
      <c r="BK86" s="518">
        <v>618</v>
      </c>
      <c r="BL86" s="520">
        <v>-25031</v>
      </c>
      <c r="BM86" s="517">
        <v>0</v>
      </c>
      <c r="BN86" s="518">
        <v>-25031</v>
      </c>
      <c r="BO86" s="517">
        <v>0</v>
      </c>
      <c r="BP86" s="517">
        <v>0</v>
      </c>
      <c r="BQ86" s="517">
        <v>0</v>
      </c>
      <c r="BR86" s="517">
        <v>2508</v>
      </c>
      <c r="BS86" s="517">
        <v>10628650</v>
      </c>
      <c r="BT86" s="518">
        <v>721023</v>
      </c>
      <c r="BU86" s="521">
        <v>58</v>
      </c>
      <c r="BV86" s="521">
        <v>1046470</v>
      </c>
      <c r="BW86" s="516">
        <v>38973</v>
      </c>
    </row>
    <row r="87" spans="1:75">
      <c r="A87" s="491">
        <f t="shared" si="6"/>
        <v>2011</v>
      </c>
      <c r="B87" s="491">
        <v>2</v>
      </c>
      <c r="C87" s="522">
        <v>23238479</v>
      </c>
      <c r="D87" s="531">
        <v>-2139138</v>
      </c>
      <c r="E87" s="531">
        <v>21099341</v>
      </c>
      <c r="F87" s="525">
        <v>11593700</v>
      </c>
      <c r="G87" s="525">
        <v>-819315</v>
      </c>
      <c r="H87" s="522">
        <v>10774385</v>
      </c>
      <c r="I87" s="525">
        <v>2947462</v>
      </c>
      <c r="J87" s="531">
        <v>-41666</v>
      </c>
      <c r="K87" s="531">
        <v>2905796</v>
      </c>
      <c r="L87" s="522">
        <v>221680</v>
      </c>
      <c r="M87" s="522">
        <v>1991566</v>
      </c>
      <c r="N87" s="522">
        <v>207509</v>
      </c>
      <c r="O87" s="531">
        <v>2199075</v>
      </c>
      <c r="P87" s="531">
        <v>37200277</v>
      </c>
      <c r="Q87" s="531">
        <v>35001202</v>
      </c>
      <c r="R87" s="531"/>
      <c r="S87" s="514">
        <v>166632</v>
      </c>
      <c r="U87" s="531"/>
      <c r="V87" s="516"/>
      <c r="W87" s="516"/>
      <c r="X87" s="516">
        <v>0</v>
      </c>
      <c r="Y87" s="518">
        <v>-25031</v>
      </c>
      <c r="Z87" s="516">
        <v>-25031</v>
      </c>
      <c r="AA87" s="513"/>
      <c r="AB87" s="517">
        <v>888</v>
      </c>
      <c r="AC87" s="517">
        <v>1692060</v>
      </c>
      <c r="AD87" s="518">
        <v>-104618</v>
      </c>
      <c r="AE87" s="518">
        <v>90003</v>
      </c>
      <c r="AF87" s="518">
        <v>-14615</v>
      </c>
      <c r="AG87" s="517">
        <v>2414</v>
      </c>
      <c r="AH87" s="517">
        <v>9994003</v>
      </c>
      <c r="AI87" s="518">
        <v>-668477</v>
      </c>
      <c r="AJ87" s="519">
        <v>700796</v>
      </c>
      <c r="AK87" s="518">
        <v>32319</v>
      </c>
      <c r="AL87" s="517">
        <v>94</v>
      </c>
      <c r="AM87" s="517">
        <v>634647</v>
      </c>
      <c r="AN87" s="518">
        <v>-39141</v>
      </c>
      <c r="AO87" s="518">
        <v>20227</v>
      </c>
      <c r="AP87" s="518">
        <v>-18914</v>
      </c>
      <c r="AQ87" s="517">
        <v>8</v>
      </c>
      <c r="AR87" s="517">
        <v>1105874</v>
      </c>
      <c r="AS87" s="518">
        <v>-31772</v>
      </c>
      <c r="AT87" s="518">
        <v>35392</v>
      </c>
      <c r="AU87" s="518">
        <v>3620</v>
      </c>
      <c r="AV87" s="517">
        <v>3</v>
      </c>
      <c r="AW87" s="517">
        <v>234976</v>
      </c>
      <c r="AX87" s="518">
        <v>-11918</v>
      </c>
      <c r="AY87" s="518">
        <v>9508</v>
      </c>
      <c r="AZ87" s="518">
        <v>-2410</v>
      </c>
      <c r="BA87" s="520">
        <v>0</v>
      </c>
      <c r="BB87" s="517">
        <v>58</v>
      </c>
      <c r="BC87" s="517">
        <v>1046470</v>
      </c>
      <c r="BD87" s="518">
        <v>-64622</v>
      </c>
      <c r="BE87" s="519">
        <v>38973</v>
      </c>
      <c r="BF87" s="518">
        <v>-25649</v>
      </c>
      <c r="BG87" s="517">
        <v>1</v>
      </c>
      <c r="BH87" s="517">
        <v>127592</v>
      </c>
      <c r="BI87" s="518">
        <v>-5423</v>
      </c>
      <c r="BJ87" s="518">
        <v>6041</v>
      </c>
      <c r="BK87" s="518">
        <v>618</v>
      </c>
      <c r="BL87" s="520">
        <v>-25031</v>
      </c>
      <c r="BM87" s="517">
        <v>0</v>
      </c>
      <c r="BN87" s="518">
        <v>-25031</v>
      </c>
      <c r="BO87" s="517">
        <v>0</v>
      </c>
      <c r="BP87" s="517">
        <v>0</v>
      </c>
      <c r="BQ87" s="517">
        <v>0</v>
      </c>
      <c r="BR87" s="517">
        <v>2508</v>
      </c>
      <c r="BS87" s="517">
        <v>10628650</v>
      </c>
      <c r="BT87" s="518">
        <v>721023</v>
      </c>
      <c r="BU87" s="521">
        <v>58</v>
      </c>
      <c r="BV87" s="521">
        <v>1046470</v>
      </c>
      <c r="BW87" s="516">
        <v>38973</v>
      </c>
    </row>
    <row r="88" spans="1:75">
      <c r="A88" s="491">
        <f t="shared" si="6"/>
        <v>2011</v>
      </c>
      <c r="B88" s="491">
        <v>3</v>
      </c>
      <c r="C88" s="522">
        <v>19285625</v>
      </c>
      <c r="D88" s="531">
        <v>-286040</v>
      </c>
      <c r="E88" s="531">
        <v>18999585</v>
      </c>
      <c r="F88" s="525">
        <v>11118710</v>
      </c>
      <c r="G88" s="525">
        <v>735820</v>
      </c>
      <c r="H88" s="522">
        <v>11854530</v>
      </c>
      <c r="I88" s="525">
        <v>3017161</v>
      </c>
      <c r="J88" s="531">
        <v>120027</v>
      </c>
      <c r="K88" s="531">
        <v>3137188</v>
      </c>
      <c r="L88" s="522">
        <v>221879</v>
      </c>
      <c r="M88" s="522">
        <v>1963082</v>
      </c>
      <c r="N88" s="522">
        <v>209023</v>
      </c>
      <c r="O88" s="531">
        <v>2172105</v>
      </c>
      <c r="P88" s="531">
        <v>36385287</v>
      </c>
      <c r="Q88" s="531">
        <v>34213182</v>
      </c>
      <c r="R88" s="531"/>
      <c r="S88" s="514">
        <v>143723</v>
      </c>
      <c r="U88" s="531"/>
      <c r="V88" s="516"/>
      <c r="W88" s="516"/>
      <c r="X88" s="516">
        <v>0</v>
      </c>
      <c r="Y88" s="518">
        <v>-25031</v>
      </c>
      <c r="Z88" s="516">
        <v>-25031</v>
      </c>
      <c r="AA88" s="513"/>
      <c r="AB88" s="517">
        <v>888</v>
      </c>
      <c r="AC88" s="517">
        <v>1692060</v>
      </c>
      <c r="AD88" s="518">
        <v>-104618</v>
      </c>
      <c r="AE88" s="518">
        <v>90003</v>
      </c>
      <c r="AF88" s="518">
        <v>-14615</v>
      </c>
      <c r="AG88" s="517">
        <v>2414</v>
      </c>
      <c r="AH88" s="517">
        <v>9994003</v>
      </c>
      <c r="AI88" s="518">
        <v>-668477</v>
      </c>
      <c r="AJ88" s="519">
        <v>700796</v>
      </c>
      <c r="AK88" s="518">
        <v>32319</v>
      </c>
      <c r="AL88" s="517">
        <v>94</v>
      </c>
      <c r="AM88" s="517">
        <v>634647</v>
      </c>
      <c r="AN88" s="518">
        <v>-39141</v>
      </c>
      <c r="AO88" s="518">
        <v>20227</v>
      </c>
      <c r="AP88" s="518">
        <v>-18914</v>
      </c>
      <c r="AQ88" s="517">
        <v>8</v>
      </c>
      <c r="AR88" s="517">
        <v>1105874</v>
      </c>
      <c r="AS88" s="518">
        <v>-31772</v>
      </c>
      <c r="AT88" s="518">
        <v>35392</v>
      </c>
      <c r="AU88" s="518">
        <v>3620</v>
      </c>
      <c r="AV88" s="517">
        <v>3</v>
      </c>
      <c r="AW88" s="517">
        <v>234976</v>
      </c>
      <c r="AX88" s="518">
        <v>-11918</v>
      </c>
      <c r="AY88" s="518">
        <v>9508</v>
      </c>
      <c r="AZ88" s="518">
        <v>-2410</v>
      </c>
      <c r="BA88" s="520">
        <v>0</v>
      </c>
      <c r="BB88" s="517">
        <v>58</v>
      </c>
      <c r="BC88" s="517">
        <v>1046470</v>
      </c>
      <c r="BD88" s="518">
        <v>-64622</v>
      </c>
      <c r="BE88" s="519">
        <v>38973</v>
      </c>
      <c r="BF88" s="518">
        <v>-25649</v>
      </c>
      <c r="BG88" s="517">
        <v>1</v>
      </c>
      <c r="BH88" s="517">
        <v>127592</v>
      </c>
      <c r="BI88" s="518">
        <v>-5423</v>
      </c>
      <c r="BJ88" s="518">
        <v>6041</v>
      </c>
      <c r="BK88" s="518">
        <v>618</v>
      </c>
      <c r="BL88" s="520">
        <v>-25031</v>
      </c>
      <c r="BM88" s="517">
        <v>0</v>
      </c>
      <c r="BN88" s="518">
        <v>-25031</v>
      </c>
      <c r="BO88" s="517">
        <v>0</v>
      </c>
      <c r="BP88" s="517">
        <v>0</v>
      </c>
      <c r="BQ88" s="517">
        <v>0</v>
      </c>
      <c r="BR88" s="517">
        <v>2508</v>
      </c>
      <c r="BS88" s="517">
        <v>10628650</v>
      </c>
      <c r="BT88" s="518">
        <v>721023</v>
      </c>
      <c r="BU88" s="521">
        <v>58</v>
      </c>
      <c r="BV88" s="521">
        <v>1046470</v>
      </c>
      <c r="BW88" s="516">
        <v>38973</v>
      </c>
    </row>
    <row r="89" spans="1:75">
      <c r="A89" s="491">
        <f t="shared" si="6"/>
        <v>2011</v>
      </c>
      <c r="B89" s="491">
        <v>4</v>
      </c>
      <c r="C89" s="522">
        <v>19175020</v>
      </c>
      <c r="D89" s="531">
        <v>-132751</v>
      </c>
      <c r="E89" s="531">
        <v>19042269</v>
      </c>
      <c r="F89" s="525">
        <v>11321384</v>
      </c>
      <c r="G89" s="525">
        <v>256233</v>
      </c>
      <c r="H89" s="522">
        <v>11577617</v>
      </c>
      <c r="I89" s="525">
        <v>3034959</v>
      </c>
      <c r="J89" s="531">
        <v>29159</v>
      </c>
      <c r="K89" s="531">
        <v>3064118</v>
      </c>
      <c r="L89" s="522">
        <v>222020</v>
      </c>
      <c r="M89" s="522">
        <v>1818862</v>
      </c>
      <c r="N89" s="522">
        <v>217996</v>
      </c>
      <c r="O89" s="531">
        <v>2036858</v>
      </c>
      <c r="P89" s="531">
        <v>35942882</v>
      </c>
      <c r="Q89" s="531">
        <v>33906024</v>
      </c>
      <c r="R89" s="531"/>
      <c r="S89" s="514">
        <v>316715</v>
      </c>
      <c r="U89" s="531"/>
      <c r="V89" s="516"/>
      <c r="W89" s="516"/>
      <c r="X89" s="516">
        <v>0</v>
      </c>
      <c r="Y89" s="518">
        <v>-25031</v>
      </c>
      <c r="Z89" s="516">
        <v>-25031</v>
      </c>
      <c r="AA89" s="513"/>
      <c r="AB89" s="517">
        <v>888</v>
      </c>
      <c r="AC89" s="517">
        <v>1692060</v>
      </c>
      <c r="AD89" s="518">
        <v>-104618</v>
      </c>
      <c r="AE89" s="518">
        <v>90003</v>
      </c>
      <c r="AF89" s="518">
        <v>-14615</v>
      </c>
      <c r="AG89" s="517">
        <v>2414</v>
      </c>
      <c r="AH89" s="517">
        <v>9994003</v>
      </c>
      <c r="AI89" s="518">
        <v>-668477</v>
      </c>
      <c r="AJ89" s="519">
        <v>700796</v>
      </c>
      <c r="AK89" s="518">
        <v>32319</v>
      </c>
      <c r="AL89" s="517">
        <v>94</v>
      </c>
      <c r="AM89" s="517">
        <v>634647</v>
      </c>
      <c r="AN89" s="518">
        <v>-39141</v>
      </c>
      <c r="AO89" s="518">
        <v>20227</v>
      </c>
      <c r="AP89" s="518">
        <v>-18914</v>
      </c>
      <c r="AQ89" s="517">
        <v>8</v>
      </c>
      <c r="AR89" s="517">
        <v>1105874</v>
      </c>
      <c r="AS89" s="518">
        <v>-31772</v>
      </c>
      <c r="AT89" s="518">
        <v>35392</v>
      </c>
      <c r="AU89" s="518">
        <v>3620</v>
      </c>
      <c r="AV89" s="517">
        <v>3</v>
      </c>
      <c r="AW89" s="517">
        <v>234976</v>
      </c>
      <c r="AX89" s="518">
        <v>-11918</v>
      </c>
      <c r="AY89" s="518">
        <v>9508</v>
      </c>
      <c r="AZ89" s="518">
        <v>-2410</v>
      </c>
      <c r="BA89" s="520">
        <v>0</v>
      </c>
      <c r="BB89" s="517">
        <v>58</v>
      </c>
      <c r="BC89" s="517">
        <v>1046470</v>
      </c>
      <c r="BD89" s="518">
        <v>-64622</v>
      </c>
      <c r="BE89" s="519">
        <v>38973</v>
      </c>
      <c r="BF89" s="518">
        <v>-25649</v>
      </c>
      <c r="BG89" s="517">
        <v>1</v>
      </c>
      <c r="BH89" s="517">
        <v>127592</v>
      </c>
      <c r="BI89" s="518">
        <v>-5423</v>
      </c>
      <c r="BJ89" s="518">
        <v>6041</v>
      </c>
      <c r="BK89" s="518">
        <v>618</v>
      </c>
      <c r="BL89" s="520">
        <v>-25031</v>
      </c>
      <c r="BM89" s="517">
        <v>0</v>
      </c>
      <c r="BN89" s="518">
        <v>-25031</v>
      </c>
      <c r="BO89" s="517">
        <v>0</v>
      </c>
      <c r="BP89" s="517">
        <v>0</v>
      </c>
      <c r="BQ89" s="517">
        <v>0</v>
      </c>
      <c r="BR89" s="517">
        <v>2508</v>
      </c>
      <c r="BS89" s="517">
        <v>10628650</v>
      </c>
      <c r="BT89" s="518">
        <v>721023</v>
      </c>
      <c r="BU89" s="521">
        <v>58</v>
      </c>
      <c r="BV89" s="521">
        <v>1046470</v>
      </c>
      <c r="BW89" s="516">
        <v>38973</v>
      </c>
    </row>
    <row r="90" spans="1:75">
      <c r="A90" s="491">
        <f t="shared" si="6"/>
        <v>2011</v>
      </c>
      <c r="B90" s="491">
        <v>5</v>
      </c>
      <c r="C90" s="522">
        <v>20840719</v>
      </c>
      <c r="D90" s="531">
        <v>3069205</v>
      </c>
      <c r="E90" s="531">
        <v>23909924</v>
      </c>
      <c r="F90" s="525">
        <v>12109899</v>
      </c>
      <c r="G90" s="525">
        <v>1912626</v>
      </c>
      <c r="H90" s="522">
        <v>14022525</v>
      </c>
      <c r="I90" s="525">
        <v>3411675</v>
      </c>
      <c r="J90" s="531">
        <v>171064</v>
      </c>
      <c r="K90" s="531">
        <v>3582739</v>
      </c>
      <c r="L90" s="522">
        <v>222225</v>
      </c>
      <c r="M90" s="522">
        <v>2138414</v>
      </c>
      <c r="N90" s="522">
        <v>257326</v>
      </c>
      <c r="O90" s="531">
        <v>2395740</v>
      </c>
      <c r="P90" s="531">
        <v>44133153</v>
      </c>
      <c r="Q90" s="531">
        <v>41737413</v>
      </c>
      <c r="R90" s="531"/>
      <c r="S90" s="514">
        <v>-1063878</v>
      </c>
      <c r="U90" s="531"/>
      <c r="V90" s="516"/>
      <c r="W90" s="516"/>
      <c r="X90" s="516">
        <v>0</v>
      </c>
      <c r="Y90" s="518">
        <v>-25031</v>
      </c>
      <c r="Z90" s="516">
        <v>-25031</v>
      </c>
      <c r="AA90" s="513"/>
      <c r="AB90" s="517">
        <v>888</v>
      </c>
      <c r="AC90" s="517">
        <v>1692060</v>
      </c>
      <c r="AD90" s="518">
        <v>-104618</v>
      </c>
      <c r="AE90" s="518">
        <v>90003</v>
      </c>
      <c r="AF90" s="518">
        <v>-14615</v>
      </c>
      <c r="AG90" s="517">
        <v>2414</v>
      </c>
      <c r="AH90" s="517">
        <v>9994003</v>
      </c>
      <c r="AI90" s="518">
        <v>-668477</v>
      </c>
      <c r="AJ90" s="519">
        <v>700796</v>
      </c>
      <c r="AK90" s="518">
        <v>32319</v>
      </c>
      <c r="AL90" s="517">
        <v>94</v>
      </c>
      <c r="AM90" s="517">
        <v>634647</v>
      </c>
      <c r="AN90" s="518">
        <v>-39141</v>
      </c>
      <c r="AO90" s="518">
        <v>20227</v>
      </c>
      <c r="AP90" s="518">
        <v>-18914</v>
      </c>
      <c r="AQ90" s="517">
        <v>8</v>
      </c>
      <c r="AR90" s="517">
        <v>1105874</v>
      </c>
      <c r="AS90" s="518">
        <v>-31772</v>
      </c>
      <c r="AT90" s="518">
        <v>35392</v>
      </c>
      <c r="AU90" s="518">
        <v>3620</v>
      </c>
      <c r="AV90" s="517">
        <v>3</v>
      </c>
      <c r="AW90" s="517">
        <v>234976</v>
      </c>
      <c r="AX90" s="518">
        <v>-11918</v>
      </c>
      <c r="AY90" s="518">
        <v>9508</v>
      </c>
      <c r="AZ90" s="518">
        <v>-2410</v>
      </c>
      <c r="BA90" s="520">
        <v>0</v>
      </c>
      <c r="BB90" s="517">
        <v>58</v>
      </c>
      <c r="BC90" s="517">
        <v>1046470</v>
      </c>
      <c r="BD90" s="518">
        <v>-64622</v>
      </c>
      <c r="BE90" s="519">
        <v>38973</v>
      </c>
      <c r="BF90" s="518">
        <v>-25649</v>
      </c>
      <c r="BG90" s="517">
        <v>1</v>
      </c>
      <c r="BH90" s="517">
        <v>127592</v>
      </c>
      <c r="BI90" s="518">
        <v>-5423</v>
      </c>
      <c r="BJ90" s="518">
        <v>6041</v>
      </c>
      <c r="BK90" s="518">
        <v>618</v>
      </c>
      <c r="BL90" s="520">
        <v>-25031</v>
      </c>
      <c r="BM90" s="517">
        <v>0</v>
      </c>
      <c r="BN90" s="518">
        <v>-25031</v>
      </c>
      <c r="BO90" s="517">
        <v>0</v>
      </c>
      <c r="BP90" s="517">
        <v>0</v>
      </c>
      <c r="BQ90" s="517">
        <v>0</v>
      </c>
      <c r="BR90" s="517">
        <v>2508</v>
      </c>
      <c r="BS90" s="517">
        <v>10628650</v>
      </c>
      <c r="BT90" s="518">
        <v>721023</v>
      </c>
      <c r="BU90" s="521">
        <v>58</v>
      </c>
      <c r="BV90" s="521">
        <v>1046470</v>
      </c>
      <c r="BW90" s="516">
        <v>38973</v>
      </c>
    </row>
    <row r="91" spans="1:75">
      <c r="A91" s="491">
        <f t="shared" si="6"/>
        <v>2011</v>
      </c>
      <c r="B91" s="491">
        <v>6</v>
      </c>
      <c r="C91" s="522">
        <v>26266433</v>
      </c>
      <c r="D91" s="531">
        <v>2310535</v>
      </c>
      <c r="E91" s="531">
        <v>28576968</v>
      </c>
      <c r="F91" s="525">
        <v>13434363</v>
      </c>
      <c r="G91" s="525">
        <v>-26918</v>
      </c>
      <c r="H91" s="522">
        <v>13407445</v>
      </c>
      <c r="I91" s="525">
        <v>4024027</v>
      </c>
      <c r="J91" s="531">
        <v>-14340</v>
      </c>
      <c r="K91" s="531">
        <v>4009687</v>
      </c>
      <c r="L91" s="522">
        <v>222554</v>
      </c>
      <c r="M91" s="522">
        <v>2370791</v>
      </c>
      <c r="N91" s="522">
        <v>276615</v>
      </c>
      <c r="O91" s="531">
        <v>2647406</v>
      </c>
      <c r="P91" s="531">
        <v>48864060</v>
      </c>
      <c r="Q91" s="531">
        <v>46216654</v>
      </c>
      <c r="R91" s="531"/>
      <c r="S91" s="514">
        <v>-678384</v>
      </c>
      <c r="U91" s="531"/>
      <c r="V91" s="516"/>
      <c r="W91" s="516"/>
      <c r="X91" s="516">
        <v>0</v>
      </c>
      <c r="Y91" s="518">
        <v>13222</v>
      </c>
      <c r="Z91" s="516">
        <v>13222</v>
      </c>
      <c r="AA91" s="513"/>
      <c r="AB91" s="517">
        <v>888</v>
      </c>
      <c r="AC91" s="517">
        <v>1692060</v>
      </c>
      <c r="AD91" s="518">
        <v>-104618</v>
      </c>
      <c r="AE91" s="518">
        <v>90003</v>
      </c>
      <c r="AF91" s="518">
        <v>-14615</v>
      </c>
      <c r="AG91" s="517">
        <v>2414</v>
      </c>
      <c r="AH91" s="517">
        <v>13961681</v>
      </c>
      <c r="AI91" s="518">
        <v>-668477</v>
      </c>
      <c r="AJ91" s="519">
        <v>672370</v>
      </c>
      <c r="AK91" s="518">
        <v>3893</v>
      </c>
      <c r="AL91" s="517">
        <v>94</v>
      </c>
      <c r="AM91" s="517">
        <v>634647</v>
      </c>
      <c r="AN91" s="518">
        <v>-39141</v>
      </c>
      <c r="AO91" s="518">
        <v>48653</v>
      </c>
      <c r="AP91" s="518">
        <v>9512</v>
      </c>
      <c r="AQ91" s="517">
        <v>8</v>
      </c>
      <c r="AR91" s="517">
        <v>1105874</v>
      </c>
      <c r="AS91" s="518">
        <v>-31772</v>
      </c>
      <c r="AT91" s="518">
        <v>35392</v>
      </c>
      <c r="AU91" s="518">
        <v>3620</v>
      </c>
      <c r="AV91" s="517">
        <v>3</v>
      </c>
      <c r="AW91" s="517">
        <v>234976</v>
      </c>
      <c r="AX91" s="518">
        <v>-11918</v>
      </c>
      <c r="AY91" s="518">
        <v>9508</v>
      </c>
      <c r="AZ91" s="518">
        <v>-2410</v>
      </c>
      <c r="BA91" s="520">
        <v>0</v>
      </c>
      <c r="BB91" s="517">
        <v>58</v>
      </c>
      <c r="BC91" s="517">
        <v>867442</v>
      </c>
      <c r="BD91" s="518">
        <v>-64622</v>
      </c>
      <c r="BE91" s="519">
        <v>77226</v>
      </c>
      <c r="BF91" s="518">
        <v>12604</v>
      </c>
      <c r="BG91" s="517">
        <v>1</v>
      </c>
      <c r="BH91" s="517">
        <v>127592</v>
      </c>
      <c r="BI91" s="518">
        <v>-5423</v>
      </c>
      <c r="BJ91" s="518">
        <v>6041</v>
      </c>
      <c r="BK91" s="518">
        <v>618</v>
      </c>
      <c r="BL91" s="520">
        <v>13222</v>
      </c>
      <c r="BM91" s="517">
        <v>0</v>
      </c>
      <c r="BN91" s="518">
        <v>13222</v>
      </c>
      <c r="BO91" s="517">
        <v>0</v>
      </c>
      <c r="BP91" s="517">
        <v>0</v>
      </c>
      <c r="BQ91" s="517">
        <v>0</v>
      </c>
      <c r="BR91" s="517">
        <v>2508</v>
      </c>
      <c r="BS91" s="517">
        <v>14596328</v>
      </c>
      <c r="BT91" s="518">
        <v>721023</v>
      </c>
      <c r="BU91" s="521">
        <v>58</v>
      </c>
      <c r="BV91" s="521">
        <v>867442</v>
      </c>
      <c r="BW91" s="516">
        <v>77226</v>
      </c>
    </row>
    <row r="92" spans="1:75">
      <c r="A92" s="491">
        <f t="shared" si="6"/>
        <v>2011</v>
      </c>
      <c r="B92" s="491">
        <v>7</v>
      </c>
      <c r="C92" s="522">
        <v>29681677</v>
      </c>
      <c r="D92" s="531">
        <v>1371830</v>
      </c>
      <c r="E92" s="531">
        <v>31053507</v>
      </c>
      <c r="F92" s="525">
        <v>14038513</v>
      </c>
      <c r="G92" s="525">
        <v>61854</v>
      </c>
      <c r="H92" s="522">
        <v>14100367</v>
      </c>
      <c r="I92" s="525">
        <v>4133824</v>
      </c>
      <c r="J92" s="531">
        <v>-84258</v>
      </c>
      <c r="K92" s="531">
        <v>4049566</v>
      </c>
      <c r="L92" s="522">
        <v>222667</v>
      </c>
      <c r="M92" s="522">
        <v>2518745</v>
      </c>
      <c r="N92" s="522">
        <v>300016</v>
      </c>
      <c r="O92" s="531">
        <v>2818761</v>
      </c>
      <c r="P92" s="531">
        <v>52244868</v>
      </c>
      <c r="Q92" s="531">
        <v>49426107</v>
      </c>
      <c r="R92" s="531"/>
      <c r="S92" s="514">
        <v>161661</v>
      </c>
      <c r="U92" s="531"/>
      <c r="V92" s="516"/>
      <c r="W92" s="516"/>
      <c r="X92" s="516">
        <v>0</v>
      </c>
      <c r="Y92" s="518">
        <v>13222</v>
      </c>
      <c r="Z92" s="516">
        <v>13222</v>
      </c>
      <c r="AA92" s="513"/>
      <c r="AB92" s="517">
        <v>888</v>
      </c>
      <c r="AC92" s="517">
        <v>1692060</v>
      </c>
      <c r="AD92" s="518">
        <v>-104618</v>
      </c>
      <c r="AE92" s="518">
        <v>90003</v>
      </c>
      <c r="AF92" s="518">
        <v>-14615</v>
      </c>
      <c r="AG92" s="517">
        <v>2414</v>
      </c>
      <c r="AH92" s="517">
        <v>13961681</v>
      </c>
      <c r="AI92" s="518">
        <v>-668477</v>
      </c>
      <c r="AJ92" s="519">
        <v>672370</v>
      </c>
      <c r="AK92" s="518">
        <v>3893</v>
      </c>
      <c r="AL92" s="517">
        <v>94</v>
      </c>
      <c r="AM92" s="517">
        <v>634647</v>
      </c>
      <c r="AN92" s="518">
        <v>-39141</v>
      </c>
      <c r="AO92" s="518">
        <v>48653</v>
      </c>
      <c r="AP92" s="518">
        <v>9512</v>
      </c>
      <c r="AQ92" s="517">
        <v>8</v>
      </c>
      <c r="AR92" s="517">
        <v>1105874</v>
      </c>
      <c r="AS92" s="518">
        <v>-31772</v>
      </c>
      <c r="AT92" s="518">
        <v>35392</v>
      </c>
      <c r="AU92" s="518">
        <v>3620</v>
      </c>
      <c r="AV92" s="517">
        <v>3</v>
      </c>
      <c r="AW92" s="517">
        <v>234976</v>
      </c>
      <c r="AX92" s="518">
        <v>-11918</v>
      </c>
      <c r="AY92" s="518">
        <v>9508</v>
      </c>
      <c r="AZ92" s="518">
        <v>-2410</v>
      </c>
      <c r="BA92" s="520">
        <v>0</v>
      </c>
      <c r="BB92" s="517">
        <v>58</v>
      </c>
      <c r="BC92" s="517">
        <v>867442</v>
      </c>
      <c r="BD92" s="518">
        <v>-64622</v>
      </c>
      <c r="BE92" s="519">
        <v>77226</v>
      </c>
      <c r="BF92" s="518">
        <v>12604</v>
      </c>
      <c r="BG92" s="517">
        <v>1</v>
      </c>
      <c r="BH92" s="517">
        <v>127592</v>
      </c>
      <c r="BI92" s="518">
        <v>-5423</v>
      </c>
      <c r="BJ92" s="518">
        <v>6041</v>
      </c>
      <c r="BK92" s="518">
        <v>618</v>
      </c>
      <c r="BL92" s="520">
        <v>13222</v>
      </c>
      <c r="BM92" s="517">
        <v>0</v>
      </c>
      <c r="BN92" s="518">
        <v>13222</v>
      </c>
      <c r="BO92" s="517">
        <v>0</v>
      </c>
      <c r="BP92" s="517">
        <v>0</v>
      </c>
      <c r="BQ92" s="517">
        <v>0</v>
      </c>
      <c r="BR92" s="517">
        <v>2508</v>
      </c>
      <c r="BS92" s="517">
        <v>14596328</v>
      </c>
      <c r="BT92" s="518">
        <v>721023</v>
      </c>
      <c r="BU92" s="521">
        <v>58</v>
      </c>
      <c r="BV92" s="521">
        <v>867442</v>
      </c>
      <c r="BW92" s="516">
        <v>77226</v>
      </c>
    </row>
    <row r="93" spans="1:75">
      <c r="A93" s="491">
        <f t="shared" si="6"/>
        <v>2011</v>
      </c>
      <c r="B93" s="491">
        <v>8</v>
      </c>
      <c r="C93" s="522">
        <v>30476243</v>
      </c>
      <c r="D93" s="531">
        <v>567246</v>
      </c>
      <c r="E93" s="531">
        <v>31043489</v>
      </c>
      <c r="F93" s="525">
        <v>14277526</v>
      </c>
      <c r="G93" s="525">
        <v>-115282</v>
      </c>
      <c r="H93" s="522">
        <v>14162244</v>
      </c>
      <c r="I93" s="525">
        <v>4131142</v>
      </c>
      <c r="J93" s="531">
        <v>104295</v>
      </c>
      <c r="K93" s="531">
        <v>4235437</v>
      </c>
      <c r="L93" s="522">
        <v>222819</v>
      </c>
      <c r="M93" s="522">
        <v>2514890</v>
      </c>
      <c r="N93" s="522">
        <v>300369</v>
      </c>
      <c r="O93" s="531">
        <v>2815259</v>
      </c>
      <c r="P93" s="531">
        <v>52479248</v>
      </c>
      <c r="Q93" s="531">
        <v>49663989</v>
      </c>
      <c r="R93" s="531"/>
      <c r="S93" s="514">
        <v>211259</v>
      </c>
      <c r="U93" s="531"/>
      <c r="V93" s="516"/>
      <c r="W93" s="516"/>
      <c r="X93" s="516">
        <v>0</v>
      </c>
      <c r="Y93" s="518">
        <v>13222</v>
      </c>
      <c r="Z93" s="516">
        <v>13222</v>
      </c>
      <c r="AA93" s="513"/>
      <c r="AB93" s="517">
        <v>888</v>
      </c>
      <c r="AC93" s="517">
        <v>1692060</v>
      </c>
      <c r="AD93" s="518">
        <v>-104618</v>
      </c>
      <c r="AE93" s="518">
        <v>90003</v>
      </c>
      <c r="AF93" s="518">
        <v>-14615</v>
      </c>
      <c r="AG93" s="517">
        <v>2414</v>
      </c>
      <c r="AH93" s="517">
        <v>13961681</v>
      </c>
      <c r="AI93" s="518">
        <v>-668477</v>
      </c>
      <c r="AJ93" s="519">
        <v>672370</v>
      </c>
      <c r="AK93" s="518">
        <v>3893</v>
      </c>
      <c r="AL93" s="517">
        <v>94</v>
      </c>
      <c r="AM93" s="517">
        <v>634647</v>
      </c>
      <c r="AN93" s="518">
        <v>-39141</v>
      </c>
      <c r="AO93" s="518">
        <v>48653</v>
      </c>
      <c r="AP93" s="518">
        <v>9512</v>
      </c>
      <c r="AQ93" s="517">
        <v>8</v>
      </c>
      <c r="AR93" s="517">
        <v>1105874</v>
      </c>
      <c r="AS93" s="518">
        <v>-31772</v>
      </c>
      <c r="AT93" s="518">
        <v>35392</v>
      </c>
      <c r="AU93" s="518">
        <v>3620</v>
      </c>
      <c r="AV93" s="517">
        <v>3</v>
      </c>
      <c r="AW93" s="517">
        <v>234976</v>
      </c>
      <c r="AX93" s="518">
        <v>-11918</v>
      </c>
      <c r="AY93" s="518">
        <v>9508</v>
      </c>
      <c r="AZ93" s="518">
        <v>-2410</v>
      </c>
      <c r="BA93" s="520">
        <v>0</v>
      </c>
      <c r="BB93" s="517">
        <v>58</v>
      </c>
      <c r="BC93" s="517">
        <v>867442</v>
      </c>
      <c r="BD93" s="518">
        <v>-64622</v>
      </c>
      <c r="BE93" s="519">
        <v>77226</v>
      </c>
      <c r="BF93" s="518">
        <v>12604</v>
      </c>
      <c r="BG93" s="517">
        <v>1</v>
      </c>
      <c r="BH93" s="517">
        <v>127592</v>
      </c>
      <c r="BI93" s="518">
        <v>-5423</v>
      </c>
      <c r="BJ93" s="518">
        <v>6041</v>
      </c>
      <c r="BK93" s="518">
        <v>618</v>
      </c>
      <c r="BL93" s="520">
        <v>13222</v>
      </c>
      <c r="BM93" s="517">
        <v>0</v>
      </c>
      <c r="BN93" s="518">
        <v>13222</v>
      </c>
      <c r="BO93" s="517">
        <v>0</v>
      </c>
      <c r="BP93" s="517">
        <v>0</v>
      </c>
      <c r="BQ93" s="517">
        <v>0</v>
      </c>
      <c r="BR93" s="517">
        <v>2508</v>
      </c>
      <c r="BS93" s="517">
        <v>14596328</v>
      </c>
      <c r="BT93" s="518">
        <v>721023</v>
      </c>
      <c r="BU93" s="521">
        <v>58</v>
      </c>
      <c r="BV93" s="521">
        <v>867442</v>
      </c>
      <c r="BW93" s="516">
        <v>77226</v>
      </c>
    </row>
    <row r="94" spans="1:75">
      <c r="A94" s="491">
        <f t="shared" si="6"/>
        <v>2011</v>
      </c>
      <c r="B94" s="491">
        <v>9</v>
      </c>
      <c r="C94" s="522">
        <v>28476063</v>
      </c>
      <c r="D94" s="531">
        <v>-2883491</v>
      </c>
      <c r="E94" s="531">
        <v>25592572</v>
      </c>
      <c r="F94" s="525">
        <v>13932488</v>
      </c>
      <c r="G94" s="525">
        <v>-469574</v>
      </c>
      <c r="H94" s="522">
        <v>13462914</v>
      </c>
      <c r="I94" s="525">
        <v>3574735</v>
      </c>
      <c r="J94" s="531">
        <v>-115762</v>
      </c>
      <c r="K94" s="531">
        <v>3458973</v>
      </c>
      <c r="L94" s="522">
        <v>223040</v>
      </c>
      <c r="M94" s="522">
        <v>2235691</v>
      </c>
      <c r="N94" s="522">
        <v>267759</v>
      </c>
      <c r="O94" s="531">
        <v>2503450</v>
      </c>
      <c r="P94" s="531">
        <v>45240949</v>
      </c>
      <c r="Q94" s="531">
        <v>42737499</v>
      </c>
      <c r="R94" s="531"/>
      <c r="S94" s="514">
        <v>-462115</v>
      </c>
      <c r="U94" s="531"/>
      <c r="V94" s="516"/>
      <c r="W94" s="516"/>
      <c r="X94" s="516">
        <v>0</v>
      </c>
      <c r="Y94" s="518">
        <v>13222</v>
      </c>
      <c r="Z94" s="516">
        <v>13222</v>
      </c>
      <c r="AA94" s="513"/>
      <c r="AB94" s="517">
        <v>888</v>
      </c>
      <c r="AC94" s="517">
        <v>1692060</v>
      </c>
      <c r="AD94" s="518">
        <v>-104618</v>
      </c>
      <c r="AE94" s="518">
        <v>90003</v>
      </c>
      <c r="AF94" s="518">
        <v>-14615</v>
      </c>
      <c r="AG94" s="517">
        <v>2414</v>
      </c>
      <c r="AH94" s="517">
        <v>13961681</v>
      </c>
      <c r="AI94" s="518">
        <v>-668477</v>
      </c>
      <c r="AJ94" s="519">
        <v>672370</v>
      </c>
      <c r="AK94" s="518">
        <v>3893</v>
      </c>
      <c r="AL94" s="517">
        <v>94</v>
      </c>
      <c r="AM94" s="517">
        <v>634647</v>
      </c>
      <c r="AN94" s="518">
        <v>-39141</v>
      </c>
      <c r="AO94" s="518">
        <v>48653</v>
      </c>
      <c r="AP94" s="518">
        <v>9512</v>
      </c>
      <c r="AQ94" s="517">
        <v>8</v>
      </c>
      <c r="AR94" s="517">
        <v>1105874</v>
      </c>
      <c r="AS94" s="518">
        <v>-31772</v>
      </c>
      <c r="AT94" s="518">
        <v>35392</v>
      </c>
      <c r="AU94" s="518">
        <v>3620</v>
      </c>
      <c r="AV94" s="517">
        <v>3</v>
      </c>
      <c r="AW94" s="517">
        <v>234976</v>
      </c>
      <c r="AX94" s="518">
        <v>-11918</v>
      </c>
      <c r="AY94" s="518">
        <v>9508</v>
      </c>
      <c r="AZ94" s="518">
        <v>-2410</v>
      </c>
      <c r="BA94" s="520">
        <v>0</v>
      </c>
      <c r="BB94" s="517">
        <v>58</v>
      </c>
      <c r="BC94" s="517">
        <v>867442</v>
      </c>
      <c r="BD94" s="518">
        <v>-64622</v>
      </c>
      <c r="BE94" s="519">
        <v>77226</v>
      </c>
      <c r="BF94" s="518">
        <v>12604</v>
      </c>
      <c r="BG94" s="517">
        <v>1</v>
      </c>
      <c r="BH94" s="517">
        <v>127592</v>
      </c>
      <c r="BI94" s="518">
        <v>-5423</v>
      </c>
      <c r="BJ94" s="518">
        <v>6041</v>
      </c>
      <c r="BK94" s="518">
        <v>618</v>
      </c>
      <c r="BL94" s="520">
        <v>13222</v>
      </c>
      <c r="BM94" s="517">
        <v>0</v>
      </c>
      <c r="BN94" s="518">
        <v>13222</v>
      </c>
      <c r="BO94" s="517">
        <v>0</v>
      </c>
      <c r="BP94" s="517">
        <v>0</v>
      </c>
      <c r="BQ94" s="517">
        <v>0</v>
      </c>
      <c r="BR94" s="517">
        <v>2508</v>
      </c>
      <c r="BS94" s="517">
        <v>14596328</v>
      </c>
      <c r="BT94" s="518">
        <v>721023</v>
      </c>
      <c r="BU94" s="521">
        <v>58</v>
      </c>
      <c r="BV94" s="521">
        <v>867442</v>
      </c>
      <c r="BW94" s="516">
        <v>77226</v>
      </c>
    </row>
    <row r="95" spans="1:75">
      <c r="A95" s="491">
        <f t="shared" si="6"/>
        <v>2011</v>
      </c>
      <c r="B95" s="491">
        <v>10</v>
      </c>
      <c r="C95" s="522">
        <v>22686127</v>
      </c>
      <c r="D95" s="531">
        <v>-2296855</v>
      </c>
      <c r="E95" s="531">
        <v>20389272</v>
      </c>
      <c r="F95" s="525">
        <v>12822476</v>
      </c>
      <c r="G95" s="525">
        <v>-181347</v>
      </c>
      <c r="H95" s="522">
        <v>12641129</v>
      </c>
      <c r="I95" s="525">
        <v>3373215</v>
      </c>
      <c r="J95" s="531">
        <v>-24561</v>
      </c>
      <c r="K95" s="531">
        <v>3348654</v>
      </c>
      <c r="L95" s="522">
        <v>223211</v>
      </c>
      <c r="M95" s="522">
        <v>2017634</v>
      </c>
      <c r="N95" s="522">
        <v>239823</v>
      </c>
      <c r="O95" s="531">
        <v>2257457</v>
      </c>
      <c r="P95" s="531">
        <v>38859723</v>
      </c>
      <c r="Q95" s="531">
        <v>36602266</v>
      </c>
      <c r="R95" s="531"/>
      <c r="S95" s="514">
        <v>20459</v>
      </c>
      <c r="U95" s="531"/>
      <c r="V95" s="516"/>
      <c r="W95" s="516"/>
      <c r="X95" s="516">
        <v>0</v>
      </c>
      <c r="Y95" s="518">
        <v>-25031</v>
      </c>
      <c r="Z95" s="516">
        <v>-25031</v>
      </c>
      <c r="AA95" s="513"/>
      <c r="AB95" s="517">
        <v>888</v>
      </c>
      <c r="AC95" s="517">
        <v>1692060</v>
      </c>
      <c r="AD95" s="518">
        <v>-104618</v>
      </c>
      <c r="AE95" s="518">
        <v>90003</v>
      </c>
      <c r="AF95" s="518">
        <v>-14615</v>
      </c>
      <c r="AG95" s="517">
        <v>2414</v>
      </c>
      <c r="AH95" s="517">
        <v>9994003</v>
      </c>
      <c r="AI95" s="518">
        <v>-668477</v>
      </c>
      <c r="AJ95" s="519">
        <v>700796</v>
      </c>
      <c r="AK95" s="518">
        <v>32319</v>
      </c>
      <c r="AL95" s="517">
        <v>94</v>
      </c>
      <c r="AM95" s="517">
        <v>634647</v>
      </c>
      <c r="AN95" s="518">
        <v>-39141</v>
      </c>
      <c r="AO95" s="518">
        <v>20227</v>
      </c>
      <c r="AP95" s="518">
        <v>-18914</v>
      </c>
      <c r="AQ95" s="517">
        <v>8</v>
      </c>
      <c r="AR95" s="517">
        <v>1105874</v>
      </c>
      <c r="AS95" s="518">
        <v>-31772</v>
      </c>
      <c r="AT95" s="518">
        <v>35392</v>
      </c>
      <c r="AU95" s="518">
        <v>3620</v>
      </c>
      <c r="AV95" s="517">
        <v>3</v>
      </c>
      <c r="AW95" s="517">
        <v>234976</v>
      </c>
      <c r="AX95" s="518">
        <v>-11918</v>
      </c>
      <c r="AY95" s="518">
        <v>9508</v>
      </c>
      <c r="AZ95" s="518">
        <v>-2410</v>
      </c>
      <c r="BA95" s="520">
        <v>0</v>
      </c>
      <c r="BB95" s="517">
        <v>58</v>
      </c>
      <c r="BC95" s="517">
        <v>1046470</v>
      </c>
      <c r="BD95" s="518">
        <v>-64622</v>
      </c>
      <c r="BE95" s="519">
        <v>38973</v>
      </c>
      <c r="BF95" s="518">
        <v>-25649</v>
      </c>
      <c r="BG95" s="517">
        <v>1</v>
      </c>
      <c r="BH95" s="517">
        <v>127592</v>
      </c>
      <c r="BI95" s="518">
        <v>-5423</v>
      </c>
      <c r="BJ95" s="518">
        <v>6041</v>
      </c>
      <c r="BK95" s="518">
        <v>618</v>
      </c>
      <c r="BL95" s="520">
        <v>-25031</v>
      </c>
      <c r="BM95" s="517">
        <v>0</v>
      </c>
      <c r="BN95" s="518">
        <v>-25031</v>
      </c>
      <c r="BO95" s="517">
        <v>0</v>
      </c>
      <c r="BP95" s="517">
        <v>0</v>
      </c>
      <c r="BQ95" s="517">
        <v>0</v>
      </c>
      <c r="BR95" s="517">
        <v>2508</v>
      </c>
      <c r="BS95" s="517">
        <v>10628650</v>
      </c>
      <c r="BT95" s="518">
        <v>721023</v>
      </c>
      <c r="BU95" s="521">
        <v>58</v>
      </c>
      <c r="BV95" s="521">
        <v>1046470</v>
      </c>
      <c r="BW95" s="516">
        <v>38973</v>
      </c>
    </row>
    <row r="96" spans="1:75">
      <c r="A96" s="491">
        <f t="shared" si="6"/>
        <v>2011</v>
      </c>
      <c r="B96" s="491">
        <v>11</v>
      </c>
      <c r="C96" s="522">
        <v>18843130</v>
      </c>
      <c r="D96" s="531">
        <v>-1066894</v>
      </c>
      <c r="E96" s="531">
        <v>17776236</v>
      </c>
      <c r="F96" s="525">
        <v>11373544</v>
      </c>
      <c r="G96" s="525">
        <v>-16919</v>
      </c>
      <c r="H96" s="522">
        <v>11356625</v>
      </c>
      <c r="I96" s="525">
        <v>3178831</v>
      </c>
      <c r="J96" s="531">
        <v>136639</v>
      </c>
      <c r="K96" s="531">
        <v>3315470</v>
      </c>
      <c r="L96" s="522">
        <v>223391</v>
      </c>
      <c r="M96" s="522">
        <v>1910137</v>
      </c>
      <c r="N96" s="522">
        <v>207488</v>
      </c>
      <c r="O96" s="531">
        <v>2117625</v>
      </c>
      <c r="P96" s="531">
        <v>34789347</v>
      </c>
      <c r="Q96" s="531">
        <v>32671722</v>
      </c>
      <c r="R96" s="531"/>
      <c r="S96" s="514">
        <v>406060</v>
      </c>
      <c r="U96" s="531"/>
      <c r="V96" s="516"/>
      <c r="W96" s="516"/>
      <c r="X96" s="516">
        <v>0</v>
      </c>
      <c r="Y96" s="518">
        <v>-25031</v>
      </c>
      <c r="Z96" s="516">
        <v>-25031</v>
      </c>
      <c r="AA96" s="513"/>
      <c r="AB96" s="517">
        <v>888</v>
      </c>
      <c r="AC96" s="517">
        <v>1692060</v>
      </c>
      <c r="AD96" s="518">
        <v>-104618</v>
      </c>
      <c r="AE96" s="518">
        <v>90003</v>
      </c>
      <c r="AF96" s="518">
        <v>-14615</v>
      </c>
      <c r="AG96" s="517">
        <v>2414</v>
      </c>
      <c r="AH96" s="517">
        <v>9994003</v>
      </c>
      <c r="AI96" s="518">
        <v>-668477</v>
      </c>
      <c r="AJ96" s="519">
        <v>700796</v>
      </c>
      <c r="AK96" s="518">
        <v>32319</v>
      </c>
      <c r="AL96" s="517">
        <v>94</v>
      </c>
      <c r="AM96" s="517">
        <v>634647</v>
      </c>
      <c r="AN96" s="518">
        <v>-39141</v>
      </c>
      <c r="AO96" s="518">
        <v>20227</v>
      </c>
      <c r="AP96" s="518">
        <v>-18914</v>
      </c>
      <c r="AQ96" s="517">
        <v>8</v>
      </c>
      <c r="AR96" s="517">
        <v>1105874</v>
      </c>
      <c r="AS96" s="518">
        <v>-31772</v>
      </c>
      <c r="AT96" s="518">
        <v>35392</v>
      </c>
      <c r="AU96" s="518">
        <v>3620</v>
      </c>
      <c r="AV96" s="517">
        <v>3</v>
      </c>
      <c r="AW96" s="517">
        <v>234976</v>
      </c>
      <c r="AX96" s="518">
        <v>-11918</v>
      </c>
      <c r="AY96" s="518">
        <v>9508</v>
      </c>
      <c r="AZ96" s="518">
        <v>-2410</v>
      </c>
      <c r="BA96" s="520">
        <v>0</v>
      </c>
      <c r="BB96" s="517">
        <v>58</v>
      </c>
      <c r="BC96" s="517">
        <v>1046470</v>
      </c>
      <c r="BD96" s="518">
        <v>-64622</v>
      </c>
      <c r="BE96" s="519">
        <v>38973</v>
      </c>
      <c r="BF96" s="518">
        <v>-25649</v>
      </c>
      <c r="BG96" s="517">
        <v>1</v>
      </c>
      <c r="BH96" s="517">
        <v>127592</v>
      </c>
      <c r="BI96" s="518">
        <v>-5423</v>
      </c>
      <c r="BJ96" s="518">
        <v>6041</v>
      </c>
      <c r="BK96" s="518">
        <v>618</v>
      </c>
      <c r="BL96" s="520">
        <v>-25031</v>
      </c>
      <c r="BM96" s="517">
        <v>0</v>
      </c>
      <c r="BN96" s="518">
        <v>-25031</v>
      </c>
      <c r="BO96" s="517">
        <v>0</v>
      </c>
      <c r="BP96" s="517">
        <v>0</v>
      </c>
      <c r="BQ96" s="517">
        <v>0</v>
      </c>
      <c r="BR96" s="517">
        <v>2508</v>
      </c>
      <c r="BS96" s="517">
        <v>10628650</v>
      </c>
      <c r="BT96" s="518">
        <v>721023</v>
      </c>
      <c r="BU96" s="521">
        <v>58</v>
      </c>
      <c r="BV96" s="521">
        <v>1046470</v>
      </c>
      <c r="BW96" s="516">
        <v>38973</v>
      </c>
    </row>
    <row r="97" spans="1:75">
      <c r="A97" s="491">
        <f t="shared" si="6"/>
        <v>2011</v>
      </c>
      <c r="B97" s="491">
        <v>12</v>
      </c>
      <c r="C97" s="522">
        <v>20857350</v>
      </c>
      <c r="D97" s="531">
        <v>1828048</v>
      </c>
      <c r="E97" s="531">
        <v>22685398</v>
      </c>
      <c r="F97" s="525">
        <v>11526847</v>
      </c>
      <c r="G97" s="525">
        <v>396000</v>
      </c>
      <c r="H97" s="522">
        <v>11922847</v>
      </c>
      <c r="I97" s="525">
        <v>2975847</v>
      </c>
      <c r="J97" s="531">
        <v>-35684</v>
      </c>
      <c r="K97" s="531">
        <v>2940163</v>
      </c>
      <c r="L97" s="522">
        <v>223537</v>
      </c>
      <c r="M97" s="522">
        <v>2193323</v>
      </c>
      <c r="N97" s="522">
        <v>227165</v>
      </c>
      <c r="O97" s="531">
        <v>2420488</v>
      </c>
      <c r="P97" s="531">
        <v>40192433</v>
      </c>
      <c r="Q97" s="531">
        <v>37771945</v>
      </c>
      <c r="R97" s="531"/>
      <c r="S97" s="514">
        <v>518224</v>
      </c>
      <c r="U97" s="531"/>
      <c r="V97" s="516"/>
      <c r="W97" s="516"/>
      <c r="X97" s="516">
        <v>0</v>
      </c>
      <c r="Y97" s="518">
        <v>-25031</v>
      </c>
      <c r="Z97" s="516">
        <v>-25031</v>
      </c>
      <c r="AA97" s="513"/>
      <c r="AB97" s="517">
        <v>888</v>
      </c>
      <c r="AC97" s="517">
        <v>1692060</v>
      </c>
      <c r="AD97" s="518">
        <v>-104618</v>
      </c>
      <c r="AE97" s="518">
        <v>90003</v>
      </c>
      <c r="AF97" s="518">
        <v>-14615</v>
      </c>
      <c r="AG97" s="517">
        <v>2414</v>
      </c>
      <c r="AH97" s="517">
        <v>9994003</v>
      </c>
      <c r="AI97" s="518">
        <v>-668477</v>
      </c>
      <c r="AJ97" s="519">
        <v>700796</v>
      </c>
      <c r="AK97" s="518">
        <v>32319</v>
      </c>
      <c r="AL97" s="517">
        <v>94</v>
      </c>
      <c r="AM97" s="517">
        <v>634647</v>
      </c>
      <c r="AN97" s="518">
        <v>-39141</v>
      </c>
      <c r="AO97" s="518">
        <v>20227</v>
      </c>
      <c r="AP97" s="518">
        <v>-18914</v>
      </c>
      <c r="AQ97" s="517">
        <v>8</v>
      </c>
      <c r="AR97" s="517">
        <v>1105874</v>
      </c>
      <c r="AS97" s="518">
        <v>-31772</v>
      </c>
      <c r="AT97" s="518">
        <v>35392</v>
      </c>
      <c r="AU97" s="518">
        <v>3620</v>
      </c>
      <c r="AV97" s="517">
        <v>3</v>
      </c>
      <c r="AW97" s="517">
        <v>234976</v>
      </c>
      <c r="AX97" s="518">
        <v>-11918</v>
      </c>
      <c r="AY97" s="518">
        <v>9508</v>
      </c>
      <c r="AZ97" s="518">
        <v>-2410</v>
      </c>
      <c r="BA97" s="520">
        <v>0</v>
      </c>
      <c r="BB97" s="517">
        <v>58</v>
      </c>
      <c r="BC97" s="517">
        <v>1046470</v>
      </c>
      <c r="BD97" s="518">
        <v>-64622</v>
      </c>
      <c r="BE97" s="519">
        <v>38973</v>
      </c>
      <c r="BF97" s="518">
        <v>-25649</v>
      </c>
      <c r="BG97" s="517">
        <v>1</v>
      </c>
      <c r="BH97" s="517">
        <v>127592</v>
      </c>
      <c r="BI97" s="518">
        <v>-5423</v>
      </c>
      <c r="BJ97" s="518">
        <v>6041</v>
      </c>
      <c r="BK97" s="518">
        <v>618</v>
      </c>
      <c r="BL97" s="520">
        <v>-25031</v>
      </c>
      <c r="BM97" s="517">
        <v>0</v>
      </c>
      <c r="BN97" s="518">
        <v>-25031</v>
      </c>
      <c r="BO97" s="517">
        <v>0</v>
      </c>
      <c r="BP97" s="517">
        <v>0</v>
      </c>
      <c r="BQ97" s="517">
        <v>0</v>
      </c>
      <c r="BR97" s="517">
        <v>2508</v>
      </c>
      <c r="BS97" s="517">
        <v>10628650</v>
      </c>
      <c r="BT97" s="518">
        <v>721023</v>
      </c>
      <c r="BU97" s="521">
        <v>58</v>
      </c>
      <c r="BV97" s="521">
        <v>1046470</v>
      </c>
      <c r="BW97" s="516">
        <v>38973</v>
      </c>
    </row>
    <row r="98" spans="1:75">
      <c r="B98" s="492" t="s">
        <v>112</v>
      </c>
      <c r="C98" s="525">
        <v>285059051</v>
      </c>
      <c r="D98" s="513">
        <v>1223073</v>
      </c>
      <c r="E98" s="513">
        <v>286282124</v>
      </c>
      <c r="F98" s="513">
        <v>149260636</v>
      </c>
      <c r="G98" s="513">
        <v>695828</v>
      </c>
      <c r="H98" s="531">
        <v>149956464</v>
      </c>
      <c r="I98" s="513">
        <v>40798998</v>
      </c>
      <c r="J98" s="513">
        <v>54450</v>
      </c>
      <c r="K98" s="513">
        <v>40853448</v>
      </c>
      <c r="L98" s="531">
        <v>2670525</v>
      </c>
      <c r="M98" s="531">
        <v>26084378</v>
      </c>
      <c r="N98" s="531">
        <v>2960558</v>
      </c>
      <c r="O98" s="531">
        <v>29044936</v>
      </c>
      <c r="P98" s="531">
        <v>508807497</v>
      </c>
      <c r="Q98" s="531">
        <v>479762561</v>
      </c>
      <c r="R98" s="531"/>
      <c r="S98" s="514">
        <v>177792</v>
      </c>
      <c r="U98" s="531"/>
      <c r="V98" s="531"/>
      <c r="W98" s="531"/>
      <c r="X98" s="516">
        <v>0</v>
      </c>
      <c r="Y98" s="531">
        <v>-147360</v>
      </c>
      <c r="Z98" s="531">
        <v>-147360</v>
      </c>
      <c r="AA98" s="513"/>
      <c r="AB98" s="533"/>
      <c r="AC98" s="533">
        <v>20304720</v>
      </c>
      <c r="AD98" s="534">
        <v>-1255416</v>
      </c>
      <c r="AE98" s="534">
        <v>1080036</v>
      </c>
      <c r="AF98" s="534">
        <v>-175380</v>
      </c>
      <c r="AG98" s="533"/>
      <c r="AH98" s="533">
        <v>135798748</v>
      </c>
      <c r="AI98" s="534">
        <v>-8021724</v>
      </c>
      <c r="AJ98" s="535">
        <v>8295848</v>
      </c>
      <c r="AK98" s="534">
        <v>274124</v>
      </c>
      <c r="AL98" s="533"/>
      <c r="AM98" s="533">
        <v>7615764</v>
      </c>
      <c r="AN98" s="534">
        <v>-469692</v>
      </c>
      <c r="AO98" s="534">
        <v>356428</v>
      </c>
      <c r="AP98" s="534">
        <v>-113264</v>
      </c>
      <c r="AQ98" s="533"/>
      <c r="AR98" s="533">
        <v>13270488</v>
      </c>
      <c r="AS98" s="534">
        <v>-381264</v>
      </c>
      <c r="AT98" s="534">
        <v>424704</v>
      </c>
      <c r="AU98" s="534">
        <v>43440</v>
      </c>
      <c r="AV98" s="533"/>
      <c r="AW98" s="533">
        <v>2819712</v>
      </c>
      <c r="AX98" s="534">
        <v>-143016</v>
      </c>
      <c r="AY98" s="534">
        <v>114096</v>
      </c>
      <c r="AZ98" s="534">
        <v>-28920</v>
      </c>
      <c r="BA98" s="536">
        <v>0</v>
      </c>
      <c r="BB98" s="533"/>
      <c r="BC98" s="533">
        <v>11841528</v>
      </c>
      <c r="BD98" s="534">
        <v>-775464</v>
      </c>
      <c r="BE98" s="535">
        <v>620688</v>
      </c>
      <c r="BF98" s="534">
        <v>-154776</v>
      </c>
      <c r="BG98" s="533"/>
      <c r="BH98" s="533">
        <v>1531104</v>
      </c>
      <c r="BI98" s="534">
        <v>-65076</v>
      </c>
      <c r="BJ98" s="534">
        <v>72492</v>
      </c>
      <c r="BK98" s="534">
        <v>7416</v>
      </c>
      <c r="BL98" s="536">
        <v>-147360</v>
      </c>
      <c r="BM98" s="517">
        <v>0</v>
      </c>
      <c r="BN98" s="534">
        <v>-147360</v>
      </c>
      <c r="BO98" s="517">
        <v>0</v>
      </c>
      <c r="BP98" s="517">
        <v>0</v>
      </c>
      <c r="BQ98" s="517">
        <v>0</v>
      </c>
      <c r="BS98" s="533">
        <v>143414512</v>
      </c>
      <c r="BT98" s="534">
        <v>8652276</v>
      </c>
      <c r="BV98" s="533">
        <v>11841528</v>
      </c>
      <c r="BW98" s="534">
        <v>620688</v>
      </c>
    </row>
    <row r="99" spans="1:75">
      <c r="A99" s="491">
        <f t="shared" ref="A99:A110" si="7">A86+1</f>
        <v>2012</v>
      </c>
      <c r="B99" s="491">
        <v>1</v>
      </c>
      <c r="C99" s="522">
        <v>25736120</v>
      </c>
      <c r="D99" s="531">
        <v>1022248</v>
      </c>
      <c r="E99" s="531">
        <v>26758368</v>
      </c>
      <c r="F99" s="525">
        <v>11987711</v>
      </c>
      <c r="G99" s="525">
        <v>-1084339</v>
      </c>
      <c r="H99" s="522">
        <v>10903372</v>
      </c>
      <c r="I99" s="525">
        <v>2972487</v>
      </c>
      <c r="J99" s="531">
        <v>-212109</v>
      </c>
      <c r="K99" s="531">
        <v>2760378</v>
      </c>
      <c r="L99" s="522">
        <v>223880</v>
      </c>
      <c r="M99" s="522">
        <v>2547810</v>
      </c>
      <c r="N99" s="522">
        <v>263317</v>
      </c>
      <c r="O99" s="531">
        <v>2811127</v>
      </c>
      <c r="P99" s="531">
        <v>43457125</v>
      </c>
      <c r="Q99" s="531">
        <v>40645998</v>
      </c>
      <c r="R99" s="531"/>
      <c r="S99" s="514">
        <v>291856</v>
      </c>
      <c r="U99" s="531"/>
      <c r="V99" s="516"/>
      <c r="W99" s="516"/>
      <c r="X99" s="516">
        <v>0</v>
      </c>
      <c r="Y99" s="518">
        <v>-25031</v>
      </c>
      <c r="Z99" s="516">
        <v>-25031</v>
      </c>
      <c r="AA99" s="513"/>
      <c r="AB99" s="517">
        <v>888</v>
      </c>
      <c r="AC99" s="517">
        <v>1692060</v>
      </c>
      <c r="AD99" s="518">
        <v>-104618</v>
      </c>
      <c r="AE99" s="518">
        <v>90003</v>
      </c>
      <c r="AF99" s="518">
        <v>-14615</v>
      </c>
      <c r="AG99" s="517">
        <v>2414</v>
      </c>
      <c r="AH99" s="517">
        <v>9994003</v>
      </c>
      <c r="AI99" s="518">
        <v>-668477</v>
      </c>
      <c r="AJ99" s="519">
        <v>700796</v>
      </c>
      <c r="AK99" s="518">
        <v>32319</v>
      </c>
      <c r="AL99" s="517">
        <v>94</v>
      </c>
      <c r="AM99" s="517">
        <v>634647</v>
      </c>
      <c r="AN99" s="518">
        <v>-39141</v>
      </c>
      <c r="AO99" s="518">
        <v>20227</v>
      </c>
      <c r="AP99" s="518">
        <v>-18914</v>
      </c>
      <c r="AQ99" s="517">
        <v>8</v>
      </c>
      <c r="AR99" s="517">
        <v>1105874</v>
      </c>
      <c r="AS99" s="518">
        <v>-31772</v>
      </c>
      <c r="AT99" s="518">
        <v>35392</v>
      </c>
      <c r="AU99" s="518">
        <v>3620</v>
      </c>
      <c r="AV99" s="517">
        <v>3</v>
      </c>
      <c r="AW99" s="517">
        <v>234976</v>
      </c>
      <c r="AX99" s="518">
        <v>-11918</v>
      </c>
      <c r="AY99" s="518">
        <v>9508</v>
      </c>
      <c r="AZ99" s="518">
        <v>-2410</v>
      </c>
      <c r="BA99" s="520">
        <v>0</v>
      </c>
      <c r="BB99" s="517">
        <v>58</v>
      </c>
      <c r="BC99" s="517">
        <v>1046470</v>
      </c>
      <c r="BD99" s="518">
        <v>-64622</v>
      </c>
      <c r="BE99" s="519">
        <v>38973</v>
      </c>
      <c r="BF99" s="518">
        <v>-25649</v>
      </c>
      <c r="BG99" s="517">
        <v>1</v>
      </c>
      <c r="BH99" s="517">
        <v>127592</v>
      </c>
      <c r="BI99" s="518">
        <v>-5423</v>
      </c>
      <c r="BJ99" s="518">
        <v>6041</v>
      </c>
      <c r="BK99" s="518">
        <v>618</v>
      </c>
      <c r="BL99" s="520">
        <v>-25031</v>
      </c>
      <c r="BM99" s="517">
        <v>0</v>
      </c>
      <c r="BN99" s="518">
        <v>-25031</v>
      </c>
      <c r="BO99" s="517">
        <v>0</v>
      </c>
      <c r="BP99" s="517">
        <v>0</v>
      </c>
      <c r="BQ99" s="517">
        <v>0</v>
      </c>
      <c r="BR99" s="517">
        <v>2508</v>
      </c>
      <c r="BS99" s="517">
        <v>10628650</v>
      </c>
      <c r="BT99" s="518">
        <v>721023</v>
      </c>
      <c r="BU99" s="521">
        <v>58</v>
      </c>
      <c r="BV99" s="521">
        <v>1046470</v>
      </c>
      <c r="BW99" s="516">
        <v>38973</v>
      </c>
    </row>
    <row r="100" spans="1:75">
      <c r="A100" s="491">
        <f t="shared" si="7"/>
        <v>2012</v>
      </c>
      <c r="B100" s="491">
        <v>2</v>
      </c>
      <c r="C100" s="522">
        <v>23636731</v>
      </c>
      <c r="D100" s="531">
        <v>-2149893</v>
      </c>
      <c r="E100" s="531">
        <v>21486838</v>
      </c>
      <c r="F100" s="525">
        <v>11839699</v>
      </c>
      <c r="G100" s="525">
        <v>-814851</v>
      </c>
      <c r="H100" s="522">
        <v>11024848</v>
      </c>
      <c r="I100" s="525">
        <v>2874661</v>
      </c>
      <c r="J100" s="531">
        <v>-28519</v>
      </c>
      <c r="K100" s="531">
        <v>2846142</v>
      </c>
      <c r="L100" s="522">
        <v>224057</v>
      </c>
      <c r="M100" s="522">
        <v>2181134</v>
      </c>
      <c r="N100" s="522">
        <v>227135</v>
      </c>
      <c r="O100" s="531">
        <v>2408269</v>
      </c>
      <c r="P100" s="531">
        <v>37990154</v>
      </c>
      <c r="Q100" s="531">
        <v>35581885</v>
      </c>
      <c r="R100" s="531"/>
      <c r="S100" s="514">
        <v>69345</v>
      </c>
      <c r="U100" s="531"/>
      <c r="V100" s="516"/>
      <c r="W100" s="516"/>
      <c r="X100" s="516">
        <v>0</v>
      </c>
      <c r="Y100" s="518">
        <v>-25031</v>
      </c>
      <c r="Z100" s="516">
        <v>-25031</v>
      </c>
      <c r="AA100" s="513"/>
      <c r="AB100" s="517">
        <v>888</v>
      </c>
      <c r="AC100" s="517">
        <v>1692060</v>
      </c>
      <c r="AD100" s="518">
        <v>-104618</v>
      </c>
      <c r="AE100" s="518">
        <v>90003</v>
      </c>
      <c r="AF100" s="518">
        <v>-14615</v>
      </c>
      <c r="AG100" s="517">
        <v>2414</v>
      </c>
      <c r="AH100" s="517">
        <v>9994003</v>
      </c>
      <c r="AI100" s="518">
        <v>-668477</v>
      </c>
      <c r="AJ100" s="519">
        <v>700796</v>
      </c>
      <c r="AK100" s="518">
        <v>32319</v>
      </c>
      <c r="AL100" s="517">
        <v>94</v>
      </c>
      <c r="AM100" s="517">
        <v>634647</v>
      </c>
      <c r="AN100" s="518">
        <v>-39141</v>
      </c>
      <c r="AO100" s="518">
        <v>20227</v>
      </c>
      <c r="AP100" s="518">
        <v>-18914</v>
      </c>
      <c r="AQ100" s="517">
        <v>8</v>
      </c>
      <c r="AR100" s="517">
        <v>1105874</v>
      </c>
      <c r="AS100" s="518">
        <v>-31772</v>
      </c>
      <c r="AT100" s="518">
        <v>35392</v>
      </c>
      <c r="AU100" s="518">
        <v>3620</v>
      </c>
      <c r="AV100" s="517">
        <v>3</v>
      </c>
      <c r="AW100" s="517">
        <v>234976</v>
      </c>
      <c r="AX100" s="518">
        <v>-11918</v>
      </c>
      <c r="AY100" s="518">
        <v>9508</v>
      </c>
      <c r="AZ100" s="518">
        <v>-2410</v>
      </c>
      <c r="BA100" s="520">
        <v>0</v>
      </c>
      <c r="BB100" s="517">
        <v>58</v>
      </c>
      <c r="BC100" s="517">
        <v>1046470</v>
      </c>
      <c r="BD100" s="518">
        <v>-64622</v>
      </c>
      <c r="BE100" s="519">
        <v>38973</v>
      </c>
      <c r="BF100" s="518">
        <v>-25649</v>
      </c>
      <c r="BG100" s="517">
        <v>1</v>
      </c>
      <c r="BH100" s="517">
        <v>127592</v>
      </c>
      <c r="BI100" s="518">
        <v>-5423</v>
      </c>
      <c r="BJ100" s="518">
        <v>6041</v>
      </c>
      <c r="BK100" s="518">
        <v>618</v>
      </c>
      <c r="BL100" s="520">
        <v>-25031</v>
      </c>
      <c r="BM100" s="517">
        <v>0</v>
      </c>
      <c r="BN100" s="518">
        <v>-25031</v>
      </c>
      <c r="BO100" s="517">
        <v>0</v>
      </c>
      <c r="BP100" s="517">
        <v>0</v>
      </c>
      <c r="BQ100" s="517">
        <v>0</v>
      </c>
      <c r="BR100" s="517">
        <v>2508</v>
      </c>
      <c r="BS100" s="517">
        <v>10628650</v>
      </c>
      <c r="BT100" s="518">
        <v>721023</v>
      </c>
      <c r="BU100" s="521">
        <v>58</v>
      </c>
      <c r="BV100" s="521">
        <v>1046470</v>
      </c>
      <c r="BW100" s="516">
        <v>38973</v>
      </c>
    </row>
    <row r="101" spans="1:75">
      <c r="A101" s="491">
        <f t="shared" si="7"/>
        <v>2012</v>
      </c>
      <c r="B101" s="491">
        <v>3</v>
      </c>
      <c r="C101" s="522">
        <v>19612238</v>
      </c>
      <c r="D101" s="531">
        <v>-411986</v>
      </c>
      <c r="E101" s="531">
        <v>19200252</v>
      </c>
      <c r="F101" s="525">
        <v>11363943</v>
      </c>
      <c r="G101" s="525">
        <v>736544</v>
      </c>
      <c r="H101" s="522">
        <v>12100487</v>
      </c>
      <c r="I101" s="525">
        <v>2988483</v>
      </c>
      <c r="J101" s="531">
        <v>125924</v>
      </c>
      <c r="K101" s="531">
        <v>3114407</v>
      </c>
      <c r="L101" s="522">
        <v>224256</v>
      </c>
      <c r="M101" s="522">
        <v>2079397</v>
      </c>
      <c r="N101" s="522">
        <v>220977</v>
      </c>
      <c r="O101" s="531">
        <v>2300374</v>
      </c>
      <c r="P101" s="531">
        <v>36939776</v>
      </c>
      <c r="Q101" s="531">
        <v>34639402</v>
      </c>
      <c r="R101" s="531"/>
      <c r="S101" s="514">
        <v>31890</v>
      </c>
      <c r="U101" s="531"/>
      <c r="V101" s="516"/>
      <c r="W101" s="516"/>
      <c r="X101" s="516">
        <v>0</v>
      </c>
      <c r="Y101" s="518">
        <v>-25031</v>
      </c>
      <c r="Z101" s="516">
        <v>-25031</v>
      </c>
      <c r="AA101" s="513"/>
      <c r="AB101" s="517">
        <v>888</v>
      </c>
      <c r="AC101" s="517">
        <v>1692060</v>
      </c>
      <c r="AD101" s="518">
        <v>-104618</v>
      </c>
      <c r="AE101" s="518">
        <v>90003</v>
      </c>
      <c r="AF101" s="518">
        <v>-14615</v>
      </c>
      <c r="AG101" s="517">
        <v>2414</v>
      </c>
      <c r="AH101" s="517">
        <v>9994003</v>
      </c>
      <c r="AI101" s="518">
        <v>-668477</v>
      </c>
      <c r="AJ101" s="519">
        <v>700796</v>
      </c>
      <c r="AK101" s="518">
        <v>32319</v>
      </c>
      <c r="AL101" s="517">
        <v>94</v>
      </c>
      <c r="AM101" s="517">
        <v>634647</v>
      </c>
      <c r="AN101" s="518">
        <v>-39141</v>
      </c>
      <c r="AO101" s="518">
        <v>20227</v>
      </c>
      <c r="AP101" s="518">
        <v>-18914</v>
      </c>
      <c r="AQ101" s="517">
        <v>8</v>
      </c>
      <c r="AR101" s="517">
        <v>1105874</v>
      </c>
      <c r="AS101" s="518">
        <v>-31772</v>
      </c>
      <c r="AT101" s="518">
        <v>35392</v>
      </c>
      <c r="AU101" s="518">
        <v>3620</v>
      </c>
      <c r="AV101" s="517">
        <v>3</v>
      </c>
      <c r="AW101" s="517">
        <v>234976</v>
      </c>
      <c r="AX101" s="518">
        <v>-11918</v>
      </c>
      <c r="AY101" s="518">
        <v>9508</v>
      </c>
      <c r="AZ101" s="518">
        <v>-2410</v>
      </c>
      <c r="BA101" s="520">
        <v>0</v>
      </c>
      <c r="BB101" s="517">
        <v>58</v>
      </c>
      <c r="BC101" s="517">
        <v>1046470</v>
      </c>
      <c r="BD101" s="518">
        <v>-64622</v>
      </c>
      <c r="BE101" s="519">
        <v>38973</v>
      </c>
      <c r="BF101" s="518">
        <v>-25649</v>
      </c>
      <c r="BG101" s="517">
        <v>1</v>
      </c>
      <c r="BH101" s="517">
        <v>127592</v>
      </c>
      <c r="BI101" s="518">
        <v>-5423</v>
      </c>
      <c r="BJ101" s="518">
        <v>6041</v>
      </c>
      <c r="BK101" s="518">
        <v>618</v>
      </c>
      <c r="BL101" s="520">
        <v>-25031</v>
      </c>
      <c r="BM101" s="517">
        <v>0</v>
      </c>
      <c r="BN101" s="518">
        <v>-25031</v>
      </c>
      <c r="BO101" s="517">
        <v>0</v>
      </c>
      <c r="BP101" s="517">
        <v>0</v>
      </c>
      <c r="BQ101" s="517">
        <v>0</v>
      </c>
      <c r="BR101" s="517">
        <v>2508</v>
      </c>
      <c r="BS101" s="517">
        <v>10628650</v>
      </c>
      <c r="BT101" s="518">
        <v>721023</v>
      </c>
      <c r="BU101" s="521">
        <v>58</v>
      </c>
      <c r="BV101" s="521">
        <v>1046470</v>
      </c>
      <c r="BW101" s="516">
        <v>38973</v>
      </c>
    </row>
    <row r="102" spans="1:75">
      <c r="A102" s="491">
        <f t="shared" si="7"/>
        <v>2012</v>
      </c>
      <c r="B102" s="491">
        <v>4</v>
      </c>
      <c r="C102" s="522">
        <v>19692825</v>
      </c>
      <c r="D102" s="531">
        <v>-88953</v>
      </c>
      <c r="E102" s="531">
        <v>19603872</v>
      </c>
      <c r="F102" s="525">
        <v>11632649</v>
      </c>
      <c r="G102" s="525">
        <v>410410</v>
      </c>
      <c r="H102" s="522">
        <v>12043059</v>
      </c>
      <c r="I102" s="525">
        <v>3009224</v>
      </c>
      <c r="J102" s="531">
        <v>29026</v>
      </c>
      <c r="K102" s="531">
        <v>3038250</v>
      </c>
      <c r="L102" s="522">
        <v>224397</v>
      </c>
      <c r="M102" s="522">
        <v>1927443</v>
      </c>
      <c r="N102" s="522">
        <v>230406</v>
      </c>
      <c r="O102" s="531">
        <v>2157849</v>
      </c>
      <c r="P102" s="531">
        <v>37067427</v>
      </c>
      <c r="Q102" s="531">
        <v>34909578</v>
      </c>
      <c r="R102" s="531"/>
      <c r="S102" s="514">
        <v>165309</v>
      </c>
      <c r="U102" s="531"/>
      <c r="V102" s="516"/>
      <c r="W102" s="516"/>
      <c r="X102" s="516">
        <v>0</v>
      </c>
      <c r="Y102" s="518">
        <v>-25031</v>
      </c>
      <c r="Z102" s="516">
        <v>-25031</v>
      </c>
      <c r="AA102" s="513"/>
      <c r="AB102" s="517">
        <v>888</v>
      </c>
      <c r="AC102" s="517">
        <v>1692060</v>
      </c>
      <c r="AD102" s="518">
        <v>-104618</v>
      </c>
      <c r="AE102" s="518">
        <v>90003</v>
      </c>
      <c r="AF102" s="518">
        <v>-14615</v>
      </c>
      <c r="AG102" s="517">
        <v>2414</v>
      </c>
      <c r="AH102" s="517">
        <v>9994003</v>
      </c>
      <c r="AI102" s="518">
        <v>-668477</v>
      </c>
      <c r="AJ102" s="519">
        <v>700796</v>
      </c>
      <c r="AK102" s="518">
        <v>32319</v>
      </c>
      <c r="AL102" s="517">
        <v>94</v>
      </c>
      <c r="AM102" s="517">
        <v>634647</v>
      </c>
      <c r="AN102" s="518">
        <v>-39141</v>
      </c>
      <c r="AO102" s="518">
        <v>20227</v>
      </c>
      <c r="AP102" s="518">
        <v>-18914</v>
      </c>
      <c r="AQ102" s="517">
        <v>8</v>
      </c>
      <c r="AR102" s="517">
        <v>1105874</v>
      </c>
      <c r="AS102" s="518">
        <v>-31772</v>
      </c>
      <c r="AT102" s="518">
        <v>35392</v>
      </c>
      <c r="AU102" s="518">
        <v>3620</v>
      </c>
      <c r="AV102" s="517">
        <v>3</v>
      </c>
      <c r="AW102" s="517">
        <v>234976</v>
      </c>
      <c r="AX102" s="518">
        <v>-11918</v>
      </c>
      <c r="AY102" s="518">
        <v>9508</v>
      </c>
      <c r="AZ102" s="518">
        <v>-2410</v>
      </c>
      <c r="BA102" s="520">
        <v>0</v>
      </c>
      <c r="BB102" s="517">
        <v>58</v>
      </c>
      <c r="BC102" s="517">
        <v>1046470</v>
      </c>
      <c r="BD102" s="518">
        <v>-64622</v>
      </c>
      <c r="BE102" s="519">
        <v>38973</v>
      </c>
      <c r="BF102" s="518">
        <v>-25649</v>
      </c>
      <c r="BG102" s="517">
        <v>1</v>
      </c>
      <c r="BH102" s="517">
        <v>127592</v>
      </c>
      <c r="BI102" s="518">
        <v>-5423</v>
      </c>
      <c r="BJ102" s="518">
        <v>6041</v>
      </c>
      <c r="BK102" s="518">
        <v>618</v>
      </c>
      <c r="BL102" s="520">
        <v>-25031</v>
      </c>
      <c r="BM102" s="517">
        <v>0</v>
      </c>
      <c r="BN102" s="518">
        <v>-25031</v>
      </c>
      <c r="BO102" s="517">
        <v>0</v>
      </c>
      <c r="BP102" s="517">
        <v>0</v>
      </c>
      <c r="BQ102" s="517">
        <v>0</v>
      </c>
      <c r="BR102" s="517">
        <v>2508</v>
      </c>
      <c r="BS102" s="517">
        <v>10628650</v>
      </c>
      <c r="BT102" s="518">
        <v>721023</v>
      </c>
      <c r="BU102" s="521">
        <v>58</v>
      </c>
      <c r="BV102" s="521">
        <v>1046470</v>
      </c>
      <c r="BW102" s="516">
        <v>38973</v>
      </c>
    </row>
    <row r="103" spans="1:75">
      <c r="A103" s="491">
        <f t="shared" si="7"/>
        <v>2012</v>
      </c>
      <c r="B103" s="491">
        <v>5</v>
      </c>
      <c r="C103" s="522">
        <v>20836751</v>
      </c>
      <c r="D103" s="531">
        <v>2922320</v>
      </c>
      <c r="E103" s="531">
        <v>23759071</v>
      </c>
      <c r="F103" s="525">
        <v>12245643</v>
      </c>
      <c r="G103" s="525">
        <v>1740603</v>
      </c>
      <c r="H103" s="522">
        <v>13986246</v>
      </c>
      <c r="I103" s="525">
        <v>3379825</v>
      </c>
      <c r="J103" s="531">
        <v>179836</v>
      </c>
      <c r="K103" s="531">
        <v>3559661</v>
      </c>
      <c r="L103" s="522">
        <v>224602</v>
      </c>
      <c r="M103" s="522">
        <v>2260889</v>
      </c>
      <c r="N103" s="522">
        <v>271359</v>
      </c>
      <c r="O103" s="531">
        <v>2532248</v>
      </c>
      <c r="P103" s="531">
        <v>44061828</v>
      </c>
      <c r="Q103" s="531">
        <v>41529580</v>
      </c>
      <c r="R103" s="531"/>
      <c r="S103" s="514">
        <v>-1222429</v>
      </c>
      <c r="U103" s="531"/>
      <c r="V103" s="516"/>
      <c r="W103" s="516"/>
      <c r="X103" s="516">
        <v>0</v>
      </c>
      <c r="Y103" s="518">
        <v>-25031</v>
      </c>
      <c r="Z103" s="516">
        <v>-25031</v>
      </c>
      <c r="AA103" s="513"/>
      <c r="AB103" s="517">
        <v>888</v>
      </c>
      <c r="AC103" s="517">
        <v>1692060</v>
      </c>
      <c r="AD103" s="518">
        <v>-104618</v>
      </c>
      <c r="AE103" s="518">
        <v>90003</v>
      </c>
      <c r="AF103" s="518">
        <v>-14615</v>
      </c>
      <c r="AG103" s="517">
        <v>2414</v>
      </c>
      <c r="AH103" s="517">
        <v>9994003</v>
      </c>
      <c r="AI103" s="518">
        <v>-668477</v>
      </c>
      <c r="AJ103" s="519">
        <v>700796</v>
      </c>
      <c r="AK103" s="518">
        <v>32319</v>
      </c>
      <c r="AL103" s="517">
        <v>94</v>
      </c>
      <c r="AM103" s="517">
        <v>634647</v>
      </c>
      <c r="AN103" s="518">
        <v>-39141</v>
      </c>
      <c r="AO103" s="518">
        <v>20227</v>
      </c>
      <c r="AP103" s="518">
        <v>-18914</v>
      </c>
      <c r="AQ103" s="517">
        <v>8</v>
      </c>
      <c r="AR103" s="517">
        <v>1105874</v>
      </c>
      <c r="AS103" s="518">
        <v>-31772</v>
      </c>
      <c r="AT103" s="518">
        <v>35392</v>
      </c>
      <c r="AU103" s="518">
        <v>3620</v>
      </c>
      <c r="AV103" s="517">
        <v>3</v>
      </c>
      <c r="AW103" s="517">
        <v>234976</v>
      </c>
      <c r="AX103" s="518">
        <v>-11918</v>
      </c>
      <c r="AY103" s="518">
        <v>9508</v>
      </c>
      <c r="AZ103" s="518">
        <v>-2410</v>
      </c>
      <c r="BA103" s="520">
        <v>0</v>
      </c>
      <c r="BB103" s="517">
        <v>58</v>
      </c>
      <c r="BC103" s="517">
        <v>1046470</v>
      </c>
      <c r="BD103" s="518">
        <v>-64622</v>
      </c>
      <c r="BE103" s="519">
        <v>38973</v>
      </c>
      <c r="BF103" s="518">
        <v>-25649</v>
      </c>
      <c r="BG103" s="517">
        <v>1</v>
      </c>
      <c r="BH103" s="517">
        <v>127592</v>
      </c>
      <c r="BI103" s="518">
        <v>-5423</v>
      </c>
      <c r="BJ103" s="518">
        <v>6041</v>
      </c>
      <c r="BK103" s="518">
        <v>618</v>
      </c>
      <c r="BL103" s="520">
        <v>-25031</v>
      </c>
      <c r="BM103" s="517">
        <v>0</v>
      </c>
      <c r="BN103" s="518">
        <v>-25031</v>
      </c>
      <c r="BO103" s="517">
        <v>0</v>
      </c>
      <c r="BP103" s="517">
        <v>0</v>
      </c>
      <c r="BQ103" s="517">
        <v>0</v>
      </c>
      <c r="BR103" s="517">
        <v>2508</v>
      </c>
      <c r="BS103" s="517">
        <v>10628650</v>
      </c>
      <c r="BT103" s="518">
        <v>721023</v>
      </c>
      <c r="BU103" s="521">
        <v>58</v>
      </c>
      <c r="BV103" s="521">
        <v>1046470</v>
      </c>
      <c r="BW103" s="516">
        <v>38973</v>
      </c>
    </row>
    <row r="104" spans="1:75">
      <c r="A104" s="491">
        <f t="shared" si="7"/>
        <v>2012</v>
      </c>
      <c r="B104" s="491">
        <v>6</v>
      </c>
      <c r="C104" s="522">
        <v>27003289</v>
      </c>
      <c r="D104" s="531">
        <v>2439556</v>
      </c>
      <c r="E104" s="531">
        <v>29442845</v>
      </c>
      <c r="F104" s="525">
        <v>13805132</v>
      </c>
      <c r="G104" s="525">
        <v>26668</v>
      </c>
      <c r="H104" s="522">
        <v>13831800</v>
      </c>
      <c r="I104" s="525">
        <v>4001375</v>
      </c>
      <c r="J104" s="531">
        <v>-35760</v>
      </c>
      <c r="K104" s="531">
        <v>3965615</v>
      </c>
      <c r="L104" s="522">
        <v>224931</v>
      </c>
      <c r="M104" s="522">
        <v>2501487</v>
      </c>
      <c r="N104" s="522">
        <v>291254</v>
      </c>
      <c r="O104" s="531">
        <v>2792741</v>
      </c>
      <c r="P104" s="531">
        <v>50257932</v>
      </c>
      <c r="Q104" s="531">
        <v>47465191</v>
      </c>
      <c r="R104" s="531"/>
      <c r="S104" s="514">
        <v>-852991</v>
      </c>
      <c r="U104" s="531"/>
      <c r="V104" s="516"/>
      <c r="W104" s="516"/>
      <c r="X104" s="516">
        <v>0</v>
      </c>
      <c r="Y104" s="518">
        <v>13222</v>
      </c>
      <c r="Z104" s="516">
        <v>13222</v>
      </c>
      <c r="AA104" s="513"/>
      <c r="AB104" s="517">
        <v>888</v>
      </c>
      <c r="AC104" s="517">
        <v>1692060</v>
      </c>
      <c r="AD104" s="518">
        <v>-104618</v>
      </c>
      <c r="AE104" s="518">
        <v>90003</v>
      </c>
      <c r="AF104" s="518">
        <v>-14615</v>
      </c>
      <c r="AG104" s="517">
        <v>2414</v>
      </c>
      <c r="AH104" s="517">
        <v>13961681</v>
      </c>
      <c r="AI104" s="518">
        <v>-668477</v>
      </c>
      <c r="AJ104" s="519">
        <v>672370</v>
      </c>
      <c r="AK104" s="518">
        <v>3893</v>
      </c>
      <c r="AL104" s="517">
        <v>94</v>
      </c>
      <c r="AM104" s="517">
        <v>634647</v>
      </c>
      <c r="AN104" s="518">
        <v>-39141</v>
      </c>
      <c r="AO104" s="518">
        <v>48653</v>
      </c>
      <c r="AP104" s="518">
        <v>9512</v>
      </c>
      <c r="AQ104" s="517">
        <v>8</v>
      </c>
      <c r="AR104" s="517">
        <v>1105874</v>
      </c>
      <c r="AS104" s="518">
        <v>-31772</v>
      </c>
      <c r="AT104" s="518">
        <v>35392</v>
      </c>
      <c r="AU104" s="518">
        <v>3620</v>
      </c>
      <c r="AV104" s="517">
        <v>3</v>
      </c>
      <c r="AW104" s="517">
        <v>234976</v>
      </c>
      <c r="AX104" s="518">
        <v>-11918</v>
      </c>
      <c r="AY104" s="518">
        <v>9508</v>
      </c>
      <c r="AZ104" s="518">
        <v>-2410</v>
      </c>
      <c r="BA104" s="520">
        <v>0</v>
      </c>
      <c r="BB104" s="517">
        <v>58</v>
      </c>
      <c r="BC104" s="517">
        <v>867442</v>
      </c>
      <c r="BD104" s="518">
        <v>-64622</v>
      </c>
      <c r="BE104" s="519">
        <v>77226</v>
      </c>
      <c r="BF104" s="518">
        <v>12604</v>
      </c>
      <c r="BG104" s="517">
        <v>1</v>
      </c>
      <c r="BH104" s="517">
        <v>127592</v>
      </c>
      <c r="BI104" s="518">
        <v>-5423</v>
      </c>
      <c r="BJ104" s="518">
        <v>6041</v>
      </c>
      <c r="BK104" s="518">
        <v>618</v>
      </c>
      <c r="BL104" s="520">
        <v>13222</v>
      </c>
      <c r="BM104" s="517">
        <v>0</v>
      </c>
      <c r="BN104" s="518">
        <v>13222</v>
      </c>
      <c r="BO104" s="517">
        <v>0</v>
      </c>
      <c r="BP104" s="517">
        <v>0</v>
      </c>
      <c r="BQ104" s="517">
        <v>0</v>
      </c>
      <c r="BR104" s="517">
        <v>2508</v>
      </c>
      <c r="BS104" s="517">
        <v>14596328</v>
      </c>
      <c r="BT104" s="518">
        <v>721023</v>
      </c>
      <c r="BU104" s="521">
        <v>58</v>
      </c>
      <c r="BV104" s="521">
        <v>867442</v>
      </c>
      <c r="BW104" s="516">
        <v>77226</v>
      </c>
    </row>
    <row r="105" spans="1:75">
      <c r="A105" s="491">
        <f t="shared" si="7"/>
        <v>2012</v>
      </c>
      <c r="B105" s="491">
        <v>7</v>
      </c>
      <c r="C105" s="522">
        <v>30115664</v>
      </c>
      <c r="D105" s="531">
        <v>1381488</v>
      </c>
      <c r="E105" s="531">
        <v>31497152</v>
      </c>
      <c r="F105" s="525">
        <v>14317606</v>
      </c>
      <c r="G105" s="525">
        <v>-51477</v>
      </c>
      <c r="H105" s="522">
        <v>14266129</v>
      </c>
      <c r="I105" s="525">
        <v>4108089</v>
      </c>
      <c r="J105" s="531">
        <v>-84310</v>
      </c>
      <c r="K105" s="531">
        <v>4023779</v>
      </c>
      <c r="L105" s="522">
        <v>225043</v>
      </c>
      <c r="M105" s="522">
        <v>2655868</v>
      </c>
      <c r="N105" s="522">
        <v>315727</v>
      </c>
      <c r="O105" s="531">
        <v>2971595</v>
      </c>
      <c r="P105" s="531">
        <v>52983698</v>
      </c>
      <c r="Q105" s="531">
        <v>50012103</v>
      </c>
      <c r="R105" s="531"/>
      <c r="S105" s="514">
        <v>37011</v>
      </c>
      <c r="U105" s="531"/>
      <c r="V105" s="516"/>
      <c r="W105" s="516"/>
      <c r="X105" s="516">
        <v>0</v>
      </c>
      <c r="Y105" s="518">
        <v>13222</v>
      </c>
      <c r="Z105" s="516">
        <v>13222</v>
      </c>
      <c r="AA105" s="513"/>
      <c r="AB105" s="517">
        <v>888</v>
      </c>
      <c r="AC105" s="517">
        <v>1692060</v>
      </c>
      <c r="AD105" s="518">
        <v>-104618</v>
      </c>
      <c r="AE105" s="518">
        <v>90003</v>
      </c>
      <c r="AF105" s="518">
        <v>-14615</v>
      </c>
      <c r="AG105" s="517">
        <v>2414</v>
      </c>
      <c r="AH105" s="517">
        <v>13961681</v>
      </c>
      <c r="AI105" s="518">
        <v>-668477</v>
      </c>
      <c r="AJ105" s="519">
        <v>672370</v>
      </c>
      <c r="AK105" s="518">
        <v>3893</v>
      </c>
      <c r="AL105" s="517">
        <v>94</v>
      </c>
      <c r="AM105" s="517">
        <v>634647</v>
      </c>
      <c r="AN105" s="518">
        <v>-39141</v>
      </c>
      <c r="AO105" s="518">
        <v>48653</v>
      </c>
      <c r="AP105" s="518">
        <v>9512</v>
      </c>
      <c r="AQ105" s="517">
        <v>8</v>
      </c>
      <c r="AR105" s="517">
        <v>1105874</v>
      </c>
      <c r="AS105" s="518">
        <v>-31772</v>
      </c>
      <c r="AT105" s="518">
        <v>35392</v>
      </c>
      <c r="AU105" s="518">
        <v>3620</v>
      </c>
      <c r="AV105" s="517">
        <v>3</v>
      </c>
      <c r="AW105" s="517">
        <v>234976</v>
      </c>
      <c r="AX105" s="518">
        <v>-11918</v>
      </c>
      <c r="AY105" s="518">
        <v>9508</v>
      </c>
      <c r="AZ105" s="518">
        <v>-2410</v>
      </c>
      <c r="BA105" s="520">
        <v>0</v>
      </c>
      <c r="BB105" s="517">
        <v>58</v>
      </c>
      <c r="BC105" s="517">
        <v>867442</v>
      </c>
      <c r="BD105" s="518">
        <v>-64622</v>
      </c>
      <c r="BE105" s="519">
        <v>77226</v>
      </c>
      <c r="BF105" s="518">
        <v>12604</v>
      </c>
      <c r="BG105" s="517">
        <v>1</v>
      </c>
      <c r="BH105" s="517">
        <v>127592</v>
      </c>
      <c r="BI105" s="518">
        <v>-5423</v>
      </c>
      <c r="BJ105" s="518">
        <v>6041</v>
      </c>
      <c r="BK105" s="518">
        <v>618</v>
      </c>
      <c r="BL105" s="520">
        <v>13222</v>
      </c>
      <c r="BM105" s="517">
        <v>0</v>
      </c>
      <c r="BN105" s="518">
        <v>13222</v>
      </c>
      <c r="BO105" s="517">
        <v>0</v>
      </c>
      <c r="BP105" s="517">
        <v>0</v>
      </c>
      <c r="BQ105" s="517">
        <v>0</v>
      </c>
      <c r="BR105" s="517">
        <v>2508</v>
      </c>
      <c r="BS105" s="517">
        <v>14596328</v>
      </c>
      <c r="BT105" s="518">
        <v>721023</v>
      </c>
      <c r="BU105" s="521">
        <v>58</v>
      </c>
      <c r="BV105" s="521">
        <v>867442</v>
      </c>
      <c r="BW105" s="516">
        <v>77226</v>
      </c>
    </row>
    <row r="106" spans="1:75">
      <c r="A106" s="491">
        <f t="shared" si="7"/>
        <v>2012</v>
      </c>
      <c r="B106" s="491">
        <v>8</v>
      </c>
      <c r="C106" s="522">
        <v>31432874</v>
      </c>
      <c r="D106" s="531">
        <v>668934</v>
      </c>
      <c r="E106" s="531">
        <v>32101808</v>
      </c>
      <c r="F106" s="525">
        <v>14706352</v>
      </c>
      <c r="G106" s="525">
        <v>35952</v>
      </c>
      <c r="H106" s="522">
        <v>14742304</v>
      </c>
      <c r="I106" s="525">
        <v>4110205</v>
      </c>
      <c r="J106" s="531">
        <v>102360</v>
      </c>
      <c r="K106" s="531">
        <v>4212565</v>
      </c>
      <c r="L106" s="522">
        <v>225195</v>
      </c>
      <c r="M106" s="522">
        <v>2651467</v>
      </c>
      <c r="N106" s="522">
        <v>316028</v>
      </c>
      <c r="O106" s="531">
        <v>2967495</v>
      </c>
      <c r="P106" s="531">
        <v>54249367</v>
      </c>
      <c r="Q106" s="531">
        <v>51281872</v>
      </c>
      <c r="R106" s="531"/>
      <c r="S106" s="514">
        <v>53883</v>
      </c>
      <c r="U106" s="531"/>
      <c r="V106" s="516"/>
      <c r="W106" s="516"/>
      <c r="X106" s="516">
        <v>0</v>
      </c>
      <c r="Y106" s="518">
        <v>13222</v>
      </c>
      <c r="Z106" s="516">
        <v>13222</v>
      </c>
      <c r="AA106" s="513"/>
      <c r="AB106" s="517">
        <v>888</v>
      </c>
      <c r="AC106" s="517">
        <v>1692060</v>
      </c>
      <c r="AD106" s="518">
        <v>-104618</v>
      </c>
      <c r="AE106" s="518">
        <v>90003</v>
      </c>
      <c r="AF106" s="518">
        <v>-14615</v>
      </c>
      <c r="AG106" s="517">
        <v>2414</v>
      </c>
      <c r="AH106" s="517">
        <v>13961681</v>
      </c>
      <c r="AI106" s="518">
        <v>-668477</v>
      </c>
      <c r="AJ106" s="519">
        <v>672370</v>
      </c>
      <c r="AK106" s="518">
        <v>3893</v>
      </c>
      <c r="AL106" s="517">
        <v>94</v>
      </c>
      <c r="AM106" s="517">
        <v>634647</v>
      </c>
      <c r="AN106" s="518">
        <v>-39141</v>
      </c>
      <c r="AO106" s="518">
        <v>48653</v>
      </c>
      <c r="AP106" s="518">
        <v>9512</v>
      </c>
      <c r="AQ106" s="517">
        <v>8</v>
      </c>
      <c r="AR106" s="517">
        <v>1105874</v>
      </c>
      <c r="AS106" s="518">
        <v>-31772</v>
      </c>
      <c r="AT106" s="518">
        <v>35392</v>
      </c>
      <c r="AU106" s="518">
        <v>3620</v>
      </c>
      <c r="AV106" s="517">
        <v>3</v>
      </c>
      <c r="AW106" s="517">
        <v>234976</v>
      </c>
      <c r="AX106" s="518">
        <v>-11918</v>
      </c>
      <c r="AY106" s="518">
        <v>9508</v>
      </c>
      <c r="AZ106" s="518">
        <v>-2410</v>
      </c>
      <c r="BA106" s="520">
        <v>0</v>
      </c>
      <c r="BB106" s="517">
        <v>58</v>
      </c>
      <c r="BC106" s="517">
        <v>867442</v>
      </c>
      <c r="BD106" s="518">
        <v>-64622</v>
      </c>
      <c r="BE106" s="519">
        <v>77226</v>
      </c>
      <c r="BF106" s="518">
        <v>12604</v>
      </c>
      <c r="BG106" s="517">
        <v>1</v>
      </c>
      <c r="BH106" s="517">
        <v>127592</v>
      </c>
      <c r="BI106" s="518">
        <v>-5423</v>
      </c>
      <c r="BJ106" s="518">
        <v>6041</v>
      </c>
      <c r="BK106" s="518">
        <v>618</v>
      </c>
      <c r="BL106" s="520">
        <v>13222</v>
      </c>
      <c r="BM106" s="517">
        <v>0</v>
      </c>
      <c r="BN106" s="518">
        <v>13222</v>
      </c>
      <c r="BO106" s="517">
        <v>0</v>
      </c>
      <c r="BP106" s="517">
        <v>0</v>
      </c>
      <c r="BQ106" s="517">
        <v>0</v>
      </c>
      <c r="BR106" s="517">
        <v>2508</v>
      </c>
      <c r="BS106" s="517">
        <v>14596328</v>
      </c>
      <c r="BT106" s="518">
        <v>721023</v>
      </c>
      <c r="BU106" s="521">
        <v>58</v>
      </c>
      <c r="BV106" s="521">
        <v>867442</v>
      </c>
      <c r="BW106" s="516">
        <v>77226</v>
      </c>
    </row>
    <row r="107" spans="1:75">
      <c r="A107" s="491">
        <f t="shared" si="7"/>
        <v>2012</v>
      </c>
      <c r="B107" s="491">
        <v>9</v>
      </c>
      <c r="C107" s="522">
        <v>28567624</v>
      </c>
      <c r="D107" s="531">
        <v>-2929426</v>
      </c>
      <c r="E107" s="531">
        <v>25638198</v>
      </c>
      <c r="F107" s="525">
        <v>14111943</v>
      </c>
      <c r="G107" s="525">
        <v>-554614</v>
      </c>
      <c r="H107" s="522">
        <v>13557329</v>
      </c>
      <c r="I107" s="525">
        <v>3560673</v>
      </c>
      <c r="J107" s="531">
        <v>-98854</v>
      </c>
      <c r="K107" s="531">
        <v>3461819</v>
      </c>
      <c r="L107" s="522">
        <v>225416</v>
      </c>
      <c r="M107" s="522">
        <v>2360928</v>
      </c>
      <c r="N107" s="522">
        <v>282047</v>
      </c>
      <c r="O107" s="531">
        <v>2642975</v>
      </c>
      <c r="P107" s="531">
        <v>45525737</v>
      </c>
      <c r="Q107" s="531">
        <v>42882762</v>
      </c>
      <c r="R107" s="531"/>
      <c r="S107" s="514">
        <v>-529524</v>
      </c>
      <c r="U107" s="531"/>
      <c r="V107" s="516"/>
      <c r="W107" s="516"/>
      <c r="X107" s="516">
        <v>0</v>
      </c>
      <c r="Y107" s="518">
        <v>13222</v>
      </c>
      <c r="Z107" s="516">
        <v>13222</v>
      </c>
      <c r="AA107" s="513"/>
      <c r="AB107" s="517">
        <v>888</v>
      </c>
      <c r="AC107" s="517">
        <v>1692060</v>
      </c>
      <c r="AD107" s="518">
        <v>-104618</v>
      </c>
      <c r="AE107" s="518">
        <v>90003</v>
      </c>
      <c r="AF107" s="518">
        <v>-14615</v>
      </c>
      <c r="AG107" s="517">
        <v>2414</v>
      </c>
      <c r="AH107" s="517">
        <v>13961681</v>
      </c>
      <c r="AI107" s="518">
        <v>-668477</v>
      </c>
      <c r="AJ107" s="519">
        <v>672370</v>
      </c>
      <c r="AK107" s="518">
        <v>3893</v>
      </c>
      <c r="AL107" s="517">
        <v>94</v>
      </c>
      <c r="AM107" s="517">
        <v>634647</v>
      </c>
      <c r="AN107" s="518">
        <v>-39141</v>
      </c>
      <c r="AO107" s="518">
        <v>48653</v>
      </c>
      <c r="AP107" s="518">
        <v>9512</v>
      </c>
      <c r="AQ107" s="517">
        <v>8</v>
      </c>
      <c r="AR107" s="517">
        <v>1105874</v>
      </c>
      <c r="AS107" s="518">
        <v>-31772</v>
      </c>
      <c r="AT107" s="518">
        <v>35392</v>
      </c>
      <c r="AU107" s="518">
        <v>3620</v>
      </c>
      <c r="AV107" s="517">
        <v>3</v>
      </c>
      <c r="AW107" s="517">
        <v>234976</v>
      </c>
      <c r="AX107" s="518">
        <v>-11918</v>
      </c>
      <c r="AY107" s="518">
        <v>9508</v>
      </c>
      <c r="AZ107" s="518">
        <v>-2410</v>
      </c>
      <c r="BA107" s="520">
        <v>0</v>
      </c>
      <c r="BB107" s="517">
        <v>58</v>
      </c>
      <c r="BC107" s="517">
        <v>867442</v>
      </c>
      <c r="BD107" s="518">
        <v>-64622</v>
      </c>
      <c r="BE107" s="519">
        <v>77226</v>
      </c>
      <c r="BF107" s="518">
        <v>12604</v>
      </c>
      <c r="BG107" s="517">
        <v>1</v>
      </c>
      <c r="BH107" s="517">
        <v>127592</v>
      </c>
      <c r="BI107" s="518">
        <v>-5423</v>
      </c>
      <c r="BJ107" s="518">
        <v>6041</v>
      </c>
      <c r="BK107" s="518">
        <v>618</v>
      </c>
      <c r="BL107" s="520">
        <v>13222</v>
      </c>
      <c r="BM107" s="517">
        <v>0</v>
      </c>
      <c r="BN107" s="518">
        <v>13222</v>
      </c>
      <c r="BO107" s="517">
        <v>0</v>
      </c>
      <c r="BP107" s="517">
        <v>0</v>
      </c>
      <c r="BQ107" s="517">
        <v>0</v>
      </c>
      <c r="BR107" s="517">
        <v>2508</v>
      </c>
      <c r="BS107" s="517">
        <v>14596328</v>
      </c>
      <c r="BT107" s="518">
        <v>721023</v>
      </c>
      <c r="BU107" s="521">
        <v>58</v>
      </c>
      <c r="BV107" s="521">
        <v>867442</v>
      </c>
      <c r="BW107" s="516">
        <v>77226</v>
      </c>
    </row>
    <row r="108" spans="1:75">
      <c r="A108" s="491">
        <f t="shared" si="7"/>
        <v>2012</v>
      </c>
      <c r="B108" s="491">
        <v>10</v>
      </c>
      <c r="C108" s="522">
        <v>23284886</v>
      </c>
      <c r="D108" s="531">
        <v>-2468206</v>
      </c>
      <c r="E108" s="531">
        <v>20816680</v>
      </c>
      <c r="F108" s="525">
        <v>13173140</v>
      </c>
      <c r="G108" s="525">
        <v>-270109</v>
      </c>
      <c r="H108" s="522">
        <v>12903031</v>
      </c>
      <c r="I108" s="525">
        <v>3368272</v>
      </c>
      <c r="J108" s="531">
        <v>-38691</v>
      </c>
      <c r="K108" s="531">
        <v>3329581</v>
      </c>
      <c r="L108" s="522">
        <v>225587</v>
      </c>
      <c r="M108" s="522">
        <v>2135380</v>
      </c>
      <c r="N108" s="522">
        <v>253195</v>
      </c>
      <c r="O108" s="531">
        <v>2388575</v>
      </c>
      <c r="P108" s="531">
        <v>39663454</v>
      </c>
      <c r="Q108" s="531">
        <v>37274879</v>
      </c>
      <c r="R108" s="531"/>
      <c r="S108" s="514">
        <v>-22898</v>
      </c>
      <c r="U108" s="531"/>
      <c r="V108" s="516"/>
      <c r="W108" s="516"/>
      <c r="X108" s="516">
        <v>0</v>
      </c>
      <c r="Y108" s="518">
        <v>-25031</v>
      </c>
      <c r="Z108" s="516">
        <v>-25031</v>
      </c>
      <c r="AA108" s="513"/>
      <c r="AB108" s="517">
        <v>888</v>
      </c>
      <c r="AC108" s="517">
        <v>1692060</v>
      </c>
      <c r="AD108" s="518">
        <v>-104618</v>
      </c>
      <c r="AE108" s="518">
        <v>90003</v>
      </c>
      <c r="AF108" s="518">
        <v>-14615</v>
      </c>
      <c r="AG108" s="517">
        <v>2414</v>
      </c>
      <c r="AH108" s="517">
        <v>9994003</v>
      </c>
      <c r="AI108" s="518">
        <v>-668477</v>
      </c>
      <c r="AJ108" s="519">
        <v>700796</v>
      </c>
      <c r="AK108" s="518">
        <v>32319</v>
      </c>
      <c r="AL108" s="517">
        <v>94</v>
      </c>
      <c r="AM108" s="517">
        <v>634647</v>
      </c>
      <c r="AN108" s="518">
        <v>-39141</v>
      </c>
      <c r="AO108" s="518">
        <v>20227</v>
      </c>
      <c r="AP108" s="518">
        <v>-18914</v>
      </c>
      <c r="AQ108" s="517">
        <v>8</v>
      </c>
      <c r="AR108" s="517">
        <v>1105874</v>
      </c>
      <c r="AS108" s="518">
        <v>-31772</v>
      </c>
      <c r="AT108" s="518">
        <v>35392</v>
      </c>
      <c r="AU108" s="518">
        <v>3620</v>
      </c>
      <c r="AV108" s="517">
        <v>3</v>
      </c>
      <c r="AW108" s="517">
        <v>234976</v>
      </c>
      <c r="AX108" s="518">
        <v>-11918</v>
      </c>
      <c r="AY108" s="518">
        <v>9508</v>
      </c>
      <c r="AZ108" s="518">
        <v>-2410</v>
      </c>
      <c r="BA108" s="520">
        <v>0</v>
      </c>
      <c r="BB108" s="517">
        <v>58</v>
      </c>
      <c r="BC108" s="517">
        <v>1046470</v>
      </c>
      <c r="BD108" s="518">
        <v>-64622</v>
      </c>
      <c r="BE108" s="519">
        <v>38973</v>
      </c>
      <c r="BF108" s="518">
        <v>-25649</v>
      </c>
      <c r="BG108" s="517">
        <v>1</v>
      </c>
      <c r="BH108" s="517">
        <v>127592</v>
      </c>
      <c r="BI108" s="518">
        <v>-5423</v>
      </c>
      <c r="BJ108" s="518">
        <v>6041</v>
      </c>
      <c r="BK108" s="518">
        <v>618</v>
      </c>
      <c r="BL108" s="520">
        <v>-25031</v>
      </c>
      <c r="BM108" s="517">
        <v>0</v>
      </c>
      <c r="BN108" s="518">
        <v>-25031</v>
      </c>
      <c r="BO108" s="517">
        <v>0</v>
      </c>
      <c r="BP108" s="517">
        <v>0</v>
      </c>
      <c r="BQ108" s="517">
        <v>0</v>
      </c>
      <c r="BR108" s="517">
        <v>2508</v>
      </c>
      <c r="BS108" s="517">
        <v>10628650</v>
      </c>
      <c r="BT108" s="518">
        <v>721023</v>
      </c>
      <c r="BU108" s="521">
        <v>58</v>
      </c>
      <c r="BV108" s="521">
        <v>1046470</v>
      </c>
      <c r="BW108" s="516">
        <v>38973</v>
      </c>
    </row>
    <row r="109" spans="1:75">
      <c r="A109" s="491">
        <f t="shared" si="7"/>
        <v>2012</v>
      </c>
      <c r="B109" s="491">
        <v>11</v>
      </c>
      <c r="C109" s="522">
        <v>19766872</v>
      </c>
      <c r="D109" s="531">
        <v>-1054139</v>
      </c>
      <c r="E109" s="531">
        <v>18712733</v>
      </c>
      <c r="F109" s="525">
        <v>11841541</v>
      </c>
      <c r="G109" s="525">
        <v>166852</v>
      </c>
      <c r="H109" s="522">
        <v>12008393</v>
      </c>
      <c r="I109" s="525">
        <v>3181249</v>
      </c>
      <c r="J109" s="531">
        <v>131886</v>
      </c>
      <c r="K109" s="531">
        <v>3313135</v>
      </c>
      <c r="L109" s="522">
        <v>225767</v>
      </c>
      <c r="M109" s="522">
        <v>2022438</v>
      </c>
      <c r="N109" s="522">
        <v>219334</v>
      </c>
      <c r="O109" s="531">
        <v>2241772</v>
      </c>
      <c r="P109" s="531">
        <v>36501800</v>
      </c>
      <c r="Q109" s="531">
        <v>34260028</v>
      </c>
      <c r="R109" s="531"/>
      <c r="S109" s="514">
        <v>313732</v>
      </c>
      <c r="U109" s="531"/>
      <c r="V109" s="516"/>
      <c r="W109" s="516"/>
      <c r="X109" s="516">
        <v>0</v>
      </c>
      <c r="Y109" s="518">
        <v>-25031</v>
      </c>
      <c r="Z109" s="516">
        <v>-25031</v>
      </c>
      <c r="AA109" s="513"/>
      <c r="AB109" s="517">
        <v>888</v>
      </c>
      <c r="AC109" s="517">
        <v>1692060</v>
      </c>
      <c r="AD109" s="518">
        <v>-104618</v>
      </c>
      <c r="AE109" s="518">
        <v>90003</v>
      </c>
      <c r="AF109" s="518">
        <v>-14615</v>
      </c>
      <c r="AG109" s="517">
        <v>2414</v>
      </c>
      <c r="AH109" s="517">
        <v>9994003</v>
      </c>
      <c r="AI109" s="518">
        <v>-668477</v>
      </c>
      <c r="AJ109" s="519">
        <v>700796</v>
      </c>
      <c r="AK109" s="518">
        <v>32319</v>
      </c>
      <c r="AL109" s="517">
        <v>94</v>
      </c>
      <c r="AM109" s="517">
        <v>634647</v>
      </c>
      <c r="AN109" s="518">
        <v>-39141</v>
      </c>
      <c r="AO109" s="518">
        <v>20227</v>
      </c>
      <c r="AP109" s="518">
        <v>-18914</v>
      </c>
      <c r="AQ109" s="517">
        <v>8</v>
      </c>
      <c r="AR109" s="517">
        <v>1105874</v>
      </c>
      <c r="AS109" s="518">
        <v>-31772</v>
      </c>
      <c r="AT109" s="518">
        <v>35392</v>
      </c>
      <c r="AU109" s="518">
        <v>3620</v>
      </c>
      <c r="AV109" s="517">
        <v>3</v>
      </c>
      <c r="AW109" s="517">
        <v>234976</v>
      </c>
      <c r="AX109" s="518">
        <v>-11918</v>
      </c>
      <c r="AY109" s="518">
        <v>9508</v>
      </c>
      <c r="AZ109" s="518">
        <v>-2410</v>
      </c>
      <c r="BA109" s="520">
        <v>0</v>
      </c>
      <c r="BB109" s="517">
        <v>58</v>
      </c>
      <c r="BC109" s="517">
        <v>1046470</v>
      </c>
      <c r="BD109" s="518">
        <v>-64622</v>
      </c>
      <c r="BE109" s="519">
        <v>38973</v>
      </c>
      <c r="BF109" s="518">
        <v>-25649</v>
      </c>
      <c r="BG109" s="517">
        <v>1</v>
      </c>
      <c r="BH109" s="517">
        <v>127592</v>
      </c>
      <c r="BI109" s="518">
        <v>-5423</v>
      </c>
      <c r="BJ109" s="518">
        <v>6041</v>
      </c>
      <c r="BK109" s="518">
        <v>618</v>
      </c>
      <c r="BL109" s="520">
        <v>-25031</v>
      </c>
      <c r="BM109" s="517">
        <v>0</v>
      </c>
      <c r="BN109" s="518">
        <v>-25031</v>
      </c>
      <c r="BO109" s="517">
        <v>0</v>
      </c>
      <c r="BP109" s="517">
        <v>0</v>
      </c>
      <c r="BQ109" s="517">
        <v>0</v>
      </c>
      <c r="BR109" s="517">
        <v>2508</v>
      </c>
      <c r="BS109" s="517">
        <v>10628650</v>
      </c>
      <c r="BT109" s="518">
        <v>721023</v>
      </c>
      <c r="BU109" s="521">
        <v>58</v>
      </c>
      <c r="BV109" s="521">
        <v>1046470</v>
      </c>
      <c r="BW109" s="516">
        <v>38973</v>
      </c>
    </row>
    <row r="110" spans="1:75">
      <c r="A110" s="491">
        <f t="shared" si="7"/>
        <v>2012</v>
      </c>
      <c r="B110" s="491">
        <v>12</v>
      </c>
      <c r="C110" s="522">
        <v>21292941</v>
      </c>
      <c r="D110" s="531">
        <v>1866635</v>
      </c>
      <c r="E110" s="531">
        <v>23159576</v>
      </c>
      <c r="F110" s="525">
        <v>11811471</v>
      </c>
      <c r="G110" s="525">
        <v>351784</v>
      </c>
      <c r="H110" s="522">
        <v>12163255</v>
      </c>
      <c r="I110" s="525">
        <v>2963191</v>
      </c>
      <c r="J110" s="531">
        <v>-23787</v>
      </c>
      <c r="K110" s="531">
        <v>2939404</v>
      </c>
      <c r="L110" s="522">
        <v>225913</v>
      </c>
      <c r="M110" s="522">
        <v>2318988</v>
      </c>
      <c r="N110" s="522">
        <v>239904</v>
      </c>
      <c r="O110" s="531">
        <v>2558892</v>
      </c>
      <c r="P110" s="531">
        <v>41047040</v>
      </c>
      <c r="Q110" s="531">
        <v>38488148</v>
      </c>
      <c r="R110" s="531"/>
      <c r="S110" s="514">
        <v>416462</v>
      </c>
      <c r="U110" s="531"/>
      <c r="V110" s="516"/>
      <c r="W110" s="516"/>
      <c r="X110" s="516">
        <v>0</v>
      </c>
      <c r="Y110" s="518">
        <v>-25031</v>
      </c>
      <c r="Z110" s="516">
        <v>-25031</v>
      </c>
      <c r="AA110" s="513"/>
      <c r="AB110" s="517">
        <v>888</v>
      </c>
      <c r="AC110" s="517">
        <v>1692060</v>
      </c>
      <c r="AD110" s="518">
        <v>-104618</v>
      </c>
      <c r="AE110" s="518">
        <v>90003</v>
      </c>
      <c r="AF110" s="518">
        <v>-14615</v>
      </c>
      <c r="AG110" s="517">
        <v>2414</v>
      </c>
      <c r="AH110" s="517">
        <v>9994003</v>
      </c>
      <c r="AI110" s="518">
        <v>-668477</v>
      </c>
      <c r="AJ110" s="519">
        <v>700796</v>
      </c>
      <c r="AK110" s="518">
        <v>32319</v>
      </c>
      <c r="AL110" s="517">
        <v>94</v>
      </c>
      <c r="AM110" s="517">
        <v>634647</v>
      </c>
      <c r="AN110" s="518">
        <v>-39141</v>
      </c>
      <c r="AO110" s="518">
        <v>20227</v>
      </c>
      <c r="AP110" s="518">
        <v>-18914</v>
      </c>
      <c r="AQ110" s="517">
        <v>8</v>
      </c>
      <c r="AR110" s="517">
        <v>1105874</v>
      </c>
      <c r="AS110" s="518">
        <v>-31772</v>
      </c>
      <c r="AT110" s="518">
        <v>35392</v>
      </c>
      <c r="AU110" s="518">
        <v>3620</v>
      </c>
      <c r="AV110" s="517">
        <v>3</v>
      </c>
      <c r="AW110" s="517">
        <v>234976</v>
      </c>
      <c r="AX110" s="518">
        <v>-11918</v>
      </c>
      <c r="AY110" s="518">
        <v>9508</v>
      </c>
      <c r="AZ110" s="518">
        <v>-2410</v>
      </c>
      <c r="BA110" s="520">
        <v>0</v>
      </c>
      <c r="BB110" s="517">
        <v>58</v>
      </c>
      <c r="BC110" s="517">
        <v>1046470</v>
      </c>
      <c r="BD110" s="518">
        <v>-64622</v>
      </c>
      <c r="BE110" s="519">
        <v>38973</v>
      </c>
      <c r="BF110" s="518">
        <v>-25649</v>
      </c>
      <c r="BG110" s="517">
        <v>1</v>
      </c>
      <c r="BH110" s="517">
        <v>127592</v>
      </c>
      <c r="BI110" s="518">
        <v>-5423</v>
      </c>
      <c r="BJ110" s="518">
        <v>6041</v>
      </c>
      <c r="BK110" s="518">
        <v>618</v>
      </c>
      <c r="BL110" s="520">
        <v>-25031</v>
      </c>
      <c r="BM110" s="517">
        <v>0</v>
      </c>
      <c r="BN110" s="518">
        <v>-25031</v>
      </c>
      <c r="BO110" s="517">
        <v>0</v>
      </c>
      <c r="BP110" s="517">
        <v>0</v>
      </c>
      <c r="BQ110" s="517">
        <v>0</v>
      </c>
      <c r="BR110" s="517">
        <v>2508</v>
      </c>
      <c r="BS110" s="517">
        <v>10628650</v>
      </c>
      <c r="BT110" s="518">
        <v>721023</v>
      </c>
      <c r="BU110" s="521">
        <v>58</v>
      </c>
      <c r="BV110" s="521">
        <v>1046470</v>
      </c>
      <c r="BW110" s="516">
        <v>38973</v>
      </c>
    </row>
    <row r="111" spans="1:75">
      <c r="B111" s="492" t="s">
        <v>112</v>
      </c>
      <c r="C111" s="525">
        <v>290978815</v>
      </c>
      <c r="D111" s="513">
        <v>1198578</v>
      </c>
      <c r="E111" s="513">
        <v>292177393</v>
      </c>
      <c r="F111" s="513">
        <v>152836830</v>
      </c>
      <c r="G111" s="513">
        <v>693423</v>
      </c>
      <c r="H111" s="531">
        <v>153530253</v>
      </c>
      <c r="I111" s="513">
        <v>40517734</v>
      </c>
      <c r="J111" s="513">
        <v>47002</v>
      </c>
      <c r="K111" s="513">
        <v>40564736</v>
      </c>
      <c r="L111" s="531">
        <v>2699044</v>
      </c>
      <c r="M111" s="531">
        <v>27643229</v>
      </c>
      <c r="N111" s="531">
        <v>3130683</v>
      </c>
      <c r="O111" s="531">
        <v>30773912</v>
      </c>
      <c r="P111" s="531">
        <v>519745338</v>
      </c>
      <c r="Q111" s="531">
        <v>488971426</v>
      </c>
      <c r="R111" s="531"/>
      <c r="S111" s="514">
        <v>-1248354</v>
      </c>
      <c r="U111" s="531"/>
      <c r="V111" s="531"/>
      <c r="W111" s="531"/>
      <c r="X111" s="516">
        <v>0</v>
      </c>
      <c r="Y111" s="531">
        <v>-147360</v>
      </c>
      <c r="Z111" s="531">
        <v>-147360</v>
      </c>
      <c r="AA111" s="513"/>
      <c r="AB111" s="533"/>
      <c r="AC111" s="533">
        <v>20304720</v>
      </c>
      <c r="AD111" s="534">
        <v>-1255416</v>
      </c>
      <c r="AE111" s="534">
        <v>1080036</v>
      </c>
      <c r="AF111" s="534">
        <v>-175380</v>
      </c>
      <c r="AG111" s="533"/>
      <c r="AH111" s="533">
        <v>135798748</v>
      </c>
      <c r="AI111" s="534">
        <v>-8021724</v>
      </c>
      <c r="AJ111" s="535">
        <v>8295848</v>
      </c>
      <c r="AK111" s="534">
        <v>274124</v>
      </c>
      <c r="AL111" s="533"/>
      <c r="AM111" s="533">
        <v>7615764</v>
      </c>
      <c r="AN111" s="534">
        <v>-469692</v>
      </c>
      <c r="AO111" s="534">
        <v>356428</v>
      </c>
      <c r="AP111" s="534">
        <v>-113264</v>
      </c>
      <c r="AQ111" s="533"/>
      <c r="AR111" s="533">
        <v>13270488</v>
      </c>
      <c r="AS111" s="534">
        <v>-381264</v>
      </c>
      <c r="AT111" s="534">
        <v>424704</v>
      </c>
      <c r="AU111" s="534">
        <v>43440</v>
      </c>
      <c r="AV111" s="533"/>
      <c r="AW111" s="533">
        <v>2819712</v>
      </c>
      <c r="AX111" s="534">
        <v>-143016</v>
      </c>
      <c r="AY111" s="534">
        <v>114096</v>
      </c>
      <c r="AZ111" s="534">
        <v>-28920</v>
      </c>
      <c r="BA111" s="536">
        <v>0</v>
      </c>
      <c r="BB111" s="533"/>
      <c r="BC111" s="533">
        <v>11841528</v>
      </c>
      <c r="BD111" s="534">
        <v>-775464</v>
      </c>
      <c r="BE111" s="535">
        <v>620688</v>
      </c>
      <c r="BF111" s="534">
        <v>-154776</v>
      </c>
      <c r="BG111" s="533"/>
      <c r="BH111" s="533">
        <v>1531104</v>
      </c>
      <c r="BI111" s="534">
        <v>-65076</v>
      </c>
      <c r="BJ111" s="534">
        <v>72492</v>
      </c>
      <c r="BK111" s="534">
        <v>7416</v>
      </c>
      <c r="BL111" s="536">
        <v>-147360</v>
      </c>
      <c r="BM111" s="517">
        <v>0</v>
      </c>
      <c r="BN111" s="534">
        <v>-147360</v>
      </c>
      <c r="BO111" s="517">
        <v>0</v>
      </c>
      <c r="BP111" s="517">
        <v>0</v>
      </c>
      <c r="BQ111" s="517">
        <v>0</v>
      </c>
      <c r="BS111" s="533">
        <v>143414512</v>
      </c>
      <c r="BT111" s="534">
        <v>8652276</v>
      </c>
      <c r="BV111" s="533">
        <v>11841528</v>
      </c>
      <c r="BW111" s="534">
        <v>620688</v>
      </c>
    </row>
    <row r="112" spans="1:75">
      <c r="A112" s="491">
        <f t="shared" ref="A112:A123" si="8">A99+1</f>
        <v>2013</v>
      </c>
      <c r="B112" s="491">
        <v>1</v>
      </c>
      <c r="C112" s="522">
        <v>26248804</v>
      </c>
      <c r="D112" s="531">
        <v>1168606</v>
      </c>
      <c r="E112" s="531">
        <v>27417410</v>
      </c>
      <c r="F112" s="525">
        <v>12271239</v>
      </c>
      <c r="G112" s="525">
        <v>-1117426</v>
      </c>
      <c r="H112" s="522">
        <v>11153813</v>
      </c>
      <c r="I112" s="525">
        <v>2948228</v>
      </c>
      <c r="J112" s="531">
        <v>-213070</v>
      </c>
      <c r="K112" s="531">
        <v>2735158</v>
      </c>
      <c r="L112" s="522">
        <v>226258</v>
      </c>
      <c r="M112" s="522">
        <v>2632192</v>
      </c>
      <c r="N112" s="522">
        <v>271785</v>
      </c>
      <c r="O112" s="531">
        <v>2903977</v>
      </c>
      <c r="P112" s="531">
        <v>44436616</v>
      </c>
      <c r="Q112" s="531">
        <v>41532639</v>
      </c>
      <c r="R112" s="531"/>
      <c r="S112" s="514">
        <v>421138</v>
      </c>
      <c r="U112" s="531"/>
      <c r="V112" s="516"/>
      <c r="W112" s="516"/>
      <c r="X112" s="516">
        <v>0</v>
      </c>
      <c r="Y112" s="518">
        <v>-25031</v>
      </c>
      <c r="Z112" s="516">
        <v>-25031</v>
      </c>
      <c r="AA112" s="513"/>
      <c r="AB112" s="517">
        <v>888</v>
      </c>
      <c r="AC112" s="517">
        <v>1692060</v>
      </c>
      <c r="AD112" s="518">
        <v>-104618</v>
      </c>
      <c r="AE112" s="518">
        <v>90003</v>
      </c>
      <c r="AF112" s="518">
        <v>-14615</v>
      </c>
      <c r="AG112" s="517">
        <v>2414</v>
      </c>
      <c r="AH112" s="517">
        <v>9994003</v>
      </c>
      <c r="AI112" s="518">
        <v>-668477</v>
      </c>
      <c r="AJ112" s="519">
        <v>700796</v>
      </c>
      <c r="AK112" s="518">
        <v>32319</v>
      </c>
      <c r="AL112" s="517">
        <v>94</v>
      </c>
      <c r="AM112" s="517">
        <v>634647</v>
      </c>
      <c r="AN112" s="518">
        <v>-39141</v>
      </c>
      <c r="AO112" s="518">
        <v>20227</v>
      </c>
      <c r="AP112" s="518">
        <v>-18914</v>
      </c>
      <c r="AQ112" s="517">
        <v>8</v>
      </c>
      <c r="AR112" s="517">
        <v>1105874</v>
      </c>
      <c r="AS112" s="518">
        <v>-31772</v>
      </c>
      <c r="AT112" s="518">
        <v>35392</v>
      </c>
      <c r="AU112" s="518">
        <v>3620</v>
      </c>
      <c r="AV112" s="517">
        <v>3</v>
      </c>
      <c r="AW112" s="517">
        <v>234976</v>
      </c>
      <c r="AX112" s="518">
        <v>-11918</v>
      </c>
      <c r="AY112" s="518">
        <v>9508</v>
      </c>
      <c r="AZ112" s="518">
        <v>-2410</v>
      </c>
      <c r="BA112" s="520">
        <v>0</v>
      </c>
      <c r="BB112" s="517">
        <v>58</v>
      </c>
      <c r="BC112" s="517">
        <v>1046470</v>
      </c>
      <c r="BD112" s="518">
        <v>-64622</v>
      </c>
      <c r="BE112" s="519">
        <v>38973</v>
      </c>
      <c r="BF112" s="518">
        <v>-25649</v>
      </c>
      <c r="BG112" s="517">
        <v>1</v>
      </c>
      <c r="BH112" s="517">
        <v>127592</v>
      </c>
      <c r="BI112" s="518">
        <v>-5423</v>
      </c>
      <c r="BJ112" s="518">
        <v>6041</v>
      </c>
      <c r="BK112" s="518">
        <v>618</v>
      </c>
      <c r="BL112" s="520">
        <v>-25031</v>
      </c>
      <c r="BM112" s="517">
        <v>0</v>
      </c>
      <c r="BN112" s="518">
        <v>-25031</v>
      </c>
      <c r="BO112" s="517">
        <v>0</v>
      </c>
      <c r="BP112" s="517">
        <v>0</v>
      </c>
      <c r="BQ112" s="517">
        <v>0</v>
      </c>
      <c r="BR112" s="517">
        <v>2508</v>
      </c>
      <c r="BS112" s="517">
        <v>10628650</v>
      </c>
      <c r="BT112" s="518">
        <v>721023</v>
      </c>
      <c r="BU112" s="521">
        <v>58</v>
      </c>
      <c r="BV112" s="521">
        <v>1046470</v>
      </c>
      <c r="BW112" s="516">
        <v>38973</v>
      </c>
    </row>
    <row r="113" spans="1:75">
      <c r="A113" s="491">
        <f t="shared" si="8"/>
        <v>2013</v>
      </c>
      <c r="B113" s="491">
        <v>2</v>
      </c>
      <c r="C113" s="522">
        <v>23975498</v>
      </c>
      <c r="D113" s="531">
        <v>-2189438</v>
      </c>
      <c r="E113" s="531">
        <v>21786060</v>
      </c>
      <c r="F113" s="525">
        <v>12091726</v>
      </c>
      <c r="G113" s="525">
        <v>-866713</v>
      </c>
      <c r="H113" s="522">
        <v>11225013</v>
      </c>
      <c r="I113" s="525">
        <v>2890590</v>
      </c>
      <c r="J113" s="531">
        <v>-30637</v>
      </c>
      <c r="K113" s="531">
        <v>2859953</v>
      </c>
      <c r="L113" s="522">
        <v>226434</v>
      </c>
      <c r="M113" s="522">
        <v>2142151</v>
      </c>
      <c r="N113" s="522">
        <v>222645</v>
      </c>
      <c r="O113" s="531">
        <v>2364796</v>
      </c>
      <c r="P113" s="531">
        <v>38462256</v>
      </c>
      <c r="Q113" s="531">
        <v>36097460</v>
      </c>
      <c r="R113" s="531"/>
      <c r="S113" s="514">
        <v>-33277</v>
      </c>
      <c r="U113" s="531"/>
      <c r="V113" s="516"/>
      <c r="W113" s="516"/>
      <c r="X113" s="516">
        <v>0</v>
      </c>
      <c r="Y113" s="518">
        <v>-25031</v>
      </c>
      <c r="Z113" s="516">
        <v>-25031</v>
      </c>
      <c r="AA113" s="513"/>
      <c r="AB113" s="517">
        <v>888</v>
      </c>
      <c r="AC113" s="517">
        <v>1692060</v>
      </c>
      <c r="AD113" s="518">
        <v>-104618</v>
      </c>
      <c r="AE113" s="518">
        <v>90003</v>
      </c>
      <c r="AF113" s="518">
        <v>-14615</v>
      </c>
      <c r="AG113" s="517">
        <v>2414</v>
      </c>
      <c r="AH113" s="517">
        <v>9994003</v>
      </c>
      <c r="AI113" s="518">
        <v>-668477</v>
      </c>
      <c r="AJ113" s="519">
        <v>700796</v>
      </c>
      <c r="AK113" s="518">
        <v>32319</v>
      </c>
      <c r="AL113" s="517">
        <v>94</v>
      </c>
      <c r="AM113" s="517">
        <v>634647</v>
      </c>
      <c r="AN113" s="518">
        <v>-39141</v>
      </c>
      <c r="AO113" s="518">
        <v>20227</v>
      </c>
      <c r="AP113" s="518">
        <v>-18914</v>
      </c>
      <c r="AQ113" s="517">
        <v>8</v>
      </c>
      <c r="AR113" s="517">
        <v>1105874</v>
      </c>
      <c r="AS113" s="518">
        <v>-31772</v>
      </c>
      <c r="AT113" s="518">
        <v>35392</v>
      </c>
      <c r="AU113" s="518">
        <v>3620</v>
      </c>
      <c r="AV113" s="517">
        <v>3</v>
      </c>
      <c r="AW113" s="517">
        <v>234976</v>
      </c>
      <c r="AX113" s="518">
        <v>-11918</v>
      </c>
      <c r="AY113" s="518">
        <v>9508</v>
      </c>
      <c r="AZ113" s="518">
        <v>-2410</v>
      </c>
      <c r="BA113" s="520">
        <v>0</v>
      </c>
      <c r="BB113" s="517">
        <v>58</v>
      </c>
      <c r="BC113" s="517">
        <v>1046470</v>
      </c>
      <c r="BD113" s="518">
        <v>-64622</v>
      </c>
      <c r="BE113" s="519">
        <v>38973</v>
      </c>
      <c r="BF113" s="518">
        <v>-25649</v>
      </c>
      <c r="BG113" s="517">
        <v>1</v>
      </c>
      <c r="BH113" s="517">
        <v>127592</v>
      </c>
      <c r="BI113" s="518">
        <v>-5423</v>
      </c>
      <c r="BJ113" s="518">
        <v>6041</v>
      </c>
      <c r="BK113" s="518">
        <v>618</v>
      </c>
      <c r="BL113" s="520">
        <v>-25031</v>
      </c>
      <c r="BM113" s="517">
        <v>0</v>
      </c>
      <c r="BN113" s="518">
        <v>-25031</v>
      </c>
      <c r="BO113" s="517">
        <v>0</v>
      </c>
      <c r="BP113" s="517">
        <v>0</v>
      </c>
      <c r="BQ113" s="517">
        <v>0</v>
      </c>
      <c r="BR113" s="517">
        <v>2508</v>
      </c>
      <c r="BS113" s="517">
        <v>10628650</v>
      </c>
      <c r="BT113" s="518">
        <v>721023</v>
      </c>
      <c r="BU113" s="521">
        <v>58</v>
      </c>
      <c r="BV113" s="521">
        <v>1046470</v>
      </c>
      <c r="BW113" s="516">
        <v>38973</v>
      </c>
    </row>
    <row r="114" spans="1:75">
      <c r="A114" s="491">
        <f t="shared" si="8"/>
        <v>2013</v>
      </c>
      <c r="B114" s="491">
        <v>3</v>
      </c>
      <c r="C114" s="522">
        <v>20088615</v>
      </c>
      <c r="D114" s="531">
        <v>-493433</v>
      </c>
      <c r="E114" s="531">
        <v>19595182</v>
      </c>
      <c r="F114" s="525">
        <v>11668761</v>
      </c>
      <c r="G114" s="525">
        <v>809789</v>
      </c>
      <c r="H114" s="522">
        <v>12478550</v>
      </c>
      <c r="I114" s="525">
        <v>2960633</v>
      </c>
      <c r="J114" s="531">
        <v>127637</v>
      </c>
      <c r="K114" s="531">
        <v>3088270</v>
      </c>
      <c r="L114" s="522">
        <v>226633</v>
      </c>
      <c r="M114" s="522">
        <v>2153241</v>
      </c>
      <c r="N114" s="522">
        <v>228403</v>
      </c>
      <c r="O114" s="531">
        <v>2381644</v>
      </c>
      <c r="P114" s="531">
        <v>37770279</v>
      </c>
      <c r="Q114" s="531">
        <v>35388635</v>
      </c>
      <c r="R114" s="531"/>
      <c r="S114" s="514">
        <v>-8766</v>
      </c>
      <c r="U114" s="531"/>
      <c r="V114" s="516"/>
      <c r="W114" s="516"/>
      <c r="X114" s="516">
        <v>0</v>
      </c>
      <c r="Y114" s="518">
        <v>-25031</v>
      </c>
      <c r="Z114" s="516">
        <v>-25031</v>
      </c>
      <c r="AA114" s="513"/>
      <c r="AB114" s="517">
        <v>888</v>
      </c>
      <c r="AC114" s="517">
        <v>1692060</v>
      </c>
      <c r="AD114" s="518">
        <v>-104618</v>
      </c>
      <c r="AE114" s="518">
        <v>90003</v>
      </c>
      <c r="AF114" s="518">
        <v>-14615</v>
      </c>
      <c r="AG114" s="517">
        <v>2414</v>
      </c>
      <c r="AH114" s="517">
        <v>9994003</v>
      </c>
      <c r="AI114" s="518">
        <v>-668477</v>
      </c>
      <c r="AJ114" s="519">
        <v>700796</v>
      </c>
      <c r="AK114" s="518">
        <v>32319</v>
      </c>
      <c r="AL114" s="517">
        <v>94</v>
      </c>
      <c r="AM114" s="517">
        <v>634647</v>
      </c>
      <c r="AN114" s="518">
        <v>-39141</v>
      </c>
      <c r="AO114" s="518">
        <v>20227</v>
      </c>
      <c r="AP114" s="518">
        <v>-18914</v>
      </c>
      <c r="AQ114" s="517">
        <v>8</v>
      </c>
      <c r="AR114" s="517">
        <v>1105874</v>
      </c>
      <c r="AS114" s="518">
        <v>-31772</v>
      </c>
      <c r="AT114" s="518">
        <v>35392</v>
      </c>
      <c r="AU114" s="518">
        <v>3620</v>
      </c>
      <c r="AV114" s="517">
        <v>3</v>
      </c>
      <c r="AW114" s="517">
        <v>234976</v>
      </c>
      <c r="AX114" s="518">
        <v>-11918</v>
      </c>
      <c r="AY114" s="518">
        <v>9508</v>
      </c>
      <c r="AZ114" s="518">
        <v>-2410</v>
      </c>
      <c r="BA114" s="520">
        <v>0</v>
      </c>
      <c r="BB114" s="517">
        <v>58</v>
      </c>
      <c r="BC114" s="517">
        <v>1046470</v>
      </c>
      <c r="BD114" s="518">
        <v>-64622</v>
      </c>
      <c r="BE114" s="519">
        <v>38973</v>
      </c>
      <c r="BF114" s="518">
        <v>-25649</v>
      </c>
      <c r="BG114" s="517">
        <v>1</v>
      </c>
      <c r="BH114" s="517">
        <v>127592</v>
      </c>
      <c r="BI114" s="518">
        <v>-5423</v>
      </c>
      <c r="BJ114" s="518">
        <v>6041</v>
      </c>
      <c r="BK114" s="518">
        <v>618</v>
      </c>
      <c r="BL114" s="520">
        <v>-25031</v>
      </c>
      <c r="BM114" s="517">
        <v>0</v>
      </c>
      <c r="BN114" s="518">
        <v>-25031</v>
      </c>
      <c r="BO114" s="517">
        <v>0</v>
      </c>
      <c r="BP114" s="517">
        <v>0</v>
      </c>
      <c r="BQ114" s="517">
        <v>0</v>
      </c>
      <c r="BR114" s="517">
        <v>2508</v>
      </c>
      <c r="BS114" s="517">
        <v>10628650</v>
      </c>
      <c r="BT114" s="518">
        <v>721023</v>
      </c>
      <c r="BU114" s="521">
        <v>58</v>
      </c>
      <c r="BV114" s="521">
        <v>1046470</v>
      </c>
      <c r="BW114" s="516">
        <v>38973</v>
      </c>
    </row>
    <row r="115" spans="1:75">
      <c r="A115" s="491">
        <f t="shared" si="8"/>
        <v>2013</v>
      </c>
      <c r="B115" s="491">
        <v>4</v>
      </c>
      <c r="C115" s="522">
        <v>20092776</v>
      </c>
      <c r="D115" s="531">
        <v>-101907</v>
      </c>
      <c r="E115" s="531">
        <v>19990869</v>
      </c>
      <c r="F115" s="525">
        <v>11920575</v>
      </c>
      <c r="G115" s="525">
        <v>496979</v>
      </c>
      <c r="H115" s="522">
        <v>12417554</v>
      </c>
      <c r="I115" s="525">
        <v>2981887</v>
      </c>
      <c r="J115" s="531">
        <v>34044</v>
      </c>
      <c r="K115" s="531">
        <v>3015931</v>
      </c>
      <c r="L115" s="522">
        <v>226774</v>
      </c>
      <c r="M115" s="522">
        <v>1996708</v>
      </c>
      <c r="N115" s="522">
        <v>238090</v>
      </c>
      <c r="O115" s="531">
        <v>2234798</v>
      </c>
      <c r="P115" s="531">
        <v>37885926</v>
      </c>
      <c r="Q115" s="531">
        <v>35651128</v>
      </c>
      <c r="R115" s="531"/>
      <c r="S115" s="514">
        <v>125954</v>
      </c>
      <c r="U115" s="531"/>
      <c r="V115" s="516"/>
      <c r="W115" s="516"/>
      <c r="X115" s="516">
        <v>0</v>
      </c>
      <c r="Y115" s="518">
        <v>-25031</v>
      </c>
      <c r="Z115" s="516">
        <v>-25031</v>
      </c>
      <c r="AA115" s="513"/>
      <c r="AB115" s="517">
        <v>888</v>
      </c>
      <c r="AC115" s="517">
        <v>1692060</v>
      </c>
      <c r="AD115" s="518">
        <v>-104618</v>
      </c>
      <c r="AE115" s="518">
        <v>90003</v>
      </c>
      <c r="AF115" s="518">
        <v>-14615</v>
      </c>
      <c r="AG115" s="517">
        <v>2414</v>
      </c>
      <c r="AH115" s="517">
        <v>9994003</v>
      </c>
      <c r="AI115" s="518">
        <v>-668477</v>
      </c>
      <c r="AJ115" s="519">
        <v>700796</v>
      </c>
      <c r="AK115" s="518">
        <v>32319</v>
      </c>
      <c r="AL115" s="517">
        <v>94</v>
      </c>
      <c r="AM115" s="517">
        <v>634647</v>
      </c>
      <c r="AN115" s="518">
        <v>-39141</v>
      </c>
      <c r="AO115" s="518">
        <v>20227</v>
      </c>
      <c r="AP115" s="518">
        <v>-18914</v>
      </c>
      <c r="AQ115" s="517">
        <v>8</v>
      </c>
      <c r="AR115" s="517">
        <v>1105874</v>
      </c>
      <c r="AS115" s="518">
        <v>-31772</v>
      </c>
      <c r="AT115" s="518">
        <v>35392</v>
      </c>
      <c r="AU115" s="518">
        <v>3620</v>
      </c>
      <c r="AV115" s="517">
        <v>3</v>
      </c>
      <c r="AW115" s="517">
        <v>234976</v>
      </c>
      <c r="AX115" s="518">
        <v>-11918</v>
      </c>
      <c r="AY115" s="518">
        <v>9508</v>
      </c>
      <c r="AZ115" s="518">
        <v>-2410</v>
      </c>
      <c r="BA115" s="520">
        <v>0</v>
      </c>
      <c r="BB115" s="517">
        <v>58</v>
      </c>
      <c r="BC115" s="517">
        <v>1046470</v>
      </c>
      <c r="BD115" s="518">
        <v>-64622</v>
      </c>
      <c r="BE115" s="519">
        <v>38973</v>
      </c>
      <c r="BF115" s="518">
        <v>-25649</v>
      </c>
      <c r="BG115" s="517">
        <v>1</v>
      </c>
      <c r="BH115" s="517">
        <v>127592</v>
      </c>
      <c r="BI115" s="518">
        <v>-5423</v>
      </c>
      <c r="BJ115" s="518">
        <v>6041</v>
      </c>
      <c r="BK115" s="518">
        <v>618</v>
      </c>
      <c r="BL115" s="520">
        <v>-25031</v>
      </c>
      <c r="BM115" s="517">
        <v>0</v>
      </c>
      <c r="BN115" s="518">
        <v>-25031</v>
      </c>
      <c r="BO115" s="517">
        <v>0</v>
      </c>
      <c r="BP115" s="517">
        <v>0</v>
      </c>
      <c r="BQ115" s="517">
        <v>0</v>
      </c>
      <c r="BR115" s="517">
        <v>2508</v>
      </c>
      <c r="BS115" s="517">
        <v>10628650</v>
      </c>
      <c r="BT115" s="518">
        <v>721023</v>
      </c>
      <c r="BU115" s="521">
        <v>58</v>
      </c>
      <c r="BV115" s="521">
        <v>1046470</v>
      </c>
      <c r="BW115" s="516">
        <v>38973</v>
      </c>
    </row>
    <row r="116" spans="1:75">
      <c r="A116" s="491">
        <f t="shared" si="8"/>
        <v>2013</v>
      </c>
      <c r="B116" s="491">
        <v>5</v>
      </c>
      <c r="C116" s="522">
        <v>21039929</v>
      </c>
      <c r="D116" s="531">
        <v>2871740</v>
      </c>
      <c r="E116" s="531">
        <v>23911669</v>
      </c>
      <c r="F116" s="525">
        <v>12461240</v>
      </c>
      <c r="G116" s="525">
        <v>1702691</v>
      </c>
      <c r="H116" s="522">
        <v>14163931</v>
      </c>
      <c r="I116" s="525">
        <v>3349234</v>
      </c>
      <c r="J116" s="531">
        <v>184556</v>
      </c>
      <c r="K116" s="531">
        <v>3533790</v>
      </c>
      <c r="L116" s="522">
        <v>226979</v>
      </c>
      <c r="M116" s="522">
        <v>2336981</v>
      </c>
      <c r="N116" s="522">
        <v>279778</v>
      </c>
      <c r="O116" s="531">
        <v>2616759</v>
      </c>
      <c r="P116" s="531">
        <v>44453128</v>
      </c>
      <c r="Q116" s="531">
        <v>41836369</v>
      </c>
      <c r="R116" s="531"/>
      <c r="S116" s="514">
        <v>-1279660</v>
      </c>
      <c r="U116" s="531"/>
      <c r="V116" s="516"/>
      <c r="W116" s="516"/>
      <c r="X116" s="516">
        <v>0</v>
      </c>
      <c r="Y116" s="518">
        <v>-25031</v>
      </c>
      <c r="Z116" s="516">
        <v>-25031</v>
      </c>
      <c r="AA116" s="513"/>
      <c r="AB116" s="517">
        <v>888</v>
      </c>
      <c r="AC116" s="517">
        <v>1692060</v>
      </c>
      <c r="AD116" s="518">
        <v>-104618</v>
      </c>
      <c r="AE116" s="518">
        <v>90003</v>
      </c>
      <c r="AF116" s="518">
        <v>-14615</v>
      </c>
      <c r="AG116" s="517">
        <v>2414</v>
      </c>
      <c r="AH116" s="517">
        <v>9994003</v>
      </c>
      <c r="AI116" s="518">
        <v>-668477</v>
      </c>
      <c r="AJ116" s="519">
        <v>700796</v>
      </c>
      <c r="AK116" s="518">
        <v>32319</v>
      </c>
      <c r="AL116" s="517">
        <v>94</v>
      </c>
      <c r="AM116" s="517">
        <v>634647</v>
      </c>
      <c r="AN116" s="518">
        <v>-39141</v>
      </c>
      <c r="AO116" s="518">
        <v>20227</v>
      </c>
      <c r="AP116" s="518">
        <v>-18914</v>
      </c>
      <c r="AQ116" s="517">
        <v>8</v>
      </c>
      <c r="AR116" s="517">
        <v>1105874</v>
      </c>
      <c r="AS116" s="518">
        <v>-31772</v>
      </c>
      <c r="AT116" s="518">
        <v>35392</v>
      </c>
      <c r="AU116" s="518">
        <v>3620</v>
      </c>
      <c r="AV116" s="517">
        <v>3</v>
      </c>
      <c r="AW116" s="517">
        <v>234976</v>
      </c>
      <c r="AX116" s="518">
        <v>-11918</v>
      </c>
      <c r="AY116" s="518">
        <v>9508</v>
      </c>
      <c r="AZ116" s="518">
        <v>-2410</v>
      </c>
      <c r="BA116" s="520">
        <v>0</v>
      </c>
      <c r="BB116" s="517">
        <v>58</v>
      </c>
      <c r="BC116" s="517">
        <v>1046470</v>
      </c>
      <c r="BD116" s="518">
        <v>-64622</v>
      </c>
      <c r="BE116" s="519">
        <v>38973</v>
      </c>
      <c r="BF116" s="518">
        <v>-25649</v>
      </c>
      <c r="BG116" s="517">
        <v>1</v>
      </c>
      <c r="BH116" s="517">
        <v>127592</v>
      </c>
      <c r="BI116" s="518">
        <v>-5423</v>
      </c>
      <c r="BJ116" s="518">
        <v>6041</v>
      </c>
      <c r="BK116" s="518">
        <v>618</v>
      </c>
      <c r="BL116" s="520">
        <v>-25031</v>
      </c>
      <c r="BM116" s="517">
        <v>0</v>
      </c>
      <c r="BN116" s="518">
        <v>-25031</v>
      </c>
      <c r="BO116" s="517">
        <v>0</v>
      </c>
      <c r="BP116" s="517">
        <v>0</v>
      </c>
      <c r="BQ116" s="517">
        <v>0</v>
      </c>
      <c r="BR116" s="517">
        <v>2508</v>
      </c>
      <c r="BS116" s="517">
        <v>10628650</v>
      </c>
      <c r="BT116" s="518">
        <v>721023</v>
      </c>
      <c r="BU116" s="521">
        <v>58</v>
      </c>
      <c r="BV116" s="521">
        <v>1046470</v>
      </c>
      <c r="BW116" s="516">
        <v>38973</v>
      </c>
    </row>
    <row r="117" spans="1:75">
      <c r="A117" s="491">
        <f t="shared" si="8"/>
        <v>2013</v>
      </c>
      <c r="B117" s="491">
        <v>6</v>
      </c>
      <c r="C117" s="522">
        <v>27392537</v>
      </c>
      <c r="D117" s="531">
        <v>2507501</v>
      </c>
      <c r="E117" s="531">
        <v>29900038</v>
      </c>
      <c r="F117" s="525">
        <v>14081738</v>
      </c>
      <c r="G117" s="525">
        <v>-46884</v>
      </c>
      <c r="H117" s="522">
        <v>14034854</v>
      </c>
      <c r="I117" s="525">
        <v>3975052</v>
      </c>
      <c r="J117" s="531">
        <v>-46189</v>
      </c>
      <c r="K117" s="531">
        <v>3928863</v>
      </c>
      <c r="L117" s="522">
        <v>227308</v>
      </c>
      <c r="M117" s="522">
        <v>2580583</v>
      </c>
      <c r="N117" s="522">
        <v>299844</v>
      </c>
      <c r="O117" s="531">
        <v>2880427</v>
      </c>
      <c r="P117" s="531">
        <v>50971490</v>
      </c>
      <c r="Q117" s="531">
        <v>48091063</v>
      </c>
      <c r="R117" s="531"/>
      <c r="S117" s="514">
        <v>-915863</v>
      </c>
      <c r="U117" s="531"/>
      <c r="V117" s="516"/>
      <c r="W117" s="516"/>
      <c r="X117" s="516">
        <v>0</v>
      </c>
      <c r="Y117" s="518">
        <v>13222</v>
      </c>
      <c r="Z117" s="516">
        <v>13222</v>
      </c>
      <c r="AA117" s="513"/>
      <c r="AB117" s="517">
        <v>888</v>
      </c>
      <c r="AC117" s="517">
        <v>1692060</v>
      </c>
      <c r="AD117" s="518">
        <v>-104618</v>
      </c>
      <c r="AE117" s="518">
        <v>90003</v>
      </c>
      <c r="AF117" s="518">
        <v>-14615</v>
      </c>
      <c r="AG117" s="517">
        <v>2414</v>
      </c>
      <c r="AH117" s="517">
        <v>13961681</v>
      </c>
      <c r="AI117" s="518">
        <v>-668477</v>
      </c>
      <c r="AJ117" s="519">
        <v>672370</v>
      </c>
      <c r="AK117" s="518">
        <v>3893</v>
      </c>
      <c r="AL117" s="517">
        <v>94</v>
      </c>
      <c r="AM117" s="517">
        <v>634647</v>
      </c>
      <c r="AN117" s="518">
        <v>-39141</v>
      </c>
      <c r="AO117" s="518">
        <v>48653</v>
      </c>
      <c r="AP117" s="518">
        <v>9512</v>
      </c>
      <c r="AQ117" s="517">
        <v>8</v>
      </c>
      <c r="AR117" s="517">
        <v>1105874</v>
      </c>
      <c r="AS117" s="518">
        <v>-31772</v>
      </c>
      <c r="AT117" s="518">
        <v>35392</v>
      </c>
      <c r="AU117" s="518">
        <v>3620</v>
      </c>
      <c r="AV117" s="517">
        <v>3</v>
      </c>
      <c r="AW117" s="517">
        <v>234976</v>
      </c>
      <c r="AX117" s="518">
        <v>-11918</v>
      </c>
      <c r="AY117" s="518">
        <v>9508</v>
      </c>
      <c r="AZ117" s="518">
        <v>-2410</v>
      </c>
      <c r="BA117" s="520">
        <v>0</v>
      </c>
      <c r="BB117" s="517">
        <v>58</v>
      </c>
      <c r="BC117" s="517">
        <v>867442</v>
      </c>
      <c r="BD117" s="518">
        <v>-64622</v>
      </c>
      <c r="BE117" s="519">
        <v>77226</v>
      </c>
      <c r="BF117" s="518">
        <v>12604</v>
      </c>
      <c r="BG117" s="517">
        <v>1</v>
      </c>
      <c r="BH117" s="517">
        <v>127592</v>
      </c>
      <c r="BI117" s="518">
        <v>-5423</v>
      </c>
      <c r="BJ117" s="518">
        <v>6041</v>
      </c>
      <c r="BK117" s="518">
        <v>618</v>
      </c>
      <c r="BL117" s="520">
        <v>13222</v>
      </c>
      <c r="BM117" s="517">
        <v>0</v>
      </c>
      <c r="BN117" s="518">
        <v>13222</v>
      </c>
      <c r="BO117" s="517">
        <v>0</v>
      </c>
      <c r="BP117" s="517">
        <v>0</v>
      </c>
      <c r="BQ117" s="517">
        <v>0</v>
      </c>
      <c r="BR117" s="517">
        <v>2508</v>
      </c>
      <c r="BS117" s="517">
        <v>14596328</v>
      </c>
      <c r="BT117" s="518">
        <v>721023</v>
      </c>
      <c r="BU117" s="521">
        <v>58</v>
      </c>
      <c r="BV117" s="521">
        <v>867442</v>
      </c>
      <c r="BW117" s="516">
        <v>77226</v>
      </c>
    </row>
    <row r="118" spans="1:75">
      <c r="A118" s="491">
        <f t="shared" si="8"/>
        <v>2013</v>
      </c>
      <c r="B118" s="491">
        <v>7</v>
      </c>
      <c r="C118" s="522">
        <v>30722863</v>
      </c>
      <c r="D118" s="531">
        <v>1427091</v>
      </c>
      <c r="E118" s="531">
        <v>32149954</v>
      </c>
      <c r="F118" s="525">
        <v>14651452</v>
      </c>
      <c r="G118" s="525">
        <v>-80312</v>
      </c>
      <c r="H118" s="522">
        <v>14571140</v>
      </c>
      <c r="I118" s="525">
        <v>4082553</v>
      </c>
      <c r="J118" s="531">
        <v>-93924</v>
      </c>
      <c r="K118" s="531">
        <v>3988629</v>
      </c>
      <c r="L118" s="522">
        <v>227419</v>
      </c>
      <c r="M118" s="522">
        <v>2738134</v>
      </c>
      <c r="N118" s="522">
        <v>324873</v>
      </c>
      <c r="O118" s="531">
        <v>3063007</v>
      </c>
      <c r="P118" s="531">
        <v>54000149</v>
      </c>
      <c r="Q118" s="531">
        <v>50937142</v>
      </c>
      <c r="R118" s="531"/>
      <c r="S118" s="514">
        <v>23450</v>
      </c>
      <c r="U118" s="531"/>
      <c r="V118" s="516"/>
      <c r="W118" s="516"/>
      <c r="X118" s="516">
        <v>0</v>
      </c>
      <c r="Y118" s="518">
        <v>13222</v>
      </c>
      <c r="Z118" s="516">
        <v>13222</v>
      </c>
      <c r="AA118" s="513"/>
      <c r="AB118" s="517">
        <v>888</v>
      </c>
      <c r="AC118" s="517">
        <v>1692060</v>
      </c>
      <c r="AD118" s="518">
        <v>-104618</v>
      </c>
      <c r="AE118" s="518">
        <v>90003</v>
      </c>
      <c r="AF118" s="518">
        <v>-14615</v>
      </c>
      <c r="AG118" s="517">
        <v>2414</v>
      </c>
      <c r="AH118" s="517">
        <v>13961681</v>
      </c>
      <c r="AI118" s="518">
        <v>-668477</v>
      </c>
      <c r="AJ118" s="519">
        <v>672370</v>
      </c>
      <c r="AK118" s="518">
        <v>3893</v>
      </c>
      <c r="AL118" s="517">
        <v>94</v>
      </c>
      <c r="AM118" s="517">
        <v>634647</v>
      </c>
      <c r="AN118" s="518">
        <v>-39141</v>
      </c>
      <c r="AO118" s="518">
        <v>48653</v>
      </c>
      <c r="AP118" s="518">
        <v>9512</v>
      </c>
      <c r="AQ118" s="517">
        <v>8</v>
      </c>
      <c r="AR118" s="517">
        <v>1105874</v>
      </c>
      <c r="AS118" s="518">
        <v>-31772</v>
      </c>
      <c r="AT118" s="518">
        <v>35392</v>
      </c>
      <c r="AU118" s="518">
        <v>3620</v>
      </c>
      <c r="AV118" s="517">
        <v>3</v>
      </c>
      <c r="AW118" s="517">
        <v>234976</v>
      </c>
      <c r="AX118" s="518">
        <v>-11918</v>
      </c>
      <c r="AY118" s="518">
        <v>9508</v>
      </c>
      <c r="AZ118" s="518">
        <v>-2410</v>
      </c>
      <c r="BA118" s="520">
        <v>0</v>
      </c>
      <c r="BB118" s="517">
        <v>58</v>
      </c>
      <c r="BC118" s="517">
        <v>867442</v>
      </c>
      <c r="BD118" s="518">
        <v>-64622</v>
      </c>
      <c r="BE118" s="519">
        <v>77226</v>
      </c>
      <c r="BF118" s="518">
        <v>12604</v>
      </c>
      <c r="BG118" s="517">
        <v>1</v>
      </c>
      <c r="BH118" s="517">
        <v>127592</v>
      </c>
      <c r="BI118" s="518">
        <v>-5423</v>
      </c>
      <c r="BJ118" s="518">
        <v>6041</v>
      </c>
      <c r="BK118" s="518">
        <v>618</v>
      </c>
      <c r="BL118" s="520">
        <v>13222</v>
      </c>
      <c r="BM118" s="517">
        <v>0</v>
      </c>
      <c r="BN118" s="518">
        <v>13222</v>
      </c>
      <c r="BO118" s="517">
        <v>0</v>
      </c>
      <c r="BP118" s="517">
        <v>0</v>
      </c>
      <c r="BQ118" s="517">
        <v>0</v>
      </c>
      <c r="BR118" s="517">
        <v>2508</v>
      </c>
      <c r="BS118" s="517">
        <v>14596328</v>
      </c>
      <c r="BT118" s="518">
        <v>721023</v>
      </c>
      <c r="BU118" s="521">
        <v>58</v>
      </c>
      <c r="BV118" s="521">
        <v>867442</v>
      </c>
      <c r="BW118" s="516">
        <v>77226</v>
      </c>
    </row>
    <row r="119" spans="1:75">
      <c r="A119" s="491">
        <f t="shared" si="8"/>
        <v>2013</v>
      </c>
      <c r="B119" s="491">
        <v>8</v>
      </c>
      <c r="C119" s="522">
        <v>32108061</v>
      </c>
      <c r="D119" s="531">
        <v>710839</v>
      </c>
      <c r="E119" s="531">
        <v>32818900</v>
      </c>
      <c r="F119" s="525">
        <v>15063650</v>
      </c>
      <c r="G119" s="525">
        <v>65267</v>
      </c>
      <c r="H119" s="522">
        <v>15128917</v>
      </c>
      <c r="I119" s="525">
        <v>4086352</v>
      </c>
      <c r="J119" s="531">
        <v>105984</v>
      </c>
      <c r="K119" s="531">
        <v>4192336</v>
      </c>
      <c r="L119" s="522">
        <v>227571</v>
      </c>
      <c r="M119" s="522">
        <v>2733268</v>
      </c>
      <c r="N119" s="522">
        <v>325131</v>
      </c>
      <c r="O119" s="531">
        <v>3058399</v>
      </c>
      <c r="P119" s="531">
        <v>55426123</v>
      </c>
      <c r="Q119" s="531">
        <v>52367724</v>
      </c>
      <c r="R119" s="531"/>
      <c r="S119" s="514">
        <v>13505</v>
      </c>
      <c r="U119" s="531"/>
      <c r="V119" s="516"/>
      <c r="W119" s="516"/>
      <c r="X119" s="516">
        <v>0</v>
      </c>
      <c r="Y119" s="518">
        <v>13222</v>
      </c>
      <c r="Z119" s="516">
        <v>13222</v>
      </c>
      <c r="AA119" s="513"/>
      <c r="AB119" s="517">
        <v>888</v>
      </c>
      <c r="AC119" s="517">
        <v>1692060</v>
      </c>
      <c r="AD119" s="518">
        <v>-104618</v>
      </c>
      <c r="AE119" s="518">
        <v>90003</v>
      </c>
      <c r="AF119" s="518">
        <v>-14615</v>
      </c>
      <c r="AG119" s="517">
        <v>2414</v>
      </c>
      <c r="AH119" s="517">
        <v>13961681</v>
      </c>
      <c r="AI119" s="518">
        <v>-668477</v>
      </c>
      <c r="AJ119" s="519">
        <v>672370</v>
      </c>
      <c r="AK119" s="518">
        <v>3893</v>
      </c>
      <c r="AL119" s="517">
        <v>94</v>
      </c>
      <c r="AM119" s="517">
        <v>634647</v>
      </c>
      <c r="AN119" s="518">
        <v>-39141</v>
      </c>
      <c r="AO119" s="518">
        <v>48653</v>
      </c>
      <c r="AP119" s="518">
        <v>9512</v>
      </c>
      <c r="AQ119" s="517">
        <v>8</v>
      </c>
      <c r="AR119" s="517">
        <v>1105874</v>
      </c>
      <c r="AS119" s="518">
        <v>-31772</v>
      </c>
      <c r="AT119" s="518">
        <v>35392</v>
      </c>
      <c r="AU119" s="518">
        <v>3620</v>
      </c>
      <c r="AV119" s="517">
        <v>3</v>
      </c>
      <c r="AW119" s="517">
        <v>234976</v>
      </c>
      <c r="AX119" s="518">
        <v>-11918</v>
      </c>
      <c r="AY119" s="518">
        <v>9508</v>
      </c>
      <c r="AZ119" s="518">
        <v>-2410</v>
      </c>
      <c r="BA119" s="520">
        <v>0</v>
      </c>
      <c r="BB119" s="517">
        <v>58</v>
      </c>
      <c r="BC119" s="517">
        <v>867442</v>
      </c>
      <c r="BD119" s="518">
        <v>-64622</v>
      </c>
      <c r="BE119" s="519">
        <v>77226</v>
      </c>
      <c r="BF119" s="518">
        <v>12604</v>
      </c>
      <c r="BG119" s="517">
        <v>1</v>
      </c>
      <c r="BH119" s="517">
        <v>127592</v>
      </c>
      <c r="BI119" s="518">
        <v>-5423</v>
      </c>
      <c r="BJ119" s="518">
        <v>6041</v>
      </c>
      <c r="BK119" s="518">
        <v>618</v>
      </c>
      <c r="BL119" s="520">
        <v>13222</v>
      </c>
      <c r="BM119" s="517">
        <v>0</v>
      </c>
      <c r="BN119" s="518">
        <v>13222</v>
      </c>
      <c r="BO119" s="517">
        <v>0</v>
      </c>
      <c r="BP119" s="517">
        <v>0</v>
      </c>
      <c r="BQ119" s="517">
        <v>0</v>
      </c>
      <c r="BR119" s="517">
        <v>2508</v>
      </c>
      <c r="BS119" s="517">
        <v>14596328</v>
      </c>
      <c r="BT119" s="518">
        <v>721023</v>
      </c>
      <c r="BU119" s="521">
        <v>58</v>
      </c>
      <c r="BV119" s="521">
        <v>867442</v>
      </c>
      <c r="BW119" s="516">
        <v>77226</v>
      </c>
    </row>
    <row r="120" spans="1:75">
      <c r="A120" s="491">
        <f t="shared" si="8"/>
        <v>2013</v>
      </c>
      <c r="B120" s="491">
        <v>9</v>
      </c>
      <c r="C120" s="522">
        <v>29018534</v>
      </c>
      <c r="D120" s="531">
        <v>-2961707</v>
      </c>
      <c r="E120" s="531">
        <v>26056827</v>
      </c>
      <c r="F120" s="525">
        <v>14408796</v>
      </c>
      <c r="G120" s="525">
        <v>-530004</v>
      </c>
      <c r="H120" s="522">
        <v>13878792</v>
      </c>
      <c r="I120" s="525">
        <v>3548780</v>
      </c>
      <c r="J120" s="531">
        <v>-93366</v>
      </c>
      <c r="K120" s="531">
        <v>3455414</v>
      </c>
      <c r="L120" s="522">
        <v>227792</v>
      </c>
      <c r="M120" s="522">
        <v>2437584</v>
      </c>
      <c r="N120" s="522">
        <v>290516</v>
      </c>
      <c r="O120" s="531">
        <v>2728100</v>
      </c>
      <c r="P120" s="531">
        <v>46346925</v>
      </c>
      <c r="Q120" s="531">
        <v>43618825</v>
      </c>
      <c r="R120" s="531"/>
      <c r="S120" s="514">
        <v>-570460</v>
      </c>
      <c r="U120" s="531"/>
      <c r="V120" s="516"/>
      <c r="W120" s="516"/>
      <c r="X120" s="516">
        <v>0</v>
      </c>
      <c r="Y120" s="518">
        <v>13222</v>
      </c>
      <c r="Z120" s="516">
        <v>13222</v>
      </c>
      <c r="AA120" s="513"/>
      <c r="AB120" s="517">
        <v>888</v>
      </c>
      <c r="AC120" s="517">
        <v>1692060</v>
      </c>
      <c r="AD120" s="518">
        <v>-104618</v>
      </c>
      <c r="AE120" s="518">
        <v>90003</v>
      </c>
      <c r="AF120" s="518">
        <v>-14615</v>
      </c>
      <c r="AG120" s="517">
        <v>2414</v>
      </c>
      <c r="AH120" s="517">
        <v>13961681</v>
      </c>
      <c r="AI120" s="518">
        <v>-668477</v>
      </c>
      <c r="AJ120" s="519">
        <v>672370</v>
      </c>
      <c r="AK120" s="518">
        <v>3893</v>
      </c>
      <c r="AL120" s="517">
        <v>94</v>
      </c>
      <c r="AM120" s="517">
        <v>634647</v>
      </c>
      <c r="AN120" s="518">
        <v>-39141</v>
      </c>
      <c r="AO120" s="518">
        <v>48653</v>
      </c>
      <c r="AP120" s="518">
        <v>9512</v>
      </c>
      <c r="AQ120" s="517">
        <v>8</v>
      </c>
      <c r="AR120" s="517">
        <v>1105874</v>
      </c>
      <c r="AS120" s="518">
        <v>-31772</v>
      </c>
      <c r="AT120" s="518">
        <v>35392</v>
      </c>
      <c r="AU120" s="518">
        <v>3620</v>
      </c>
      <c r="AV120" s="517">
        <v>3</v>
      </c>
      <c r="AW120" s="517">
        <v>234976</v>
      </c>
      <c r="AX120" s="518">
        <v>-11918</v>
      </c>
      <c r="AY120" s="518">
        <v>9508</v>
      </c>
      <c r="AZ120" s="518">
        <v>-2410</v>
      </c>
      <c r="BA120" s="520">
        <v>0</v>
      </c>
      <c r="BB120" s="517">
        <v>58</v>
      </c>
      <c r="BC120" s="517">
        <v>867442</v>
      </c>
      <c r="BD120" s="518">
        <v>-64622</v>
      </c>
      <c r="BE120" s="519">
        <v>77226</v>
      </c>
      <c r="BF120" s="518">
        <v>12604</v>
      </c>
      <c r="BG120" s="517">
        <v>1</v>
      </c>
      <c r="BH120" s="517">
        <v>127592</v>
      </c>
      <c r="BI120" s="518">
        <v>-5423</v>
      </c>
      <c r="BJ120" s="518">
        <v>6041</v>
      </c>
      <c r="BK120" s="518">
        <v>618</v>
      </c>
      <c r="BL120" s="520">
        <v>13222</v>
      </c>
      <c r="BM120" s="517">
        <v>0</v>
      </c>
      <c r="BN120" s="518">
        <v>13222</v>
      </c>
      <c r="BO120" s="517">
        <v>0</v>
      </c>
      <c r="BP120" s="517">
        <v>0</v>
      </c>
      <c r="BQ120" s="517">
        <v>0</v>
      </c>
      <c r="BR120" s="517">
        <v>2508</v>
      </c>
      <c r="BS120" s="517">
        <v>14596328</v>
      </c>
      <c r="BT120" s="518">
        <v>721023</v>
      </c>
      <c r="BU120" s="521">
        <v>58</v>
      </c>
      <c r="BV120" s="521">
        <v>867442</v>
      </c>
      <c r="BW120" s="516">
        <v>77226</v>
      </c>
    </row>
    <row r="121" spans="1:75">
      <c r="A121" s="491">
        <f t="shared" si="8"/>
        <v>2013</v>
      </c>
      <c r="B121" s="491">
        <v>10</v>
      </c>
      <c r="C121" s="522">
        <v>23664316</v>
      </c>
      <c r="D121" s="531">
        <v>-2542431</v>
      </c>
      <c r="E121" s="531">
        <v>21121885</v>
      </c>
      <c r="F121" s="525">
        <v>13460678</v>
      </c>
      <c r="G121" s="525">
        <v>-261505</v>
      </c>
      <c r="H121" s="522">
        <v>13199173</v>
      </c>
      <c r="I121" s="525">
        <v>3361239</v>
      </c>
      <c r="J121" s="531">
        <v>-36823</v>
      </c>
      <c r="K121" s="531">
        <v>3324416</v>
      </c>
      <c r="L121" s="522">
        <v>227963</v>
      </c>
      <c r="M121" s="522">
        <v>2209430</v>
      </c>
      <c r="N121" s="522">
        <v>261341</v>
      </c>
      <c r="O121" s="531">
        <v>2470771</v>
      </c>
      <c r="P121" s="531">
        <v>40344208</v>
      </c>
      <c r="Q121" s="531">
        <v>37873437</v>
      </c>
      <c r="R121" s="531"/>
      <c r="S121" s="514">
        <v>-25628</v>
      </c>
      <c r="U121" s="531"/>
      <c r="V121" s="516"/>
      <c r="W121" s="516"/>
      <c r="X121" s="516">
        <v>0</v>
      </c>
      <c r="Y121" s="518">
        <v>-25031</v>
      </c>
      <c r="Z121" s="516">
        <v>-25031</v>
      </c>
      <c r="AA121" s="513"/>
      <c r="AB121" s="517">
        <v>888</v>
      </c>
      <c r="AC121" s="517">
        <v>1692060</v>
      </c>
      <c r="AD121" s="518">
        <v>-104618</v>
      </c>
      <c r="AE121" s="518">
        <v>90003</v>
      </c>
      <c r="AF121" s="518">
        <v>-14615</v>
      </c>
      <c r="AG121" s="517">
        <v>2414</v>
      </c>
      <c r="AH121" s="517">
        <v>9994003</v>
      </c>
      <c r="AI121" s="518">
        <v>-668477</v>
      </c>
      <c r="AJ121" s="519">
        <v>700796</v>
      </c>
      <c r="AK121" s="518">
        <v>32319</v>
      </c>
      <c r="AL121" s="517">
        <v>94</v>
      </c>
      <c r="AM121" s="517">
        <v>634647</v>
      </c>
      <c r="AN121" s="518">
        <v>-39141</v>
      </c>
      <c r="AO121" s="518">
        <v>20227</v>
      </c>
      <c r="AP121" s="518">
        <v>-18914</v>
      </c>
      <c r="AQ121" s="517">
        <v>8</v>
      </c>
      <c r="AR121" s="517">
        <v>1105874</v>
      </c>
      <c r="AS121" s="518">
        <v>-31772</v>
      </c>
      <c r="AT121" s="518">
        <v>35392</v>
      </c>
      <c r="AU121" s="518">
        <v>3620</v>
      </c>
      <c r="AV121" s="517">
        <v>3</v>
      </c>
      <c r="AW121" s="517">
        <v>234976</v>
      </c>
      <c r="AX121" s="518">
        <v>-11918</v>
      </c>
      <c r="AY121" s="518">
        <v>9508</v>
      </c>
      <c r="AZ121" s="518">
        <v>-2410</v>
      </c>
      <c r="BA121" s="520">
        <v>0</v>
      </c>
      <c r="BB121" s="517">
        <v>58</v>
      </c>
      <c r="BC121" s="517">
        <v>1046470</v>
      </c>
      <c r="BD121" s="518">
        <v>-64622</v>
      </c>
      <c r="BE121" s="519">
        <v>38973</v>
      </c>
      <c r="BF121" s="518">
        <v>-25649</v>
      </c>
      <c r="BG121" s="517">
        <v>1</v>
      </c>
      <c r="BH121" s="517">
        <v>127592</v>
      </c>
      <c r="BI121" s="518">
        <v>-5423</v>
      </c>
      <c r="BJ121" s="518">
        <v>6041</v>
      </c>
      <c r="BK121" s="518">
        <v>618</v>
      </c>
      <c r="BL121" s="520">
        <v>-25031</v>
      </c>
      <c r="BM121" s="517">
        <v>0</v>
      </c>
      <c r="BN121" s="518">
        <v>-25031</v>
      </c>
      <c r="BO121" s="517">
        <v>0</v>
      </c>
      <c r="BP121" s="517">
        <v>0</v>
      </c>
      <c r="BQ121" s="517">
        <v>0</v>
      </c>
      <c r="BR121" s="517">
        <v>2508</v>
      </c>
      <c r="BS121" s="517">
        <v>10628650</v>
      </c>
      <c r="BT121" s="518">
        <v>721023</v>
      </c>
      <c r="BU121" s="521">
        <v>58</v>
      </c>
      <c r="BV121" s="521">
        <v>1046470</v>
      </c>
      <c r="BW121" s="516">
        <v>38973</v>
      </c>
    </row>
    <row r="122" spans="1:75">
      <c r="A122" s="491">
        <f t="shared" si="8"/>
        <v>2013</v>
      </c>
      <c r="B122" s="491">
        <v>11</v>
      </c>
      <c r="C122" s="522">
        <v>20186484</v>
      </c>
      <c r="D122" s="531">
        <v>-1101086</v>
      </c>
      <c r="E122" s="531">
        <v>19085398</v>
      </c>
      <c r="F122" s="525">
        <v>12138274</v>
      </c>
      <c r="G122" s="525">
        <v>230870</v>
      </c>
      <c r="H122" s="522">
        <v>12369144</v>
      </c>
      <c r="I122" s="525">
        <v>3178934</v>
      </c>
      <c r="J122" s="531">
        <v>137732</v>
      </c>
      <c r="K122" s="531">
        <v>3316666</v>
      </c>
      <c r="L122" s="522">
        <v>228143</v>
      </c>
      <c r="M122" s="522">
        <v>2093412</v>
      </c>
      <c r="N122" s="522">
        <v>226669</v>
      </c>
      <c r="O122" s="531">
        <v>2320081</v>
      </c>
      <c r="P122" s="531">
        <v>37319432</v>
      </c>
      <c r="Q122" s="531">
        <v>34999351</v>
      </c>
      <c r="R122" s="531"/>
      <c r="S122" s="514">
        <v>319938</v>
      </c>
      <c r="U122" s="531"/>
      <c r="V122" s="516"/>
      <c r="W122" s="516"/>
      <c r="X122" s="516">
        <v>0</v>
      </c>
      <c r="Y122" s="518">
        <v>-25031</v>
      </c>
      <c r="Z122" s="516">
        <v>-25031</v>
      </c>
      <c r="AA122" s="513"/>
      <c r="AB122" s="517">
        <v>888</v>
      </c>
      <c r="AC122" s="517">
        <v>1692060</v>
      </c>
      <c r="AD122" s="518">
        <v>-104618</v>
      </c>
      <c r="AE122" s="518">
        <v>90003</v>
      </c>
      <c r="AF122" s="518">
        <v>-14615</v>
      </c>
      <c r="AG122" s="517">
        <v>2414</v>
      </c>
      <c r="AH122" s="517">
        <v>9994003</v>
      </c>
      <c r="AI122" s="518">
        <v>-668477</v>
      </c>
      <c r="AJ122" s="519">
        <v>700796</v>
      </c>
      <c r="AK122" s="518">
        <v>32319</v>
      </c>
      <c r="AL122" s="517">
        <v>94</v>
      </c>
      <c r="AM122" s="517">
        <v>634647</v>
      </c>
      <c r="AN122" s="518">
        <v>-39141</v>
      </c>
      <c r="AO122" s="518">
        <v>20227</v>
      </c>
      <c r="AP122" s="518">
        <v>-18914</v>
      </c>
      <c r="AQ122" s="517">
        <v>8</v>
      </c>
      <c r="AR122" s="517">
        <v>1105874</v>
      </c>
      <c r="AS122" s="518">
        <v>-31772</v>
      </c>
      <c r="AT122" s="518">
        <v>35392</v>
      </c>
      <c r="AU122" s="518">
        <v>3620</v>
      </c>
      <c r="AV122" s="517">
        <v>3</v>
      </c>
      <c r="AW122" s="517">
        <v>234976</v>
      </c>
      <c r="AX122" s="518">
        <v>-11918</v>
      </c>
      <c r="AY122" s="518">
        <v>9508</v>
      </c>
      <c r="AZ122" s="518">
        <v>-2410</v>
      </c>
      <c r="BA122" s="520">
        <v>0</v>
      </c>
      <c r="BB122" s="517">
        <v>58</v>
      </c>
      <c r="BC122" s="517">
        <v>1046470</v>
      </c>
      <c r="BD122" s="518">
        <v>-64622</v>
      </c>
      <c r="BE122" s="519">
        <v>38973</v>
      </c>
      <c r="BF122" s="518">
        <v>-25649</v>
      </c>
      <c r="BG122" s="517">
        <v>1</v>
      </c>
      <c r="BH122" s="517">
        <v>127592</v>
      </c>
      <c r="BI122" s="518">
        <v>-5423</v>
      </c>
      <c r="BJ122" s="518">
        <v>6041</v>
      </c>
      <c r="BK122" s="518">
        <v>618</v>
      </c>
      <c r="BL122" s="520">
        <v>-25031</v>
      </c>
      <c r="BM122" s="517">
        <v>0</v>
      </c>
      <c r="BN122" s="518">
        <v>-25031</v>
      </c>
      <c r="BO122" s="517">
        <v>0</v>
      </c>
      <c r="BP122" s="517">
        <v>0</v>
      </c>
      <c r="BQ122" s="517">
        <v>0</v>
      </c>
      <c r="BR122" s="517">
        <v>2508</v>
      </c>
      <c r="BS122" s="517">
        <v>10628650</v>
      </c>
      <c r="BT122" s="518">
        <v>721023</v>
      </c>
      <c r="BU122" s="521">
        <v>58</v>
      </c>
      <c r="BV122" s="521">
        <v>1046470</v>
      </c>
      <c r="BW122" s="516">
        <v>38973</v>
      </c>
    </row>
    <row r="123" spans="1:75">
      <c r="A123" s="491">
        <f t="shared" si="8"/>
        <v>2013</v>
      </c>
      <c r="B123" s="491">
        <v>12</v>
      </c>
      <c r="C123" s="522">
        <v>21603539</v>
      </c>
      <c r="D123" s="531">
        <v>1913519</v>
      </c>
      <c r="E123" s="531">
        <v>23517058</v>
      </c>
      <c r="F123" s="525">
        <v>12062012</v>
      </c>
      <c r="G123" s="525">
        <v>489349</v>
      </c>
      <c r="H123" s="522">
        <v>12551361</v>
      </c>
      <c r="I123" s="525">
        <v>2948961</v>
      </c>
      <c r="J123" s="531">
        <v>-16185</v>
      </c>
      <c r="K123" s="531">
        <v>2932776</v>
      </c>
      <c r="L123" s="522">
        <v>228289</v>
      </c>
      <c r="M123" s="522">
        <v>2397032</v>
      </c>
      <c r="N123" s="522">
        <v>247712</v>
      </c>
      <c r="O123" s="531">
        <v>2644744</v>
      </c>
      <c r="P123" s="531">
        <v>41874228</v>
      </c>
      <c r="Q123" s="531">
        <v>39229484</v>
      </c>
      <c r="R123" s="531"/>
      <c r="S123" s="514">
        <v>630079</v>
      </c>
      <c r="U123" s="531"/>
      <c r="V123" s="516"/>
      <c r="W123" s="516"/>
      <c r="X123" s="516">
        <v>0</v>
      </c>
      <c r="Y123" s="518">
        <v>-25031</v>
      </c>
      <c r="Z123" s="516">
        <v>-25031</v>
      </c>
      <c r="AA123" s="513"/>
      <c r="AB123" s="517">
        <v>888</v>
      </c>
      <c r="AC123" s="517">
        <v>1692060</v>
      </c>
      <c r="AD123" s="518">
        <v>-104618</v>
      </c>
      <c r="AE123" s="518">
        <v>90003</v>
      </c>
      <c r="AF123" s="518">
        <v>-14615</v>
      </c>
      <c r="AG123" s="517">
        <v>2414</v>
      </c>
      <c r="AH123" s="517">
        <v>9994003</v>
      </c>
      <c r="AI123" s="518">
        <v>-668477</v>
      </c>
      <c r="AJ123" s="519">
        <v>700796</v>
      </c>
      <c r="AK123" s="518">
        <v>32319</v>
      </c>
      <c r="AL123" s="517">
        <v>94</v>
      </c>
      <c r="AM123" s="517">
        <v>634647</v>
      </c>
      <c r="AN123" s="518">
        <v>-39141</v>
      </c>
      <c r="AO123" s="518">
        <v>20227</v>
      </c>
      <c r="AP123" s="518">
        <v>-18914</v>
      </c>
      <c r="AQ123" s="517">
        <v>8</v>
      </c>
      <c r="AR123" s="517">
        <v>1105874</v>
      </c>
      <c r="AS123" s="518">
        <v>-31772</v>
      </c>
      <c r="AT123" s="518">
        <v>35392</v>
      </c>
      <c r="AU123" s="518">
        <v>3620</v>
      </c>
      <c r="AV123" s="517">
        <v>3</v>
      </c>
      <c r="AW123" s="517">
        <v>234976</v>
      </c>
      <c r="AX123" s="518">
        <v>-11918</v>
      </c>
      <c r="AY123" s="518">
        <v>9508</v>
      </c>
      <c r="AZ123" s="518">
        <v>-2410</v>
      </c>
      <c r="BA123" s="520">
        <v>0</v>
      </c>
      <c r="BB123" s="517">
        <v>58</v>
      </c>
      <c r="BC123" s="517">
        <v>1046470</v>
      </c>
      <c r="BD123" s="518">
        <v>-64622</v>
      </c>
      <c r="BE123" s="519">
        <v>38973</v>
      </c>
      <c r="BF123" s="518">
        <v>-25649</v>
      </c>
      <c r="BG123" s="517">
        <v>1</v>
      </c>
      <c r="BH123" s="517">
        <v>127592</v>
      </c>
      <c r="BI123" s="518">
        <v>-5423</v>
      </c>
      <c r="BJ123" s="518">
        <v>6041</v>
      </c>
      <c r="BK123" s="518">
        <v>618</v>
      </c>
      <c r="BL123" s="520">
        <v>-25031</v>
      </c>
      <c r="BM123" s="517">
        <v>0</v>
      </c>
      <c r="BN123" s="518">
        <v>-25031</v>
      </c>
      <c r="BO123" s="517">
        <v>0</v>
      </c>
      <c r="BP123" s="517">
        <v>0</v>
      </c>
      <c r="BQ123" s="517">
        <v>0</v>
      </c>
      <c r="BR123" s="517">
        <v>2508</v>
      </c>
      <c r="BS123" s="517">
        <v>10628650</v>
      </c>
      <c r="BT123" s="518">
        <v>721023</v>
      </c>
      <c r="BU123" s="521">
        <v>58</v>
      </c>
      <c r="BV123" s="521">
        <v>1046470</v>
      </c>
      <c r="BW123" s="516">
        <v>38973</v>
      </c>
    </row>
    <row r="124" spans="1:75">
      <c r="B124" s="492" t="s">
        <v>112</v>
      </c>
      <c r="C124" s="525">
        <v>296141956</v>
      </c>
      <c r="D124" s="513">
        <v>1209294</v>
      </c>
      <c r="E124" s="513">
        <v>297351250</v>
      </c>
      <c r="F124" s="513">
        <v>156280141</v>
      </c>
      <c r="G124" s="513">
        <v>892101</v>
      </c>
      <c r="H124" s="531">
        <v>157172242</v>
      </c>
      <c r="I124" s="513">
        <v>40312443</v>
      </c>
      <c r="J124" s="513">
        <v>59759</v>
      </c>
      <c r="K124" s="513">
        <v>40372202</v>
      </c>
      <c r="L124" s="531">
        <v>2727563</v>
      </c>
      <c r="M124" s="531">
        <v>28450716</v>
      </c>
      <c r="N124" s="531">
        <v>3216787</v>
      </c>
      <c r="O124" s="531">
        <v>31667503</v>
      </c>
      <c r="P124" s="531">
        <v>529290760</v>
      </c>
      <c r="Q124" s="531">
        <v>497623257</v>
      </c>
      <c r="R124" s="531"/>
      <c r="S124" s="514">
        <v>-1299590</v>
      </c>
      <c r="U124" s="531"/>
      <c r="V124" s="531"/>
      <c r="W124" s="531"/>
      <c r="X124" s="516">
        <v>0</v>
      </c>
      <c r="Y124" s="531">
        <v>-147360</v>
      </c>
      <c r="Z124" s="531">
        <v>-147360</v>
      </c>
      <c r="AA124" s="513"/>
      <c r="AB124" s="533"/>
      <c r="AC124" s="533">
        <v>20304720</v>
      </c>
      <c r="AD124" s="534">
        <v>-1255416</v>
      </c>
      <c r="AE124" s="534">
        <v>1080036</v>
      </c>
      <c r="AF124" s="534">
        <v>-175380</v>
      </c>
      <c r="AG124" s="533"/>
      <c r="AH124" s="533">
        <v>135798748</v>
      </c>
      <c r="AI124" s="534">
        <v>-8021724</v>
      </c>
      <c r="AJ124" s="535">
        <v>8295848</v>
      </c>
      <c r="AK124" s="534">
        <v>274124</v>
      </c>
      <c r="AL124" s="533"/>
      <c r="AM124" s="533">
        <v>7615764</v>
      </c>
      <c r="AN124" s="534">
        <v>-469692</v>
      </c>
      <c r="AO124" s="534">
        <v>356428</v>
      </c>
      <c r="AP124" s="534">
        <v>-113264</v>
      </c>
      <c r="AQ124" s="533"/>
      <c r="AR124" s="533">
        <v>13270488</v>
      </c>
      <c r="AS124" s="534">
        <v>-381264</v>
      </c>
      <c r="AT124" s="534">
        <v>424704</v>
      </c>
      <c r="AU124" s="534">
        <v>43440</v>
      </c>
      <c r="AV124" s="533"/>
      <c r="AW124" s="533">
        <v>2819712</v>
      </c>
      <c r="AX124" s="534">
        <v>-143016</v>
      </c>
      <c r="AY124" s="534">
        <v>114096</v>
      </c>
      <c r="AZ124" s="534">
        <v>-28920</v>
      </c>
      <c r="BA124" s="536">
        <v>0</v>
      </c>
      <c r="BB124" s="533"/>
      <c r="BC124" s="533">
        <v>11841528</v>
      </c>
      <c r="BD124" s="534">
        <v>-775464</v>
      </c>
      <c r="BE124" s="535">
        <v>620688</v>
      </c>
      <c r="BF124" s="534">
        <v>-154776</v>
      </c>
      <c r="BG124" s="533"/>
      <c r="BH124" s="533">
        <v>1531104</v>
      </c>
      <c r="BI124" s="534">
        <v>-65076</v>
      </c>
      <c r="BJ124" s="534">
        <v>72492</v>
      </c>
      <c r="BK124" s="534">
        <v>7416</v>
      </c>
      <c r="BL124" s="536">
        <v>-147360</v>
      </c>
      <c r="BM124" s="517">
        <v>0</v>
      </c>
      <c r="BN124" s="534">
        <v>-147360</v>
      </c>
      <c r="BO124" s="517">
        <v>0</v>
      </c>
      <c r="BP124" s="517">
        <v>0</v>
      </c>
      <c r="BQ124" s="517">
        <v>0</v>
      </c>
      <c r="BS124" s="533">
        <v>143414512</v>
      </c>
      <c r="BT124" s="534">
        <v>8652276</v>
      </c>
      <c r="BV124" s="533">
        <v>11841528</v>
      </c>
      <c r="BW124" s="534">
        <v>620688</v>
      </c>
    </row>
    <row r="125" spans="1:75">
      <c r="A125" s="491">
        <f t="shared" ref="A125:A136" si="9">A112+1</f>
        <v>2014</v>
      </c>
      <c r="B125" s="491">
        <v>1</v>
      </c>
      <c r="C125" s="522">
        <v>26528599</v>
      </c>
      <c r="D125" s="531">
        <v>1309876</v>
      </c>
      <c r="E125" s="531">
        <v>27838475</v>
      </c>
      <c r="F125" s="525">
        <v>12662114</v>
      </c>
      <c r="G125" s="525">
        <v>-1680534</v>
      </c>
      <c r="H125" s="522">
        <v>10981580</v>
      </c>
      <c r="I125" s="525">
        <v>2931936</v>
      </c>
      <c r="J125" s="531">
        <v>-248250</v>
      </c>
      <c r="K125" s="531">
        <v>2683686</v>
      </c>
      <c r="L125" s="522">
        <v>228636</v>
      </c>
      <c r="M125" s="522">
        <v>2717219</v>
      </c>
      <c r="N125" s="522">
        <v>280283</v>
      </c>
      <c r="O125" s="531">
        <v>2997502</v>
      </c>
      <c r="P125" s="531">
        <v>44729879</v>
      </c>
      <c r="Q125" s="531">
        <v>41732377</v>
      </c>
      <c r="R125" s="531"/>
      <c r="S125" s="514">
        <v>-7822</v>
      </c>
      <c r="U125" s="531"/>
      <c r="V125" s="516"/>
      <c r="W125" s="516"/>
      <c r="X125" s="516">
        <v>0</v>
      </c>
      <c r="Y125" s="518">
        <v>-25031</v>
      </c>
      <c r="Z125" s="516">
        <v>-25031</v>
      </c>
      <c r="AA125" s="513"/>
      <c r="AB125" s="517">
        <v>888</v>
      </c>
      <c r="AC125" s="517">
        <v>1692060</v>
      </c>
      <c r="AD125" s="518">
        <v>-104618</v>
      </c>
      <c r="AE125" s="518">
        <v>90003</v>
      </c>
      <c r="AF125" s="518">
        <v>-14615</v>
      </c>
      <c r="AG125" s="517">
        <v>2414</v>
      </c>
      <c r="AH125" s="517">
        <v>9994003</v>
      </c>
      <c r="AI125" s="518">
        <v>-668477</v>
      </c>
      <c r="AJ125" s="519">
        <v>700796</v>
      </c>
      <c r="AK125" s="518">
        <v>32319</v>
      </c>
      <c r="AL125" s="517">
        <v>94</v>
      </c>
      <c r="AM125" s="517">
        <v>634647</v>
      </c>
      <c r="AN125" s="518">
        <v>-39141</v>
      </c>
      <c r="AO125" s="518">
        <v>20227</v>
      </c>
      <c r="AP125" s="518">
        <v>-18914</v>
      </c>
      <c r="AQ125" s="517">
        <v>8</v>
      </c>
      <c r="AR125" s="517">
        <v>1105874</v>
      </c>
      <c r="AS125" s="518">
        <v>-31772</v>
      </c>
      <c r="AT125" s="518">
        <v>35392</v>
      </c>
      <c r="AU125" s="518">
        <v>3620</v>
      </c>
      <c r="AV125" s="517">
        <v>3</v>
      </c>
      <c r="AW125" s="517">
        <v>234976</v>
      </c>
      <c r="AX125" s="518">
        <v>-11918</v>
      </c>
      <c r="AY125" s="518">
        <v>9508</v>
      </c>
      <c r="AZ125" s="518">
        <v>-2410</v>
      </c>
      <c r="BA125" s="520">
        <v>0</v>
      </c>
      <c r="BB125" s="517">
        <v>58</v>
      </c>
      <c r="BC125" s="517">
        <v>1046470</v>
      </c>
      <c r="BD125" s="518">
        <v>-64622</v>
      </c>
      <c r="BE125" s="519">
        <v>38973</v>
      </c>
      <c r="BF125" s="518">
        <v>-25649</v>
      </c>
      <c r="BG125" s="517">
        <v>1</v>
      </c>
      <c r="BH125" s="517">
        <v>127592</v>
      </c>
      <c r="BI125" s="518">
        <v>-5423</v>
      </c>
      <c r="BJ125" s="518">
        <v>6041</v>
      </c>
      <c r="BK125" s="518">
        <v>618</v>
      </c>
      <c r="BL125" s="520">
        <v>-25031</v>
      </c>
      <c r="BM125" s="517">
        <v>0</v>
      </c>
      <c r="BN125" s="518">
        <v>-25031</v>
      </c>
      <c r="BO125" s="517">
        <v>0</v>
      </c>
      <c r="BP125" s="517">
        <v>0</v>
      </c>
      <c r="BQ125" s="517">
        <v>0</v>
      </c>
      <c r="BR125" s="517">
        <v>2508</v>
      </c>
      <c r="BS125" s="517">
        <v>10628650</v>
      </c>
      <c r="BT125" s="518">
        <v>721023</v>
      </c>
      <c r="BU125" s="521">
        <v>58</v>
      </c>
      <c r="BV125" s="521">
        <v>1046470</v>
      </c>
      <c r="BW125" s="516">
        <v>38973</v>
      </c>
    </row>
    <row r="126" spans="1:75">
      <c r="A126" s="491">
        <f t="shared" si="9"/>
        <v>2014</v>
      </c>
      <c r="B126" s="491">
        <v>2</v>
      </c>
      <c r="C126" s="522">
        <v>24366790</v>
      </c>
      <c r="D126" s="531">
        <v>-2163892</v>
      </c>
      <c r="E126" s="531">
        <v>22202898</v>
      </c>
      <c r="F126" s="525">
        <v>11920675</v>
      </c>
      <c r="G126" s="525">
        <v>-543145</v>
      </c>
      <c r="H126" s="522">
        <v>11377530</v>
      </c>
      <c r="I126" s="525">
        <v>2841158</v>
      </c>
      <c r="J126" s="531">
        <v>-13612</v>
      </c>
      <c r="K126" s="531">
        <v>2827546</v>
      </c>
      <c r="L126" s="522">
        <v>228811</v>
      </c>
      <c r="M126" s="522">
        <v>2255415</v>
      </c>
      <c r="N126" s="522">
        <v>233957</v>
      </c>
      <c r="O126" s="531">
        <v>2489372</v>
      </c>
      <c r="P126" s="531">
        <v>39126157</v>
      </c>
      <c r="Q126" s="531">
        <v>36636785</v>
      </c>
      <c r="R126" s="531"/>
      <c r="S126" s="514">
        <v>-173527</v>
      </c>
      <c r="U126" s="531"/>
      <c r="V126" s="516"/>
      <c r="W126" s="516"/>
      <c r="X126" s="516">
        <v>0</v>
      </c>
      <c r="Y126" s="518">
        <v>-25031</v>
      </c>
      <c r="Z126" s="516">
        <v>-25031</v>
      </c>
      <c r="AA126" s="513"/>
      <c r="AB126" s="517">
        <v>888</v>
      </c>
      <c r="AC126" s="517">
        <v>1692060</v>
      </c>
      <c r="AD126" s="518">
        <v>-104618</v>
      </c>
      <c r="AE126" s="518">
        <v>90003</v>
      </c>
      <c r="AF126" s="518">
        <v>-14615</v>
      </c>
      <c r="AG126" s="517">
        <v>2414</v>
      </c>
      <c r="AH126" s="517">
        <v>9994003</v>
      </c>
      <c r="AI126" s="518">
        <v>-668477</v>
      </c>
      <c r="AJ126" s="519">
        <v>700796</v>
      </c>
      <c r="AK126" s="518">
        <v>32319</v>
      </c>
      <c r="AL126" s="517">
        <v>94</v>
      </c>
      <c r="AM126" s="517">
        <v>634647</v>
      </c>
      <c r="AN126" s="518">
        <v>-39141</v>
      </c>
      <c r="AO126" s="518">
        <v>20227</v>
      </c>
      <c r="AP126" s="518">
        <v>-18914</v>
      </c>
      <c r="AQ126" s="517">
        <v>8</v>
      </c>
      <c r="AR126" s="517">
        <v>1105874</v>
      </c>
      <c r="AS126" s="518">
        <v>-31772</v>
      </c>
      <c r="AT126" s="518">
        <v>35392</v>
      </c>
      <c r="AU126" s="518">
        <v>3620</v>
      </c>
      <c r="AV126" s="517">
        <v>3</v>
      </c>
      <c r="AW126" s="517">
        <v>234976</v>
      </c>
      <c r="AX126" s="518">
        <v>-11918</v>
      </c>
      <c r="AY126" s="518">
        <v>9508</v>
      </c>
      <c r="AZ126" s="518">
        <v>-2410</v>
      </c>
      <c r="BA126" s="520">
        <v>0</v>
      </c>
      <c r="BB126" s="517">
        <v>58</v>
      </c>
      <c r="BC126" s="517">
        <v>1046470</v>
      </c>
      <c r="BD126" s="518">
        <v>-64622</v>
      </c>
      <c r="BE126" s="519">
        <v>38973</v>
      </c>
      <c r="BF126" s="518">
        <v>-25649</v>
      </c>
      <c r="BG126" s="517">
        <v>1</v>
      </c>
      <c r="BH126" s="517">
        <v>127592</v>
      </c>
      <c r="BI126" s="518">
        <v>-5423</v>
      </c>
      <c r="BJ126" s="518">
        <v>6041</v>
      </c>
      <c r="BK126" s="518">
        <v>618</v>
      </c>
      <c r="BL126" s="520">
        <v>-25031</v>
      </c>
      <c r="BM126" s="517">
        <v>0</v>
      </c>
      <c r="BN126" s="518">
        <v>-25031</v>
      </c>
      <c r="BO126" s="517">
        <v>0</v>
      </c>
      <c r="BP126" s="517">
        <v>0</v>
      </c>
      <c r="BQ126" s="517">
        <v>0</v>
      </c>
      <c r="BR126" s="517">
        <v>2508</v>
      </c>
      <c r="BS126" s="517">
        <v>10628650</v>
      </c>
      <c r="BT126" s="518">
        <v>721023</v>
      </c>
      <c r="BU126" s="521">
        <v>58</v>
      </c>
      <c r="BV126" s="521">
        <v>1046470</v>
      </c>
      <c r="BW126" s="516">
        <v>38973</v>
      </c>
    </row>
    <row r="127" spans="1:75">
      <c r="A127" s="491">
        <f t="shared" si="9"/>
        <v>2014</v>
      </c>
      <c r="B127" s="491">
        <v>3</v>
      </c>
      <c r="C127" s="522">
        <v>20253609</v>
      </c>
      <c r="D127" s="531">
        <v>-593776</v>
      </c>
      <c r="E127" s="531">
        <v>19659833</v>
      </c>
      <c r="F127" s="525">
        <v>11796860</v>
      </c>
      <c r="G127" s="525">
        <v>977529</v>
      </c>
      <c r="H127" s="522">
        <v>12774389</v>
      </c>
      <c r="I127" s="525">
        <v>2927487</v>
      </c>
      <c r="J127" s="531">
        <v>146462</v>
      </c>
      <c r="K127" s="531">
        <v>3073949</v>
      </c>
      <c r="L127" s="522">
        <v>229010</v>
      </c>
      <c r="M127" s="522">
        <v>2227858</v>
      </c>
      <c r="N127" s="522">
        <v>235897</v>
      </c>
      <c r="O127" s="531">
        <v>2463755</v>
      </c>
      <c r="P127" s="531">
        <v>38200936</v>
      </c>
      <c r="Q127" s="531">
        <v>35737181</v>
      </c>
      <c r="R127" s="531"/>
      <c r="S127" s="514">
        <v>-25318</v>
      </c>
      <c r="U127" s="531"/>
      <c r="V127" s="516"/>
      <c r="W127" s="516"/>
      <c r="X127" s="516">
        <v>0</v>
      </c>
      <c r="Y127" s="518">
        <v>-25031</v>
      </c>
      <c r="Z127" s="516">
        <v>-25031</v>
      </c>
      <c r="AA127" s="513"/>
      <c r="AB127" s="517">
        <v>888</v>
      </c>
      <c r="AC127" s="517">
        <v>1692060</v>
      </c>
      <c r="AD127" s="518">
        <v>-104618</v>
      </c>
      <c r="AE127" s="518">
        <v>90003</v>
      </c>
      <c r="AF127" s="518">
        <v>-14615</v>
      </c>
      <c r="AG127" s="517">
        <v>2414</v>
      </c>
      <c r="AH127" s="517">
        <v>9994003</v>
      </c>
      <c r="AI127" s="518">
        <v>-668477</v>
      </c>
      <c r="AJ127" s="519">
        <v>700796</v>
      </c>
      <c r="AK127" s="518">
        <v>32319</v>
      </c>
      <c r="AL127" s="517">
        <v>94</v>
      </c>
      <c r="AM127" s="517">
        <v>634647</v>
      </c>
      <c r="AN127" s="518">
        <v>-39141</v>
      </c>
      <c r="AO127" s="518">
        <v>20227</v>
      </c>
      <c r="AP127" s="518">
        <v>-18914</v>
      </c>
      <c r="AQ127" s="517">
        <v>8</v>
      </c>
      <c r="AR127" s="517">
        <v>1105874</v>
      </c>
      <c r="AS127" s="518">
        <v>-31772</v>
      </c>
      <c r="AT127" s="518">
        <v>35392</v>
      </c>
      <c r="AU127" s="518">
        <v>3620</v>
      </c>
      <c r="AV127" s="517">
        <v>3</v>
      </c>
      <c r="AW127" s="517">
        <v>234976</v>
      </c>
      <c r="AX127" s="518">
        <v>-11918</v>
      </c>
      <c r="AY127" s="518">
        <v>9508</v>
      </c>
      <c r="AZ127" s="518">
        <v>-2410</v>
      </c>
      <c r="BA127" s="520">
        <v>0</v>
      </c>
      <c r="BB127" s="517">
        <v>58</v>
      </c>
      <c r="BC127" s="517">
        <v>1046470</v>
      </c>
      <c r="BD127" s="518">
        <v>-64622</v>
      </c>
      <c r="BE127" s="519">
        <v>38973</v>
      </c>
      <c r="BF127" s="518">
        <v>-25649</v>
      </c>
      <c r="BG127" s="517">
        <v>1</v>
      </c>
      <c r="BH127" s="517">
        <v>127592</v>
      </c>
      <c r="BI127" s="518">
        <v>-5423</v>
      </c>
      <c r="BJ127" s="518">
        <v>6041</v>
      </c>
      <c r="BK127" s="518">
        <v>618</v>
      </c>
      <c r="BL127" s="520">
        <v>-25031</v>
      </c>
      <c r="BM127" s="517">
        <v>0</v>
      </c>
      <c r="BN127" s="518">
        <v>-25031</v>
      </c>
      <c r="BO127" s="517">
        <v>0</v>
      </c>
      <c r="BP127" s="517">
        <v>0</v>
      </c>
      <c r="BQ127" s="517">
        <v>0</v>
      </c>
      <c r="BR127" s="517">
        <v>2508</v>
      </c>
      <c r="BS127" s="517">
        <v>10628650</v>
      </c>
      <c r="BT127" s="518">
        <v>721023</v>
      </c>
      <c r="BU127" s="521">
        <v>58</v>
      </c>
      <c r="BV127" s="521">
        <v>1046470</v>
      </c>
      <c r="BW127" s="516">
        <v>38973</v>
      </c>
    </row>
    <row r="128" spans="1:75">
      <c r="A128" s="491">
        <f t="shared" si="9"/>
        <v>2014</v>
      </c>
      <c r="B128" s="491">
        <v>4</v>
      </c>
      <c r="C128" s="522">
        <v>20292478</v>
      </c>
      <c r="D128" s="531">
        <v>-240006</v>
      </c>
      <c r="E128" s="531">
        <v>20052472</v>
      </c>
      <c r="F128" s="525">
        <v>12220719</v>
      </c>
      <c r="G128" s="525">
        <v>248936</v>
      </c>
      <c r="H128" s="522">
        <v>12469655</v>
      </c>
      <c r="I128" s="525">
        <v>2960203</v>
      </c>
      <c r="J128" s="531">
        <v>22720</v>
      </c>
      <c r="K128" s="531">
        <v>2982923</v>
      </c>
      <c r="L128" s="522">
        <v>229151</v>
      </c>
      <c r="M128" s="522">
        <v>2066716</v>
      </c>
      <c r="N128" s="522">
        <v>245826</v>
      </c>
      <c r="O128" s="531">
        <v>2312542</v>
      </c>
      <c r="P128" s="531">
        <v>38046743</v>
      </c>
      <c r="Q128" s="531">
        <v>35734201</v>
      </c>
      <c r="R128" s="531"/>
      <c r="S128" s="514">
        <v>70173</v>
      </c>
      <c r="U128" s="531"/>
      <c r="V128" s="516"/>
      <c r="W128" s="516"/>
      <c r="X128" s="516">
        <v>0</v>
      </c>
      <c r="Y128" s="518">
        <v>-25031</v>
      </c>
      <c r="Z128" s="516">
        <v>-25031</v>
      </c>
      <c r="AA128" s="513"/>
      <c r="AB128" s="517">
        <v>888</v>
      </c>
      <c r="AC128" s="517">
        <v>1692060</v>
      </c>
      <c r="AD128" s="518">
        <v>-104618</v>
      </c>
      <c r="AE128" s="518">
        <v>90003</v>
      </c>
      <c r="AF128" s="518">
        <v>-14615</v>
      </c>
      <c r="AG128" s="517">
        <v>2414</v>
      </c>
      <c r="AH128" s="517">
        <v>9994003</v>
      </c>
      <c r="AI128" s="518">
        <v>-668477</v>
      </c>
      <c r="AJ128" s="519">
        <v>700796</v>
      </c>
      <c r="AK128" s="518">
        <v>32319</v>
      </c>
      <c r="AL128" s="517">
        <v>94</v>
      </c>
      <c r="AM128" s="517">
        <v>634647</v>
      </c>
      <c r="AN128" s="518">
        <v>-39141</v>
      </c>
      <c r="AO128" s="518">
        <v>20227</v>
      </c>
      <c r="AP128" s="518">
        <v>-18914</v>
      </c>
      <c r="AQ128" s="517">
        <v>8</v>
      </c>
      <c r="AR128" s="517">
        <v>1105874</v>
      </c>
      <c r="AS128" s="518">
        <v>-31772</v>
      </c>
      <c r="AT128" s="518">
        <v>35392</v>
      </c>
      <c r="AU128" s="518">
        <v>3620</v>
      </c>
      <c r="AV128" s="517">
        <v>3</v>
      </c>
      <c r="AW128" s="517">
        <v>234976</v>
      </c>
      <c r="AX128" s="518">
        <v>-11918</v>
      </c>
      <c r="AY128" s="518">
        <v>9508</v>
      </c>
      <c r="AZ128" s="518">
        <v>-2410</v>
      </c>
      <c r="BA128" s="520">
        <v>0</v>
      </c>
      <c r="BB128" s="517">
        <v>58</v>
      </c>
      <c r="BC128" s="517">
        <v>1046470</v>
      </c>
      <c r="BD128" s="518">
        <v>-64622</v>
      </c>
      <c r="BE128" s="519">
        <v>38973</v>
      </c>
      <c r="BF128" s="518">
        <v>-25649</v>
      </c>
      <c r="BG128" s="517">
        <v>1</v>
      </c>
      <c r="BH128" s="517">
        <v>127592</v>
      </c>
      <c r="BI128" s="518">
        <v>-5423</v>
      </c>
      <c r="BJ128" s="518">
        <v>6041</v>
      </c>
      <c r="BK128" s="518">
        <v>618</v>
      </c>
      <c r="BL128" s="520">
        <v>-25031</v>
      </c>
      <c r="BM128" s="517">
        <v>0</v>
      </c>
      <c r="BN128" s="518">
        <v>-25031</v>
      </c>
      <c r="BO128" s="517">
        <v>0</v>
      </c>
      <c r="BP128" s="517">
        <v>0</v>
      </c>
      <c r="BQ128" s="517">
        <v>0</v>
      </c>
      <c r="BR128" s="517">
        <v>2508</v>
      </c>
      <c r="BS128" s="517">
        <v>10628650</v>
      </c>
      <c r="BT128" s="518">
        <v>721023</v>
      </c>
      <c r="BU128" s="521">
        <v>58</v>
      </c>
      <c r="BV128" s="521">
        <v>1046470</v>
      </c>
      <c r="BW128" s="516">
        <v>38973</v>
      </c>
    </row>
    <row r="129" spans="1:75">
      <c r="A129" s="491">
        <f t="shared" si="9"/>
        <v>2014</v>
      </c>
      <c r="B129" s="491">
        <v>5</v>
      </c>
      <c r="C129" s="522">
        <v>21769201</v>
      </c>
      <c r="D129" s="531">
        <v>2960983</v>
      </c>
      <c r="E129" s="531">
        <v>24730184</v>
      </c>
      <c r="F129" s="525">
        <v>12807853</v>
      </c>
      <c r="G129" s="525">
        <v>2088319</v>
      </c>
      <c r="H129" s="522">
        <v>14896172</v>
      </c>
      <c r="I129" s="525">
        <v>3319905</v>
      </c>
      <c r="J129" s="531">
        <v>183649</v>
      </c>
      <c r="K129" s="531">
        <v>3503554</v>
      </c>
      <c r="L129" s="522">
        <v>229356</v>
      </c>
      <c r="M129" s="522">
        <v>2413794</v>
      </c>
      <c r="N129" s="522">
        <v>288274</v>
      </c>
      <c r="O129" s="531">
        <v>2702068</v>
      </c>
      <c r="P129" s="531">
        <v>46061334</v>
      </c>
      <c r="Q129" s="531">
        <v>43359266</v>
      </c>
      <c r="R129" s="531"/>
      <c r="S129" s="514">
        <v>-1305235</v>
      </c>
      <c r="U129" s="531"/>
      <c r="V129" s="516"/>
      <c r="W129" s="516"/>
      <c r="X129" s="516">
        <v>0</v>
      </c>
      <c r="Y129" s="518">
        <v>-25031</v>
      </c>
      <c r="Z129" s="516">
        <v>-25031</v>
      </c>
      <c r="AA129" s="513"/>
      <c r="AB129" s="517">
        <v>888</v>
      </c>
      <c r="AC129" s="517">
        <v>1692060</v>
      </c>
      <c r="AD129" s="518">
        <v>-104618</v>
      </c>
      <c r="AE129" s="518">
        <v>90003</v>
      </c>
      <c r="AF129" s="518">
        <v>-14615</v>
      </c>
      <c r="AG129" s="517">
        <v>2414</v>
      </c>
      <c r="AH129" s="517">
        <v>9994003</v>
      </c>
      <c r="AI129" s="518">
        <v>-668477</v>
      </c>
      <c r="AJ129" s="519">
        <v>700796</v>
      </c>
      <c r="AK129" s="518">
        <v>32319</v>
      </c>
      <c r="AL129" s="517">
        <v>94</v>
      </c>
      <c r="AM129" s="517">
        <v>634647</v>
      </c>
      <c r="AN129" s="518">
        <v>-39141</v>
      </c>
      <c r="AO129" s="518">
        <v>20227</v>
      </c>
      <c r="AP129" s="518">
        <v>-18914</v>
      </c>
      <c r="AQ129" s="517">
        <v>8</v>
      </c>
      <c r="AR129" s="517">
        <v>1105874</v>
      </c>
      <c r="AS129" s="518">
        <v>-31772</v>
      </c>
      <c r="AT129" s="518">
        <v>35392</v>
      </c>
      <c r="AU129" s="518">
        <v>3620</v>
      </c>
      <c r="AV129" s="517">
        <v>3</v>
      </c>
      <c r="AW129" s="517">
        <v>234976</v>
      </c>
      <c r="AX129" s="518">
        <v>-11918</v>
      </c>
      <c r="AY129" s="518">
        <v>9508</v>
      </c>
      <c r="AZ129" s="518">
        <v>-2410</v>
      </c>
      <c r="BA129" s="520">
        <v>0</v>
      </c>
      <c r="BB129" s="517">
        <v>58</v>
      </c>
      <c r="BC129" s="517">
        <v>1046470</v>
      </c>
      <c r="BD129" s="518">
        <v>-64622</v>
      </c>
      <c r="BE129" s="519">
        <v>38973</v>
      </c>
      <c r="BF129" s="518">
        <v>-25649</v>
      </c>
      <c r="BG129" s="517">
        <v>1</v>
      </c>
      <c r="BH129" s="517">
        <v>127592</v>
      </c>
      <c r="BI129" s="518">
        <v>-5423</v>
      </c>
      <c r="BJ129" s="518">
        <v>6041</v>
      </c>
      <c r="BK129" s="518">
        <v>618</v>
      </c>
      <c r="BL129" s="520">
        <v>-25031</v>
      </c>
      <c r="BM129" s="517">
        <v>0</v>
      </c>
      <c r="BN129" s="518">
        <v>-25031</v>
      </c>
      <c r="BO129" s="517">
        <v>0</v>
      </c>
      <c r="BP129" s="517">
        <v>0</v>
      </c>
      <c r="BQ129" s="517">
        <v>0</v>
      </c>
      <c r="BR129" s="517">
        <v>2508</v>
      </c>
      <c r="BS129" s="517">
        <v>10628650</v>
      </c>
      <c r="BT129" s="518">
        <v>721023</v>
      </c>
      <c r="BU129" s="521">
        <v>58</v>
      </c>
      <c r="BV129" s="521">
        <v>1046470</v>
      </c>
      <c r="BW129" s="516">
        <v>38973</v>
      </c>
    </row>
    <row r="130" spans="1:75">
      <c r="A130" s="491">
        <f t="shared" si="9"/>
        <v>2014</v>
      </c>
      <c r="B130" s="491">
        <v>6</v>
      </c>
      <c r="C130" s="522">
        <v>27867287</v>
      </c>
      <c r="D130" s="531">
        <v>2574515</v>
      </c>
      <c r="E130" s="531">
        <v>30441802</v>
      </c>
      <c r="F130" s="525">
        <v>14604821</v>
      </c>
      <c r="G130" s="525">
        <v>-318099</v>
      </c>
      <c r="H130" s="522">
        <v>14286722</v>
      </c>
      <c r="I130" s="525">
        <v>3966419</v>
      </c>
      <c r="J130" s="531">
        <v>-50448</v>
      </c>
      <c r="K130" s="531">
        <v>3915971</v>
      </c>
      <c r="L130" s="522">
        <v>229685</v>
      </c>
      <c r="M130" s="522">
        <v>2660293</v>
      </c>
      <c r="N130" s="522">
        <v>308503</v>
      </c>
      <c r="O130" s="531">
        <v>2968796</v>
      </c>
      <c r="P130" s="531">
        <v>51842976</v>
      </c>
      <c r="Q130" s="531">
        <v>48874180</v>
      </c>
      <c r="R130" s="531"/>
      <c r="S130" s="514">
        <v>-1004835</v>
      </c>
      <c r="U130" s="531"/>
      <c r="V130" s="516"/>
      <c r="W130" s="516"/>
      <c r="X130" s="516">
        <v>0</v>
      </c>
      <c r="Y130" s="518">
        <v>13222</v>
      </c>
      <c r="Z130" s="516">
        <v>13222</v>
      </c>
      <c r="AA130" s="513"/>
      <c r="AB130" s="517">
        <v>888</v>
      </c>
      <c r="AC130" s="517">
        <v>1692060</v>
      </c>
      <c r="AD130" s="518">
        <v>-104618</v>
      </c>
      <c r="AE130" s="518">
        <v>90003</v>
      </c>
      <c r="AF130" s="518">
        <v>-14615</v>
      </c>
      <c r="AG130" s="517">
        <v>2414</v>
      </c>
      <c r="AH130" s="517">
        <v>13961681</v>
      </c>
      <c r="AI130" s="518">
        <v>-668477</v>
      </c>
      <c r="AJ130" s="519">
        <v>672370</v>
      </c>
      <c r="AK130" s="518">
        <v>3893</v>
      </c>
      <c r="AL130" s="517">
        <v>94</v>
      </c>
      <c r="AM130" s="517">
        <v>634647</v>
      </c>
      <c r="AN130" s="518">
        <v>-39141</v>
      </c>
      <c r="AO130" s="518">
        <v>48653</v>
      </c>
      <c r="AP130" s="518">
        <v>9512</v>
      </c>
      <c r="AQ130" s="517">
        <v>8</v>
      </c>
      <c r="AR130" s="517">
        <v>1105874</v>
      </c>
      <c r="AS130" s="518">
        <v>-31772</v>
      </c>
      <c r="AT130" s="518">
        <v>35392</v>
      </c>
      <c r="AU130" s="518">
        <v>3620</v>
      </c>
      <c r="AV130" s="517">
        <v>3</v>
      </c>
      <c r="AW130" s="517">
        <v>234976</v>
      </c>
      <c r="AX130" s="518">
        <v>-11918</v>
      </c>
      <c r="AY130" s="518">
        <v>9508</v>
      </c>
      <c r="AZ130" s="518">
        <v>-2410</v>
      </c>
      <c r="BA130" s="520">
        <v>0</v>
      </c>
      <c r="BB130" s="517">
        <v>58</v>
      </c>
      <c r="BC130" s="517">
        <v>867442</v>
      </c>
      <c r="BD130" s="518">
        <v>-64622</v>
      </c>
      <c r="BE130" s="519">
        <v>77226</v>
      </c>
      <c r="BF130" s="518">
        <v>12604</v>
      </c>
      <c r="BG130" s="517">
        <v>1</v>
      </c>
      <c r="BH130" s="517">
        <v>127592</v>
      </c>
      <c r="BI130" s="518">
        <v>-5423</v>
      </c>
      <c r="BJ130" s="518">
        <v>6041</v>
      </c>
      <c r="BK130" s="518">
        <v>618</v>
      </c>
      <c r="BL130" s="520">
        <v>13222</v>
      </c>
      <c r="BM130" s="517">
        <v>0</v>
      </c>
      <c r="BN130" s="518">
        <v>13222</v>
      </c>
      <c r="BO130" s="517">
        <v>0</v>
      </c>
      <c r="BP130" s="517">
        <v>0</v>
      </c>
      <c r="BQ130" s="517">
        <v>0</v>
      </c>
      <c r="BR130" s="517">
        <v>2508</v>
      </c>
      <c r="BS130" s="517">
        <v>14596328</v>
      </c>
      <c r="BT130" s="518">
        <v>721023</v>
      </c>
      <c r="BU130" s="521">
        <v>58</v>
      </c>
      <c r="BV130" s="521">
        <v>867442</v>
      </c>
      <c r="BW130" s="516">
        <v>77226</v>
      </c>
    </row>
    <row r="131" spans="1:75">
      <c r="A131" s="491">
        <f t="shared" si="9"/>
        <v>2014</v>
      </c>
      <c r="B131" s="491">
        <v>7</v>
      </c>
      <c r="C131" s="522">
        <v>31392332</v>
      </c>
      <c r="D131" s="531">
        <v>1492473</v>
      </c>
      <c r="E131" s="531">
        <v>32884805</v>
      </c>
      <c r="F131" s="525">
        <v>15003485</v>
      </c>
      <c r="G131" s="525">
        <v>-38058</v>
      </c>
      <c r="H131" s="522">
        <v>14965427</v>
      </c>
      <c r="I131" s="525">
        <v>4058927</v>
      </c>
      <c r="J131" s="531">
        <v>-99980</v>
      </c>
      <c r="K131" s="531">
        <v>3958947</v>
      </c>
      <c r="L131" s="522">
        <v>229795</v>
      </c>
      <c r="M131" s="522">
        <v>2820995</v>
      </c>
      <c r="N131" s="522">
        <v>334054</v>
      </c>
      <c r="O131" s="531">
        <v>3155049</v>
      </c>
      <c r="P131" s="531">
        <v>55194023</v>
      </c>
      <c r="Q131" s="531">
        <v>52038974</v>
      </c>
      <c r="R131" s="531"/>
      <c r="S131" s="514">
        <v>-71534</v>
      </c>
      <c r="U131" s="531"/>
      <c r="V131" s="516"/>
      <c r="W131" s="516"/>
      <c r="X131" s="516">
        <v>0</v>
      </c>
      <c r="Y131" s="518">
        <v>13222</v>
      </c>
      <c r="Z131" s="516">
        <v>13222</v>
      </c>
      <c r="AA131" s="513"/>
      <c r="AB131" s="517">
        <v>888</v>
      </c>
      <c r="AC131" s="517">
        <v>1692060</v>
      </c>
      <c r="AD131" s="518">
        <v>-104618</v>
      </c>
      <c r="AE131" s="518">
        <v>90003</v>
      </c>
      <c r="AF131" s="518">
        <v>-14615</v>
      </c>
      <c r="AG131" s="517">
        <v>2414</v>
      </c>
      <c r="AH131" s="517">
        <v>13961681</v>
      </c>
      <c r="AI131" s="518">
        <v>-668477</v>
      </c>
      <c r="AJ131" s="519">
        <v>672370</v>
      </c>
      <c r="AK131" s="518">
        <v>3893</v>
      </c>
      <c r="AL131" s="517">
        <v>94</v>
      </c>
      <c r="AM131" s="517">
        <v>634647</v>
      </c>
      <c r="AN131" s="518">
        <v>-39141</v>
      </c>
      <c r="AO131" s="518">
        <v>48653</v>
      </c>
      <c r="AP131" s="518">
        <v>9512</v>
      </c>
      <c r="AQ131" s="517">
        <v>8</v>
      </c>
      <c r="AR131" s="517">
        <v>1105874</v>
      </c>
      <c r="AS131" s="518">
        <v>-31772</v>
      </c>
      <c r="AT131" s="518">
        <v>35392</v>
      </c>
      <c r="AU131" s="518">
        <v>3620</v>
      </c>
      <c r="AV131" s="517">
        <v>3</v>
      </c>
      <c r="AW131" s="517">
        <v>234976</v>
      </c>
      <c r="AX131" s="518">
        <v>-11918</v>
      </c>
      <c r="AY131" s="518">
        <v>9508</v>
      </c>
      <c r="AZ131" s="518">
        <v>-2410</v>
      </c>
      <c r="BA131" s="520">
        <v>0</v>
      </c>
      <c r="BB131" s="517">
        <v>58</v>
      </c>
      <c r="BC131" s="517">
        <v>867442</v>
      </c>
      <c r="BD131" s="518">
        <v>-64622</v>
      </c>
      <c r="BE131" s="519">
        <v>77226</v>
      </c>
      <c r="BF131" s="518">
        <v>12604</v>
      </c>
      <c r="BG131" s="517">
        <v>1</v>
      </c>
      <c r="BH131" s="517">
        <v>127592</v>
      </c>
      <c r="BI131" s="518">
        <v>-5423</v>
      </c>
      <c r="BJ131" s="518">
        <v>6041</v>
      </c>
      <c r="BK131" s="518">
        <v>618</v>
      </c>
      <c r="BL131" s="520">
        <v>13222</v>
      </c>
      <c r="BM131" s="517">
        <v>0</v>
      </c>
      <c r="BN131" s="518">
        <v>13222</v>
      </c>
      <c r="BO131" s="517">
        <v>0</v>
      </c>
      <c r="BP131" s="517">
        <v>0</v>
      </c>
      <c r="BQ131" s="517">
        <v>0</v>
      </c>
      <c r="BR131" s="517">
        <v>2508</v>
      </c>
      <c r="BS131" s="517">
        <v>14596328</v>
      </c>
      <c r="BT131" s="518">
        <v>721023</v>
      </c>
      <c r="BU131" s="521">
        <v>58</v>
      </c>
      <c r="BV131" s="521">
        <v>867442</v>
      </c>
      <c r="BW131" s="516">
        <v>77226</v>
      </c>
    </row>
    <row r="132" spans="1:75">
      <c r="A132" s="491">
        <f t="shared" si="9"/>
        <v>2014</v>
      </c>
      <c r="B132" s="491">
        <v>8</v>
      </c>
      <c r="C132" s="522">
        <v>32678635</v>
      </c>
      <c r="D132" s="531">
        <v>740989</v>
      </c>
      <c r="E132" s="531">
        <v>33419624</v>
      </c>
      <c r="F132" s="525">
        <v>15445737</v>
      </c>
      <c r="G132" s="525">
        <v>413</v>
      </c>
      <c r="H132" s="522">
        <v>15446150</v>
      </c>
      <c r="I132" s="525">
        <v>4068569</v>
      </c>
      <c r="J132" s="531">
        <v>109652</v>
      </c>
      <c r="K132" s="531">
        <v>4178221</v>
      </c>
      <c r="L132" s="522">
        <v>229947</v>
      </c>
      <c r="M132" s="522">
        <v>2815653</v>
      </c>
      <c r="N132" s="522">
        <v>334283</v>
      </c>
      <c r="O132" s="531">
        <v>3149936</v>
      </c>
      <c r="P132" s="531">
        <v>56423878</v>
      </c>
      <c r="Q132" s="531">
        <v>53273942</v>
      </c>
      <c r="R132" s="531"/>
      <c r="S132" s="514">
        <v>-112004</v>
      </c>
      <c r="U132" s="531"/>
      <c r="V132" s="516"/>
      <c r="W132" s="516"/>
      <c r="X132" s="516">
        <v>0</v>
      </c>
      <c r="Y132" s="518">
        <v>13222</v>
      </c>
      <c r="Z132" s="516">
        <v>13222</v>
      </c>
      <c r="AA132" s="513"/>
      <c r="AB132" s="517">
        <v>888</v>
      </c>
      <c r="AC132" s="517">
        <v>1692060</v>
      </c>
      <c r="AD132" s="518">
        <v>-104618</v>
      </c>
      <c r="AE132" s="518">
        <v>90003</v>
      </c>
      <c r="AF132" s="518">
        <v>-14615</v>
      </c>
      <c r="AG132" s="517">
        <v>2414</v>
      </c>
      <c r="AH132" s="517">
        <v>13961681</v>
      </c>
      <c r="AI132" s="518">
        <v>-668477</v>
      </c>
      <c r="AJ132" s="519">
        <v>672370</v>
      </c>
      <c r="AK132" s="518">
        <v>3893</v>
      </c>
      <c r="AL132" s="517">
        <v>94</v>
      </c>
      <c r="AM132" s="517">
        <v>634647</v>
      </c>
      <c r="AN132" s="518">
        <v>-39141</v>
      </c>
      <c r="AO132" s="518">
        <v>48653</v>
      </c>
      <c r="AP132" s="518">
        <v>9512</v>
      </c>
      <c r="AQ132" s="517">
        <v>8</v>
      </c>
      <c r="AR132" s="517">
        <v>1105874</v>
      </c>
      <c r="AS132" s="518">
        <v>-31772</v>
      </c>
      <c r="AT132" s="518">
        <v>35392</v>
      </c>
      <c r="AU132" s="518">
        <v>3620</v>
      </c>
      <c r="AV132" s="517">
        <v>3</v>
      </c>
      <c r="AW132" s="517">
        <v>234976</v>
      </c>
      <c r="AX132" s="518">
        <v>-11918</v>
      </c>
      <c r="AY132" s="518">
        <v>9508</v>
      </c>
      <c r="AZ132" s="518">
        <v>-2410</v>
      </c>
      <c r="BA132" s="520">
        <v>0</v>
      </c>
      <c r="BB132" s="517">
        <v>58</v>
      </c>
      <c r="BC132" s="517">
        <v>867442</v>
      </c>
      <c r="BD132" s="518">
        <v>-64622</v>
      </c>
      <c r="BE132" s="519">
        <v>77226</v>
      </c>
      <c r="BF132" s="518">
        <v>12604</v>
      </c>
      <c r="BG132" s="517">
        <v>1</v>
      </c>
      <c r="BH132" s="517">
        <v>127592</v>
      </c>
      <c r="BI132" s="518">
        <v>-5423</v>
      </c>
      <c r="BJ132" s="518">
        <v>6041</v>
      </c>
      <c r="BK132" s="518">
        <v>618</v>
      </c>
      <c r="BL132" s="520">
        <v>13222</v>
      </c>
      <c r="BM132" s="517">
        <v>0</v>
      </c>
      <c r="BN132" s="518">
        <v>13222</v>
      </c>
      <c r="BO132" s="517">
        <v>0</v>
      </c>
      <c r="BP132" s="517">
        <v>0</v>
      </c>
      <c r="BQ132" s="517">
        <v>0</v>
      </c>
      <c r="BR132" s="517">
        <v>2508</v>
      </c>
      <c r="BS132" s="517">
        <v>14596328</v>
      </c>
      <c r="BT132" s="518">
        <v>721023</v>
      </c>
      <c r="BU132" s="521">
        <v>58</v>
      </c>
      <c r="BV132" s="521">
        <v>867442</v>
      </c>
      <c r="BW132" s="516">
        <v>77226</v>
      </c>
    </row>
    <row r="133" spans="1:75">
      <c r="A133" s="491">
        <f t="shared" si="9"/>
        <v>2014</v>
      </c>
      <c r="B133" s="491">
        <v>9</v>
      </c>
      <c r="C133" s="522">
        <v>29573017</v>
      </c>
      <c r="D133" s="531">
        <v>-3005377</v>
      </c>
      <c r="E133" s="531">
        <v>26567640</v>
      </c>
      <c r="F133" s="525">
        <v>14717080</v>
      </c>
      <c r="G133" s="525">
        <v>-638864</v>
      </c>
      <c r="H133" s="522">
        <v>14078216</v>
      </c>
      <c r="I133" s="525">
        <v>3536264</v>
      </c>
      <c r="J133" s="531">
        <v>-99822</v>
      </c>
      <c r="K133" s="531">
        <v>3436442</v>
      </c>
      <c r="L133" s="522">
        <v>230168</v>
      </c>
      <c r="M133" s="522">
        <v>2514900</v>
      </c>
      <c r="N133" s="522">
        <v>299023</v>
      </c>
      <c r="O133" s="531">
        <v>2813923</v>
      </c>
      <c r="P133" s="531">
        <v>47126389</v>
      </c>
      <c r="Q133" s="531">
        <v>44312466</v>
      </c>
      <c r="R133" s="531"/>
      <c r="S133" s="514">
        <v>-880777</v>
      </c>
      <c r="U133" s="531"/>
      <c r="V133" s="516"/>
      <c r="W133" s="516"/>
      <c r="X133" s="516">
        <v>0</v>
      </c>
      <c r="Y133" s="518">
        <v>13222</v>
      </c>
      <c r="Z133" s="516">
        <v>13222</v>
      </c>
      <c r="AA133" s="513"/>
      <c r="AB133" s="517">
        <v>888</v>
      </c>
      <c r="AC133" s="517">
        <v>1692060</v>
      </c>
      <c r="AD133" s="518">
        <v>-104618</v>
      </c>
      <c r="AE133" s="518">
        <v>90003</v>
      </c>
      <c r="AF133" s="518">
        <v>-14615</v>
      </c>
      <c r="AG133" s="517">
        <v>2414</v>
      </c>
      <c r="AH133" s="517">
        <v>13961681</v>
      </c>
      <c r="AI133" s="518">
        <v>-668477</v>
      </c>
      <c r="AJ133" s="519">
        <v>672370</v>
      </c>
      <c r="AK133" s="518">
        <v>3893</v>
      </c>
      <c r="AL133" s="517">
        <v>94</v>
      </c>
      <c r="AM133" s="517">
        <v>634647</v>
      </c>
      <c r="AN133" s="518">
        <v>-39141</v>
      </c>
      <c r="AO133" s="518">
        <v>48653</v>
      </c>
      <c r="AP133" s="518">
        <v>9512</v>
      </c>
      <c r="AQ133" s="517">
        <v>8</v>
      </c>
      <c r="AR133" s="517">
        <v>1105874</v>
      </c>
      <c r="AS133" s="518">
        <v>-31772</v>
      </c>
      <c r="AT133" s="518">
        <v>35392</v>
      </c>
      <c r="AU133" s="518">
        <v>3620</v>
      </c>
      <c r="AV133" s="517">
        <v>3</v>
      </c>
      <c r="AW133" s="517">
        <v>234976</v>
      </c>
      <c r="AX133" s="518">
        <v>-11918</v>
      </c>
      <c r="AY133" s="518">
        <v>9508</v>
      </c>
      <c r="AZ133" s="518">
        <v>-2410</v>
      </c>
      <c r="BA133" s="520">
        <v>0</v>
      </c>
      <c r="BB133" s="517">
        <v>58</v>
      </c>
      <c r="BC133" s="517">
        <v>867442</v>
      </c>
      <c r="BD133" s="518">
        <v>-64622</v>
      </c>
      <c r="BE133" s="519">
        <v>77226</v>
      </c>
      <c r="BF133" s="518">
        <v>12604</v>
      </c>
      <c r="BG133" s="517">
        <v>1</v>
      </c>
      <c r="BH133" s="517">
        <v>127592</v>
      </c>
      <c r="BI133" s="518">
        <v>-5423</v>
      </c>
      <c r="BJ133" s="518">
        <v>6041</v>
      </c>
      <c r="BK133" s="518">
        <v>618</v>
      </c>
      <c r="BL133" s="520">
        <v>13222</v>
      </c>
      <c r="BM133" s="517">
        <v>0</v>
      </c>
      <c r="BN133" s="518">
        <v>13222</v>
      </c>
      <c r="BO133" s="517">
        <v>0</v>
      </c>
      <c r="BP133" s="517">
        <v>0</v>
      </c>
      <c r="BQ133" s="517">
        <v>0</v>
      </c>
      <c r="BR133" s="517">
        <v>2508</v>
      </c>
      <c r="BS133" s="517">
        <v>14596328</v>
      </c>
      <c r="BT133" s="518">
        <v>721023</v>
      </c>
      <c r="BU133" s="521">
        <v>58</v>
      </c>
      <c r="BV133" s="521">
        <v>867442</v>
      </c>
      <c r="BW133" s="516">
        <v>77226</v>
      </c>
    </row>
    <row r="134" spans="1:75">
      <c r="A134" s="491">
        <f t="shared" si="9"/>
        <v>2014</v>
      </c>
      <c r="B134" s="491">
        <v>10</v>
      </c>
      <c r="C134" s="522">
        <v>24124287</v>
      </c>
      <c r="D134" s="531">
        <v>-2592330</v>
      </c>
      <c r="E134" s="531">
        <v>21531957</v>
      </c>
      <c r="F134" s="525">
        <v>13586005</v>
      </c>
      <c r="G134" s="525">
        <v>-292</v>
      </c>
      <c r="H134" s="522">
        <v>13585713</v>
      </c>
      <c r="I134" s="525">
        <v>3343693</v>
      </c>
      <c r="J134" s="531">
        <v>-22784</v>
      </c>
      <c r="K134" s="531">
        <v>3320909</v>
      </c>
      <c r="L134" s="522">
        <v>230339</v>
      </c>
      <c r="M134" s="522">
        <v>2284217</v>
      </c>
      <c r="N134" s="522">
        <v>269570</v>
      </c>
      <c r="O134" s="531">
        <v>2553787</v>
      </c>
      <c r="P134" s="531">
        <v>41222705</v>
      </c>
      <c r="Q134" s="531">
        <v>38668918</v>
      </c>
      <c r="R134" s="531"/>
      <c r="S134" s="514">
        <v>-169049</v>
      </c>
      <c r="U134" s="531"/>
      <c r="V134" s="516"/>
      <c r="W134" s="516"/>
      <c r="X134" s="516">
        <v>0</v>
      </c>
      <c r="Y134" s="518">
        <v>-25031</v>
      </c>
      <c r="Z134" s="516">
        <v>-25031</v>
      </c>
      <c r="AA134" s="513"/>
      <c r="AB134" s="517">
        <v>888</v>
      </c>
      <c r="AC134" s="517">
        <v>1692060</v>
      </c>
      <c r="AD134" s="518">
        <v>-104618</v>
      </c>
      <c r="AE134" s="518">
        <v>90003</v>
      </c>
      <c r="AF134" s="518">
        <v>-14615</v>
      </c>
      <c r="AG134" s="517">
        <v>2414</v>
      </c>
      <c r="AH134" s="517">
        <v>9994003</v>
      </c>
      <c r="AI134" s="518">
        <v>-668477</v>
      </c>
      <c r="AJ134" s="519">
        <v>700796</v>
      </c>
      <c r="AK134" s="518">
        <v>32319</v>
      </c>
      <c r="AL134" s="517">
        <v>94</v>
      </c>
      <c r="AM134" s="517">
        <v>634647</v>
      </c>
      <c r="AN134" s="518">
        <v>-39141</v>
      </c>
      <c r="AO134" s="518">
        <v>20227</v>
      </c>
      <c r="AP134" s="518">
        <v>-18914</v>
      </c>
      <c r="AQ134" s="517">
        <v>8</v>
      </c>
      <c r="AR134" s="517">
        <v>1105874</v>
      </c>
      <c r="AS134" s="518">
        <v>-31772</v>
      </c>
      <c r="AT134" s="518">
        <v>35392</v>
      </c>
      <c r="AU134" s="518">
        <v>3620</v>
      </c>
      <c r="AV134" s="517">
        <v>3</v>
      </c>
      <c r="AW134" s="517">
        <v>234976</v>
      </c>
      <c r="AX134" s="518">
        <v>-11918</v>
      </c>
      <c r="AY134" s="518">
        <v>9508</v>
      </c>
      <c r="AZ134" s="518">
        <v>-2410</v>
      </c>
      <c r="BA134" s="520">
        <v>0</v>
      </c>
      <c r="BB134" s="517">
        <v>58</v>
      </c>
      <c r="BC134" s="517">
        <v>1046470</v>
      </c>
      <c r="BD134" s="518">
        <v>-64622</v>
      </c>
      <c r="BE134" s="519">
        <v>38973</v>
      </c>
      <c r="BF134" s="518">
        <v>-25649</v>
      </c>
      <c r="BG134" s="517">
        <v>1</v>
      </c>
      <c r="BH134" s="517">
        <v>127592</v>
      </c>
      <c r="BI134" s="518">
        <v>-5423</v>
      </c>
      <c r="BJ134" s="518">
        <v>6041</v>
      </c>
      <c r="BK134" s="518">
        <v>618</v>
      </c>
      <c r="BL134" s="520">
        <v>-25031</v>
      </c>
      <c r="BM134" s="517">
        <v>0</v>
      </c>
      <c r="BN134" s="518">
        <v>-25031</v>
      </c>
      <c r="BO134" s="517">
        <v>0</v>
      </c>
      <c r="BP134" s="517">
        <v>0</v>
      </c>
      <c r="BQ134" s="517">
        <v>0</v>
      </c>
      <c r="BR134" s="517">
        <v>2508</v>
      </c>
      <c r="BS134" s="517">
        <v>10628650</v>
      </c>
      <c r="BT134" s="518">
        <v>721023</v>
      </c>
      <c r="BU134" s="521">
        <v>58</v>
      </c>
      <c r="BV134" s="521">
        <v>1046470</v>
      </c>
      <c r="BW134" s="516">
        <v>38973</v>
      </c>
    </row>
    <row r="135" spans="1:75">
      <c r="A135" s="491">
        <f t="shared" si="9"/>
        <v>2014</v>
      </c>
      <c r="B135" s="491">
        <v>11</v>
      </c>
      <c r="C135" s="522">
        <v>20517958</v>
      </c>
      <c r="D135" s="531">
        <v>-1160810</v>
      </c>
      <c r="E135" s="531">
        <v>19357148</v>
      </c>
      <c r="F135" s="525">
        <v>12470643</v>
      </c>
      <c r="G135" s="525">
        <v>418730</v>
      </c>
      <c r="H135" s="522">
        <v>12889373</v>
      </c>
      <c r="I135" s="525">
        <v>3203895</v>
      </c>
      <c r="J135" s="531">
        <v>158341</v>
      </c>
      <c r="K135" s="531">
        <v>3362236</v>
      </c>
      <c r="L135" s="522">
        <v>230519</v>
      </c>
      <c r="M135" s="522">
        <v>2165093</v>
      </c>
      <c r="N135" s="522">
        <v>234071</v>
      </c>
      <c r="O135" s="531">
        <v>2399164</v>
      </c>
      <c r="P135" s="531">
        <v>38238440</v>
      </c>
      <c r="Q135" s="531">
        <v>35839276</v>
      </c>
      <c r="R135" s="531"/>
      <c r="S135" s="514">
        <v>423725</v>
      </c>
      <c r="U135" s="531"/>
      <c r="V135" s="516"/>
      <c r="W135" s="516"/>
      <c r="X135" s="516">
        <v>0</v>
      </c>
      <c r="Y135" s="518">
        <v>-25031</v>
      </c>
      <c r="Z135" s="516">
        <v>-25031</v>
      </c>
      <c r="AA135" s="513"/>
      <c r="AB135" s="517">
        <v>888</v>
      </c>
      <c r="AC135" s="517">
        <v>1692060</v>
      </c>
      <c r="AD135" s="518">
        <v>-104618</v>
      </c>
      <c r="AE135" s="518">
        <v>90003</v>
      </c>
      <c r="AF135" s="518">
        <v>-14615</v>
      </c>
      <c r="AG135" s="517">
        <v>2414</v>
      </c>
      <c r="AH135" s="517">
        <v>9994003</v>
      </c>
      <c r="AI135" s="518">
        <v>-668477</v>
      </c>
      <c r="AJ135" s="519">
        <v>700796</v>
      </c>
      <c r="AK135" s="518">
        <v>32319</v>
      </c>
      <c r="AL135" s="517">
        <v>94</v>
      </c>
      <c r="AM135" s="517">
        <v>634647</v>
      </c>
      <c r="AN135" s="518">
        <v>-39141</v>
      </c>
      <c r="AO135" s="518">
        <v>20227</v>
      </c>
      <c r="AP135" s="518">
        <v>-18914</v>
      </c>
      <c r="AQ135" s="517">
        <v>8</v>
      </c>
      <c r="AR135" s="517">
        <v>1105874</v>
      </c>
      <c r="AS135" s="518">
        <v>-31772</v>
      </c>
      <c r="AT135" s="518">
        <v>35392</v>
      </c>
      <c r="AU135" s="518">
        <v>3620</v>
      </c>
      <c r="AV135" s="517">
        <v>3</v>
      </c>
      <c r="AW135" s="517">
        <v>234976</v>
      </c>
      <c r="AX135" s="518">
        <v>-11918</v>
      </c>
      <c r="AY135" s="518">
        <v>9508</v>
      </c>
      <c r="AZ135" s="518">
        <v>-2410</v>
      </c>
      <c r="BA135" s="520">
        <v>0</v>
      </c>
      <c r="BB135" s="517">
        <v>58</v>
      </c>
      <c r="BC135" s="517">
        <v>1046470</v>
      </c>
      <c r="BD135" s="518">
        <v>-64622</v>
      </c>
      <c r="BE135" s="519">
        <v>38973</v>
      </c>
      <c r="BF135" s="518">
        <v>-25649</v>
      </c>
      <c r="BG135" s="517">
        <v>1</v>
      </c>
      <c r="BH135" s="517">
        <v>127592</v>
      </c>
      <c r="BI135" s="518">
        <v>-5423</v>
      </c>
      <c r="BJ135" s="518">
        <v>6041</v>
      </c>
      <c r="BK135" s="518">
        <v>618</v>
      </c>
      <c r="BL135" s="520">
        <v>-25031</v>
      </c>
      <c r="BM135" s="517">
        <v>0</v>
      </c>
      <c r="BN135" s="518">
        <v>-25031</v>
      </c>
      <c r="BO135" s="517">
        <v>0</v>
      </c>
      <c r="BP135" s="517">
        <v>0</v>
      </c>
      <c r="BQ135" s="517">
        <v>0</v>
      </c>
      <c r="BR135" s="517">
        <v>2508</v>
      </c>
      <c r="BS135" s="517">
        <v>10628650</v>
      </c>
      <c r="BT135" s="518">
        <v>721023</v>
      </c>
      <c r="BU135" s="521">
        <v>58</v>
      </c>
      <c r="BV135" s="521">
        <v>1046470</v>
      </c>
      <c r="BW135" s="516">
        <v>38973</v>
      </c>
    </row>
    <row r="136" spans="1:75">
      <c r="A136" s="491">
        <f t="shared" si="9"/>
        <v>2014</v>
      </c>
      <c r="B136" s="491">
        <v>12</v>
      </c>
      <c r="C136" s="522">
        <v>21873602</v>
      </c>
      <c r="D136" s="531">
        <v>1939578</v>
      </c>
      <c r="E136" s="531">
        <v>23813180</v>
      </c>
      <c r="F136" s="525">
        <v>12521417</v>
      </c>
      <c r="G136" s="525">
        <v>116075</v>
      </c>
      <c r="H136" s="522">
        <v>12637492</v>
      </c>
      <c r="I136" s="525">
        <v>2947259</v>
      </c>
      <c r="J136" s="531">
        <v>-41998</v>
      </c>
      <c r="K136" s="531">
        <v>2905261</v>
      </c>
      <c r="L136" s="522">
        <v>230665</v>
      </c>
      <c r="M136" s="522">
        <v>2475815</v>
      </c>
      <c r="N136" s="522">
        <v>255571</v>
      </c>
      <c r="O136" s="531">
        <v>2731386</v>
      </c>
      <c r="P136" s="531">
        <v>42317984</v>
      </c>
      <c r="Q136" s="531">
        <v>39586598</v>
      </c>
      <c r="R136" s="531"/>
      <c r="S136" s="514">
        <v>364633</v>
      </c>
      <c r="U136" s="531"/>
      <c r="V136" s="516"/>
      <c r="W136" s="516"/>
      <c r="X136" s="516">
        <v>0</v>
      </c>
      <c r="Y136" s="518">
        <v>-25031</v>
      </c>
      <c r="Z136" s="516">
        <v>-25031</v>
      </c>
      <c r="AA136" s="513"/>
      <c r="AB136" s="517">
        <v>888</v>
      </c>
      <c r="AC136" s="517">
        <v>1692060</v>
      </c>
      <c r="AD136" s="518">
        <v>-104618</v>
      </c>
      <c r="AE136" s="518">
        <v>90003</v>
      </c>
      <c r="AF136" s="518">
        <v>-14615</v>
      </c>
      <c r="AG136" s="517">
        <v>2414</v>
      </c>
      <c r="AH136" s="517">
        <v>9994003</v>
      </c>
      <c r="AI136" s="518">
        <v>-668477</v>
      </c>
      <c r="AJ136" s="519">
        <v>700796</v>
      </c>
      <c r="AK136" s="518">
        <v>32319</v>
      </c>
      <c r="AL136" s="517">
        <v>94</v>
      </c>
      <c r="AM136" s="517">
        <v>634647</v>
      </c>
      <c r="AN136" s="518">
        <v>-39141</v>
      </c>
      <c r="AO136" s="518">
        <v>20227</v>
      </c>
      <c r="AP136" s="518">
        <v>-18914</v>
      </c>
      <c r="AQ136" s="517">
        <v>8</v>
      </c>
      <c r="AR136" s="517">
        <v>1105874</v>
      </c>
      <c r="AS136" s="518">
        <v>-31772</v>
      </c>
      <c r="AT136" s="518">
        <v>35392</v>
      </c>
      <c r="AU136" s="518">
        <v>3620</v>
      </c>
      <c r="AV136" s="517">
        <v>3</v>
      </c>
      <c r="AW136" s="517">
        <v>234976</v>
      </c>
      <c r="AX136" s="518">
        <v>-11918</v>
      </c>
      <c r="AY136" s="518">
        <v>9508</v>
      </c>
      <c r="AZ136" s="518">
        <v>-2410</v>
      </c>
      <c r="BA136" s="520">
        <v>0</v>
      </c>
      <c r="BB136" s="517">
        <v>58</v>
      </c>
      <c r="BC136" s="517">
        <v>1046470</v>
      </c>
      <c r="BD136" s="518">
        <v>-64622</v>
      </c>
      <c r="BE136" s="519">
        <v>38973</v>
      </c>
      <c r="BF136" s="518">
        <v>-25649</v>
      </c>
      <c r="BG136" s="517">
        <v>1</v>
      </c>
      <c r="BH136" s="517">
        <v>127592</v>
      </c>
      <c r="BI136" s="518">
        <v>-5423</v>
      </c>
      <c r="BJ136" s="518">
        <v>6041</v>
      </c>
      <c r="BK136" s="518">
        <v>618</v>
      </c>
      <c r="BL136" s="520">
        <v>-25031</v>
      </c>
      <c r="BM136" s="517">
        <v>0</v>
      </c>
      <c r="BN136" s="518">
        <v>-25031</v>
      </c>
      <c r="BO136" s="517">
        <v>0</v>
      </c>
      <c r="BP136" s="517">
        <v>0</v>
      </c>
      <c r="BQ136" s="517">
        <v>0</v>
      </c>
      <c r="BR136" s="517">
        <v>2508</v>
      </c>
      <c r="BS136" s="517">
        <v>10628650</v>
      </c>
      <c r="BT136" s="518">
        <v>721023</v>
      </c>
      <c r="BU136" s="521">
        <v>58</v>
      </c>
      <c r="BV136" s="521">
        <v>1046470</v>
      </c>
      <c r="BW136" s="516">
        <v>38973</v>
      </c>
    </row>
    <row r="137" spans="1:75">
      <c r="B137" s="492" t="s">
        <v>112</v>
      </c>
      <c r="C137" s="525">
        <v>301237795</v>
      </c>
      <c r="D137" s="513">
        <v>1262223</v>
      </c>
      <c r="E137" s="513">
        <v>302500018</v>
      </c>
      <c r="F137" s="513">
        <v>159757409</v>
      </c>
      <c r="G137" s="513">
        <v>631010</v>
      </c>
      <c r="H137" s="531">
        <v>160388419</v>
      </c>
      <c r="I137" s="513">
        <v>40105715</v>
      </c>
      <c r="J137" s="513">
        <v>43930</v>
      </c>
      <c r="K137" s="513">
        <v>40149645</v>
      </c>
      <c r="L137" s="531">
        <v>2756082</v>
      </c>
      <c r="M137" s="531">
        <v>29417968</v>
      </c>
      <c r="N137" s="531">
        <v>3319312</v>
      </c>
      <c r="O137" s="531">
        <v>32737280</v>
      </c>
      <c r="P137" s="531">
        <v>538531444</v>
      </c>
      <c r="Q137" s="531">
        <v>505794164</v>
      </c>
      <c r="R137" s="531"/>
      <c r="S137" s="514">
        <v>-2891570</v>
      </c>
      <c r="U137" s="531"/>
      <c r="V137" s="531"/>
      <c r="W137" s="531"/>
      <c r="X137" s="516">
        <v>0</v>
      </c>
      <c r="Y137" s="531">
        <v>-147360</v>
      </c>
      <c r="Z137" s="531">
        <v>-147360</v>
      </c>
      <c r="AA137" s="513"/>
      <c r="AB137" s="533"/>
      <c r="AC137" s="533">
        <v>20304720</v>
      </c>
      <c r="AD137" s="534">
        <v>-1255416</v>
      </c>
      <c r="AE137" s="534">
        <v>1080036</v>
      </c>
      <c r="AF137" s="534">
        <v>-175380</v>
      </c>
      <c r="AG137" s="533"/>
      <c r="AH137" s="533">
        <v>135798748</v>
      </c>
      <c r="AI137" s="534">
        <v>-8021724</v>
      </c>
      <c r="AJ137" s="535">
        <v>8295848</v>
      </c>
      <c r="AK137" s="534">
        <v>274124</v>
      </c>
      <c r="AL137" s="533"/>
      <c r="AM137" s="533">
        <v>7615764</v>
      </c>
      <c r="AN137" s="534">
        <v>-469692</v>
      </c>
      <c r="AO137" s="534">
        <v>356428</v>
      </c>
      <c r="AP137" s="534">
        <v>-113264</v>
      </c>
      <c r="AQ137" s="533"/>
      <c r="AR137" s="533">
        <v>13270488</v>
      </c>
      <c r="AS137" s="534">
        <v>-381264</v>
      </c>
      <c r="AT137" s="534">
        <v>424704</v>
      </c>
      <c r="AU137" s="534">
        <v>43440</v>
      </c>
      <c r="AV137" s="533"/>
      <c r="AW137" s="533">
        <v>2819712</v>
      </c>
      <c r="AX137" s="534">
        <v>-143016</v>
      </c>
      <c r="AY137" s="534">
        <v>114096</v>
      </c>
      <c r="AZ137" s="534">
        <v>-28920</v>
      </c>
      <c r="BA137" s="536">
        <v>0</v>
      </c>
      <c r="BB137" s="533"/>
      <c r="BC137" s="533">
        <v>11841528</v>
      </c>
      <c r="BD137" s="534">
        <v>-775464</v>
      </c>
      <c r="BE137" s="535">
        <v>620688</v>
      </c>
      <c r="BF137" s="534">
        <v>-154776</v>
      </c>
      <c r="BG137" s="533"/>
      <c r="BH137" s="533">
        <v>1531104</v>
      </c>
      <c r="BI137" s="534">
        <v>-65076</v>
      </c>
      <c r="BJ137" s="534">
        <v>72492</v>
      </c>
      <c r="BK137" s="534">
        <v>7416</v>
      </c>
      <c r="BL137" s="536">
        <v>-147360</v>
      </c>
      <c r="BM137" s="517">
        <v>0</v>
      </c>
      <c r="BN137" s="534">
        <v>-147360</v>
      </c>
      <c r="BO137" s="517">
        <v>0</v>
      </c>
      <c r="BP137" s="517">
        <v>0</v>
      </c>
      <c r="BQ137" s="517">
        <v>0</v>
      </c>
      <c r="BS137" s="533">
        <v>143414512</v>
      </c>
      <c r="BT137" s="534">
        <v>8652276</v>
      </c>
      <c r="BV137" s="533">
        <v>11841528</v>
      </c>
      <c r="BW137" s="534">
        <v>620688</v>
      </c>
    </row>
    <row r="138" spans="1:75">
      <c r="A138" s="491">
        <f t="shared" ref="A138:A149" si="10">A125+1</f>
        <v>2015</v>
      </c>
      <c r="B138" s="491">
        <v>1</v>
      </c>
      <c r="C138" s="522">
        <v>26906257</v>
      </c>
      <c r="D138" s="531">
        <v>1445569</v>
      </c>
      <c r="E138" s="531">
        <v>28351826</v>
      </c>
      <c r="F138" s="525">
        <v>12740562</v>
      </c>
      <c r="G138" s="531">
        <v>-1307000</v>
      </c>
      <c r="H138" s="531">
        <v>11433562</v>
      </c>
      <c r="I138" s="525">
        <v>2898248</v>
      </c>
      <c r="J138" s="531">
        <v>-234203</v>
      </c>
      <c r="K138" s="531">
        <v>2664045</v>
      </c>
      <c r="L138" s="522">
        <v>231014</v>
      </c>
      <c r="M138" s="522">
        <v>2803581</v>
      </c>
      <c r="N138" s="522">
        <v>288929</v>
      </c>
      <c r="O138" s="531">
        <v>3092510</v>
      </c>
      <c r="P138" s="531">
        <v>45772957</v>
      </c>
      <c r="Q138" s="531">
        <v>42680447</v>
      </c>
      <c r="R138" s="531"/>
      <c r="S138" s="539"/>
      <c r="U138" s="531"/>
      <c r="V138" s="516"/>
      <c r="W138" s="516"/>
      <c r="X138" s="516">
        <v>0</v>
      </c>
      <c r="Y138" s="518">
        <v>-25031</v>
      </c>
      <c r="Z138" s="516">
        <v>-25031</v>
      </c>
      <c r="AA138" s="531"/>
      <c r="AB138" s="517">
        <v>888</v>
      </c>
      <c r="AC138" s="517">
        <v>1692060</v>
      </c>
      <c r="AD138" s="518">
        <v>-104618</v>
      </c>
      <c r="AE138" s="518">
        <v>90003</v>
      </c>
      <c r="AF138" s="518">
        <v>-14615</v>
      </c>
      <c r="AG138" s="517">
        <v>2414</v>
      </c>
      <c r="AH138" s="517">
        <v>9994003</v>
      </c>
      <c r="AI138" s="518">
        <v>-668477</v>
      </c>
      <c r="AJ138" s="519">
        <v>700796</v>
      </c>
      <c r="AK138" s="518">
        <v>32319</v>
      </c>
      <c r="AL138" s="517">
        <v>94</v>
      </c>
      <c r="AM138" s="517">
        <v>634647</v>
      </c>
      <c r="AN138" s="518">
        <v>-39141</v>
      </c>
      <c r="AO138" s="518">
        <v>20227</v>
      </c>
      <c r="AP138" s="518">
        <v>-18914</v>
      </c>
      <c r="AQ138" s="517">
        <v>8</v>
      </c>
      <c r="AR138" s="517">
        <v>1105874</v>
      </c>
      <c r="AS138" s="518">
        <v>-31772</v>
      </c>
      <c r="AT138" s="518">
        <v>35392</v>
      </c>
      <c r="AU138" s="518">
        <v>3620</v>
      </c>
      <c r="AV138" s="517">
        <v>3</v>
      </c>
      <c r="AW138" s="517">
        <v>234976</v>
      </c>
      <c r="AX138" s="518">
        <v>-11918</v>
      </c>
      <c r="AY138" s="518">
        <v>9508</v>
      </c>
      <c r="AZ138" s="518">
        <v>-2410</v>
      </c>
      <c r="BA138" s="520">
        <v>0</v>
      </c>
      <c r="BB138" s="517">
        <v>58</v>
      </c>
      <c r="BC138" s="517">
        <v>1046470</v>
      </c>
      <c r="BD138" s="518">
        <v>-64622</v>
      </c>
      <c r="BE138" s="519">
        <v>38973</v>
      </c>
      <c r="BF138" s="518">
        <v>-25649</v>
      </c>
      <c r="BG138" s="517">
        <v>1</v>
      </c>
      <c r="BH138" s="517">
        <v>127592</v>
      </c>
      <c r="BI138" s="518">
        <v>-5423</v>
      </c>
      <c r="BJ138" s="518">
        <v>6041</v>
      </c>
      <c r="BK138" s="518">
        <v>618</v>
      </c>
      <c r="BL138" s="520">
        <v>-25031</v>
      </c>
      <c r="BM138" s="517">
        <v>0</v>
      </c>
      <c r="BN138" s="518">
        <v>-25031</v>
      </c>
      <c r="BO138" s="517">
        <v>0</v>
      </c>
      <c r="BP138" s="517">
        <v>0</v>
      </c>
      <c r="BQ138" s="517">
        <v>0</v>
      </c>
      <c r="BR138" s="517">
        <v>2508</v>
      </c>
      <c r="BS138" s="517">
        <v>10628650</v>
      </c>
      <c r="BT138" s="518">
        <v>721023</v>
      </c>
      <c r="BU138" s="521">
        <v>58</v>
      </c>
      <c r="BV138" s="521">
        <v>1046470</v>
      </c>
      <c r="BW138" s="516">
        <v>38973</v>
      </c>
    </row>
    <row r="139" spans="1:75">
      <c r="A139" s="491">
        <f t="shared" si="10"/>
        <v>2015</v>
      </c>
      <c r="B139" s="491">
        <v>2</v>
      </c>
      <c r="C139" s="522">
        <v>24891324</v>
      </c>
      <c r="D139" s="531">
        <v>-2168594</v>
      </c>
      <c r="E139" s="531">
        <v>22722730</v>
      </c>
      <c r="F139" s="525">
        <v>12681058</v>
      </c>
      <c r="G139" s="531">
        <v>-807498</v>
      </c>
      <c r="H139" s="531">
        <v>11873560</v>
      </c>
      <c r="I139" s="525">
        <v>2877811</v>
      </c>
      <c r="J139" s="531">
        <v>-27886</v>
      </c>
      <c r="K139" s="531">
        <v>2849925</v>
      </c>
      <c r="L139" s="522">
        <v>231188</v>
      </c>
      <c r="M139" s="522">
        <v>2330706</v>
      </c>
      <c r="N139" s="522">
        <v>241445</v>
      </c>
      <c r="O139" s="531">
        <v>2572151</v>
      </c>
      <c r="P139" s="531">
        <v>40249554</v>
      </c>
      <c r="Q139" s="531">
        <v>37677403</v>
      </c>
      <c r="R139" s="531"/>
      <c r="S139" s="539"/>
      <c r="U139" s="531"/>
      <c r="V139" s="516"/>
      <c r="W139" s="516"/>
      <c r="X139" s="516">
        <v>0</v>
      </c>
      <c r="Y139" s="518">
        <v>-25031</v>
      </c>
      <c r="Z139" s="516">
        <v>-25031</v>
      </c>
      <c r="AA139" s="531"/>
      <c r="AB139" s="517">
        <v>888</v>
      </c>
      <c r="AC139" s="517">
        <v>1692060</v>
      </c>
      <c r="AD139" s="518">
        <v>-104618</v>
      </c>
      <c r="AE139" s="518">
        <v>90003</v>
      </c>
      <c r="AF139" s="518">
        <v>-14615</v>
      </c>
      <c r="AG139" s="517">
        <v>2414</v>
      </c>
      <c r="AH139" s="517">
        <v>9994003</v>
      </c>
      <c r="AI139" s="518">
        <v>-668477</v>
      </c>
      <c r="AJ139" s="519">
        <v>700796</v>
      </c>
      <c r="AK139" s="518">
        <v>32319</v>
      </c>
      <c r="AL139" s="517">
        <v>94</v>
      </c>
      <c r="AM139" s="517">
        <v>634647</v>
      </c>
      <c r="AN139" s="518">
        <v>-39141</v>
      </c>
      <c r="AO139" s="518">
        <v>20227</v>
      </c>
      <c r="AP139" s="518">
        <v>-18914</v>
      </c>
      <c r="AQ139" s="517">
        <v>8</v>
      </c>
      <c r="AR139" s="517">
        <v>1105874</v>
      </c>
      <c r="AS139" s="518">
        <v>-31772</v>
      </c>
      <c r="AT139" s="518">
        <v>35392</v>
      </c>
      <c r="AU139" s="518">
        <v>3620</v>
      </c>
      <c r="AV139" s="517">
        <v>3</v>
      </c>
      <c r="AW139" s="517">
        <v>234976</v>
      </c>
      <c r="AX139" s="518">
        <v>-11918</v>
      </c>
      <c r="AY139" s="518">
        <v>9508</v>
      </c>
      <c r="AZ139" s="518">
        <v>-2410</v>
      </c>
      <c r="BA139" s="520">
        <v>0</v>
      </c>
      <c r="BB139" s="517">
        <v>58</v>
      </c>
      <c r="BC139" s="517">
        <v>1046470</v>
      </c>
      <c r="BD139" s="518">
        <v>-64622</v>
      </c>
      <c r="BE139" s="519">
        <v>38973</v>
      </c>
      <c r="BF139" s="518">
        <v>-25649</v>
      </c>
      <c r="BG139" s="517">
        <v>1</v>
      </c>
      <c r="BH139" s="517">
        <v>127592</v>
      </c>
      <c r="BI139" s="518">
        <v>-5423</v>
      </c>
      <c r="BJ139" s="518">
        <v>6041</v>
      </c>
      <c r="BK139" s="518">
        <v>618</v>
      </c>
      <c r="BL139" s="520">
        <v>-25031</v>
      </c>
      <c r="BM139" s="517">
        <v>0</v>
      </c>
      <c r="BN139" s="518">
        <v>-25031</v>
      </c>
      <c r="BO139" s="517">
        <v>0</v>
      </c>
      <c r="BP139" s="517">
        <v>0</v>
      </c>
      <c r="BQ139" s="517">
        <v>0</v>
      </c>
      <c r="BR139" s="517">
        <v>2508</v>
      </c>
      <c r="BS139" s="517">
        <v>10628650</v>
      </c>
      <c r="BT139" s="518">
        <v>721023</v>
      </c>
      <c r="BU139" s="521">
        <v>58</v>
      </c>
      <c r="BV139" s="521">
        <v>1046470</v>
      </c>
      <c r="BW139" s="516">
        <v>38973</v>
      </c>
    </row>
    <row r="140" spans="1:75">
      <c r="A140" s="491">
        <f t="shared" si="10"/>
        <v>2015</v>
      </c>
      <c r="B140" s="491">
        <v>3</v>
      </c>
      <c r="C140" s="522">
        <v>20623301</v>
      </c>
      <c r="D140" s="531">
        <v>-678851</v>
      </c>
      <c r="E140" s="531">
        <v>19944450</v>
      </c>
      <c r="F140" s="525">
        <v>12160159</v>
      </c>
      <c r="G140" s="531">
        <v>921005</v>
      </c>
      <c r="H140" s="531">
        <v>13081164</v>
      </c>
      <c r="I140" s="525">
        <v>2942295</v>
      </c>
      <c r="J140" s="531">
        <v>147115</v>
      </c>
      <c r="K140" s="531">
        <v>3089410</v>
      </c>
      <c r="L140" s="522">
        <v>231387</v>
      </c>
      <c r="M140" s="522">
        <v>2303742</v>
      </c>
      <c r="N140" s="522">
        <v>243513</v>
      </c>
      <c r="O140" s="531">
        <v>2547255</v>
      </c>
      <c r="P140" s="531">
        <v>38893666</v>
      </c>
      <c r="Q140" s="531">
        <v>36346411</v>
      </c>
      <c r="R140" s="531"/>
      <c r="S140" s="539"/>
      <c r="U140" s="531"/>
      <c r="V140" s="516"/>
      <c r="W140" s="516"/>
      <c r="X140" s="516">
        <v>0</v>
      </c>
      <c r="Y140" s="518">
        <v>-25031</v>
      </c>
      <c r="Z140" s="516">
        <v>-25031</v>
      </c>
      <c r="AA140" s="531"/>
      <c r="AB140" s="517">
        <v>888</v>
      </c>
      <c r="AC140" s="517">
        <v>1692060</v>
      </c>
      <c r="AD140" s="518">
        <v>-104618</v>
      </c>
      <c r="AE140" s="518">
        <v>90003</v>
      </c>
      <c r="AF140" s="518">
        <v>-14615</v>
      </c>
      <c r="AG140" s="517">
        <v>2414</v>
      </c>
      <c r="AH140" s="517">
        <v>9994003</v>
      </c>
      <c r="AI140" s="518">
        <v>-668477</v>
      </c>
      <c r="AJ140" s="519">
        <v>700796</v>
      </c>
      <c r="AK140" s="518">
        <v>32319</v>
      </c>
      <c r="AL140" s="517">
        <v>94</v>
      </c>
      <c r="AM140" s="517">
        <v>634647</v>
      </c>
      <c r="AN140" s="518">
        <v>-39141</v>
      </c>
      <c r="AO140" s="518">
        <v>20227</v>
      </c>
      <c r="AP140" s="518">
        <v>-18914</v>
      </c>
      <c r="AQ140" s="517">
        <v>8</v>
      </c>
      <c r="AR140" s="517">
        <v>1105874</v>
      </c>
      <c r="AS140" s="518">
        <v>-31772</v>
      </c>
      <c r="AT140" s="518">
        <v>35392</v>
      </c>
      <c r="AU140" s="518">
        <v>3620</v>
      </c>
      <c r="AV140" s="517">
        <v>3</v>
      </c>
      <c r="AW140" s="517">
        <v>234976</v>
      </c>
      <c r="AX140" s="518">
        <v>-11918</v>
      </c>
      <c r="AY140" s="518">
        <v>9508</v>
      </c>
      <c r="AZ140" s="518">
        <v>-2410</v>
      </c>
      <c r="BA140" s="520">
        <v>0</v>
      </c>
      <c r="BB140" s="517">
        <v>58</v>
      </c>
      <c r="BC140" s="517">
        <v>1046470</v>
      </c>
      <c r="BD140" s="518">
        <v>-64622</v>
      </c>
      <c r="BE140" s="519">
        <v>38973</v>
      </c>
      <c r="BF140" s="518">
        <v>-25649</v>
      </c>
      <c r="BG140" s="517">
        <v>1</v>
      </c>
      <c r="BH140" s="517">
        <v>127592</v>
      </c>
      <c r="BI140" s="518">
        <v>-5423</v>
      </c>
      <c r="BJ140" s="518">
        <v>6041</v>
      </c>
      <c r="BK140" s="518">
        <v>618</v>
      </c>
      <c r="BL140" s="520">
        <v>-25031</v>
      </c>
      <c r="BM140" s="517">
        <v>0</v>
      </c>
      <c r="BN140" s="518">
        <v>-25031</v>
      </c>
      <c r="BO140" s="517">
        <v>0</v>
      </c>
      <c r="BP140" s="517">
        <v>0</v>
      </c>
      <c r="BQ140" s="517">
        <v>0</v>
      </c>
      <c r="BR140" s="517">
        <v>2508</v>
      </c>
      <c r="BS140" s="517">
        <v>10628650</v>
      </c>
      <c r="BT140" s="518">
        <v>721023</v>
      </c>
      <c r="BU140" s="521">
        <v>58</v>
      </c>
      <c r="BV140" s="521">
        <v>1046470</v>
      </c>
      <c r="BW140" s="516">
        <v>38973</v>
      </c>
    </row>
    <row r="141" spans="1:75">
      <c r="A141" s="491">
        <f t="shared" si="10"/>
        <v>2015</v>
      </c>
      <c r="B141" s="491">
        <v>4</v>
      </c>
      <c r="C141" s="522">
        <v>20576949</v>
      </c>
      <c r="D141" s="531">
        <v>-366396</v>
      </c>
      <c r="E141" s="531">
        <v>20210553</v>
      </c>
      <c r="F141" s="525">
        <v>12365492</v>
      </c>
      <c r="G141" s="531">
        <v>344895</v>
      </c>
      <c r="H141" s="531">
        <v>12710387</v>
      </c>
      <c r="I141" s="525">
        <v>2962938</v>
      </c>
      <c r="J141" s="531">
        <v>33870</v>
      </c>
      <c r="K141" s="531">
        <v>2996808</v>
      </c>
      <c r="L141" s="522">
        <v>231528</v>
      </c>
      <c r="M141" s="522">
        <v>2137926</v>
      </c>
      <c r="N141" s="522">
        <v>253687</v>
      </c>
      <c r="O141" s="531">
        <v>2391613</v>
      </c>
      <c r="P141" s="531">
        <v>38540889</v>
      </c>
      <c r="Q141" s="531">
        <v>36149276</v>
      </c>
      <c r="R141" s="531"/>
      <c r="S141" s="539"/>
      <c r="U141" s="531"/>
      <c r="V141" s="516"/>
      <c r="W141" s="516"/>
      <c r="X141" s="516">
        <v>0</v>
      </c>
      <c r="Y141" s="518">
        <v>-25031</v>
      </c>
      <c r="Z141" s="516">
        <v>-25031</v>
      </c>
      <c r="AA141" s="531"/>
      <c r="AB141" s="517">
        <v>888</v>
      </c>
      <c r="AC141" s="517">
        <v>1692060</v>
      </c>
      <c r="AD141" s="518">
        <v>-104618</v>
      </c>
      <c r="AE141" s="518">
        <v>90003</v>
      </c>
      <c r="AF141" s="518">
        <v>-14615</v>
      </c>
      <c r="AG141" s="517">
        <v>2414</v>
      </c>
      <c r="AH141" s="517">
        <v>9994003</v>
      </c>
      <c r="AI141" s="518">
        <v>-668477</v>
      </c>
      <c r="AJ141" s="519">
        <v>700796</v>
      </c>
      <c r="AK141" s="518">
        <v>32319</v>
      </c>
      <c r="AL141" s="517">
        <v>94</v>
      </c>
      <c r="AM141" s="517">
        <v>634647</v>
      </c>
      <c r="AN141" s="518">
        <v>-39141</v>
      </c>
      <c r="AO141" s="518">
        <v>20227</v>
      </c>
      <c r="AP141" s="518">
        <v>-18914</v>
      </c>
      <c r="AQ141" s="517">
        <v>8</v>
      </c>
      <c r="AR141" s="517">
        <v>1105874</v>
      </c>
      <c r="AS141" s="518">
        <v>-31772</v>
      </c>
      <c r="AT141" s="518">
        <v>35392</v>
      </c>
      <c r="AU141" s="518">
        <v>3620</v>
      </c>
      <c r="AV141" s="517">
        <v>3</v>
      </c>
      <c r="AW141" s="517">
        <v>234976</v>
      </c>
      <c r="AX141" s="518">
        <v>-11918</v>
      </c>
      <c r="AY141" s="518">
        <v>9508</v>
      </c>
      <c r="AZ141" s="518">
        <v>-2410</v>
      </c>
      <c r="BA141" s="520">
        <v>0</v>
      </c>
      <c r="BB141" s="517">
        <v>58</v>
      </c>
      <c r="BC141" s="517">
        <v>1046470</v>
      </c>
      <c r="BD141" s="518">
        <v>-64622</v>
      </c>
      <c r="BE141" s="519">
        <v>38973</v>
      </c>
      <c r="BF141" s="518">
        <v>-25649</v>
      </c>
      <c r="BG141" s="517">
        <v>1</v>
      </c>
      <c r="BH141" s="517">
        <v>127592</v>
      </c>
      <c r="BI141" s="518">
        <v>-5423</v>
      </c>
      <c r="BJ141" s="518">
        <v>6041</v>
      </c>
      <c r="BK141" s="518">
        <v>618</v>
      </c>
      <c r="BL141" s="520">
        <v>-25031</v>
      </c>
      <c r="BM141" s="517">
        <v>0</v>
      </c>
      <c r="BN141" s="518">
        <v>-25031</v>
      </c>
      <c r="BO141" s="517">
        <v>0</v>
      </c>
      <c r="BP141" s="517">
        <v>0</v>
      </c>
      <c r="BQ141" s="517">
        <v>0</v>
      </c>
      <c r="BR141" s="517">
        <v>2508</v>
      </c>
      <c r="BS141" s="517">
        <v>10628650</v>
      </c>
      <c r="BT141" s="518">
        <v>721023</v>
      </c>
      <c r="BU141" s="521">
        <v>58</v>
      </c>
      <c r="BV141" s="521">
        <v>1046470</v>
      </c>
      <c r="BW141" s="516">
        <v>38973</v>
      </c>
    </row>
    <row r="142" spans="1:75">
      <c r="A142" s="491">
        <f t="shared" si="10"/>
        <v>2015</v>
      </c>
      <c r="B142" s="491">
        <v>5</v>
      </c>
      <c r="C142" s="522">
        <v>22419183</v>
      </c>
      <c r="D142" s="531">
        <v>3035642</v>
      </c>
      <c r="E142" s="531">
        <v>25454825</v>
      </c>
      <c r="F142" s="525">
        <v>13324281</v>
      </c>
      <c r="G142" s="531">
        <v>1930151</v>
      </c>
      <c r="H142" s="531">
        <v>15254432</v>
      </c>
      <c r="I142" s="525">
        <v>3340640</v>
      </c>
      <c r="J142" s="531">
        <v>156870</v>
      </c>
      <c r="K142" s="531">
        <v>3497510</v>
      </c>
      <c r="L142" s="522">
        <v>231733</v>
      </c>
      <c r="M142" s="522">
        <v>2491832</v>
      </c>
      <c r="N142" s="522">
        <v>296879</v>
      </c>
      <c r="O142" s="531">
        <v>2788711</v>
      </c>
      <c r="P142" s="531">
        <v>47227211</v>
      </c>
      <c r="Q142" s="531">
        <v>44438500</v>
      </c>
      <c r="R142" s="531"/>
      <c r="S142" s="539"/>
      <c r="U142" s="531"/>
      <c r="V142" s="516"/>
      <c r="W142" s="516"/>
      <c r="X142" s="516">
        <v>0</v>
      </c>
      <c r="Y142" s="518">
        <v>-25031</v>
      </c>
      <c r="Z142" s="516">
        <v>-25031</v>
      </c>
      <c r="AA142" s="531"/>
      <c r="AB142" s="517">
        <v>888</v>
      </c>
      <c r="AC142" s="517">
        <v>1692060</v>
      </c>
      <c r="AD142" s="518">
        <v>-104618</v>
      </c>
      <c r="AE142" s="518">
        <v>90003</v>
      </c>
      <c r="AF142" s="518">
        <v>-14615</v>
      </c>
      <c r="AG142" s="517">
        <v>2414</v>
      </c>
      <c r="AH142" s="517">
        <v>9994003</v>
      </c>
      <c r="AI142" s="518">
        <v>-668477</v>
      </c>
      <c r="AJ142" s="519">
        <v>700796</v>
      </c>
      <c r="AK142" s="518">
        <v>32319</v>
      </c>
      <c r="AL142" s="517">
        <v>94</v>
      </c>
      <c r="AM142" s="517">
        <v>634647</v>
      </c>
      <c r="AN142" s="518">
        <v>-39141</v>
      </c>
      <c r="AO142" s="518">
        <v>20227</v>
      </c>
      <c r="AP142" s="518">
        <v>-18914</v>
      </c>
      <c r="AQ142" s="517">
        <v>8</v>
      </c>
      <c r="AR142" s="517">
        <v>1105874</v>
      </c>
      <c r="AS142" s="518">
        <v>-31772</v>
      </c>
      <c r="AT142" s="518">
        <v>35392</v>
      </c>
      <c r="AU142" s="518">
        <v>3620</v>
      </c>
      <c r="AV142" s="517">
        <v>3</v>
      </c>
      <c r="AW142" s="517">
        <v>234976</v>
      </c>
      <c r="AX142" s="518">
        <v>-11918</v>
      </c>
      <c r="AY142" s="518">
        <v>9508</v>
      </c>
      <c r="AZ142" s="518">
        <v>-2410</v>
      </c>
      <c r="BA142" s="520">
        <v>0</v>
      </c>
      <c r="BB142" s="517">
        <v>58</v>
      </c>
      <c r="BC142" s="517">
        <v>1046470</v>
      </c>
      <c r="BD142" s="518">
        <v>-64622</v>
      </c>
      <c r="BE142" s="519">
        <v>38973</v>
      </c>
      <c r="BF142" s="518">
        <v>-25649</v>
      </c>
      <c r="BG142" s="517">
        <v>1</v>
      </c>
      <c r="BH142" s="517">
        <v>127592</v>
      </c>
      <c r="BI142" s="518">
        <v>-5423</v>
      </c>
      <c r="BJ142" s="518">
        <v>6041</v>
      </c>
      <c r="BK142" s="518">
        <v>618</v>
      </c>
      <c r="BL142" s="520">
        <v>-25031</v>
      </c>
      <c r="BM142" s="517">
        <v>0</v>
      </c>
      <c r="BN142" s="518">
        <v>-25031</v>
      </c>
      <c r="BO142" s="517">
        <v>0</v>
      </c>
      <c r="BP142" s="517">
        <v>0</v>
      </c>
      <c r="BQ142" s="517">
        <v>0</v>
      </c>
      <c r="BR142" s="517">
        <v>2508</v>
      </c>
      <c r="BS142" s="517">
        <v>10628650</v>
      </c>
      <c r="BT142" s="518">
        <v>721023</v>
      </c>
      <c r="BU142" s="521">
        <v>58</v>
      </c>
      <c r="BV142" s="521">
        <v>1046470</v>
      </c>
      <c r="BW142" s="516">
        <v>38973</v>
      </c>
    </row>
    <row r="143" spans="1:75">
      <c r="A143" s="491">
        <f t="shared" si="10"/>
        <v>2015</v>
      </c>
      <c r="B143" s="491">
        <v>6</v>
      </c>
      <c r="C143" s="522">
        <v>28370699</v>
      </c>
      <c r="D143" s="531">
        <v>2647112</v>
      </c>
      <c r="E143" s="531">
        <v>31017811</v>
      </c>
      <c r="F143" s="525">
        <v>14696193</v>
      </c>
      <c r="G143" s="531">
        <v>-211771</v>
      </c>
      <c r="H143" s="531">
        <v>14484422</v>
      </c>
      <c r="I143" s="525">
        <v>3964497</v>
      </c>
      <c r="J143" s="531">
        <v>-35334</v>
      </c>
      <c r="K143" s="531">
        <v>3929163</v>
      </c>
      <c r="L143" s="522">
        <v>232062</v>
      </c>
      <c r="M143" s="522">
        <v>2741227</v>
      </c>
      <c r="N143" s="522">
        <v>317283</v>
      </c>
      <c r="O143" s="531">
        <v>3058510</v>
      </c>
      <c r="P143" s="531">
        <v>52721968</v>
      </c>
      <c r="Q143" s="531">
        <v>49663458</v>
      </c>
      <c r="R143" s="531"/>
      <c r="S143" s="539"/>
      <c r="U143" s="531"/>
      <c r="V143" s="516"/>
      <c r="W143" s="516"/>
      <c r="X143" s="516">
        <v>0</v>
      </c>
      <c r="Y143" s="518">
        <v>13222</v>
      </c>
      <c r="Z143" s="516">
        <v>13222</v>
      </c>
      <c r="AA143" s="531"/>
      <c r="AB143" s="517">
        <v>888</v>
      </c>
      <c r="AC143" s="517">
        <v>1692060</v>
      </c>
      <c r="AD143" s="518">
        <v>-104618</v>
      </c>
      <c r="AE143" s="518">
        <v>90003</v>
      </c>
      <c r="AF143" s="518">
        <v>-14615</v>
      </c>
      <c r="AG143" s="517">
        <v>2414</v>
      </c>
      <c r="AH143" s="517">
        <v>13961681</v>
      </c>
      <c r="AI143" s="518">
        <v>-668477</v>
      </c>
      <c r="AJ143" s="519">
        <v>672370</v>
      </c>
      <c r="AK143" s="518">
        <v>3893</v>
      </c>
      <c r="AL143" s="517">
        <v>94</v>
      </c>
      <c r="AM143" s="517">
        <v>634647</v>
      </c>
      <c r="AN143" s="518">
        <v>-39141</v>
      </c>
      <c r="AO143" s="518">
        <v>48653</v>
      </c>
      <c r="AP143" s="518">
        <v>9512</v>
      </c>
      <c r="AQ143" s="517">
        <v>8</v>
      </c>
      <c r="AR143" s="517">
        <v>1105874</v>
      </c>
      <c r="AS143" s="518">
        <v>-31772</v>
      </c>
      <c r="AT143" s="518">
        <v>35392</v>
      </c>
      <c r="AU143" s="518">
        <v>3620</v>
      </c>
      <c r="AV143" s="517">
        <v>3</v>
      </c>
      <c r="AW143" s="517">
        <v>234976</v>
      </c>
      <c r="AX143" s="518">
        <v>-11918</v>
      </c>
      <c r="AY143" s="518">
        <v>9508</v>
      </c>
      <c r="AZ143" s="518">
        <v>-2410</v>
      </c>
      <c r="BA143" s="520">
        <v>0</v>
      </c>
      <c r="BB143" s="517">
        <v>58</v>
      </c>
      <c r="BC143" s="517">
        <v>867442</v>
      </c>
      <c r="BD143" s="518">
        <v>-64622</v>
      </c>
      <c r="BE143" s="519">
        <v>77226</v>
      </c>
      <c r="BF143" s="518">
        <v>12604</v>
      </c>
      <c r="BG143" s="517">
        <v>1</v>
      </c>
      <c r="BH143" s="517">
        <v>127592</v>
      </c>
      <c r="BI143" s="518">
        <v>-5423</v>
      </c>
      <c r="BJ143" s="518">
        <v>6041</v>
      </c>
      <c r="BK143" s="518">
        <v>618</v>
      </c>
      <c r="BL143" s="520">
        <v>13222</v>
      </c>
      <c r="BM143" s="517">
        <v>0</v>
      </c>
      <c r="BN143" s="518">
        <v>13222</v>
      </c>
      <c r="BO143" s="517">
        <v>0</v>
      </c>
      <c r="BP143" s="517">
        <v>0</v>
      </c>
      <c r="BQ143" s="517">
        <v>0</v>
      </c>
      <c r="BR143" s="517">
        <v>2508</v>
      </c>
      <c r="BS143" s="517">
        <v>14596328</v>
      </c>
      <c r="BT143" s="518">
        <v>721023</v>
      </c>
      <c r="BU143" s="521">
        <v>58</v>
      </c>
      <c r="BV143" s="521">
        <v>867442</v>
      </c>
      <c r="BW143" s="516">
        <v>77226</v>
      </c>
    </row>
    <row r="144" spans="1:75">
      <c r="A144" s="491">
        <f t="shared" si="10"/>
        <v>2015</v>
      </c>
      <c r="B144" s="491">
        <v>7</v>
      </c>
      <c r="C144" s="522">
        <v>32099075</v>
      </c>
      <c r="D144" s="531">
        <v>1593975</v>
      </c>
      <c r="E144" s="531">
        <v>33693050</v>
      </c>
      <c r="F144" s="525">
        <v>15403826</v>
      </c>
      <c r="G144" s="531">
        <v>-77291</v>
      </c>
      <c r="H144" s="531">
        <v>15326535</v>
      </c>
      <c r="I144" s="525">
        <v>4073621</v>
      </c>
      <c r="J144" s="531">
        <v>-112228</v>
      </c>
      <c r="K144" s="531">
        <v>3961393</v>
      </c>
      <c r="L144" s="522">
        <v>232171</v>
      </c>
      <c r="M144" s="522">
        <v>2905100</v>
      </c>
      <c r="N144" s="522">
        <v>343376</v>
      </c>
      <c r="O144" s="531">
        <v>3248476</v>
      </c>
      <c r="P144" s="531">
        <v>56461625</v>
      </c>
      <c r="Q144" s="531">
        <v>53213149</v>
      </c>
      <c r="R144" s="531"/>
      <c r="S144" s="539"/>
      <c r="U144" s="531"/>
      <c r="V144" s="516"/>
      <c r="W144" s="516"/>
      <c r="X144" s="516">
        <v>0</v>
      </c>
      <c r="Y144" s="518">
        <v>13222</v>
      </c>
      <c r="Z144" s="516">
        <v>13222</v>
      </c>
      <c r="AA144" s="531"/>
      <c r="AB144" s="517">
        <v>888</v>
      </c>
      <c r="AC144" s="517">
        <v>1692060</v>
      </c>
      <c r="AD144" s="518">
        <v>-104618</v>
      </c>
      <c r="AE144" s="518">
        <v>90003</v>
      </c>
      <c r="AF144" s="518">
        <v>-14615</v>
      </c>
      <c r="AG144" s="517">
        <v>2414</v>
      </c>
      <c r="AH144" s="517">
        <v>13961681</v>
      </c>
      <c r="AI144" s="518">
        <v>-668477</v>
      </c>
      <c r="AJ144" s="519">
        <v>672370</v>
      </c>
      <c r="AK144" s="518">
        <v>3893</v>
      </c>
      <c r="AL144" s="517">
        <v>94</v>
      </c>
      <c r="AM144" s="517">
        <v>634647</v>
      </c>
      <c r="AN144" s="518">
        <v>-39141</v>
      </c>
      <c r="AO144" s="518">
        <v>48653</v>
      </c>
      <c r="AP144" s="518">
        <v>9512</v>
      </c>
      <c r="AQ144" s="517">
        <v>8</v>
      </c>
      <c r="AR144" s="517">
        <v>1105874</v>
      </c>
      <c r="AS144" s="518">
        <v>-31772</v>
      </c>
      <c r="AT144" s="518">
        <v>35392</v>
      </c>
      <c r="AU144" s="518">
        <v>3620</v>
      </c>
      <c r="AV144" s="517">
        <v>3</v>
      </c>
      <c r="AW144" s="517">
        <v>234976</v>
      </c>
      <c r="AX144" s="518">
        <v>-11918</v>
      </c>
      <c r="AY144" s="518">
        <v>9508</v>
      </c>
      <c r="AZ144" s="518">
        <v>-2410</v>
      </c>
      <c r="BA144" s="520">
        <v>0</v>
      </c>
      <c r="BB144" s="517">
        <v>58</v>
      </c>
      <c r="BC144" s="517">
        <v>867442</v>
      </c>
      <c r="BD144" s="518">
        <v>-64622</v>
      </c>
      <c r="BE144" s="519">
        <v>77226</v>
      </c>
      <c r="BF144" s="518">
        <v>12604</v>
      </c>
      <c r="BG144" s="517">
        <v>1</v>
      </c>
      <c r="BH144" s="517">
        <v>127592</v>
      </c>
      <c r="BI144" s="518">
        <v>-5423</v>
      </c>
      <c r="BJ144" s="518">
        <v>6041</v>
      </c>
      <c r="BK144" s="518">
        <v>618</v>
      </c>
      <c r="BL144" s="520">
        <v>13222</v>
      </c>
      <c r="BM144" s="517">
        <v>0</v>
      </c>
      <c r="BN144" s="518">
        <v>13222</v>
      </c>
      <c r="BO144" s="517">
        <v>0</v>
      </c>
      <c r="BP144" s="517">
        <v>0</v>
      </c>
      <c r="BQ144" s="517">
        <v>0</v>
      </c>
      <c r="BR144" s="517">
        <v>2508</v>
      </c>
      <c r="BS144" s="517">
        <v>14596328</v>
      </c>
      <c r="BT144" s="518">
        <v>721023</v>
      </c>
      <c r="BU144" s="521">
        <v>58</v>
      </c>
      <c r="BV144" s="521">
        <v>867442</v>
      </c>
      <c r="BW144" s="516">
        <v>77226</v>
      </c>
    </row>
    <row r="145" spans="1:75">
      <c r="A145" s="491">
        <f t="shared" si="10"/>
        <v>2015</v>
      </c>
      <c r="B145" s="491">
        <v>8</v>
      </c>
      <c r="C145" s="522">
        <v>32984949</v>
      </c>
      <c r="D145" s="531">
        <v>661353</v>
      </c>
      <c r="E145" s="531">
        <v>33646302</v>
      </c>
      <c r="F145" s="525">
        <v>15588096</v>
      </c>
      <c r="G145" s="531">
        <v>-1599</v>
      </c>
      <c r="H145" s="531">
        <v>15586497</v>
      </c>
      <c r="I145" s="525">
        <v>4071839</v>
      </c>
      <c r="J145" s="531">
        <v>129701</v>
      </c>
      <c r="K145" s="531">
        <v>4201540</v>
      </c>
      <c r="L145" s="522">
        <v>232323</v>
      </c>
      <c r="M145" s="522">
        <v>2899268</v>
      </c>
      <c r="N145" s="522">
        <v>343558</v>
      </c>
      <c r="O145" s="531">
        <v>3242826</v>
      </c>
      <c r="P145" s="531">
        <v>56909488</v>
      </c>
      <c r="Q145" s="531">
        <v>53666662</v>
      </c>
      <c r="R145" s="531"/>
      <c r="S145" s="539"/>
      <c r="U145" s="531"/>
      <c r="V145" s="516"/>
      <c r="W145" s="516"/>
      <c r="X145" s="516">
        <v>0</v>
      </c>
      <c r="Y145" s="518">
        <v>13222</v>
      </c>
      <c r="Z145" s="516">
        <v>13222</v>
      </c>
      <c r="AA145" s="531"/>
      <c r="AB145" s="517">
        <v>888</v>
      </c>
      <c r="AC145" s="517">
        <v>1692060</v>
      </c>
      <c r="AD145" s="518">
        <v>-104618</v>
      </c>
      <c r="AE145" s="518">
        <v>90003</v>
      </c>
      <c r="AF145" s="518">
        <v>-14615</v>
      </c>
      <c r="AG145" s="517">
        <v>2414</v>
      </c>
      <c r="AH145" s="517">
        <v>13961681</v>
      </c>
      <c r="AI145" s="518">
        <v>-668477</v>
      </c>
      <c r="AJ145" s="519">
        <v>672370</v>
      </c>
      <c r="AK145" s="518">
        <v>3893</v>
      </c>
      <c r="AL145" s="517">
        <v>94</v>
      </c>
      <c r="AM145" s="517">
        <v>634647</v>
      </c>
      <c r="AN145" s="518">
        <v>-39141</v>
      </c>
      <c r="AO145" s="518">
        <v>48653</v>
      </c>
      <c r="AP145" s="518">
        <v>9512</v>
      </c>
      <c r="AQ145" s="517">
        <v>8</v>
      </c>
      <c r="AR145" s="517">
        <v>1105874</v>
      </c>
      <c r="AS145" s="518">
        <v>-31772</v>
      </c>
      <c r="AT145" s="518">
        <v>35392</v>
      </c>
      <c r="AU145" s="518">
        <v>3620</v>
      </c>
      <c r="AV145" s="517">
        <v>3</v>
      </c>
      <c r="AW145" s="517">
        <v>234976</v>
      </c>
      <c r="AX145" s="518">
        <v>-11918</v>
      </c>
      <c r="AY145" s="518">
        <v>9508</v>
      </c>
      <c r="AZ145" s="518">
        <v>-2410</v>
      </c>
      <c r="BA145" s="520">
        <v>0</v>
      </c>
      <c r="BB145" s="517">
        <v>58</v>
      </c>
      <c r="BC145" s="517">
        <v>867442</v>
      </c>
      <c r="BD145" s="518">
        <v>-64622</v>
      </c>
      <c r="BE145" s="519">
        <v>77226</v>
      </c>
      <c r="BF145" s="518">
        <v>12604</v>
      </c>
      <c r="BG145" s="517">
        <v>1</v>
      </c>
      <c r="BH145" s="517">
        <v>127592</v>
      </c>
      <c r="BI145" s="518">
        <v>-5423</v>
      </c>
      <c r="BJ145" s="518">
        <v>6041</v>
      </c>
      <c r="BK145" s="518">
        <v>618</v>
      </c>
      <c r="BL145" s="520">
        <v>13222</v>
      </c>
      <c r="BM145" s="517">
        <v>0</v>
      </c>
      <c r="BN145" s="518">
        <v>13222</v>
      </c>
      <c r="BO145" s="517">
        <v>0</v>
      </c>
      <c r="BP145" s="517">
        <v>0</v>
      </c>
      <c r="BQ145" s="517">
        <v>0</v>
      </c>
      <c r="BR145" s="517">
        <v>2508</v>
      </c>
      <c r="BS145" s="517">
        <v>14596328</v>
      </c>
      <c r="BT145" s="518">
        <v>721023</v>
      </c>
      <c r="BU145" s="521">
        <v>58</v>
      </c>
      <c r="BV145" s="521">
        <v>867442</v>
      </c>
      <c r="BW145" s="516">
        <v>77226</v>
      </c>
    </row>
    <row r="146" spans="1:75">
      <c r="A146" s="491">
        <f t="shared" si="10"/>
        <v>2015</v>
      </c>
      <c r="B146" s="491">
        <v>9</v>
      </c>
      <c r="C146" s="522">
        <v>30834265</v>
      </c>
      <c r="D146" s="531">
        <v>-3038207</v>
      </c>
      <c r="E146" s="531">
        <v>27796058</v>
      </c>
      <c r="F146" s="525">
        <v>15440696</v>
      </c>
      <c r="G146" s="531">
        <v>-462871</v>
      </c>
      <c r="H146" s="531">
        <v>14977825</v>
      </c>
      <c r="I146" s="525">
        <v>3582875</v>
      </c>
      <c r="J146" s="531">
        <v>-120915</v>
      </c>
      <c r="K146" s="531">
        <v>3461960</v>
      </c>
      <c r="L146" s="522">
        <v>232544</v>
      </c>
      <c r="M146" s="522">
        <v>2593405</v>
      </c>
      <c r="N146" s="522">
        <v>307651</v>
      </c>
      <c r="O146" s="531">
        <v>2901056</v>
      </c>
      <c r="P146" s="531">
        <v>49369443</v>
      </c>
      <c r="Q146" s="531">
        <v>46468387</v>
      </c>
      <c r="R146" s="531"/>
      <c r="S146" s="539"/>
      <c r="U146" s="531"/>
      <c r="V146" s="516"/>
      <c r="W146" s="516"/>
      <c r="X146" s="516">
        <v>0</v>
      </c>
      <c r="Y146" s="518">
        <v>13222</v>
      </c>
      <c r="Z146" s="516">
        <v>13222</v>
      </c>
      <c r="AA146" s="531"/>
      <c r="AB146" s="517">
        <v>888</v>
      </c>
      <c r="AC146" s="517">
        <v>1692060</v>
      </c>
      <c r="AD146" s="518">
        <v>-104618</v>
      </c>
      <c r="AE146" s="518">
        <v>90003</v>
      </c>
      <c r="AF146" s="518">
        <v>-14615</v>
      </c>
      <c r="AG146" s="517">
        <v>2414</v>
      </c>
      <c r="AH146" s="517">
        <v>13961681</v>
      </c>
      <c r="AI146" s="518">
        <v>-668477</v>
      </c>
      <c r="AJ146" s="519">
        <v>672370</v>
      </c>
      <c r="AK146" s="518">
        <v>3893</v>
      </c>
      <c r="AL146" s="517">
        <v>94</v>
      </c>
      <c r="AM146" s="517">
        <v>634647</v>
      </c>
      <c r="AN146" s="518">
        <v>-39141</v>
      </c>
      <c r="AO146" s="518">
        <v>48653</v>
      </c>
      <c r="AP146" s="518">
        <v>9512</v>
      </c>
      <c r="AQ146" s="517">
        <v>8</v>
      </c>
      <c r="AR146" s="517">
        <v>1105874</v>
      </c>
      <c r="AS146" s="518">
        <v>-31772</v>
      </c>
      <c r="AT146" s="518">
        <v>35392</v>
      </c>
      <c r="AU146" s="518">
        <v>3620</v>
      </c>
      <c r="AV146" s="517">
        <v>3</v>
      </c>
      <c r="AW146" s="517">
        <v>234976</v>
      </c>
      <c r="AX146" s="518">
        <v>-11918</v>
      </c>
      <c r="AY146" s="518">
        <v>9508</v>
      </c>
      <c r="AZ146" s="518">
        <v>-2410</v>
      </c>
      <c r="BA146" s="520">
        <v>0</v>
      </c>
      <c r="BB146" s="517">
        <v>58</v>
      </c>
      <c r="BC146" s="517">
        <v>867442</v>
      </c>
      <c r="BD146" s="518">
        <v>-64622</v>
      </c>
      <c r="BE146" s="519">
        <v>77226</v>
      </c>
      <c r="BF146" s="518">
        <v>12604</v>
      </c>
      <c r="BG146" s="517">
        <v>1</v>
      </c>
      <c r="BH146" s="517">
        <v>127592</v>
      </c>
      <c r="BI146" s="518">
        <v>-5423</v>
      </c>
      <c r="BJ146" s="518">
        <v>6041</v>
      </c>
      <c r="BK146" s="518">
        <v>618</v>
      </c>
      <c r="BL146" s="520">
        <v>13222</v>
      </c>
      <c r="BM146" s="517">
        <v>0</v>
      </c>
      <c r="BN146" s="518">
        <v>13222</v>
      </c>
      <c r="BO146" s="517">
        <v>0</v>
      </c>
      <c r="BP146" s="517">
        <v>0</v>
      </c>
      <c r="BQ146" s="517">
        <v>0</v>
      </c>
      <c r="BR146" s="517">
        <v>2508</v>
      </c>
      <c r="BS146" s="517">
        <v>14596328</v>
      </c>
      <c r="BT146" s="518">
        <v>721023</v>
      </c>
      <c r="BU146" s="521">
        <v>58</v>
      </c>
      <c r="BV146" s="521">
        <v>867442</v>
      </c>
      <c r="BW146" s="516">
        <v>77226</v>
      </c>
    </row>
    <row r="147" spans="1:75">
      <c r="A147" s="491">
        <f t="shared" si="10"/>
        <v>2015</v>
      </c>
      <c r="B147" s="491">
        <v>10</v>
      </c>
      <c r="C147" s="522">
        <v>24506466</v>
      </c>
      <c r="D147" s="531">
        <v>-2480511</v>
      </c>
      <c r="E147" s="531">
        <v>22025955</v>
      </c>
      <c r="F147" s="525">
        <v>14043895</v>
      </c>
      <c r="G147" s="531">
        <v>-111061</v>
      </c>
      <c r="H147" s="531">
        <v>13932834</v>
      </c>
      <c r="I147" s="525">
        <v>3384347</v>
      </c>
      <c r="J147" s="531">
        <v>-15141</v>
      </c>
      <c r="K147" s="531">
        <v>3369206</v>
      </c>
      <c r="L147" s="522">
        <v>232715</v>
      </c>
      <c r="M147" s="522">
        <v>2360247</v>
      </c>
      <c r="N147" s="522">
        <v>277910</v>
      </c>
      <c r="O147" s="531">
        <v>2638157</v>
      </c>
      <c r="P147" s="531">
        <v>42198867</v>
      </c>
      <c r="Q147" s="531">
        <v>39560710</v>
      </c>
      <c r="R147" s="531"/>
      <c r="S147" s="539"/>
      <c r="U147" s="531"/>
      <c r="V147" s="516"/>
      <c r="W147" s="516"/>
      <c r="X147" s="516">
        <v>0</v>
      </c>
      <c r="Y147" s="518">
        <v>-25031</v>
      </c>
      <c r="Z147" s="516">
        <v>-25031</v>
      </c>
      <c r="AA147" s="531"/>
      <c r="AB147" s="517">
        <v>888</v>
      </c>
      <c r="AC147" s="517">
        <v>1692060</v>
      </c>
      <c r="AD147" s="518">
        <v>-104618</v>
      </c>
      <c r="AE147" s="518">
        <v>90003</v>
      </c>
      <c r="AF147" s="518">
        <v>-14615</v>
      </c>
      <c r="AG147" s="517">
        <v>2414</v>
      </c>
      <c r="AH147" s="517">
        <v>9994003</v>
      </c>
      <c r="AI147" s="518">
        <v>-668477</v>
      </c>
      <c r="AJ147" s="519">
        <v>700796</v>
      </c>
      <c r="AK147" s="518">
        <v>32319</v>
      </c>
      <c r="AL147" s="517">
        <v>94</v>
      </c>
      <c r="AM147" s="517">
        <v>634647</v>
      </c>
      <c r="AN147" s="518">
        <v>-39141</v>
      </c>
      <c r="AO147" s="518">
        <v>20227</v>
      </c>
      <c r="AP147" s="518">
        <v>-18914</v>
      </c>
      <c r="AQ147" s="517">
        <v>8</v>
      </c>
      <c r="AR147" s="517">
        <v>1105874</v>
      </c>
      <c r="AS147" s="518">
        <v>-31772</v>
      </c>
      <c r="AT147" s="518">
        <v>35392</v>
      </c>
      <c r="AU147" s="518">
        <v>3620</v>
      </c>
      <c r="AV147" s="517">
        <v>3</v>
      </c>
      <c r="AW147" s="517">
        <v>234976</v>
      </c>
      <c r="AX147" s="518">
        <v>-11918</v>
      </c>
      <c r="AY147" s="518">
        <v>9508</v>
      </c>
      <c r="AZ147" s="518">
        <v>-2410</v>
      </c>
      <c r="BA147" s="520">
        <v>0</v>
      </c>
      <c r="BB147" s="517">
        <v>58</v>
      </c>
      <c r="BC147" s="517">
        <v>1046470</v>
      </c>
      <c r="BD147" s="518">
        <v>-64622</v>
      </c>
      <c r="BE147" s="519">
        <v>38973</v>
      </c>
      <c r="BF147" s="518">
        <v>-25649</v>
      </c>
      <c r="BG147" s="517">
        <v>1</v>
      </c>
      <c r="BH147" s="517">
        <v>127592</v>
      </c>
      <c r="BI147" s="518">
        <v>-5423</v>
      </c>
      <c r="BJ147" s="518">
        <v>6041</v>
      </c>
      <c r="BK147" s="518">
        <v>618</v>
      </c>
      <c r="BL147" s="520">
        <v>-25031</v>
      </c>
      <c r="BM147" s="517">
        <v>0</v>
      </c>
      <c r="BN147" s="518">
        <v>-25031</v>
      </c>
      <c r="BO147" s="517">
        <v>0</v>
      </c>
      <c r="BP147" s="517">
        <v>0</v>
      </c>
      <c r="BQ147" s="517">
        <v>0</v>
      </c>
      <c r="BR147" s="517">
        <v>2508</v>
      </c>
      <c r="BS147" s="517">
        <v>10628650</v>
      </c>
      <c r="BT147" s="518">
        <v>721023</v>
      </c>
      <c r="BU147" s="521">
        <v>58</v>
      </c>
      <c r="BV147" s="521">
        <v>1046470</v>
      </c>
      <c r="BW147" s="516">
        <v>38973</v>
      </c>
    </row>
    <row r="148" spans="1:75">
      <c r="A148" s="491">
        <f t="shared" si="10"/>
        <v>2015</v>
      </c>
      <c r="B148" s="491">
        <v>11</v>
      </c>
      <c r="C148" s="522">
        <v>20266890</v>
      </c>
      <c r="D148" s="531">
        <v>-1376562</v>
      </c>
      <c r="E148" s="531">
        <v>18890328</v>
      </c>
      <c r="F148" s="525">
        <v>12261747</v>
      </c>
      <c r="G148" s="531">
        <v>234093</v>
      </c>
      <c r="H148" s="531">
        <v>12495840</v>
      </c>
      <c r="I148" s="525">
        <v>3191021</v>
      </c>
      <c r="J148" s="531">
        <v>186918</v>
      </c>
      <c r="K148" s="531">
        <v>3377939</v>
      </c>
      <c r="L148" s="522">
        <v>232895</v>
      </c>
      <c r="M148" s="522">
        <v>2237980</v>
      </c>
      <c r="N148" s="522">
        <v>241608</v>
      </c>
      <c r="O148" s="531">
        <v>2479588</v>
      </c>
      <c r="P148" s="531">
        <v>37476590</v>
      </c>
      <c r="Q148" s="531">
        <v>34997002</v>
      </c>
      <c r="R148" s="531"/>
      <c r="S148" s="539"/>
      <c r="U148" s="531"/>
      <c r="V148" s="516"/>
      <c r="W148" s="516"/>
      <c r="X148" s="516">
        <v>0</v>
      </c>
      <c r="Y148" s="518">
        <v>-25031</v>
      </c>
      <c r="Z148" s="516">
        <v>-25031</v>
      </c>
      <c r="AA148" s="531"/>
      <c r="AB148" s="517">
        <v>888</v>
      </c>
      <c r="AC148" s="517">
        <v>1692060</v>
      </c>
      <c r="AD148" s="518">
        <v>-104618</v>
      </c>
      <c r="AE148" s="518">
        <v>90003</v>
      </c>
      <c r="AF148" s="518">
        <v>-14615</v>
      </c>
      <c r="AG148" s="517">
        <v>2414</v>
      </c>
      <c r="AH148" s="517">
        <v>9994003</v>
      </c>
      <c r="AI148" s="518">
        <v>-668477</v>
      </c>
      <c r="AJ148" s="519">
        <v>700796</v>
      </c>
      <c r="AK148" s="518">
        <v>32319</v>
      </c>
      <c r="AL148" s="517">
        <v>94</v>
      </c>
      <c r="AM148" s="517">
        <v>634647</v>
      </c>
      <c r="AN148" s="518">
        <v>-39141</v>
      </c>
      <c r="AO148" s="518">
        <v>20227</v>
      </c>
      <c r="AP148" s="518">
        <v>-18914</v>
      </c>
      <c r="AQ148" s="517">
        <v>8</v>
      </c>
      <c r="AR148" s="517">
        <v>1105874</v>
      </c>
      <c r="AS148" s="518">
        <v>-31772</v>
      </c>
      <c r="AT148" s="518">
        <v>35392</v>
      </c>
      <c r="AU148" s="518">
        <v>3620</v>
      </c>
      <c r="AV148" s="517">
        <v>3</v>
      </c>
      <c r="AW148" s="517">
        <v>234976</v>
      </c>
      <c r="AX148" s="518">
        <v>-11918</v>
      </c>
      <c r="AY148" s="518">
        <v>9508</v>
      </c>
      <c r="AZ148" s="518">
        <v>-2410</v>
      </c>
      <c r="BA148" s="520">
        <v>0</v>
      </c>
      <c r="BB148" s="517">
        <v>58</v>
      </c>
      <c r="BC148" s="517">
        <v>1046470</v>
      </c>
      <c r="BD148" s="518">
        <v>-64622</v>
      </c>
      <c r="BE148" s="519">
        <v>38973</v>
      </c>
      <c r="BF148" s="518">
        <v>-25649</v>
      </c>
      <c r="BG148" s="517">
        <v>1</v>
      </c>
      <c r="BH148" s="517">
        <v>127592</v>
      </c>
      <c r="BI148" s="518">
        <v>-5423</v>
      </c>
      <c r="BJ148" s="518">
        <v>6041</v>
      </c>
      <c r="BK148" s="518">
        <v>618</v>
      </c>
      <c r="BL148" s="520">
        <v>-25031</v>
      </c>
      <c r="BM148" s="517">
        <v>0</v>
      </c>
      <c r="BN148" s="518">
        <v>-25031</v>
      </c>
      <c r="BO148" s="517">
        <v>0</v>
      </c>
      <c r="BP148" s="517">
        <v>0</v>
      </c>
      <c r="BQ148" s="517">
        <v>0</v>
      </c>
      <c r="BR148" s="517">
        <v>2508</v>
      </c>
      <c r="BS148" s="517">
        <v>10628650</v>
      </c>
      <c r="BT148" s="518">
        <v>721023</v>
      </c>
      <c r="BU148" s="521">
        <v>58</v>
      </c>
      <c r="BV148" s="521">
        <v>1046470</v>
      </c>
      <c r="BW148" s="516">
        <v>38973</v>
      </c>
    </row>
    <row r="149" spans="1:75">
      <c r="A149" s="491">
        <f t="shared" si="10"/>
        <v>2015</v>
      </c>
      <c r="B149" s="491">
        <v>12</v>
      </c>
      <c r="C149" s="522">
        <v>22339661</v>
      </c>
      <c r="D149" s="531">
        <v>2006274</v>
      </c>
      <c r="E149" s="531">
        <v>24345935</v>
      </c>
      <c r="F149" s="525">
        <v>12634726</v>
      </c>
      <c r="G149" s="531">
        <v>300407</v>
      </c>
      <c r="H149" s="531">
        <v>12935133</v>
      </c>
      <c r="I149" s="525">
        <v>2920963</v>
      </c>
      <c r="J149" s="531">
        <v>-66461</v>
      </c>
      <c r="K149" s="531">
        <v>2854502</v>
      </c>
      <c r="L149" s="522">
        <v>233041</v>
      </c>
      <c r="M149" s="522">
        <v>2555873</v>
      </c>
      <c r="N149" s="522">
        <v>263569</v>
      </c>
      <c r="O149" s="531">
        <v>2819442</v>
      </c>
      <c r="P149" s="531">
        <v>43188053</v>
      </c>
      <c r="Q149" s="531">
        <v>40368611</v>
      </c>
      <c r="R149" s="531"/>
      <c r="S149" s="539"/>
      <c r="U149" s="531"/>
      <c r="V149" s="516"/>
      <c r="W149" s="516"/>
      <c r="X149" s="516">
        <v>0</v>
      </c>
      <c r="Y149" s="518">
        <v>-25031</v>
      </c>
      <c r="Z149" s="516">
        <v>-25031</v>
      </c>
      <c r="AA149" s="531"/>
      <c r="AB149" s="517">
        <v>888</v>
      </c>
      <c r="AC149" s="517">
        <v>1692060</v>
      </c>
      <c r="AD149" s="518">
        <v>-104618</v>
      </c>
      <c r="AE149" s="518">
        <v>90003</v>
      </c>
      <c r="AF149" s="518">
        <v>-14615</v>
      </c>
      <c r="AG149" s="517">
        <v>2414</v>
      </c>
      <c r="AH149" s="517">
        <v>9994003</v>
      </c>
      <c r="AI149" s="518">
        <v>-668477</v>
      </c>
      <c r="AJ149" s="519">
        <v>700796</v>
      </c>
      <c r="AK149" s="518">
        <v>32319</v>
      </c>
      <c r="AL149" s="517">
        <v>94</v>
      </c>
      <c r="AM149" s="517">
        <v>634647</v>
      </c>
      <c r="AN149" s="518">
        <v>-39141</v>
      </c>
      <c r="AO149" s="518">
        <v>20227</v>
      </c>
      <c r="AP149" s="518">
        <v>-18914</v>
      </c>
      <c r="AQ149" s="517">
        <v>8</v>
      </c>
      <c r="AR149" s="517">
        <v>1105874</v>
      </c>
      <c r="AS149" s="518">
        <v>-31772</v>
      </c>
      <c r="AT149" s="518">
        <v>35392</v>
      </c>
      <c r="AU149" s="518">
        <v>3620</v>
      </c>
      <c r="AV149" s="517">
        <v>3</v>
      </c>
      <c r="AW149" s="517">
        <v>234976</v>
      </c>
      <c r="AX149" s="518">
        <v>-11918</v>
      </c>
      <c r="AY149" s="518">
        <v>9508</v>
      </c>
      <c r="AZ149" s="518">
        <v>-2410</v>
      </c>
      <c r="BA149" s="520">
        <v>0</v>
      </c>
      <c r="BB149" s="517">
        <v>58</v>
      </c>
      <c r="BC149" s="517">
        <v>1046470</v>
      </c>
      <c r="BD149" s="518">
        <v>-64622</v>
      </c>
      <c r="BE149" s="519">
        <v>38973</v>
      </c>
      <c r="BF149" s="518">
        <v>-25649</v>
      </c>
      <c r="BG149" s="517">
        <v>1</v>
      </c>
      <c r="BH149" s="517">
        <v>127592</v>
      </c>
      <c r="BI149" s="518">
        <v>-5423</v>
      </c>
      <c r="BJ149" s="518">
        <v>6041</v>
      </c>
      <c r="BK149" s="518">
        <v>618</v>
      </c>
      <c r="BL149" s="520">
        <v>-25031</v>
      </c>
      <c r="BM149" s="517">
        <v>0</v>
      </c>
      <c r="BN149" s="518">
        <v>-25031</v>
      </c>
      <c r="BO149" s="517">
        <v>0</v>
      </c>
      <c r="BP149" s="517">
        <v>0</v>
      </c>
      <c r="BQ149" s="517">
        <v>0</v>
      </c>
      <c r="BR149" s="517">
        <v>2508</v>
      </c>
      <c r="BS149" s="517">
        <v>10628650</v>
      </c>
      <c r="BT149" s="518">
        <v>721023</v>
      </c>
      <c r="BU149" s="521">
        <v>58</v>
      </c>
      <c r="BV149" s="521">
        <v>1046470</v>
      </c>
      <c r="BW149" s="516">
        <v>38973</v>
      </c>
    </row>
    <row r="150" spans="1:75">
      <c r="B150" s="492" t="s">
        <v>112</v>
      </c>
      <c r="C150" s="525">
        <v>306819019</v>
      </c>
      <c r="D150" s="513">
        <v>1280804</v>
      </c>
      <c r="E150" s="513">
        <v>308099823</v>
      </c>
      <c r="F150" s="513">
        <v>163340731</v>
      </c>
      <c r="G150" s="513">
        <v>751460</v>
      </c>
      <c r="H150" s="531">
        <v>164092191</v>
      </c>
      <c r="I150" s="513">
        <v>40211095</v>
      </c>
      <c r="J150" s="513">
        <v>42306</v>
      </c>
      <c r="K150" s="513">
        <v>40253401</v>
      </c>
      <c r="L150" s="531">
        <v>2784601</v>
      </c>
      <c r="M150" s="531">
        <v>30360887</v>
      </c>
      <c r="N150" s="531">
        <v>3419408</v>
      </c>
      <c r="O150" s="531">
        <v>33780295</v>
      </c>
      <c r="P150" s="531">
        <v>549010311</v>
      </c>
      <c r="Q150" s="531">
        <v>515230016</v>
      </c>
      <c r="R150" s="531"/>
      <c r="S150" s="539"/>
      <c r="U150" s="531"/>
      <c r="V150" s="531"/>
      <c r="W150" s="531"/>
      <c r="X150" s="516">
        <v>0</v>
      </c>
      <c r="Y150" s="531">
        <v>-147360</v>
      </c>
      <c r="Z150" s="531">
        <v>-147360</v>
      </c>
      <c r="AA150" s="531"/>
      <c r="AB150" s="533"/>
      <c r="AC150" s="533">
        <v>20304720</v>
      </c>
      <c r="AD150" s="534">
        <v>-1255416</v>
      </c>
      <c r="AE150" s="534">
        <v>1080036</v>
      </c>
      <c r="AF150" s="534">
        <v>-175380</v>
      </c>
      <c r="AG150" s="533"/>
      <c r="AH150" s="533">
        <v>135798748</v>
      </c>
      <c r="AI150" s="534">
        <v>-8021724</v>
      </c>
      <c r="AJ150" s="535">
        <v>8295848</v>
      </c>
      <c r="AK150" s="534">
        <v>274124</v>
      </c>
      <c r="AL150" s="533"/>
      <c r="AM150" s="533">
        <v>7615764</v>
      </c>
      <c r="AN150" s="534">
        <v>-469692</v>
      </c>
      <c r="AO150" s="534">
        <v>356428</v>
      </c>
      <c r="AP150" s="534">
        <v>-113264</v>
      </c>
      <c r="AQ150" s="533"/>
      <c r="AR150" s="533">
        <v>13270488</v>
      </c>
      <c r="AS150" s="534">
        <v>-381264</v>
      </c>
      <c r="AT150" s="534">
        <v>424704</v>
      </c>
      <c r="AU150" s="534">
        <v>43440</v>
      </c>
      <c r="AV150" s="533"/>
      <c r="AW150" s="533">
        <v>2819712</v>
      </c>
      <c r="AX150" s="534">
        <v>-143016</v>
      </c>
      <c r="AY150" s="534">
        <v>114096</v>
      </c>
      <c r="AZ150" s="534">
        <v>-28920</v>
      </c>
      <c r="BA150" s="536">
        <v>0</v>
      </c>
      <c r="BB150" s="533"/>
      <c r="BC150" s="533">
        <v>11841528</v>
      </c>
      <c r="BD150" s="534">
        <v>-775464</v>
      </c>
      <c r="BE150" s="535">
        <v>620688</v>
      </c>
      <c r="BF150" s="534">
        <v>-154776</v>
      </c>
      <c r="BG150" s="533"/>
      <c r="BH150" s="533">
        <v>1531104</v>
      </c>
      <c r="BI150" s="534">
        <v>-65076</v>
      </c>
      <c r="BJ150" s="534">
        <v>72492</v>
      </c>
      <c r="BK150" s="534">
        <v>7416</v>
      </c>
      <c r="BL150" s="536">
        <v>-147360</v>
      </c>
      <c r="BM150" s="517">
        <v>0</v>
      </c>
      <c r="BN150" s="534">
        <v>-147360</v>
      </c>
      <c r="BO150" s="517">
        <v>0</v>
      </c>
      <c r="BP150" s="517">
        <v>0</v>
      </c>
      <c r="BQ150" s="517">
        <v>0</v>
      </c>
      <c r="BS150" s="533">
        <v>143414512</v>
      </c>
      <c r="BT150" s="534">
        <v>8652276</v>
      </c>
      <c r="BV150" s="533">
        <v>11841528</v>
      </c>
      <c r="BW150" s="534">
        <v>620688</v>
      </c>
    </row>
    <row r="151" spans="1:75">
      <c r="I151" s="540"/>
      <c r="R151" s="540"/>
      <c r="S151" s="540"/>
    </row>
    <row r="152" spans="1:75">
      <c r="A152" s="491">
        <f>A19</f>
        <v>2005</v>
      </c>
      <c r="B152" s="491" t="str">
        <f t="shared" ref="B152" si="11">B20</f>
        <v>Annual</v>
      </c>
      <c r="C152" s="531">
        <v>245302913</v>
      </c>
      <c r="D152" s="531">
        <v>181179</v>
      </c>
      <c r="E152" s="531">
        <v>245484092</v>
      </c>
      <c r="F152" s="531">
        <v>126938335</v>
      </c>
      <c r="G152" s="531">
        <v>-37349</v>
      </c>
      <c r="H152" s="531">
        <v>126900986</v>
      </c>
      <c r="I152" s="531">
        <v>39491517</v>
      </c>
      <c r="J152" s="531">
        <v>620136</v>
      </c>
      <c r="K152" s="531">
        <v>40111653</v>
      </c>
      <c r="L152" s="531">
        <v>2516437</v>
      </c>
      <c r="M152" s="531">
        <v>13544870</v>
      </c>
      <c r="N152" s="531">
        <v>2136538</v>
      </c>
      <c r="O152" s="531">
        <v>15681408</v>
      </c>
      <c r="P152" s="531">
        <v>430694576</v>
      </c>
      <c r="Q152" s="531">
        <v>415013168</v>
      </c>
      <c r="R152" s="531"/>
      <c r="S152" s="531"/>
      <c r="U152" s="531"/>
      <c r="V152" s="531"/>
      <c r="W152" s="531"/>
    </row>
    <row r="153" spans="1:75">
      <c r="C153" s="531"/>
      <c r="D153" s="531"/>
      <c r="E153" s="531"/>
      <c r="F153" s="531"/>
      <c r="G153" s="531"/>
      <c r="H153" s="531"/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31"/>
      <c r="U153" s="531"/>
      <c r="V153" s="531"/>
      <c r="W153" s="531"/>
    </row>
    <row r="154" spans="1:75">
      <c r="A154" s="491">
        <f>A152+1</f>
        <v>2006</v>
      </c>
      <c r="B154" s="491" t="str">
        <f t="shared" ref="B154" si="12">B33</f>
        <v>Annual</v>
      </c>
      <c r="C154" s="531">
        <v>254589128</v>
      </c>
      <c r="D154" s="531">
        <v>1135792</v>
      </c>
      <c r="E154" s="531">
        <v>255724920</v>
      </c>
      <c r="F154" s="531">
        <v>130781600</v>
      </c>
      <c r="G154" s="531">
        <v>604408</v>
      </c>
      <c r="H154" s="531">
        <v>131386008</v>
      </c>
      <c r="I154" s="531">
        <v>39966918</v>
      </c>
      <c r="J154" s="531">
        <v>73499</v>
      </c>
      <c r="K154" s="531">
        <v>40040417</v>
      </c>
      <c r="L154" s="531">
        <v>2534620</v>
      </c>
      <c r="M154" s="531">
        <v>14317303</v>
      </c>
      <c r="N154" s="531">
        <v>2017865</v>
      </c>
      <c r="O154" s="531">
        <v>16335168</v>
      </c>
      <c r="P154" s="531">
        <v>446021133</v>
      </c>
      <c r="Q154" s="531">
        <v>429685965</v>
      </c>
      <c r="R154" s="531"/>
      <c r="S154" s="531"/>
      <c r="U154" s="531"/>
      <c r="V154" s="531"/>
      <c r="W154" s="531"/>
    </row>
    <row r="155" spans="1:75">
      <c r="A155" s="491">
        <f>A154+1</f>
        <v>2007</v>
      </c>
      <c r="B155" s="491" t="str">
        <f t="shared" ref="B155" si="13">B46</f>
        <v>Annual</v>
      </c>
      <c r="C155" s="531">
        <v>261136793</v>
      </c>
      <c r="D155" s="531">
        <v>1178130</v>
      </c>
      <c r="E155" s="531">
        <v>262314923</v>
      </c>
      <c r="F155" s="531">
        <v>134479568</v>
      </c>
      <c r="G155" s="531">
        <v>613106</v>
      </c>
      <c r="H155" s="531">
        <v>135092674</v>
      </c>
      <c r="I155" s="531">
        <v>40926595</v>
      </c>
      <c r="J155" s="531">
        <v>52619</v>
      </c>
      <c r="K155" s="531">
        <v>40979214</v>
      </c>
      <c r="L155" s="531">
        <v>2561448</v>
      </c>
      <c r="M155" s="531">
        <v>14944116</v>
      </c>
      <c r="N155" s="531">
        <v>2461471</v>
      </c>
      <c r="O155" s="531">
        <v>17405587</v>
      </c>
      <c r="P155" s="531">
        <v>458353846</v>
      </c>
      <c r="Q155" s="531">
        <v>440948259</v>
      </c>
      <c r="R155" s="531"/>
      <c r="S155" s="531"/>
      <c r="U155" s="531"/>
      <c r="V155" s="531"/>
      <c r="W155" s="531"/>
    </row>
    <row r="156" spans="1:75">
      <c r="A156" s="491">
        <f>A155+1</f>
        <v>2008</v>
      </c>
      <c r="B156" s="491" t="str">
        <f t="shared" ref="B156" si="14">B59</f>
        <v>Annual</v>
      </c>
      <c r="C156" s="531">
        <v>268864973</v>
      </c>
      <c r="D156" s="531">
        <v>1165574</v>
      </c>
      <c r="E156" s="531">
        <v>270030547</v>
      </c>
      <c r="F156" s="531">
        <v>138807347</v>
      </c>
      <c r="G156" s="531">
        <v>645627</v>
      </c>
      <c r="H156" s="531">
        <v>139452974</v>
      </c>
      <c r="I156" s="531">
        <v>41074941</v>
      </c>
      <c r="J156" s="531">
        <v>46938</v>
      </c>
      <c r="K156" s="531">
        <v>41121879</v>
      </c>
      <c r="L156" s="531">
        <v>2588309</v>
      </c>
      <c r="M156" s="531">
        <v>21922618</v>
      </c>
      <c r="N156" s="531">
        <v>2505715</v>
      </c>
      <c r="O156" s="531">
        <v>24428333</v>
      </c>
      <c r="P156" s="531">
        <v>477622042</v>
      </c>
      <c r="Q156" s="531">
        <v>453193709</v>
      </c>
      <c r="R156" s="531"/>
      <c r="S156" s="531"/>
      <c r="U156" s="531"/>
      <c r="V156" s="531"/>
      <c r="W156" s="531"/>
    </row>
    <row r="157" spans="1:75">
      <c r="A157" s="491">
        <f>A156+1</f>
        <v>2009</v>
      </c>
      <c r="B157" s="491" t="str">
        <f t="shared" ref="B157" si="15">B72</f>
        <v>Annual</v>
      </c>
      <c r="C157" s="531">
        <v>275050767</v>
      </c>
      <c r="D157" s="531">
        <v>1191800</v>
      </c>
      <c r="E157" s="531">
        <v>276242567</v>
      </c>
      <c r="F157" s="531">
        <v>142604637</v>
      </c>
      <c r="G157" s="531">
        <v>698256</v>
      </c>
      <c r="H157" s="531">
        <v>143302893</v>
      </c>
      <c r="I157" s="531">
        <v>41284915</v>
      </c>
      <c r="J157" s="531">
        <v>52424</v>
      </c>
      <c r="K157" s="531">
        <v>41337339</v>
      </c>
      <c r="L157" s="531">
        <v>2615155</v>
      </c>
      <c r="M157" s="531">
        <v>23119389</v>
      </c>
      <c r="N157" s="531">
        <v>2636294</v>
      </c>
      <c r="O157" s="531">
        <v>25755683</v>
      </c>
      <c r="P157" s="531">
        <v>489253637</v>
      </c>
      <c r="Q157" s="531">
        <v>463497954</v>
      </c>
      <c r="R157" s="531"/>
      <c r="S157" s="531"/>
      <c r="U157" s="531"/>
      <c r="V157" s="531"/>
      <c r="W157" s="531"/>
    </row>
    <row r="158" spans="1:75">
      <c r="A158" s="491">
        <f>A157+1</f>
        <v>2010</v>
      </c>
      <c r="B158" s="491" t="str">
        <f t="shared" ref="B158" si="16">B85</f>
        <v>Annual</v>
      </c>
      <c r="C158" s="531">
        <v>280655168</v>
      </c>
      <c r="D158" s="531">
        <v>1241955</v>
      </c>
      <c r="E158" s="531">
        <v>281897123</v>
      </c>
      <c r="F158" s="531">
        <v>146158409</v>
      </c>
      <c r="G158" s="531">
        <v>726648</v>
      </c>
      <c r="H158" s="531">
        <v>146885057</v>
      </c>
      <c r="I158" s="531">
        <v>41045230</v>
      </c>
      <c r="J158" s="531">
        <v>55832</v>
      </c>
      <c r="K158" s="531">
        <v>41101062</v>
      </c>
      <c r="L158" s="531">
        <v>2642006</v>
      </c>
      <c r="M158" s="531">
        <v>24613888</v>
      </c>
      <c r="N158" s="531">
        <v>2799738</v>
      </c>
      <c r="O158" s="531">
        <v>27413626</v>
      </c>
      <c r="P158" s="531">
        <v>499938874</v>
      </c>
      <c r="Q158" s="531">
        <v>472525248</v>
      </c>
      <c r="R158" s="531"/>
      <c r="S158" s="531"/>
      <c r="U158" s="531"/>
      <c r="V158" s="531"/>
      <c r="W158" s="531"/>
    </row>
    <row r="159" spans="1:75">
      <c r="C159" s="531"/>
      <c r="D159" s="531"/>
      <c r="E159" s="531"/>
      <c r="F159" s="531"/>
      <c r="G159" s="531"/>
      <c r="H159" s="531"/>
      <c r="I159" s="531"/>
      <c r="J159" s="531"/>
      <c r="K159" s="531"/>
      <c r="L159" s="531"/>
      <c r="M159" s="531"/>
      <c r="N159" s="531"/>
      <c r="O159" s="531"/>
      <c r="P159" s="531"/>
      <c r="Q159" s="531"/>
      <c r="R159" s="531"/>
      <c r="S159" s="531"/>
      <c r="U159" s="531"/>
      <c r="V159" s="531"/>
      <c r="W159" s="531"/>
    </row>
    <row r="160" spans="1:75">
      <c r="A160" s="491">
        <f>A158+1</f>
        <v>2011</v>
      </c>
      <c r="B160" s="491" t="str">
        <f t="shared" ref="B160" si="17">B98</f>
        <v>Annual</v>
      </c>
      <c r="C160" s="531">
        <v>285059051</v>
      </c>
      <c r="D160" s="531">
        <v>1223073</v>
      </c>
      <c r="E160" s="531">
        <v>286282124</v>
      </c>
      <c r="F160" s="531">
        <v>149260636</v>
      </c>
      <c r="G160" s="531">
        <v>695828</v>
      </c>
      <c r="H160" s="531">
        <v>149956464</v>
      </c>
      <c r="I160" s="531">
        <v>40798998</v>
      </c>
      <c r="J160" s="531">
        <v>54450</v>
      </c>
      <c r="K160" s="531">
        <v>40853448</v>
      </c>
      <c r="L160" s="531">
        <v>2670525</v>
      </c>
      <c r="M160" s="531">
        <v>26084378</v>
      </c>
      <c r="N160" s="531">
        <v>2960558</v>
      </c>
      <c r="O160" s="531">
        <v>29044936</v>
      </c>
      <c r="P160" s="531">
        <v>508807497</v>
      </c>
      <c r="Q160" s="531">
        <v>479762561</v>
      </c>
      <c r="R160" s="531"/>
      <c r="S160" s="531"/>
      <c r="U160" s="531"/>
      <c r="V160" s="531"/>
      <c r="W160" s="531"/>
    </row>
    <row r="161" spans="1:23">
      <c r="A161" s="491">
        <f>A160+1</f>
        <v>2012</v>
      </c>
      <c r="B161" s="491" t="str">
        <f t="shared" ref="B161" si="18">B111</f>
        <v>Annual</v>
      </c>
      <c r="C161" s="531">
        <v>290978815</v>
      </c>
      <c r="D161" s="531">
        <v>1198578</v>
      </c>
      <c r="E161" s="531">
        <v>292177393</v>
      </c>
      <c r="F161" s="531">
        <v>152836830</v>
      </c>
      <c r="G161" s="531">
        <v>693423</v>
      </c>
      <c r="H161" s="531">
        <v>153530253</v>
      </c>
      <c r="I161" s="531">
        <v>40517734</v>
      </c>
      <c r="J161" s="531">
        <v>47002</v>
      </c>
      <c r="K161" s="531">
        <v>40564736</v>
      </c>
      <c r="L161" s="531">
        <v>2699044</v>
      </c>
      <c r="M161" s="531">
        <v>27643229</v>
      </c>
      <c r="N161" s="531">
        <v>3130683</v>
      </c>
      <c r="O161" s="531">
        <v>30773912</v>
      </c>
      <c r="P161" s="531">
        <v>519745338</v>
      </c>
      <c r="Q161" s="531">
        <v>488971426</v>
      </c>
      <c r="R161" s="531"/>
      <c r="S161" s="531"/>
      <c r="U161" s="531"/>
      <c r="V161" s="531"/>
      <c r="W161" s="531"/>
    </row>
    <row r="162" spans="1:23">
      <c r="A162" s="491">
        <f>A161+1</f>
        <v>2013</v>
      </c>
      <c r="B162" s="491" t="str">
        <f t="shared" ref="B162" si="19">B124</f>
        <v>Annual</v>
      </c>
      <c r="C162" s="531">
        <v>296141956</v>
      </c>
      <c r="D162" s="531">
        <v>1209294</v>
      </c>
      <c r="E162" s="531">
        <v>297351250</v>
      </c>
      <c r="F162" s="531">
        <v>156280141</v>
      </c>
      <c r="G162" s="531">
        <v>892101</v>
      </c>
      <c r="H162" s="531">
        <v>157172242</v>
      </c>
      <c r="I162" s="531">
        <v>40312443</v>
      </c>
      <c r="J162" s="531">
        <v>59759</v>
      </c>
      <c r="K162" s="531">
        <v>40372202</v>
      </c>
      <c r="L162" s="531">
        <v>2727563</v>
      </c>
      <c r="M162" s="531">
        <v>28450716</v>
      </c>
      <c r="N162" s="531">
        <v>3216787</v>
      </c>
      <c r="O162" s="531">
        <v>31667503</v>
      </c>
      <c r="P162" s="531">
        <v>529290760</v>
      </c>
      <c r="Q162" s="531">
        <v>497623257</v>
      </c>
      <c r="R162" s="531"/>
      <c r="S162" s="531"/>
      <c r="U162" s="531"/>
      <c r="V162" s="531"/>
      <c r="W162" s="531"/>
    </row>
    <row r="163" spans="1:23">
      <c r="A163" s="491">
        <f>A162+1</f>
        <v>2014</v>
      </c>
      <c r="B163" s="491" t="str">
        <f t="shared" ref="B163" si="20">B137</f>
        <v>Annual</v>
      </c>
      <c r="C163" s="531">
        <v>301237795</v>
      </c>
      <c r="D163" s="531">
        <v>1262223</v>
      </c>
      <c r="E163" s="531">
        <v>302500018</v>
      </c>
      <c r="F163" s="531">
        <v>159757409</v>
      </c>
      <c r="G163" s="531">
        <v>631010</v>
      </c>
      <c r="H163" s="531">
        <v>160388419</v>
      </c>
      <c r="I163" s="531">
        <v>40105715</v>
      </c>
      <c r="J163" s="531">
        <v>43930</v>
      </c>
      <c r="K163" s="531">
        <v>40149645</v>
      </c>
      <c r="L163" s="531">
        <v>2756082</v>
      </c>
      <c r="M163" s="531">
        <v>29417968</v>
      </c>
      <c r="N163" s="531">
        <v>3319312</v>
      </c>
      <c r="O163" s="531">
        <v>32737280</v>
      </c>
      <c r="P163" s="531">
        <v>538531444</v>
      </c>
      <c r="Q163" s="531">
        <v>505794164</v>
      </c>
      <c r="R163" s="531"/>
      <c r="S163" s="531"/>
      <c r="U163" s="531"/>
      <c r="V163" s="531"/>
      <c r="W163" s="531"/>
    </row>
    <row r="164" spans="1:23">
      <c r="A164" s="491">
        <f>A163+1</f>
        <v>2015</v>
      </c>
      <c r="B164" s="491" t="str">
        <f t="shared" ref="B164" si="21">B150</f>
        <v>Annual</v>
      </c>
      <c r="C164" s="531">
        <v>306819019</v>
      </c>
      <c r="D164" s="531">
        <v>1280804</v>
      </c>
      <c r="E164" s="531">
        <v>308099823</v>
      </c>
      <c r="F164" s="531">
        <v>163340731</v>
      </c>
      <c r="G164" s="531">
        <v>751460</v>
      </c>
      <c r="H164" s="531">
        <v>164092191</v>
      </c>
      <c r="I164" s="531">
        <v>40211095</v>
      </c>
      <c r="J164" s="531">
        <v>42306</v>
      </c>
      <c r="K164" s="531">
        <v>40253401</v>
      </c>
      <c r="L164" s="531">
        <v>2784601</v>
      </c>
      <c r="M164" s="531">
        <v>30360887</v>
      </c>
      <c r="N164" s="531">
        <v>3419408</v>
      </c>
      <c r="O164" s="531">
        <v>33780295</v>
      </c>
      <c r="P164" s="531">
        <v>549010311</v>
      </c>
      <c r="Q164" s="531">
        <v>515230016</v>
      </c>
      <c r="R164" s="531"/>
      <c r="S164" s="531"/>
      <c r="U164" s="531"/>
      <c r="V164" s="531"/>
      <c r="W164" s="531"/>
    </row>
    <row r="165" spans="1:23">
      <c r="B165" s="541"/>
      <c r="C165" s="531"/>
      <c r="D165" s="531"/>
      <c r="E165" s="531"/>
      <c r="F165" s="531"/>
      <c r="G165" s="531"/>
      <c r="H165" s="531"/>
      <c r="I165" s="531"/>
      <c r="J165" s="531"/>
      <c r="K165" s="531"/>
      <c r="L165" s="531"/>
      <c r="M165" s="531"/>
      <c r="N165" s="531"/>
      <c r="O165" s="531"/>
      <c r="P165" s="531"/>
      <c r="Q165" s="531"/>
      <c r="R165" s="531"/>
      <c r="S165" s="531"/>
    </row>
    <row r="166" spans="1:23">
      <c r="A166" s="491">
        <f>A152</f>
        <v>2005</v>
      </c>
      <c r="B166" s="491" t="str">
        <f>B152</f>
        <v>Annual</v>
      </c>
      <c r="C166" s="531">
        <v>245.30291299999999</v>
      </c>
      <c r="D166" s="531">
        <v>0.18117900000000001</v>
      </c>
      <c r="E166" s="531">
        <v>245.484092</v>
      </c>
      <c r="F166" s="531">
        <v>126.938335</v>
      </c>
      <c r="G166" s="531">
        <v>-3.7349E-2</v>
      </c>
      <c r="H166" s="531">
        <v>126.900986</v>
      </c>
      <c r="I166" s="531">
        <v>39.491517000000002</v>
      </c>
      <c r="J166" s="531">
        <v>0.62013600000000002</v>
      </c>
      <c r="K166" s="531">
        <v>40.111652999999997</v>
      </c>
      <c r="L166" s="531">
        <v>2.5164369999999998</v>
      </c>
      <c r="M166" s="531">
        <v>13.54487</v>
      </c>
      <c r="N166" s="531">
        <v>2.1365379999999998</v>
      </c>
      <c r="O166" s="531">
        <v>15.681407999999999</v>
      </c>
      <c r="P166" s="531">
        <v>430.69457599999998</v>
      </c>
      <c r="Q166" s="531">
        <v>415.01316800000001</v>
      </c>
      <c r="R166" s="531"/>
      <c r="S166" s="531"/>
      <c r="U166" s="531"/>
      <c r="V166" s="531"/>
      <c r="W166" s="531"/>
    </row>
    <row r="167" spans="1:23">
      <c r="C167" s="531"/>
      <c r="D167" s="531"/>
      <c r="E167" s="531"/>
      <c r="F167" s="531"/>
      <c r="G167" s="531"/>
      <c r="H167" s="531"/>
      <c r="I167" s="531"/>
      <c r="J167" s="531"/>
      <c r="K167" s="531"/>
      <c r="L167" s="531"/>
      <c r="M167" s="531"/>
      <c r="N167" s="531"/>
      <c r="O167" s="531"/>
      <c r="P167" s="531"/>
      <c r="Q167" s="531"/>
      <c r="R167" s="531"/>
      <c r="S167" s="531"/>
      <c r="U167" s="531"/>
      <c r="V167" s="531"/>
      <c r="W167" s="531"/>
    </row>
    <row r="168" spans="1:23">
      <c r="A168" s="491">
        <f>A166+1</f>
        <v>2006</v>
      </c>
      <c r="B168" s="491" t="str">
        <f>B154</f>
        <v>Annual</v>
      </c>
      <c r="C168" s="531">
        <v>254.58912799999999</v>
      </c>
      <c r="D168" s="531">
        <v>1.1357919999999999</v>
      </c>
      <c r="E168" s="531">
        <v>255.72492</v>
      </c>
      <c r="F168" s="531">
        <v>130.7816</v>
      </c>
      <c r="G168" s="531">
        <v>0.60440799999999995</v>
      </c>
      <c r="H168" s="531">
        <v>131.386008</v>
      </c>
      <c r="I168" s="531">
        <v>39.966918</v>
      </c>
      <c r="J168" s="531">
        <v>7.3498999999999995E-2</v>
      </c>
      <c r="K168" s="531">
        <v>40.040416999999998</v>
      </c>
      <c r="L168" s="531">
        <v>2.5346199999999999</v>
      </c>
      <c r="M168" s="531">
        <v>14.317303000000001</v>
      </c>
      <c r="N168" s="531">
        <v>2.017865</v>
      </c>
      <c r="O168" s="531">
        <v>16.335167999999999</v>
      </c>
      <c r="P168" s="531">
        <v>446.02113300000002</v>
      </c>
      <c r="Q168" s="531">
        <v>429.68596500000001</v>
      </c>
      <c r="R168" s="531"/>
      <c r="S168" s="531"/>
      <c r="U168" s="531"/>
      <c r="V168" s="531"/>
      <c r="W168" s="531"/>
    </row>
    <row r="169" spans="1:23">
      <c r="A169" s="491">
        <f>A168+1</f>
        <v>2007</v>
      </c>
      <c r="B169" s="491" t="str">
        <f>B155</f>
        <v>Annual</v>
      </c>
      <c r="C169" s="531">
        <v>261.13679300000001</v>
      </c>
      <c r="D169" s="531">
        <v>1.1781299999999999</v>
      </c>
      <c r="E169" s="531">
        <v>262.31492300000002</v>
      </c>
      <c r="F169" s="531">
        <v>134.479568</v>
      </c>
      <c r="G169" s="531">
        <v>0.61310600000000004</v>
      </c>
      <c r="H169" s="531">
        <v>135.09267399999999</v>
      </c>
      <c r="I169" s="531">
        <v>40.926594999999999</v>
      </c>
      <c r="J169" s="531">
        <v>5.2618999999999999E-2</v>
      </c>
      <c r="K169" s="531">
        <v>40.979213999999999</v>
      </c>
      <c r="L169" s="531">
        <v>2.5614479999999999</v>
      </c>
      <c r="M169" s="531">
        <v>14.944115999999999</v>
      </c>
      <c r="N169" s="531">
        <v>2.461471</v>
      </c>
      <c r="O169" s="531">
        <v>17.405587000000001</v>
      </c>
      <c r="P169" s="531">
        <v>458.35384599999998</v>
      </c>
      <c r="Q169" s="531">
        <v>440.94825900000001</v>
      </c>
      <c r="R169" s="531"/>
      <c r="S169" s="531"/>
      <c r="U169" s="531"/>
      <c r="V169" s="531"/>
      <c r="W169" s="531"/>
    </row>
    <row r="170" spans="1:23">
      <c r="A170" s="491">
        <f>A169+1</f>
        <v>2008</v>
      </c>
      <c r="B170" s="491" t="str">
        <f>B156</f>
        <v>Annual</v>
      </c>
      <c r="C170" s="531">
        <v>268.86497300000002</v>
      </c>
      <c r="D170" s="531">
        <v>1.1655740000000001</v>
      </c>
      <c r="E170" s="531">
        <v>270.03054700000001</v>
      </c>
      <c r="F170" s="531">
        <v>138.80734699999999</v>
      </c>
      <c r="G170" s="531">
        <v>0.64562699999999995</v>
      </c>
      <c r="H170" s="531">
        <v>139.45297400000001</v>
      </c>
      <c r="I170" s="531">
        <v>41.074941000000003</v>
      </c>
      <c r="J170" s="531">
        <v>4.6938000000000001E-2</v>
      </c>
      <c r="K170" s="531">
        <v>41.121879</v>
      </c>
      <c r="L170" s="531">
        <v>2.5883090000000002</v>
      </c>
      <c r="M170" s="531">
        <v>21.922618</v>
      </c>
      <c r="N170" s="531">
        <v>2.5057149999999999</v>
      </c>
      <c r="O170" s="531">
        <v>24.428332999999999</v>
      </c>
      <c r="P170" s="531">
        <v>477.62204200000002</v>
      </c>
      <c r="Q170" s="531">
        <v>453.19370900000001</v>
      </c>
      <c r="R170" s="531"/>
      <c r="S170" s="531"/>
      <c r="U170" s="531"/>
      <c r="V170" s="531"/>
      <c r="W170" s="531"/>
    </row>
    <row r="171" spans="1:23">
      <c r="A171" s="491">
        <f>A170+1</f>
        <v>2009</v>
      </c>
      <c r="B171" s="491" t="str">
        <f>B157</f>
        <v>Annual</v>
      </c>
      <c r="C171" s="531">
        <v>275.05076700000001</v>
      </c>
      <c r="D171" s="531">
        <v>1.1918</v>
      </c>
      <c r="E171" s="531">
        <v>276.24256700000001</v>
      </c>
      <c r="F171" s="531">
        <v>142.604637</v>
      </c>
      <c r="G171" s="531">
        <v>0.69825599999999999</v>
      </c>
      <c r="H171" s="531">
        <v>143.30289300000001</v>
      </c>
      <c r="I171" s="531">
        <v>41.284914999999998</v>
      </c>
      <c r="J171" s="531">
        <v>5.2423999999999998E-2</v>
      </c>
      <c r="K171" s="531">
        <v>41.337339</v>
      </c>
      <c r="L171" s="531">
        <v>2.6151550000000001</v>
      </c>
      <c r="M171" s="531">
        <v>23.119389000000002</v>
      </c>
      <c r="N171" s="531">
        <v>2.6362939999999999</v>
      </c>
      <c r="O171" s="531">
        <v>25.755683000000001</v>
      </c>
      <c r="P171" s="531">
        <v>489.25363700000003</v>
      </c>
      <c r="Q171" s="531">
        <v>463.49795399999999</v>
      </c>
      <c r="R171" s="531"/>
      <c r="S171" s="531"/>
      <c r="U171" s="531"/>
      <c r="V171" s="531"/>
      <c r="W171" s="531"/>
    </row>
    <row r="172" spans="1:23">
      <c r="A172" s="491">
        <f>A171+1</f>
        <v>2010</v>
      </c>
      <c r="B172" s="491" t="str">
        <f>B158</f>
        <v>Annual</v>
      </c>
      <c r="C172" s="531">
        <v>280.655168</v>
      </c>
      <c r="D172" s="531">
        <v>1.2419549999999999</v>
      </c>
      <c r="E172" s="531">
        <v>281.89712300000002</v>
      </c>
      <c r="F172" s="531">
        <v>146.15840900000001</v>
      </c>
      <c r="G172" s="531">
        <v>0.72664799999999996</v>
      </c>
      <c r="H172" s="531">
        <v>146.88505699999999</v>
      </c>
      <c r="I172" s="531">
        <v>41.045229999999997</v>
      </c>
      <c r="J172" s="531">
        <v>5.5832E-2</v>
      </c>
      <c r="K172" s="531">
        <v>41.101061999999999</v>
      </c>
      <c r="L172" s="531">
        <v>2.6420059999999999</v>
      </c>
      <c r="M172" s="531">
        <v>24.613887999999999</v>
      </c>
      <c r="N172" s="531">
        <v>2.7997380000000001</v>
      </c>
      <c r="O172" s="531">
        <v>27.413626000000001</v>
      </c>
      <c r="P172" s="531">
        <v>499.938874</v>
      </c>
      <c r="Q172" s="531">
        <v>472.52524799999998</v>
      </c>
      <c r="R172" s="531"/>
      <c r="S172" s="531"/>
      <c r="U172" s="531"/>
      <c r="V172" s="531"/>
      <c r="W172" s="531"/>
    </row>
    <row r="173" spans="1:23">
      <c r="C173" s="531"/>
      <c r="D173" s="531"/>
      <c r="E173" s="531"/>
      <c r="F173" s="531"/>
      <c r="G173" s="531"/>
      <c r="H173" s="531"/>
      <c r="I173" s="531"/>
      <c r="J173" s="531"/>
      <c r="K173" s="531"/>
      <c r="L173" s="531"/>
      <c r="M173" s="531"/>
      <c r="N173" s="531"/>
      <c r="O173" s="531"/>
      <c r="P173" s="531"/>
      <c r="Q173" s="531"/>
      <c r="R173" s="531"/>
      <c r="S173" s="531"/>
      <c r="U173" s="531"/>
      <c r="V173" s="531"/>
      <c r="W173" s="531"/>
    </row>
    <row r="174" spans="1:23">
      <c r="A174" s="491">
        <f>A172+1</f>
        <v>2011</v>
      </c>
      <c r="B174" s="491" t="str">
        <f>B160</f>
        <v>Annual</v>
      </c>
      <c r="C174" s="531">
        <v>285.05905100000001</v>
      </c>
      <c r="D174" s="531">
        <v>1.2230730000000001</v>
      </c>
      <c r="E174" s="531">
        <v>286.28212400000001</v>
      </c>
      <c r="F174" s="531">
        <v>149.26063600000001</v>
      </c>
      <c r="G174" s="531">
        <v>0.695828</v>
      </c>
      <c r="H174" s="531">
        <v>149.95646400000001</v>
      </c>
      <c r="I174" s="531">
        <v>40.798997999999997</v>
      </c>
      <c r="J174" s="531">
        <v>5.4449999999999998E-2</v>
      </c>
      <c r="K174" s="531">
        <v>40.853448</v>
      </c>
      <c r="L174" s="531">
        <v>2.670525</v>
      </c>
      <c r="M174" s="531">
        <v>26.084378000000001</v>
      </c>
      <c r="N174" s="531">
        <v>2.9605579999999998</v>
      </c>
      <c r="O174" s="531">
        <v>29.044936</v>
      </c>
      <c r="P174" s="531">
        <v>508.80749700000001</v>
      </c>
      <c r="Q174" s="531">
        <v>479.76256100000001</v>
      </c>
      <c r="R174" s="531"/>
      <c r="S174" s="531"/>
      <c r="U174" s="531"/>
      <c r="V174" s="531"/>
      <c r="W174" s="531"/>
    </row>
    <row r="175" spans="1:23">
      <c r="A175" s="491">
        <f>A174+1</f>
        <v>2012</v>
      </c>
      <c r="B175" s="491" t="str">
        <f>B161</f>
        <v>Annual</v>
      </c>
      <c r="C175" s="531">
        <v>290.978815</v>
      </c>
      <c r="D175" s="531">
        <v>1.1985779999999999</v>
      </c>
      <c r="E175" s="531">
        <v>292.177393</v>
      </c>
      <c r="F175" s="531">
        <v>152.83682999999999</v>
      </c>
      <c r="G175" s="531">
        <v>0.69342300000000001</v>
      </c>
      <c r="H175" s="531">
        <v>153.53025299999999</v>
      </c>
      <c r="I175" s="531">
        <v>40.517733999999997</v>
      </c>
      <c r="J175" s="531">
        <v>4.7002000000000002E-2</v>
      </c>
      <c r="K175" s="531">
        <v>40.564736000000003</v>
      </c>
      <c r="L175" s="531">
        <v>2.6990440000000002</v>
      </c>
      <c r="M175" s="531">
        <v>27.643229000000002</v>
      </c>
      <c r="N175" s="531">
        <v>3.1306829999999999</v>
      </c>
      <c r="O175" s="531">
        <v>30.773911999999999</v>
      </c>
      <c r="P175" s="531">
        <v>519.74533799999995</v>
      </c>
      <c r="Q175" s="531">
        <v>488.97142600000001</v>
      </c>
      <c r="R175" s="531"/>
      <c r="S175" s="531"/>
      <c r="U175" s="531"/>
      <c r="V175" s="531"/>
      <c r="W175" s="531"/>
    </row>
    <row r="176" spans="1:23">
      <c r="A176" s="491">
        <f>A175+1</f>
        <v>2013</v>
      </c>
      <c r="B176" s="491" t="str">
        <f>B162</f>
        <v>Annual</v>
      </c>
      <c r="C176" s="531">
        <v>296.14195599999999</v>
      </c>
      <c r="D176" s="531">
        <v>1.2092940000000001</v>
      </c>
      <c r="E176" s="531">
        <v>297.35124999999999</v>
      </c>
      <c r="F176" s="531">
        <v>156.28014099999999</v>
      </c>
      <c r="G176" s="531">
        <v>0.89210100000000003</v>
      </c>
      <c r="H176" s="531">
        <v>157.17224200000001</v>
      </c>
      <c r="I176" s="531">
        <v>40.312443000000002</v>
      </c>
      <c r="J176" s="531">
        <v>5.9759E-2</v>
      </c>
      <c r="K176" s="531">
        <v>40.372202000000001</v>
      </c>
      <c r="L176" s="531">
        <v>2.727563</v>
      </c>
      <c r="M176" s="531">
        <v>28.450716</v>
      </c>
      <c r="N176" s="531">
        <v>3.2167870000000001</v>
      </c>
      <c r="O176" s="531">
        <v>31.667503</v>
      </c>
      <c r="P176" s="531">
        <v>529.29075999999998</v>
      </c>
      <c r="Q176" s="531">
        <v>497.62325700000002</v>
      </c>
      <c r="R176" s="531"/>
      <c r="S176" s="531"/>
      <c r="U176" s="531"/>
      <c r="V176" s="531"/>
      <c r="W176" s="531"/>
    </row>
    <row r="177" spans="1:75">
      <c r="A177" s="491">
        <f>A176+1</f>
        <v>2014</v>
      </c>
      <c r="B177" s="491" t="str">
        <f>B163</f>
        <v>Annual</v>
      </c>
      <c r="C177" s="531">
        <v>301.23779500000001</v>
      </c>
      <c r="D177" s="531">
        <v>1.2622230000000001</v>
      </c>
      <c r="E177" s="531">
        <v>302.50001800000001</v>
      </c>
      <c r="F177" s="531">
        <v>159.757409</v>
      </c>
      <c r="G177" s="531">
        <v>0.63100999999999996</v>
      </c>
      <c r="H177" s="531">
        <v>160.388419</v>
      </c>
      <c r="I177" s="531">
        <v>40.105714999999996</v>
      </c>
      <c r="J177" s="531">
        <v>4.3929999999999997E-2</v>
      </c>
      <c r="K177" s="531">
        <v>40.149645</v>
      </c>
      <c r="L177" s="531">
        <v>2.7560820000000001</v>
      </c>
      <c r="M177" s="531">
        <v>29.417967999999998</v>
      </c>
      <c r="N177" s="531">
        <v>3.319312</v>
      </c>
      <c r="O177" s="531">
        <v>32.737279999999998</v>
      </c>
      <c r="P177" s="531">
        <v>538.53144399999996</v>
      </c>
      <c r="Q177" s="531">
        <v>505.79416400000002</v>
      </c>
      <c r="R177" s="531"/>
      <c r="S177" s="531"/>
      <c r="U177" s="531"/>
      <c r="V177" s="531"/>
      <c r="W177" s="531"/>
    </row>
    <row r="178" spans="1:75">
      <c r="A178" s="491">
        <f>A177+1</f>
        <v>2015</v>
      </c>
      <c r="B178" s="491" t="str">
        <f>B164</f>
        <v>Annual</v>
      </c>
      <c r="C178" s="531">
        <v>306.81901900000003</v>
      </c>
      <c r="D178" s="531">
        <v>1.2808040000000001</v>
      </c>
      <c r="E178" s="531">
        <v>308.09982300000001</v>
      </c>
      <c r="F178" s="531">
        <v>163.34073100000001</v>
      </c>
      <c r="G178" s="531">
        <v>0.75146000000000002</v>
      </c>
      <c r="H178" s="531">
        <v>164.09219100000001</v>
      </c>
      <c r="I178" s="531">
        <v>40.211095</v>
      </c>
      <c r="J178" s="531">
        <v>4.2306000000000003E-2</v>
      </c>
      <c r="K178" s="531">
        <v>40.253400999999997</v>
      </c>
      <c r="L178" s="531">
        <v>2.7846009999999999</v>
      </c>
      <c r="M178" s="531">
        <v>30.360887000000002</v>
      </c>
      <c r="N178" s="531">
        <v>3.4194079999999998</v>
      </c>
      <c r="O178" s="531">
        <v>33.780295000000002</v>
      </c>
      <c r="P178" s="531">
        <v>549.010311</v>
      </c>
      <c r="Q178" s="531">
        <v>515.23001599999998</v>
      </c>
      <c r="R178" s="531"/>
      <c r="S178" s="531"/>
      <c r="U178" s="531"/>
      <c r="V178" s="531"/>
      <c r="W178" s="531"/>
    </row>
    <row r="180" spans="1:75">
      <c r="A180" s="542" t="s">
        <v>154</v>
      </c>
      <c r="B180" s="542"/>
    </row>
    <row r="181" spans="1:75">
      <c r="A181" s="542" t="s">
        <v>138</v>
      </c>
      <c r="B181" s="542"/>
      <c r="E181" s="531"/>
      <c r="F181" s="531"/>
      <c r="G181" s="531"/>
      <c r="H181" s="531"/>
      <c r="K181" s="531"/>
      <c r="P181" s="531"/>
    </row>
    <row r="182" spans="1:75">
      <c r="A182" s="542" t="s">
        <v>155</v>
      </c>
      <c r="B182" s="542"/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31"/>
      <c r="R182" s="513"/>
      <c r="S182" s="513"/>
      <c r="U182" s="513"/>
      <c r="V182" s="513"/>
      <c r="W182" s="513"/>
      <c r="X182" s="513"/>
      <c r="Y182" s="513"/>
      <c r="Z182" s="513"/>
      <c r="AA182" s="513"/>
      <c r="AB182" s="513"/>
      <c r="AC182" s="513"/>
      <c r="AD182" s="513"/>
      <c r="AE182" s="513"/>
      <c r="AF182" s="513"/>
      <c r="AG182" s="513"/>
      <c r="AH182" s="513"/>
      <c r="AI182" s="513"/>
      <c r="AJ182" s="513"/>
      <c r="AK182" s="513"/>
      <c r="AL182" s="513"/>
      <c r="AM182" s="513"/>
      <c r="AN182" s="513"/>
      <c r="AO182" s="513"/>
      <c r="AP182" s="513"/>
      <c r="AQ182" s="513"/>
      <c r="AR182" s="513"/>
      <c r="AS182" s="513"/>
      <c r="AT182" s="513"/>
      <c r="AU182" s="513"/>
      <c r="AV182" s="513"/>
      <c r="AW182" s="513"/>
      <c r="AX182" s="513"/>
      <c r="AY182" s="513"/>
      <c r="AZ182" s="513"/>
      <c r="BA182" s="513"/>
      <c r="BB182" s="513"/>
      <c r="BC182" s="513"/>
      <c r="BD182" s="513"/>
      <c r="BE182" s="513"/>
      <c r="BF182" s="513"/>
      <c r="BG182" s="513"/>
      <c r="BH182" s="513"/>
      <c r="BI182" s="513"/>
      <c r="BJ182" s="513"/>
      <c r="BK182" s="513"/>
      <c r="BL182" s="513"/>
      <c r="BM182" s="513"/>
      <c r="BN182" s="513"/>
      <c r="BO182" s="513"/>
      <c r="BP182" s="513"/>
      <c r="BQ182" s="513"/>
      <c r="BR182" s="513"/>
      <c r="BS182" s="513"/>
      <c r="BT182" s="513"/>
      <c r="BU182" s="513"/>
      <c r="BV182" s="513"/>
      <c r="BW182" s="513"/>
    </row>
    <row r="183" spans="1:75">
      <c r="A183" s="542"/>
      <c r="B183" s="542"/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31"/>
      <c r="R183" s="513"/>
      <c r="S183" s="513"/>
      <c r="U183" s="513"/>
      <c r="V183" s="513"/>
      <c r="W183" s="513"/>
      <c r="X183" s="513"/>
      <c r="Y183" s="513"/>
      <c r="Z183" s="513"/>
      <c r="AA183" s="513"/>
      <c r="AB183" s="513"/>
      <c r="AC183" s="513"/>
      <c r="AD183" s="513"/>
      <c r="AE183" s="513"/>
      <c r="AF183" s="513"/>
      <c r="AG183" s="513"/>
      <c r="AH183" s="513"/>
      <c r="AI183" s="513"/>
      <c r="AJ183" s="513"/>
      <c r="AK183" s="513"/>
      <c r="AL183" s="513"/>
      <c r="AM183" s="513"/>
      <c r="AN183" s="513"/>
      <c r="AO183" s="513"/>
      <c r="AP183" s="513"/>
      <c r="AQ183" s="513"/>
      <c r="AR183" s="513"/>
      <c r="AS183" s="513"/>
      <c r="AT183" s="513"/>
      <c r="AU183" s="513"/>
      <c r="AV183" s="513"/>
      <c r="AW183" s="513"/>
      <c r="AX183" s="513"/>
      <c r="AY183" s="513"/>
      <c r="AZ183" s="513"/>
      <c r="BA183" s="513"/>
      <c r="BB183" s="513"/>
      <c r="BC183" s="513"/>
      <c r="BD183" s="513"/>
      <c r="BE183" s="513"/>
      <c r="BF183" s="513"/>
      <c r="BG183" s="513"/>
      <c r="BH183" s="513"/>
      <c r="BI183" s="513"/>
      <c r="BJ183" s="513"/>
      <c r="BK183" s="513"/>
      <c r="BL183" s="513"/>
      <c r="BM183" s="513"/>
      <c r="BN183" s="513"/>
      <c r="BO183" s="513"/>
      <c r="BP183" s="513"/>
      <c r="BQ183" s="513"/>
      <c r="BR183" s="513"/>
      <c r="BS183" s="513"/>
      <c r="BT183" s="513"/>
      <c r="BU183" s="513"/>
      <c r="BV183" s="513"/>
      <c r="BW183" s="513"/>
    </row>
    <row r="184" spans="1:75">
      <c r="A184" s="491">
        <f t="shared" ref="A184:B189" si="22">+A14</f>
        <v>2005</v>
      </c>
      <c r="B184" s="491">
        <f t="shared" si="22"/>
        <v>7</v>
      </c>
      <c r="C184" s="514">
        <v>444153</v>
      </c>
      <c r="D184" s="514">
        <v>79807</v>
      </c>
      <c r="E184" s="514">
        <v>523960</v>
      </c>
      <c r="F184" s="514">
        <v>-266431</v>
      </c>
      <c r="G184" s="514">
        <v>-62792</v>
      </c>
      <c r="H184" s="514">
        <v>-329223</v>
      </c>
      <c r="I184" s="514">
        <v>-244985</v>
      </c>
      <c r="J184" s="514">
        <v>-24297</v>
      </c>
      <c r="K184" s="514">
        <v>-269282</v>
      </c>
      <c r="L184" s="514">
        <v>-3203</v>
      </c>
      <c r="M184" s="514">
        <v>56223</v>
      </c>
      <c r="N184" s="514">
        <v>-52</v>
      </c>
      <c r="O184" s="514">
        <v>56171</v>
      </c>
      <c r="P184" s="514">
        <v>-21577</v>
      </c>
      <c r="Q184" s="514">
        <v>-77748</v>
      </c>
      <c r="R184" s="518"/>
      <c r="S184" s="513"/>
      <c r="U184" s="518"/>
      <c r="V184" s="518"/>
      <c r="W184" s="518"/>
      <c r="X184" s="514">
        <v>0</v>
      </c>
      <c r="Y184" s="514">
        <v>-7713</v>
      </c>
      <c r="Z184" s="514">
        <v>-7713</v>
      </c>
      <c r="AA184" s="513"/>
      <c r="AB184" s="513"/>
      <c r="AC184" s="513"/>
      <c r="AD184" s="513"/>
      <c r="AE184" s="513"/>
      <c r="AF184" s="513"/>
      <c r="AG184" s="513"/>
      <c r="AH184" s="513"/>
      <c r="AI184" s="513"/>
      <c r="AJ184" s="513"/>
      <c r="AK184" s="513"/>
      <c r="AL184" s="513"/>
      <c r="AM184" s="513"/>
      <c r="AN184" s="513"/>
      <c r="AO184" s="513"/>
      <c r="AP184" s="513"/>
      <c r="AQ184" s="513"/>
      <c r="AR184" s="513"/>
      <c r="AS184" s="513"/>
      <c r="AT184" s="513"/>
      <c r="AU184" s="513"/>
      <c r="AV184" s="513"/>
      <c r="AW184" s="513"/>
      <c r="AX184" s="513"/>
      <c r="AY184" s="513"/>
      <c r="AZ184" s="513"/>
      <c r="BA184" s="513"/>
      <c r="BB184" s="513"/>
      <c r="BC184" s="513"/>
      <c r="BD184" s="513"/>
      <c r="BE184" s="513"/>
      <c r="BF184" s="513"/>
      <c r="BG184" s="513"/>
      <c r="BH184" s="513"/>
      <c r="BI184" s="513"/>
      <c r="BJ184" s="513"/>
      <c r="BK184" s="513"/>
      <c r="BL184" s="513"/>
      <c r="BM184" s="513"/>
      <c r="BN184" s="513"/>
      <c r="BO184" s="513"/>
      <c r="BP184" s="513"/>
      <c r="BQ184" s="513"/>
      <c r="BR184" s="513"/>
      <c r="BS184" s="513"/>
      <c r="BT184" s="513"/>
      <c r="BU184" s="513"/>
      <c r="BV184" s="513"/>
      <c r="BW184" s="513"/>
    </row>
    <row r="185" spans="1:75">
      <c r="A185" s="491">
        <f t="shared" si="22"/>
        <v>2005</v>
      </c>
      <c r="B185" s="491">
        <f t="shared" si="22"/>
        <v>8</v>
      </c>
      <c r="C185" s="514">
        <v>292001</v>
      </c>
      <c r="D185" s="514">
        <v>-319847</v>
      </c>
      <c r="E185" s="514">
        <v>-27846</v>
      </c>
      <c r="F185" s="514">
        <v>-195313</v>
      </c>
      <c r="G185" s="514">
        <v>-48726</v>
      </c>
      <c r="H185" s="514">
        <v>-244039</v>
      </c>
      <c r="I185" s="514">
        <v>-14651</v>
      </c>
      <c r="J185" s="514">
        <v>138400</v>
      </c>
      <c r="K185" s="514">
        <v>123749</v>
      </c>
      <c r="L185" s="514">
        <v>-3350</v>
      </c>
      <c r="M185" s="514">
        <v>54357</v>
      </c>
      <c r="N185" s="514">
        <v>-685</v>
      </c>
      <c r="O185" s="514">
        <v>53672</v>
      </c>
      <c r="P185" s="514">
        <v>-97814</v>
      </c>
      <c r="Q185" s="514">
        <v>-151486</v>
      </c>
      <c r="R185" s="518"/>
      <c r="S185" s="513"/>
      <c r="U185" s="518"/>
      <c r="V185" s="518"/>
      <c r="W185" s="518"/>
      <c r="X185" s="514">
        <v>0</v>
      </c>
      <c r="Y185" s="514">
        <v>-8448</v>
      </c>
      <c r="Z185" s="514">
        <v>-8448</v>
      </c>
      <c r="AA185" s="513"/>
      <c r="AB185" s="513"/>
      <c r="AC185" s="513"/>
      <c r="AD185" s="513"/>
      <c r="AE185" s="513"/>
      <c r="AF185" s="513"/>
      <c r="AG185" s="513"/>
      <c r="AH185" s="513"/>
      <c r="AI185" s="513"/>
      <c r="AJ185" s="513"/>
      <c r="AK185" s="513"/>
      <c r="AL185" s="513"/>
      <c r="AM185" s="513"/>
      <c r="AN185" s="513"/>
      <c r="AO185" s="513"/>
      <c r="AP185" s="513"/>
      <c r="AQ185" s="513"/>
      <c r="AR185" s="513"/>
      <c r="AS185" s="513"/>
      <c r="AT185" s="513"/>
      <c r="AU185" s="513"/>
      <c r="AV185" s="513"/>
      <c r="AW185" s="513"/>
      <c r="AX185" s="513"/>
      <c r="AY185" s="513"/>
      <c r="AZ185" s="513"/>
      <c r="BA185" s="513"/>
      <c r="BB185" s="513"/>
      <c r="BC185" s="513"/>
      <c r="BD185" s="513"/>
      <c r="BE185" s="513"/>
      <c r="BF185" s="513"/>
      <c r="BG185" s="513"/>
      <c r="BH185" s="513"/>
      <c r="BI185" s="513"/>
      <c r="BJ185" s="513"/>
      <c r="BK185" s="513"/>
      <c r="BL185" s="513"/>
      <c r="BM185" s="513"/>
      <c r="BN185" s="513"/>
      <c r="BO185" s="513"/>
      <c r="BP185" s="513"/>
      <c r="BQ185" s="513"/>
      <c r="BR185" s="513"/>
      <c r="BS185" s="513"/>
      <c r="BT185" s="513"/>
      <c r="BU185" s="513"/>
      <c r="BV185" s="513"/>
      <c r="BW185" s="513"/>
    </row>
    <row r="186" spans="1:75">
      <c r="A186" s="491">
        <f t="shared" si="22"/>
        <v>2005</v>
      </c>
      <c r="B186" s="491">
        <f t="shared" si="22"/>
        <v>9</v>
      </c>
      <c r="C186" s="514">
        <v>226875</v>
      </c>
      <c r="D186" s="514">
        <v>125051</v>
      </c>
      <c r="E186" s="514">
        <v>351926</v>
      </c>
      <c r="F186" s="514">
        <v>-133954</v>
      </c>
      <c r="G186" s="514">
        <v>38263</v>
      </c>
      <c r="H186" s="514">
        <v>-95691</v>
      </c>
      <c r="I186" s="514">
        <v>-349594</v>
      </c>
      <c r="J186" s="514">
        <v>-119934</v>
      </c>
      <c r="K186" s="514">
        <v>-469528</v>
      </c>
      <c r="L186" s="514">
        <v>-3513</v>
      </c>
      <c r="M186" s="514">
        <v>32989</v>
      </c>
      <c r="N186" s="514">
        <v>482</v>
      </c>
      <c r="O186" s="514">
        <v>33471</v>
      </c>
      <c r="P186" s="514">
        <v>-183335</v>
      </c>
      <c r="Q186" s="514">
        <v>-216806</v>
      </c>
      <c r="R186" s="518"/>
      <c r="S186" s="513"/>
      <c r="U186" s="518"/>
      <c r="V186" s="518"/>
      <c r="W186" s="518"/>
      <c r="X186" s="514">
        <v>0</v>
      </c>
      <c r="Y186" s="514">
        <v>-9366</v>
      </c>
      <c r="Z186" s="514">
        <v>-9366</v>
      </c>
      <c r="AA186" s="513"/>
      <c r="AB186" s="513"/>
      <c r="AC186" s="513"/>
      <c r="AD186" s="513"/>
      <c r="AE186" s="513"/>
      <c r="AF186" s="513"/>
      <c r="AG186" s="513"/>
      <c r="AH186" s="513"/>
      <c r="AI186" s="513"/>
      <c r="AJ186" s="513"/>
      <c r="AK186" s="513"/>
      <c r="AL186" s="513"/>
      <c r="AM186" s="513"/>
      <c r="AN186" s="513"/>
      <c r="AO186" s="513"/>
      <c r="AP186" s="513"/>
      <c r="AQ186" s="513"/>
      <c r="AR186" s="513"/>
      <c r="AS186" s="513"/>
      <c r="AT186" s="513"/>
      <c r="AU186" s="513"/>
      <c r="AV186" s="513"/>
      <c r="AW186" s="513"/>
      <c r="AX186" s="513"/>
      <c r="AY186" s="513"/>
      <c r="AZ186" s="513"/>
      <c r="BA186" s="513"/>
      <c r="BB186" s="513"/>
      <c r="BC186" s="513"/>
      <c r="BD186" s="513"/>
      <c r="BE186" s="513"/>
      <c r="BF186" s="513"/>
      <c r="BG186" s="513"/>
      <c r="BH186" s="513"/>
      <c r="BI186" s="513"/>
      <c r="BJ186" s="513"/>
      <c r="BK186" s="513"/>
      <c r="BL186" s="513"/>
      <c r="BM186" s="513"/>
      <c r="BN186" s="513"/>
      <c r="BO186" s="513"/>
      <c r="BP186" s="513"/>
      <c r="BQ186" s="513"/>
      <c r="BR186" s="513"/>
      <c r="BS186" s="513"/>
      <c r="BT186" s="513"/>
      <c r="BU186" s="513"/>
      <c r="BV186" s="513"/>
      <c r="BW186" s="513"/>
    </row>
    <row r="187" spans="1:75">
      <c r="A187" s="491">
        <f t="shared" si="22"/>
        <v>2005</v>
      </c>
      <c r="B187" s="491">
        <f t="shared" si="22"/>
        <v>10</v>
      </c>
      <c r="C187" s="514">
        <v>204368</v>
      </c>
      <c r="D187" s="514">
        <v>42836</v>
      </c>
      <c r="E187" s="514">
        <v>247204</v>
      </c>
      <c r="F187" s="514">
        <v>-135895</v>
      </c>
      <c r="G187" s="514">
        <v>-118565</v>
      </c>
      <c r="H187" s="514">
        <v>-254460</v>
      </c>
      <c r="I187" s="514">
        <v>-2927</v>
      </c>
      <c r="J187" s="514">
        <v>31861</v>
      </c>
      <c r="K187" s="514">
        <v>28934</v>
      </c>
      <c r="L187" s="514">
        <v>-3609</v>
      </c>
      <c r="M187" s="514">
        <v>38236</v>
      </c>
      <c r="N187" s="514">
        <v>-188</v>
      </c>
      <c r="O187" s="514">
        <v>38048</v>
      </c>
      <c r="P187" s="514">
        <v>56117</v>
      </c>
      <c r="Q187" s="514">
        <v>18069</v>
      </c>
      <c r="R187" s="518"/>
      <c r="S187" s="513"/>
      <c r="U187" s="518"/>
      <c r="V187" s="518"/>
      <c r="W187" s="518"/>
      <c r="X187" s="514">
        <v>0</v>
      </c>
      <c r="Y187" s="514">
        <v>19468</v>
      </c>
      <c r="Z187" s="514">
        <v>19468</v>
      </c>
      <c r="AA187" s="513"/>
      <c r="AB187" s="513"/>
      <c r="AC187" s="513"/>
      <c r="AD187" s="513"/>
      <c r="AE187" s="513"/>
      <c r="AF187" s="513"/>
      <c r="AG187" s="513"/>
      <c r="AH187" s="513"/>
      <c r="AI187" s="513"/>
      <c r="AJ187" s="513"/>
      <c r="AK187" s="513"/>
      <c r="AL187" s="513"/>
      <c r="AM187" s="513"/>
      <c r="AN187" s="513"/>
      <c r="AO187" s="513"/>
      <c r="AP187" s="513"/>
      <c r="AQ187" s="513"/>
      <c r="AR187" s="513"/>
      <c r="AS187" s="513"/>
      <c r="AT187" s="513"/>
      <c r="AU187" s="513"/>
      <c r="AV187" s="513"/>
      <c r="AW187" s="513"/>
      <c r="AX187" s="513"/>
      <c r="AY187" s="513"/>
      <c r="AZ187" s="513"/>
      <c r="BA187" s="513"/>
      <c r="BB187" s="513"/>
      <c r="BC187" s="513"/>
      <c r="BD187" s="513"/>
      <c r="BE187" s="513"/>
      <c r="BF187" s="513"/>
      <c r="BG187" s="513"/>
      <c r="BH187" s="513"/>
      <c r="BI187" s="513"/>
      <c r="BJ187" s="513"/>
      <c r="BK187" s="513"/>
      <c r="BL187" s="513"/>
      <c r="BM187" s="513"/>
      <c r="BN187" s="513"/>
      <c r="BO187" s="513"/>
      <c r="BP187" s="513"/>
      <c r="BQ187" s="513"/>
      <c r="BR187" s="513"/>
      <c r="BS187" s="513"/>
      <c r="BT187" s="513"/>
      <c r="BU187" s="513"/>
      <c r="BV187" s="513"/>
      <c r="BW187" s="513"/>
    </row>
    <row r="188" spans="1:75">
      <c r="A188" s="491">
        <f t="shared" si="22"/>
        <v>2005</v>
      </c>
      <c r="B188" s="491">
        <f t="shared" si="22"/>
        <v>11</v>
      </c>
      <c r="C188" s="514">
        <v>222507</v>
      </c>
      <c r="D188" s="514">
        <v>-46579</v>
      </c>
      <c r="E188" s="514">
        <v>175928</v>
      </c>
      <c r="F188" s="514">
        <v>-165484</v>
      </c>
      <c r="G188" s="514">
        <v>-103628</v>
      </c>
      <c r="H188" s="514">
        <v>-269112</v>
      </c>
      <c r="I188" s="514">
        <v>-755</v>
      </c>
      <c r="J188" s="514">
        <v>20489</v>
      </c>
      <c r="K188" s="514">
        <v>19734</v>
      </c>
      <c r="L188" s="514">
        <v>-3771</v>
      </c>
      <c r="M188" s="514">
        <v>41936</v>
      </c>
      <c r="N188" s="514">
        <v>-984</v>
      </c>
      <c r="O188" s="514">
        <v>40952</v>
      </c>
      <c r="P188" s="514">
        <v>-36269</v>
      </c>
      <c r="Q188" s="514">
        <v>-77221</v>
      </c>
      <c r="R188" s="518"/>
      <c r="S188" s="513"/>
      <c r="U188" s="518"/>
      <c r="V188" s="518"/>
      <c r="W188" s="518"/>
      <c r="X188" s="514">
        <v>0</v>
      </c>
      <c r="Y188" s="514">
        <v>21207</v>
      </c>
      <c r="Z188" s="514">
        <v>21207</v>
      </c>
      <c r="AA188" s="513"/>
      <c r="AB188" s="513"/>
      <c r="AC188" s="513"/>
      <c r="AD188" s="513"/>
      <c r="AE188" s="513"/>
      <c r="AF188" s="513"/>
      <c r="AG188" s="513"/>
      <c r="AH188" s="513"/>
      <c r="AI188" s="513"/>
      <c r="AJ188" s="513"/>
      <c r="AK188" s="513"/>
      <c r="AL188" s="513"/>
      <c r="AM188" s="513"/>
      <c r="AN188" s="513"/>
      <c r="AO188" s="513"/>
      <c r="AP188" s="513"/>
      <c r="AQ188" s="513"/>
      <c r="AR188" s="513"/>
      <c r="AS188" s="513"/>
      <c r="AT188" s="513"/>
      <c r="AU188" s="513"/>
      <c r="AV188" s="513"/>
      <c r="AW188" s="513"/>
      <c r="AX188" s="513"/>
      <c r="AY188" s="513"/>
      <c r="AZ188" s="513"/>
      <c r="BA188" s="513"/>
      <c r="BB188" s="513"/>
      <c r="BC188" s="513"/>
      <c r="BD188" s="513"/>
      <c r="BE188" s="513"/>
      <c r="BF188" s="513"/>
      <c r="BG188" s="513"/>
      <c r="BH188" s="513"/>
      <c r="BI188" s="513"/>
      <c r="BJ188" s="513"/>
      <c r="BK188" s="513"/>
      <c r="BL188" s="513"/>
      <c r="BM188" s="513"/>
      <c r="BN188" s="513"/>
      <c r="BO188" s="513"/>
      <c r="BP188" s="513"/>
      <c r="BQ188" s="513"/>
      <c r="BR188" s="513"/>
      <c r="BS188" s="513"/>
      <c r="BT188" s="513"/>
      <c r="BU188" s="513"/>
      <c r="BV188" s="513"/>
      <c r="BW188" s="513"/>
    </row>
    <row r="189" spans="1:75">
      <c r="A189" s="491">
        <f t="shared" si="22"/>
        <v>2005</v>
      </c>
      <c r="B189" s="491">
        <f t="shared" si="22"/>
        <v>12</v>
      </c>
      <c r="C189" s="514">
        <v>197007</v>
      </c>
      <c r="D189" s="514">
        <v>12580</v>
      </c>
      <c r="E189" s="514">
        <v>209587</v>
      </c>
      <c r="F189" s="514">
        <v>-135918</v>
      </c>
      <c r="G189" s="514">
        <v>55300</v>
      </c>
      <c r="H189" s="514">
        <v>-80618</v>
      </c>
      <c r="I189" s="514">
        <v>-11263</v>
      </c>
      <c r="J189" s="514">
        <v>-33095</v>
      </c>
      <c r="K189" s="514">
        <v>-44358</v>
      </c>
      <c r="L189" s="514">
        <v>-3905</v>
      </c>
      <c r="M189" s="514">
        <v>43273</v>
      </c>
      <c r="N189" s="514">
        <v>841</v>
      </c>
      <c r="O189" s="514">
        <v>44114</v>
      </c>
      <c r="P189" s="514">
        <v>124820</v>
      </c>
      <c r="Q189" s="514">
        <v>80706</v>
      </c>
      <c r="R189" s="518"/>
      <c r="S189" s="513"/>
      <c r="U189" s="518"/>
      <c r="V189" s="518"/>
      <c r="W189" s="518"/>
      <c r="X189" s="514">
        <v>0</v>
      </c>
      <c r="Y189" s="514">
        <v>22945</v>
      </c>
      <c r="Z189" s="514">
        <v>22945</v>
      </c>
      <c r="AA189" s="513"/>
      <c r="AB189" s="513"/>
      <c r="AC189" s="513"/>
      <c r="AD189" s="513"/>
      <c r="AE189" s="513"/>
      <c r="AF189" s="513"/>
      <c r="AG189" s="513"/>
      <c r="AH189" s="513"/>
      <c r="AI189" s="513"/>
      <c r="AJ189" s="513"/>
      <c r="AK189" s="513"/>
      <c r="AL189" s="513"/>
      <c r="AM189" s="513"/>
      <c r="AN189" s="513"/>
      <c r="AO189" s="513"/>
      <c r="AP189" s="513"/>
      <c r="AQ189" s="513"/>
      <c r="AR189" s="513"/>
      <c r="AS189" s="513"/>
      <c r="AT189" s="513"/>
      <c r="AU189" s="513"/>
      <c r="AV189" s="513"/>
      <c r="AW189" s="513"/>
      <c r="AX189" s="513"/>
      <c r="AY189" s="513"/>
      <c r="AZ189" s="513"/>
      <c r="BA189" s="513"/>
      <c r="BB189" s="513"/>
      <c r="BC189" s="513"/>
      <c r="BD189" s="513"/>
      <c r="BE189" s="513"/>
      <c r="BF189" s="513"/>
      <c r="BG189" s="513"/>
      <c r="BH189" s="513"/>
      <c r="BI189" s="513"/>
      <c r="BJ189" s="513"/>
      <c r="BK189" s="513"/>
      <c r="BL189" s="513"/>
      <c r="BM189" s="513"/>
      <c r="BN189" s="513"/>
      <c r="BO189" s="513"/>
      <c r="BP189" s="513"/>
      <c r="BQ189" s="513"/>
      <c r="BR189" s="513"/>
      <c r="BS189" s="513"/>
      <c r="BT189" s="513"/>
      <c r="BU189" s="513"/>
      <c r="BV189" s="513"/>
      <c r="BW189" s="513"/>
    </row>
    <row r="190" spans="1:75">
      <c r="A190" s="542"/>
      <c r="B190" s="492"/>
      <c r="C190" s="513"/>
      <c r="D190" s="513"/>
      <c r="E190" s="513"/>
      <c r="F190" s="513"/>
      <c r="G190" s="513"/>
      <c r="H190" s="513"/>
      <c r="I190" s="513"/>
      <c r="J190" s="513"/>
      <c r="K190" s="513"/>
      <c r="L190" s="513"/>
      <c r="M190" s="513"/>
      <c r="N190" s="513"/>
      <c r="O190" s="513"/>
      <c r="P190" s="513"/>
      <c r="Q190" s="513"/>
      <c r="R190" s="513"/>
      <c r="S190" s="513"/>
      <c r="U190" s="513"/>
      <c r="V190" s="513"/>
      <c r="W190" s="513"/>
      <c r="X190" s="513"/>
      <c r="Y190" s="513"/>
      <c r="Z190" s="513"/>
      <c r="AA190" s="513"/>
      <c r="AB190" s="513"/>
      <c r="AC190" s="513"/>
      <c r="AD190" s="513"/>
      <c r="AE190" s="513"/>
      <c r="AF190" s="513"/>
      <c r="AG190" s="513"/>
      <c r="AH190" s="513"/>
      <c r="AI190" s="513"/>
      <c r="AJ190" s="513"/>
      <c r="AK190" s="513"/>
      <c r="AL190" s="513"/>
      <c r="AM190" s="513"/>
      <c r="AN190" s="513"/>
      <c r="AO190" s="513"/>
      <c r="AP190" s="513"/>
      <c r="AQ190" s="513"/>
      <c r="AR190" s="513"/>
      <c r="AS190" s="513"/>
      <c r="AT190" s="513"/>
      <c r="AU190" s="513"/>
      <c r="AV190" s="513"/>
      <c r="AW190" s="513"/>
      <c r="AX190" s="513"/>
      <c r="AY190" s="513"/>
      <c r="AZ190" s="513"/>
      <c r="BA190" s="513"/>
      <c r="BB190" s="513"/>
      <c r="BC190" s="513"/>
      <c r="BD190" s="513"/>
      <c r="BE190" s="513"/>
      <c r="BF190" s="513"/>
      <c r="BG190" s="513"/>
      <c r="BH190" s="513"/>
      <c r="BI190" s="513"/>
      <c r="BJ190" s="513"/>
      <c r="BK190" s="513"/>
      <c r="BL190" s="513"/>
      <c r="BM190" s="513"/>
      <c r="BN190" s="513"/>
      <c r="BO190" s="513"/>
      <c r="BP190" s="513"/>
      <c r="BQ190" s="513"/>
      <c r="BR190" s="513"/>
      <c r="BS190" s="513"/>
      <c r="BT190" s="513"/>
      <c r="BU190" s="513"/>
      <c r="BV190" s="513"/>
      <c r="BW190" s="513"/>
    </row>
    <row r="191" spans="1:75">
      <c r="A191" s="491">
        <f>+A21</f>
        <v>2006</v>
      </c>
      <c r="B191" s="491">
        <f>+B21</f>
        <v>1</v>
      </c>
      <c r="C191" s="514">
        <v>33863</v>
      </c>
      <c r="D191" s="514">
        <v>-197155</v>
      </c>
      <c r="E191" s="514">
        <v>-163292</v>
      </c>
      <c r="F191" s="514">
        <v>-281009</v>
      </c>
      <c r="G191" s="514">
        <v>97118</v>
      </c>
      <c r="H191" s="514">
        <v>-183891</v>
      </c>
      <c r="I191" s="514">
        <v>-10091</v>
      </c>
      <c r="J191" s="514">
        <v>30868</v>
      </c>
      <c r="K191" s="514">
        <v>20777</v>
      </c>
      <c r="L191" s="514">
        <v>-4001</v>
      </c>
      <c r="M191" s="514">
        <v>59089</v>
      </c>
      <c r="N191" s="514">
        <v>2340</v>
      </c>
      <c r="O191" s="514">
        <v>61429</v>
      </c>
      <c r="P191" s="514">
        <v>-268978</v>
      </c>
      <c r="Q191" s="514">
        <v>-330407</v>
      </c>
      <c r="R191" s="518"/>
      <c r="S191" s="513"/>
      <c r="U191" s="518"/>
      <c r="V191" s="518"/>
      <c r="W191" s="518"/>
      <c r="X191" s="514">
        <v>0</v>
      </c>
      <c r="Y191" s="514">
        <v>22945</v>
      </c>
      <c r="Z191" s="514">
        <v>22945</v>
      </c>
      <c r="AA191" s="513"/>
      <c r="AB191" s="513"/>
      <c r="AC191" s="513"/>
      <c r="AD191" s="513"/>
      <c r="AE191" s="513"/>
      <c r="AF191" s="513"/>
      <c r="AG191" s="513"/>
      <c r="AH191" s="513"/>
      <c r="AI191" s="513"/>
      <c r="AJ191" s="513"/>
      <c r="AK191" s="513"/>
      <c r="AL191" s="513"/>
      <c r="AM191" s="513"/>
      <c r="AN191" s="513"/>
      <c r="AO191" s="513"/>
      <c r="AP191" s="513"/>
      <c r="AQ191" s="513"/>
      <c r="AR191" s="513"/>
      <c r="AS191" s="513"/>
      <c r="AT191" s="513"/>
      <c r="AU191" s="513"/>
      <c r="AV191" s="513"/>
      <c r="AW191" s="513"/>
      <c r="AX191" s="513"/>
      <c r="AY191" s="513"/>
      <c r="AZ191" s="513"/>
      <c r="BA191" s="513"/>
      <c r="BB191" s="513"/>
      <c r="BC191" s="513"/>
      <c r="BD191" s="513"/>
      <c r="BE191" s="513"/>
      <c r="BF191" s="513"/>
      <c r="BG191" s="513"/>
      <c r="BH191" s="513"/>
      <c r="BI191" s="513"/>
      <c r="BJ191" s="513"/>
      <c r="BK191" s="513"/>
      <c r="BL191" s="513"/>
      <c r="BM191" s="513"/>
      <c r="BN191" s="513"/>
      <c r="BO191" s="513"/>
      <c r="BP191" s="513"/>
      <c r="BQ191" s="513"/>
      <c r="BR191" s="513"/>
      <c r="BS191" s="513"/>
      <c r="BT191" s="513"/>
      <c r="BU191" s="513"/>
      <c r="BV191" s="513"/>
      <c r="BW191" s="513"/>
    </row>
    <row r="192" spans="1:75">
      <c r="A192" s="491">
        <f t="shared" ref="A192:B202" si="23">+A22</f>
        <v>2006</v>
      </c>
      <c r="B192" s="491">
        <f t="shared" si="23"/>
        <v>2</v>
      </c>
      <c r="C192" s="514">
        <v>21919</v>
      </c>
      <c r="D192" s="514">
        <v>6210</v>
      </c>
      <c r="E192" s="514">
        <v>28129</v>
      </c>
      <c r="F192" s="514">
        <v>-238742</v>
      </c>
      <c r="G192" s="514">
        <v>11428</v>
      </c>
      <c r="H192" s="514">
        <v>-227314</v>
      </c>
      <c r="I192" s="514">
        <v>-41502</v>
      </c>
      <c r="J192" s="514">
        <v>543</v>
      </c>
      <c r="K192" s="514">
        <v>-40959</v>
      </c>
      <c r="L192" s="514">
        <v>-4140</v>
      </c>
      <c r="M192" s="514">
        <v>46206</v>
      </c>
      <c r="N192" s="514">
        <v>350</v>
      </c>
      <c r="O192" s="514">
        <v>46556</v>
      </c>
      <c r="P192" s="514">
        <v>-197728</v>
      </c>
      <c r="Q192" s="514">
        <v>-244284</v>
      </c>
      <c r="R192" s="518"/>
      <c r="S192" s="513"/>
      <c r="U192" s="518"/>
      <c r="V192" s="518"/>
      <c r="W192" s="518"/>
      <c r="X192" s="514">
        <v>0</v>
      </c>
      <c r="Y192" s="514">
        <v>20859</v>
      </c>
      <c r="Z192" s="514">
        <v>20859</v>
      </c>
      <c r="AA192" s="513"/>
      <c r="AB192" s="513"/>
      <c r="AC192" s="513"/>
      <c r="AD192" s="513"/>
      <c r="AE192" s="513"/>
      <c r="AF192" s="513"/>
      <c r="AG192" s="513"/>
      <c r="AH192" s="513"/>
      <c r="AI192" s="513"/>
      <c r="AJ192" s="513"/>
      <c r="AK192" s="513"/>
      <c r="AL192" s="513"/>
      <c r="AM192" s="513"/>
      <c r="AN192" s="513"/>
      <c r="AO192" s="513"/>
      <c r="AP192" s="513"/>
      <c r="AQ192" s="513"/>
      <c r="AR192" s="513"/>
      <c r="AS192" s="513"/>
      <c r="AT192" s="513"/>
      <c r="AU192" s="513"/>
      <c r="AV192" s="513"/>
      <c r="AW192" s="513"/>
      <c r="AX192" s="513"/>
      <c r="AY192" s="513"/>
      <c r="AZ192" s="513"/>
      <c r="BA192" s="513"/>
      <c r="BB192" s="513"/>
      <c r="BC192" s="513"/>
      <c r="BD192" s="513"/>
      <c r="BE192" s="513"/>
      <c r="BF192" s="513"/>
      <c r="BG192" s="513"/>
      <c r="BH192" s="513"/>
      <c r="BI192" s="513"/>
      <c r="BJ192" s="513"/>
      <c r="BK192" s="513"/>
      <c r="BL192" s="513"/>
      <c r="BM192" s="513"/>
      <c r="BN192" s="513"/>
      <c r="BO192" s="513"/>
      <c r="BP192" s="513"/>
      <c r="BQ192" s="513"/>
      <c r="BR192" s="513"/>
      <c r="BS192" s="513"/>
      <c r="BT192" s="513"/>
      <c r="BU192" s="513"/>
      <c r="BV192" s="513"/>
      <c r="BW192" s="513"/>
    </row>
    <row r="193" spans="1:26">
      <c r="A193" s="491">
        <f t="shared" si="23"/>
        <v>2006</v>
      </c>
      <c r="B193" s="491">
        <f t="shared" si="23"/>
        <v>3</v>
      </c>
      <c r="C193" s="514">
        <v>60786</v>
      </c>
      <c r="D193" s="514">
        <v>149473</v>
      </c>
      <c r="E193" s="514">
        <v>210259</v>
      </c>
      <c r="F193" s="514">
        <v>-281985</v>
      </c>
      <c r="G193" s="514">
        <v>-70585</v>
      </c>
      <c r="H193" s="514">
        <v>-352570</v>
      </c>
      <c r="I193" s="514">
        <v>-56285</v>
      </c>
      <c r="J193" s="514">
        <v>-38096</v>
      </c>
      <c r="K193" s="514">
        <v>-94381</v>
      </c>
      <c r="L193" s="514">
        <v>-4241</v>
      </c>
      <c r="M193" s="514">
        <v>52856</v>
      </c>
      <c r="N193" s="514">
        <v>585</v>
      </c>
      <c r="O193" s="514">
        <v>53441</v>
      </c>
      <c r="P193" s="514">
        <v>-187492</v>
      </c>
      <c r="Q193" s="514">
        <v>-240933</v>
      </c>
      <c r="R193" s="518"/>
      <c r="U193" s="518"/>
      <c r="V193" s="518"/>
      <c r="W193" s="518"/>
      <c r="X193" s="514">
        <v>0</v>
      </c>
      <c r="Y193" s="514">
        <v>18773</v>
      </c>
      <c r="Z193" s="514">
        <v>18773</v>
      </c>
    </row>
    <row r="194" spans="1:26">
      <c r="A194" s="491">
        <f t="shared" si="23"/>
        <v>2006</v>
      </c>
      <c r="B194" s="491">
        <f t="shared" si="23"/>
        <v>4</v>
      </c>
      <c r="C194" s="514">
        <v>91928</v>
      </c>
      <c r="D194" s="514">
        <v>177337</v>
      </c>
      <c r="E194" s="514">
        <v>269265</v>
      </c>
      <c r="F194" s="514">
        <v>-306163</v>
      </c>
      <c r="G194" s="514">
        <v>-45310</v>
      </c>
      <c r="H194" s="514">
        <v>-351473</v>
      </c>
      <c r="I194" s="514">
        <v>-111142</v>
      </c>
      <c r="J194" s="514">
        <v>1116</v>
      </c>
      <c r="K194" s="514">
        <v>-110026</v>
      </c>
      <c r="L194" s="514">
        <v>-4359</v>
      </c>
      <c r="M194" s="514">
        <v>43751</v>
      </c>
      <c r="N194" s="514">
        <v>1534</v>
      </c>
      <c r="O194" s="514">
        <v>45285</v>
      </c>
      <c r="P194" s="514">
        <v>-151308</v>
      </c>
      <c r="Q194" s="514">
        <v>-196593</v>
      </c>
      <c r="R194" s="518"/>
      <c r="U194" s="518"/>
      <c r="V194" s="518"/>
      <c r="W194" s="518"/>
      <c r="X194" s="514">
        <v>0</v>
      </c>
      <c r="Y194" s="514">
        <v>16687</v>
      </c>
      <c r="Z194" s="514">
        <v>16687</v>
      </c>
    </row>
    <row r="195" spans="1:26">
      <c r="A195" s="491">
        <f t="shared" si="23"/>
        <v>2006</v>
      </c>
      <c r="B195" s="491">
        <f t="shared" si="23"/>
        <v>5</v>
      </c>
      <c r="C195" s="514">
        <v>-820939</v>
      </c>
      <c r="D195" s="514">
        <v>-293964</v>
      </c>
      <c r="E195" s="514">
        <v>-1114903</v>
      </c>
      <c r="F195" s="514">
        <v>-287630</v>
      </c>
      <c r="G195" s="514">
        <v>165101</v>
      </c>
      <c r="H195" s="514">
        <v>-122529</v>
      </c>
      <c r="I195" s="514">
        <v>-41375</v>
      </c>
      <c r="J195" s="514">
        <v>91148</v>
      </c>
      <c r="K195" s="514">
        <v>49773</v>
      </c>
      <c r="L195" s="514">
        <v>-4470</v>
      </c>
      <c r="M195" s="514">
        <v>45833</v>
      </c>
      <c r="N195" s="514">
        <v>2181</v>
      </c>
      <c r="O195" s="514">
        <v>48014</v>
      </c>
      <c r="P195" s="514">
        <v>-1144115</v>
      </c>
      <c r="Q195" s="514">
        <v>-1192129</v>
      </c>
      <c r="R195" s="518"/>
      <c r="U195" s="518"/>
      <c r="V195" s="518"/>
      <c r="W195" s="518"/>
      <c r="X195" s="514">
        <v>0</v>
      </c>
      <c r="Y195" s="514">
        <v>14601</v>
      </c>
      <c r="Z195" s="514">
        <v>14601</v>
      </c>
    </row>
    <row r="196" spans="1:26">
      <c r="A196" s="491">
        <f t="shared" si="23"/>
        <v>2006</v>
      </c>
      <c r="B196" s="491">
        <f t="shared" si="23"/>
        <v>6</v>
      </c>
      <c r="C196" s="514">
        <v>-571122</v>
      </c>
      <c r="D196" s="514">
        <v>-46908</v>
      </c>
      <c r="E196" s="514">
        <v>-618030</v>
      </c>
      <c r="F196" s="514">
        <v>-359702</v>
      </c>
      <c r="G196" s="514">
        <v>12459</v>
      </c>
      <c r="H196" s="514">
        <v>-347243</v>
      </c>
      <c r="I196" s="514">
        <v>-267521</v>
      </c>
      <c r="J196" s="514">
        <v>-69695</v>
      </c>
      <c r="K196" s="514">
        <v>-337216</v>
      </c>
      <c r="L196" s="514">
        <v>-4517</v>
      </c>
      <c r="M196" s="514">
        <v>52616</v>
      </c>
      <c r="N196" s="514">
        <v>-30</v>
      </c>
      <c r="O196" s="514">
        <v>52586</v>
      </c>
      <c r="P196" s="514">
        <v>-1254420</v>
      </c>
      <c r="Q196" s="514">
        <v>-1307006</v>
      </c>
      <c r="R196" s="518"/>
      <c r="U196" s="518"/>
      <c r="V196" s="518"/>
      <c r="W196" s="518"/>
      <c r="X196" s="514">
        <v>0</v>
      </c>
      <c r="Y196" s="514">
        <v>-6611</v>
      </c>
      <c r="Z196" s="514">
        <v>-6611</v>
      </c>
    </row>
    <row r="197" spans="1:26">
      <c r="A197" s="491">
        <f t="shared" si="23"/>
        <v>2006</v>
      </c>
      <c r="B197" s="491">
        <f t="shared" si="23"/>
        <v>7</v>
      </c>
      <c r="C197" s="514">
        <v>-9191</v>
      </c>
      <c r="D197" s="514">
        <v>158016</v>
      </c>
      <c r="E197" s="514">
        <v>148825</v>
      </c>
      <c r="F197" s="514">
        <v>-333518</v>
      </c>
      <c r="G197" s="514">
        <v>-68794</v>
      </c>
      <c r="H197" s="514">
        <v>-402312</v>
      </c>
      <c r="I197" s="514">
        <v>-242676</v>
      </c>
      <c r="J197" s="514">
        <v>-47498</v>
      </c>
      <c r="K197" s="514">
        <v>-290174</v>
      </c>
      <c r="L197" s="514">
        <v>-4648</v>
      </c>
      <c r="M197" s="514">
        <v>50612</v>
      </c>
      <c r="N197" s="514">
        <v>85</v>
      </c>
      <c r="O197" s="514">
        <v>50697</v>
      </c>
      <c r="P197" s="514">
        <v>-497612</v>
      </c>
      <c r="Q197" s="514">
        <v>-548309</v>
      </c>
      <c r="R197" s="518"/>
      <c r="U197" s="518"/>
      <c r="V197" s="518"/>
      <c r="W197" s="518"/>
      <c r="X197" s="514">
        <v>0</v>
      </c>
      <c r="Y197" s="514">
        <v>-5509</v>
      </c>
      <c r="Z197" s="514">
        <v>-5509</v>
      </c>
    </row>
    <row r="198" spans="1:26">
      <c r="A198" s="491">
        <f t="shared" si="23"/>
        <v>2006</v>
      </c>
      <c r="B198" s="491">
        <f t="shared" si="23"/>
        <v>8</v>
      </c>
      <c r="C198" s="514">
        <v>12395</v>
      </c>
      <c r="D198" s="514">
        <v>-264844</v>
      </c>
      <c r="E198" s="514">
        <v>-252449</v>
      </c>
      <c r="F198" s="514">
        <v>-295353</v>
      </c>
      <c r="G198" s="514">
        <v>-67055</v>
      </c>
      <c r="H198" s="514">
        <v>-362408</v>
      </c>
      <c r="I198" s="514">
        <v>-81124</v>
      </c>
      <c r="J198" s="514">
        <v>148102</v>
      </c>
      <c r="K198" s="514">
        <v>66978</v>
      </c>
      <c r="L198" s="514">
        <v>-4777</v>
      </c>
      <c r="M198" s="514">
        <v>55987</v>
      </c>
      <c r="N198" s="514">
        <v>-560</v>
      </c>
      <c r="O198" s="514">
        <v>55427</v>
      </c>
      <c r="P198" s="514">
        <v>-497229</v>
      </c>
      <c r="Q198" s="514">
        <v>-552656</v>
      </c>
      <c r="R198" s="518"/>
      <c r="U198" s="518"/>
      <c r="V198" s="518"/>
      <c r="W198" s="518"/>
      <c r="X198" s="514">
        <v>0</v>
      </c>
      <c r="Y198" s="514">
        <v>-4407</v>
      </c>
      <c r="Z198" s="514">
        <v>-4407</v>
      </c>
    </row>
    <row r="199" spans="1:26">
      <c r="A199" s="491">
        <f t="shared" si="23"/>
        <v>2006</v>
      </c>
      <c r="B199" s="491">
        <f t="shared" si="23"/>
        <v>9</v>
      </c>
      <c r="C199" s="514">
        <v>73017</v>
      </c>
      <c r="D199" s="514">
        <v>216911</v>
      </c>
      <c r="E199" s="514">
        <v>289928</v>
      </c>
      <c r="F199" s="514">
        <v>-243736</v>
      </c>
      <c r="G199" s="514">
        <v>40818</v>
      </c>
      <c r="H199" s="514">
        <v>-202918</v>
      </c>
      <c r="I199" s="514">
        <v>-353883</v>
      </c>
      <c r="J199" s="514">
        <v>-131431</v>
      </c>
      <c r="K199" s="514">
        <v>-485314</v>
      </c>
      <c r="L199" s="514">
        <v>-4923</v>
      </c>
      <c r="M199" s="514">
        <v>35879</v>
      </c>
      <c r="N199" s="514">
        <v>632</v>
      </c>
      <c r="O199" s="514">
        <v>36511</v>
      </c>
      <c r="P199" s="514">
        <v>-366716</v>
      </c>
      <c r="Q199" s="514">
        <v>-403227</v>
      </c>
      <c r="R199" s="518"/>
      <c r="U199" s="518"/>
      <c r="V199" s="518"/>
      <c r="W199" s="518"/>
      <c r="X199" s="514">
        <v>0</v>
      </c>
      <c r="Y199" s="514">
        <v>-3305</v>
      </c>
      <c r="Z199" s="514">
        <v>-3305</v>
      </c>
    </row>
    <row r="200" spans="1:26">
      <c r="A200" s="491">
        <f t="shared" si="23"/>
        <v>2006</v>
      </c>
      <c r="B200" s="491">
        <f t="shared" si="23"/>
        <v>10</v>
      </c>
      <c r="C200" s="514">
        <v>170314</v>
      </c>
      <c r="D200" s="514">
        <v>59367</v>
      </c>
      <c r="E200" s="514">
        <v>229681</v>
      </c>
      <c r="F200" s="514">
        <v>-226549</v>
      </c>
      <c r="G200" s="514">
        <v>-117842</v>
      </c>
      <c r="H200" s="514">
        <v>-344391</v>
      </c>
      <c r="I200" s="514">
        <v>-12042</v>
      </c>
      <c r="J200" s="514">
        <v>33292</v>
      </c>
      <c r="K200" s="514">
        <v>21250</v>
      </c>
      <c r="L200" s="514">
        <v>-4985</v>
      </c>
      <c r="M200" s="514">
        <v>41779</v>
      </c>
      <c r="N200" s="514">
        <v>-59</v>
      </c>
      <c r="O200" s="514">
        <v>41720</v>
      </c>
      <c r="P200" s="514">
        <v>-56725</v>
      </c>
      <c r="Q200" s="514">
        <v>-98445</v>
      </c>
      <c r="R200" s="518"/>
      <c r="U200" s="518"/>
      <c r="V200" s="518"/>
      <c r="W200" s="518"/>
      <c r="X200" s="514">
        <v>0</v>
      </c>
      <c r="Y200" s="514">
        <v>4172</v>
      </c>
      <c r="Z200" s="514">
        <v>4172</v>
      </c>
    </row>
    <row r="201" spans="1:26">
      <c r="A201" s="491">
        <f t="shared" si="23"/>
        <v>2006</v>
      </c>
      <c r="B201" s="491">
        <f t="shared" si="23"/>
        <v>11</v>
      </c>
      <c r="C201" s="514">
        <v>259704</v>
      </c>
      <c r="D201" s="514">
        <v>-41875</v>
      </c>
      <c r="E201" s="514">
        <v>217829</v>
      </c>
      <c r="F201" s="514">
        <v>-221604</v>
      </c>
      <c r="G201" s="514">
        <v>-108861</v>
      </c>
      <c r="H201" s="514">
        <v>-330465</v>
      </c>
      <c r="I201" s="514">
        <v>29075</v>
      </c>
      <c r="J201" s="514">
        <v>25840</v>
      </c>
      <c r="K201" s="514">
        <v>54915</v>
      </c>
      <c r="L201" s="514">
        <v>-5124</v>
      </c>
      <c r="M201" s="514">
        <v>45622</v>
      </c>
      <c r="N201" s="514">
        <v>-867</v>
      </c>
      <c r="O201" s="514">
        <v>44755</v>
      </c>
      <c r="P201" s="514">
        <v>-18090</v>
      </c>
      <c r="Q201" s="514">
        <v>-62845</v>
      </c>
      <c r="R201" s="518"/>
      <c r="U201" s="518"/>
      <c r="V201" s="518"/>
      <c r="W201" s="518"/>
      <c r="X201" s="514">
        <v>0</v>
      </c>
      <c r="Y201" s="514">
        <v>2086</v>
      </c>
      <c r="Z201" s="514">
        <v>2086</v>
      </c>
    </row>
    <row r="202" spans="1:26">
      <c r="A202" s="491">
        <f t="shared" si="23"/>
        <v>2006</v>
      </c>
      <c r="B202" s="491">
        <f t="shared" si="23"/>
        <v>12</v>
      </c>
      <c r="C202" s="514">
        <v>249267</v>
      </c>
      <c r="D202" s="514">
        <v>10061</v>
      </c>
      <c r="E202" s="514">
        <v>259328</v>
      </c>
      <c r="F202" s="514">
        <v>-190706</v>
      </c>
      <c r="G202" s="514">
        <v>61303</v>
      </c>
      <c r="H202" s="514">
        <v>-129403</v>
      </c>
      <c r="I202" s="514">
        <v>6057</v>
      </c>
      <c r="J202" s="514">
        <v>-39579</v>
      </c>
      <c r="K202" s="514">
        <v>-33522</v>
      </c>
      <c r="L202" s="514">
        <v>-5241</v>
      </c>
      <c r="M202" s="514">
        <v>47172</v>
      </c>
      <c r="N202" s="514">
        <v>1007</v>
      </c>
      <c r="O202" s="514">
        <v>48179</v>
      </c>
      <c r="P202" s="514">
        <v>139341</v>
      </c>
      <c r="Q202" s="514">
        <v>91162</v>
      </c>
      <c r="R202" s="518"/>
      <c r="U202" s="518"/>
      <c r="V202" s="518"/>
      <c r="W202" s="518"/>
      <c r="X202" s="514">
        <v>0</v>
      </c>
      <c r="Y202" s="514">
        <v>0</v>
      </c>
      <c r="Z202" s="514">
        <v>0</v>
      </c>
    </row>
    <row r="203" spans="1:26">
      <c r="B203" s="492" t="s">
        <v>112</v>
      </c>
      <c r="C203" s="543">
        <v>-428059</v>
      </c>
      <c r="D203" s="543">
        <v>-67371</v>
      </c>
      <c r="E203" s="543">
        <v>-495430</v>
      </c>
      <c r="F203" s="543">
        <v>-3266697</v>
      </c>
      <c r="G203" s="543">
        <v>-90220</v>
      </c>
      <c r="H203" s="543">
        <v>-3356917</v>
      </c>
      <c r="I203" s="543">
        <v>-1182509</v>
      </c>
      <c r="J203" s="543">
        <v>4610</v>
      </c>
      <c r="K203" s="543">
        <v>-1177899</v>
      </c>
      <c r="L203" s="543">
        <v>-55426</v>
      </c>
      <c r="M203" s="543">
        <v>577402</v>
      </c>
      <c r="N203" s="543">
        <v>7198</v>
      </c>
      <c r="O203" s="543">
        <v>584600</v>
      </c>
      <c r="P203" s="543">
        <v>-4501072</v>
      </c>
      <c r="Q203" s="543">
        <v>-5085672</v>
      </c>
      <c r="R203" s="543"/>
      <c r="U203" s="543"/>
      <c r="V203" s="543"/>
      <c r="W203" s="543"/>
      <c r="X203" s="543">
        <v>0</v>
      </c>
      <c r="Y203" s="543">
        <v>80291</v>
      </c>
      <c r="Z203" s="543">
        <v>80291</v>
      </c>
    </row>
    <row r="204" spans="1:26">
      <c r="C204" s="531"/>
      <c r="D204" s="531"/>
      <c r="E204" s="531"/>
      <c r="F204" s="531"/>
      <c r="G204" s="531"/>
      <c r="H204" s="531"/>
      <c r="I204" s="531"/>
      <c r="J204" s="531"/>
      <c r="K204" s="531"/>
      <c r="L204" s="531"/>
      <c r="M204" s="531"/>
      <c r="N204" s="531"/>
      <c r="O204" s="531"/>
      <c r="P204" s="531"/>
      <c r="Q204" s="531"/>
      <c r="R204" s="544" t="e">
        <v>#DIV/0!</v>
      </c>
      <c r="U204" s="531"/>
      <c r="V204" s="531"/>
      <c r="W204" s="531"/>
      <c r="X204" s="531"/>
      <c r="Y204" s="531"/>
      <c r="Z204" s="531"/>
    </row>
    <row r="205" spans="1:26">
      <c r="C205" s="531"/>
      <c r="D205" s="531"/>
      <c r="E205" s="531"/>
      <c r="F205" s="531"/>
      <c r="G205" s="531"/>
      <c r="H205" s="531"/>
      <c r="I205" s="531"/>
      <c r="J205" s="531"/>
      <c r="K205" s="531"/>
      <c r="L205" s="531"/>
      <c r="M205" s="531"/>
      <c r="N205" s="531"/>
      <c r="O205" s="531"/>
      <c r="P205" s="531"/>
      <c r="Q205" s="531"/>
      <c r="R205" s="531"/>
      <c r="U205" s="531"/>
      <c r="V205" s="531"/>
      <c r="W205" s="531"/>
      <c r="X205" s="531"/>
      <c r="Y205" s="531"/>
      <c r="Z205" s="531"/>
    </row>
    <row r="206" spans="1:26">
      <c r="A206" s="491">
        <v>2005</v>
      </c>
      <c r="B206" s="491" t="s">
        <v>157</v>
      </c>
      <c r="C206" s="531">
        <v>1586911</v>
      </c>
      <c r="D206" s="531">
        <v>-106152</v>
      </c>
      <c r="E206" s="545">
        <v>1480759</v>
      </c>
      <c r="F206" s="531">
        <v>-1032995</v>
      </c>
      <c r="G206" s="531">
        <v>-240148</v>
      </c>
      <c r="H206" s="545">
        <v>-1273143</v>
      </c>
      <c r="I206" s="531">
        <v>-624175</v>
      </c>
      <c r="J206" s="531">
        <v>13424</v>
      </c>
      <c r="K206" s="545">
        <v>-610751</v>
      </c>
      <c r="L206" s="545">
        <v>-21351</v>
      </c>
      <c r="M206" s="531">
        <v>267014</v>
      </c>
      <c r="N206" s="531">
        <v>-586</v>
      </c>
      <c r="O206" s="531">
        <v>266428</v>
      </c>
      <c r="P206" s="531">
        <v>-158058</v>
      </c>
      <c r="Q206" s="545">
        <v>-424486</v>
      </c>
      <c r="R206" s="531"/>
      <c r="U206" s="531"/>
      <c r="V206" s="531"/>
      <c r="W206" s="531"/>
      <c r="X206" s="531">
        <v>0</v>
      </c>
      <c r="Y206" s="531">
        <v>-13574</v>
      </c>
      <c r="Z206" s="531">
        <v>-13574</v>
      </c>
    </row>
    <row r="207" spans="1:26">
      <c r="C207" s="531"/>
      <c r="D207" s="531"/>
      <c r="E207" s="546"/>
      <c r="F207" s="531"/>
      <c r="G207" s="531"/>
      <c r="H207" s="546"/>
      <c r="I207" s="531"/>
      <c r="J207" s="531"/>
      <c r="K207" s="546"/>
      <c r="L207" s="546"/>
      <c r="M207" s="531"/>
      <c r="N207" s="531"/>
      <c r="O207" s="531"/>
      <c r="P207" s="531"/>
      <c r="Q207" s="546"/>
      <c r="R207" s="531"/>
      <c r="V207" s="516"/>
      <c r="X207" s="531"/>
      <c r="Y207" s="531"/>
      <c r="Z207" s="531"/>
    </row>
    <row r="208" spans="1:26">
      <c r="A208" s="491">
        <f t="shared" ref="A208:B212" si="24">+A154</f>
        <v>2006</v>
      </c>
      <c r="B208" s="491" t="str">
        <f t="shared" si="24"/>
        <v>Annual</v>
      </c>
      <c r="C208" s="514">
        <v>-428059</v>
      </c>
      <c r="D208" s="514">
        <v>-67371</v>
      </c>
      <c r="E208" s="547">
        <v>-495430</v>
      </c>
      <c r="F208" s="514">
        <v>-3266697</v>
      </c>
      <c r="G208" s="514">
        <v>-90220</v>
      </c>
      <c r="H208" s="547">
        <v>-3356917</v>
      </c>
      <c r="I208" s="514">
        <v>-1182509</v>
      </c>
      <c r="J208" s="514">
        <v>4610</v>
      </c>
      <c r="K208" s="547">
        <v>-1177899</v>
      </c>
      <c r="L208" s="547">
        <v>-55426</v>
      </c>
      <c r="M208" s="514">
        <v>577402</v>
      </c>
      <c r="N208" s="514">
        <v>7198</v>
      </c>
      <c r="O208" s="514">
        <v>584600</v>
      </c>
      <c r="P208" s="514">
        <v>-4501072</v>
      </c>
      <c r="Q208" s="547">
        <v>-5085672</v>
      </c>
      <c r="R208" s="531"/>
      <c r="U208" s="516"/>
      <c r="X208" s="514">
        <v>0</v>
      </c>
      <c r="Y208" s="514">
        <v>0</v>
      </c>
      <c r="Z208" s="514">
        <v>0</v>
      </c>
    </row>
    <row r="209" spans="1:26">
      <c r="A209" s="491">
        <f t="shared" si="24"/>
        <v>2007</v>
      </c>
      <c r="B209" s="491" t="str">
        <f t="shared" si="24"/>
        <v>Annual</v>
      </c>
      <c r="C209" s="514">
        <v>-653096</v>
      </c>
      <c r="D209" s="514">
        <v>-20863</v>
      </c>
      <c r="E209" s="547">
        <v>-673959</v>
      </c>
      <c r="F209" s="514">
        <v>-3682006</v>
      </c>
      <c r="G209" s="514">
        <v>-78172</v>
      </c>
      <c r="H209" s="547">
        <v>-3760178</v>
      </c>
      <c r="I209" s="514">
        <v>-508613</v>
      </c>
      <c r="J209" s="514">
        <v>888</v>
      </c>
      <c r="K209" s="547">
        <v>-507725</v>
      </c>
      <c r="L209" s="547">
        <v>-71612</v>
      </c>
      <c r="M209" s="514">
        <v>626036</v>
      </c>
      <c r="N209" s="514">
        <v>480213</v>
      </c>
      <c r="O209" s="514">
        <v>1106249</v>
      </c>
      <c r="P209" s="514">
        <v>-3907225</v>
      </c>
      <c r="Q209" s="547">
        <v>-5013474</v>
      </c>
      <c r="R209" s="531"/>
      <c r="U209" s="516"/>
      <c r="X209" s="514">
        <v>0</v>
      </c>
      <c r="Y209" s="514">
        <v>0</v>
      </c>
      <c r="Z209" s="514">
        <v>0</v>
      </c>
    </row>
    <row r="210" spans="1:26">
      <c r="A210" s="491">
        <f t="shared" si="24"/>
        <v>2008</v>
      </c>
      <c r="B210" s="491" t="str">
        <f t="shared" si="24"/>
        <v>Annual</v>
      </c>
      <c r="C210" s="514">
        <v>-815990</v>
      </c>
      <c r="D210" s="514">
        <v>-61975</v>
      </c>
      <c r="E210" s="547">
        <v>-877965</v>
      </c>
      <c r="F210" s="514">
        <v>-3943967</v>
      </c>
      <c r="G210" s="514">
        <v>-69667</v>
      </c>
      <c r="H210" s="547">
        <v>-4013634</v>
      </c>
      <c r="I210" s="514">
        <v>-570088</v>
      </c>
      <c r="J210" s="514">
        <v>651</v>
      </c>
      <c r="K210" s="547">
        <v>-569437</v>
      </c>
      <c r="L210" s="547">
        <v>-87771</v>
      </c>
      <c r="M210" s="514">
        <v>3386238</v>
      </c>
      <c r="N210" s="514">
        <v>296134</v>
      </c>
      <c r="O210" s="514">
        <v>3682372</v>
      </c>
      <c r="P210" s="514">
        <v>-1866435</v>
      </c>
      <c r="Q210" s="547">
        <v>-5548807</v>
      </c>
      <c r="R210" s="531"/>
      <c r="U210" s="516"/>
      <c r="X210" s="514">
        <v>0</v>
      </c>
      <c r="Y210" s="514">
        <v>0</v>
      </c>
      <c r="Z210" s="514">
        <v>0</v>
      </c>
    </row>
    <row r="211" spans="1:26">
      <c r="A211" s="491">
        <f t="shared" si="24"/>
        <v>2009</v>
      </c>
      <c r="B211" s="491" t="str">
        <f t="shared" si="24"/>
        <v>Annual</v>
      </c>
      <c r="C211" s="514">
        <v>-827711</v>
      </c>
      <c r="D211" s="514">
        <v>-50239</v>
      </c>
      <c r="E211" s="547">
        <v>-877950</v>
      </c>
      <c r="F211" s="514">
        <v>-3939986</v>
      </c>
      <c r="G211" s="514">
        <v>-30666</v>
      </c>
      <c r="H211" s="547">
        <v>-3970652</v>
      </c>
      <c r="I211" s="514">
        <v>-164844</v>
      </c>
      <c r="J211" s="514">
        <v>-1616</v>
      </c>
      <c r="K211" s="547">
        <v>-166460</v>
      </c>
      <c r="L211" s="547">
        <v>-103915</v>
      </c>
      <c r="M211" s="514">
        <v>3526760</v>
      </c>
      <c r="N211" s="514">
        <v>304012</v>
      </c>
      <c r="O211" s="514">
        <v>3830772</v>
      </c>
      <c r="P211" s="514">
        <v>-1288205</v>
      </c>
      <c r="Q211" s="547">
        <v>-5118977</v>
      </c>
      <c r="R211" s="531"/>
      <c r="U211" s="516"/>
      <c r="X211" s="514">
        <v>0</v>
      </c>
      <c r="Y211" s="514">
        <v>0</v>
      </c>
      <c r="Z211" s="514">
        <v>0</v>
      </c>
    </row>
    <row r="212" spans="1:26">
      <c r="A212" s="491">
        <f t="shared" si="24"/>
        <v>2010</v>
      </c>
      <c r="B212" s="491" t="str">
        <f t="shared" si="24"/>
        <v>Annual</v>
      </c>
      <c r="C212" s="514">
        <v>-1125451</v>
      </c>
      <c r="D212" s="514">
        <v>-61372</v>
      </c>
      <c r="E212" s="547">
        <v>-1186823</v>
      </c>
      <c r="F212" s="514">
        <v>-4116474</v>
      </c>
      <c r="G212" s="514">
        <v>-52542</v>
      </c>
      <c r="H212" s="547">
        <v>-4169016</v>
      </c>
      <c r="I212" s="514">
        <v>-140638</v>
      </c>
      <c r="J212" s="514">
        <v>2448</v>
      </c>
      <c r="K212" s="547">
        <v>-138190</v>
      </c>
      <c r="L212" s="547">
        <v>-124960</v>
      </c>
      <c r="M212" s="514">
        <v>4191571</v>
      </c>
      <c r="N212" s="514">
        <v>372116</v>
      </c>
      <c r="O212" s="514">
        <v>4563687</v>
      </c>
      <c r="P212" s="514">
        <v>-1055302</v>
      </c>
      <c r="Q212" s="547">
        <v>-5618989</v>
      </c>
      <c r="R212" s="531"/>
      <c r="X212" s="514">
        <v>0</v>
      </c>
      <c r="Y212" s="514">
        <v>0</v>
      </c>
      <c r="Z212" s="514">
        <v>0</v>
      </c>
    </row>
    <row r="213" spans="1:26">
      <c r="C213" s="531"/>
      <c r="D213" s="531"/>
      <c r="E213" s="546"/>
      <c r="F213" s="531"/>
      <c r="G213" s="531"/>
      <c r="H213" s="546"/>
      <c r="I213" s="531"/>
      <c r="J213" s="531"/>
      <c r="K213" s="546"/>
      <c r="L213" s="546"/>
      <c r="M213" s="531"/>
      <c r="N213" s="531"/>
      <c r="O213" s="531"/>
      <c r="P213" s="531"/>
      <c r="Q213" s="546"/>
      <c r="R213" s="531"/>
      <c r="X213" s="531"/>
      <c r="Y213" s="531"/>
      <c r="Z213" s="531"/>
    </row>
    <row r="214" spans="1:26">
      <c r="A214" s="491">
        <f t="shared" ref="A214:B217" si="25">+A160</f>
        <v>2011</v>
      </c>
      <c r="B214" s="491" t="str">
        <f t="shared" si="25"/>
        <v>Annual</v>
      </c>
      <c r="C214" s="514">
        <v>-2329854</v>
      </c>
      <c r="D214" s="514">
        <v>-62215</v>
      </c>
      <c r="E214" s="547">
        <v>-2392069</v>
      </c>
      <c r="F214" s="514">
        <v>-4768516</v>
      </c>
      <c r="G214" s="514">
        <v>-56878</v>
      </c>
      <c r="H214" s="547">
        <v>-4825394</v>
      </c>
      <c r="I214" s="514">
        <v>-114310</v>
      </c>
      <c r="J214" s="514">
        <v>2889</v>
      </c>
      <c r="K214" s="547">
        <v>-111421</v>
      </c>
      <c r="L214" s="547">
        <v>-144337</v>
      </c>
      <c r="M214" s="514">
        <v>4895282</v>
      </c>
      <c r="N214" s="514">
        <v>445234</v>
      </c>
      <c r="O214" s="514">
        <v>5340516</v>
      </c>
      <c r="P214" s="514">
        <v>-2132705</v>
      </c>
      <c r="Q214" s="547">
        <v>-7473221</v>
      </c>
      <c r="R214" s="531"/>
      <c r="X214" s="514">
        <v>0</v>
      </c>
      <c r="Y214" s="514">
        <v>0</v>
      </c>
      <c r="Z214" s="514">
        <v>0</v>
      </c>
    </row>
    <row r="215" spans="1:26">
      <c r="A215" s="491">
        <f t="shared" si="25"/>
        <v>2012</v>
      </c>
      <c r="B215" s="491" t="str">
        <f t="shared" si="25"/>
        <v>Annual</v>
      </c>
      <c r="C215" s="514">
        <v>-3139595</v>
      </c>
      <c r="D215" s="514">
        <v>-101054</v>
      </c>
      <c r="E215" s="547">
        <v>-3240649</v>
      </c>
      <c r="F215" s="514">
        <v>-5281329</v>
      </c>
      <c r="G215" s="514">
        <v>-87029</v>
      </c>
      <c r="H215" s="547">
        <v>-5368358</v>
      </c>
      <c r="I215" s="514">
        <v>-80690</v>
      </c>
      <c r="J215" s="514">
        <v>268</v>
      </c>
      <c r="K215" s="547">
        <v>-80422</v>
      </c>
      <c r="L215" s="547">
        <v>-163714</v>
      </c>
      <c r="M215" s="514">
        <v>4810163</v>
      </c>
      <c r="N215" s="514">
        <v>424517</v>
      </c>
      <c r="O215" s="514">
        <v>5234680</v>
      </c>
      <c r="P215" s="514">
        <v>-3618463</v>
      </c>
      <c r="Q215" s="547">
        <v>-8853143</v>
      </c>
      <c r="R215" s="531"/>
      <c r="X215" s="514">
        <v>0</v>
      </c>
      <c r="Y215" s="514">
        <v>0</v>
      </c>
      <c r="Z215" s="514">
        <v>0</v>
      </c>
    </row>
    <row r="216" spans="1:26">
      <c r="A216" s="491">
        <f t="shared" si="25"/>
        <v>2013</v>
      </c>
      <c r="B216" s="491" t="str">
        <f t="shared" si="25"/>
        <v>Annual</v>
      </c>
      <c r="C216" s="514">
        <v>-3450884</v>
      </c>
      <c r="D216" s="514">
        <v>-90428</v>
      </c>
      <c r="E216" s="547">
        <v>-3541312</v>
      </c>
      <c r="F216" s="514">
        <v>-5447718</v>
      </c>
      <c r="G216" s="514">
        <v>91638</v>
      </c>
      <c r="H216" s="547">
        <v>-5356080</v>
      </c>
      <c r="I216" s="514">
        <v>-76547</v>
      </c>
      <c r="J216" s="514">
        <v>8306</v>
      </c>
      <c r="K216" s="547">
        <v>-68241</v>
      </c>
      <c r="L216" s="547">
        <v>-183091</v>
      </c>
      <c r="M216" s="514">
        <v>4989623</v>
      </c>
      <c r="N216" s="514">
        <v>439824</v>
      </c>
      <c r="O216" s="514">
        <v>5429447</v>
      </c>
      <c r="P216" s="514">
        <v>-3719277</v>
      </c>
      <c r="Q216" s="547">
        <v>-9148724</v>
      </c>
      <c r="R216" s="531"/>
      <c r="X216" s="514">
        <v>0</v>
      </c>
      <c r="Y216" s="514">
        <v>0</v>
      </c>
      <c r="Z216" s="514">
        <v>0</v>
      </c>
    </row>
    <row r="217" spans="1:26">
      <c r="A217" s="491">
        <f t="shared" si="25"/>
        <v>2014</v>
      </c>
      <c r="B217" s="491" t="str">
        <f t="shared" si="25"/>
        <v>Annual</v>
      </c>
      <c r="C217" s="514">
        <v>-4630958</v>
      </c>
      <c r="D217" s="514">
        <v>-118383</v>
      </c>
      <c r="E217" s="548">
        <v>-4749341</v>
      </c>
      <c r="F217" s="514">
        <v>-5978812</v>
      </c>
      <c r="G217" s="514">
        <v>-191720</v>
      </c>
      <c r="H217" s="548">
        <v>-6170532</v>
      </c>
      <c r="I217" s="514">
        <v>-358527</v>
      </c>
      <c r="J217" s="514">
        <v>-3488</v>
      </c>
      <c r="K217" s="548">
        <v>-362015</v>
      </c>
      <c r="L217" s="548">
        <v>-202468</v>
      </c>
      <c r="M217" s="514">
        <v>5612277</v>
      </c>
      <c r="N217" s="514">
        <v>504996</v>
      </c>
      <c r="O217" s="514">
        <v>6117273</v>
      </c>
      <c r="P217" s="514">
        <v>-5367083</v>
      </c>
      <c r="Q217" s="548">
        <v>-11484356</v>
      </c>
      <c r="R217" s="531"/>
      <c r="X217" s="514">
        <v>0</v>
      </c>
      <c r="Y217" s="514">
        <v>0</v>
      </c>
      <c r="Z217" s="514">
        <v>0</v>
      </c>
    </row>
    <row r="218" spans="1:26">
      <c r="C218" s="531"/>
      <c r="D218" s="525"/>
      <c r="E218" s="525"/>
      <c r="F218" s="525"/>
      <c r="G218" s="525"/>
      <c r="H218" s="525"/>
      <c r="I218" s="525"/>
      <c r="J218" s="525"/>
      <c r="K218" s="525"/>
      <c r="L218" s="525"/>
      <c r="M218" s="525"/>
      <c r="N218" s="525"/>
      <c r="O218" s="525"/>
      <c r="P218" s="525"/>
      <c r="R218" s="525"/>
    </row>
    <row r="219" spans="1:26">
      <c r="E219" s="549"/>
      <c r="H219" s="549"/>
    </row>
    <row r="220" spans="1:26">
      <c r="A220" s="491">
        <f>+A206</f>
        <v>2005</v>
      </c>
      <c r="B220" s="491">
        <v>9</v>
      </c>
      <c r="C220" s="516">
        <v>1896278</v>
      </c>
      <c r="D220" s="516">
        <v>-247881</v>
      </c>
      <c r="E220" s="516">
        <v>1648397</v>
      </c>
      <c r="F220" s="516">
        <v>1010187</v>
      </c>
      <c r="G220" s="516">
        <v>-154712</v>
      </c>
      <c r="H220" s="516">
        <v>855475</v>
      </c>
      <c r="I220" s="516">
        <v>-475609</v>
      </c>
      <c r="J220" s="516">
        <v>4412</v>
      </c>
      <c r="K220" s="516">
        <v>-471197</v>
      </c>
      <c r="L220" s="516">
        <v>34468</v>
      </c>
      <c r="M220" s="516">
        <v>202470</v>
      </c>
      <c r="N220" s="516">
        <v>19822</v>
      </c>
      <c r="O220" s="516">
        <v>222292</v>
      </c>
      <c r="P220" s="516">
        <v>2289435</v>
      </c>
      <c r="R220" s="516"/>
    </row>
    <row r="221" spans="1:26">
      <c r="A221" s="491">
        <f>+A220</f>
        <v>2005</v>
      </c>
      <c r="B221" s="491">
        <v>10</v>
      </c>
      <c r="C221" s="516">
        <v>2433168</v>
      </c>
      <c r="D221" s="516">
        <v>-114141</v>
      </c>
      <c r="E221" s="516">
        <v>2319027</v>
      </c>
      <c r="F221" s="516">
        <v>1510459</v>
      </c>
      <c r="G221" s="516">
        <v>-154229</v>
      </c>
      <c r="H221" s="516">
        <v>1356230</v>
      </c>
      <c r="I221" s="516">
        <v>-176764</v>
      </c>
      <c r="J221" s="516">
        <v>-45498</v>
      </c>
      <c r="K221" s="516">
        <v>-222262</v>
      </c>
      <c r="L221" s="516">
        <v>34369</v>
      </c>
      <c r="M221" s="516">
        <v>208016</v>
      </c>
      <c r="N221" s="516">
        <v>20563</v>
      </c>
      <c r="O221" s="516">
        <v>228579</v>
      </c>
      <c r="P221" s="516">
        <v>3715943</v>
      </c>
      <c r="R221" s="516"/>
    </row>
    <row r="222" spans="1:26">
      <c r="A222" s="491">
        <f>+A221</f>
        <v>2005</v>
      </c>
      <c r="B222" s="491">
        <v>11</v>
      </c>
      <c r="C222" s="516">
        <v>2043294</v>
      </c>
      <c r="D222" s="516">
        <v>137050</v>
      </c>
      <c r="E222" s="516">
        <v>2180344</v>
      </c>
      <c r="F222" s="516">
        <v>1441859</v>
      </c>
      <c r="G222" s="516">
        <v>135104</v>
      </c>
      <c r="H222" s="516">
        <v>1576963</v>
      </c>
      <c r="I222" s="516">
        <v>-273497</v>
      </c>
      <c r="J222" s="516">
        <v>47505</v>
      </c>
      <c r="K222" s="516">
        <v>-225992</v>
      </c>
      <c r="L222" s="516">
        <v>34274</v>
      </c>
      <c r="M222" s="516">
        <v>175947</v>
      </c>
      <c r="N222" s="516">
        <v>17050</v>
      </c>
      <c r="O222" s="516">
        <v>192997</v>
      </c>
      <c r="P222" s="516">
        <v>3758586</v>
      </c>
      <c r="R222" s="516"/>
    </row>
    <row r="223" spans="1:26">
      <c r="A223" s="491">
        <f>+A222</f>
        <v>2005</v>
      </c>
      <c r="B223" s="491">
        <v>12</v>
      </c>
      <c r="C223" s="516">
        <v>723272</v>
      </c>
      <c r="D223" s="516">
        <v>-121244</v>
      </c>
      <c r="E223" s="516">
        <v>602028</v>
      </c>
      <c r="F223" s="516">
        <v>1448832</v>
      </c>
      <c r="G223" s="516">
        <v>144621</v>
      </c>
      <c r="H223" s="516">
        <v>1593453</v>
      </c>
      <c r="I223" s="516">
        <v>-414314</v>
      </c>
      <c r="J223" s="516">
        <v>27501</v>
      </c>
      <c r="K223" s="516">
        <v>-386813</v>
      </c>
      <c r="L223" s="516">
        <v>34182</v>
      </c>
      <c r="M223" s="516">
        <v>192486</v>
      </c>
      <c r="N223" s="516">
        <v>16510</v>
      </c>
      <c r="O223" s="516">
        <v>208996</v>
      </c>
      <c r="P223" s="516">
        <v>2051846</v>
      </c>
      <c r="R223" s="516"/>
    </row>
    <row r="224" spans="1:26">
      <c r="B224" s="492" t="s">
        <v>261</v>
      </c>
      <c r="C224" s="516">
        <v>7096012</v>
      </c>
      <c r="D224" s="516">
        <v>-346216</v>
      </c>
      <c r="E224" s="516">
        <v>6749796</v>
      </c>
      <c r="F224" s="516">
        <v>5411337</v>
      </c>
      <c r="G224" s="516">
        <v>-29216</v>
      </c>
      <c r="H224" s="516">
        <v>5382121</v>
      </c>
      <c r="I224" s="516">
        <v>-1340184</v>
      </c>
      <c r="J224" s="516">
        <v>33920</v>
      </c>
      <c r="K224" s="516">
        <v>-1306264</v>
      </c>
      <c r="L224" s="516">
        <v>137293</v>
      </c>
      <c r="M224" s="516">
        <v>778919</v>
      </c>
      <c r="N224" s="516">
        <v>73945</v>
      </c>
      <c r="O224" s="516">
        <v>852864</v>
      </c>
      <c r="P224" s="516">
        <v>11815810</v>
      </c>
      <c r="R224" s="516"/>
    </row>
    <row r="241" spans="3:3">
      <c r="C241" s="516"/>
    </row>
  </sheetData>
  <pageMargins left="0.25" right="0.25" top="0.67" bottom="0.5" header="0.25" footer="0.25"/>
  <pageSetup scale="54" orientation="landscape" verticalDpi="355" r:id="rId1"/>
  <headerFooter alignWithMargins="0">
    <oddHeader>&amp;C&amp;"Arial,Bold"&amp;16B2006 Base Revenue vs. 2005 Revised&amp;R&amp;D</oddHeader>
  </headerFooter>
  <rowBreaks count="1" manualBreakCount="1">
    <brk id="85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0.39997558519241921"/>
  </sheetPr>
  <dimension ref="A1:K287"/>
  <sheetViews>
    <sheetView zoomScale="90" zoomScaleNormal="90" workbookViewId="0">
      <pane ySplit="6" topLeftCell="A7" activePane="bottomLeft" state="frozen"/>
      <selection activeCell="E133" sqref="E133"/>
      <selection pane="bottomLeft" activeCell="A7" sqref="A7"/>
    </sheetView>
  </sheetViews>
  <sheetFormatPr defaultRowHeight="15"/>
  <cols>
    <col min="1" max="1" width="14.28515625" style="647" customWidth="1"/>
    <col min="2" max="11" width="14" style="647" customWidth="1"/>
    <col min="12" max="16384" width="9.140625" style="647"/>
  </cols>
  <sheetData>
    <row r="1" spans="1:10" ht="15" customHeight="1">
      <c r="A1" s="646" t="s">
        <v>22</v>
      </c>
      <c r="B1" s="755" t="s">
        <v>165</v>
      </c>
      <c r="D1" s="648" t="s">
        <v>337</v>
      </c>
      <c r="G1" s="768" t="s">
        <v>375</v>
      </c>
      <c r="H1" s="768"/>
      <c r="I1" s="768"/>
      <c r="J1" s="768"/>
    </row>
    <row r="2" spans="1:10">
      <c r="A2" s="646" t="s">
        <v>204</v>
      </c>
      <c r="B2" s="755" t="s">
        <v>206</v>
      </c>
      <c r="G2" s="768"/>
      <c r="H2" s="768"/>
      <c r="I2" s="768"/>
      <c r="J2" s="768"/>
    </row>
    <row r="3" spans="1:10">
      <c r="A3" s="646" t="s">
        <v>333</v>
      </c>
      <c r="B3" s="755" t="s">
        <v>223</v>
      </c>
      <c r="G3" s="768"/>
      <c r="H3" s="768"/>
      <c r="I3" s="768"/>
      <c r="J3" s="768"/>
    </row>
    <row r="5" spans="1:10" s="676" customFormat="1">
      <c r="D5" s="677" t="s">
        <v>26</v>
      </c>
      <c r="E5" s="676" t="s">
        <v>1</v>
      </c>
      <c r="F5" s="676" t="s">
        <v>2</v>
      </c>
      <c r="G5" s="676" t="s">
        <v>174</v>
      </c>
      <c r="H5" s="676" t="s">
        <v>34</v>
      </c>
    </row>
    <row r="6" spans="1:10" s="676" customFormat="1">
      <c r="D6" s="676" t="s">
        <v>167</v>
      </c>
      <c r="E6" s="676" t="s">
        <v>167</v>
      </c>
      <c r="F6" s="676" t="s">
        <v>167</v>
      </c>
      <c r="G6" s="676" t="s">
        <v>167</v>
      </c>
      <c r="H6" s="676" t="s">
        <v>167</v>
      </c>
    </row>
    <row r="7" spans="1:10" s="676" customFormat="1">
      <c r="A7" s="679" t="s">
        <v>357</v>
      </c>
      <c r="B7" s="680"/>
      <c r="C7" s="680"/>
      <c r="D7" s="743"/>
      <c r="E7" s="743"/>
      <c r="F7" s="743"/>
      <c r="G7" s="743"/>
      <c r="H7" s="743"/>
    </row>
    <row r="8" spans="1:10" s="676" customFormat="1">
      <c r="A8" s="679" t="s">
        <v>39</v>
      </c>
      <c r="B8" s="679" t="s">
        <v>184</v>
      </c>
      <c r="C8" s="680"/>
      <c r="D8" s="682">
        <v>242136837.45000002</v>
      </c>
      <c r="E8" s="682">
        <v>123279153.85999997</v>
      </c>
      <c r="F8" s="682">
        <v>41531891.060000002</v>
      </c>
      <c r="G8" s="682">
        <v>2459581.5000000005</v>
      </c>
      <c r="H8" s="682">
        <f>SUM(D8:G8)</f>
        <v>409407463.87</v>
      </c>
    </row>
    <row r="9" spans="1:10" s="676" customFormat="1">
      <c r="A9" s="679" t="s">
        <v>40</v>
      </c>
      <c r="B9" s="679" t="s">
        <v>184</v>
      </c>
      <c r="C9" s="680"/>
      <c r="D9" s="682">
        <v>246684079.00000012</v>
      </c>
      <c r="E9" s="682">
        <v>127305726.81000002</v>
      </c>
      <c r="F9" s="682">
        <v>41141372.030000009</v>
      </c>
      <c r="G9" s="682">
        <v>2485503.9</v>
      </c>
      <c r="H9" s="682">
        <f t="shared" ref="H9:H10" si="0">SUM(D9:G9)</f>
        <v>417616681.74000013</v>
      </c>
    </row>
    <row r="10" spans="1:10" s="676" customFormat="1">
      <c r="A10" s="679" t="s">
        <v>41</v>
      </c>
      <c r="B10" s="679" t="s">
        <v>184</v>
      </c>
      <c r="C10" s="680"/>
      <c r="D10" s="682">
        <v>251382906.59</v>
      </c>
      <c r="E10" s="682">
        <v>128340426.33999999</v>
      </c>
      <c r="F10" s="682">
        <v>42750042.109999985</v>
      </c>
      <c r="G10" s="682">
        <v>2488324.16</v>
      </c>
      <c r="H10" s="682">
        <f t="shared" si="0"/>
        <v>424961699.19999999</v>
      </c>
    </row>
    <row r="11" spans="1:10">
      <c r="A11" s="650" t="s">
        <v>27</v>
      </c>
      <c r="B11" s="650" t="s">
        <v>6</v>
      </c>
      <c r="C11" s="755" t="s">
        <v>33</v>
      </c>
      <c r="D11" s="756">
        <v>18706627.109999992</v>
      </c>
      <c r="E11" s="756">
        <v>8849685.9100000039</v>
      </c>
      <c r="F11" s="756">
        <v>2353025.3599998197</v>
      </c>
      <c r="G11" s="756">
        <v>207533.6600000452</v>
      </c>
      <c r="H11" s="756">
        <v>30116872.039999861</v>
      </c>
    </row>
    <row r="12" spans="1:10">
      <c r="A12" s="650" t="s">
        <v>27</v>
      </c>
      <c r="B12" s="650" t="s">
        <v>7</v>
      </c>
      <c r="C12" s="755" t="s">
        <v>33</v>
      </c>
      <c r="D12" s="756">
        <v>18336180.360000286</v>
      </c>
      <c r="E12" s="756">
        <v>9934928.8600002434</v>
      </c>
      <c r="F12" s="756">
        <v>3095430.789999628</v>
      </c>
      <c r="G12" s="756">
        <v>209250.47999984873</v>
      </c>
      <c r="H12" s="756">
        <v>31575790.490000002</v>
      </c>
    </row>
    <row r="13" spans="1:10">
      <c r="A13" s="650" t="s">
        <v>27</v>
      </c>
      <c r="B13" s="650" t="s">
        <v>8</v>
      </c>
      <c r="C13" s="755" t="s">
        <v>33</v>
      </c>
      <c r="D13" s="756">
        <v>16174209.189999999</v>
      </c>
      <c r="E13" s="756">
        <v>9693884.9299999997</v>
      </c>
      <c r="F13" s="756">
        <v>3102997.1799999997</v>
      </c>
      <c r="G13" s="756">
        <v>215510.87</v>
      </c>
      <c r="H13" s="756">
        <v>29186602.169999998</v>
      </c>
    </row>
    <row r="14" spans="1:10">
      <c r="A14" s="650" t="s">
        <v>27</v>
      </c>
      <c r="B14" s="650" t="s">
        <v>9</v>
      </c>
      <c r="C14" s="755" t="s">
        <v>33</v>
      </c>
      <c r="D14" s="756">
        <v>18037161.160000455</v>
      </c>
      <c r="E14" s="756">
        <v>10552853.600000186</v>
      </c>
      <c r="F14" s="756">
        <v>3427610.28</v>
      </c>
      <c r="G14" s="756">
        <v>217644.63</v>
      </c>
      <c r="H14" s="756">
        <v>32235269.670000639</v>
      </c>
    </row>
    <row r="15" spans="1:10">
      <c r="A15" s="650" t="s">
        <v>27</v>
      </c>
      <c r="B15" s="650" t="s">
        <v>10</v>
      </c>
      <c r="C15" s="755" t="s">
        <v>33</v>
      </c>
      <c r="D15" s="756">
        <v>21729710.410000026</v>
      </c>
      <c r="E15" s="756">
        <v>11856698.67999983</v>
      </c>
      <c r="F15" s="756">
        <v>3658724.7999996822</v>
      </c>
      <c r="G15" s="756">
        <v>217996.77</v>
      </c>
      <c r="H15" s="756">
        <v>37463130.659999542</v>
      </c>
    </row>
    <row r="16" spans="1:10">
      <c r="A16" s="650" t="s">
        <v>27</v>
      </c>
      <c r="B16" s="650" t="s">
        <v>11</v>
      </c>
      <c r="C16" s="755" t="s">
        <v>33</v>
      </c>
      <c r="D16" s="756">
        <v>27454784.590000004</v>
      </c>
      <c r="E16" s="756">
        <v>12187038.039999997</v>
      </c>
      <c r="F16" s="756">
        <v>3875079.0100000002</v>
      </c>
      <c r="G16" s="756">
        <v>218023.93000000002</v>
      </c>
      <c r="H16" s="756">
        <v>43734925.57</v>
      </c>
    </row>
    <row r="17" spans="1:8">
      <c r="A17" s="650" t="s">
        <v>27</v>
      </c>
      <c r="B17" s="650" t="s">
        <v>12</v>
      </c>
      <c r="C17" s="755" t="s">
        <v>33</v>
      </c>
      <c r="D17" s="756">
        <v>28201338.730000287</v>
      </c>
      <c r="E17" s="756">
        <v>11962213.829999711</v>
      </c>
      <c r="F17" s="756">
        <v>3812119.6599996835</v>
      </c>
      <c r="G17" s="756">
        <v>218597.12999980774</v>
      </c>
      <c r="H17" s="756">
        <v>44194269.349999495</v>
      </c>
    </row>
    <row r="18" spans="1:8">
      <c r="A18" s="650" t="s">
        <v>27</v>
      </c>
      <c r="B18" s="650" t="s">
        <v>13</v>
      </c>
      <c r="C18" s="755" t="s">
        <v>33</v>
      </c>
      <c r="D18" s="756">
        <v>28263456.890000004</v>
      </c>
      <c r="E18" s="756">
        <v>13035306.540000498</v>
      </c>
      <c r="F18" s="756">
        <v>4321816.2800000021</v>
      </c>
      <c r="G18" s="756">
        <v>219319.12999956487</v>
      </c>
      <c r="H18" s="756">
        <v>45839898.840000063</v>
      </c>
    </row>
    <row r="19" spans="1:8">
      <c r="A19" s="650" t="s">
        <v>27</v>
      </c>
      <c r="B19" s="650" t="s">
        <v>14</v>
      </c>
      <c r="C19" s="755" t="s">
        <v>33</v>
      </c>
      <c r="D19" s="756">
        <v>23231671.150000416</v>
      </c>
      <c r="E19" s="756">
        <v>11485988.259999998</v>
      </c>
      <c r="F19" s="756">
        <v>3580311.640000368</v>
      </c>
      <c r="G19" s="756">
        <v>219196.67000011349</v>
      </c>
      <c r="H19" s="756">
        <v>38517167.7200009</v>
      </c>
    </row>
    <row r="20" spans="1:8">
      <c r="A20" s="650" t="s">
        <v>27</v>
      </c>
      <c r="B20" s="650" t="s">
        <v>15</v>
      </c>
      <c r="C20" s="755" t="s">
        <v>33</v>
      </c>
      <c r="D20" s="756">
        <v>19080903.040000502</v>
      </c>
      <c r="E20" s="756">
        <v>10884141.21000006</v>
      </c>
      <c r="F20" s="756">
        <v>2981337.3899999969</v>
      </c>
      <c r="G20" s="756">
        <v>218342.56999997763</v>
      </c>
      <c r="H20" s="756">
        <v>33164724.210000537</v>
      </c>
    </row>
    <row r="21" spans="1:8">
      <c r="A21" s="650" t="s">
        <v>27</v>
      </c>
      <c r="B21" s="650" t="s">
        <v>16</v>
      </c>
      <c r="C21" s="755" t="s">
        <v>33</v>
      </c>
      <c r="D21" s="756">
        <v>17019311.080000006</v>
      </c>
      <c r="E21" s="756">
        <v>10735305.470000079</v>
      </c>
      <c r="F21" s="756">
        <v>3006541.47999998</v>
      </c>
      <c r="G21" s="756">
        <v>220485.72</v>
      </c>
      <c r="H21" s="756">
        <v>30981643.75000006</v>
      </c>
    </row>
    <row r="22" spans="1:8">
      <c r="A22" s="650" t="s">
        <v>27</v>
      </c>
      <c r="B22" s="650" t="s">
        <v>17</v>
      </c>
      <c r="C22" s="755" t="s">
        <v>33</v>
      </c>
      <c r="D22" s="756">
        <v>19977595.259999875</v>
      </c>
      <c r="E22" s="756">
        <v>9919218.3200000003</v>
      </c>
      <c r="F22" s="756">
        <v>2750077.9299995061</v>
      </c>
      <c r="G22" s="756">
        <v>220449.0500002082</v>
      </c>
      <c r="H22" s="756">
        <v>32867340.559999589</v>
      </c>
    </row>
    <row r="23" spans="1:8">
      <c r="A23" s="650" t="s">
        <v>28</v>
      </c>
      <c r="B23" s="650" t="s">
        <v>6</v>
      </c>
      <c r="C23" s="755" t="s">
        <v>33</v>
      </c>
      <c r="D23" s="756">
        <v>20898324.509999976</v>
      </c>
      <c r="E23" s="756">
        <v>10738510.629999988</v>
      </c>
      <c r="F23" s="756">
        <v>2609089.5800000182</v>
      </c>
      <c r="G23" s="756">
        <v>217592.23999990401</v>
      </c>
      <c r="H23" s="756">
        <v>34463516.959999889</v>
      </c>
    </row>
    <row r="24" spans="1:8">
      <c r="A24" s="650" t="s">
        <v>28</v>
      </c>
      <c r="B24" s="650" t="s">
        <v>7</v>
      </c>
      <c r="C24" s="755" t="s">
        <v>33</v>
      </c>
      <c r="D24" s="756">
        <v>19902184.179999799</v>
      </c>
      <c r="E24" s="756">
        <v>9308463.8399996832</v>
      </c>
      <c r="F24" s="756">
        <v>2619382.9399999366</v>
      </c>
      <c r="G24" s="756">
        <v>220718.46000002793</v>
      </c>
      <c r="H24" s="756">
        <v>32050749.419999447</v>
      </c>
    </row>
    <row r="25" spans="1:8">
      <c r="A25" s="650" t="s">
        <v>28</v>
      </c>
      <c r="B25" s="650" t="s">
        <v>8</v>
      </c>
      <c r="C25" s="755" t="s">
        <v>33</v>
      </c>
      <c r="D25" s="756">
        <v>17200318.960000005</v>
      </c>
      <c r="E25" s="756">
        <v>10390339.820000153</v>
      </c>
      <c r="F25" s="756">
        <v>2804498.8300001114</v>
      </c>
      <c r="G25" s="756">
        <v>220936.89249471668</v>
      </c>
      <c r="H25" s="756">
        <v>30616094.502494983</v>
      </c>
    </row>
    <row r="26" spans="1:8">
      <c r="A26" s="650" t="s">
        <v>28</v>
      </c>
      <c r="B26" s="650" t="s">
        <v>9</v>
      </c>
      <c r="C26" s="755" t="s">
        <v>33</v>
      </c>
      <c r="D26" s="756">
        <v>17292380.099999562</v>
      </c>
      <c r="E26" s="756">
        <v>10559980.199999785</v>
      </c>
      <c r="F26" s="756">
        <v>2821647.6300000316</v>
      </c>
      <c r="G26" s="756">
        <v>206511.62000003029</v>
      </c>
      <c r="H26" s="756">
        <v>30880519.549999412</v>
      </c>
    </row>
    <row r="27" spans="1:8">
      <c r="A27" s="650" t="s">
        <v>28</v>
      </c>
      <c r="B27" s="650" t="s">
        <v>10</v>
      </c>
      <c r="C27" s="755" t="s">
        <v>33</v>
      </c>
      <c r="D27" s="756">
        <v>21476449.699999977</v>
      </c>
      <c r="E27" s="756">
        <v>12008651.010000004</v>
      </c>
      <c r="F27" s="756">
        <v>3290876.8099998366</v>
      </c>
      <c r="G27" s="756">
        <v>223396.59999994072</v>
      </c>
      <c r="H27" s="756">
        <v>36999374.119999759</v>
      </c>
    </row>
    <row r="28" spans="1:8">
      <c r="A28" s="650" t="s">
        <v>28</v>
      </c>
      <c r="B28" s="650" t="s">
        <v>11</v>
      </c>
      <c r="C28" s="755" t="s">
        <v>33</v>
      </c>
      <c r="D28" s="756">
        <v>25893080.929999992</v>
      </c>
      <c r="E28" s="756">
        <v>12294245.59999997</v>
      </c>
      <c r="F28" s="756">
        <v>3779857.5300002787</v>
      </c>
      <c r="G28" s="756">
        <v>223177.75000003414</v>
      </c>
      <c r="H28" s="756">
        <v>42190361.810000278</v>
      </c>
    </row>
    <row r="29" spans="1:8">
      <c r="A29" s="650" t="s">
        <v>28</v>
      </c>
      <c r="B29" s="650" t="s">
        <v>12</v>
      </c>
      <c r="C29" s="755" t="s">
        <v>33</v>
      </c>
      <c r="D29" s="756">
        <v>27624637.940000009</v>
      </c>
      <c r="E29" s="756">
        <v>12206777.590000041</v>
      </c>
      <c r="F29" s="756">
        <v>3929293.7000002</v>
      </c>
      <c r="G29" s="756">
        <v>222626.99999950419</v>
      </c>
      <c r="H29" s="756">
        <v>43983336.229999751</v>
      </c>
    </row>
    <row r="30" spans="1:8">
      <c r="A30" s="650" t="s">
        <v>28</v>
      </c>
      <c r="B30" s="650" t="s">
        <v>13</v>
      </c>
      <c r="C30" s="755" t="s">
        <v>33</v>
      </c>
      <c r="D30" s="756">
        <v>31106508.320000112</v>
      </c>
      <c r="E30" s="756">
        <v>13846152.909999965</v>
      </c>
      <c r="F30" s="756">
        <v>4379038.6100000003</v>
      </c>
      <c r="G30" s="756">
        <v>222777.42000001742</v>
      </c>
      <c r="H30" s="756">
        <v>49554477.260000095</v>
      </c>
    </row>
    <row r="31" spans="1:8">
      <c r="A31" s="650" t="s">
        <v>28</v>
      </c>
      <c r="B31" s="650" t="s">
        <v>14</v>
      </c>
      <c r="C31" s="755" t="s">
        <v>33</v>
      </c>
      <c r="D31" s="756">
        <v>23125321.039999988</v>
      </c>
      <c r="E31" s="756">
        <v>11784681.34999986</v>
      </c>
      <c r="F31" s="756">
        <v>3831345.8099997113</v>
      </c>
      <c r="G31" s="756">
        <v>223130.65999981458</v>
      </c>
      <c r="H31" s="756">
        <v>38964478.859999374</v>
      </c>
    </row>
    <row r="32" spans="1:8">
      <c r="A32" s="650" t="s">
        <v>28</v>
      </c>
      <c r="B32" s="650" t="s">
        <v>15</v>
      </c>
      <c r="C32" s="755" t="s">
        <v>33</v>
      </c>
      <c r="D32" s="756">
        <v>20844323.529999953</v>
      </c>
      <c r="E32" s="756">
        <v>11344672.470000016</v>
      </c>
      <c r="F32" s="756">
        <v>3297391.789999973</v>
      </c>
      <c r="G32" s="756">
        <v>223081.93999995853</v>
      </c>
      <c r="H32" s="756">
        <v>35709469.7299999</v>
      </c>
    </row>
    <row r="33" spans="1:8">
      <c r="A33" s="650" t="s">
        <v>28</v>
      </c>
      <c r="B33" s="650" t="s">
        <v>16</v>
      </c>
      <c r="C33" s="755" t="s">
        <v>33</v>
      </c>
      <c r="D33" s="756">
        <v>15979865.08999995</v>
      </c>
      <c r="E33" s="756">
        <v>10747742.499999631</v>
      </c>
      <c r="F33" s="756">
        <v>2926714.105599951</v>
      </c>
      <c r="G33" s="756">
        <v>224525.81000004557</v>
      </c>
      <c r="H33" s="756">
        <v>29878847.505599581</v>
      </c>
    </row>
    <row r="34" spans="1:8">
      <c r="A34" s="650" t="s">
        <v>28</v>
      </c>
      <c r="B34" s="650" t="s">
        <v>17</v>
      </c>
      <c r="C34" s="755" t="s">
        <v>33</v>
      </c>
      <c r="D34" s="756">
        <v>18566900.769999992</v>
      </c>
      <c r="E34" s="756">
        <v>10016694.64000009</v>
      </c>
      <c r="F34" s="756">
        <v>2794790.2100000279</v>
      </c>
      <c r="G34" s="756">
        <v>223902.68999989046</v>
      </c>
      <c r="H34" s="756">
        <v>31602288.309999999</v>
      </c>
    </row>
    <row r="35" spans="1:8">
      <c r="A35" s="650" t="s">
        <v>29</v>
      </c>
      <c r="B35" s="650" t="s">
        <v>6</v>
      </c>
      <c r="C35" s="755" t="s">
        <v>33</v>
      </c>
      <c r="D35" s="756">
        <v>23156275.360000193</v>
      </c>
      <c r="E35" s="756">
        <v>11063753.360000016</v>
      </c>
      <c r="F35" s="756">
        <v>2882818.3299999805</v>
      </c>
      <c r="G35" s="756">
        <v>223585.41000004008</v>
      </c>
      <c r="H35" s="756">
        <v>37326432.460000232</v>
      </c>
    </row>
    <row r="36" spans="1:8">
      <c r="A36" s="650" t="s">
        <v>29</v>
      </c>
      <c r="B36" s="650" t="s">
        <v>7</v>
      </c>
      <c r="C36" s="755" t="s">
        <v>33</v>
      </c>
      <c r="D36" s="756">
        <v>19199757.450000428</v>
      </c>
      <c r="E36" s="756">
        <v>10150819.620000178</v>
      </c>
      <c r="F36" s="756">
        <v>2773001.9199996293</v>
      </c>
      <c r="G36" s="756">
        <v>209100.25000006761</v>
      </c>
      <c r="H36" s="756">
        <v>32332679.2400003</v>
      </c>
    </row>
    <row r="37" spans="1:8">
      <c r="A37" s="650" t="s">
        <v>29</v>
      </c>
      <c r="B37" s="650" t="s">
        <v>8</v>
      </c>
      <c r="C37" s="755" t="s">
        <v>33</v>
      </c>
      <c r="D37" s="756">
        <v>17279737.919999845</v>
      </c>
      <c r="E37" s="756">
        <v>10303462.830000037</v>
      </c>
      <c r="F37" s="756">
        <v>3158257.5100003653</v>
      </c>
      <c r="G37" s="756">
        <v>209074.73000002676</v>
      </c>
      <c r="H37" s="756">
        <v>30950532.990000278</v>
      </c>
    </row>
    <row r="38" spans="1:8">
      <c r="A38" s="650" t="s">
        <v>29</v>
      </c>
      <c r="B38" s="650" t="s">
        <v>9</v>
      </c>
      <c r="C38" s="755" t="s">
        <v>33</v>
      </c>
      <c r="D38" s="756">
        <v>16514463.309999788</v>
      </c>
      <c r="E38" s="756">
        <v>10529129.999999968</v>
      </c>
      <c r="F38" s="756">
        <v>3314582.8299998767</v>
      </c>
      <c r="G38" s="756">
        <v>208938.53000041423</v>
      </c>
      <c r="H38" s="756">
        <v>30567114.67000005</v>
      </c>
    </row>
    <row r="39" spans="1:8">
      <c r="A39" s="650" t="s">
        <v>29</v>
      </c>
      <c r="B39" s="650" t="s">
        <v>10</v>
      </c>
      <c r="C39" s="755" t="s">
        <v>33</v>
      </c>
      <c r="D39" s="756">
        <v>21731021.009999964</v>
      </c>
      <c r="E39" s="756">
        <v>12868228.959999671</v>
      </c>
      <c r="F39" s="756">
        <v>3700365.5399999996</v>
      </c>
      <c r="G39" s="756">
        <v>209076.56999999762</v>
      </c>
      <c r="H39" s="756">
        <v>38508692.079999633</v>
      </c>
    </row>
    <row r="40" spans="1:8">
      <c r="A40" s="650" t="s">
        <v>29</v>
      </c>
      <c r="B40" s="650" t="s">
        <v>11</v>
      </c>
      <c r="C40" s="755" t="s">
        <v>33</v>
      </c>
      <c r="D40" s="756">
        <v>25720920.840000026</v>
      </c>
      <c r="E40" s="756">
        <v>11817224.209999958</v>
      </c>
      <c r="F40" s="756">
        <v>4628978.6100002704</v>
      </c>
      <c r="G40" s="756">
        <v>209605.62999982014</v>
      </c>
      <c r="H40" s="756">
        <v>42376729.290000081</v>
      </c>
    </row>
    <row r="41" spans="1:8">
      <c r="A41" s="650" t="s">
        <v>29</v>
      </c>
      <c r="B41" s="650" t="s">
        <v>12</v>
      </c>
      <c r="C41" s="755" t="s">
        <v>33</v>
      </c>
      <c r="D41" s="756">
        <v>27978442.000000324</v>
      </c>
      <c r="E41" s="756">
        <v>13083587.999999985</v>
      </c>
      <c r="F41" s="756">
        <v>4639201.0000002068</v>
      </c>
      <c r="G41" s="756">
        <v>210254.00000035402</v>
      </c>
      <c r="H41" s="756">
        <v>45911485.000000872</v>
      </c>
    </row>
    <row r="42" spans="1:8">
      <c r="A42" s="650" t="s">
        <v>29</v>
      </c>
      <c r="B42" s="650" t="s">
        <v>13</v>
      </c>
      <c r="C42" s="755" t="s">
        <v>33</v>
      </c>
      <c r="D42" s="756">
        <v>25372731.000000004</v>
      </c>
      <c r="E42" s="756">
        <v>12039182.999999523</v>
      </c>
      <c r="F42" s="756">
        <v>4276209.0000002459</v>
      </c>
      <c r="G42" s="756">
        <v>204114.99999999045</v>
      </c>
      <c r="H42" s="756">
        <v>41892237.999999769</v>
      </c>
    </row>
    <row r="43" spans="1:8">
      <c r="A43" s="650" t="s">
        <v>29</v>
      </c>
      <c r="B43" s="650" t="s">
        <v>14</v>
      </c>
      <c r="C43" s="755" t="s">
        <v>33</v>
      </c>
      <c r="D43" s="756">
        <v>23584513.999999885</v>
      </c>
      <c r="E43" s="756">
        <v>12117873.999999983</v>
      </c>
      <c r="F43" s="756">
        <v>4549635.00000042</v>
      </c>
      <c r="G43" s="756">
        <v>206573.99999973789</v>
      </c>
      <c r="H43" s="756">
        <v>40458597.00000003</v>
      </c>
    </row>
    <row r="44" spans="1:8">
      <c r="A44" s="650" t="s">
        <v>29</v>
      </c>
      <c r="B44" s="650" t="s">
        <v>15</v>
      </c>
      <c r="C44" s="755" t="s">
        <v>33</v>
      </c>
      <c r="D44" s="756">
        <v>18192173.000000015</v>
      </c>
      <c r="E44" s="756">
        <v>11036849.000000037</v>
      </c>
      <c r="F44" s="756">
        <v>2734730.0000000452</v>
      </c>
      <c r="G44" s="756">
        <v>210201.9999997415</v>
      </c>
      <c r="H44" s="756">
        <v>32173953.99999984</v>
      </c>
    </row>
    <row r="45" spans="1:8">
      <c r="A45" s="650" t="s">
        <v>29</v>
      </c>
      <c r="B45" s="650" t="s">
        <v>16</v>
      </c>
      <c r="C45" s="755" t="s">
        <v>33</v>
      </c>
      <c r="D45" s="756">
        <v>17508599.999999985</v>
      </c>
      <c r="E45" s="756">
        <v>11374662.999999961</v>
      </c>
      <c r="F45" s="756">
        <v>2723289.000000041</v>
      </c>
      <c r="G45" s="756">
        <v>210619.00000003251</v>
      </c>
      <c r="H45" s="756">
        <v>31817171.000000019</v>
      </c>
    </row>
    <row r="46" spans="1:8">
      <c r="A46" s="650" t="s">
        <v>29</v>
      </c>
      <c r="B46" s="650" t="s">
        <v>17</v>
      </c>
      <c r="C46" s="755" t="s">
        <v>33</v>
      </c>
      <c r="D46" s="756">
        <v>19538698.999999791</v>
      </c>
      <c r="E46" s="756">
        <v>9800716.0000000466</v>
      </c>
      <c r="F46" s="756">
        <v>2321802.9999999981</v>
      </c>
      <c r="G46" s="756">
        <v>216869.00000000687</v>
      </c>
      <c r="H46" s="756">
        <v>31878086.999999844</v>
      </c>
    </row>
    <row r="47" spans="1:8">
      <c r="A47" s="650" t="s">
        <v>30</v>
      </c>
      <c r="B47" s="650" t="s">
        <v>6</v>
      </c>
      <c r="C47" s="755" t="s">
        <v>33</v>
      </c>
      <c r="D47" s="756">
        <v>20200598.999999873</v>
      </c>
      <c r="E47" s="756">
        <v>10826292.999999821</v>
      </c>
      <c r="F47" s="756">
        <v>2427700.9999994827</v>
      </c>
      <c r="G47" s="756">
        <v>207977.00000041342</v>
      </c>
      <c r="H47" s="756">
        <v>33662569.99999959</v>
      </c>
    </row>
    <row r="48" spans="1:8">
      <c r="A48" s="650" t="s">
        <v>30</v>
      </c>
      <c r="B48" s="650" t="s">
        <v>7</v>
      </c>
      <c r="C48" s="755" t="s">
        <v>33</v>
      </c>
      <c r="D48" s="756">
        <v>18784087.999999952</v>
      </c>
      <c r="E48" s="756">
        <v>9212801.0000000037</v>
      </c>
      <c r="F48" s="756">
        <v>2089948.0000000482</v>
      </c>
      <c r="G48" s="756">
        <v>240720.00000002253</v>
      </c>
      <c r="H48" s="756">
        <v>30327557.000000026</v>
      </c>
    </row>
    <row r="49" spans="1:8">
      <c r="A49" s="650" t="s">
        <v>30</v>
      </c>
      <c r="B49" s="650" t="s">
        <v>8</v>
      </c>
      <c r="C49" s="755" t="s">
        <v>33</v>
      </c>
      <c r="D49" s="756">
        <v>17676702.000000432</v>
      </c>
      <c r="E49" s="756">
        <v>10573732.999999879</v>
      </c>
      <c r="F49" s="756">
        <v>2456457.0000003697</v>
      </c>
      <c r="G49" s="756">
        <v>226588.99999999849</v>
      </c>
      <c r="H49" s="756">
        <v>30933481.000000678</v>
      </c>
    </row>
    <row r="50" spans="1:8">
      <c r="A50" s="650" t="s">
        <v>30</v>
      </c>
      <c r="B50" s="650" t="s">
        <v>9</v>
      </c>
      <c r="C50" s="755" t="s">
        <v>33</v>
      </c>
      <c r="D50" s="756">
        <v>16687033.999999991</v>
      </c>
      <c r="E50" s="756">
        <v>10833869.000000024</v>
      </c>
      <c r="F50" s="756">
        <v>2665509.0000000317</v>
      </c>
      <c r="G50" s="756">
        <v>225943.99999999168</v>
      </c>
      <c r="H50" s="756">
        <v>30412356.000000037</v>
      </c>
    </row>
    <row r="51" spans="1:8">
      <c r="A51" s="650" t="s">
        <v>30</v>
      </c>
      <c r="B51" s="650" t="s">
        <v>10</v>
      </c>
      <c r="C51" s="755" t="s">
        <v>33</v>
      </c>
      <c r="D51" s="756">
        <v>20048997.000000045</v>
      </c>
      <c r="E51" s="756">
        <v>11449085.00000024</v>
      </c>
      <c r="F51" s="756">
        <v>2917329.0000001001</v>
      </c>
      <c r="G51" s="756">
        <v>221939.00000001254</v>
      </c>
      <c r="H51" s="756">
        <v>34637350.000000402</v>
      </c>
    </row>
    <row r="52" spans="1:8">
      <c r="A52" s="650" t="s">
        <v>30</v>
      </c>
      <c r="B52" s="650" t="s">
        <v>11</v>
      </c>
      <c r="C52" s="755" t="s">
        <v>33</v>
      </c>
      <c r="D52" s="756">
        <v>28255944.999999974</v>
      </c>
      <c r="E52" s="756">
        <v>13491602.000000052</v>
      </c>
      <c r="F52" s="756">
        <v>3654749.0000000764</v>
      </c>
      <c r="G52" s="756">
        <v>222389.99999973032</v>
      </c>
      <c r="H52" s="756">
        <v>45624685.999999836</v>
      </c>
    </row>
    <row r="53" spans="1:8">
      <c r="A53" s="650" t="s">
        <v>30</v>
      </c>
      <c r="B53" s="650" t="s">
        <v>12</v>
      </c>
      <c r="C53" s="755" t="s">
        <v>33</v>
      </c>
      <c r="D53" s="756">
        <v>26472957.000000041</v>
      </c>
      <c r="E53" s="756">
        <v>11670395.999999953</v>
      </c>
      <c r="F53" s="756">
        <v>3413026.999999844</v>
      </c>
      <c r="G53" s="756">
        <v>222455.00000001348</v>
      </c>
      <c r="H53" s="756">
        <v>41778834.999999851</v>
      </c>
    </row>
    <row r="54" spans="1:8">
      <c r="A54" s="650" t="s">
        <v>30</v>
      </c>
      <c r="B54" s="650" t="s">
        <v>13</v>
      </c>
      <c r="C54" s="755" t="s">
        <v>33</v>
      </c>
      <c r="D54" s="756">
        <v>25252675.000000414</v>
      </c>
      <c r="E54" s="756">
        <v>12119131.000000425</v>
      </c>
      <c r="F54" s="756">
        <v>3472847.0000000219</v>
      </c>
      <c r="G54" s="756">
        <v>222199.00000024139</v>
      </c>
      <c r="H54" s="756">
        <v>41066852.000001103</v>
      </c>
    </row>
    <row r="55" spans="1:8">
      <c r="A55" s="650" t="s">
        <v>30</v>
      </c>
      <c r="B55" s="650" t="s">
        <v>14</v>
      </c>
      <c r="C55" s="755" t="s">
        <v>33</v>
      </c>
      <c r="D55" s="756">
        <v>22531882.999999974</v>
      </c>
      <c r="E55" s="756">
        <v>12399815.999999749</v>
      </c>
      <c r="F55" s="756">
        <v>3728201.9999998468</v>
      </c>
      <c r="G55" s="756">
        <v>217236.99999960748</v>
      </c>
      <c r="H55" s="756">
        <v>38877137.999999173</v>
      </c>
    </row>
    <row r="56" spans="1:8">
      <c r="A56" s="650" t="s">
        <v>30</v>
      </c>
      <c r="B56" s="650" t="s">
        <v>15</v>
      </c>
      <c r="C56" s="755" t="s">
        <v>33</v>
      </c>
      <c r="D56" s="756">
        <v>20854071.999999996</v>
      </c>
      <c r="E56" s="756">
        <v>11516116.999999966</v>
      </c>
      <c r="F56" s="756">
        <v>2958308.9999997877</v>
      </c>
      <c r="G56" s="756">
        <v>222121.00000000573</v>
      </c>
      <c r="H56" s="756">
        <v>35550618.999999754</v>
      </c>
    </row>
    <row r="57" spans="1:8">
      <c r="A57" s="650" t="s">
        <v>30</v>
      </c>
      <c r="B57" s="650" t="s">
        <v>16</v>
      </c>
      <c r="C57" s="755" t="s">
        <v>33</v>
      </c>
      <c r="D57" s="756">
        <v>14565123.000000037</v>
      </c>
      <c r="E57" s="756">
        <v>10202702.000000479</v>
      </c>
      <c r="F57" s="756">
        <v>2439872.0000000247</v>
      </c>
      <c r="G57" s="756">
        <v>229134.99999984138</v>
      </c>
      <c r="H57" s="756">
        <v>27436832.000000384</v>
      </c>
    </row>
    <row r="58" spans="1:8">
      <c r="A58" s="650" t="s">
        <v>30</v>
      </c>
      <c r="B58" s="650" t="s">
        <v>17</v>
      </c>
      <c r="C58" s="755" t="s">
        <v>33</v>
      </c>
      <c r="D58" s="756">
        <v>21762615.000000365</v>
      </c>
      <c r="E58" s="756">
        <v>11043173.000000047</v>
      </c>
      <c r="F58" s="756">
        <v>2619180.0000000098</v>
      </c>
      <c r="G58" s="756">
        <v>224613.99999964031</v>
      </c>
      <c r="H58" s="756">
        <v>35649582.000000067</v>
      </c>
    </row>
    <row r="59" spans="1:8">
      <c r="A59" s="650" t="s">
        <v>31</v>
      </c>
      <c r="B59" s="650" t="s">
        <v>6</v>
      </c>
      <c r="C59" s="755" t="s">
        <v>33</v>
      </c>
      <c r="D59" s="756">
        <v>25323633.113236822</v>
      </c>
      <c r="E59" s="756">
        <v>9962824.0029644575</v>
      </c>
      <c r="F59" s="756">
        <v>2603424.2066535298</v>
      </c>
      <c r="G59" s="756">
        <v>217158.33414979911</v>
      </c>
      <c r="H59" s="756">
        <v>38107039.65700461</v>
      </c>
    </row>
    <row r="60" spans="1:8">
      <c r="A60" s="650" t="s">
        <v>31</v>
      </c>
      <c r="B60" s="650" t="s">
        <v>7</v>
      </c>
      <c r="C60" s="755" t="s">
        <v>33</v>
      </c>
      <c r="D60" s="756">
        <v>22506419.767728247</v>
      </c>
      <c r="E60" s="756">
        <v>11532213.705911024</v>
      </c>
      <c r="F60" s="756">
        <v>2360415.5122958473</v>
      </c>
      <c r="G60" s="756">
        <v>215328.26059215254</v>
      </c>
      <c r="H60" s="756">
        <v>36614377.246527269</v>
      </c>
    </row>
    <row r="61" spans="1:8">
      <c r="A61" s="650" t="s">
        <v>31</v>
      </c>
      <c r="B61" s="650" t="s">
        <v>8</v>
      </c>
      <c r="C61" s="755" t="s">
        <v>33</v>
      </c>
      <c r="D61" s="756">
        <v>18185287.116631109</v>
      </c>
      <c r="E61" s="756">
        <v>9349053.2781863511</v>
      </c>
      <c r="F61" s="756">
        <v>2432467.8815811863</v>
      </c>
      <c r="G61" s="756">
        <v>215553.03825450313</v>
      </c>
      <c r="H61" s="756">
        <v>30182361.314653151</v>
      </c>
    </row>
    <row r="62" spans="1:8">
      <c r="A62" s="650" t="s">
        <v>31</v>
      </c>
      <c r="B62" s="650" t="s">
        <v>9</v>
      </c>
      <c r="C62" s="755" t="s">
        <v>33</v>
      </c>
      <c r="D62" s="756">
        <v>15245563.000000307</v>
      </c>
      <c r="E62" s="756">
        <v>10576056.319999492</v>
      </c>
      <c r="F62" s="756">
        <v>2640599.7400004328</v>
      </c>
      <c r="G62" s="756">
        <v>204705.29000004494</v>
      </c>
      <c r="H62" s="756">
        <v>28666924.350000277</v>
      </c>
    </row>
    <row r="63" spans="1:8">
      <c r="A63" s="650" t="s">
        <v>31</v>
      </c>
      <c r="B63" s="650" t="s">
        <v>10</v>
      </c>
      <c r="C63" s="755" t="s">
        <v>33</v>
      </c>
      <c r="D63" s="756">
        <v>21740751.399999626</v>
      </c>
      <c r="E63" s="756">
        <v>13088403.770000037</v>
      </c>
      <c r="F63" s="756">
        <v>2882436.7500000391</v>
      </c>
      <c r="G63" s="756">
        <v>227805.94000004316</v>
      </c>
      <c r="H63" s="756">
        <v>37939397.859999746</v>
      </c>
    </row>
    <row r="64" spans="1:8">
      <c r="A64" s="650" t="s">
        <v>31</v>
      </c>
      <c r="B64" s="650" t="s">
        <v>11</v>
      </c>
      <c r="C64" s="755" t="s">
        <v>33</v>
      </c>
      <c r="D64" s="756">
        <v>26718633.79000001</v>
      </c>
      <c r="E64" s="756">
        <v>11911708.184743473</v>
      </c>
      <c r="F64" s="756">
        <v>3450009.3100000289</v>
      </c>
      <c r="G64" s="756">
        <v>215207.20999997985</v>
      </c>
      <c r="H64" s="756">
        <v>42295558.494743489</v>
      </c>
    </row>
    <row r="65" spans="1:8">
      <c r="A65" s="650" t="s">
        <v>31</v>
      </c>
      <c r="B65" s="650" t="s">
        <v>12</v>
      </c>
      <c r="C65" s="755" t="s">
        <v>33</v>
      </c>
      <c r="D65" s="756">
        <v>28362205.87999969</v>
      </c>
      <c r="E65" s="756">
        <v>13173949.937627055</v>
      </c>
      <c r="F65" s="756">
        <v>3747367.4499999522</v>
      </c>
      <c r="G65" s="756">
        <v>217621.19000003839</v>
      </c>
      <c r="H65" s="756">
        <v>45501144.45762673</v>
      </c>
    </row>
    <row r="66" spans="1:8">
      <c r="A66" s="650" t="s">
        <v>31</v>
      </c>
      <c r="B66" s="650" t="s">
        <v>13</v>
      </c>
      <c r="C66" s="755" t="s">
        <v>33</v>
      </c>
      <c r="D66" s="756">
        <v>26748227.630000006</v>
      </c>
      <c r="E66" s="756">
        <v>12429833.12239008</v>
      </c>
      <c r="F66" s="756">
        <v>3499207.1100000148</v>
      </c>
      <c r="G66" s="756">
        <v>217148.78000000716</v>
      </c>
      <c r="H66" s="756">
        <v>42894416.64239011</v>
      </c>
    </row>
    <row r="67" spans="1:8">
      <c r="A67" s="650" t="s">
        <v>31</v>
      </c>
      <c r="B67" s="650" t="s">
        <v>14</v>
      </c>
      <c r="C67" s="755" t="s">
        <v>33</v>
      </c>
      <c r="D67" s="756">
        <v>24670795.2400003</v>
      </c>
      <c r="E67" s="756">
        <v>12513244.350000046</v>
      </c>
      <c r="F67" s="756">
        <v>3173161.9000001848</v>
      </c>
      <c r="G67" s="756">
        <v>217143.69000004526</v>
      </c>
      <c r="H67" s="756">
        <v>40574345.180000573</v>
      </c>
    </row>
    <row r="68" spans="1:8">
      <c r="A68" s="650" t="s">
        <v>31</v>
      </c>
      <c r="B68" s="650" t="s">
        <v>15</v>
      </c>
      <c r="C68" s="755" t="s">
        <v>33</v>
      </c>
      <c r="D68" s="756">
        <v>18142170.640000038</v>
      </c>
      <c r="E68" s="756">
        <v>11424438.360000001</v>
      </c>
      <c r="F68" s="756">
        <v>2896943.0999999992</v>
      </c>
      <c r="G68" s="756">
        <v>217261.11999995043</v>
      </c>
      <c r="H68" s="756">
        <v>32680813.219999988</v>
      </c>
    </row>
    <row r="69" spans="1:8">
      <c r="A69" s="650" t="s">
        <v>31</v>
      </c>
      <c r="B69" s="650" t="s">
        <v>16</v>
      </c>
      <c r="C69" s="755" t="s">
        <v>33</v>
      </c>
      <c r="D69" s="756">
        <v>15144507.599999992</v>
      </c>
      <c r="E69" s="756">
        <v>10149171.35</v>
      </c>
      <c r="F69" s="756">
        <v>2429352.6000000043</v>
      </c>
      <c r="G69" s="756">
        <v>217637.30000000491</v>
      </c>
      <c r="H69" s="756">
        <v>27940668.850000001</v>
      </c>
    </row>
    <row r="70" spans="1:8">
      <c r="A70" s="650" t="s">
        <v>31</v>
      </c>
      <c r="B70" s="650" t="s">
        <v>17</v>
      </c>
      <c r="C70" s="755" t="s">
        <v>33</v>
      </c>
      <c r="D70" s="756">
        <v>24473947.369999997</v>
      </c>
      <c r="E70" s="756">
        <v>11810796.059999999</v>
      </c>
      <c r="F70" s="756">
        <v>2443914.0300000021</v>
      </c>
      <c r="G70" s="756">
        <v>217756.67999999569</v>
      </c>
      <c r="H70" s="756">
        <v>38946414.139999986</v>
      </c>
    </row>
    <row r="71" spans="1:8">
      <c r="A71" s="650" t="s">
        <v>49</v>
      </c>
      <c r="B71" s="650" t="s">
        <v>6</v>
      </c>
      <c r="C71" s="755" t="s">
        <v>33</v>
      </c>
      <c r="D71" s="756">
        <v>23702749.290000007</v>
      </c>
      <c r="E71" s="756">
        <v>9919219.3999999929</v>
      </c>
      <c r="F71" s="756">
        <v>2201684.5099999974</v>
      </c>
      <c r="G71" s="756">
        <v>218305.59999999689</v>
      </c>
      <c r="H71" s="756">
        <v>36041958.79999999</v>
      </c>
    </row>
    <row r="72" spans="1:8">
      <c r="A72" s="650" t="s">
        <v>49</v>
      </c>
      <c r="B72" s="650" t="s">
        <v>7</v>
      </c>
      <c r="C72" s="755" t="s">
        <v>33</v>
      </c>
      <c r="D72" s="756">
        <v>19199455.98</v>
      </c>
      <c r="E72" s="756">
        <v>9694154.5499999989</v>
      </c>
      <c r="F72" s="756">
        <v>2379588.2997938963</v>
      </c>
      <c r="G72" s="756">
        <v>217885.45999999912</v>
      </c>
      <c r="H72" s="756">
        <v>31491084.289793894</v>
      </c>
    </row>
    <row r="73" spans="1:8">
      <c r="A73" s="650" t="s">
        <v>49</v>
      </c>
      <c r="B73" s="650" t="s">
        <v>8</v>
      </c>
      <c r="C73" s="755" t="s">
        <v>33</v>
      </c>
      <c r="D73" s="756">
        <v>15775629.070000004</v>
      </c>
      <c r="E73" s="756">
        <v>10484441.58</v>
      </c>
      <c r="F73" s="756">
        <v>2566751.9772010092</v>
      </c>
      <c r="G73" s="756">
        <v>215000.33000000459</v>
      </c>
      <c r="H73" s="756">
        <v>29041822.957201019</v>
      </c>
    </row>
    <row r="74" spans="1:8">
      <c r="A74" s="650" t="s">
        <v>49</v>
      </c>
      <c r="B74" s="650" t="s">
        <v>9</v>
      </c>
      <c r="C74" s="755" t="s">
        <v>33</v>
      </c>
      <c r="D74" s="756">
        <v>18341556.929999996</v>
      </c>
      <c r="E74" s="756">
        <v>11778911.329999998</v>
      </c>
      <c r="F74" s="756">
        <v>2840770.0700000012</v>
      </c>
      <c r="G74" s="756">
        <v>218035.75999999797</v>
      </c>
      <c r="H74" s="756">
        <v>33179274.089999992</v>
      </c>
    </row>
    <row r="75" spans="1:8">
      <c r="A75" s="650" t="s">
        <v>49</v>
      </c>
      <c r="B75" s="650" t="s">
        <v>10</v>
      </c>
      <c r="C75" s="755" t="s">
        <v>33</v>
      </c>
      <c r="D75" s="756">
        <v>20313062.690000001</v>
      </c>
      <c r="E75" s="756">
        <v>11359945.490000011</v>
      </c>
      <c r="F75" s="756">
        <v>2811809.0500000068</v>
      </c>
      <c r="G75" s="756">
        <v>195348.1399999962</v>
      </c>
      <c r="H75" s="756">
        <v>34680165.370000012</v>
      </c>
    </row>
    <row r="76" spans="1:8">
      <c r="A76" s="650" t="s">
        <v>49</v>
      </c>
      <c r="B76" s="650" t="s">
        <v>11</v>
      </c>
      <c r="C76" s="755" t="s">
        <v>33</v>
      </c>
      <c r="D76" s="756">
        <v>27901523.930000007</v>
      </c>
      <c r="E76" s="756">
        <v>12895371.639999995</v>
      </c>
      <c r="F76" s="756">
        <v>3728143.549999998</v>
      </c>
      <c r="G76" s="756">
        <v>217702.74999999788</v>
      </c>
      <c r="H76" s="756">
        <v>44742741.869999997</v>
      </c>
    </row>
    <row r="77" spans="1:8">
      <c r="A77" s="650" t="s">
        <v>49</v>
      </c>
      <c r="B77" s="650" t="s">
        <v>12</v>
      </c>
      <c r="C77" s="755" t="s">
        <v>33</v>
      </c>
      <c r="D77" s="756">
        <v>27868366.969999991</v>
      </c>
      <c r="E77" s="756">
        <v>12347111.239999996</v>
      </c>
      <c r="F77" s="756">
        <v>4514052.540000001</v>
      </c>
      <c r="G77" s="756">
        <v>217988.13999999576</v>
      </c>
      <c r="H77" s="756">
        <v>44947518.889999986</v>
      </c>
    </row>
    <row r="78" spans="1:8">
      <c r="A78" s="650" t="s">
        <v>49</v>
      </c>
      <c r="B78" s="650" t="s">
        <v>13</v>
      </c>
      <c r="C78" s="755" t="s">
        <v>33</v>
      </c>
      <c r="D78" s="756">
        <v>28765987.520000003</v>
      </c>
      <c r="E78" s="756">
        <v>13402286.799999995</v>
      </c>
      <c r="F78" s="756">
        <v>4154782.6399999983</v>
      </c>
      <c r="G78" s="756">
        <v>210037.96999999715</v>
      </c>
      <c r="H78" s="756">
        <v>46533094.929999992</v>
      </c>
    </row>
    <row r="79" spans="1:8">
      <c r="A79" s="650" t="s">
        <v>49</v>
      </c>
      <c r="B79" s="650" t="s">
        <v>14</v>
      </c>
      <c r="C79" s="755" t="s">
        <v>33</v>
      </c>
      <c r="D79" s="756">
        <v>22823373.430000003</v>
      </c>
      <c r="E79" s="756">
        <v>12063929.500000002</v>
      </c>
      <c r="F79" s="756">
        <v>4254272.1700000037</v>
      </c>
      <c r="G79" s="756">
        <v>218966.4099999966</v>
      </c>
      <c r="H79" s="756">
        <v>39360541.510000005</v>
      </c>
    </row>
    <row r="80" spans="1:8">
      <c r="A80" s="650" t="s">
        <v>49</v>
      </c>
      <c r="B80" s="650" t="s">
        <v>15</v>
      </c>
      <c r="C80" s="755" t="s">
        <v>33</v>
      </c>
      <c r="D80" s="756">
        <v>18134716.629999995</v>
      </c>
      <c r="E80" s="756">
        <v>12126856.010000005</v>
      </c>
      <c r="F80" s="756">
        <v>2880539.6099999952</v>
      </c>
      <c r="G80" s="756">
        <v>243844.77000000386</v>
      </c>
      <c r="H80" s="756">
        <v>33385957.02</v>
      </c>
    </row>
    <row r="81" spans="1:8">
      <c r="A81" s="650" t="s">
        <v>49</v>
      </c>
      <c r="B81" s="650" t="s">
        <v>16</v>
      </c>
      <c r="C81" s="755" t="s">
        <v>33</v>
      </c>
      <c r="D81" s="756">
        <v>17491110.509999994</v>
      </c>
      <c r="E81" s="756">
        <v>11555344.230000002</v>
      </c>
      <c r="F81" s="756">
        <v>2880700.3399999947</v>
      </c>
      <c r="G81" s="756">
        <v>237126.20000000237</v>
      </c>
      <c r="H81" s="756">
        <v>32164281.279999994</v>
      </c>
    </row>
    <row r="82" spans="1:8">
      <c r="A82" s="650" t="s">
        <v>49</v>
      </c>
      <c r="B82" s="650" t="s">
        <v>17</v>
      </c>
      <c r="C82" s="755" t="s">
        <v>33</v>
      </c>
      <c r="D82" s="756">
        <v>19537247.819999993</v>
      </c>
      <c r="E82" s="756">
        <v>10829048.300000004</v>
      </c>
      <c r="F82" s="756">
        <v>2596100.3100000047</v>
      </c>
      <c r="G82" s="756">
        <v>235151.1100000033</v>
      </c>
      <c r="H82" s="756">
        <v>33197547.540000007</v>
      </c>
    </row>
    <row r="83" spans="1:8">
      <c r="A83" s="650" t="s">
        <v>50</v>
      </c>
      <c r="B83" s="650" t="s">
        <v>6</v>
      </c>
      <c r="C83" s="755" t="s">
        <v>33</v>
      </c>
      <c r="D83" s="756">
        <v>20467438.586201485</v>
      </c>
      <c r="E83" s="756">
        <v>10558259.925320847</v>
      </c>
      <c r="F83" s="756">
        <v>1914397.4809987501</v>
      </c>
      <c r="G83" s="756">
        <v>235526.61034863707</v>
      </c>
      <c r="H83" s="756">
        <v>33175622.602869723</v>
      </c>
    </row>
    <row r="84" spans="1:8">
      <c r="A84" s="650" t="s">
        <v>50</v>
      </c>
      <c r="B84" s="650" t="s">
        <v>7</v>
      </c>
      <c r="C84" s="755" t="s">
        <v>33</v>
      </c>
      <c r="D84" s="756">
        <v>18544797.130000003</v>
      </c>
      <c r="E84" s="756">
        <v>11278895.380000006</v>
      </c>
      <c r="F84" s="756">
        <v>2070228.570000004</v>
      </c>
      <c r="G84" s="756">
        <v>221686.67999999615</v>
      </c>
      <c r="H84" s="756">
        <v>32115607.760000009</v>
      </c>
    </row>
    <row r="85" spans="1:8">
      <c r="A85" s="650" t="s">
        <v>50</v>
      </c>
      <c r="B85" s="650" t="s">
        <v>8</v>
      </c>
      <c r="C85" s="755" t="s">
        <v>33</v>
      </c>
      <c r="D85" s="756">
        <v>19055060.42095999</v>
      </c>
      <c r="E85" s="756">
        <v>11964144.539999995</v>
      </c>
      <c r="F85" s="756">
        <v>2285280.6977800038</v>
      </c>
      <c r="G85" s="756">
        <v>246639.01000000359</v>
      </c>
      <c r="H85" s="756">
        <v>33551124.668739993</v>
      </c>
    </row>
    <row r="86" spans="1:8">
      <c r="A86" s="650" t="s">
        <v>50</v>
      </c>
      <c r="B86" s="650" t="s">
        <v>9</v>
      </c>
      <c r="C86" s="755" t="s">
        <v>33</v>
      </c>
      <c r="D86" s="756">
        <v>20231611.556566596</v>
      </c>
      <c r="E86" s="756">
        <v>11550089.499495057</v>
      </c>
      <c r="F86" s="756">
        <v>2584859.3747362019</v>
      </c>
      <c r="G86" s="756">
        <v>243216.58606215799</v>
      </c>
      <c r="H86" s="756">
        <v>34609777.016860008</v>
      </c>
    </row>
    <row r="87" spans="1:8">
      <c r="A87" s="650" t="s">
        <v>50</v>
      </c>
      <c r="B87" s="650" t="s">
        <v>10</v>
      </c>
      <c r="C87" s="755" t="s">
        <v>33</v>
      </c>
      <c r="D87" s="756">
        <v>25386053.715281673</v>
      </c>
      <c r="E87" s="756">
        <v>14028151.473338485</v>
      </c>
      <c r="F87" s="756">
        <v>3132081.3149725175</v>
      </c>
      <c r="G87" s="756">
        <v>261510.14052102334</v>
      </c>
      <c r="H87" s="756">
        <v>42807796.64411369</v>
      </c>
    </row>
    <row r="88" spans="1:8">
      <c r="A88" s="650" t="s">
        <v>50</v>
      </c>
      <c r="B88" s="650" t="s">
        <v>11</v>
      </c>
      <c r="C88" s="755" t="s">
        <v>33</v>
      </c>
      <c r="D88" s="756">
        <v>28406413.323348388</v>
      </c>
      <c r="E88" s="756">
        <v>12552496.537816852</v>
      </c>
      <c r="F88" s="756">
        <v>3500419.97768432</v>
      </c>
      <c r="G88" s="756">
        <v>255372.93594235065</v>
      </c>
      <c r="H88" s="756">
        <v>44714702.774791911</v>
      </c>
    </row>
    <row r="89" spans="1:8">
      <c r="A89" s="650" t="s">
        <v>50</v>
      </c>
      <c r="B89" s="650" t="s">
        <v>12</v>
      </c>
      <c r="C89" s="755" t="s">
        <v>33</v>
      </c>
      <c r="D89" s="756">
        <v>32119470.085956872</v>
      </c>
      <c r="E89" s="756">
        <v>14198849.121991143</v>
      </c>
      <c r="F89" s="756">
        <v>4442609.9577635396</v>
      </c>
      <c r="G89" s="756">
        <v>250969.18207757559</v>
      </c>
      <c r="H89" s="756">
        <v>51011898.347789131</v>
      </c>
    </row>
    <row r="90" spans="1:8">
      <c r="A90" s="650" t="s">
        <v>50</v>
      </c>
      <c r="B90" s="650" t="s">
        <v>13</v>
      </c>
      <c r="C90" s="755" t="s">
        <v>33</v>
      </c>
      <c r="D90" s="756">
        <v>29317814.566730466</v>
      </c>
      <c r="E90" s="756">
        <v>13751412.884301243</v>
      </c>
      <c r="F90" s="756">
        <v>4282954.6454495452</v>
      </c>
      <c r="G90" s="756">
        <v>258783.11194231798</v>
      </c>
      <c r="H90" s="756">
        <v>47610965.208423577</v>
      </c>
    </row>
    <row r="91" spans="1:8">
      <c r="A91" s="650" t="s">
        <v>50</v>
      </c>
      <c r="B91" s="650" t="s">
        <v>14</v>
      </c>
      <c r="C91" s="755" t="s">
        <v>33</v>
      </c>
      <c r="D91" s="756">
        <v>26435449.299648821</v>
      </c>
      <c r="E91" s="756">
        <v>13040214.17326352</v>
      </c>
      <c r="F91" s="756">
        <v>3750053.4304536404</v>
      </c>
      <c r="G91" s="756">
        <v>260504.90485675877</v>
      </c>
      <c r="H91" s="756">
        <v>43486221.808222741</v>
      </c>
    </row>
    <row r="92" spans="1:8">
      <c r="A92" s="650" t="s">
        <v>50</v>
      </c>
      <c r="B92" s="650" t="s">
        <v>15</v>
      </c>
      <c r="C92" s="755" t="s">
        <v>33</v>
      </c>
      <c r="D92" s="756">
        <v>21826236.775662221</v>
      </c>
      <c r="E92" s="756">
        <v>12743086.585856147</v>
      </c>
      <c r="F92" s="756">
        <v>3150319.0160570196</v>
      </c>
      <c r="G92" s="756">
        <v>260546.6801358636</v>
      </c>
      <c r="H92" s="756">
        <v>37980189.057711244</v>
      </c>
    </row>
    <row r="93" spans="1:8">
      <c r="A93" s="650" t="s">
        <v>50</v>
      </c>
      <c r="B93" s="650" t="s">
        <v>16</v>
      </c>
      <c r="C93" s="755" t="s">
        <v>33</v>
      </c>
      <c r="D93" s="756">
        <v>19350286.962956827</v>
      </c>
      <c r="E93" s="756">
        <v>11591973.478365099</v>
      </c>
      <c r="F93" s="756">
        <v>2811417.0603997456</v>
      </c>
      <c r="G93" s="756">
        <v>261089.23370854254</v>
      </c>
      <c r="H93" s="756">
        <v>34014766.735430218</v>
      </c>
    </row>
    <row r="94" spans="1:8">
      <c r="A94" s="650" t="s">
        <v>50</v>
      </c>
      <c r="B94" s="650" t="s">
        <v>17</v>
      </c>
      <c r="C94" s="755" t="s">
        <v>33</v>
      </c>
      <c r="D94" s="756">
        <v>22694581.299285814</v>
      </c>
      <c r="E94" s="756">
        <v>11247495.577456253</v>
      </c>
      <c r="F94" s="756">
        <v>2265304.8818399399</v>
      </c>
      <c r="G94" s="756">
        <v>250834.90597575784</v>
      </c>
      <c r="H94" s="756">
        <v>36458216.664557762</v>
      </c>
    </row>
    <row r="95" spans="1:8">
      <c r="D95" s="651"/>
      <c r="E95" s="651"/>
      <c r="F95" s="651"/>
      <c r="G95" s="651"/>
      <c r="H95" s="651"/>
    </row>
    <row r="97" spans="1:9">
      <c r="A97" s="647" t="s">
        <v>338</v>
      </c>
      <c r="D97" s="649" t="s">
        <v>26</v>
      </c>
      <c r="E97" s="647" t="s">
        <v>1</v>
      </c>
      <c r="H97" s="647" t="s">
        <v>53</v>
      </c>
      <c r="I97" s="676" t="s">
        <v>97</v>
      </c>
    </row>
    <row r="98" spans="1:9">
      <c r="A98" s="679" t="s">
        <v>39</v>
      </c>
      <c r="B98" s="679" t="s">
        <v>184</v>
      </c>
      <c r="C98" s="679"/>
      <c r="D98" s="682">
        <f>SUMIF('B2013 Wx Adj'!$K$41:$K$160,'WN Calendar Rev'!A98,'B2013 Wx Adj'!$M$41:$M$160)</f>
        <v>2101091.4927734612</v>
      </c>
      <c r="E98" s="682">
        <f>SUMIF('B2013 Wx Adj'!$K$41:$K$160,'WN Calendar Rev'!A98,'B2013 Wx Adj'!$P$41:$P$160)</f>
        <v>461704.63937321969</v>
      </c>
      <c r="F98" s="678"/>
      <c r="G98" s="678"/>
      <c r="H98" s="681">
        <f>D98+E98</f>
        <v>2562796.1321466807</v>
      </c>
      <c r="I98" s="652">
        <f>H98-'B2013 Wx Adj'!Q174</f>
        <v>0</v>
      </c>
    </row>
    <row r="99" spans="1:9">
      <c r="A99" s="679" t="s">
        <v>40</v>
      </c>
      <c r="B99" s="679" t="s">
        <v>184</v>
      </c>
      <c r="C99" s="679"/>
      <c r="D99" s="682">
        <f>SUMIF('B2013 Wx Adj'!$K$41:$K$160,'WN Calendar Rev'!A99,'B2013 Wx Adj'!$M$41:$M$160)</f>
        <v>-291597.07276237966</v>
      </c>
      <c r="E99" s="682">
        <f>SUMIF('B2013 Wx Adj'!$K$41:$K$160,'WN Calendar Rev'!A99,'B2013 Wx Adj'!$P$41:$P$160)</f>
        <v>-67404.013293376629</v>
      </c>
      <c r="F99" s="678"/>
      <c r="G99" s="678"/>
      <c r="H99" s="683">
        <f t="shared" ref="H99:H100" si="1">D99+E99</f>
        <v>-359001.08605575631</v>
      </c>
      <c r="I99" s="652">
        <f>H99-'B2013 Wx Adj'!Q175</f>
        <v>0</v>
      </c>
    </row>
    <row r="100" spans="1:9">
      <c r="A100" s="679" t="s">
        <v>41</v>
      </c>
      <c r="B100" s="679" t="s">
        <v>184</v>
      </c>
      <c r="C100" s="679"/>
      <c r="D100" s="682">
        <f>SUMIF('B2013 Wx Adj'!$K$41:$K$160,'WN Calendar Rev'!A100,'B2013 Wx Adj'!$M$41:$M$160)</f>
        <v>3062281.0430949638</v>
      </c>
      <c r="E100" s="682">
        <f>SUMIF('B2013 Wx Adj'!$K$41:$K$160,'WN Calendar Rev'!A100,'B2013 Wx Adj'!$P$41:$P$160)</f>
        <v>324677.52339147171</v>
      </c>
      <c r="F100" s="678"/>
      <c r="G100" s="678"/>
      <c r="H100" s="683">
        <f t="shared" si="1"/>
        <v>3386958.5664864355</v>
      </c>
      <c r="I100" s="652">
        <f>H100-'B2013 Wx Adj'!Q176</f>
        <v>0</v>
      </c>
    </row>
    <row r="101" spans="1:9">
      <c r="A101" s="650" t="s">
        <v>27</v>
      </c>
      <c r="B101" s="650" t="s">
        <v>6</v>
      </c>
      <c r="C101" s="755" t="s">
        <v>33</v>
      </c>
      <c r="D101" s="674">
        <f>'B2013 Wx Adj'!M77</f>
        <v>3629425.813704025</v>
      </c>
      <c r="E101" s="675">
        <f>'B2013 Wx Adj'!P77</f>
        <v>383711.99041991925</v>
      </c>
      <c r="H101" s="675">
        <f t="shared" ref="H101:H129" si="2">D101+E101</f>
        <v>4013137.8041239441</v>
      </c>
    </row>
    <row r="102" spans="1:9">
      <c r="A102" s="650" t="s">
        <v>27</v>
      </c>
      <c r="B102" s="650" t="s">
        <v>7</v>
      </c>
      <c r="C102" s="755" t="s">
        <v>33</v>
      </c>
      <c r="D102" s="674">
        <f>'B2013 Wx Adj'!M78</f>
        <v>287160.81726829347</v>
      </c>
      <c r="E102" s="675">
        <f>'B2013 Wx Adj'!P78</f>
        <v>32677.523256202978</v>
      </c>
      <c r="H102" s="675">
        <f t="shared" si="2"/>
        <v>319838.34052449645</v>
      </c>
    </row>
    <row r="103" spans="1:9">
      <c r="A103" s="650" t="s">
        <v>27</v>
      </c>
      <c r="B103" s="650" t="s">
        <v>8</v>
      </c>
      <c r="C103" s="755" t="s">
        <v>33</v>
      </c>
      <c r="D103" s="674">
        <f>'B2013 Wx Adj'!M79</f>
        <v>337482.52614315221</v>
      </c>
      <c r="E103" s="675">
        <f>'B2013 Wx Adj'!P79</f>
        <v>11349.510019185702</v>
      </c>
      <c r="H103" s="675">
        <f t="shared" si="2"/>
        <v>348832.03616233793</v>
      </c>
    </row>
    <row r="104" spans="1:9">
      <c r="A104" s="650" t="s">
        <v>27</v>
      </c>
      <c r="B104" s="650" t="s">
        <v>9</v>
      </c>
      <c r="C104" s="755" t="s">
        <v>33</v>
      </c>
      <c r="D104" s="674">
        <f>'B2013 Wx Adj'!M80</f>
        <v>-895304.29266891698</v>
      </c>
      <c r="E104" s="675">
        <f>'B2013 Wx Adj'!P80</f>
        <v>-349869.68325570249</v>
      </c>
      <c r="H104" s="675">
        <f t="shared" si="2"/>
        <v>-1245173.9759246195</v>
      </c>
    </row>
    <row r="105" spans="1:9">
      <c r="A105" s="650" t="s">
        <v>27</v>
      </c>
      <c r="B105" s="650" t="s">
        <v>10</v>
      </c>
      <c r="C105" s="755" t="s">
        <v>33</v>
      </c>
      <c r="D105" s="674">
        <f>'B2013 Wx Adj'!M81</f>
        <v>-215181.6074658148</v>
      </c>
      <c r="E105" s="675">
        <f>'B2013 Wx Adj'!P81</f>
        <v>-43328.68908039001</v>
      </c>
      <c r="H105" s="675">
        <f t="shared" si="2"/>
        <v>-258510.2965462048</v>
      </c>
    </row>
    <row r="106" spans="1:9">
      <c r="A106" s="650" t="s">
        <v>27</v>
      </c>
      <c r="B106" s="650" t="s">
        <v>11</v>
      </c>
      <c r="C106" s="755" t="s">
        <v>33</v>
      </c>
      <c r="D106" s="674">
        <f>'B2013 Wx Adj'!M82</f>
        <v>-1199275.2445702609</v>
      </c>
      <c r="E106" s="675">
        <f>'B2013 Wx Adj'!P82</f>
        <v>-215621.1004826258</v>
      </c>
      <c r="H106" s="675">
        <f t="shared" si="2"/>
        <v>-1414896.3450528868</v>
      </c>
    </row>
    <row r="107" spans="1:9">
      <c r="A107" s="650" t="s">
        <v>27</v>
      </c>
      <c r="B107" s="650" t="s">
        <v>12</v>
      </c>
      <c r="C107" s="755" t="s">
        <v>33</v>
      </c>
      <c r="D107" s="674">
        <f>'B2013 Wx Adj'!M83</f>
        <v>-653002.19392824045</v>
      </c>
      <c r="E107" s="675">
        <f>'B2013 Wx Adj'!P83</f>
        <v>-115309.53299597844</v>
      </c>
      <c r="H107" s="675">
        <f t="shared" si="2"/>
        <v>-768311.72692421894</v>
      </c>
    </row>
    <row r="108" spans="1:9">
      <c r="A108" s="650" t="s">
        <v>27</v>
      </c>
      <c r="B108" s="650" t="s">
        <v>13</v>
      </c>
      <c r="C108" s="755" t="s">
        <v>33</v>
      </c>
      <c r="D108" s="674">
        <f>'B2013 Wx Adj'!M84</f>
        <v>-142578.9349230135</v>
      </c>
      <c r="E108" s="675">
        <f>'B2013 Wx Adj'!P84</f>
        <v>-25177.114478403058</v>
      </c>
      <c r="H108" s="675">
        <f t="shared" si="2"/>
        <v>-167756.04940141656</v>
      </c>
    </row>
    <row r="109" spans="1:9">
      <c r="A109" s="650" t="s">
        <v>27</v>
      </c>
      <c r="B109" s="650" t="s">
        <v>14</v>
      </c>
      <c r="C109" s="755" t="s">
        <v>33</v>
      </c>
      <c r="D109" s="674">
        <f>'B2013 Wx Adj'!M85</f>
        <v>597178.43713128648</v>
      </c>
      <c r="E109" s="675">
        <f>'B2013 Wx Adj'!P85</f>
        <v>120328.23754592576</v>
      </c>
      <c r="H109" s="675">
        <f t="shared" si="2"/>
        <v>717506.67467721226</v>
      </c>
    </row>
    <row r="110" spans="1:9">
      <c r="A110" s="650" t="s">
        <v>27</v>
      </c>
      <c r="B110" s="650" t="s">
        <v>15</v>
      </c>
      <c r="C110" s="755" t="s">
        <v>33</v>
      </c>
      <c r="D110" s="674">
        <f>'B2013 Wx Adj'!M86</f>
        <v>-165598.59597159814</v>
      </c>
      <c r="E110" s="675">
        <f>'B2013 Wx Adj'!P86</f>
        <v>-17100.529933396883</v>
      </c>
      <c r="H110" s="675">
        <f t="shared" si="2"/>
        <v>-182699.12590499502</v>
      </c>
    </row>
    <row r="111" spans="1:9">
      <c r="A111" s="650" t="s">
        <v>27</v>
      </c>
      <c r="B111" s="650" t="s">
        <v>16</v>
      </c>
      <c r="C111" s="755" t="s">
        <v>33</v>
      </c>
      <c r="D111" s="674">
        <f>'B2013 Wx Adj'!M87</f>
        <v>-208470.21747966018</v>
      </c>
      <c r="E111" s="675">
        <f>'B2013 Wx Adj'!P87</f>
        <v>116777.42750342702</v>
      </c>
      <c r="H111" s="675">
        <f t="shared" si="2"/>
        <v>-91692.789976233151</v>
      </c>
    </row>
    <row r="112" spans="1:9">
      <c r="A112" s="650" t="s">
        <v>27</v>
      </c>
      <c r="B112" s="650" t="s">
        <v>17</v>
      </c>
      <c r="C112" s="755" t="s">
        <v>33</v>
      </c>
      <c r="D112" s="674">
        <f>'B2013 Wx Adj'!M88</f>
        <v>1101318.1391961465</v>
      </c>
      <c r="E112" s="675">
        <f>'B2013 Wx Adj'!P88</f>
        <v>85597.152770224915</v>
      </c>
      <c r="H112" s="675">
        <f t="shared" si="2"/>
        <v>1186915.2919663715</v>
      </c>
    </row>
    <row r="113" spans="1:8">
      <c r="A113" s="650" t="s">
        <v>28</v>
      </c>
      <c r="B113" s="650" t="s">
        <v>6</v>
      </c>
      <c r="C113" s="755" t="s">
        <v>33</v>
      </c>
      <c r="D113" s="674">
        <f>'B2013 Wx Adj'!M89</f>
        <v>689700.42619520251</v>
      </c>
      <c r="E113" s="675">
        <f>'B2013 Wx Adj'!P89</f>
        <v>109450.4062269797</v>
      </c>
      <c r="H113" s="675">
        <f t="shared" si="2"/>
        <v>799150.8324221822</v>
      </c>
    </row>
    <row r="114" spans="1:8">
      <c r="A114" s="650" t="s">
        <v>28</v>
      </c>
      <c r="B114" s="650" t="s">
        <v>7</v>
      </c>
      <c r="C114" s="755" t="s">
        <v>33</v>
      </c>
      <c r="D114" s="674">
        <f>'B2013 Wx Adj'!M90</f>
        <v>-1243337.9889153813</v>
      </c>
      <c r="E114" s="675">
        <f>'B2013 Wx Adj'!P90</f>
        <v>-112995.11200146005</v>
      </c>
      <c r="H114" s="675">
        <f t="shared" si="2"/>
        <v>-1356333.1009168413</v>
      </c>
    </row>
    <row r="115" spans="1:8">
      <c r="A115" s="650" t="s">
        <v>28</v>
      </c>
      <c r="B115" s="650" t="s">
        <v>8</v>
      </c>
      <c r="C115" s="755" t="s">
        <v>33</v>
      </c>
      <c r="D115" s="674">
        <f>'B2013 Wx Adj'!M91</f>
        <v>510067.54874931311</v>
      </c>
      <c r="E115" s="675">
        <f>'B2013 Wx Adj'!P91</f>
        <v>24585.360643774446</v>
      </c>
      <c r="H115" s="675">
        <f t="shared" si="2"/>
        <v>534652.9093930875</v>
      </c>
    </row>
    <row r="116" spans="1:8">
      <c r="A116" s="650" t="s">
        <v>28</v>
      </c>
      <c r="B116" s="650" t="s">
        <v>9</v>
      </c>
      <c r="C116" s="755" t="s">
        <v>33</v>
      </c>
      <c r="D116" s="674">
        <f>'B2013 Wx Adj'!M92</f>
        <v>-568973.96137440845</v>
      </c>
      <c r="E116" s="675">
        <f>'B2013 Wx Adj'!P92</f>
        <v>37101.222255843153</v>
      </c>
      <c r="H116" s="675">
        <f t="shared" si="2"/>
        <v>-531872.73911856534</v>
      </c>
    </row>
    <row r="117" spans="1:8">
      <c r="A117" s="650" t="s">
        <v>28</v>
      </c>
      <c r="B117" s="650" t="s">
        <v>10</v>
      </c>
      <c r="C117" s="755" t="s">
        <v>33</v>
      </c>
      <c r="D117" s="674">
        <f>'B2013 Wx Adj'!M93</f>
        <v>783724.90606719162</v>
      </c>
      <c r="E117" s="675">
        <f>'B2013 Wx Adj'!P93</f>
        <v>137212.35718094034</v>
      </c>
      <c r="H117" s="675">
        <f t="shared" si="2"/>
        <v>920937.26324813196</v>
      </c>
    </row>
    <row r="118" spans="1:8">
      <c r="A118" s="650" t="s">
        <v>28</v>
      </c>
      <c r="B118" s="650" t="s">
        <v>11</v>
      </c>
      <c r="C118" s="755" t="s">
        <v>33</v>
      </c>
      <c r="D118" s="674">
        <f>'B2013 Wx Adj'!M94</f>
        <v>51408.745159722937</v>
      </c>
      <c r="E118" s="675">
        <f>'B2013 Wx Adj'!P94</f>
        <v>9159.0329555211865</v>
      </c>
      <c r="H118" s="675">
        <f t="shared" si="2"/>
        <v>60567.778115244124</v>
      </c>
    </row>
    <row r="119" spans="1:8">
      <c r="A119" s="650" t="s">
        <v>28</v>
      </c>
      <c r="B119" s="650" t="s">
        <v>12</v>
      </c>
      <c r="C119" s="755" t="s">
        <v>33</v>
      </c>
      <c r="D119" s="674">
        <f>'B2013 Wx Adj'!M95</f>
        <v>556208.7490151939</v>
      </c>
      <c r="E119" s="675">
        <f>'B2013 Wx Adj'!P95</f>
        <v>97133.313588799516</v>
      </c>
      <c r="H119" s="675">
        <f t="shared" si="2"/>
        <v>653342.06260399346</v>
      </c>
    </row>
    <row r="120" spans="1:8">
      <c r="A120" s="650" t="s">
        <v>28</v>
      </c>
      <c r="B120" s="650" t="s">
        <v>13</v>
      </c>
      <c r="C120" s="755" t="s">
        <v>33</v>
      </c>
      <c r="D120" s="674">
        <f>'B2013 Wx Adj'!M96</f>
        <v>-2256551.1867775847</v>
      </c>
      <c r="E120" s="675">
        <f>'B2013 Wx Adj'!P96</f>
        <v>-394519.86222098512</v>
      </c>
      <c r="H120" s="675">
        <f t="shared" si="2"/>
        <v>-2651071.0489985701</v>
      </c>
    </row>
    <row r="121" spans="1:8">
      <c r="A121" s="650" t="s">
        <v>28</v>
      </c>
      <c r="B121" s="650" t="s">
        <v>14</v>
      </c>
      <c r="C121" s="755" t="s">
        <v>33</v>
      </c>
      <c r="D121" s="674">
        <f>'B2013 Wx Adj'!M97</f>
        <v>-834782.92793217779</v>
      </c>
      <c r="E121" s="675">
        <f>'B2013 Wx Adj'!P97</f>
        <v>-167660.02997877818</v>
      </c>
      <c r="H121" s="675">
        <f t="shared" si="2"/>
        <v>-1002442.957910956</v>
      </c>
    </row>
    <row r="122" spans="1:8">
      <c r="A122" s="650" t="s">
        <v>28</v>
      </c>
      <c r="B122" s="650" t="s">
        <v>15</v>
      </c>
      <c r="C122" s="755" t="s">
        <v>33</v>
      </c>
      <c r="D122" s="674">
        <f>'B2013 Wx Adj'!M98</f>
        <v>-1199135.9879225977</v>
      </c>
      <c r="E122" s="675">
        <f>'B2013 Wx Adj'!P98</f>
        <v>-243620.76325427409</v>
      </c>
      <c r="H122" s="675">
        <f t="shared" si="2"/>
        <v>-1442756.7511768718</v>
      </c>
    </row>
    <row r="123" spans="1:8">
      <c r="A123" s="650" t="s">
        <v>28</v>
      </c>
      <c r="B123" s="650" t="s">
        <v>16</v>
      </c>
      <c r="C123" s="755" t="s">
        <v>33</v>
      </c>
      <c r="D123" s="674">
        <f>'B2013 Wx Adj'!M99</f>
        <v>513917.93670213455</v>
      </c>
      <c r="E123" s="675">
        <f>'B2013 Wx Adj'!P99</f>
        <v>81103.072365028216</v>
      </c>
      <c r="H123" s="675">
        <f t="shared" si="2"/>
        <v>595021.00906716275</v>
      </c>
    </row>
    <row r="124" spans="1:8">
      <c r="A124" s="650" t="s">
        <v>28</v>
      </c>
      <c r="B124" s="650" t="s">
        <v>17</v>
      </c>
      <c r="C124" s="755" t="s">
        <v>33</v>
      </c>
      <c r="D124" s="674">
        <f>'B2013 Wx Adj'!M100</f>
        <v>1924252.6702316867</v>
      </c>
      <c r="E124" s="675">
        <f>'B2013 Wx Adj'!P100</f>
        <v>183925.5560585566</v>
      </c>
      <c r="H124" s="675">
        <f t="shared" si="2"/>
        <v>2108178.2262902432</v>
      </c>
    </row>
    <row r="125" spans="1:8">
      <c r="A125" s="650" t="s">
        <v>29</v>
      </c>
      <c r="B125" s="650" t="s">
        <v>6</v>
      </c>
      <c r="C125" s="755" t="s">
        <v>33</v>
      </c>
      <c r="D125" s="674">
        <f>'B2013 Wx Adj'!M101</f>
        <v>-1323196.5548053433</v>
      </c>
      <c r="E125" s="675">
        <f>'B2013 Wx Adj'!P101</f>
        <v>-111137.366011334</v>
      </c>
      <c r="H125" s="675">
        <f t="shared" si="2"/>
        <v>-1434333.9208166772</v>
      </c>
    </row>
    <row r="126" spans="1:8">
      <c r="A126" s="650" t="s">
        <v>29</v>
      </c>
      <c r="B126" s="650" t="s">
        <v>7</v>
      </c>
      <c r="C126" s="755" t="s">
        <v>33</v>
      </c>
      <c r="D126" s="674">
        <f>'B2013 Wx Adj'!M102</f>
        <v>871822.62439134996</v>
      </c>
      <c r="E126" s="675">
        <f>'B2013 Wx Adj'!P102</f>
        <v>77324.445744049444</v>
      </c>
      <c r="H126" s="675">
        <f t="shared" si="2"/>
        <v>949147.07013539947</v>
      </c>
    </row>
    <row r="127" spans="1:8">
      <c r="A127" s="650" t="s">
        <v>29</v>
      </c>
      <c r="B127" s="650" t="s">
        <v>8</v>
      </c>
      <c r="C127" s="755" t="s">
        <v>33</v>
      </c>
      <c r="D127" s="674">
        <f>'B2013 Wx Adj'!M103</f>
        <v>-7904.2108014822425</v>
      </c>
      <c r="E127" s="675">
        <f>'B2013 Wx Adj'!P103</f>
        <v>22842.871586133126</v>
      </c>
      <c r="H127" s="675">
        <f t="shared" si="2"/>
        <v>14938.660784650883</v>
      </c>
    </row>
    <row r="128" spans="1:8">
      <c r="A128" s="650" t="s">
        <v>29</v>
      </c>
      <c r="B128" s="650" t="s">
        <v>9</v>
      </c>
      <c r="C128" s="755" t="s">
        <v>33</v>
      </c>
      <c r="D128" s="674">
        <f>'B2013 Wx Adj'!M104</f>
        <v>171485.35167686149</v>
      </c>
      <c r="E128" s="675">
        <f>'B2013 Wx Adj'!P104</f>
        <v>41828.208969618783</v>
      </c>
      <c r="H128" s="675">
        <f t="shared" si="2"/>
        <v>213313.56064648027</v>
      </c>
    </row>
    <row r="129" spans="1:8">
      <c r="A129" s="650" t="s">
        <v>29</v>
      </c>
      <c r="B129" s="650" t="s">
        <v>10</v>
      </c>
      <c r="C129" s="755" t="s">
        <v>33</v>
      </c>
      <c r="D129" s="674">
        <f>'B2013 Wx Adj'!M105</f>
        <v>-55334.130382016076</v>
      </c>
      <c r="E129" s="675">
        <f>'B2013 Wx Adj'!P105</f>
        <v>-17963.450774392964</v>
      </c>
      <c r="H129" s="675">
        <f t="shared" si="2"/>
        <v>-73297.58115640904</v>
      </c>
    </row>
    <row r="130" spans="1:8">
      <c r="A130" s="650" t="s">
        <v>29</v>
      </c>
      <c r="B130" s="650" t="s">
        <v>11</v>
      </c>
      <c r="C130" s="755" t="s">
        <v>33</v>
      </c>
      <c r="D130" s="674">
        <f>'B2013 Wx Adj'!M106</f>
        <v>-1638513.1044517893</v>
      </c>
      <c r="E130" s="675">
        <f>'B2013 Wx Adj'!P106</f>
        <v>-293787.65651289449</v>
      </c>
      <c r="H130" s="675">
        <f t="shared" ref="H130:H184" si="3">D130+E130</f>
        <v>-1932300.7609646837</v>
      </c>
    </row>
    <row r="131" spans="1:8">
      <c r="A131" s="650" t="s">
        <v>29</v>
      </c>
      <c r="B131" s="650" t="s">
        <v>12</v>
      </c>
      <c r="C131" s="755" t="s">
        <v>33</v>
      </c>
      <c r="D131" s="674">
        <f>'B2013 Wx Adj'!M107</f>
        <v>-1205930.5489104453</v>
      </c>
      <c r="E131" s="675">
        <f>'B2013 Wx Adj'!P107</f>
        <v>-211910.97369301924</v>
      </c>
      <c r="H131" s="675">
        <f t="shared" si="3"/>
        <v>-1417841.5226034645</v>
      </c>
    </row>
    <row r="132" spans="1:8">
      <c r="A132" s="650" t="s">
        <v>29</v>
      </c>
      <c r="B132" s="650" t="s">
        <v>13</v>
      </c>
      <c r="C132" s="755" t="s">
        <v>33</v>
      </c>
      <c r="D132" s="674">
        <f>'B2013 Wx Adj'!M108</f>
        <v>-763556.38709777745</v>
      </c>
      <c r="E132" s="675">
        <f>'B2013 Wx Adj'!P108</f>
        <v>-134411.14094366721</v>
      </c>
      <c r="H132" s="675">
        <f t="shared" si="3"/>
        <v>-897967.52804144472</v>
      </c>
    </row>
    <row r="133" spans="1:8">
      <c r="A133" s="650" t="s">
        <v>29</v>
      </c>
      <c r="B133" s="650" t="s">
        <v>14</v>
      </c>
      <c r="C133" s="755" t="s">
        <v>33</v>
      </c>
      <c r="D133" s="674">
        <f>'B2013 Wx Adj'!M109</f>
        <v>-161929.58971453991</v>
      </c>
      <c r="E133" s="675">
        <f>'B2013 Wx Adj'!P109</f>
        <v>-27802.551837249906</v>
      </c>
      <c r="H133" s="675">
        <f t="shared" si="3"/>
        <v>-189732.14155178983</v>
      </c>
    </row>
    <row r="134" spans="1:8">
      <c r="A134" s="650" t="s">
        <v>29</v>
      </c>
      <c r="B134" s="650" t="s">
        <v>15</v>
      </c>
      <c r="C134" s="755" t="s">
        <v>33</v>
      </c>
      <c r="D134" s="674">
        <f>'B2013 Wx Adj'!M110</f>
        <v>884206.71897532383</v>
      </c>
      <c r="E134" s="675">
        <f>'B2013 Wx Adj'!P110</f>
        <v>210877.94542899652</v>
      </c>
      <c r="H134" s="675">
        <f t="shared" si="3"/>
        <v>1095084.6644043203</v>
      </c>
    </row>
    <row r="135" spans="1:8">
      <c r="A135" s="650" t="s">
        <v>29</v>
      </c>
      <c r="B135" s="650" t="s">
        <v>16</v>
      </c>
      <c r="C135" s="755" t="s">
        <v>33</v>
      </c>
      <c r="D135" s="674">
        <f>'B2013 Wx Adj'!M111</f>
        <v>-379935.10301506321</v>
      </c>
      <c r="E135" s="675">
        <f>'B2013 Wx Adj'!P111</f>
        <v>77689.50664628479</v>
      </c>
      <c r="H135" s="675">
        <f t="shared" si="3"/>
        <v>-302245.59636877844</v>
      </c>
    </row>
    <row r="136" spans="1:8">
      <c r="A136" s="650" t="s">
        <v>29</v>
      </c>
      <c r="B136" s="650" t="s">
        <v>17</v>
      </c>
      <c r="C136" s="755" t="s">
        <v>33</v>
      </c>
      <c r="D136" s="674">
        <f>'B2013 Wx Adj'!M112</f>
        <v>1231112.9363540774</v>
      </c>
      <c r="E136" s="675">
        <f>'B2013 Wx Adj'!P112</f>
        <v>101699.11878153041</v>
      </c>
      <c r="H136" s="675">
        <f t="shared" si="3"/>
        <v>1332812.0551356077</v>
      </c>
    </row>
    <row r="137" spans="1:8">
      <c r="A137" s="650" t="s">
        <v>30</v>
      </c>
      <c r="B137" s="650" t="s">
        <v>6</v>
      </c>
      <c r="C137" s="755" t="s">
        <v>33</v>
      </c>
      <c r="D137" s="674">
        <f>'B2013 Wx Adj'!M113</f>
        <v>364116.47525316256</v>
      </c>
      <c r="E137" s="675">
        <f>'B2013 Wx Adj'!P113</f>
        <v>39207.959501890393</v>
      </c>
      <c r="H137" s="675">
        <f t="shared" si="3"/>
        <v>403324.43475505296</v>
      </c>
    </row>
    <row r="138" spans="1:8">
      <c r="A138" s="650" t="s">
        <v>30</v>
      </c>
      <c r="B138" s="650" t="s">
        <v>7</v>
      </c>
      <c r="C138" s="755" t="s">
        <v>33</v>
      </c>
      <c r="D138" s="674">
        <f>'B2013 Wx Adj'!M114</f>
        <v>-240427.09091103051</v>
      </c>
      <c r="E138" s="675">
        <f>'B2013 Wx Adj'!P114</f>
        <v>-26190.267925209839</v>
      </c>
      <c r="H138" s="675">
        <f t="shared" si="3"/>
        <v>-266617.35883624037</v>
      </c>
    </row>
    <row r="139" spans="1:8">
      <c r="A139" s="650" t="s">
        <v>30</v>
      </c>
      <c r="B139" s="650" t="s">
        <v>8</v>
      </c>
      <c r="C139" s="755" t="s">
        <v>33</v>
      </c>
      <c r="D139" s="674">
        <f>'B2013 Wx Adj'!M115</f>
        <v>405465.96402438171</v>
      </c>
      <c r="E139" s="675">
        <f>'B2013 Wx Adj'!P115</f>
        <v>10457.590842660413</v>
      </c>
      <c r="H139" s="675">
        <f t="shared" si="3"/>
        <v>415923.55486704211</v>
      </c>
    </row>
    <row r="140" spans="1:8">
      <c r="A140" s="650" t="s">
        <v>30</v>
      </c>
      <c r="B140" s="650" t="s">
        <v>9</v>
      </c>
      <c r="C140" s="755" t="s">
        <v>33</v>
      </c>
      <c r="D140" s="674">
        <f>'B2013 Wx Adj'!M116</f>
        <v>496429.93127853022</v>
      </c>
      <c r="E140" s="675">
        <f>'B2013 Wx Adj'!P116</f>
        <v>128895.39387961356</v>
      </c>
      <c r="H140" s="675">
        <f t="shared" si="3"/>
        <v>625325.32515814377</v>
      </c>
    </row>
    <row r="141" spans="1:8">
      <c r="A141" s="650" t="s">
        <v>30</v>
      </c>
      <c r="B141" s="650" t="s">
        <v>10</v>
      </c>
      <c r="C141" s="755" t="s">
        <v>33</v>
      </c>
      <c r="D141" s="674">
        <f>'B2013 Wx Adj'!M117</f>
        <v>361592.73508020438</v>
      </c>
      <c r="E141" s="675">
        <f>'B2013 Wx Adj'!P117</f>
        <v>49685.003013128386</v>
      </c>
      <c r="H141" s="675">
        <f t="shared" si="3"/>
        <v>411277.73809333274</v>
      </c>
    </row>
    <row r="142" spans="1:8">
      <c r="A142" s="650" t="s">
        <v>30</v>
      </c>
      <c r="B142" s="650" t="s">
        <v>11</v>
      </c>
      <c r="C142" s="755" t="s">
        <v>33</v>
      </c>
      <c r="D142" s="674">
        <f>'B2013 Wx Adj'!M118</f>
        <v>-1691910.7234337847</v>
      </c>
      <c r="E142" s="675">
        <f>'B2013 Wx Adj'!P118</f>
        <v>-318369.20545340906</v>
      </c>
      <c r="H142" s="675">
        <f t="shared" si="3"/>
        <v>-2010279.9288871938</v>
      </c>
    </row>
    <row r="143" spans="1:8">
      <c r="A143" s="650" t="s">
        <v>30</v>
      </c>
      <c r="B143" s="650" t="s">
        <v>12</v>
      </c>
      <c r="C143" s="755" t="s">
        <v>33</v>
      </c>
      <c r="D143" s="674">
        <f>'B2013 Wx Adj'!M119</f>
        <v>670844.21602726623</v>
      </c>
      <c r="E143" s="675">
        <f>'B2013 Wx Adj'!P119</f>
        <v>118755.66715493405</v>
      </c>
      <c r="H143" s="675">
        <f t="shared" si="3"/>
        <v>789599.88318220025</v>
      </c>
    </row>
    <row r="144" spans="1:8">
      <c r="A144" s="650" t="s">
        <v>30</v>
      </c>
      <c r="B144" s="650" t="s">
        <v>13</v>
      </c>
      <c r="C144" s="755" t="s">
        <v>33</v>
      </c>
      <c r="D144" s="674">
        <f>'B2013 Wx Adj'!M120</f>
        <v>2026039.9965026537</v>
      </c>
      <c r="E144" s="675">
        <f>'B2013 Wx Adj'!P120</f>
        <v>360870.54583466728</v>
      </c>
      <c r="H144" s="675">
        <f t="shared" si="3"/>
        <v>2386910.5423373207</v>
      </c>
    </row>
    <row r="145" spans="1:8">
      <c r="A145" s="650" t="s">
        <v>30</v>
      </c>
      <c r="B145" s="650" t="s">
        <v>14</v>
      </c>
      <c r="C145" s="755" t="s">
        <v>33</v>
      </c>
      <c r="D145" s="674">
        <f>'B2013 Wx Adj'!M121</f>
        <v>-123086.19532656357</v>
      </c>
      <c r="E145" s="675">
        <f>'B2013 Wx Adj'!P121</f>
        <v>-27637.164423560269</v>
      </c>
      <c r="H145" s="675">
        <f t="shared" si="3"/>
        <v>-150723.35975012384</v>
      </c>
    </row>
    <row r="146" spans="1:8">
      <c r="A146" s="650" t="s">
        <v>30</v>
      </c>
      <c r="B146" s="650" t="s">
        <v>15</v>
      </c>
      <c r="C146" s="755" t="s">
        <v>33</v>
      </c>
      <c r="D146" s="674">
        <f>'B2013 Wx Adj'!M122</f>
        <v>-1075432.967904581</v>
      </c>
      <c r="E146" s="675">
        <f>'B2013 Wx Adj'!P122</f>
        <v>-206467.9773614216</v>
      </c>
      <c r="H146" s="675">
        <f t="shared" si="3"/>
        <v>-1281900.9452660026</v>
      </c>
    </row>
    <row r="147" spans="1:8">
      <c r="A147" s="650" t="s">
        <v>30</v>
      </c>
      <c r="B147" s="650" t="s">
        <v>16</v>
      </c>
      <c r="C147" s="755" t="s">
        <v>33</v>
      </c>
      <c r="D147" s="674">
        <f>'B2013 Wx Adj'!M123</f>
        <v>636129.09634100099</v>
      </c>
      <c r="E147" s="675">
        <f>'B2013 Wx Adj'!P123</f>
        <v>173212.68037060273</v>
      </c>
      <c r="H147" s="675">
        <f t="shared" si="3"/>
        <v>809341.77671160374</v>
      </c>
    </row>
    <row r="148" spans="1:8">
      <c r="A148" s="650" t="s">
        <v>30</v>
      </c>
      <c r="B148" s="650" t="s">
        <v>17</v>
      </c>
      <c r="C148" s="755" t="s">
        <v>33</v>
      </c>
      <c r="D148" s="674">
        <f>'B2013 Wx Adj'!M124</f>
        <v>-787382.8536909105</v>
      </c>
      <c r="E148" s="675">
        <f>'B2013 Wx Adj'!P124</f>
        <v>-50961.148787528844</v>
      </c>
      <c r="H148" s="675">
        <f t="shared" si="3"/>
        <v>-838344.00247843936</v>
      </c>
    </row>
    <row r="149" spans="1:8">
      <c r="A149" s="650" t="s">
        <v>31</v>
      </c>
      <c r="B149" s="650" t="s">
        <v>6</v>
      </c>
      <c r="C149" s="755" t="s">
        <v>33</v>
      </c>
      <c r="D149" s="674">
        <f>'B2013 Wx Adj'!M125</f>
        <v>-4320515.9859288605</v>
      </c>
      <c r="E149" s="675">
        <f>'B2013 Wx Adj'!P125</f>
        <v>-472335.47652589617</v>
      </c>
      <c r="H149" s="675">
        <f t="shared" si="3"/>
        <v>-4792851.4624547567</v>
      </c>
    </row>
    <row r="150" spans="1:8">
      <c r="A150" s="650" t="s">
        <v>31</v>
      </c>
      <c r="B150" s="650" t="s">
        <v>7</v>
      </c>
      <c r="C150" s="755" t="s">
        <v>33</v>
      </c>
      <c r="D150" s="674">
        <f>'B2013 Wx Adj'!M126</f>
        <v>-4585625.9932946749</v>
      </c>
      <c r="E150" s="675">
        <f>'B2013 Wx Adj'!P126</f>
        <v>-399155.36885244196</v>
      </c>
      <c r="H150" s="675">
        <f t="shared" si="3"/>
        <v>-4984781.362147117</v>
      </c>
    </row>
    <row r="151" spans="1:8">
      <c r="A151" s="650" t="s">
        <v>31</v>
      </c>
      <c r="B151" s="650" t="s">
        <v>8</v>
      </c>
      <c r="C151" s="755" t="s">
        <v>33</v>
      </c>
      <c r="D151" s="674">
        <f>'B2013 Wx Adj'!M127</f>
        <v>-1142725.8548906338</v>
      </c>
      <c r="E151" s="675">
        <f>'B2013 Wx Adj'!P127</f>
        <v>-4125.9909899287668</v>
      </c>
      <c r="H151" s="675">
        <f t="shared" si="3"/>
        <v>-1146851.8458805627</v>
      </c>
    </row>
    <row r="152" spans="1:8">
      <c r="A152" s="650" t="s">
        <v>31</v>
      </c>
      <c r="B152" s="650" t="s">
        <v>9</v>
      </c>
      <c r="C152" s="755" t="s">
        <v>33</v>
      </c>
      <c r="D152" s="674">
        <f>'B2013 Wx Adj'!M128</f>
        <v>572458.47452015302</v>
      </c>
      <c r="E152" s="675">
        <f>'B2013 Wx Adj'!P128</f>
        <v>73833.885187770196</v>
      </c>
      <c r="H152" s="675">
        <f t="shared" si="3"/>
        <v>646292.35970792326</v>
      </c>
    </row>
    <row r="153" spans="1:8">
      <c r="A153" s="650" t="s">
        <v>31</v>
      </c>
      <c r="B153" s="650" t="s">
        <v>10</v>
      </c>
      <c r="C153" s="755" t="s">
        <v>33</v>
      </c>
      <c r="D153" s="674">
        <f>'B2013 Wx Adj'!M129</f>
        <v>-253596.59295821752</v>
      </c>
      <c r="E153" s="675">
        <f>'B2013 Wx Adj'!P129</f>
        <v>-72914.336484394822</v>
      </c>
      <c r="H153" s="675">
        <f t="shared" si="3"/>
        <v>-326510.92944261234</v>
      </c>
    </row>
    <row r="154" spans="1:8">
      <c r="A154" s="650" t="s">
        <v>31</v>
      </c>
      <c r="B154" s="650" t="s">
        <v>11</v>
      </c>
      <c r="C154" s="755" t="s">
        <v>33</v>
      </c>
      <c r="D154" s="674">
        <f>'B2013 Wx Adj'!M130</f>
        <v>-1095129.737646163</v>
      </c>
      <c r="E154" s="675">
        <f>'B2013 Wx Adj'!P130</f>
        <v>-197340.48689920653</v>
      </c>
      <c r="H154" s="675">
        <f t="shared" si="3"/>
        <v>-1292470.2245453694</v>
      </c>
    </row>
    <row r="155" spans="1:8">
      <c r="A155" s="650" t="s">
        <v>31</v>
      </c>
      <c r="B155" s="650" t="s">
        <v>12</v>
      </c>
      <c r="C155" s="755" t="s">
        <v>33</v>
      </c>
      <c r="D155" s="674">
        <f>'B2013 Wx Adj'!M131</f>
        <v>-1273026.3483656058</v>
      </c>
      <c r="E155" s="675">
        <f>'B2013 Wx Adj'!P131</f>
        <v>-224567.59716986388</v>
      </c>
      <c r="H155" s="675">
        <f t="shared" si="3"/>
        <v>-1497593.9455354698</v>
      </c>
    </row>
    <row r="156" spans="1:8">
      <c r="A156" s="650" t="s">
        <v>31</v>
      </c>
      <c r="B156" s="650" t="s">
        <v>13</v>
      </c>
      <c r="C156" s="755" t="s">
        <v>33</v>
      </c>
      <c r="D156" s="674">
        <f>'B2013 Wx Adj'!M132</f>
        <v>-997547.73465075891</v>
      </c>
      <c r="E156" s="675">
        <f>'B2013 Wx Adj'!P132</f>
        <v>-176460.2636396967</v>
      </c>
      <c r="H156" s="675">
        <f t="shared" si="3"/>
        <v>-1174007.9982904557</v>
      </c>
    </row>
    <row r="157" spans="1:8">
      <c r="A157" s="650" t="s">
        <v>31</v>
      </c>
      <c r="B157" s="650" t="s">
        <v>14</v>
      </c>
      <c r="C157" s="755" t="s">
        <v>33</v>
      </c>
      <c r="D157" s="674">
        <f>'B2013 Wx Adj'!M133</f>
        <v>-1533293.9980198771</v>
      </c>
      <c r="E157" s="675">
        <f>'B2013 Wx Adj'!P133</f>
        <v>-291396.83802680741</v>
      </c>
      <c r="H157" s="675">
        <f t="shared" si="3"/>
        <v>-1824690.8360466845</v>
      </c>
    </row>
    <row r="158" spans="1:8">
      <c r="A158" s="650" t="s">
        <v>31</v>
      </c>
      <c r="B158" s="650" t="s">
        <v>15</v>
      </c>
      <c r="C158" s="755" t="s">
        <v>33</v>
      </c>
      <c r="D158" s="674">
        <f>'B2013 Wx Adj'!M134</f>
        <v>-417254.47458129644</v>
      </c>
      <c r="E158" s="675">
        <f>'B2013 Wx Adj'!P134</f>
        <v>-70697.133029745921</v>
      </c>
      <c r="H158" s="675">
        <f t="shared" si="3"/>
        <v>-487951.60761104233</v>
      </c>
    </row>
    <row r="159" spans="1:8">
      <c r="A159" s="650" t="s">
        <v>31</v>
      </c>
      <c r="B159" s="650" t="s">
        <v>16</v>
      </c>
      <c r="C159" s="755" t="s">
        <v>33</v>
      </c>
      <c r="D159" s="674">
        <f>'B2013 Wx Adj'!M135</f>
        <v>234537.84206220286</v>
      </c>
      <c r="E159" s="675">
        <f>'B2013 Wx Adj'!P135</f>
        <v>-39366.011589766153</v>
      </c>
      <c r="H159" s="675">
        <f t="shared" si="3"/>
        <v>195171.8304724367</v>
      </c>
    </row>
    <row r="160" spans="1:8">
      <c r="A160" s="650" t="s">
        <v>31</v>
      </c>
      <c r="B160" s="650" t="s">
        <v>17</v>
      </c>
      <c r="C160" s="755" t="s">
        <v>33</v>
      </c>
      <c r="D160" s="674">
        <f>'B2013 Wx Adj'!M136</f>
        <v>-3369372.6830844111</v>
      </c>
      <c r="E160" s="675">
        <f>'B2013 Wx Adj'!P136</f>
        <v>-317801.45588629128</v>
      </c>
      <c r="H160" s="675">
        <f t="shared" si="3"/>
        <v>-3687174.1389707024</v>
      </c>
    </row>
    <row r="161" spans="1:8">
      <c r="A161" s="650" t="s">
        <v>49</v>
      </c>
      <c r="B161" s="650" t="s">
        <v>6</v>
      </c>
      <c r="C161" s="755" t="s">
        <v>33</v>
      </c>
      <c r="D161" s="674">
        <f>'B2013 Wx Adj'!M137</f>
        <v>-1742082.6489889068</v>
      </c>
      <c r="E161" s="675">
        <f>'B2013 Wx Adj'!P137</f>
        <v>-150680.7329996507</v>
      </c>
      <c r="H161" s="675">
        <f t="shared" si="3"/>
        <v>-1892763.3819885575</v>
      </c>
    </row>
    <row r="162" spans="1:8">
      <c r="A162" s="650" t="s">
        <v>49</v>
      </c>
      <c r="B162" s="650" t="s">
        <v>7</v>
      </c>
      <c r="C162" s="755" t="s">
        <v>33</v>
      </c>
      <c r="D162" s="674">
        <f>'B2013 Wx Adj'!M138</f>
        <v>-874504.83883280517</v>
      </c>
      <c r="E162" s="675">
        <f>'B2013 Wx Adj'!P138</f>
        <v>-89912.780359314187</v>
      </c>
      <c r="H162" s="675">
        <f t="shared" si="3"/>
        <v>-964417.61919211934</v>
      </c>
    </row>
    <row r="163" spans="1:8">
      <c r="A163" s="650" t="s">
        <v>49</v>
      </c>
      <c r="B163" s="650" t="s">
        <v>8</v>
      </c>
      <c r="C163" s="755" t="s">
        <v>33</v>
      </c>
      <c r="D163" s="674">
        <f>'B2013 Wx Adj'!M139</f>
        <v>439192.68961190834</v>
      </c>
      <c r="E163" s="675">
        <f>'B2013 Wx Adj'!P139</f>
        <v>12614.685975040891</v>
      </c>
      <c r="H163" s="675">
        <f t="shared" si="3"/>
        <v>451807.37558694923</v>
      </c>
    </row>
    <row r="164" spans="1:8">
      <c r="A164" s="650" t="s">
        <v>49</v>
      </c>
      <c r="B164" s="650" t="s">
        <v>9</v>
      </c>
      <c r="C164" s="755" t="s">
        <v>33</v>
      </c>
      <c r="D164" s="674">
        <f>'B2013 Wx Adj'!M140</f>
        <v>-972522.29827735689</v>
      </c>
      <c r="E164" s="675">
        <f>'B2013 Wx Adj'!P140</f>
        <v>-307335.3737242184</v>
      </c>
      <c r="H164" s="675">
        <f t="shared" si="3"/>
        <v>-1279857.6720015754</v>
      </c>
    </row>
    <row r="165" spans="1:8">
      <c r="A165" s="650" t="s">
        <v>49</v>
      </c>
      <c r="B165" s="650" t="s">
        <v>10</v>
      </c>
      <c r="C165" s="755" t="s">
        <v>33</v>
      </c>
      <c r="D165" s="674">
        <f>'B2013 Wx Adj'!M141</f>
        <v>559765.49936929869</v>
      </c>
      <c r="E165" s="675">
        <f>'B2013 Wx Adj'!P141</f>
        <v>128059.65576878781</v>
      </c>
      <c r="H165" s="675">
        <f t="shared" si="3"/>
        <v>687825.15513808653</v>
      </c>
    </row>
    <row r="166" spans="1:8">
      <c r="A166" s="650" t="s">
        <v>49</v>
      </c>
      <c r="B166" s="650" t="s">
        <v>11</v>
      </c>
      <c r="C166" s="755" t="s">
        <v>33</v>
      </c>
      <c r="D166" s="674">
        <f>'B2013 Wx Adj'!M142</f>
        <v>-2598408.2919034404</v>
      </c>
      <c r="E166" s="675">
        <f>'B2013 Wx Adj'!P142</f>
        <v>-467757.41730094881</v>
      </c>
      <c r="H166" s="675">
        <f t="shared" si="3"/>
        <v>-3066165.7092043892</v>
      </c>
    </row>
    <row r="167" spans="1:8">
      <c r="A167" s="650" t="s">
        <v>49</v>
      </c>
      <c r="B167" s="650" t="s">
        <v>12</v>
      </c>
      <c r="C167" s="755" t="s">
        <v>33</v>
      </c>
      <c r="D167" s="674">
        <f>'B2013 Wx Adj'!M143</f>
        <v>-540110.83766182454</v>
      </c>
      <c r="E167" s="675">
        <f>'B2013 Wx Adj'!P143</f>
        <v>-95248.775830600454</v>
      </c>
      <c r="H167" s="675">
        <f t="shared" si="3"/>
        <v>-635359.61349242495</v>
      </c>
    </row>
    <row r="168" spans="1:8">
      <c r="A168" s="650" t="s">
        <v>49</v>
      </c>
      <c r="B168" s="650" t="s">
        <v>13</v>
      </c>
      <c r="C168" s="755" t="s">
        <v>33</v>
      </c>
      <c r="D168" s="674">
        <f>'B2013 Wx Adj'!M144</f>
        <v>-2698337.7376036271</v>
      </c>
      <c r="E168" s="675">
        <f>'B2013 Wx Adj'!P144</f>
        <v>-477171.99038011197</v>
      </c>
      <c r="H168" s="675">
        <f t="shared" si="3"/>
        <v>-3175509.7279837392</v>
      </c>
    </row>
    <row r="169" spans="1:8">
      <c r="A169" s="650" t="s">
        <v>49</v>
      </c>
      <c r="B169" s="650" t="s">
        <v>14</v>
      </c>
      <c r="C169" s="755" t="s">
        <v>33</v>
      </c>
      <c r="D169" s="674">
        <f>'B2013 Wx Adj'!M145</f>
        <v>1525123.751274891</v>
      </c>
      <c r="E169" s="675">
        <f>'B2013 Wx Adj'!P145</f>
        <v>290879.93497132708</v>
      </c>
      <c r="H169" s="675">
        <f t="shared" si="3"/>
        <v>1816003.6862462182</v>
      </c>
    </row>
    <row r="170" spans="1:8">
      <c r="A170" s="650" t="s">
        <v>49</v>
      </c>
      <c r="B170" s="650" t="s">
        <v>15</v>
      </c>
      <c r="C170" s="755" t="s">
        <v>33</v>
      </c>
      <c r="D170" s="674">
        <f>'B2013 Wx Adj'!M146</f>
        <v>1613556.4534245401</v>
      </c>
      <c r="E170" s="675">
        <f>'B2013 Wx Adj'!P146</f>
        <v>386792.10939093836</v>
      </c>
      <c r="H170" s="675">
        <f t="shared" si="3"/>
        <v>2000348.5628154785</v>
      </c>
    </row>
    <row r="171" spans="1:8">
      <c r="A171" s="650" t="s">
        <v>49</v>
      </c>
      <c r="B171" s="650" t="s">
        <v>16</v>
      </c>
      <c r="C171" s="755" t="s">
        <v>33</v>
      </c>
      <c r="D171" s="674">
        <f>'B2013 Wx Adj'!M147</f>
        <v>288569.1810124336</v>
      </c>
      <c r="E171" s="675">
        <f>'B2013 Wx Adj'!P147</f>
        <v>14397.723872608685</v>
      </c>
      <c r="H171" s="675">
        <f t="shared" si="3"/>
        <v>302966.90488504228</v>
      </c>
    </row>
    <row r="172" spans="1:8">
      <c r="A172" s="650" t="s">
        <v>49</v>
      </c>
      <c r="B172" s="650" t="s">
        <v>17</v>
      </c>
      <c r="C172" s="755" t="s">
        <v>33</v>
      </c>
      <c r="D172" s="674">
        <f>'B2013 Wx Adj'!M148</f>
        <v>2091903.6427294109</v>
      </c>
      <c r="E172" s="675">
        <f>'B2013 Wx Adj'!P148</f>
        <v>191183.31469219975</v>
      </c>
      <c r="H172" s="675">
        <f t="shared" si="3"/>
        <v>2283086.9574216106</v>
      </c>
    </row>
    <row r="173" spans="1:8">
      <c r="A173" s="650" t="s">
        <v>50</v>
      </c>
      <c r="B173" s="650" t="s">
        <v>6</v>
      </c>
      <c r="C173" s="755" t="s">
        <v>33</v>
      </c>
      <c r="D173" s="674">
        <f>'B2013 Wx Adj'!M149</f>
        <v>3566597.2908567362</v>
      </c>
      <c r="E173" s="675">
        <f>'B2013 Wx Adj'!P149</f>
        <v>369775.70095231751</v>
      </c>
      <c r="H173" s="675">
        <f t="shared" si="3"/>
        <v>3936372.9918090538</v>
      </c>
    </row>
    <row r="174" spans="1:8">
      <c r="A174" s="650" t="s">
        <v>50</v>
      </c>
      <c r="B174" s="650" t="s">
        <v>7</v>
      </c>
      <c r="C174" s="755" t="s">
        <v>33</v>
      </c>
      <c r="D174" s="674">
        <f>'B2013 Wx Adj'!M150</f>
        <v>2579931.0165921617</v>
      </c>
      <c r="E174" s="675">
        <f>'B2013 Wx Adj'!P150</f>
        <v>215888.50998482207</v>
      </c>
      <c r="H174" s="675">
        <f t="shared" si="3"/>
        <v>2795819.5265769837</v>
      </c>
    </row>
    <row r="175" spans="1:8">
      <c r="A175" s="650" t="s">
        <v>50</v>
      </c>
      <c r="B175" s="650" t="s">
        <v>8</v>
      </c>
      <c r="C175" s="755" t="s">
        <v>33</v>
      </c>
      <c r="D175" s="674">
        <f>'B2013 Wx Adj'!M151</f>
        <v>1009092.1752081974</v>
      </c>
      <c r="E175" s="675">
        <f>'B2013 Wx Adj'!P151</f>
        <v>-39063.162122340502</v>
      </c>
      <c r="H175" s="675">
        <f t="shared" si="3"/>
        <v>970029.01308585692</v>
      </c>
    </row>
    <row r="176" spans="1:8">
      <c r="A176" s="650" t="s">
        <v>50</v>
      </c>
      <c r="B176" s="650" t="s">
        <v>9</v>
      </c>
      <c r="C176" s="755" t="s">
        <v>33</v>
      </c>
      <c r="D176" s="674">
        <f>'B2013 Wx Adj'!M152</f>
        <v>-287057.77056786726</v>
      </c>
      <c r="E176" s="675">
        <f>'B2013 Wx Adj'!P152</f>
        <v>-196323.21731990509</v>
      </c>
      <c r="H176" s="675">
        <f t="shared" si="3"/>
        <v>-483380.98788777238</v>
      </c>
    </row>
    <row r="177" spans="1:8">
      <c r="A177" s="650" t="s">
        <v>50</v>
      </c>
      <c r="B177" s="650" t="s">
        <v>10</v>
      </c>
      <c r="C177" s="755" t="s">
        <v>33</v>
      </c>
      <c r="D177" s="674">
        <f>'B2013 Wx Adj'!M153</f>
        <v>-1870849.0809476126</v>
      </c>
      <c r="E177" s="675">
        <f>'B2013 Wx Adj'!P153</f>
        <v>-373332.51469261176</v>
      </c>
      <c r="H177" s="675">
        <f t="shared" si="3"/>
        <v>-2244181.5956402244</v>
      </c>
    </row>
    <row r="178" spans="1:8">
      <c r="A178" s="650" t="s">
        <v>50</v>
      </c>
      <c r="B178" s="650" t="s">
        <v>11</v>
      </c>
      <c r="C178" s="755" t="s">
        <v>33</v>
      </c>
      <c r="D178" s="674">
        <f>'B2013 Wx Adj'!M154</f>
        <v>598749.0075622797</v>
      </c>
      <c r="E178" s="675">
        <f>'B2013 Wx Adj'!P154</f>
        <v>109031.66573749919</v>
      </c>
      <c r="H178" s="675">
        <f t="shared" si="3"/>
        <v>707780.67329977895</v>
      </c>
    </row>
    <row r="179" spans="1:8">
      <c r="A179" s="650" t="s">
        <v>50</v>
      </c>
      <c r="B179" s="650" t="s">
        <v>12</v>
      </c>
      <c r="C179" s="755" t="s">
        <v>33</v>
      </c>
      <c r="D179" s="674">
        <f>'B2013 Wx Adj'!M155</f>
        <v>2673.8168972598428</v>
      </c>
      <c r="E179" s="675">
        <f>'B2013 Wx Adj'!P155</f>
        <v>472.30133384373596</v>
      </c>
      <c r="H179" s="675">
        <f t="shared" si="3"/>
        <v>3146.1182311035786</v>
      </c>
    </row>
    <row r="180" spans="1:8">
      <c r="A180" s="650" t="s">
        <v>50</v>
      </c>
      <c r="B180" s="650" t="s">
        <v>13</v>
      </c>
      <c r="C180" s="755" t="s">
        <v>33</v>
      </c>
      <c r="D180" s="674">
        <f>'B2013 Wx Adj'!M156</f>
        <v>488490.04718299577</v>
      </c>
      <c r="E180" s="675">
        <f>'B2013 Wx Adj'!P156</f>
        <v>86473.015079891426</v>
      </c>
      <c r="H180" s="675">
        <f t="shared" si="3"/>
        <v>574963.06226288714</v>
      </c>
    </row>
    <row r="181" spans="1:8">
      <c r="A181" s="650" t="s">
        <v>50</v>
      </c>
      <c r="B181" s="650" t="s">
        <v>14</v>
      </c>
      <c r="C181" s="755" t="s">
        <v>33</v>
      </c>
      <c r="D181" s="674">
        <f>'B2013 Wx Adj'!M157</f>
        <v>-115412.99151403857</v>
      </c>
      <c r="E181" s="675">
        <f>'B2013 Wx Adj'!P157</f>
        <v>-29075.789377953952</v>
      </c>
      <c r="H181" s="675">
        <f t="shared" si="3"/>
        <v>-144488.78089199253</v>
      </c>
    </row>
    <row r="182" spans="1:8">
      <c r="A182" s="650" t="s">
        <v>50</v>
      </c>
      <c r="B182" s="650" t="s">
        <v>15</v>
      </c>
      <c r="C182" s="755" t="s">
        <v>33</v>
      </c>
      <c r="D182" s="674">
        <f>'B2013 Wx Adj'!M158</f>
        <v>214752.6984715556</v>
      </c>
      <c r="E182" s="675">
        <f>'B2013 Wx Adj'!P158</f>
        <v>47627.535917366498</v>
      </c>
      <c r="H182" s="675">
        <f t="shared" si="3"/>
        <v>262380.23438892211</v>
      </c>
    </row>
    <row r="183" spans="1:8">
      <c r="A183" s="650" t="s">
        <v>50</v>
      </c>
      <c r="B183" s="650" t="s">
        <v>16</v>
      </c>
      <c r="C183" s="755" t="s">
        <v>33</v>
      </c>
      <c r="D183" s="674">
        <f>'B2013 Wx Adj'!M159</f>
        <v>121065.74233670346</v>
      </c>
      <c r="E183" s="675">
        <f>'B2013 Wx Adj'!P159</f>
        <v>115662.86326725662</v>
      </c>
      <c r="H183" s="675">
        <f t="shared" si="3"/>
        <v>236728.60560396008</v>
      </c>
    </row>
    <row r="184" spans="1:8">
      <c r="A184" s="650" t="s">
        <v>50</v>
      </c>
      <c r="B184" s="650" t="s">
        <v>17</v>
      </c>
      <c r="C184" s="755" t="s">
        <v>33</v>
      </c>
      <c r="D184" s="674">
        <f>'B2013 Wx Adj'!M160</f>
        <v>1432768.1736176047</v>
      </c>
      <c r="E184" s="675">
        <f>'B2013 Wx Adj'!P160</f>
        <v>138374.70144303099</v>
      </c>
      <c r="H184" s="675">
        <f t="shared" si="3"/>
        <v>1571142.8750606356</v>
      </c>
    </row>
    <row r="186" spans="1:8">
      <c r="A186" s="647" t="s">
        <v>350</v>
      </c>
    </row>
    <row r="187" spans="1:8" s="676" customFormat="1">
      <c r="D187" s="677" t="s">
        <v>26</v>
      </c>
      <c r="E187" s="676" t="s">
        <v>1</v>
      </c>
      <c r="F187" s="676" t="s">
        <v>2</v>
      </c>
      <c r="G187" s="676" t="s">
        <v>174</v>
      </c>
      <c r="H187" s="676" t="s">
        <v>34</v>
      </c>
    </row>
    <row r="188" spans="1:8" s="676" customFormat="1">
      <c r="A188" s="679" t="s">
        <v>39</v>
      </c>
      <c r="B188" s="679" t="s">
        <v>184</v>
      </c>
      <c r="C188" s="679"/>
      <c r="D188" s="681">
        <f t="shared" ref="D188:G207" si="4">D8+D98</f>
        <v>244237928.94277349</v>
      </c>
      <c r="E188" s="681">
        <f t="shared" si="4"/>
        <v>123740858.49937318</v>
      </c>
      <c r="F188" s="681">
        <f t="shared" si="4"/>
        <v>41531891.060000002</v>
      </c>
      <c r="G188" s="681">
        <f t="shared" si="4"/>
        <v>2459581.5000000005</v>
      </c>
      <c r="H188" s="681">
        <f>SUM(D188:G188)</f>
        <v>411970260.00214666</v>
      </c>
    </row>
    <row r="189" spans="1:8" s="676" customFormat="1">
      <c r="A189" s="679" t="s">
        <v>40</v>
      </c>
      <c r="B189" s="679" t="s">
        <v>184</v>
      </c>
      <c r="C189" s="679"/>
      <c r="D189" s="681">
        <f t="shared" si="4"/>
        <v>246392481.92723775</v>
      </c>
      <c r="E189" s="681">
        <f t="shared" si="4"/>
        <v>127238322.79670665</v>
      </c>
      <c r="F189" s="681">
        <f t="shared" si="4"/>
        <v>41141372.030000009</v>
      </c>
      <c r="G189" s="681">
        <f t="shared" si="4"/>
        <v>2485503.9</v>
      </c>
      <c r="H189" s="681">
        <f t="shared" ref="H189:H190" si="5">SUM(D189:G189)</f>
        <v>417257680.65394443</v>
      </c>
    </row>
    <row r="190" spans="1:8" s="676" customFormat="1">
      <c r="A190" s="679" t="s">
        <v>41</v>
      </c>
      <c r="B190" s="679" t="s">
        <v>184</v>
      </c>
      <c r="C190" s="679"/>
      <c r="D190" s="681">
        <f t="shared" si="4"/>
        <v>254445187.63309497</v>
      </c>
      <c r="E190" s="681">
        <f t="shared" si="4"/>
        <v>128665103.86339146</v>
      </c>
      <c r="F190" s="681">
        <f t="shared" si="4"/>
        <v>42750042.109999985</v>
      </c>
      <c r="G190" s="681">
        <f t="shared" si="4"/>
        <v>2488324.16</v>
      </c>
      <c r="H190" s="681">
        <f t="shared" si="5"/>
        <v>428348657.76648647</v>
      </c>
    </row>
    <row r="191" spans="1:8">
      <c r="A191" s="650" t="s">
        <v>27</v>
      </c>
      <c r="B191" s="650" t="s">
        <v>6</v>
      </c>
      <c r="C191" s="647" t="str">
        <f ca="1">_xll.SUBNM("forecasting:Version","","Act")</f>
        <v>Act</v>
      </c>
      <c r="D191" s="652">
        <f t="shared" si="4"/>
        <v>22336052.923704017</v>
      </c>
      <c r="E191" s="652">
        <f t="shared" si="4"/>
        <v>9233397.9004199225</v>
      </c>
      <c r="F191" s="652">
        <f t="shared" si="4"/>
        <v>2353025.3599998197</v>
      </c>
      <c r="G191" s="652">
        <f t="shared" si="4"/>
        <v>207533.6600000452</v>
      </c>
      <c r="H191" s="652">
        <f t="shared" ref="H191:H219" si="6">SUM(D191:G191)</f>
        <v>34130009.844123811</v>
      </c>
    </row>
    <row r="192" spans="1:8">
      <c r="A192" s="650" t="s">
        <v>27</v>
      </c>
      <c r="B192" s="650" t="s">
        <v>7</v>
      </c>
      <c r="C192" s="647" t="str">
        <f ca="1">_xll.SUBNM("forecasting:Version","","Act")</f>
        <v>Act</v>
      </c>
      <c r="D192" s="652">
        <f t="shared" si="4"/>
        <v>18623341.17726858</v>
      </c>
      <c r="E192" s="652">
        <f t="shared" si="4"/>
        <v>9967606.3832564466</v>
      </c>
      <c r="F192" s="652">
        <f t="shared" si="4"/>
        <v>3095430.789999628</v>
      </c>
      <c r="G192" s="652">
        <f t="shared" si="4"/>
        <v>209250.47999984873</v>
      </c>
      <c r="H192" s="652">
        <f t="shared" si="6"/>
        <v>31895628.8305245</v>
      </c>
    </row>
    <row r="193" spans="1:8">
      <c r="A193" s="650" t="s">
        <v>27</v>
      </c>
      <c r="B193" s="650" t="s">
        <v>8</v>
      </c>
      <c r="C193" s="647" t="str">
        <f ca="1">_xll.SUBNM("forecasting:Version","","Act")</f>
        <v>Act</v>
      </c>
      <c r="D193" s="652">
        <f t="shared" si="4"/>
        <v>16511691.716143152</v>
      </c>
      <c r="E193" s="652">
        <f t="shared" si="4"/>
        <v>9705234.4400191847</v>
      </c>
      <c r="F193" s="652">
        <f t="shared" si="4"/>
        <v>3102997.1799999997</v>
      </c>
      <c r="G193" s="652">
        <f t="shared" si="4"/>
        <v>215510.87</v>
      </c>
      <c r="H193" s="652">
        <f t="shared" si="6"/>
        <v>29535434.206162337</v>
      </c>
    </row>
    <row r="194" spans="1:8">
      <c r="A194" s="650" t="s">
        <v>27</v>
      </c>
      <c r="B194" s="650" t="s">
        <v>9</v>
      </c>
      <c r="C194" s="647" t="str">
        <f ca="1">_xll.SUBNM("forecasting:Version","","Act")</f>
        <v>Act</v>
      </c>
      <c r="D194" s="652">
        <f t="shared" si="4"/>
        <v>17141856.867331538</v>
      </c>
      <c r="E194" s="652">
        <f t="shared" si="4"/>
        <v>10202983.916744484</v>
      </c>
      <c r="F194" s="652">
        <f t="shared" si="4"/>
        <v>3427610.28</v>
      </c>
      <c r="G194" s="652">
        <f t="shared" si="4"/>
        <v>217644.63</v>
      </c>
      <c r="H194" s="652">
        <f t="shared" si="6"/>
        <v>30990095.69407602</v>
      </c>
    </row>
    <row r="195" spans="1:8">
      <c r="A195" s="650" t="s">
        <v>27</v>
      </c>
      <c r="B195" s="650" t="s">
        <v>10</v>
      </c>
      <c r="C195" s="647" t="str">
        <f ca="1">_xll.SUBNM("forecasting:Version","","Act")</f>
        <v>Act</v>
      </c>
      <c r="D195" s="652">
        <f t="shared" si="4"/>
        <v>21514528.802534211</v>
      </c>
      <c r="E195" s="652">
        <f t="shared" si="4"/>
        <v>11813369.990919441</v>
      </c>
      <c r="F195" s="652">
        <f t="shared" si="4"/>
        <v>3658724.7999996822</v>
      </c>
      <c r="G195" s="652">
        <f t="shared" si="4"/>
        <v>217996.77</v>
      </c>
      <c r="H195" s="652">
        <f t="shared" si="6"/>
        <v>37204620.363453336</v>
      </c>
    </row>
    <row r="196" spans="1:8">
      <c r="A196" s="650" t="s">
        <v>27</v>
      </c>
      <c r="B196" s="650" t="s">
        <v>11</v>
      </c>
      <c r="C196" s="647" t="str">
        <f ca="1">_xll.SUBNM("forecasting:Version","","Act")</f>
        <v>Act</v>
      </c>
      <c r="D196" s="652">
        <f t="shared" si="4"/>
        <v>26255509.345429741</v>
      </c>
      <c r="E196" s="652">
        <f t="shared" si="4"/>
        <v>11971416.939517371</v>
      </c>
      <c r="F196" s="652">
        <f t="shared" si="4"/>
        <v>3875079.0100000002</v>
      </c>
      <c r="G196" s="652">
        <f t="shared" si="4"/>
        <v>218023.93000000002</v>
      </c>
      <c r="H196" s="652">
        <f t="shared" si="6"/>
        <v>42320029.22494711</v>
      </c>
    </row>
    <row r="197" spans="1:8">
      <c r="A197" s="650" t="s">
        <v>27</v>
      </c>
      <c r="B197" s="650" t="s">
        <v>12</v>
      </c>
      <c r="C197" s="647" t="str">
        <f ca="1">_xll.SUBNM("forecasting:Version","","Act")</f>
        <v>Act</v>
      </c>
      <c r="D197" s="652">
        <f t="shared" si="4"/>
        <v>27548336.536072046</v>
      </c>
      <c r="E197" s="652">
        <f t="shared" si="4"/>
        <v>11846904.297003733</v>
      </c>
      <c r="F197" s="652">
        <f t="shared" si="4"/>
        <v>3812119.6599996835</v>
      </c>
      <c r="G197" s="652">
        <f t="shared" si="4"/>
        <v>218597.12999980774</v>
      </c>
      <c r="H197" s="652">
        <f t="shared" si="6"/>
        <v>43425957.623075269</v>
      </c>
    </row>
    <row r="198" spans="1:8">
      <c r="A198" s="650" t="s">
        <v>27</v>
      </c>
      <c r="B198" s="650" t="s">
        <v>13</v>
      </c>
      <c r="C198" s="647" t="str">
        <f ca="1">_xll.SUBNM("forecasting:Version","","Act")</f>
        <v>Act</v>
      </c>
      <c r="D198" s="652">
        <f t="shared" si="4"/>
        <v>28120877.955076993</v>
      </c>
      <c r="E198" s="652">
        <f t="shared" si="4"/>
        <v>13010129.425522095</v>
      </c>
      <c r="F198" s="652">
        <f t="shared" si="4"/>
        <v>4321816.2800000021</v>
      </c>
      <c r="G198" s="652">
        <f t="shared" si="4"/>
        <v>219319.12999956487</v>
      </c>
      <c r="H198" s="652">
        <f t="shared" si="6"/>
        <v>45672142.790598653</v>
      </c>
    </row>
    <row r="199" spans="1:8">
      <c r="A199" s="650" t="s">
        <v>27</v>
      </c>
      <c r="B199" s="650" t="s">
        <v>14</v>
      </c>
      <c r="C199" s="647" t="str">
        <f ca="1">_xll.SUBNM("forecasting:Version","","Act")</f>
        <v>Act</v>
      </c>
      <c r="D199" s="652">
        <f t="shared" si="4"/>
        <v>23828849.587131701</v>
      </c>
      <c r="E199" s="652">
        <f t="shared" si="4"/>
        <v>11606316.497545924</v>
      </c>
      <c r="F199" s="652">
        <f t="shared" si="4"/>
        <v>3580311.640000368</v>
      </c>
      <c r="G199" s="652">
        <f t="shared" si="4"/>
        <v>219196.67000011349</v>
      </c>
      <c r="H199" s="652">
        <f t="shared" si="6"/>
        <v>39234674.394678101</v>
      </c>
    </row>
    <row r="200" spans="1:8">
      <c r="A200" s="650" t="s">
        <v>27</v>
      </c>
      <c r="B200" s="650" t="s">
        <v>15</v>
      </c>
      <c r="C200" s="647" t="str">
        <f ca="1">_xll.SUBNM("forecasting:Version","","Act")</f>
        <v>Act</v>
      </c>
      <c r="D200" s="652">
        <f t="shared" si="4"/>
        <v>18915304.444028903</v>
      </c>
      <c r="E200" s="652">
        <f t="shared" si="4"/>
        <v>10867040.680066664</v>
      </c>
      <c r="F200" s="652">
        <f t="shared" si="4"/>
        <v>2981337.3899999969</v>
      </c>
      <c r="G200" s="652">
        <f t="shared" si="4"/>
        <v>218342.56999997763</v>
      </c>
      <c r="H200" s="652">
        <f t="shared" si="6"/>
        <v>32982025.084095541</v>
      </c>
    </row>
    <row r="201" spans="1:8">
      <c r="A201" s="650" t="s">
        <v>27</v>
      </c>
      <c r="B201" s="650" t="s">
        <v>16</v>
      </c>
      <c r="C201" s="647" t="str">
        <f ca="1">_xll.SUBNM("forecasting:Version","","Act")</f>
        <v>Act</v>
      </c>
      <c r="D201" s="652">
        <f t="shared" si="4"/>
        <v>16810840.862520345</v>
      </c>
      <c r="E201" s="652">
        <f t="shared" si="4"/>
        <v>10852082.897503506</v>
      </c>
      <c r="F201" s="652">
        <f t="shared" si="4"/>
        <v>3006541.47999998</v>
      </c>
      <c r="G201" s="652">
        <f t="shared" si="4"/>
        <v>220485.72</v>
      </c>
      <c r="H201" s="652">
        <f t="shared" si="6"/>
        <v>30889950.960023828</v>
      </c>
    </row>
    <row r="202" spans="1:8">
      <c r="A202" s="650" t="s">
        <v>27</v>
      </c>
      <c r="B202" s="650" t="s">
        <v>17</v>
      </c>
      <c r="C202" s="647" t="str">
        <f ca="1">_xll.SUBNM("forecasting:Version","","Act")</f>
        <v>Act</v>
      </c>
      <c r="D202" s="652">
        <f t="shared" si="4"/>
        <v>21078913.399196021</v>
      </c>
      <c r="E202" s="652">
        <f t="shared" si="4"/>
        <v>10004815.472770225</v>
      </c>
      <c r="F202" s="652">
        <f t="shared" si="4"/>
        <v>2750077.9299995061</v>
      </c>
      <c r="G202" s="652">
        <f t="shared" si="4"/>
        <v>220449.0500002082</v>
      </c>
      <c r="H202" s="652">
        <f t="shared" si="6"/>
        <v>34054255.851965956</v>
      </c>
    </row>
    <row r="203" spans="1:8">
      <c r="A203" s="650" t="s">
        <v>28</v>
      </c>
      <c r="B203" s="650" t="s">
        <v>6</v>
      </c>
      <c r="C203" s="647" t="str">
        <f ca="1">_xll.SUBNM("forecasting:Version","","Act")</f>
        <v>Act</v>
      </c>
      <c r="D203" s="652">
        <f t="shared" si="4"/>
        <v>21588024.93619518</v>
      </c>
      <c r="E203" s="652">
        <f t="shared" si="4"/>
        <v>10847961.036226967</v>
      </c>
      <c r="F203" s="652">
        <f t="shared" si="4"/>
        <v>2609089.5800000182</v>
      </c>
      <c r="G203" s="652">
        <f t="shared" si="4"/>
        <v>217592.23999990401</v>
      </c>
      <c r="H203" s="652">
        <f t="shared" si="6"/>
        <v>35262667.792422071</v>
      </c>
    </row>
    <row r="204" spans="1:8">
      <c r="A204" s="650" t="s">
        <v>28</v>
      </c>
      <c r="B204" s="650" t="s">
        <v>7</v>
      </c>
      <c r="C204" s="647" t="str">
        <f ca="1">_xll.SUBNM("forecasting:Version","","Act")</f>
        <v>Act</v>
      </c>
      <c r="D204" s="652">
        <f t="shared" si="4"/>
        <v>18658846.191084418</v>
      </c>
      <c r="E204" s="652">
        <f t="shared" si="4"/>
        <v>9195468.7279982232</v>
      </c>
      <c r="F204" s="652">
        <f t="shared" si="4"/>
        <v>2619382.9399999366</v>
      </c>
      <c r="G204" s="652">
        <f t="shared" si="4"/>
        <v>220718.46000002793</v>
      </c>
      <c r="H204" s="652">
        <f t="shared" si="6"/>
        <v>30694416.319082607</v>
      </c>
    </row>
    <row r="205" spans="1:8">
      <c r="A205" s="650" t="s">
        <v>28</v>
      </c>
      <c r="B205" s="650" t="s">
        <v>8</v>
      </c>
      <c r="C205" s="647" t="str">
        <f ca="1">_xll.SUBNM("forecasting:Version","","Act")</f>
        <v>Act</v>
      </c>
      <c r="D205" s="652">
        <f t="shared" si="4"/>
        <v>17710386.508749317</v>
      </c>
      <c r="E205" s="652">
        <f t="shared" si="4"/>
        <v>10414925.180643927</v>
      </c>
      <c r="F205" s="652">
        <f t="shared" si="4"/>
        <v>2804498.8300001114</v>
      </c>
      <c r="G205" s="652">
        <f t="shared" si="4"/>
        <v>220936.89249471668</v>
      </c>
      <c r="H205" s="652">
        <f t="shared" si="6"/>
        <v>31150747.41188807</v>
      </c>
    </row>
    <row r="206" spans="1:8">
      <c r="A206" s="650" t="s">
        <v>28</v>
      </c>
      <c r="B206" s="650" t="s">
        <v>9</v>
      </c>
      <c r="C206" s="647" t="str">
        <f ca="1">_xll.SUBNM("forecasting:Version","","Act")</f>
        <v>Act</v>
      </c>
      <c r="D206" s="652">
        <f t="shared" si="4"/>
        <v>16723406.138625154</v>
      </c>
      <c r="E206" s="652">
        <f t="shared" si="4"/>
        <v>10597081.422255628</v>
      </c>
      <c r="F206" s="652">
        <f t="shared" si="4"/>
        <v>2821647.6300000316</v>
      </c>
      <c r="G206" s="652">
        <f t="shared" si="4"/>
        <v>206511.62000003029</v>
      </c>
      <c r="H206" s="652">
        <f t="shared" si="6"/>
        <v>30348646.810880844</v>
      </c>
    </row>
    <row r="207" spans="1:8">
      <c r="A207" s="650" t="s">
        <v>28</v>
      </c>
      <c r="B207" s="650" t="s">
        <v>10</v>
      </c>
      <c r="C207" s="647" t="str">
        <f ca="1">_xll.SUBNM("forecasting:Version","","Act")</f>
        <v>Act</v>
      </c>
      <c r="D207" s="652">
        <f t="shared" si="4"/>
        <v>22260174.606067169</v>
      </c>
      <c r="E207" s="652">
        <f t="shared" si="4"/>
        <v>12145863.367180943</v>
      </c>
      <c r="F207" s="652">
        <f t="shared" si="4"/>
        <v>3290876.8099998366</v>
      </c>
      <c r="G207" s="652">
        <f t="shared" si="4"/>
        <v>223396.59999994072</v>
      </c>
      <c r="H207" s="652">
        <f t="shared" si="6"/>
        <v>37920311.38324789</v>
      </c>
    </row>
    <row r="208" spans="1:8">
      <c r="A208" s="650" t="s">
        <v>28</v>
      </c>
      <c r="B208" s="650" t="s">
        <v>11</v>
      </c>
      <c r="C208" s="647" t="str">
        <f ca="1">_xll.SUBNM("forecasting:Version","","Act")</f>
        <v>Act</v>
      </c>
      <c r="D208" s="652">
        <f t="shared" ref="D208:G227" si="7">D28+D118</f>
        <v>25944489.675159715</v>
      </c>
      <c r="E208" s="652">
        <f t="shared" si="7"/>
        <v>12303404.632955492</v>
      </c>
      <c r="F208" s="652">
        <f t="shared" si="7"/>
        <v>3779857.5300002787</v>
      </c>
      <c r="G208" s="652">
        <f t="shared" si="7"/>
        <v>223177.75000003414</v>
      </c>
      <c r="H208" s="652">
        <f t="shared" si="6"/>
        <v>42250929.588115521</v>
      </c>
    </row>
    <row r="209" spans="1:8">
      <c r="A209" s="650" t="s">
        <v>28</v>
      </c>
      <c r="B209" s="650" t="s">
        <v>12</v>
      </c>
      <c r="C209" s="647" t="str">
        <f ca="1">_xll.SUBNM("forecasting:Version","","Act")</f>
        <v>Act</v>
      </c>
      <c r="D209" s="652">
        <f t="shared" si="7"/>
        <v>28180846.689015202</v>
      </c>
      <c r="E209" s="652">
        <f t="shared" si="7"/>
        <v>12303910.903588841</v>
      </c>
      <c r="F209" s="652">
        <f t="shared" si="7"/>
        <v>3929293.7000002</v>
      </c>
      <c r="G209" s="652">
        <f t="shared" si="7"/>
        <v>222626.99999950419</v>
      </c>
      <c r="H209" s="652">
        <f t="shared" si="6"/>
        <v>44636678.292603739</v>
      </c>
    </row>
    <row r="210" spans="1:8">
      <c r="A210" s="650" t="s">
        <v>28</v>
      </c>
      <c r="B210" s="650" t="s">
        <v>13</v>
      </c>
      <c r="C210" s="647" t="str">
        <f ca="1">_xll.SUBNM("forecasting:Version","","Act")</f>
        <v>Act</v>
      </c>
      <c r="D210" s="652">
        <f t="shared" si="7"/>
        <v>28849957.133222528</v>
      </c>
      <c r="E210" s="652">
        <f t="shared" si="7"/>
        <v>13451633.047778979</v>
      </c>
      <c r="F210" s="652">
        <f t="shared" si="7"/>
        <v>4379038.6100000003</v>
      </c>
      <c r="G210" s="652">
        <f t="shared" si="7"/>
        <v>222777.42000001742</v>
      </c>
      <c r="H210" s="652">
        <f t="shared" si="6"/>
        <v>46903406.211001523</v>
      </c>
    </row>
    <row r="211" spans="1:8">
      <c r="A211" s="650" t="s">
        <v>28</v>
      </c>
      <c r="B211" s="650" t="s">
        <v>14</v>
      </c>
      <c r="C211" s="647" t="str">
        <f ca="1">_xll.SUBNM("forecasting:Version","","Act")</f>
        <v>Act</v>
      </c>
      <c r="D211" s="652">
        <f t="shared" si="7"/>
        <v>22290538.112067811</v>
      </c>
      <c r="E211" s="652">
        <f t="shared" si="7"/>
        <v>11617021.320021082</v>
      </c>
      <c r="F211" s="652">
        <f t="shared" si="7"/>
        <v>3831345.8099997113</v>
      </c>
      <c r="G211" s="652">
        <f t="shared" si="7"/>
        <v>223130.65999981458</v>
      </c>
      <c r="H211" s="652">
        <f t="shared" si="6"/>
        <v>37962035.902088426</v>
      </c>
    </row>
    <row r="212" spans="1:8">
      <c r="A212" s="650" t="s">
        <v>28</v>
      </c>
      <c r="B212" s="650" t="s">
        <v>15</v>
      </c>
      <c r="C212" s="647" t="str">
        <f ca="1">_xll.SUBNM("forecasting:Version","","Act")</f>
        <v>Act</v>
      </c>
      <c r="D212" s="652">
        <f t="shared" si="7"/>
        <v>19645187.542077355</v>
      </c>
      <c r="E212" s="652">
        <f t="shared" si="7"/>
        <v>11101051.706745742</v>
      </c>
      <c r="F212" s="652">
        <f t="shared" si="7"/>
        <v>3297391.789999973</v>
      </c>
      <c r="G212" s="652">
        <f t="shared" si="7"/>
        <v>223081.93999995853</v>
      </c>
      <c r="H212" s="652">
        <f t="shared" si="6"/>
        <v>34266712.978823029</v>
      </c>
    </row>
    <row r="213" spans="1:8">
      <c r="A213" s="650" t="s">
        <v>28</v>
      </c>
      <c r="B213" s="650" t="s">
        <v>16</v>
      </c>
      <c r="C213" s="647" t="str">
        <f ca="1">_xll.SUBNM("forecasting:Version","","Act")</f>
        <v>Act</v>
      </c>
      <c r="D213" s="652">
        <f t="shared" si="7"/>
        <v>16493783.026702084</v>
      </c>
      <c r="E213" s="652">
        <f t="shared" si="7"/>
        <v>10828845.57236466</v>
      </c>
      <c r="F213" s="652">
        <f t="shared" si="7"/>
        <v>2926714.105599951</v>
      </c>
      <c r="G213" s="652">
        <f t="shared" si="7"/>
        <v>224525.81000004557</v>
      </c>
      <c r="H213" s="652">
        <f t="shared" si="6"/>
        <v>30473868.51466674</v>
      </c>
    </row>
    <row r="214" spans="1:8">
      <c r="A214" s="650" t="s">
        <v>28</v>
      </c>
      <c r="B214" s="650" t="s">
        <v>17</v>
      </c>
      <c r="C214" s="647" t="str">
        <f ca="1">_xll.SUBNM("forecasting:Version","","Act")</f>
        <v>Act</v>
      </c>
      <c r="D214" s="652">
        <f t="shared" si="7"/>
        <v>20491153.440231677</v>
      </c>
      <c r="E214" s="652">
        <f t="shared" si="7"/>
        <v>10200620.196058646</v>
      </c>
      <c r="F214" s="652">
        <f t="shared" si="7"/>
        <v>2794790.2100000279</v>
      </c>
      <c r="G214" s="652">
        <f t="shared" si="7"/>
        <v>223902.68999989046</v>
      </c>
      <c r="H214" s="652">
        <f t="shared" si="6"/>
        <v>33710466.536290243</v>
      </c>
    </row>
    <row r="215" spans="1:8">
      <c r="A215" s="650" t="s">
        <v>29</v>
      </c>
      <c r="B215" s="650" t="s">
        <v>6</v>
      </c>
      <c r="C215" s="647" t="str">
        <f ca="1">_xll.SUBNM("forecasting:Version","","Act")</f>
        <v>Act</v>
      </c>
      <c r="D215" s="652">
        <f t="shared" si="7"/>
        <v>21833078.805194851</v>
      </c>
      <c r="E215" s="652">
        <f t="shared" si="7"/>
        <v>10952615.993988682</v>
      </c>
      <c r="F215" s="652">
        <f t="shared" si="7"/>
        <v>2882818.3299999805</v>
      </c>
      <c r="G215" s="652">
        <f t="shared" si="7"/>
        <v>223585.41000004008</v>
      </c>
      <c r="H215" s="652">
        <f t="shared" si="6"/>
        <v>35892098.539183557</v>
      </c>
    </row>
    <row r="216" spans="1:8">
      <c r="A216" s="650" t="s">
        <v>29</v>
      </c>
      <c r="B216" s="650" t="s">
        <v>7</v>
      </c>
      <c r="C216" s="647" t="str">
        <f ca="1">_xll.SUBNM("forecasting:Version","","Act")</f>
        <v>Act</v>
      </c>
      <c r="D216" s="652">
        <f t="shared" si="7"/>
        <v>20071580.074391779</v>
      </c>
      <c r="E216" s="652">
        <f t="shared" si="7"/>
        <v>10228144.065744227</v>
      </c>
      <c r="F216" s="652">
        <f t="shared" si="7"/>
        <v>2773001.9199996293</v>
      </c>
      <c r="G216" s="652">
        <f t="shared" si="7"/>
        <v>209100.25000006761</v>
      </c>
      <c r="H216" s="652">
        <f t="shared" si="6"/>
        <v>33281826.3101357</v>
      </c>
    </row>
    <row r="217" spans="1:8">
      <c r="A217" s="650" t="s">
        <v>29</v>
      </c>
      <c r="B217" s="650" t="s">
        <v>8</v>
      </c>
      <c r="C217" s="647" t="str">
        <f ca="1">_xll.SUBNM("forecasting:Version","","Act")</f>
        <v>Act</v>
      </c>
      <c r="D217" s="652">
        <f t="shared" si="7"/>
        <v>17271833.709198363</v>
      </c>
      <c r="E217" s="652">
        <f t="shared" si="7"/>
        <v>10326305.70158617</v>
      </c>
      <c r="F217" s="652">
        <f t="shared" si="7"/>
        <v>3158257.5100003653</v>
      </c>
      <c r="G217" s="652">
        <f t="shared" si="7"/>
        <v>209074.73000002676</v>
      </c>
      <c r="H217" s="652">
        <f t="shared" si="6"/>
        <v>30965471.650784928</v>
      </c>
    </row>
    <row r="218" spans="1:8">
      <c r="A218" s="650" t="s">
        <v>29</v>
      </c>
      <c r="B218" s="650" t="s">
        <v>9</v>
      </c>
      <c r="C218" s="647" t="str">
        <f ca="1">_xll.SUBNM("forecasting:Version","","Act")</f>
        <v>Act</v>
      </c>
      <c r="D218" s="652">
        <f t="shared" si="7"/>
        <v>16685948.661676649</v>
      </c>
      <c r="E218" s="652">
        <f t="shared" si="7"/>
        <v>10570958.208969587</v>
      </c>
      <c r="F218" s="652">
        <f t="shared" si="7"/>
        <v>3314582.8299998767</v>
      </c>
      <c r="G218" s="652">
        <f t="shared" si="7"/>
        <v>208938.53000041423</v>
      </c>
      <c r="H218" s="652">
        <f t="shared" si="6"/>
        <v>30780428.230646528</v>
      </c>
    </row>
    <row r="219" spans="1:8">
      <c r="A219" s="650" t="s">
        <v>29</v>
      </c>
      <c r="B219" s="650" t="s">
        <v>10</v>
      </c>
      <c r="C219" s="647" t="str">
        <f ca="1">_xll.SUBNM("forecasting:Version","","Act")</f>
        <v>Act</v>
      </c>
      <c r="D219" s="652">
        <f t="shared" si="7"/>
        <v>21675686.879617948</v>
      </c>
      <c r="E219" s="652">
        <f t="shared" si="7"/>
        <v>12850265.509225279</v>
      </c>
      <c r="F219" s="652">
        <f t="shared" si="7"/>
        <v>3700365.5399999996</v>
      </c>
      <c r="G219" s="652">
        <f t="shared" si="7"/>
        <v>209076.56999999762</v>
      </c>
      <c r="H219" s="652">
        <f t="shared" si="6"/>
        <v>38435394.498843223</v>
      </c>
    </row>
    <row r="220" spans="1:8">
      <c r="A220" s="650" t="s">
        <v>29</v>
      </c>
      <c r="B220" s="650" t="s">
        <v>11</v>
      </c>
      <c r="C220" s="647" t="str">
        <f ca="1">_xll.SUBNM("forecasting:Version","","Act")</f>
        <v>Act</v>
      </c>
      <c r="D220" s="652">
        <f t="shared" si="7"/>
        <v>24082407.735548235</v>
      </c>
      <c r="E220" s="652">
        <f t="shared" si="7"/>
        <v>11523436.553487064</v>
      </c>
      <c r="F220" s="652">
        <f t="shared" si="7"/>
        <v>4628978.6100002704</v>
      </c>
      <c r="G220" s="652">
        <f t="shared" si="7"/>
        <v>209605.62999982014</v>
      </c>
      <c r="H220" s="652">
        <f t="shared" ref="H220:H270" si="8">SUM(D220:G220)</f>
        <v>40444428.529035389</v>
      </c>
    </row>
    <row r="221" spans="1:8">
      <c r="A221" s="650" t="s">
        <v>29</v>
      </c>
      <c r="B221" s="650" t="s">
        <v>12</v>
      </c>
      <c r="C221" s="647" t="str">
        <f ca="1">_xll.SUBNM("forecasting:Version","","Act")</f>
        <v>Act</v>
      </c>
      <c r="D221" s="652">
        <f t="shared" si="7"/>
        <v>26772511.451089878</v>
      </c>
      <c r="E221" s="652">
        <f t="shared" si="7"/>
        <v>12871677.026306966</v>
      </c>
      <c r="F221" s="652">
        <f t="shared" si="7"/>
        <v>4639201.0000002068</v>
      </c>
      <c r="G221" s="652">
        <f t="shared" si="7"/>
        <v>210254.00000035402</v>
      </c>
      <c r="H221" s="652">
        <f t="shared" si="8"/>
        <v>44493643.477397412</v>
      </c>
    </row>
    <row r="222" spans="1:8">
      <c r="A222" s="650" t="s">
        <v>29</v>
      </c>
      <c r="B222" s="650" t="s">
        <v>13</v>
      </c>
      <c r="C222" s="647" t="str">
        <f ca="1">_xll.SUBNM("forecasting:Version","","Act")</f>
        <v>Act</v>
      </c>
      <c r="D222" s="652">
        <f t="shared" si="7"/>
        <v>24609174.612902228</v>
      </c>
      <c r="E222" s="652">
        <f t="shared" si="7"/>
        <v>11904771.859055856</v>
      </c>
      <c r="F222" s="652">
        <f t="shared" si="7"/>
        <v>4276209.0000002459</v>
      </c>
      <c r="G222" s="652">
        <f t="shared" si="7"/>
        <v>204114.99999999045</v>
      </c>
      <c r="H222" s="652">
        <f t="shared" si="8"/>
        <v>40994270.471958324</v>
      </c>
    </row>
    <row r="223" spans="1:8">
      <c r="A223" s="650" t="s">
        <v>29</v>
      </c>
      <c r="B223" s="650" t="s">
        <v>14</v>
      </c>
      <c r="C223" s="647" t="str">
        <f ca="1">_xll.SUBNM("forecasting:Version","","Act")</f>
        <v>Act</v>
      </c>
      <c r="D223" s="652">
        <f t="shared" si="7"/>
        <v>23422584.410285346</v>
      </c>
      <c r="E223" s="652">
        <f t="shared" si="7"/>
        <v>12090071.448162733</v>
      </c>
      <c r="F223" s="652">
        <f t="shared" si="7"/>
        <v>4549635.00000042</v>
      </c>
      <c r="G223" s="652">
        <f t="shared" si="7"/>
        <v>206573.99999973789</v>
      </c>
      <c r="H223" s="652">
        <f t="shared" si="8"/>
        <v>40268864.858448237</v>
      </c>
    </row>
    <row r="224" spans="1:8">
      <c r="A224" s="650" t="s">
        <v>29</v>
      </c>
      <c r="B224" s="650" t="s">
        <v>15</v>
      </c>
      <c r="C224" s="647" t="str">
        <f ca="1">_xll.SUBNM("forecasting:Version","","Act")</f>
        <v>Act</v>
      </c>
      <c r="D224" s="652">
        <f t="shared" si="7"/>
        <v>19076379.718975339</v>
      </c>
      <c r="E224" s="652">
        <f t="shared" si="7"/>
        <v>11247726.945429035</v>
      </c>
      <c r="F224" s="652">
        <f t="shared" si="7"/>
        <v>2734730.0000000452</v>
      </c>
      <c r="G224" s="652">
        <f t="shared" si="7"/>
        <v>210201.9999997415</v>
      </c>
      <c r="H224" s="652">
        <f t="shared" si="8"/>
        <v>33269038.664404161</v>
      </c>
    </row>
    <row r="225" spans="1:8">
      <c r="A225" s="650" t="s">
        <v>29</v>
      </c>
      <c r="B225" s="650" t="s">
        <v>16</v>
      </c>
      <c r="C225" s="647" t="str">
        <f ca="1">_xll.SUBNM("forecasting:Version","","Act")</f>
        <v>Act</v>
      </c>
      <c r="D225" s="652">
        <f t="shared" si="7"/>
        <v>17128664.896984924</v>
      </c>
      <c r="E225" s="652">
        <f t="shared" si="7"/>
        <v>11452352.506646246</v>
      </c>
      <c r="F225" s="652">
        <f t="shared" si="7"/>
        <v>2723289.000000041</v>
      </c>
      <c r="G225" s="652">
        <f t="shared" si="7"/>
        <v>210619.00000003251</v>
      </c>
      <c r="H225" s="652">
        <f t="shared" si="8"/>
        <v>31514925.403631244</v>
      </c>
    </row>
    <row r="226" spans="1:8">
      <c r="A226" s="650" t="s">
        <v>29</v>
      </c>
      <c r="B226" s="650" t="s">
        <v>17</v>
      </c>
      <c r="C226" s="647" t="str">
        <f ca="1">_xll.SUBNM("forecasting:Version","","Act")</f>
        <v>Act</v>
      </c>
      <c r="D226" s="652">
        <f t="shared" si="7"/>
        <v>20769811.93635387</v>
      </c>
      <c r="E226" s="652">
        <f t="shared" si="7"/>
        <v>9902415.1187815778</v>
      </c>
      <c r="F226" s="652">
        <f t="shared" si="7"/>
        <v>2321802.9999999981</v>
      </c>
      <c r="G226" s="652">
        <f t="shared" si="7"/>
        <v>216869.00000000687</v>
      </c>
      <c r="H226" s="652">
        <f t="shared" si="8"/>
        <v>33210899.055135451</v>
      </c>
    </row>
    <row r="227" spans="1:8">
      <c r="A227" s="650" t="s">
        <v>30</v>
      </c>
      <c r="B227" s="650" t="s">
        <v>6</v>
      </c>
      <c r="C227" s="647" t="str">
        <f ca="1">_xll.SUBNM("forecasting:Version","","Act")</f>
        <v>Act</v>
      </c>
      <c r="D227" s="652">
        <f t="shared" si="7"/>
        <v>20564715.475253034</v>
      </c>
      <c r="E227" s="652">
        <f t="shared" si="7"/>
        <v>10865500.959501712</v>
      </c>
      <c r="F227" s="652">
        <f t="shared" si="7"/>
        <v>2427700.9999994827</v>
      </c>
      <c r="G227" s="652">
        <f t="shared" si="7"/>
        <v>207977.00000041342</v>
      </c>
      <c r="H227" s="652">
        <f t="shared" si="8"/>
        <v>34065894.43475464</v>
      </c>
    </row>
    <row r="228" spans="1:8">
      <c r="A228" s="650" t="s">
        <v>30</v>
      </c>
      <c r="B228" s="650" t="s">
        <v>7</v>
      </c>
      <c r="C228" s="647" t="str">
        <f ca="1">_xll.SUBNM("forecasting:Version","","Act")</f>
        <v>Act</v>
      </c>
      <c r="D228" s="652">
        <f t="shared" ref="D228:G247" si="9">D48+D138</f>
        <v>18543660.909088921</v>
      </c>
      <c r="E228" s="652">
        <f t="shared" si="9"/>
        <v>9186610.7320747934</v>
      </c>
      <c r="F228" s="652">
        <f t="shared" si="9"/>
        <v>2089948.0000000482</v>
      </c>
      <c r="G228" s="652">
        <f t="shared" si="9"/>
        <v>240720.00000002253</v>
      </c>
      <c r="H228" s="652">
        <f t="shared" si="8"/>
        <v>30060939.641163785</v>
      </c>
    </row>
    <row r="229" spans="1:8">
      <c r="A229" s="650" t="s">
        <v>30</v>
      </c>
      <c r="B229" s="650" t="s">
        <v>8</v>
      </c>
      <c r="C229" s="647" t="str">
        <f ca="1">_xll.SUBNM("forecasting:Version","","Act")</f>
        <v>Act</v>
      </c>
      <c r="D229" s="652">
        <f t="shared" si="9"/>
        <v>18082167.964024812</v>
      </c>
      <c r="E229" s="652">
        <f t="shared" si="9"/>
        <v>10584190.590842539</v>
      </c>
      <c r="F229" s="652">
        <f t="shared" si="9"/>
        <v>2456457.0000003697</v>
      </c>
      <c r="G229" s="652">
        <f t="shared" si="9"/>
        <v>226588.99999999849</v>
      </c>
      <c r="H229" s="652">
        <f t="shared" si="8"/>
        <v>31349404.554867718</v>
      </c>
    </row>
    <row r="230" spans="1:8">
      <c r="A230" s="650" t="s">
        <v>30</v>
      </c>
      <c r="B230" s="650" t="s">
        <v>9</v>
      </c>
      <c r="C230" s="647" t="str">
        <f ca="1">_xll.SUBNM("forecasting:Version","","Act")</f>
        <v>Act</v>
      </c>
      <c r="D230" s="652">
        <f t="shared" si="9"/>
        <v>17183463.931278519</v>
      </c>
      <c r="E230" s="652">
        <f t="shared" si="9"/>
        <v>10962764.393879637</v>
      </c>
      <c r="F230" s="652">
        <f t="shared" si="9"/>
        <v>2665509.0000000317</v>
      </c>
      <c r="G230" s="652">
        <f t="shared" si="9"/>
        <v>225943.99999999168</v>
      </c>
      <c r="H230" s="652">
        <f t="shared" si="8"/>
        <v>31037681.325158179</v>
      </c>
    </row>
    <row r="231" spans="1:8">
      <c r="A231" s="650" t="s">
        <v>30</v>
      </c>
      <c r="B231" s="650" t="s">
        <v>10</v>
      </c>
      <c r="C231" s="647" t="str">
        <f ca="1">_xll.SUBNM("forecasting:Version","","Act")</f>
        <v>Act</v>
      </c>
      <c r="D231" s="652">
        <f t="shared" si="9"/>
        <v>20410589.73508025</v>
      </c>
      <c r="E231" s="652">
        <f t="shared" si="9"/>
        <v>11498770.003013369</v>
      </c>
      <c r="F231" s="652">
        <f t="shared" si="9"/>
        <v>2917329.0000001001</v>
      </c>
      <c r="G231" s="652">
        <f t="shared" si="9"/>
        <v>221939.00000001254</v>
      </c>
      <c r="H231" s="652">
        <f t="shared" si="8"/>
        <v>35048627.738093734</v>
      </c>
    </row>
    <row r="232" spans="1:8">
      <c r="A232" s="650" t="s">
        <v>30</v>
      </c>
      <c r="B232" s="650" t="s">
        <v>11</v>
      </c>
      <c r="C232" s="647" t="str">
        <f ca="1">_xll.SUBNM("forecasting:Version","","Act")</f>
        <v>Act</v>
      </c>
      <c r="D232" s="652">
        <f t="shared" si="9"/>
        <v>26564034.276566189</v>
      </c>
      <c r="E232" s="652">
        <f t="shared" si="9"/>
        <v>13173232.794546643</v>
      </c>
      <c r="F232" s="652">
        <f t="shared" si="9"/>
        <v>3654749.0000000764</v>
      </c>
      <c r="G232" s="652">
        <f t="shared" si="9"/>
        <v>222389.99999973032</v>
      </c>
      <c r="H232" s="652">
        <f t="shared" si="8"/>
        <v>43614406.07111264</v>
      </c>
    </row>
    <row r="233" spans="1:8">
      <c r="A233" s="650" t="s">
        <v>30</v>
      </c>
      <c r="B233" s="650" t="s">
        <v>12</v>
      </c>
      <c r="C233" s="647" t="str">
        <f ca="1">_xll.SUBNM("forecasting:Version","","Act")</f>
        <v>Act</v>
      </c>
      <c r="D233" s="652">
        <f t="shared" si="9"/>
        <v>27143801.216027308</v>
      </c>
      <c r="E233" s="652">
        <f t="shared" si="9"/>
        <v>11789151.667154888</v>
      </c>
      <c r="F233" s="652">
        <f t="shared" si="9"/>
        <v>3413026.999999844</v>
      </c>
      <c r="G233" s="652">
        <f t="shared" si="9"/>
        <v>222455.00000001348</v>
      </c>
      <c r="H233" s="652">
        <f t="shared" si="8"/>
        <v>42568434.883182056</v>
      </c>
    </row>
    <row r="234" spans="1:8">
      <c r="A234" s="650" t="s">
        <v>30</v>
      </c>
      <c r="B234" s="650" t="s">
        <v>13</v>
      </c>
      <c r="C234" s="647" t="str">
        <f ca="1">_xll.SUBNM("forecasting:Version","","Act")</f>
        <v>Act</v>
      </c>
      <c r="D234" s="652">
        <f t="shared" si="9"/>
        <v>27278714.996503066</v>
      </c>
      <c r="E234" s="652">
        <f t="shared" si="9"/>
        <v>12480001.545835093</v>
      </c>
      <c r="F234" s="652">
        <f t="shared" si="9"/>
        <v>3472847.0000000219</v>
      </c>
      <c r="G234" s="652">
        <f t="shared" si="9"/>
        <v>222199.00000024139</v>
      </c>
      <c r="H234" s="652">
        <f t="shared" si="8"/>
        <v>43453762.542338423</v>
      </c>
    </row>
    <row r="235" spans="1:8">
      <c r="A235" s="650" t="s">
        <v>30</v>
      </c>
      <c r="B235" s="650" t="s">
        <v>14</v>
      </c>
      <c r="C235" s="647" t="str">
        <f ca="1">_xll.SUBNM("forecasting:Version","","Act")</f>
        <v>Act</v>
      </c>
      <c r="D235" s="652">
        <f t="shared" si="9"/>
        <v>22408796.804673411</v>
      </c>
      <c r="E235" s="652">
        <f t="shared" si="9"/>
        <v>12372178.835576188</v>
      </c>
      <c r="F235" s="652">
        <f t="shared" si="9"/>
        <v>3728201.9999998468</v>
      </c>
      <c r="G235" s="652">
        <f t="shared" si="9"/>
        <v>217236.99999960748</v>
      </c>
      <c r="H235" s="652">
        <f t="shared" si="8"/>
        <v>38726414.640249044</v>
      </c>
    </row>
    <row r="236" spans="1:8">
      <c r="A236" s="650" t="s">
        <v>30</v>
      </c>
      <c r="B236" s="650" t="s">
        <v>15</v>
      </c>
      <c r="C236" s="647" t="str">
        <f ca="1">_xll.SUBNM("forecasting:Version","","Act")</f>
        <v>Act</v>
      </c>
      <c r="D236" s="652">
        <f t="shared" si="9"/>
        <v>19778639.032095414</v>
      </c>
      <c r="E236" s="652">
        <f t="shared" si="9"/>
        <v>11309649.022638544</v>
      </c>
      <c r="F236" s="652">
        <f t="shared" si="9"/>
        <v>2958308.9999997877</v>
      </c>
      <c r="G236" s="652">
        <f t="shared" si="9"/>
        <v>222121.00000000573</v>
      </c>
      <c r="H236" s="652">
        <f t="shared" si="8"/>
        <v>34268718.054733753</v>
      </c>
    </row>
    <row r="237" spans="1:8">
      <c r="A237" s="650" t="s">
        <v>30</v>
      </c>
      <c r="B237" s="650" t="s">
        <v>16</v>
      </c>
      <c r="C237" s="647" t="str">
        <f ca="1">_xll.SUBNM("forecasting:Version","","Act")</f>
        <v>Act</v>
      </c>
      <c r="D237" s="652">
        <f t="shared" si="9"/>
        <v>15201252.096341038</v>
      </c>
      <c r="E237" s="652">
        <f t="shared" si="9"/>
        <v>10375914.680371081</v>
      </c>
      <c r="F237" s="652">
        <f t="shared" si="9"/>
        <v>2439872.0000000247</v>
      </c>
      <c r="G237" s="652">
        <f t="shared" si="9"/>
        <v>229134.99999984138</v>
      </c>
      <c r="H237" s="652">
        <f t="shared" si="8"/>
        <v>28246173.776711985</v>
      </c>
    </row>
    <row r="238" spans="1:8">
      <c r="A238" s="650" t="s">
        <v>30</v>
      </c>
      <c r="B238" s="650" t="s">
        <v>17</v>
      </c>
      <c r="C238" s="647" t="str">
        <f ca="1">_xll.SUBNM("forecasting:Version","","Act")</f>
        <v>Act</v>
      </c>
      <c r="D238" s="652">
        <f t="shared" si="9"/>
        <v>20975232.146309454</v>
      </c>
      <c r="E238" s="652">
        <f t="shared" si="9"/>
        <v>10992211.851212518</v>
      </c>
      <c r="F238" s="652">
        <f t="shared" si="9"/>
        <v>2619180.0000000098</v>
      </c>
      <c r="G238" s="652">
        <f t="shared" si="9"/>
        <v>224613.99999964031</v>
      </c>
      <c r="H238" s="652">
        <f t="shared" si="8"/>
        <v>34811237.997521624</v>
      </c>
    </row>
    <row r="239" spans="1:8">
      <c r="A239" s="650" t="s">
        <v>31</v>
      </c>
      <c r="B239" s="650" t="s">
        <v>6</v>
      </c>
      <c r="C239" s="647" t="str">
        <f ca="1">_xll.SUBNM("forecasting:Version","","Act")</f>
        <v>Act</v>
      </c>
      <c r="D239" s="652">
        <f t="shared" si="9"/>
        <v>21003117.127307963</v>
      </c>
      <c r="E239" s="652">
        <f t="shared" si="9"/>
        <v>9490488.5264385622</v>
      </c>
      <c r="F239" s="652">
        <f t="shared" si="9"/>
        <v>2603424.2066535298</v>
      </c>
      <c r="G239" s="652">
        <f t="shared" si="9"/>
        <v>217158.33414979911</v>
      </c>
      <c r="H239" s="652">
        <f t="shared" si="8"/>
        <v>33314188.194549851</v>
      </c>
    </row>
    <row r="240" spans="1:8">
      <c r="A240" s="650" t="s">
        <v>31</v>
      </c>
      <c r="B240" s="650" t="s">
        <v>7</v>
      </c>
      <c r="C240" s="647" t="str">
        <f ca="1">_xll.SUBNM("forecasting:Version","","Act")</f>
        <v>Act</v>
      </c>
      <c r="D240" s="652">
        <f t="shared" si="9"/>
        <v>17920793.774433572</v>
      </c>
      <c r="E240" s="652">
        <f t="shared" si="9"/>
        <v>11133058.337058581</v>
      </c>
      <c r="F240" s="652">
        <f t="shared" si="9"/>
        <v>2360415.5122958473</v>
      </c>
      <c r="G240" s="652">
        <f t="shared" si="9"/>
        <v>215328.26059215254</v>
      </c>
      <c r="H240" s="652">
        <f t="shared" si="8"/>
        <v>31629595.884380151</v>
      </c>
    </row>
    <row r="241" spans="1:11">
      <c r="A241" s="650" t="s">
        <v>31</v>
      </c>
      <c r="B241" s="650" t="s">
        <v>8</v>
      </c>
      <c r="C241" s="647" t="str">
        <f ca="1">_xll.SUBNM("forecasting:Version","","Act")</f>
        <v>Act</v>
      </c>
      <c r="D241" s="652">
        <f t="shared" si="9"/>
        <v>17042561.261740476</v>
      </c>
      <c r="E241" s="652">
        <f t="shared" si="9"/>
        <v>9344927.287196422</v>
      </c>
      <c r="F241" s="652">
        <f t="shared" si="9"/>
        <v>2432467.8815811863</v>
      </c>
      <c r="G241" s="652">
        <f t="shared" si="9"/>
        <v>215553.03825450313</v>
      </c>
      <c r="H241" s="652">
        <f t="shared" si="8"/>
        <v>29035509.468772586</v>
      </c>
    </row>
    <row r="242" spans="1:11">
      <c r="A242" s="650" t="s">
        <v>31</v>
      </c>
      <c r="B242" s="650" t="s">
        <v>9</v>
      </c>
      <c r="C242" s="647" t="str">
        <f ca="1">_xll.SUBNM("forecasting:Version","","Act")</f>
        <v>Act</v>
      </c>
      <c r="D242" s="652">
        <f t="shared" si="9"/>
        <v>15818021.47452046</v>
      </c>
      <c r="E242" s="652">
        <f t="shared" si="9"/>
        <v>10649890.205187261</v>
      </c>
      <c r="F242" s="652">
        <f t="shared" si="9"/>
        <v>2640599.7400004328</v>
      </c>
      <c r="G242" s="652">
        <f t="shared" si="9"/>
        <v>204705.29000004494</v>
      </c>
      <c r="H242" s="652">
        <f t="shared" si="8"/>
        <v>29313216.709708199</v>
      </c>
    </row>
    <row r="243" spans="1:11">
      <c r="A243" s="650" t="s">
        <v>31</v>
      </c>
      <c r="B243" s="650" t="s">
        <v>10</v>
      </c>
      <c r="C243" s="647" t="str">
        <f ca="1">_xll.SUBNM("forecasting:Version","","Act")</f>
        <v>Act</v>
      </c>
      <c r="D243" s="652">
        <f t="shared" si="9"/>
        <v>21487154.807041407</v>
      </c>
      <c r="E243" s="652">
        <f t="shared" si="9"/>
        <v>13015489.433515642</v>
      </c>
      <c r="F243" s="652">
        <f t="shared" si="9"/>
        <v>2882436.7500000391</v>
      </c>
      <c r="G243" s="652">
        <f t="shared" si="9"/>
        <v>227805.94000004316</v>
      </c>
      <c r="H243" s="652">
        <f t="shared" si="8"/>
        <v>37612886.930557124</v>
      </c>
    </row>
    <row r="244" spans="1:11">
      <c r="A244" s="650" t="s">
        <v>31</v>
      </c>
      <c r="B244" s="650" t="s">
        <v>11</v>
      </c>
      <c r="C244" s="647" t="str">
        <f ca="1">_xll.SUBNM("forecasting:Version","","Act")</f>
        <v>Act</v>
      </c>
      <c r="D244" s="652">
        <f t="shared" si="9"/>
        <v>25623504.052353848</v>
      </c>
      <c r="E244" s="652">
        <f t="shared" si="9"/>
        <v>11714367.697844267</v>
      </c>
      <c r="F244" s="652">
        <f t="shared" si="9"/>
        <v>3450009.3100000289</v>
      </c>
      <c r="G244" s="652">
        <f t="shared" si="9"/>
        <v>215207.20999997985</v>
      </c>
      <c r="H244" s="652">
        <f t="shared" si="8"/>
        <v>41003088.270198122</v>
      </c>
    </row>
    <row r="245" spans="1:11">
      <c r="A245" s="650" t="s">
        <v>31</v>
      </c>
      <c r="B245" s="650" t="s">
        <v>12</v>
      </c>
      <c r="C245" s="647" t="str">
        <f ca="1">_xll.SUBNM("forecasting:Version","","Act")</f>
        <v>Act</v>
      </c>
      <c r="D245" s="652">
        <f t="shared" si="9"/>
        <v>27089179.531634085</v>
      </c>
      <c r="E245" s="652">
        <f t="shared" si="9"/>
        <v>12949382.340457192</v>
      </c>
      <c r="F245" s="652">
        <f t="shared" si="9"/>
        <v>3747367.4499999522</v>
      </c>
      <c r="G245" s="652">
        <f t="shared" si="9"/>
        <v>217621.19000003839</v>
      </c>
      <c r="H245" s="652">
        <f t="shared" si="8"/>
        <v>44003550.512091264</v>
      </c>
    </row>
    <row r="246" spans="1:11">
      <c r="A246" s="650" t="s">
        <v>31</v>
      </c>
      <c r="B246" s="650" t="s">
        <v>13</v>
      </c>
      <c r="C246" s="647" t="str">
        <f ca="1">_xll.SUBNM("forecasting:Version","","Act")</f>
        <v>Act</v>
      </c>
      <c r="D246" s="652">
        <f t="shared" si="9"/>
        <v>25750679.895349249</v>
      </c>
      <c r="E246" s="652">
        <f t="shared" si="9"/>
        <v>12253372.858750384</v>
      </c>
      <c r="F246" s="652">
        <f t="shared" si="9"/>
        <v>3499207.1100000148</v>
      </c>
      <c r="G246" s="652">
        <f t="shared" si="9"/>
        <v>217148.78000000716</v>
      </c>
      <c r="H246" s="652">
        <f t="shared" si="8"/>
        <v>41720408.64409966</v>
      </c>
    </row>
    <row r="247" spans="1:11">
      <c r="A247" s="650" t="s">
        <v>31</v>
      </c>
      <c r="B247" s="650" t="s">
        <v>14</v>
      </c>
      <c r="C247" s="647" t="str">
        <f ca="1">_xll.SUBNM("forecasting:Version","","Act")</f>
        <v>Act</v>
      </c>
      <c r="D247" s="652">
        <f t="shared" si="9"/>
        <v>23137501.241980422</v>
      </c>
      <c r="E247" s="652">
        <f t="shared" si="9"/>
        <v>12221847.511973239</v>
      </c>
      <c r="F247" s="652">
        <f t="shared" si="9"/>
        <v>3173161.9000001848</v>
      </c>
      <c r="G247" s="652">
        <f t="shared" si="9"/>
        <v>217143.69000004526</v>
      </c>
      <c r="H247" s="652">
        <f t="shared" si="8"/>
        <v>38749654.343953893</v>
      </c>
    </row>
    <row r="248" spans="1:11">
      <c r="A248" s="650" t="s">
        <v>31</v>
      </c>
      <c r="B248" s="650" t="s">
        <v>15</v>
      </c>
      <c r="C248" s="647" t="str">
        <f ca="1">_xll.SUBNM("forecasting:Version","","Act")</f>
        <v>Act</v>
      </c>
      <c r="D248" s="652">
        <f t="shared" ref="D248:G267" si="10">D68+D158</f>
        <v>17724916.16541874</v>
      </c>
      <c r="E248" s="652">
        <f t="shared" si="10"/>
        <v>11353741.226970255</v>
      </c>
      <c r="F248" s="652">
        <f t="shared" si="10"/>
        <v>2896943.0999999992</v>
      </c>
      <c r="G248" s="652">
        <f t="shared" si="10"/>
        <v>217261.11999995043</v>
      </c>
      <c r="H248" s="652">
        <f t="shared" si="8"/>
        <v>32192861.612388942</v>
      </c>
    </row>
    <row r="249" spans="1:11">
      <c r="A249" s="650" t="s">
        <v>31</v>
      </c>
      <c r="B249" s="650" t="s">
        <v>16</v>
      </c>
      <c r="C249" s="647" t="str">
        <f ca="1">_xll.SUBNM("forecasting:Version","","Act")</f>
        <v>Act</v>
      </c>
      <c r="D249" s="652">
        <f t="shared" si="10"/>
        <v>15379045.442062195</v>
      </c>
      <c r="E249" s="652">
        <f t="shared" si="10"/>
        <v>10109805.338410234</v>
      </c>
      <c r="F249" s="652">
        <f t="shared" si="10"/>
        <v>2429352.6000000043</v>
      </c>
      <c r="G249" s="652">
        <f t="shared" si="10"/>
        <v>217637.30000000491</v>
      </c>
      <c r="H249" s="652">
        <f t="shared" si="8"/>
        <v>28135840.680472437</v>
      </c>
    </row>
    <row r="250" spans="1:11">
      <c r="A250" s="650" t="s">
        <v>31</v>
      </c>
      <c r="B250" s="650" t="s">
        <v>17</v>
      </c>
      <c r="C250" s="647" t="str">
        <f ca="1">_xll.SUBNM("forecasting:Version","","Act")</f>
        <v>Act</v>
      </c>
      <c r="D250" s="652">
        <f t="shared" si="10"/>
        <v>21104574.686915588</v>
      </c>
      <c r="E250" s="652">
        <f t="shared" si="10"/>
        <v>11492994.604113707</v>
      </c>
      <c r="F250" s="652">
        <f t="shared" si="10"/>
        <v>2443914.0300000021</v>
      </c>
      <c r="G250" s="652">
        <f t="shared" si="10"/>
        <v>217756.67999999569</v>
      </c>
      <c r="H250" s="652">
        <f t="shared" si="8"/>
        <v>35259240.00102929</v>
      </c>
    </row>
    <row r="251" spans="1:11">
      <c r="A251" s="650" t="s">
        <v>49</v>
      </c>
      <c r="B251" s="650" t="s">
        <v>6</v>
      </c>
      <c r="C251" s="647" t="str">
        <f ca="1">_xll.SUBNM("forecasting:Version","","Act")</f>
        <v>Act</v>
      </c>
      <c r="D251" s="652">
        <f t="shared" si="10"/>
        <v>21960666.6410111</v>
      </c>
      <c r="E251" s="652">
        <f t="shared" si="10"/>
        <v>9768538.6670003422</v>
      </c>
      <c r="F251" s="652">
        <f t="shared" si="10"/>
        <v>2201684.5099999974</v>
      </c>
      <c r="G251" s="652">
        <f t="shared" si="10"/>
        <v>218305.59999999689</v>
      </c>
      <c r="H251" s="652">
        <f t="shared" si="8"/>
        <v>34149195.418011434</v>
      </c>
      <c r="I251" s="653"/>
      <c r="J251" s="653"/>
      <c r="K251" s="653"/>
    </row>
    <row r="252" spans="1:11">
      <c r="A252" s="650" t="s">
        <v>49</v>
      </c>
      <c r="B252" s="650" t="s">
        <v>7</v>
      </c>
      <c r="C252" s="647" t="str">
        <f ca="1">_xll.SUBNM("forecasting:Version","","Act")</f>
        <v>Act</v>
      </c>
      <c r="D252" s="652">
        <f t="shared" si="10"/>
        <v>18324951.141167194</v>
      </c>
      <c r="E252" s="652">
        <f t="shared" si="10"/>
        <v>9604241.7696406841</v>
      </c>
      <c r="F252" s="652">
        <f t="shared" si="10"/>
        <v>2379588.2997938963</v>
      </c>
      <c r="G252" s="652">
        <f t="shared" si="10"/>
        <v>217885.45999999912</v>
      </c>
      <c r="H252" s="652">
        <f t="shared" si="8"/>
        <v>30526666.670601774</v>
      </c>
      <c r="I252" s="653"/>
      <c r="J252" s="653"/>
      <c r="K252" s="653"/>
    </row>
    <row r="253" spans="1:11">
      <c r="A253" s="650" t="s">
        <v>49</v>
      </c>
      <c r="B253" s="650" t="s">
        <v>8</v>
      </c>
      <c r="C253" s="647" t="str">
        <f ca="1">_xll.SUBNM("forecasting:Version","","Act")</f>
        <v>Act</v>
      </c>
      <c r="D253" s="652">
        <f t="shared" si="10"/>
        <v>16214821.759611912</v>
      </c>
      <c r="E253" s="652">
        <f t="shared" si="10"/>
        <v>10497056.265975041</v>
      </c>
      <c r="F253" s="652">
        <f t="shared" si="10"/>
        <v>2566751.9772010092</v>
      </c>
      <c r="G253" s="652">
        <f t="shared" si="10"/>
        <v>215000.33000000459</v>
      </c>
      <c r="H253" s="652">
        <f t="shared" si="8"/>
        <v>29493630.332787968</v>
      </c>
      <c r="I253" s="653"/>
      <c r="J253" s="653"/>
      <c r="K253" s="653"/>
    </row>
    <row r="254" spans="1:11">
      <c r="A254" s="650" t="s">
        <v>49</v>
      </c>
      <c r="B254" s="650" t="s">
        <v>9</v>
      </c>
      <c r="C254" s="647" t="str">
        <f ca="1">_xll.SUBNM("forecasting:Version","","Act")</f>
        <v>Act</v>
      </c>
      <c r="D254" s="652">
        <f t="shared" si="10"/>
        <v>17369034.63172264</v>
      </c>
      <c r="E254" s="652">
        <f t="shared" si="10"/>
        <v>11471575.95627578</v>
      </c>
      <c r="F254" s="652">
        <f t="shared" si="10"/>
        <v>2840770.0700000012</v>
      </c>
      <c r="G254" s="652">
        <f t="shared" si="10"/>
        <v>218035.75999999797</v>
      </c>
      <c r="H254" s="652">
        <f t="shared" si="8"/>
        <v>31899416.417998418</v>
      </c>
      <c r="I254" s="653"/>
      <c r="J254" s="653"/>
      <c r="K254" s="653"/>
    </row>
    <row r="255" spans="1:11">
      <c r="A255" s="650" t="s">
        <v>49</v>
      </c>
      <c r="B255" s="650" t="s">
        <v>10</v>
      </c>
      <c r="C255" s="647" t="str">
        <f ca="1">_xll.SUBNM("forecasting:Version","","Act")</f>
        <v>Act</v>
      </c>
      <c r="D255" s="652">
        <f t="shared" si="10"/>
        <v>20872828.189369299</v>
      </c>
      <c r="E255" s="652">
        <f t="shared" si="10"/>
        <v>11488005.145768799</v>
      </c>
      <c r="F255" s="652">
        <f t="shared" si="10"/>
        <v>2811809.0500000068</v>
      </c>
      <c r="G255" s="652">
        <f t="shared" si="10"/>
        <v>195348.1399999962</v>
      </c>
      <c r="H255" s="652">
        <f t="shared" si="8"/>
        <v>35367990.525138095</v>
      </c>
      <c r="I255" s="653"/>
      <c r="J255" s="653"/>
      <c r="K255" s="653"/>
    </row>
    <row r="256" spans="1:11">
      <c r="A256" s="650" t="s">
        <v>49</v>
      </c>
      <c r="B256" s="650" t="s">
        <v>11</v>
      </c>
      <c r="C256" s="647" t="str">
        <f ca="1">_xll.SUBNM("forecasting:Version","","Act")</f>
        <v>Act</v>
      </c>
      <c r="D256" s="652">
        <f t="shared" si="10"/>
        <v>25303115.638096567</v>
      </c>
      <c r="E256" s="652">
        <f t="shared" si="10"/>
        <v>12427614.222699046</v>
      </c>
      <c r="F256" s="652">
        <f t="shared" si="10"/>
        <v>3728143.549999998</v>
      </c>
      <c r="G256" s="652">
        <f t="shared" si="10"/>
        <v>217702.74999999788</v>
      </c>
      <c r="H256" s="652">
        <f t="shared" si="8"/>
        <v>41676576.160795614</v>
      </c>
      <c r="I256" s="653"/>
      <c r="J256" s="653"/>
      <c r="K256" s="653"/>
    </row>
    <row r="257" spans="1:11">
      <c r="A257" s="650" t="s">
        <v>49</v>
      </c>
      <c r="B257" s="650" t="s">
        <v>12</v>
      </c>
      <c r="C257" s="647" t="str">
        <f ca="1">_xll.SUBNM("forecasting:Version","","Act")</f>
        <v>Act</v>
      </c>
      <c r="D257" s="652">
        <f t="shared" si="10"/>
        <v>27328256.132338166</v>
      </c>
      <c r="E257" s="652">
        <f t="shared" si="10"/>
        <v>12251862.464169396</v>
      </c>
      <c r="F257" s="652">
        <f t="shared" si="10"/>
        <v>4514052.540000001</v>
      </c>
      <c r="G257" s="652">
        <f t="shared" si="10"/>
        <v>217988.13999999576</v>
      </c>
      <c r="H257" s="652">
        <f t="shared" si="8"/>
        <v>44312159.276507556</v>
      </c>
      <c r="I257" s="653"/>
      <c r="J257" s="653"/>
      <c r="K257" s="653"/>
    </row>
    <row r="258" spans="1:11">
      <c r="A258" s="650" t="s">
        <v>49</v>
      </c>
      <c r="B258" s="650" t="s">
        <v>13</v>
      </c>
      <c r="C258" s="647" t="str">
        <f ca="1">_xll.SUBNM("forecasting:Version","","Act")</f>
        <v>Act</v>
      </c>
      <c r="D258" s="652">
        <f t="shared" si="10"/>
        <v>26067649.782396376</v>
      </c>
      <c r="E258" s="652">
        <f t="shared" si="10"/>
        <v>12925114.809619883</v>
      </c>
      <c r="F258" s="652">
        <f t="shared" si="10"/>
        <v>4154782.6399999983</v>
      </c>
      <c r="G258" s="652">
        <f t="shared" si="10"/>
        <v>210037.96999999715</v>
      </c>
      <c r="H258" s="652">
        <f t="shared" si="8"/>
        <v>43357585.202016257</v>
      </c>
      <c r="I258" s="653"/>
      <c r="J258" s="653"/>
      <c r="K258" s="653"/>
    </row>
    <row r="259" spans="1:11">
      <c r="A259" s="650" t="s">
        <v>49</v>
      </c>
      <c r="B259" s="650" t="s">
        <v>14</v>
      </c>
      <c r="C259" s="647" t="str">
        <f ca="1">_xll.SUBNM("forecasting:Version","","Act")</f>
        <v>Act</v>
      </c>
      <c r="D259" s="652">
        <f t="shared" si="10"/>
        <v>24348497.181274895</v>
      </c>
      <c r="E259" s="652">
        <f t="shared" si="10"/>
        <v>12354809.434971329</v>
      </c>
      <c r="F259" s="652">
        <f t="shared" si="10"/>
        <v>4254272.1700000037</v>
      </c>
      <c r="G259" s="652">
        <f t="shared" si="10"/>
        <v>218966.4099999966</v>
      </c>
      <c r="H259" s="652">
        <f t="shared" si="8"/>
        <v>41176545.196246222</v>
      </c>
      <c r="I259" s="653"/>
      <c r="J259" s="653"/>
      <c r="K259" s="653"/>
    </row>
    <row r="260" spans="1:11">
      <c r="A260" s="650" t="s">
        <v>49</v>
      </c>
      <c r="B260" s="650" t="s">
        <v>15</v>
      </c>
      <c r="C260" s="647" t="str">
        <f ca="1">_xll.SUBNM("forecasting:Version","","Act")</f>
        <v>Act</v>
      </c>
      <c r="D260" s="652">
        <f t="shared" si="10"/>
        <v>19748273.083424535</v>
      </c>
      <c r="E260" s="652">
        <f t="shared" si="10"/>
        <v>12513648.119390944</v>
      </c>
      <c r="F260" s="652">
        <f t="shared" si="10"/>
        <v>2880539.6099999952</v>
      </c>
      <c r="G260" s="652">
        <f t="shared" si="10"/>
        <v>243844.77000000386</v>
      </c>
      <c r="H260" s="652">
        <f t="shared" si="8"/>
        <v>35386305.582815476</v>
      </c>
      <c r="I260" s="653"/>
      <c r="J260" s="653"/>
      <c r="K260" s="653"/>
    </row>
    <row r="261" spans="1:11">
      <c r="A261" s="650" t="s">
        <v>49</v>
      </c>
      <c r="B261" s="650" t="s">
        <v>16</v>
      </c>
      <c r="C261" s="647" t="str">
        <f ca="1">_xll.SUBNM("forecasting:Version","","Act")</f>
        <v>Act</v>
      </c>
      <c r="D261" s="652">
        <f t="shared" si="10"/>
        <v>17779679.691012427</v>
      </c>
      <c r="E261" s="652">
        <f t="shared" si="10"/>
        <v>11569741.953872612</v>
      </c>
      <c r="F261" s="652">
        <f t="shared" si="10"/>
        <v>2880700.3399999947</v>
      </c>
      <c r="G261" s="652">
        <f t="shared" si="10"/>
        <v>237126.20000000237</v>
      </c>
      <c r="H261" s="652">
        <f t="shared" si="8"/>
        <v>32467248.18488504</v>
      </c>
      <c r="I261" s="653"/>
      <c r="J261" s="653"/>
      <c r="K261" s="653"/>
    </row>
    <row r="262" spans="1:11">
      <c r="A262" s="650" t="s">
        <v>49</v>
      </c>
      <c r="B262" s="650" t="s">
        <v>17</v>
      </c>
      <c r="C262" s="647" t="str">
        <f ca="1">_xll.SUBNM("forecasting:Version","","Act")</f>
        <v>Act</v>
      </c>
      <c r="D262" s="652">
        <f t="shared" si="10"/>
        <v>21629151.462729402</v>
      </c>
      <c r="E262" s="652">
        <f t="shared" si="10"/>
        <v>11020231.614692204</v>
      </c>
      <c r="F262" s="652">
        <f t="shared" si="10"/>
        <v>2596100.3100000047</v>
      </c>
      <c r="G262" s="652">
        <f t="shared" si="10"/>
        <v>235151.1100000033</v>
      </c>
      <c r="H262" s="652">
        <f t="shared" si="8"/>
        <v>35480634.497421615</v>
      </c>
      <c r="I262" s="653"/>
      <c r="J262" s="653"/>
      <c r="K262" s="653"/>
    </row>
    <row r="263" spans="1:11">
      <c r="A263" s="650" t="s">
        <v>50</v>
      </c>
      <c r="B263" s="650" t="s">
        <v>6</v>
      </c>
      <c r="C263" s="647" t="str">
        <f ca="1">_xll.SUBNM("forecasting:Version","","Act")</f>
        <v>Act</v>
      </c>
      <c r="D263" s="652">
        <f t="shared" si="10"/>
        <v>24034035.877058223</v>
      </c>
      <c r="E263" s="652">
        <f t="shared" si="10"/>
        <v>10928035.626273165</v>
      </c>
      <c r="F263" s="652">
        <f t="shared" si="10"/>
        <v>1914397.4809987501</v>
      </c>
      <c r="G263" s="652">
        <f t="shared" si="10"/>
        <v>235526.61034863707</v>
      </c>
      <c r="H263" s="652">
        <f t="shared" si="8"/>
        <v>37111995.594678767</v>
      </c>
      <c r="I263" s="653"/>
      <c r="J263" s="653"/>
      <c r="K263" s="653"/>
    </row>
    <row r="264" spans="1:11">
      <c r="A264" s="650" t="s">
        <v>50</v>
      </c>
      <c r="B264" s="650" t="s">
        <v>7</v>
      </c>
      <c r="C264" s="647" t="str">
        <f ca="1">_xll.SUBNM("forecasting:Version","","Act")</f>
        <v>Act</v>
      </c>
      <c r="D264" s="652">
        <f t="shared" si="10"/>
        <v>21124728.146592163</v>
      </c>
      <c r="E264" s="652">
        <f t="shared" si="10"/>
        <v>11494783.889984829</v>
      </c>
      <c r="F264" s="652">
        <f t="shared" si="10"/>
        <v>2070228.570000004</v>
      </c>
      <c r="G264" s="652">
        <f t="shared" si="10"/>
        <v>221686.67999999615</v>
      </c>
      <c r="H264" s="652">
        <f t="shared" si="8"/>
        <v>34911427.286576994</v>
      </c>
      <c r="I264" s="653"/>
      <c r="J264" s="653"/>
      <c r="K264" s="653"/>
    </row>
    <row r="265" spans="1:11">
      <c r="A265" s="650" t="s">
        <v>50</v>
      </c>
      <c r="B265" s="650" t="s">
        <v>8</v>
      </c>
      <c r="C265" s="647" t="str">
        <f ca="1">_xll.SUBNM("forecasting:Version","","Act")</f>
        <v>Act</v>
      </c>
      <c r="D265" s="652">
        <f t="shared" si="10"/>
        <v>20064152.596168187</v>
      </c>
      <c r="E265" s="652">
        <f t="shared" si="10"/>
        <v>11925081.377877655</v>
      </c>
      <c r="F265" s="652">
        <f t="shared" si="10"/>
        <v>2285280.6977800038</v>
      </c>
      <c r="G265" s="652">
        <f t="shared" si="10"/>
        <v>246639.01000000359</v>
      </c>
      <c r="H265" s="652">
        <f t="shared" si="8"/>
        <v>34521153.681825854</v>
      </c>
      <c r="I265" s="653"/>
      <c r="J265" s="653"/>
      <c r="K265" s="653"/>
    </row>
    <row r="266" spans="1:11">
      <c r="A266" s="650" t="s">
        <v>50</v>
      </c>
      <c r="B266" s="650" t="s">
        <v>9</v>
      </c>
      <c r="C266" s="647" t="str">
        <f ca="1">_xll.SUBNM("forecasting:Version","","Act")</f>
        <v>Act</v>
      </c>
      <c r="D266" s="652">
        <f t="shared" si="10"/>
        <v>19944553.785998728</v>
      </c>
      <c r="E266" s="652">
        <f t="shared" si="10"/>
        <v>11353766.282175152</v>
      </c>
      <c r="F266" s="652">
        <f t="shared" si="10"/>
        <v>2584859.3747362019</v>
      </c>
      <c r="G266" s="652">
        <f t="shared" si="10"/>
        <v>243216.58606215799</v>
      </c>
      <c r="H266" s="652">
        <f t="shared" si="8"/>
        <v>34126396.028972238</v>
      </c>
      <c r="I266" s="653"/>
      <c r="J266" s="653"/>
      <c r="K266" s="653"/>
    </row>
    <row r="267" spans="1:11">
      <c r="A267" s="650" t="s">
        <v>50</v>
      </c>
      <c r="B267" s="650" t="s">
        <v>10</v>
      </c>
      <c r="C267" s="647" t="str">
        <f ca="1">_xll.SUBNM("forecasting:Version","","Act")</f>
        <v>Act</v>
      </c>
      <c r="D267" s="652">
        <f t="shared" si="10"/>
        <v>23515204.634334061</v>
      </c>
      <c r="E267" s="652">
        <f t="shared" si="10"/>
        <v>13654818.958645873</v>
      </c>
      <c r="F267" s="652">
        <f t="shared" si="10"/>
        <v>3132081.3149725175</v>
      </c>
      <c r="G267" s="652">
        <f t="shared" si="10"/>
        <v>261510.14052102334</v>
      </c>
      <c r="H267" s="652">
        <f t="shared" si="8"/>
        <v>40563615.048473477</v>
      </c>
      <c r="I267" s="653"/>
      <c r="J267" s="653"/>
      <c r="K267" s="653"/>
    </row>
    <row r="268" spans="1:11">
      <c r="A268" s="650" t="s">
        <v>50</v>
      </c>
      <c r="B268" s="650" t="s">
        <v>11</v>
      </c>
      <c r="C268" s="647" t="str">
        <f ca="1">_xll.SUBNM("forecasting:Version","","Act")</f>
        <v>Act</v>
      </c>
      <c r="D268" s="652">
        <f t="shared" ref="D268:G274" si="11">D88+D178</f>
        <v>29005162.330910668</v>
      </c>
      <c r="E268" s="652">
        <f t="shared" si="11"/>
        <v>12661528.203554351</v>
      </c>
      <c r="F268" s="652">
        <f t="shared" si="11"/>
        <v>3500419.97768432</v>
      </c>
      <c r="G268" s="652">
        <f t="shared" si="11"/>
        <v>255372.93594235065</v>
      </c>
      <c r="H268" s="652">
        <f t="shared" si="8"/>
        <v>45422483.448091686</v>
      </c>
      <c r="I268" s="653"/>
      <c r="J268" s="653"/>
      <c r="K268" s="653"/>
    </row>
    <row r="269" spans="1:11">
      <c r="A269" s="650" t="s">
        <v>50</v>
      </c>
      <c r="B269" s="650" t="s">
        <v>12</v>
      </c>
      <c r="C269" s="647" t="str">
        <f ca="1">_xll.SUBNM("forecasting:Version","","Act")</f>
        <v>Act</v>
      </c>
      <c r="D269" s="652">
        <f t="shared" si="11"/>
        <v>32122143.90285413</v>
      </c>
      <c r="E269" s="652">
        <f t="shared" si="11"/>
        <v>14199321.423324987</v>
      </c>
      <c r="F269" s="652">
        <f t="shared" si="11"/>
        <v>4442609.9577635396</v>
      </c>
      <c r="G269" s="652">
        <f t="shared" si="11"/>
        <v>250969.18207757559</v>
      </c>
      <c r="H269" s="652">
        <f t="shared" si="8"/>
        <v>51015044.466020234</v>
      </c>
      <c r="I269" s="653"/>
      <c r="J269" s="653"/>
      <c r="K269" s="653"/>
    </row>
    <row r="270" spans="1:11">
      <c r="A270" s="650" t="s">
        <v>50</v>
      </c>
      <c r="B270" s="650" t="s">
        <v>13</v>
      </c>
      <c r="C270" s="647" t="str">
        <f ca="1">_xll.SUBNM("forecasting:Version","","Act")</f>
        <v>Act</v>
      </c>
      <c r="D270" s="652">
        <f t="shared" si="11"/>
        <v>29806304.613913462</v>
      </c>
      <c r="E270" s="652">
        <f t="shared" si="11"/>
        <v>13837885.899381135</v>
      </c>
      <c r="F270" s="652">
        <f t="shared" si="11"/>
        <v>4282954.6454495452</v>
      </c>
      <c r="G270" s="652">
        <f t="shared" si="11"/>
        <v>258783.11194231798</v>
      </c>
      <c r="H270" s="652">
        <f t="shared" si="8"/>
        <v>48185928.270686463</v>
      </c>
      <c r="I270" s="653"/>
      <c r="J270" s="653"/>
      <c r="K270" s="653"/>
    </row>
    <row r="271" spans="1:11">
      <c r="A271" s="650" t="s">
        <v>50</v>
      </c>
      <c r="B271" s="650" t="s">
        <v>14</v>
      </c>
      <c r="C271" s="647" t="str">
        <f ca="1">_xll.SUBNM("forecasting:Version","","Act")</f>
        <v>Act</v>
      </c>
      <c r="D271" s="652">
        <f t="shared" si="11"/>
        <v>26320036.308134783</v>
      </c>
      <c r="E271" s="652">
        <f t="shared" si="11"/>
        <v>13011138.383885566</v>
      </c>
      <c r="F271" s="652">
        <f t="shared" si="11"/>
        <v>3750053.4304536404</v>
      </c>
      <c r="G271" s="652">
        <f t="shared" si="11"/>
        <v>260504.90485675877</v>
      </c>
      <c r="H271" s="652">
        <f t="shared" ref="H271:H274" si="12">SUM(D271:G271)</f>
        <v>43341733.027330749</v>
      </c>
      <c r="I271" s="653"/>
      <c r="J271" s="653"/>
      <c r="K271" s="653"/>
    </row>
    <row r="272" spans="1:11">
      <c r="A272" s="650" t="s">
        <v>50</v>
      </c>
      <c r="B272" s="650" t="s">
        <v>15</v>
      </c>
      <c r="C272" s="647" t="str">
        <f ca="1">_xll.SUBNM("forecasting:Version","","Act")</f>
        <v>Act</v>
      </c>
      <c r="D272" s="652">
        <f t="shared" si="11"/>
        <v>22040989.474133778</v>
      </c>
      <c r="E272" s="652">
        <f t="shared" si="11"/>
        <v>12790714.121773513</v>
      </c>
      <c r="F272" s="652">
        <f t="shared" si="11"/>
        <v>3150319.0160570196</v>
      </c>
      <c r="G272" s="652">
        <f t="shared" si="11"/>
        <v>260546.6801358636</v>
      </c>
      <c r="H272" s="652">
        <f t="shared" si="12"/>
        <v>38242569.292100176</v>
      </c>
      <c r="I272" s="653"/>
      <c r="J272" s="653"/>
      <c r="K272" s="653"/>
    </row>
    <row r="273" spans="1:11">
      <c r="A273" s="650" t="s">
        <v>50</v>
      </c>
      <c r="B273" s="650" t="s">
        <v>16</v>
      </c>
      <c r="C273" s="647" t="str">
        <f ca="1">_xll.SUBNM("forecasting:Version","","Act")</f>
        <v>Act</v>
      </c>
      <c r="D273" s="652">
        <f t="shared" si="11"/>
        <v>19471352.705293529</v>
      </c>
      <c r="E273" s="652">
        <f t="shared" si="11"/>
        <v>11707636.341632355</v>
      </c>
      <c r="F273" s="652">
        <f t="shared" si="11"/>
        <v>2811417.0603997456</v>
      </c>
      <c r="G273" s="652">
        <f t="shared" si="11"/>
        <v>261089.23370854254</v>
      </c>
      <c r="H273" s="652">
        <f t="shared" si="12"/>
        <v>34251495.341034174</v>
      </c>
      <c r="I273" s="653"/>
      <c r="J273" s="653"/>
      <c r="K273" s="653"/>
    </row>
    <row r="274" spans="1:11">
      <c r="A274" s="650" t="s">
        <v>50</v>
      </c>
      <c r="B274" s="650" t="s">
        <v>17</v>
      </c>
      <c r="C274" s="647" t="str">
        <f ca="1">_xll.SUBNM("forecasting:Version","","Act")</f>
        <v>Act</v>
      </c>
      <c r="D274" s="652">
        <f t="shared" si="11"/>
        <v>24127349.472903419</v>
      </c>
      <c r="E274" s="652">
        <f t="shared" si="11"/>
        <v>11385870.278899284</v>
      </c>
      <c r="F274" s="652">
        <f t="shared" si="11"/>
        <v>2265304.8818399399</v>
      </c>
      <c r="G274" s="652">
        <f t="shared" si="11"/>
        <v>250834.90597575784</v>
      </c>
      <c r="H274" s="652">
        <f t="shared" si="12"/>
        <v>38029359.539618403</v>
      </c>
      <c r="I274" s="653"/>
      <c r="J274" s="653"/>
      <c r="K274" s="653"/>
    </row>
    <row r="276" spans="1:11">
      <c r="D276" s="652"/>
      <c r="E276" s="652"/>
    </row>
    <row r="278" spans="1:11" ht="15.75" thickBot="1">
      <c r="A278" s="646"/>
    </row>
    <row r="279" spans="1:11" s="692" customFormat="1">
      <c r="A279" s="689" t="s">
        <v>60</v>
      </c>
      <c r="B279" s="690">
        <v>2003</v>
      </c>
      <c r="C279" s="690">
        <v>2004</v>
      </c>
      <c r="D279" s="690">
        <v>2005</v>
      </c>
      <c r="E279" s="690">
        <v>2006</v>
      </c>
      <c r="F279" s="690">
        <v>2007</v>
      </c>
      <c r="G279" s="690">
        <v>2008</v>
      </c>
      <c r="H279" s="690">
        <v>2009</v>
      </c>
      <c r="I279" s="690">
        <v>2010</v>
      </c>
      <c r="J279" s="690">
        <v>2011</v>
      </c>
      <c r="K279" s="691">
        <v>2012</v>
      </c>
    </row>
    <row r="280" spans="1:11" ht="15.75" thickBot="1">
      <c r="A280" s="684" t="s">
        <v>351</v>
      </c>
      <c r="B280" s="685">
        <f>SUMIF($A$188:$A$274,B279,$H$188:$H$274)</f>
        <v>411970260.00214666</v>
      </c>
      <c r="C280" s="685">
        <f t="shared" ref="C280:K280" si="13">SUMIF($A$188:$A$274,C279,$H$188:$H$274)</f>
        <v>417257680.65394443</v>
      </c>
      <c r="D280" s="685">
        <f t="shared" si="13"/>
        <v>428348657.76648647</v>
      </c>
      <c r="E280" s="685">
        <f t="shared" si="13"/>
        <v>432334824.86772448</v>
      </c>
      <c r="F280" s="685">
        <f t="shared" si="13"/>
        <v>435580887.74111062</v>
      </c>
      <c r="G280" s="685">
        <f t="shared" si="13"/>
        <v>433551289.68960416</v>
      </c>
      <c r="H280" s="685">
        <f t="shared" si="13"/>
        <v>427251695.65988761</v>
      </c>
      <c r="I280" s="685">
        <f t="shared" si="13"/>
        <v>421970041.25220162</v>
      </c>
      <c r="J280" s="685">
        <f t="shared" si="13"/>
        <v>435293953.4652254</v>
      </c>
      <c r="K280" s="686">
        <f t="shared" si="13"/>
        <v>479723201.02540922</v>
      </c>
    </row>
    <row r="285" spans="1:11" ht="15.75" thickBot="1">
      <c r="A285" s="648" t="s">
        <v>306</v>
      </c>
    </row>
    <row r="286" spans="1:11" s="692" customFormat="1">
      <c r="A286" s="689" t="s">
        <v>60</v>
      </c>
      <c r="B286" s="690">
        <v>2003</v>
      </c>
      <c r="C286" s="690">
        <v>2004</v>
      </c>
      <c r="D286" s="690">
        <v>2005</v>
      </c>
      <c r="E286" s="690">
        <v>2006</v>
      </c>
      <c r="F286" s="690">
        <v>2007</v>
      </c>
      <c r="G286" s="690">
        <v>2008</v>
      </c>
      <c r="H286" s="690">
        <v>2009</v>
      </c>
      <c r="I286" s="690">
        <v>2010</v>
      </c>
      <c r="J286" s="690">
        <v>2011</v>
      </c>
      <c r="K286" s="691">
        <v>2012</v>
      </c>
    </row>
    <row r="287" spans="1:11" ht="15.75" thickBot="1">
      <c r="A287" s="684" t="s">
        <v>351</v>
      </c>
      <c r="B287" s="687">
        <v>411970260.00214666</v>
      </c>
      <c r="C287" s="687">
        <v>417257680.65394443</v>
      </c>
      <c r="D287" s="687">
        <v>428348657.76648647</v>
      </c>
      <c r="E287" s="687">
        <v>432334824.86772448</v>
      </c>
      <c r="F287" s="687">
        <v>435580887.74111062</v>
      </c>
      <c r="G287" s="687">
        <v>433551289.68960416</v>
      </c>
      <c r="H287" s="687">
        <v>427251695.65988761</v>
      </c>
      <c r="I287" s="687">
        <v>421970041.25220162</v>
      </c>
      <c r="J287" s="687">
        <v>435293953.4652254</v>
      </c>
      <c r="K287" s="688">
        <v>479723201.02540922</v>
      </c>
    </row>
  </sheetData>
  <mergeCells count="1">
    <mergeCell ref="G1:J3"/>
  </mergeCells>
  <pageMargins left="0.7" right="0.7" top="0.75" bottom="0.75" header="0.3" footer="0.3"/>
  <pageSetup orientation="landscape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transitionEvaluation="1">
    <tabColor rgb="FF00FF00"/>
    <pageSetUpPr fitToPage="1"/>
  </sheetPr>
  <dimension ref="A1:X224"/>
  <sheetViews>
    <sheetView defaultGridColor="0" colorId="22" zoomScaleNormal="100" workbookViewId="0">
      <pane xSplit="2" ySplit="7" topLeftCell="C8" activePane="bottomRight" state="frozenSplit"/>
      <selection activeCell="K45" sqref="K45"/>
      <selection pane="topRight" activeCell="K45" sqref="K45"/>
      <selection pane="bottomLeft" activeCell="K45" sqref="K45"/>
      <selection pane="bottomRight" activeCell="C8" sqref="C8"/>
    </sheetView>
  </sheetViews>
  <sheetFormatPr defaultColWidth="20.28515625" defaultRowHeight="12.75"/>
  <cols>
    <col min="1" max="2" width="10" style="491" customWidth="1"/>
    <col min="3" max="3" width="17" style="491" bestFit="1" customWidth="1"/>
    <col min="4" max="4" width="14" style="491" bestFit="1" customWidth="1"/>
    <col min="5" max="6" width="17" style="491" bestFit="1" customWidth="1"/>
    <col min="7" max="7" width="12.85546875" style="491" bestFit="1" customWidth="1"/>
    <col min="8" max="9" width="17" style="491" bestFit="1" customWidth="1"/>
    <col min="10" max="10" width="12.42578125" style="491" bestFit="1" customWidth="1"/>
    <col min="11" max="11" width="17" style="491" bestFit="1" customWidth="1"/>
    <col min="12" max="12" width="12" style="491" bestFit="1" customWidth="1"/>
    <col min="13" max="15" width="12.85546875" style="491" bestFit="1" customWidth="1"/>
    <col min="16" max="16" width="17.140625" style="491" bestFit="1" customWidth="1"/>
    <col min="17" max="17" width="17" style="491" bestFit="1" customWidth="1"/>
    <col min="18" max="18" width="5" style="491" bestFit="1" customWidth="1"/>
    <col min="19" max="22" width="11.28515625" style="491" customWidth="1"/>
    <col min="23" max="23" width="0.85546875" style="491" customWidth="1"/>
    <col min="24" max="24" width="11.28515625" style="491" customWidth="1"/>
    <col min="25" max="16384" width="20.28515625" style="491"/>
  </cols>
  <sheetData>
    <row r="1" spans="1:18" s="566" customFormat="1">
      <c r="A1" s="563"/>
      <c r="B1" s="491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5"/>
    </row>
    <row r="2" spans="1:18">
      <c r="A2" s="563"/>
      <c r="C2" s="492" t="s">
        <v>290</v>
      </c>
      <c r="D2" s="492"/>
      <c r="E2" s="492" t="s">
        <v>290</v>
      </c>
      <c r="F2" s="492" t="s">
        <v>290</v>
      </c>
      <c r="G2" s="492"/>
      <c r="H2" s="492" t="s">
        <v>290</v>
      </c>
      <c r="I2" s="492" t="s">
        <v>290</v>
      </c>
      <c r="J2" s="492"/>
      <c r="K2" s="492" t="s">
        <v>290</v>
      </c>
      <c r="L2" s="492"/>
      <c r="M2" s="492"/>
      <c r="N2" s="492"/>
      <c r="O2" s="492"/>
      <c r="P2" s="492" t="s">
        <v>290</v>
      </c>
      <c r="Q2" s="493" t="s">
        <v>290</v>
      </c>
      <c r="R2" s="493"/>
    </row>
    <row r="3" spans="1:18">
      <c r="A3" s="563"/>
      <c r="B3" s="498"/>
      <c r="C3" s="493" t="s">
        <v>226</v>
      </c>
      <c r="D3" s="493" t="s">
        <v>226</v>
      </c>
      <c r="E3" s="493" t="s">
        <v>226</v>
      </c>
      <c r="F3" s="493" t="s">
        <v>226</v>
      </c>
      <c r="G3" s="493" t="s">
        <v>226</v>
      </c>
      <c r="H3" s="493" t="s">
        <v>226</v>
      </c>
      <c r="I3" s="493" t="s">
        <v>226</v>
      </c>
      <c r="J3" s="493" t="s">
        <v>226</v>
      </c>
      <c r="K3" s="493" t="s">
        <v>226</v>
      </c>
      <c r="L3" s="493" t="s">
        <v>226</v>
      </c>
      <c r="M3" s="493" t="s">
        <v>226</v>
      </c>
      <c r="N3" s="493" t="s">
        <v>226</v>
      </c>
      <c r="O3" s="493" t="s">
        <v>226</v>
      </c>
      <c r="P3" s="493" t="s">
        <v>226</v>
      </c>
      <c r="Q3" s="493" t="s">
        <v>226</v>
      </c>
      <c r="R3" s="492"/>
    </row>
    <row r="4" spans="1:18">
      <c r="A4" s="563"/>
      <c r="B4" s="498"/>
      <c r="C4" s="492" t="s">
        <v>0</v>
      </c>
      <c r="D4" s="492" t="s">
        <v>0</v>
      </c>
      <c r="E4" s="492" t="s">
        <v>0</v>
      </c>
      <c r="F4" s="492" t="s">
        <v>1</v>
      </c>
      <c r="G4" s="492" t="s">
        <v>1</v>
      </c>
      <c r="H4" s="492" t="s">
        <v>1</v>
      </c>
      <c r="I4" s="492" t="s">
        <v>2</v>
      </c>
      <c r="J4" s="492" t="s">
        <v>2</v>
      </c>
      <c r="K4" s="492" t="s">
        <v>2</v>
      </c>
      <c r="L4" s="492" t="s">
        <v>75</v>
      </c>
      <c r="M4" s="492" t="s">
        <v>60</v>
      </c>
      <c r="N4" s="492" t="s">
        <v>60</v>
      </c>
      <c r="O4" s="492" t="s">
        <v>60</v>
      </c>
      <c r="P4" s="492" t="s">
        <v>61</v>
      </c>
      <c r="Q4" s="492" t="s">
        <v>34</v>
      </c>
      <c r="R4" s="492"/>
    </row>
    <row r="5" spans="1:18">
      <c r="A5" s="497" t="s">
        <v>162</v>
      </c>
      <c r="B5" s="498"/>
      <c r="C5" s="492" t="s">
        <v>230</v>
      </c>
      <c r="D5" s="492" t="s">
        <v>231</v>
      </c>
      <c r="E5" s="492" t="s">
        <v>232</v>
      </c>
      <c r="F5" s="492" t="s">
        <v>230</v>
      </c>
      <c r="G5" s="492" t="s">
        <v>231</v>
      </c>
      <c r="H5" s="492" t="s">
        <v>232</v>
      </c>
      <c r="I5" s="492" t="s">
        <v>230</v>
      </c>
      <c r="J5" s="492" t="s">
        <v>231</v>
      </c>
      <c r="K5" s="492" t="s">
        <v>232</v>
      </c>
      <c r="L5" s="492" t="s">
        <v>233</v>
      </c>
      <c r="M5" s="492" t="s">
        <v>76</v>
      </c>
      <c r="N5" s="492" t="s">
        <v>77</v>
      </c>
      <c r="O5" s="493" t="s">
        <v>64</v>
      </c>
      <c r="P5" s="492" t="s">
        <v>60</v>
      </c>
      <c r="Q5" s="492" t="s">
        <v>60</v>
      </c>
      <c r="R5" s="493"/>
    </row>
    <row r="6" spans="1:18">
      <c r="A6" s="497" t="s">
        <v>161</v>
      </c>
      <c r="B6" s="498"/>
      <c r="C6" s="492" t="s">
        <v>249</v>
      </c>
      <c r="D6" s="492" t="s">
        <v>249</v>
      </c>
      <c r="E6" s="492" t="s">
        <v>249</v>
      </c>
      <c r="F6" s="492" t="s">
        <v>249</v>
      </c>
      <c r="G6" s="492" t="s">
        <v>249</v>
      </c>
      <c r="H6" s="492" t="s">
        <v>249</v>
      </c>
      <c r="I6" s="492" t="s">
        <v>249</v>
      </c>
      <c r="J6" s="492" t="s">
        <v>249</v>
      </c>
      <c r="K6" s="492" t="s">
        <v>249</v>
      </c>
      <c r="L6" s="492" t="s">
        <v>249</v>
      </c>
      <c r="M6" s="492" t="s">
        <v>250</v>
      </c>
      <c r="N6" s="492" t="s">
        <v>250</v>
      </c>
      <c r="O6" s="492" t="s">
        <v>250</v>
      </c>
      <c r="P6" s="505" t="s">
        <v>251</v>
      </c>
      <c r="Q6" s="505" t="s">
        <v>251</v>
      </c>
      <c r="R6" s="492"/>
    </row>
    <row r="7" spans="1:18">
      <c r="A7" s="498"/>
      <c r="B7" s="498"/>
      <c r="C7" s="506" t="s">
        <v>163</v>
      </c>
      <c r="D7" s="492" t="s">
        <v>163</v>
      </c>
      <c r="E7" s="492" t="s">
        <v>163</v>
      </c>
      <c r="F7" s="506" t="s">
        <v>163</v>
      </c>
      <c r="G7" s="492" t="s">
        <v>163</v>
      </c>
      <c r="H7" s="492" t="s">
        <v>163</v>
      </c>
      <c r="I7" s="506" t="s">
        <v>163</v>
      </c>
      <c r="J7" s="508" t="s">
        <v>163</v>
      </c>
      <c r="K7" s="492" t="s">
        <v>163</v>
      </c>
      <c r="L7" s="506" t="s">
        <v>163</v>
      </c>
      <c r="M7" s="506" t="s">
        <v>163</v>
      </c>
      <c r="N7" s="506" t="s">
        <v>163</v>
      </c>
      <c r="O7" s="493" t="s">
        <v>163</v>
      </c>
      <c r="P7" s="493" t="s">
        <v>163</v>
      </c>
      <c r="Q7" s="493" t="s">
        <v>163</v>
      </c>
      <c r="R7" s="511"/>
    </row>
    <row r="8" spans="1:18">
      <c r="A8" s="512">
        <v>2006</v>
      </c>
      <c r="B8" s="512">
        <v>1</v>
      </c>
      <c r="C8" s="513">
        <v>20639643</v>
      </c>
      <c r="D8" s="513">
        <v>-1933016</v>
      </c>
      <c r="E8" s="513">
        <v>18706627</v>
      </c>
      <c r="F8" s="513">
        <v>10065295</v>
      </c>
      <c r="G8" s="513">
        <v>-1215609</v>
      </c>
      <c r="H8" s="513">
        <v>8849686</v>
      </c>
      <c r="I8" s="513">
        <v>2713469</v>
      </c>
      <c r="J8" s="513">
        <v>-360444</v>
      </c>
      <c r="K8" s="513">
        <v>2353025</v>
      </c>
      <c r="L8" s="513">
        <v>207534</v>
      </c>
      <c r="M8" s="567">
        <v>0</v>
      </c>
      <c r="N8" s="513">
        <v>0</v>
      </c>
      <c r="O8" s="513">
        <v>1218649</v>
      </c>
      <c r="P8" s="513">
        <v>31335521</v>
      </c>
      <c r="Q8" s="513">
        <v>30116872</v>
      </c>
      <c r="R8" s="513"/>
    </row>
    <row r="9" spans="1:18">
      <c r="A9" s="512">
        <v>2006</v>
      </c>
      <c r="B9" s="512">
        <v>2</v>
      </c>
      <c r="C9" s="513">
        <v>18244770</v>
      </c>
      <c r="D9" s="513">
        <v>91410</v>
      </c>
      <c r="E9" s="513">
        <v>18336180</v>
      </c>
      <c r="F9" s="513">
        <v>9764650</v>
      </c>
      <c r="G9" s="513">
        <v>170279</v>
      </c>
      <c r="H9" s="513">
        <v>9934929</v>
      </c>
      <c r="I9" s="513">
        <v>3096597</v>
      </c>
      <c r="J9" s="513">
        <v>-1166</v>
      </c>
      <c r="K9" s="513">
        <v>3095431</v>
      </c>
      <c r="L9" s="513">
        <v>209250</v>
      </c>
      <c r="M9" s="567">
        <v>0</v>
      </c>
      <c r="N9" s="513">
        <v>0</v>
      </c>
      <c r="O9" s="513">
        <v>1319927</v>
      </c>
      <c r="P9" s="513">
        <v>32895717</v>
      </c>
      <c r="Q9" s="513">
        <v>31575790</v>
      </c>
      <c r="R9" s="513"/>
    </row>
    <row r="10" spans="1:18">
      <c r="A10" s="512">
        <v>2006</v>
      </c>
      <c r="B10" s="512">
        <v>3</v>
      </c>
      <c r="C10" s="513">
        <v>16745558</v>
      </c>
      <c r="D10" s="513">
        <v>-571349</v>
      </c>
      <c r="E10" s="513">
        <v>16174209</v>
      </c>
      <c r="F10" s="513">
        <v>9691174</v>
      </c>
      <c r="G10" s="513">
        <v>2711</v>
      </c>
      <c r="H10" s="513">
        <v>9693885</v>
      </c>
      <c r="I10" s="513">
        <v>2945934</v>
      </c>
      <c r="J10" s="513">
        <v>157063</v>
      </c>
      <c r="K10" s="513">
        <v>3102997</v>
      </c>
      <c r="L10" s="513">
        <v>215511</v>
      </c>
      <c r="M10" s="567">
        <v>0</v>
      </c>
      <c r="N10" s="513">
        <v>0</v>
      </c>
      <c r="O10" s="513">
        <v>1079329</v>
      </c>
      <c r="P10" s="513">
        <v>30265931</v>
      </c>
      <c r="Q10" s="513">
        <v>29186602</v>
      </c>
      <c r="R10" s="513"/>
    </row>
    <row r="11" spans="1:18">
      <c r="A11" s="512">
        <v>2006</v>
      </c>
      <c r="B11" s="512">
        <v>4</v>
      </c>
      <c r="C11" s="513">
        <v>17213965</v>
      </c>
      <c r="D11" s="513">
        <v>823196</v>
      </c>
      <c r="E11" s="513">
        <v>18037161</v>
      </c>
      <c r="F11" s="513">
        <v>9997908</v>
      </c>
      <c r="G11" s="513">
        <v>555224</v>
      </c>
      <c r="H11" s="513">
        <v>10553132</v>
      </c>
      <c r="I11" s="513">
        <v>3174492</v>
      </c>
      <c r="J11" s="513">
        <v>256825</v>
      </c>
      <c r="K11" s="513">
        <v>3431317</v>
      </c>
      <c r="L11" s="513">
        <v>217645</v>
      </c>
      <c r="M11" s="567">
        <v>0</v>
      </c>
      <c r="N11" s="513">
        <v>0</v>
      </c>
      <c r="O11" s="513">
        <v>1247657</v>
      </c>
      <c r="P11" s="513">
        <v>33486912</v>
      </c>
      <c r="Q11" s="513">
        <v>32239255</v>
      </c>
      <c r="R11" s="513"/>
    </row>
    <row r="12" spans="1:18">
      <c r="A12" s="512">
        <v>2006</v>
      </c>
      <c r="B12" s="512">
        <v>5</v>
      </c>
      <c r="C12" s="513">
        <v>19495286</v>
      </c>
      <c r="D12" s="513">
        <v>2234424</v>
      </c>
      <c r="E12" s="513">
        <v>21729710</v>
      </c>
      <c r="F12" s="513">
        <v>10826380</v>
      </c>
      <c r="G12" s="513">
        <v>1030042</v>
      </c>
      <c r="H12" s="513">
        <v>11856422</v>
      </c>
      <c r="I12" s="513">
        <v>3466116</v>
      </c>
      <c r="J12" s="513">
        <v>188902</v>
      </c>
      <c r="K12" s="513">
        <v>3655018</v>
      </c>
      <c r="L12" s="513">
        <v>217997</v>
      </c>
      <c r="M12" s="567">
        <v>0</v>
      </c>
      <c r="N12" s="513">
        <v>0</v>
      </c>
      <c r="O12" s="513">
        <v>1384416</v>
      </c>
      <c r="P12" s="513">
        <v>38843563</v>
      </c>
      <c r="Q12" s="513">
        <v>37459147</v>
      </c>
      <c r="R12" s="513"/>
    </row>
    <row r="13" spans="1:18">
      <c r="A13" s="512">
        <v>2006</v>
      </c>
      <c r="B13" s="512">
        <v>6</v>
      </c>
      <c r="C13" s="513">
        <v>24926993</v>
      </c>
      <c r="D13" s="513">
        <v>2527792</v>
      </c>
      <c r="E13" s="513">
        <v>27454785</v>
      </c>
      <c r="F13" s="513">
        <v>11847449</v>
      </c>
      <c r="G13" s="513">
        <v>339589</v>
      </c>
      <c r="H13" s="513">
        <v>12187038</v>
      </c>
      <c r="I13" s="513">
        <v>3650910</v>
      </c>
      <c r="J13" s="513">
        <v>224169</v>
      </c>
      <c r="K13" s="513">
        <v>3875079</v>
      </c>
      <c r="L13" s="513">
        <v>218024</v>
      </c>
      <c r="M13" s="567">
        <v>0</v>
      </c>
      <c r="N13" s="513">
        <v>0</v>
      </c>
      <c r="O13" s="513">
        <v>1550567</v>
      </c>
      <c r="P13" s="513">
        <v>45285493</v>
      </c>
      <c r="Q13" s="513">
        <v>43734926</v>
      </c>
      <c r="R13" s="513"/>
    </row>
    <row r="14" spans="1:18">
      <c r="A14" s="524">
        <v>2006</v>
      </c>
      <c r="B14" s="524">
        <v>7</v>
      </c>
      <c r="C14" s="522">
        <v>26836810</v>
      </c>
      <c r="D14" s="525">
        <v>1035348</v>
      </c>
      <c r="E14" s="522">
        <v>27872158</v>
      </c>
      <c r="F14" s="522">
        <v>11986274</v>
      </c>
      <c r="G14" s="525">
        <v>79613</v>
      </c>
      <c r="H14" s="522">
        <v>12065887</v>
      </c>
      <c r="I14" s="522">
        <v>3969096</v>
      </c>
      <c r="J14" s="525">
        <v>-56693</v>
      </c>
      <c r="K14" s="522">
        <v>3912403</v>
      </c>
      <c r="L14" s="522">
        <v>209412</v>
      </c>
      <c r="M14" s="568">
        <v>1382598</v>
      </c>
      <c r="N14" s="568">
        <v>199553</v>
      </c>
      <c r="O14" s="525">
        <v>1582151</v>
      </c>
      <c r="P14" s="522">
        <v>45642011</v>
      </c>
      <c r="Q14" s="522">
        <v>44059860</v>
      </c>
      <c r="R14" s="513"/>
    </row>
    <row r="15" spans="1:18">
      <c r="A15" s="524">
        <v>2006</v>
      </c>
      <c r="B15" s="524">
        <v>8</v>
      </c>
      <c r="C15" s="522">
        <v>27749611</v>
      </c>
      <c r="D15" s="525">
        <v>493305</v>
      </c>
      <c r="E15" s="522">
        <v>28242916</v>
      </c>
      <c r="F15" s="522">
        <v>12211607</v>
      </c>
      <c r="G15" s="525">
        <v>83357</v>
      </c>
      <c r="H15" s="522">
        <v>12294964</v>
      </c>
      <c r="I15" s="522">
        <v>4039765</v>
      </c>
      <c r="J15" s="525">
        <v>87114</v>
      </c>
      <c r="K15" s="522">
        <v>4126879</v>
      </c>
      <c r="L15" s="522">
        <v>209771</v>
      </c>
      <c r="M15" s="568">
        <v>1389183</v>
      </c>
      <c r="N15" s="568">
        <v>202893</v>
      </c>
      <c r="O15" s="525">
        <v>1592076</v>
      </c>
      <c r="P15" s="522">
        <v>46466606</v>
      </c>
      <c r="Q15" s="522">
        <v>44874530</v>
      </c>
      <c r="R15" s="522"/>
    </row>
    <row r="16" spans="1:18">
      <c r="A16" s="524">
        <v>2006</v>
      </c>
      <c r="B16" s="524">
        <v>9</v>
      </c>
      <c r="C16" s="522">
        <v>25396296</v>
      </c>
      <c r="D16" s="525">
        <v>-2712844</v>
      </c>
      <c r="E16" s="522">
        <v>22683452</v>
      </c>
      <c r="F16" s="522">
        <v>11865026</v>
      </c>
      <c r="G16" s="525">
        <v>-772229</v>
      </c>
      <c r="H16" s="522">
        <v>11092797</v>
      </c>
      <c r="I16" s="522">
        <v>4007619</v>
      </c>
      <c r="J16" s="525">
        <v>-131436</v>
      </c>
      <c r="K16" s="522">
        <v>3876183</v>
      </c>
      <c r="L16" s="522">
        <v>210129</v>
      </c>
      <c r="M16" s="568">
        <v>1251226</v>
      </c>
      <c r="N16" s="568">
        <v>183151</v>
      </c>
      <c r="O16" s="525">
        <v>1434377</v>
      </c>
      <c r="P16" s="522">
        <v>39296938</v>
      </c>
      <c r="Q16" s="522">
        <v>37862561</v>
      </c>
      <c r="R16" s="522"/>
    </row>
    <row r="17" spans="1:19">
      <c r="A17" s="524">
        <v>2006</v>
      </c>
      <c r="B17" s="524">
        <v>10</v>
      </c>
      <c r="C17" s="522">
        <v>20528632</v>
      </c>
      <c r="D17" s="525">
        <v>-2222009</v>
      </c>
      <c r="E17" s="522">
        <v>18306623</v>
      </c>
      <c r="F17" s="522">
        <v>10904708</v>
      </c>
      <c r="G17" s="525">
        <v>-430090</v>
      </c>
      <c r="H17" s="522">
        <v>10474618</v>
      </c>
      <c r="I17" s="522">
        <v>3162493</v>
      </c>
      <c r="J17" s="525">
        <v>-12863</v>
      </c>
      <c r="K17" s="522">
        <v>3149630</v>
      </c>
      <c r="L17" s="522">
        <v>210488</v>
      </c>
      <c r="M17" s="568">
        <v>1121727</v>
      </c>
      <c r="N17" s="568">
        <v>162936</v>
      </c>
      <c r="O17" s="525">
        <v>1284663</v>
      </c>
      <c r="P17" s="522">
        <v>33426022</v>
      </c>
      <c r="Q17" s="522">
        <v>32141359</v>
      </c>
      <c r="R17" s="522"/>
    </row>
    <row r="18" spans="1:19">
      <c r="A18" s="530">
        <v>2006</v>
      </c>
      <c r="B18" s="530">
        <v>11</v>
      </c>
      <c r="C18" s="522">
        <v>17424225</v>
      </c>
      <c r="D18" s="525">
        <v>-724018</v>
      </c>
      <c r="E18" s="525">
        <v>16700207</v>
      </c>
      <c r="F18" s="522">
        <v>9799307</v>
      </c>
      <c r="G18" s="525">
        <v>157628</v>
      </c>
      <c r="H18" s="525">
        <v>9956935</v>
      </c>
      <c r="I18" s="522">
        <v>2922466</v>
      </c>
      <c r="J18" s="525">
        <v>73558</v>
      </c>
      <c r="K18" s="525">
        <v>2996024</v>
      </c>
      <c r="L18" s="522">
        <v>210846</v>
      </c>
      <c r="M18" s="568">
        <v>1078211</v>
      </c>
      <c r="N18" s="568">
        <v>144593</v>
      </c>
      <c r="O18" s="525">
        <v>1222804</v>
      </c>
      <c r="P18" s="525">
        <v>31086816</v>
      </c>
      <c r="Q18" s="525">
        <v>29864012</v>
      </c>
      <c r="R18" s="525"/>
    </row>
    <row r="19" spans="1:19">
      <c r="A19" s="491">
        <v>2006</v>
      </c>
      <c r="B19" s="491">
        <v>12</v>
      </c>
      <c r="C19" s="522">
        <v>18908214</v>
      </c>
      <c r="D19" s="531">
        <v>1621703</v>
      </c>
      <c r="E19" s="531">
        <v>20529917</v>
      </c>
      <c r="F19" s="522">
        <v>9869419</v>
      </c>
      <c r="G19" s="531">
        <v>464768</v>
      </c>
      <c r="H19" s="531">
        <v>10334187</v>
      </c>
      <c r="I19" s="522">
        <v>2826087</v>
      </c>
      <c r="J19" s="531">
        <v>-34950</v>
      </c>
      <c r="K19" s="531">
        <v>2791137</v>
      </c>
      <c r="L19" s="522">
        <v>211205</v>
      </c>
      <c r="M19" s="568">
        <v>1212013</v>
      </c>
      <c r="N19" s="568">
        <v>156627</v>
      </c>
      <c r="O19" s="531">
        <v>1368640</v>
      </c>
      <c r="P19" s="531">
        <v>35235086</v>
      </c>
      <c r="Q19" s="531">
        <v>33866446</v>
      </c>
      <c r="R19" s="531"/>
    </row>
    <row r="20" spans="1:19">
      <c r="B20" s="492" t="s">
        <v>112</v>
      </c>
      <c r="C20" s="525">
        <v>254110003</v>
      </c>
      <c r="D20" s="531">
        <v>663942</v>
      </c>
      <c r="E20" s="531">
        <v>254773945</v>
      </c>
      <c r="F20" s="525">
        <v>128829197</v>
      </c>
      <c r="G20" s="522">
        <v>465283</v>
      </c>
      <c r="H20" s="531">
        <v>129294480</v>
      </c>
      <c r="I20" s="525">
        <v>39975044</v>
      </c>
      <c r="J20" s="522">
        <v>390079</v>
      </c>
      <c r="K20" s="522">
        <v>40365123</v>
      </c>
      <c r="L20" s="525">
        <v>2547812</v>
      </c>
      <c r="M20" s="569">
        <v>7434958</v>
      </c>
      <c r="N20" s="569">
        <v>1049753</v>
      </c>
      <c r="O20" s="531">
        <v>16285256</v>
      </c>
      <c r="P20" s="531">
        <v>443266616</v>
      </c>
      <c r="Q20" s="531">
        <v>426981360</v>
      </c>
      <c r="R20" s="531"/>
    </row>
    <row r="21" spans="1:19">
      <c r="A21" s="491">
        <v>2007</v>
      </c>
      <c r="B21" s="491">
        <v>1</v>
      </c>
      <c r="C21" s="522">
        <v>23353762</v>
      </c>
      <c r="D21" s="525">
        <v>509504</v>
      </c>
      <c r="E21" s="525">
        <v>23863266</v>
      </c>
      <c r="F21" s="522">
        <v>10279944</v>
      </c>
      <c r="G21" s="525">
        <v>-809030</v>
      </c>
      <c r="H21" s="522">
        <v>9470914</v>
      </c>
      <c r="I21" s="522">
        <v>2920543</v>
      </c>
      <c r="J21" s="525">
        <v>-118143</v>
      </c>
      <c r="K21" s="525">
        <v>2802400</v>
      </c>
      <c r="L21" s="522">
        <v>211574</v>
      </c>
      <c r="M21" s="568">
        <v>1344885</v>
      </c>
      <c r="N21" s="568">
        <v>93862</v>
      </c>
      <c r="O21" s="525">
        <v>1438747</v>
      </c>
      <c r="P21" s="522">
        <v>37786901</v>
      </c>
      <c r="Q21" s="570">
        <v>36348154</v>
      </c>
      <c r="R21" s="522"/>
      <c r="S21" s="516"/>
    </row>
    <row r="22" spans="1:19">
      <c r="A22" s="491">
        <v>2007</v>
      </c>
      <c r="B22" s="491">
        <v>2</v>
      </c>
      <c r="C22" s="522">
        <v>21317262</v>
      </c>
      <c r="D22" s="525">
        <v>-2008090</v>
      </c>
      <c r="E22" s="525">
        <v>19309172</v>
      </c>
      <c r="F22" s="522">
        <v>10125779</v>
      </c>
      <c r="G22" s="525">
        <v>-768108</v>
      </c>
      <c r="H22" s="522">
        <v>9357671</v>
      </c>
      <c r="I22" s="522">
        <v>2862916</v>
      </c>
      <c r="J22" s="525">
        <v>6560</v>
      </c>
      <c r="K22" s="525">
        <v>2869476</v>
      </c>
      <c r="L22" s="522">
        <v>211943</v>
      </c>
      <c r="M22" s="568">
        <v>1149130</v>
      </c>
      <c r="N22" s="568">
        <v>92203</v>
      </c>
      <c r="O22" s="525">
        <v>1241333</v>
      </c>
      <c r="P22" s="522">
        <v>32989595</v>
      </c>
      <c r="Q22" s="570">
        <v>31748262</v>
      </c>
      <c r="R22" s="522"/>
      <c r="S22" s="516"/>
    </row>
    <row r="23" spans="1:19">
      <c r="A23" s="491">
        <v>2007</v>
      </c>
      <c r="B23" s="491">
        <v>3</v>
      </c>
      <c r="C23" s="522">
        <v>17792051</v>
      </c>
      <c r="D23" s="525">
        <v>58930</v>
      </c>
      <c r="E23" s="525">
        <v>17850981</v>
      </c>
      <c r="F23" s="522">
        <v>9694748</v>
      </c>
      <c r="G23" s="525">
        <v>522156</v>
      </c>
      <c r="H23" s="522">
        <v>10216904</v>
      </c>
      <c r="I23" s="522">
        <v>2980329</v>
      </c>
      <c r="J23" s="525">
        <v>43458</v>
      </c>
      <c r="K23" s="525">
        <v>3023787</v>
      </c>
      <c r="L23" s="522">
        <v>212312</v>
      </c>
      <c r="M23" s="568">
        <v>1128830</v>
      </c>
      <c r="N23" s="568">
        <v>92951</v>
      </c>
      <c r="O23" s="525">
        <v>1221781</v>
      </c>
      <c r="P23" s="522">
        <v>32525765</v>
      </c>
      <c r="Q23" s="570">
        <v>31303984</v>
      </c>
      <c r="R23" s="522"/>
      <c r="S23" s="516"/>
    </row>
    <row r="24" spans="1:19">
      <c r="A24" s="491">
        <v>2007</v>
      </c>
      <c r="B24" s="491">
        <v>4</v>
      </c>
      <c r="C24" s="522">
        <v>17623733</v>
      </c>
      <c r="D24" s="525">
        <v>-36416</v>
      </c>
      <c r="E24" s="525">
        <v>17587317</v>
      </c>
      <c r="F24" s="522">
        <v>9950887</v>
      </c>
      <c r="G24" s="525">
        <v>404024</v>
      </c>
      <c r="H24" s="522">
        <v>10354911</v>
      </c>
      <c r="I24" s="522">
        <v>3169185</v>
      </c>
      <c r="J24" s="525">
        <v>45937</v>
      </c>
      <c r="K24" s="525">
        <v>3215122</v>
      </c>
      <c r="L24" s="522">
        <v>212681</v>
      </c>
      <c r="M24" s="568">
        <v>1079075</v>
      </c>
      <c r="N24" s="568">
        <v>92821</v>
      </c>
      <c r="O24" s="525">
        <v>1171896</v>
      </c>
      <c r="P24" s="522">
        <v>32541927</v>
      </c>
      <c r="Q24" s="570">
        <v>31370031</v>
      </c>
      <c r="R24" s="522"/>
      <c r="S24" s="516"/>
    </row>
    <row r="25" spans="1:19">
      <c r="A25" s="491">
        <v>2007</v>
      </c>
      <c r="B25" s="491">
        <v>5</v>
      </c>
      <c r="C25" s="522">
        <v>18749551</v>
      </c>
      <c r="D25" s="525">
        <v>2858432</v>
      </c>
      <c r="E25" s="525">
        <v>21607983</v>
      </c>
      <c r="F25" s="522">
        <v>10573567</v>
      </c>
      <c r="G25" s="525">
        <v>1573404</v>
      </c>
      <c r="H25" s="522">
        <v>12146971</v>
      </c>
      <c r="I25" s="522">
        <v>3443579</v>
      </c>
      <c r="J25" s="525">
        <v>234446</v>
      </c>
      <c r="K25" s="525">
        <v>3678025</v>
      </c>
      <c r="L25" s="522">
        <v>213051</v>
      </c>
      <c r="M25" s="568">
        <v>1240312</v>
      </c>
      <c r="N25" s="568">
        <v>94630</v>
      </c>
      <c r="O25" s="525">
        <v>1334942</v>
      </c>
      <c r="P25" s="522">
        <v>38980972</v>
      </c>
      <c r="Q25" s="531">
        <v>37646030</v>
      </c>
      <c r="R25" s="525"/>
      <c r="S25" s="516"/>
    </row>
    <row r="26" spans="1:19">
      <c r="A26" s="491">
        <v>2007</v>
      </c>
      <c r="B26" s="491">
        <v>6</v>
      </c>
      <c r="C26" s="522">
        <v>24228853</v>
      </c>
      <c r="D26" s="525">
        <v>2129246</v>
      </c>
      <c r="E26" s="525">
        <v>26358099</v>
      </c>
      <c r="F26" s="522">
        <v>11776890</v>
      </c>
      <c r="G26" s="525">
        <v>106400</v>
      </c>
      <c r="H26" s="522">
        <v>11883290</v>
      </c>
      <c r="I26" s="522">
        <v>4139881</v>
      </c>
      <c r="J26" s="525">
        <v>-53784</v>
      </c>
      <c r="K26" s="525">
        <v>4086097</v>
      </c>
      <c r="L26" s="522">
        <v>213420</v>
      </c>
      <c r="M26" s="568">
        <v>1346861</v>
      </c>
      <c r="N26" s="568">
        <v>95834</v>
      </c>
      <c r="O26" s="525">
        <v>1442695</v>
      </c>
      <c r="P26" s="522">
        <v>43983601</v>
      </c>
      <c r="Q26" s="531">
        <v>42540906</v>
      </c>
      <c r="R26" s="525"/>
      <c r="S26" s="516"/>
    </row>
    <row r="27" spans="1:19">
      <c r="A27" s="491">
        <v>2007</v>
      </c>
      <c r="B27" s="491">
        <v>7</v>
      </c>
      <c r="C27" s="522">
        <v>27410898</v>
      </c>
      <c r="D27" s="525">
        <v>1197436</v>
      </c>
      <c r="E27" s="525">
        <v>28608334</v>
      </c>
      <c r="F27" s="522">
        <v>12367292</v>
      </c>
      <c r="G27" s="525">
        <v>29658</v>
      </c>
      <c r="H27" s="522">
        <v>12396950</v>
      </c>
      <c r="I27" s="522">
        <v>4669385</v>
      </c>
      <c r="J27" s="525">
        <v>-87419</v>
      </c>
      <c r="K27" s="525">
        <v>4581966</v>
      </c>
      <c r="L27" s="522">
        <v>213789</v>
      </c>
      <c r="M27" s="568">
        <v>1440888</v>
      </c>
      <c r="N27" s="568">
        <v>96829</v>
      </c>
      <c r="O27" s="525">
        <v>1537717</v>
      </c>
      <c r="P27" s="522">
        <v>47338756</v>
      </c>
      <c r="Q27" s="531">
        <v>45801039</v>
      </c>
      <c r="R27" s="525"/>
      <c r="S27" s="516"/>
    </row>
    <row r="28" spans="1:19">
      <c r="A28" s="491">
        <v>2007</v>
      </c>
      <c r="B28" s="491">
        <v>8</v>
      </c>
      <c r="C28" s="522">
        <v>28351782</v>
      </c>
      <c r="D28" s="531">
        <v>535769</v>
      </c>
      <c r="E28" s="531">
        <v>28887551</v>
      </c>
      <c r="F28" s="522">
        <v>12562517</v>
      </c>
      <c r="G28" s="525">
        <v>46744</v>
      </c>
      <c r="H28" s="522">
        <v>12609261</v>
      </c>
      <c r="I28" s="522">
        <v>4606826</v>
      </c>
      <c r="J28" s="531">
        <v>76323</v>
      </c>
      <c r="K28" s="531">
        <v>4683149</v>
      </c>
      <c r="L28" s="522">
        <v>214158</v>
      </c>
      <c r="M28" s="568">
        <v>1447202</v>
      </c>
      <c r="N28" s="568">
        <v>97091</v>
      </c>
      <c r="O28" s="525">
        <v>1544293</v>
      </c>
      <c r="P28" s="522">
        <v>47938412</v>
      </c>
      <c r="Q28" s="531">
        <v>46394119</v>
      </c>
      <c r="R28" s="531"/>
      <c r="S28" s="516"/>
    </row>
    <row r="29" spans="1:19">
      <c r="A29" s="491">
        <v>2007</v>
      </c>
      <c r="B29" s="491">
        <v>9</v>
      </c>
      <c r="C29" s="522">
        <v>26021391</v>
      </c>
      <c r="D29" s="531">
        <v>-2750991</v>
      </c>
      <c r="E29" s="531">
        <v>23270400</v>
      </c>
      <c r="F29" s="522">
        <v>12194782</v>
      </c>
      <c r="G29" s="525">
        <v>-734575</v>
      </c>
      <c r="H29" s="522">
        <v>11460207</v>
      </c>
      <c r="I29" s="522">
        <v>4284744</v>
      </c>
      <c r="J29" s="531">
        <v>-132486</v>
      </c>
      <c r="K29" s="531">
        <v>4152258</v>
      </c>
      <c r="L29" s="522">
        <v>214527</v>
      </c>
      <c r="M29" s="568">
        <v>1305078</v>
      </c>
      <c r="N29" s="568">
        <v>95139</v>
      </c>
      <c r="O29" s="525">
        <v>1400217</v>
      </c>
      <c r="P29" s="522">
        <v>40497609</v>
      </c>
      <c r="Q29" s="531">
        <v>39097392</v>
      </c>
      <c r="R29" s="531"/>
      <c r="S29" s="516"/>
    </row>
    <row r="30" spans="1:19">
      <c r="A30" s="491">
        <v>2007</v>
      </c>
      <c r="B30" s="491">
        <v>10</v>
      </c>
      <c r="C30" s="522">
        <v>20955291</v>
      </c>
      <c r="D30" s="531">
        <v>-2305380</v>
      </c>
      <c r="E30" s="531">
        <v>18649911</v>
      </c>
      <c r="F30" s="522">
        <v>11185857</v>
      </c>
      <c r="G30" s="525">
        <v>-424784</v>
      </c>
      <c r="H30" s="522">
        <v>10761073</v>
      </c>
      <c r="I30" s="522">
        <v>3353633</v>
      </c>
      <c r="J30" s="531">
        <v>6954</v>
      </c>
      <c r="K30" s="531">
        <v>3360587</v>
      </c>
      <c r="L30" s="522">
        <v>214896</v>
      </c>
      <c r="M30" s="568">
        <v>1172814</v>
      </c>
      <c r="N30" s="568">
        <v>93815</v>
      </c>
      <c r="O30" s="525">
        <v>1266629</v>
      </c>
      <c r="P30" s="522">
        <v>34253096</v>
      </c>
      <c r="Q30" s="531">
        <v>32986467</v>
      </c>
      <c r="R30" s="531"/>
      <c r="S30" s="516"/>
    </row>
    <row r="31" spans="1:19">
      <c r="A31" s="491">
        <v>2007</v>
      </c>
      <c r="B31" s="491">
        <v>11</v>
      </c>
      <c r="C31" s="522">
        <v>17953829</v>
      </c>
      <c r="D31" s="531">
        <v>-781921</v>
      </c>
      <c r="E31" s="531">
        <v>17171908</v>
      </c>
      <c r="F31" s="522">
        <v>10080885</v>
      </c>
      <c r="G31" s="525">
        <v>180538</v>
      </c>
      <c r="H31" s="522">
        <v>10261423</v>
      </c>
      <c r="I31" s="522">
        <v>3025647</v>
      </c>
      <c r="J31" s="531">
        <v>72836</v>
      </c>
      <c r="K31" s="531">
        <v>3098483</v>
      </c>
      <c r="L31" s="522">
        <v>215266</v>
      </c>
      <c r="M31" s="568">
        <v>1127432</v>
      </c>
      <c r="N31" s="568">
        <v>92627</v>
      </c>
      <c r="O31" s="525">
        <v>1220059</v>
      </c>
      <c r="P31" s="522">
        <v>31967139</v>
      </c>
      <c r="Q31" s="531">
        <v>30747080</v>
      </c>
      <c r="R31" s="531"/>
      <c r="S31" s="516"/>
    </row>
    <row r="32" spans="1:19">
      <c r="A32" s="491">
        <v>2007</v>
      </c>
      <c r="B32" s="491">
        <v>12</v>
      </c>
      <c r="C32" s="522">
        <v>19520069</v>
      </c>
      <c r="D32" s="531">
        <v>1721256</v>
      </c>
      <c r="E32" s="531">
        <v>21241325</v>
      </c>
      <c r="F32" s="522">
        <v>10150526</v>
      </c>
      <c r="G32" s="525">
        <v>434066</v>
      </c>
      <c r="H32" s="522">
        <v>10584592</v>
      </c>
      <c r="I32" s="522">
        <v>2944022</v>
      </c>
      <c r="J32" s="531">
        <v>-46194</v>
      </c>
      <c r="K32" s="531">
        <v>2897828</v>
      </c>
      <c r="L32" s="522">
        <v>215635</v>
      </c>
      <c r="M32" s="568">
        <v>1265816</v>
      </c>
      <c r="N32" s="568">
        <v>93577</v>
      </c>
      <c r="O32" s="525">
        <v>1359393</v>
      </c>
      <c r="P32" s="522">
        <v>36298773</v>
      </c>
      <c r="Q32" s="531">
        <v>34939380</v>
      </c>
      <c r="R32" s="531"/>
      <c r="S32" s="516"/>
    </row>
    <row r="33" spans="1:19">
      <c r="B33" s="492" t="s">
        <v>112</v>
      </c>
      <c r="C33" s="525">
        <v>263278472</v>
      </c>
      <c r="D33" s="513">
        <v>1127775</v>
      </c>
      <c r="E33" s="513">
        <v>264406247</v>
      </c>
      <c r="F33" s="525">
        <v>130943674</v>
      </c>
      <c r="G33" s="513">
        <v>560493</v>
      </c>
      <c r="H33" s="531">
        <v>131504167</v>
      </c>
      <c r="I33" s="525">
        <v>42400690</v>
      </c>
      <c r="J33" s="513">
        <v>48488</v>
      </c>
      <c r="K33" s="513">
        <v>42449178</v>
      </c>
      <c r="L33" s="525">
        <v>2563252</v>
      </c>
      <c r="M33" s="531">
        <v>15048323</v>
      </c>
      <c r="N33" s="531">
        <v>1131379</v>
      </c>
      <c r="O33" s="531">
        <v>16179702</v>
      </c>
      <c r="P33" s="531">
        <v>457102546</v>
      </c>
      <c r="Q33" s="531">
        <v>440922844</v>
      </c>
      <c r="R33" s="531"/>
      <c r="S33" s="516"/>
    </row>
    <row r="34" spans="1:19">
      <c r="A34" s="491">
        <v>2008</v>
      </c>
      <c r="B34" s="491">
        <v>1</v>
      </c>
      <c r="C34" s="522">
        <v>23893574</v>
      </c>
      <c r="D34" s="531">
        <v>538347</v>
      </c>
      <c r="E34" s="531">
        <v>24431921</v>
      </c>
      <c r="F34" s="522">
        <v>10559544</v>
      </c>
      <c r="G34" s="525">
        <v>-849519</v>
      </c>
      <c r="H34" s="522">
        <v>9710025</v>
      </c>
      <c r="I34" s="522">
        <v>2990403</v>
      </c>
      <c r="J34" s="531">
        <v>-113545</v>
      </c>
      <c r="K34" s="531">
        <v>2876858</v>
      </c>
      <c r="L34" s="522">
        <v>215994</v>
      </c>
      <c r="M34" s="568">
        <v>746840</v>
      </c>
      <c r="N34" s="568">
        <v>99570</v>
      </c>
      <c r="O34" s="525">
        <v>846410</v>
      </c>
      <c r="P34" s="522">
        <v>38081208</v>
      </c>
      <c r="Q34" s="531">
        <v>37234798</v>
      </c>
      <c r="R34" s="531"/>
      <c r="S34" s="516"/>
    </row>
    <row r="35" spans="1:19">
      <c r="A35" s="491">
        <v>2008</v>
      </c>
      <c r="B35" s="491">
        <v>2</v>
      </c>
      <c r="C35" s="522">
        <v>21851277</v>
      </c>
      <c r="D35" s="531">
        <v>-2044501</v>
      </c>
      <c r="E35" s="531">
        <v>19806776</v>
      </c>
      <c r="F35" s="522">
        <v>10410407</v>
      </c>
      <c r="G35" s="525">
        <v>-773364</v>
      </c>
      <c r="H35" s="522">
        <v>9637043</v>
      </c>
      <c r="I35" s="522">
        <v>2956131</v>
      </c>
      <c r="J35" s="531">
        <v>13891</v>
      </c>
      <c r="K35" s="531">
        <v>2970022</v>
      </c>
      <c r="L35" s="522">
        <v>216352</v>
      </c>
      <c r="M35" s="568">
        <v>735853</v>
      </c>
      <c r="N35" s="568">
        <v>98343</v>
      </c>
      <c r="O35" s="525">
        <v>834196</v>
      </c>
      <c r="P35" s="522">
        <v>33464389</v>
      </c>
      <c r="Q35" s="531">
        <v>32630193</v>
      </c>
      <c r="R35" s="531"/>
      <c r="S35" s="516"/>
    </row>
    <row r="36" spans="1:19">
      <c r="A36" s="491">
        <v>2008</v>
      </c>
      <c r="B36" s="491">
        <v>3</v>
      </c>
      <c r="C36" s="522">
        <v>18155915</v>
      </c>
      <c r="D36" s="531">
        <v>11729</v>
      </c>
      <c r="E36" s="531">
        <v>18167644</v>
      </c>
      <c r="F36" s="522">
        <v>9936034</v>
      </c>
      <c r="G36" s="525">
        <v>584282</v>
      </c>
      <c r="H36" s="522">
        <v>10520316</v>
      </c>
      <c r="I36" s="522">
        <v>3051779</v>
      </c>
      <c r="J36" s="531">
        <v>55724</v>
      </c>
      <c r="K36" s="531">
        <v>3107503</v>
      </c>
      <c r="L36" s="522">
        <v>216711</v>
      </c>
      <c r="M36" s="568">
        <v>736461</v>
      </c>
      <c r="N36" s="568">
        <v>98749</v>
      </c>
      <c r="O36" s="525">
        <v>835210</v>
      </c>
      <c r="P36" s="522">
        <v>32847384</v>
      </c>
      <c r="Q36" s="531">
        <v>32012174</v>
      </c>
      <c r="R36" s="531"/>
      <c r="S36" s="516"/>
    </row>
    <row r="37" spans="1:19">
      <c r="A37" s="491">
        <v>2008</v>
      </c>
      <c r="B37" s="491">
        <v>4</v>
      </c>
      <c r="C37" s="522">
        <v>17824925</v>
      </c>
      <c r="D37" s="531">
        <v>-119418</v>
      </c>
      <c r="E37" s="531">
        <v>17705507</v>
      </c>
      <c r="F37" s="522">
        <v>10134354</v>
      </c>
      <c r="G37" s="525">
        <v>378039</v>
      </c>
      <c r="H37" s="522">
        <v>10512393</v>
      </c>
      <c r="I37" s="522">
        <v>3237393</v>
      </c>
      <c r="J37" s="531">
        <v>43197</v>
      </c>
      <c r="K37" s="531">
        <v>3280590</v>
      </c>
      <c r="L37" s="522">
        <v>217069</v>
      </c>
      <c r="M37" s="568">
        <v>734174</v>
      </c>
      <c r="N37" s="568">
        <v>98627</v>
      </c>
      <c r="O37" s="525">
        <v>832801</v>
      </c>
      <c r="P37" s="522">
        <v>32548360</v>
      </c>
      <c r="Q37" s="531">
        <v>31715559</v>
      </c>
      <c r="R37" s="531"/>
      <c r="S37" s="516"/>
    </row>
    <row r="38" spans="1:19">
      <c r="A38" s="491">
        <v>2008</v>
      </c>
      <c r="B38" s="491">
        <v>5</v>
      </c>
      <c r="C38" s="522">
        <v>19167060</v>
      </c>
      <c r="D38" s="531">
        <v>2858302</v>
      </c>
      <c r="E38" s="531">
        <v>22025362</v>
      </c>
      <c r="F38" s="522">
        <v>10825800</v>
      </c>
      <c r="G38" s="525">
        <v>1568650</v>
      </c>
      <c r="H38" s="522">
        <v>12394450</v>
      </c>
      <c r="I38" s="522">
        <v>3560052</v>
      </c>
      <c r="J38" s="531">
        <v>220756</v>
      </c>
      <c r="K38" s="531">
        <v>3780808</v>
      </c>
      <c r="L38" s="522">
        <v>217428</v>
      </c>
      <c r="M38" s="568">
        <v>745465</v>
      </c>
      <c r="N38" s="568">
        <v>100263</v>
      </c>
      <c r="O38" s="525">
        <v>845728</v>
      </c>
      <c r="P38" s="522">
        <v>39263776</v>
      </c>
      <c r="Q38" s="531">
        <v>38418048</v>
      </c>
      <c r="R38" s="531"/>
      <c r="S38" s="516"/>
    </row>
    <row r="39" spans="1:19">
      <c r="A39" s="491">
        <v>2008</v>
      </c>
      <c r="B39" s="491">
        <v>6</v>
      </c>
      <c r="C39" s="522">
        <v>24878207</v>
      </c>
      <c r="D39" s="531">
        <v>2237489</v>
      </c>
      <c r="E39" s="531">
        <v>27115696</v>
      </c>
      <c r="F39" s="522">
        <v>12091840</v>
      </c>
      <c r="G39" s="525">
        <v>121585</v>
      </c>
      <c r="H39" s="522">
        <v>12213425</v>
      </c>
      <c r="I39" s="522">
        <v>4323415</v>
      </c>
      <c r="J39" s="531">
        <v>-49247</v>
      </c>
      <c r="K39" s="531">
        <v>4274168</v>
      </c>
      <c r="L39" s="522">
        <v>217787</v>
      </c>
      <c r="M39" s="568">
        <v>752465</v>
      </c>
      <c r="N39" s="568">
        <v>101343</v>
      </c>
      <c r="O39" s="525">
        <v>853808</v>
      </c>
      <c r="P39" s="522">
        <v>44674884</v>
      </c>
      <c r="Q39" s="531">
        <v>43821076</v>
      </c>
      <c r="R39" s="531"/>
      <c r="S39" s="516"/>
    </row>
    <row r="40" spans="1:19">
      <c r="A40" s="491">
        <v>2008</v>
      </c>
      <c r="B40" s="491">
        <v>7</v>
      </c>
      <c r="C40" s="522">
        <v>27775593</v>
      </c>
      <c r="D40" s="531">
        <v>1237069</v>
      </c>
      <c r="E40" s="531">
        <v>29012662</v>
      </c>
      <c r="F40" s="522">
        <v>12592131</v>
      </c>
      <c r="G40" s="525">
        <v>-23209</v>
      </c>
      <c r="H40" s="522">
        <v>12568922</v>
      </c>
      <c r="I40" s="522">
        <v>4844661</v>
      </c>
      <c r="J40" s="531">
        <v>-109472</v>
      </c>
      <c r="K40" s="531">
        <v>4735189</v>
      </c>
      <c r="L40" s="522">
        <v>218145</v>
      </c>
      <c r="M40" s="568">
        <v>760389</v>
      </c>
      <c r="N40" s="568">
        <v>102244</v>
      </c>
      <c r="O40" s="525">
        <v>862633</v>
      </c>
      <c r="P40" s="522">
        <v>47397551</v>
      </c>
      <c r="Q40" s="531">
        <v>46534918</v>
      </c>
      <c r="R40" s="531"/>
      <c r="S40" s="516"/>
    </row>
    <row r="41" spans="1:19">
      <c r="A41" s="491">
        <v>2008</v>
      </c>
      <c r="B41" s="491">
        <v>8</v>
      </c>
      <c r="C41" s="522">
        <v>28902446</v>
      </c>
      <c r="D41" s="531">
        <v>562536</v>
      </c>
      <c r="E41" s="531">
        <v>29464982</v>
      </c>
      <c r="F41" s="522">
        <v>12814559</v>
      </c>
      <c r="G41" s="525">
        <v>49296</v>
      </c>
      <c r="H41" s="522">
        <v>12863855</v>
      </c>
      <c r="I41" s="522">
        <v>4691742</v>
      </c>
      <c r="J41" s="531">
        <v>77011</v>
      </c>
      <c r="K41" s="531">
        <v>4768753</v>
      </c>
      <c r="L41" s="522">
        <v>218504</v>
      </c>
      <c r="M41" s="568">
        <v>761655</v>
      </c>
      <c r="N41" s="568">
        <v>102480</v>
      </c>
      <c r="O41" s="525">
        <v>864135</v>
      </c>
      <c r="P41" s="522">
        <v>48180229</v>
      </c>
      <c r="Q41" s="531">
        <v>47316094</v>
      </c>
      <c r="R41" s="531"/>
      <c r="S41" s="516"/>
    </row>
    <row r="42" spans="1:19">
      <c r="A42" s="491">
        <v>2008</v>
      </c>
      <c r="B42" s="491">
        <v>9</v>
      </c>
      <c r="C42" s="522">
        <v>26506956</v>
      </c>
      <c r="D42" s="531">
        <v>-2787123</v>
      </c>
      <c r="E42" s="531">
        <v>23719833</v>
      </c>
      <c r="F42" s="522">
        <v>12437116</v>
      </c>
      <c r="G42" s="525">
        <v>-738315</v>
      </c>
      <c r="H42" s="522">
        <v>11698801</v>
      </c>
      <c r="I42" s="522">
        <v>4451160</v>
      </c>
      <c r="J42" s="531">
        <v>-123326</v>
      </c>
      <c r="K42" s="531">
        <v>4327834</v>
      </c>
      <c r="L42" s="522">
        <v>218863</v>
      </c>
      <c r="M42" s="568">
        <v>749723</v>
      </c>
      <c r="N42" s="568">
        <v>100716</v>
      </c>
      <c r="O42" s="525">
        <v>850439</v>
      </c>
      <c r="P42" s="522">
        <v>40815770</v>
      </c>
      <c r="Q42" s="531">
        <v>39965331</v>
      </c>
      <c r="R42" s="531"/>
      <c r="S42" s="516"/>
    </row>
    <row r="43" spans="1:19">
      <c r="A43" s="491">
        <v>2008</v>
      </c>
      <c r="B43" s="491">
        <v>10</v>
      </c>
      <c r="C43" s="522">
        <v>21369232</v>
      </c>
      <c r="D43" s="531">
        <v>-2339912</v>
      </c>
      <c r="E43" s="531">
        <v>19029320</v>
      </c>
      <c r="F43" s="522">
        <v>11395508</v>
      </c>
      <c r="G43" s="525">
        <v>-341236</v>
      </c>
      <c r="H43" s="522">
        <v>11054272</v>
      </c>
      <c r="I43" s="522">
        <v>3400140</v>
      </c>
      <c r="J43" s="531">
        <v>17831</v>
      </c>
      <c r="K43" s="531">
        <v>3417971</v>
      </c>
      <c r="L43" s="522">
        <v>219221</v>
      </c>
      <c r="M43" s="568">
        <v>740651</v>
      </c>
      <c r="N43" s="568">
        <v>99527</v>
      </c>
      <c r="O43" s="525">
        <v>840178</v>
      </c>
      <c r="P43" s="522">
        <v>34560962</v>
      </c>
      <c r="Q43" s="531">
        <v>33720784</v>
      </c>
      <c r="R43" s="531"/>
      <c r="S43" s="516"/>
    </row>
    <row r="44" spans="1:19">
      <c r="A44" s="491">
        <v>2008</v>
      </c>
      <c r="B44" s="491">
        <v>11</v>
      </c>
      <c r="C44" s="522">
        <v>18025777</v>
      </c>
      <c r="D44" s="531">
        <v>-881073</v>
      </c>
      <c r="E44" s="531">
        <v>17144704</v>
      </c>
      <c r="F44" s="522">
        <v>10185419</v>
      </c>
      <c r="G44" s="525">
        <v>175963</v>
      </c>
      <c r="H44" s="522">
        <v>10361382</v>
      </c>
      <c r="I44" s="522">
        <v>3158659</v>
      </c>
      <c r="J44" s="531">
        <v>94958</v>
      </c>
      <c r="K44" s="531">
        <v>3253617</v>
      </c>
      <c r="L44" s="522">
        <v>219580</v>
      </c>
      <c r="M44" s="568">
        <v>737383</v>
      </c>
      <c r="N44" s="568">
        <v>98452</v>
      </c>
      <c r="O44" s="525">
        <v>835835</v>
      </c>
      <c r="P44" s="522">
        <v>31815118</v>
      </c>
      <c r="Q44" s="531">
        <v>30979283</v>
      </c>
      <c r="R44" s="531"/>
      <c r="S44" s="516"/>
    </row>
    <row r="45" spans="1:19">
      <c r="A45" s="491">
        <v>2008</v>
      </c>
      <c r="B45" s="491">
        <v>12</v>
      </c>
      <c r="C45" s="522">
        <v>19768023</v>
      </c>
      <c r="D45" s="531">
        <v>1760952</v>
      </c>
      <c r="E45" s="531">
        <v>21528975</v>
      </c>
      <c r="F45" s="522">
        <v>10292545</v>
      </c>
      <c r="G45" s="525">
        <v>393739</v>
      </c>
      <c r="H45" s="522">
        <v>10686284</v>
      </c>
      <c r="I45" s="522">
        <v>3029932</v>
      </c>
      <c r="J45" s="531">
        <v>-60371</v>
      </c>
      <c r="K45" s="531">
        <v>2969561</v>
      </c>
      <c r="L45" s="522">
        <v>219938</v>
      </c>
      <c r="M45" s="568">
        <v>745531</v>
      </c>
      <c r="N45" s="568">
        <v>99313</v>
      </c>
      <c r="O45" s="525">
        <v>844844</v>
      </c>
      <c r="P45" s="522">
        <v>36249602</v>
      </c>
      <c r="Q45" s="531">
        <v>35404758</v>
      </c>
      <c r="R45" s="531"/>
      <c r="S45" s="516"/>
    </row>
    <row r="46" spans="1:19">
      <c r="B46" s="492" t="s">
        <v>112</v>
      </c>
      <c r="C46" s="525">
        <v>268118985</v>
      </c>
      <c r="D46" s="513">
        <v>1034397</v>
      </c>
      <c r="E46" s="513">
        <v>269153382</v>
      </c>
      <c r="F46" s="525">
        <v>133675257</v>
      </c>
      <c r="G46" s="513">
        <v>545911</v>
      </c>
      <c r="H46" s="531">
        <v>134221168</v>
      </c>
      <c r="I46" s="525">
        <v>43695467</v>
      </c>
      <c r="J46" s="513">
        <v>67407</v>
      </c>
      <c r="K46" s="513">
        <v>43762874</v>
      </c>
      <c r="L46" s="525">
        <v>2615592</v>
      </c>
      <c r="M46" s="531">
        <v>8946590</v>
      </c>
      <c r="N46" s="531">
        <v>1199627</v>
      </c>
      <c r="O46" s="531">
        <v>10146217</v>
      </c>
      <c r="P46" s="531">
        <v>459899233</v>
      </c>
      <c r="Q46" s="531">
        <v>449753016</v>
      </c>
      <c r="R46" s="531"/>
      <c r="S46" s="516"/>
    </row>
    <row r="47" spans="1:19">
      <c r="A47" s="491">
        <v>2009</v>
      </c>
      <c r="B47" s="491">
        <v>1</v>
      </c>
      <c r="C47" s="522">
        <v>24303794</v>
      </c>
      <c r="D47" s="531">
        <v>671503</v>
      </c>
      <c r="E47" s="531">
        <v>24975297</v>
      </c>
      <c r="F47" s="522">
        <v>10719465</v>
      </c>
      <c r="G47" s="525">
        <v>-878321</v>
      </c>
      <c r="H47" s="522">
        <v>9841144</v>
      </c>
      <c r="I47" s="522">
        <v>3023684</v>
      </c>
      <c r="J47" s="531">
        <v>-118004</v>
      </c>
      <c r="K47" s="531">
        <v>2905680</v>
      </c>
      <c r="L47" s="522">
        <v>220332</v>
      </c>
      <c r="M47" s="568">
        <v>794512</v>
      </c>
      <c r="N47" s="568">
        <v>106033</v>
      </c>
      <c r="O47" s="525">
        <v>900545</v>
      </c>
      <c r="P47" s="522">
        <v>38842998</v>
      </c>
      <c r="Q47" s="531">
        <v>37942453</v>
      </c>
      <c r="R47" s="531"/>
      <c r="S47" s="516"/>
    </row>
    <row r="48" spans="1:19">
      <c r="A48" s="491">
        <v>2009</v>
      </c>
      <c r="B48" s="491">
        <v>2</v>
      </c>
      <c r="C48" s="522">
        <v>22103941</v>
      </c>
      <c r="D48" s="531">
        <v>-2068874</v>
      </c>
      <c r="E48" s="531">
        <v>20035067</v>
      </c>
      <c r="F48" s="522">
        <v>10551440</v>
      </c>
      <c r="G48" s="525">
        <v>-803739</v>
      </c>
      <c r="H48" s="522">
        <v>9747701</v>
      </c>
      <c r="I48" s="522">
        <v>3022624</v>
      </c>
      <c r="J48" s="531">
        <v>20972</v>
      </c>
      <c r="K48" s="531">
        <v>3043596</v>
      </c>
      <c r="L48" s="522">
        <v>220726</v>
      </c>
      <c r="M48" s="568">
        <v>780825</v>
      </c>
      <c r="N48" s="568">
        <v>104515</v>
      </c>
      <c r="O48" s="525">
        <v>885340</v>
      </c>
      <c r="P48" s="522">
        <v>33932430</v>
      </c>
      <c r="Q48" s="531">
        <v>33047090</v>
      </c>
      <c r="R48" s="531"/>
      <c r="S48" s="516"/>
    </row>
    <row r="49" spans="1:19">
      <c r="A49" s="491">
        <v>2009</v>
      </c>
      <c r="B49" s="491">
        <v>3</v>
      </c>
      <c r="C49" s="522">
        <v>18541362</v>
      </c>
      <c r="D49" s="531">
        <v>-50693</v>
      </c>
      <c r="E49" s="531">
        <v>18490669</v>
      </c>
      <c r="F49" s="522">
        <v>10128060</v>
      </c>
      <c r="G49" s="525">
        <v>641889</v>
      </c>
      <c r="H49" s="522">
        <v>10769949</v>
      </c>
      <c r="I49" s="522">
        <v>3085448</v>
      </c>
      <c r="J49" s="531">
        <v>49762</v>
      </c>
      <c r="K49" s="531">
        <v>3135210</v>
      </c>
      <c r="L49" s="522">
        <v>221119</v>
      </c>
      <c r="M49" s="568">
        <v>784181</v>
      </c>
      <c r="N49" s="568">
        <v>105215</v>
      </c>
      <c r="O49" s="525">
        <v>889396</v>
      </c>
      <c r="P49" s="522">
        <v>33506343</v>
      </c>
      <c r="Q49" s="531">
        <v>32616947</v>
      </c>
      <c r="R49" s="531"/>
      <c r="S49" s="516"/>
    </row>
    <row r="50" spans="1:19">
      <c r="A50" s="491">
        <v>2009</v>
      </c>
      <c r="B50" s="491">
        <v>4</v>
      </c>
      <c r="C50" s="522">
        <v>18141154</v>
      </c>
      <c r="D50" s="531">
        <v>-150080</v>
      </c>
      <c r="E50" s="531">
        <v>17991074</v>
      </c>
      <c r="F50" s="522">
        <v>10315008</v>
      </c>
      <c r="G50" s="525">
        <v>441279</v>
      </c>
      <c r="H50" s="522">
        <v>10756287</v>
      </c>
      <c r="I50" s="522">
        <v>3273853</v>
      </c>
      <c r="J50" s="531">
        <v>42485</v>
      </c>
      <c r="K50" s="531">
        <v>3316338</v>
      </c>
      <c r="L50" s="522">
        <v>221513</v>
      </c>
      <c r="M50" s="568">
        <v>781855</v>
      </c>
      <c r="N50" s="568">
        <v>105089</v>
      </c>
      <c r="O50" s="525">
        <v>886944</v>
      </c>
      <c r="P50" s="522">
        <v>33172156</v>
      </c>
      <c r="Q50" s="531">
        <v>32285212</v>
      </c>
      <c r="R50" s="531"/>
      <c r="S50" s="516"/>
    </row>
    <row r="51" spans="1:19">
      <c r="A51" s="491">
        <v>2009</v>
      </c>
      <c r="B51" s="491">
        <v>5</v>
      </c>
      <c r="C51" s="522">
        <v>19310047</v>
      </c>
      <c r="D51" s="531">
        <v>2813899</v>
      </c>
      <c r="E51" s="531">
        <v>22123946</v>
      </c>
      <c r="F51" s="522">
        <v>10951031</v>
      </c>
      <c r="G51" s="525">
        <v>1535635</v>
      </c>
      <c r="H51" s="522">
        <v>12486666</v>
      </c>
      <c r="I51" s="522">
        <v>3595205</v>
      </c>
      <c r="J51" s="531">
        <v>231258</v>
      </c>
      <c r="K51" s="531">
        <v>3826463</v>
      </c>
      <c r="L51" s="522">
        <v>221907</v>
      </c>
      <c r="M51" s="568">
        <v>793144</v>
      </c>
      <c r="N51" s="568">
        <v>106722</v>
      </c>
      <c r="O51" s="525">
        <v>899866</v>
      </c>
      <c r="P51" s="522">
        <v>39558848</v>
      </c>
      <c r="Q51" s="531">
        <v>38658982</v>
      </c>
      <c r="R51" s="531"/>
      <c r="S51" s="516"/>
    </row>
    <row r="52" spans="1:19">
      <c r="A52" s="491">
        <v>2009</v>
      </c>
      <c r="B52" s="491">
        <v>6</v>
      </c>
      <c r="C52" s="522">
        <v>25181883</v>
      </c>
      <c r="D52" s="531">
        <v>2304433</v>
      </c>
      <c r="E52" s="531">
        <v>27486316</v>
      </c>
      <c r="F52" s="522">
        <v>12270056</v>
      </c>
      <c r="G52" s="525">
        <v>65994</v>
      </c>
      <c r="H52" s="522">
        <v>12336050</v>
      </c>
      <c r="I52" s="522">
        <v>4362726</v>
      </c>
      <c r="J52" s="531">
        <v>-90114</v>
      </c>
      <c r="K52" s="531">
        <v>4272612</v>
      </c>
      <c r="L52" s="522">
        <v>222300</v>
      </c>
      <c r="M52" s="568">
        <v>800062</v>
      </c>
      <c r="N52" s="568">
        <v>107792</v>
      </c>
      <c r="O52" s="525">
        <v>907854</v>
      </c>
      <c r="P52" s="522">
        <v>45225132</v>
      </c>
      <c r="Q52" s="531">
        <v>44317278</v>
      </c>
      <c r="R52" s="531"/>
      <c r="S52" s="516"/>
    </row>
    <row r="53" spans="1:19">
      <c r="A53" s="491">
        <v>2009</v>
      </c>
      <c r="B53" s="491">
        <v>7</v>
      </c>
      <c r="C53" s="522">
        <v>28271088</v>
      </c>
      <c r="D53" s="531">
        <v>1274121</v>
      </c>
      <c r="E53" s="531">
        <v>29545209</v>
      </c>
      <c r="F53" s="522">
        <v>12823850</v>
      </c>
      <c r="G53" s="525">
        <v>-47123</v>
      </c>
      <c r="H53" s="522">
        <v>12776727</v>
      </c>
      <c r="I53" s="522">
        <v>4888110</v>
      </c>
      <c r="J53" s="531">
        <v>-120021</v>
      </c>
      <c r="K53" s="531">
        <v>4768089</v>
      </c>
      <c r="L53" s="522">
        <v>222694</v>
      </c>
      <c r="M53" s="568">
        <v>807998</v>
      </c>
      <c r="N53" s="568">
        <v>108695</v>
      </c>
      <c r="O53" s="525">
        <v>916693</v>
      </c>
      <c r="P53" s="522">
        <v>48229412</v>
      </c>
      <c r="Q53" s="531">
        <v>47312719</v>
      </c>
      <c r="R53" s="531"/>
      <c r="S53" s="516"/>
    </row>
    <row r="54" spans="1:19">
      <c r="A54" s="491">
        <v>2009</v>
      </c>
      <c r="B54" s="491">
        <v>8</v>
      </c>
      <c r="C54" s="522">
        <v>29464990</v>
      </c>
      <c r="D54" s="531">
        <v>597383</v>
      </c>
      <c r="E54" s="531">
        <v>30062373</v>
      </c>
      <c r="F54" s="522">
        <v>13066640</v>
      </c>
      <c r="G54" s="525">
        <v>71360</v>
      </c>
      <c r="H54" s="522">
        <v>13138000</v>
      </c>
      <c r="I54" s="522">
        <v>4734526</v>
      </c>
      <c r="J54" s="531">
        <v>97096</v>
      </c>
      <c r="K54" s="531">
        <v>4831622</v>
      </c>
      <c r="L54" s="522">
        <v>223088</v>
      </c>
      <c r="M54" s="568">
        <v>809258</v>
      </c>
      <c r="N54" s="568">
        <v>108930</v>
      </c>
      <c r="O54" s="525">
        <v>918188</v>
      </c>
      <c r="P54" s="522">
        <v>49173271</v>
      </c>
      <c r="Q54" s="531">
        <v>48255083</v>
      </c>
      <c r="R54" s="531"/>
      <c r="S54" s="516"/>
    </row>
    <row r="55" spans="1:19">
      <c r="A55" s="491">
        <v>2009</v>
      </c>
      <c r="B55" s="491">
        <v>9</v>
      </c>
      <c r="C55" s="522">
        <v>26881194</v>
      </c>
      <c r="D55" s="531">
        <v>-2801686</v>
      </c>
      <c r="E55" s="531">
        <v>24079508</v>
      </c>
      <c r="F55" s="522">
        <v>12647209</v>
      </c>
      <c r="G55" s="525">
        <v>-719912</v>
      </c>
      <c r="H55" s="522">
        <v>11927297</v>
      </c>
      <c r="I55" s="522">
        <v>4483672</v>
      </c>
      <c r="J55" s="531">
        <v>-117588</v>
      </c>
      <c r="K55" s="531">
        <v>4366084</v>
      </c>
      <c r="L55" s="522">
        <v>223481</v>
      </c>
      <c r="M55" s="568">
        <v>797332</v>
      </c>
      <c r="N55" s="568">
        <v>107168</v>
      </c>
      <c r="O55" s="525">
        <v>904500</v>
      </c>
      <c r="P55" s="522">
        <v>41500870</v>
      </c>
      <c r="Q55" s="531">
        <v>40596370</v>
      </c>
      <c r="R55" s="531"/>
      <c r="S55" s="516"/>
    </row>
    <row r="56" spans="1:19">
      <c r="A56" s="491">
        <v>2009</v>
      </c>
      <c r="B56" s="491">
        <v>10</v>
      </c>
      <c r="C56" s="522">
        <v>21686186</v>
      </c>
      <c r="D56" s="531">
        <v>-2398901</v>
      </c>
      <c r="E56" s="531">
        <v>19287285</v>
      </c>
      <c r="F56" s="522">
        <v>11599503</v>
      </c>
      <c r="G56" s="525">
        <v>-320353</v>
      </c>
      <c r="H56" s="522">
        <v>11279150</v>
      </c>
      <c r="I56" s="522">
        <v>3424094</v>
      </c>
      <c r="J56" s="531">
        <v>26121</v>
      </c>
      <c r="K56" s="531">
        <v>3450215</v>
      </c>
      <c r="L56" s="522">
        <v>223875</v>
      </c>
      <c r="M56" s="568">
        <v>788352</v>
      </c>
      <c r="N56" s="568">
        <v>105990</v>
      </c>
      <c r="O56" s="525">
        <v>894342</v>
      </c>
      <c r="P56" s="522">
        <v>35134867</v>
      </c>
      <c r="Q56" s="531">
        <v>34240525</v>
      </c>
      <c r="R56" s="531"/>
      <c r="S56" s="516"/>
    </row>
    <row r="57" spans="1:19">
      <c r="A57" s="491">
        <v>2009</v>
      </c>
      <c r="B57" s="491">
        <v>11</v>
      </c>
      <c r="C57" s="522">
        <v>18382765</v>
      </c>
      <c r="D57" s="531">
        <v>-941418</v>
      </c>
      <c r="E57" s="531">
        <v>17441347</v>
      </c>
      <c r="F57" s="522">
        <v>10403870</v>
      </c>
      <c r="G57" s="525">
        <v>234139</v>
      </c>
      <c r="H57" s="522">
        <v>10638009</v>
      </c>
      <c r="I57" s="522">
        <v>3181456</v>
      </c>
      <c r="J57" s="531">
        <v>92314</v>
      </c>
      <c r="K57" s="531">
        <v>3273770</v>
      </c>
      <c r="L57" s="522">
        <v>224268</v>
      </c>
      <c r="M57" s="568">
        <v>785050</v>
      </c>
      <c r="N57" s="568">
        <v>104915</v>
      </c>
      <c r="O57" s="525">
        <v>889965</v>
      </c>
      <c r="P57" s="522">
        <v>32467359</v>
      </c>
      <c r="Q57" s="531">
        <v>31577394</v>
      </c>
      <c r="R57" s="531"/>
      <c r="S57" s="516"/>
    </row>
    <row r="58" spans="1:19">
      <c r="A58" s="491">
        <v>2009</v>
      </c>
      <c r="B58" s="491">
        <v>12</v>
      </c>
      <c r="C58" s="522">
        <v>20056250</v>
      </c>
      <c r="D58" s="531">
        <v>1807331</v>
      </c>
      <c r="E58" s="531">
        <v>21863581</v>
      </c>
      <c r="F58" s="522">
        <v>10477496</v>
      </c>
      <c r="G58" s="525">
        <v>385642</v>
      </c>
      <c r="H58" s="522">
        <v>10863138</v>
      </c>
      <c r="I58" s="522">
        <v>3049581</v>
      </c>
      <c r="J58" s="531">
        <v>-41196</v>
      </c>
      <c r="K58" s="531">
        <v>3008385</v>
      </c>
      <c r="L58" s="522">
        <v>224662</v>
      </c>
      <c r="M58" s="568">
        <v>793209</v>
      </c>
      <c r="N58" s="568">
        <v>105777</v>
      </c>
      <c r="O58" s="525">
        <v>898986</v>
      </c>
      <c r="P58" s="522">
        <v>36858752</v>
      </c>
      <c r="Q58" s="531">
        <v>35959766</v>
      </c>
      <c r="R58" s="531"/>
      <c r="S58" s="516"/>
    </row>
    <row r="59" spans="1:19">
      <c r="B59" s="492" t="s">
        <v>112</v>
      </c>
      <c r="C59" s="525">
        <v>272324654</v>
      </c>
      <c r="D59" s="513">
        <v>1057018</v>
      </c>
      <c r="E59" s="513">
        <v>273381672</v>
      </c>
      <c r="F59" s="525">
        <v>135953628</v>
      </c>
      <c r="G59" s="513">
        <v>606490</v>
      </c>
      <c r="H59" s="531">
        <v>136560118</v>
      </c>
      <c r="I59" s="525">
        <v>44124979</v>
      </c>
      <c r="J59" s="513">
        <v>73085</v>
      </c>
      <c r="K59" s="513">
        <v>44198064</v>
      </c>
      <c r="L59" s="525">
        <v>2669965</v>
      </c>
      <c r="M59" s="531">
        <v>9515778</v>
      </c>
      <c r="N59" s="531">
        <v>1276841</v>
      </c>
      <c r="O59" s="531">
        <v>10792619</v>
      </c>
      <c r="P59" s="531">
        <v>467602438</v>
      </c>
      <c r="Q59" s="531">
        <v>456809819</v>
      </c>
      <c r="R59" s="531"/>
      <c r="S59" s="516"/>
    </row>
    <row r="60" spans="1:19">
      <c r="A60" s="491">
        <v>2010</v>
      </c>
      <c r="B60" s="491">
        <v>1</v>
      </c>
      <c r="C60" s="522">
        <v>24586485</v>
      </c>
      <c r="D60" s="531">
        <v>795099</v>
      </c>
      <c r="E60" s="531">
        <v>25381584</v>
      </c>
      <c r="F60" s="522">
        <v>10880011</v>
      </c>
      <c r="G60" s="525">
        <v>-962669</v>
      </c>
      <c r="H60" s="522">
        <v>9917342</v>
      </c>
      <c r="I60" s="522">
        <v>3041116</v>
      </c>
      <c r="J60" s="531">
        <v>-125515</v>
      </c>
      <c r="K60" s="531">
        <v>2915601</v>
      </c>
      <c r="L60" s="522">
        <v>225063</v>
      </c>
      <c r="M60" s="568">
        <v>812992</v>
      </c>
      <c r="N60" s="568">
        <v>108257</v>
      </c>
      <c r="O60" s="525">
        <v>921249</v>
      </c>
      <c r="P60" s="522">
        <v>39360839</v>
      </c>
      <c r="Q60" s="531">
        <v>38439590</v>
      </c>
      <c r="R60" s="531"/>
      <c r="S60" s="516"/>
    </row>
    <row r="61" spans="1:19">
      <c r="A61" s="491">
        <v>2010</v>
      </c>
      <c r="B61" s="491">
        <v>2</v>
      </c>
      <c r="C61" s="522">
        <v>22483212</v>
      </c>
      <c r="D61" s="531">
        <v>-2055949</v>
      </c>
      <c r="E61" s="531">
        <v>20427263</v>
      </c>
      <c r="F61" s="522">
        <v>10751203</v>
      </c>
      <c r="G61" s="525">
        <v>-766793</v>
      </c>
      <c r="H61" s="522">
        <v>9984410</v>
      </c>
      <c r="I61" s="522">
        <v>3047364</v>
      </c>
      <c r="J61" s="531">
        <v>21818</v>
      </c>
      <c r="K61" s="531">
        <v>3069182</v>
      </c>
      <c r="L61" s="522">
        <v>225464</v>
      </c>
      <c r="M61" s="568">
        <v>797845</v>
      </c>
      <c r="N61" s="568">
        <v>106580</v>
      </c>
      <c r="O61" s="525">
        <v>904425</v>
      </c>
      <c r="P61" s="522">
        <v>34610744</v>
      </c>
      <c r="Q61" s="531">
        <v>33706319</v>
      </c>
      <c r="R61" s="531"/>
      <c r="S61" s="516"/>
    </row>
    <row r="62" spans="1:19">
      <c r="A62" s="491">
        <v>2010</v>
      </c>
      <c r="B62" s="491">
        <v>3</v>
      </c>
      <c r="C62" s="522">
        <v>18717590</v>
      </c>
      <c r="D62" s="531">
        <v>-116292</v>
      </c>
      <c r="E62" s="531">
        <v>18601298</v>
      </c>
      <c r="F62" s="522">
        <v>10275537</v>
      </c>
      <c r="G62" s="525">
        <v>678883</v>
      </c>
      <c r="H62" s="522">
        <v>10954420</v>
      </c>
      <c r="I62" s="522">
        <v>3110603</v>
      </c>
      <c r="J62" s="531">
        <v>49066</v>
      </c>
      <c r="K62" s="531">
        <v>3159669</v>
      </c>
      <c r="L62" s="522">
        <v>225865</v>
      </c>
      <c r="M62" s="568">
        <v>801682</v>
      </c>
      <c r="N62" s="568">
        <v>107362</v>
      </c>
      <c r="O62" s="525">
        <v>909044</v>
      </c>
      <c r="P62" s="522">
        <v>33850296</v>
      </c>
      <c r="Q62" s="531">
        <v>32941252</v>
      </c>
      <c r="R62" s="531"/>
      <c r="S62" s="516"/>
    </row>
    <row r="63" spans="1:19">
      <c r="A63" s="491">
        <v>2010</v>
      </c>
      <c r="B63" s="491">
        <v>4</v>
      </c>
      <c r="C63" s="522">
        <v>18323688</v>
      </c>
      <c r="D63" s="531">
        <v>-280325</v>
      </c>
      <c r="E63" s="531">
        <v>18043363</v>
      </c>
      <c r="F63" s="522">
        <v>10471099</v>
      </c>
      <c r="G63" s="525">
        <v>354352</v>
      </c>
      <c r="H63" s="522">
        <v>10825451</v>
      </c>
      <c r="I63" s="522">
        <v>3299857</v>
      </c>
      <c r="J63" s="531">
        <v>36478</v>
      </c>
      <c r="K63" s="531">
        <v>3336335</v>
      </c>
      <c r="L63" s="522">
        <v>226266</v>
      </c>
      <c r="M63" s="568">
        <v>799081</v>
      </c>
      <c r="N63" s="568">
        <v>107219</v>
      </c>
      <c r="O63" s="525">
        <v>906300</v>
      </c>
      <c r="P63" s="522">
        <v>33337715</v>
      </c>
      <c r="Q63" s="531">
        <v>32431415</v>
      </c>
      <c r="R63" s="531"/>
      <c r="S63" s="516"/>
    </row>
    <row r="64" spans="1:19">
      <c r="A64" s="491">
        <v>2010</v>
      </c>
      <c r="B64" s="491">
        <v>5</v>
      </c>
      <c r="C64" s="522">
        <v>19969659</v>
      </c>
      <c r="D64" s="531">
        <v>2884621</v>
      </c>
      <c r="E64" s="531">
        <v>22854280</v>
      </c>
      <c r="F64" s="522">
        <v>11280265</v>
      </c>
      <c r="G64" s="525">
        <v>1660084</v>
      </c>
      <c r="H64" s="522">
        <v>12940349</v>
      </c>
      <c r="I64" s="522">
        <v>3632858</v>
      </c>
      <c r="J64" s="531">
        <v>206090</v>
      </c>
      <c r="K64" s="531">
        <v>3838948</v>
      </c>
      <c r="L64" s="522">
        <v>226667</v>
      </c>
      <c r="M64" s="568">
        <v>811494</v>
      </c>
      <c r="N64" s="568">
        <v>109012</v>
      </c>
      <c r="O64" s="525">
        <v>920506</v>
      </c>
      <c r="P64" s="522">
        <v>40780750</v>
      </c>
      <c r="Q64" s="531">
        <v>39860244</v>
      </c>
      <c r="R64" s="531"/>
      <c r="S64" s="516"/>
    </row>
    <row r="65" spans="1:19">
      <c r="A65" s="491">
        <v>2010</v>
      </c>
      <c r="B65" s="491">
        <v>6</v>
      </c>
      <c r="C65" s="522">
        <v>25621106</v>
      </c>
      <c r="D65" s="531">
        <v>2379103</v>
      </c>
      <c r="E65" s="531">
        <v>28000209</v>
      </c>
      <c r="F65" s="522">
        <v>12508363</v>
      </c>
      <c r="G65" s="525">
        <v>-11691</v>
      </c>
      <c r="H65" s="522">
        <v>12496672</v>
      </c>
      <c r="I65" s="522">
        <v>4400684</v>
      </c>
      <c r="J65" s="531">
        <v>-88330</v>
      </c>
      <c r="K65" s="531">
        <v>4312354</v>
      </c>
      <c r="L65" s="522">
        <v>227069</v>
      </c>
      <c r="M65" s="568">
        <v>819014</v>
      </c>
      <c r="N65" s="568">
        <v>110178</v>
      </c>
      <c r="O65" s="525">
        <v>929192</v>
      </c>
      <c r="P65" s="522">
        <v>45965496</v>
      </c>
      <c r="Q65" s="531">
        <v>45036304</v>
      </c>
      <c r="R65" s="531"/>
      <c r="S65" s="516"/>
    </row>
    <row r="66" spans="1:19">
      <c r="A66" s="491">
        <v>2010</v>
      </c>
      <c r="B66" s="491">
        <v>7</v>
      </c>
      <c r="C66" s="522">
        <v>28887198</v>
      </c>
      <c r="D66" s="531">
        <v>1331925</v>
      </c>
      <c r="E66" s="531">
        <v>30219123</v>
      </c>
      <c r="F66" s="522">
        <v>13107688</v>
      </c>
      <c r="G66" s="525">
        <v>-46937</v>
      </c>
      <c r="H66" s="522">
        <v>13060751</v>
      </c>
      <c r="I66" s="522">
        <v>4927252</v>
      </c>
      <c r="J66" s="531">
        <v>-110101</v>
      </c>
      <c r="K66" s="531">
        <v>4817151</v>
      </c>
      <c r="L66" s="522">
        <v>227470</v>
      </c>
      <c r="M66" s="568">
        <v>827757</v>
      </c>
      <c r="N66" s="568">
        <v>111171</v>
      </c>
      <c r="O66" s="525">
        <v>938928</v>
      </c>
      <c r="P66" s="522">
        <v>49263423</v>
      </c>
      <c r="Q66" s="531">
        <v>48324495</v>
      </c>
      <c r="R66" s="531"/>
      <c r="S66" s="516"/>
    </row>
    <row r="67" spans="1:19">
      <c r="A67" s="491">
        <v>2010</v>
      </c>
      <c r="B67" s="491">
        <v>8</v>
      </c>
      <c r="C67" s="522">
        <v>29996154</v>
      </c>
      <c r="D67" s="531">
        <v>626527</v>
      </c>
      <c r="E67" s="531">
        <v>30622681</v>
      </c>
      <c r="F67" s="522">
        <v>13328029</v>
      </c>
      <c r="G67" s="525">
        <v>63031</v>
      </c>
      <c r="H67" s="522">
        <v>13391060</v>
      </c>
      <c r="I67" s="522">
        <v>4771081</v>
      </c>
      <c r="J67" s="531">
        <v>99457</v>
      </c>
      <c r="K67" s="531">
        <v>4870538</v>
      </c>
      <c r="L67" s="522">
        <v>227871</v>
      </c>
      <c r="M67" s="568">
        <v>829136</v>
      </c>
      <c r="N67" s="568">
        <v>111429</v>
      </c>
      <c r="O67" s="525">
        <v>940565</v>
      </c>
      <c r="P67" s="522">
        <v>50052715</v>
      </c>
      <c r="Q67" s="531">
        <v>49112150</v>
      </c>
      <c r="R67" s="531"/>
      <c r="S67" s="516"/>
    </row>
    <row r="68" spans="1:19">
      <c r="A68" s="491">
        <v>2010</v>
      </c>
      <c r="B68" s="491">
        <v>9</v>
      </c>
      <c r="C68" s="522">
        <v>27402979</v>
      </c>
      <c r="D68" s="531">
        <v>-2832696</v>
      </c>
      <c r="E68" s="531">
        <v>24570283</v>
      </c>
      <c r="F68" s="522">
        <v>12914283</v>
      </c>
      <c r="G68" s="525">
        <v>-703113</v>
      </c>
      <c r="H68" s="522">
        <v>12211170</v>
      </c>
      <c r="I68" s="522">
        <v>4524299</v>
      </c>
      <c r="J68" s="531">
        <v>-113114</v>
      </c>
      <c r="K68" s="531">
        <v>4411185</v>
      </c>
      <c r="L68" s="522">
        <v>228272</v>
      </c>
      <c r="M68" s="568">
        <v>816025</v>
      </c>
      <c r="N68" s="568">
        <v>109495</v>
      </c>
      <c r="O68" s="525">
        <v>925520</v>
      </c>
      <c r="P68" s="522">
        <v>42346430</v>
      </c>
      <c r="Q68" s="531">
        <v>41420910</v>
      </c>
      <c r="R68" s="531"/>
      <c r="S68" s="516"/>
    </row>
    <row r="69" spans="1:19">
      <c r="A69" s="491">
        <v>2010</v>
      </c>
      <c r="B69" s="491">
        <v>10</v>
      </c>
      <c r="C69" s="522">
        <v>22127715</v>
      </c>
      <c r="D69" s="531">
        <v>-2454811</v>
      </c>
      <c r="E69" s="531">
        <v>19672904</v>
      </c>
      <c r="F69" s="522">
        <v>11857359</v>
      </c>
      <c r="G69" s="525">
        <v>-270547</v>
      </c>
      <c r="H69" s="522">
        <v>11586812</v>
      </c>
      <c r="I69" s="522">
        <v>3458251</v>
      </c>
      <c r="J69" s="531">
        <v>18995</v>
      </c>
      <c r="K69" s="531">
        <v>3477246</v>
      </c>
      <c r="L69" s="522">
        <v>228673</v>
      </c>
      <c r="M69" s="568">
        <v>806248</v>
      </c>
      <c r="N69" s="568">
        <v>108211</v>
      </c>
      <c r="O69" s="525">
        <v>914459</v>
      </c>
      <c r="P69" s="522">
        <v>35880094</v>
      </c>
      <c r="Q69" s="531">
        <v>34965635</v>
      </c>
      <c r="R69" s="531"/>
      <c r="S69" s="516"/>
    </row>
    <row r="70" spans="1:19">
      <c r="A70" s="491">
        <v>2010</v>
      </c>
      <c r="B70" s="491">
        <v>11</v>
      </c>
      <c r="C70" s="522">
        <v>18717526</v>
      </c>
      <c r="D70" s="531">
        <v>-1006459</v>
      </c>
      <c r="E70" s="531">
        <v>17711067</v>
      </c>
      <c r="F70" s="522">
        <v>10622558</v>
      </c>
      <c r="G70" s="525">
        <v>278882</v>
      </c>
      <c r="H70" s="522">
        <v>10901440</v>
      </c>
      <c r="I70" s="522">
        <v>3213333</v>
      </c>
      <c r="J70" s="531">
        <v>124465</v>
      </c>
      <c r="K70" s="531">
        <v>3337798</v>
      </c>
      <c r="L70" s="522">
        <v>229074</v>
      </c>
      <c r="M70" s="568">
        <v>802579</v>
      </c>
      <c r="N70" s="568">
        <v>107028</v>
      </c>
      <c r="O70" s="525">
        <v>909607</v>
      </c>
      <c r="P70" s="522">
        <v>33088986</v>
      </c>
      <c r="Q70" s="531">
        <v>32179379</v>
      </c>
      <c r="R70" s="531"/>
      <c r="S70" s="516"/>
    </row>
    <row r="71" spans="1:19">
      <c r="A71" s="491">
        <v>2010</v>
      </c>
      <c r="B71" s="491">
        <v>12</v>
      </c>
      <c r="C71" s="522">
        <v>20365065</v>
      </c>
      <c r="D71" s="531">
        <v>1819533</v>
      </c>
      <c r="E71" s="531">
        <v>22184598</v>
      </c>
      <c r="F71" s="522">
        <v>10678944</v>
      </c>
      <c r="G71" s="525">
        <v>341479</v>
      </c>
      <c r="H71" s="522">
        <v>11020423</v>
      </c>
      <c r="I71" s="522">
        <v>3079653</v>
      </c>
      <c r="J71" s="531">
        <v>-49835</v>
      </c>
      <c r="K71" s="531">
        <v>3029818</v>
      </c>
      <c r="L71" s="522">
        <v>229475</v>
      </c>
      <c r="M71" s="568">
        <v>811566</v>
      </c>
      <c r="N71" s="568">
        <v>107977</v>
      </c>
      <c r="O71" s="525">
        <v>919543</v>
      </c>
      <c r="P71" s="522">
        <v>37383857</v>
      </c>
      <c r="Q71" s="531">
        <v>36464314</v>
      </c>
      <c r="R71" s="531"/>
      <c r="S71" s="516"/>
    </row>
    <row r="72" spans="1:19">
      <c r="B72" s="492" t="s">
        <v>112</v>
      </c>
      <c r="C72" s="525">
        <v>277198377</v>
      </c>
      <c r="D72" s="513">
        <v>1090276</v>
      </c>
      <c r="E72" s="513">
        <v>278288653</v>
      </c>
      <c r="F72" s="525">
        <v>138675339</v>
      </c>
      <c r="G72" s="513">
        <v>614961</v>
      </c>
      <c r="H72" s="531">
        <v>139290300</v>
      </c>
      <c r="I72" s="525">
        <v>44506351</v>
      </c>
      <c r="J72" s="513">
        <v>69474</v>
      </c>
      <c r="K72" s="513">
        <v>44575825</v>
      </c>
      <c r="L72" s="525">
        <v>2727229</v>
      </c>
      <c r="M72" s="531">
        <v>9735419</v>
      </c>
      <c r="N72" s="531">
        <v>1303919</v>
      </c>
      <c r="O72" s="531">
        <v>11039338</v>
      </c>
      <c r="P72" s="531">
        <v>475921345</v>
      </c>
      <c r="Q72" s="531">
        <v>464882007</v>
      </c>
      <c r="R72" s="531"/>
      <c r="S72" s="516"/>
    </row>
    <row r="73" spans="1:19">
      <c r="A73" s="491">
        <v>2011</v>
      </c>
      <c r="B73" s="491">
        <v>1</v>
      </c>
      <c r="C73" s="522">
        <v>25221834</v>
      </c>
      <c r="D73" s="531">
        <v>956909</v>
      </c>
      <c r="E73" s="531">
        <v>26178743</v>
      </c>
      <c r="F73" s="522">
        <v>11113303</v>
      </c>
      <c r="G73" s="525">
        <v>-1057743</v>
      </c>
      <c r="H73" s="522">
        <v>10055560</v>
      </c>
      <c r="I73" s="522">
        <v>3047880</v>
      </c>
      <c r="J73" s="531">
        <v>-141910</v>
      </c>
      <c r="K73" s="531">
        <v>2905970</v>
      </c>
      <c r="L73" s="522">
        <v>229885</v>
      </c>
      <c r="M73" s="568">
        <v>855857</v>
      </c>
      <c r="N73" s="568">
        <v>112912</v>
      </c>
      <c r="O73" s="525">
        <v>968769</v>
      </c>
      <c r="P73" s="522">
        <v>40338927</v>
      </c>
      <c r="Q73" s="531">
        <v>39370158</v>
      </c>
      <c r="R73" s="531"/>
      <c r="S73" s="516"/>
    </row>
    <row r="74" spans="1:19">
      <c r="A74" s="491">
        <v>2011</v>
      </c>
      <c r="B74" s="491">
        <v>2</v>
      </c>
      <c r="C74" s="522">
        <v>23078489</v>
      </c>
      <c r="D74" s="531">
        <v>-2092878</v>
      </c>
      <c r="E74" s="531">
        <v>20985611</v>
      </c>
      <c r="F74" s="522">
        <v>11001882</v>
      </c>
      <c r="G74" s="525">
        <v>-758838</v>
      </c>
      <c r="H74" s="522">
        <v>10243044</v>
      </c>
      <c r="I74" s="522">
        <v>3044472</v>
      </c>
      <c r="J74" s="531">
        <v>22276</v>
      </c>
      <c r="K74" s="531">
        <v>3066748</v>
      </c>
      <c r="L74" s="522">
        <v>230295</v>
      </c>
      <c r="M74" s="568">
        <v>840433</v>
      </c>
      <c r="N74" s="568">
        <v>111206</v>
      </c>
      <c r="O74" s="525">
        <v>951639</v>
      </c>
      <c r="P74" s="522">
        <v>35477337</v>
      </c>
      <c r="Q74" s="531">
        <v>34525698</v>
      </c>
      <c r="R74" s="531"/>
      <c r="S74" s="516"/>
    </row>
    <row r="75" spans="1:19">
      <c r="A75" s="491">
        <v>2011</v>
      </c>
      <c r="B75" s="491">
        <v>3</v>
      </c>
      <c r="C75" s="522">
        <v>19237709</v>
      </c>
      <c r="D75" s="531">
        <v>-220512</v>
      </c>
      <c r="E75" s="531">
        <v>19017197</v>
      </c>
      <c r="F75" s="522">
        <v>10530006</v>
      </c>
      <c r="G75" s="525">
        <v>656602</v>
      </c>
      <c r="H75" s="522">
        <v>11186608</v>
      </c>
      <c r="I75" s="522">
        <v>3108116</v>
      </c>
      <c r="J75" s="531">
        <v>45519</v>
      </c>
      <c r="K75" s="531">
        <v>3153635</v>
      </c>
      <c r="L75" s="522">
        <v>230705</v>
      </c>
      <c r="M75" s="568">
        <v>844462</v>
      </c>
      <c r="N75" s="568">
        <v>112010</v>
      </c>
      <c r="O75" s="525">
        <v>956472</v>
      </c>
      <c r="P75" s="522">
        <v>34544617</v>
      </c>
      <c r="Q75" s="531">
        <v>33588145</v>
      </c>
      <c r="R75" s="531"/>
      <c r="S75" s="516"/>
    </row>
    <row r="76" spans="1:19">
      <c r="A76" s="491">
        <v>2011</v>
      </c>
      <c r="B76" s="491">
        <v>4</v>
      </c>
      <c r="C76" s="522">
        <v>19077950</v>
      </c>
      <c r="D76" s="531">
        <v>-252363</v>
      </c>
      <c r="E76" s="531">
        <v>18825587</v>
      </c>
      <c r="F76" s="522">
        <v>10823025</v>
      </c>
      <c r="G76" s="525">
        <v>498582</v>
      </c>
      <c r="H76" s="522">
        <v>11321607</v>
      </c>
      <c r="I76" s="522">
        <v>3302990</v>
      </c>
      <c r="J76" s="531">
        <v>20711</v>
      </c>
      <c r="K76" s="531">
        <v>3323701</v>
      </c>
      <c r="L76" s="522">
        <v>231115</v>
      </c>
      <c r="M76" s="568">
        <v>841788</v>
      </c>
      <c r="N76" s="568">
        <v>111860</v>
      </c>
      <c r="O76" s="525">
        <v>953648</v>
      </c>
      <c r="P76" s="522">
        <v>34655658</v>
      </c>
      <c r="Q76" s="531">
        <v>33702010</v>
      </c>
      <c r="R76" s="531"/>
      <c r="S76" s="516"/>
    </row>
    <row r="77" spans="1:19">
      <c r="A77" s="491">
        <v>2011</v>
      </c>
      <c r="B77" s="491">
        <v>5</v>
      </c>
      <c r="C77" s="522">
        <v>20290863</v>
      </c>
      <c r="D77" s="531">
        <v>2836927</v>
      </c>
      <c r="E77" s="531">
        <v>23127790</v>
      </c>
      <c r="F77" s="522">
        <v>11502419</v>
      </c>
      <c r="G77" s="525">
        <v>1605510</v>
      </c>
      <c r="H77" s="522">
        <v>13107929</v>
      </c>
      <c r="I77" s="522">
        <v>3619886</v>
      </c>
      <c r="J77" s="531">
        <v>215593</v>
      </c>
      <c r="K77" s="531">
        <v>3835479</v>
      </c>
      <c r="L77" s="522">
        <v>231525</v>
      </c>
      <c r="M77" s="568">
        <v>854348</v>
      </c>
      <c r="N77" s="568">
        <v>113672</v>
      </c>
      <c r="O77" s="525">
        <v>968020</v>
      </c>
      <c r="P77" s="522">
        <v>41270743</v>
      </c>
      <c r="Q77" s="531">
        <v>40302723</v>
      </c>
      <c r="R77" s="531"/>
      <c r="S77" s="516"/>
    </row>
    <row r="78" spans="1:19">
      <c r="A78" s="491">
        <v>2011</v>
      </c>
      <c r="B78" s="491">
        <v>6</v>
      </c>
      <c r="C78" s="522">
        <v>26265214</v>
      </c>
      <c r="D78" s="531">
        <v>2446538</v>
      </c>
      <c r="E78" s="531">
        <v>28711752</v>
      </c>
      <c r="F78" s="522">
        <v>12835310</v>
      </c>
      <c r="G78" s="525">
        <v>-52211</v>
      </c>
      <c r="H78" s="522">
        <v>12783099</v>
      </c>
      <c r="I78" s="522">
        <v>4375399</v>
      </c>
      <c r="J78" s="531">
        <v>-82355</v>
      </c>
      <c r="K78" s="531">
        <v>4293044</v>
      </c>
      <c r="L78" s="522">
        <v>231935</v>
      </c>
      <c r="M78" s="568">
        <v>861869</v>
      </c>
      <c r="N78" s="568">
        <v>114842</v>
      </c>
      <c r="O78" s="525">
        <v>976711</v>
      </c>
      <c r="P78" s="522">
        <v>46996541</v>
      </c>
      <c r="Q78" s="531">
        <v>46019830</v>
      </c>
      <c r="R78" s="531"/>
      <c r="S78" s="516"/>
    </row>
    <row r="79" spans="1:19">
      <c r="A79" s="491">
        <v>2011</v>
      </c>
      <c r="B79" s="491">
        <v>7</v>
      </c>
      <c r="C79" s="522">
        <v>29708130</v>
      </c>
      <c r="D79" s="531">
        <v>1379691</v>
      </c>
      <c r="E79" s="531">
        <v>31087821</v>
      </c>
      <c r="F79" s="522">
        <v>13489055</v>
      </c>
      <c r="G79" s="525">
        <v>-35710</v>
      </c>
      <c r="H79" s="522">
        <v>13453345</v>
      </c>
      <c r="I79" s="522">
        <v>4899372</v>
      </c>
      <c r="J79" s="531">
        <v>-127059</v>
      </c>
      <c r="K79" s="531">
        <v>4772313</v>
      </c>
      <c r="L79" s="522">
        <v>232345</v>
      </c>
      <c r="M79" s="568">
        <v>870732</v>
      </c>
      <c r="N79" s="568">
        <v>115848</v>
      </c>
      <c r="O79" s="525">
        <v>986580</v>
      </c>
      <c r="P79" s="522">
        <v>50532404</v>
      </c>
      <c r="Q79" s="531">
        <v>49545824</v>
      </c>
      <c r="R79" s="531"/>
      <c r="S79" s="516"/>
    </row>
    <row r="80" spans="1:19">
      <c r="A80" s="491">
        <v>2011</v>
      </c>
      <c r="B80" s="491">
        <v>8</v>
      </c>
      <c r="C80" s="522">
        <v>30727712</v>
      </c>
      <c r="D80" s="531">
        <v>633829</v>
      </c>
      <c r="E80" s="531">
        <v>31361541</v>
      </c>
      <c r="F80" s="522">
        <v>13693622</v>
      </c>
      <c r="G80" s="525">
        <v>40452</v>
      </c>
      <c r="H80" s="522">
        <v>13734074</v>
      </c>
      <c r="I80" s="522">
        <v>4752559</v>
      </c>
      <c r="J80" s="531">
        <v>114807</v>
      </c>
      <c r="K80" s="531">
        <v>4867366</v>
      </c>
      <c r="L80" s="522">
        <v>232755</v>
      </c>
      <c r="M80" s="568">
        <v>872122</v>
      </c>
      <c r="N80" s="568">
        <v>116107</v>
      </c>
      <c r="O80" s="525">
        <v>988229</v>
      </c>
      <c r="P80" s="522">
        <v>51183965</v>
      </c>
      <c r="Q80" s="531">
        <v>50195736</v>
      </c>
      <c r="R80" s="531"/>
      <c r="S80" s="516"/>
    </row>
    <row r="81" spans="1:19">
      <c r="A81" s="491">
        <v>2011</v>
      </c>
      <c r="B81" s="491">
        <v>9</v>
      </c>
      <c r="C81" s="522">
        <v>28184903</v>
      </c>
      <c r="D81" s="531">
        <v>-2881565</v>
      </c>
      <c r="E81" s="531">
        <v>25303338</v>
      </c>
      <c r="F81" s="522">
        <v>13315873</v>
      </c>
      <c r="G81" s="525">
        <v>-652442</v>
      </c>
      <c r="H81" s="522">
        <v>12663431</v>
      </c>
      <c r="I81" s="522">
        <v>4515869</v>
      </c>
      <c r="J81" s="531">
        <v>-125260</v>
      </c>
      <c r="K81" s="531">
        <v>4390609</v>
      </c>
      <c r="L81" s="522">
        <v>233165</v>
      </c>
      <c r="M81" s="568">
        <v>858858</v>
      </c>
      <c r="N81" s="568">
        <v>114154</v>
      </c>
      <c r="O81" s="525">
        <v>973012</v>
      </c>
      <c r="P81" s="522">
        <v>43563555</v>
      </c>
      <c r="Q81" s="531">
        <v>42590543</v>
      </c>
      <c r="R81" s="531"/>
      <c r="S81" s="516"/>
    </row>
    <row r="82" spans="1:19">
      <c r="A82" s="491">
        <v>2011</v>
      </c>
      <c r="B82" s="491">
        <v>10</v>
      </c>
      <c r="C82" s="522">
        <v>22644289</v>
      </c>
      <c r="D82" s="531">
        <v>-2546960</v>
      </c>
      <c r="E82" s="531">
        <v>20097329</v>
      </c>
      <c r="F82" s="522">
        <v>12201313</v>
      </c>
      <c r="G82" s="525">
        <v>-275541</v>
      </c>
      <c r="H82" s="522">
        <v>11925772</v>
      </c>
      <c r="I82" s="522">
        <v>3463839</v>
      </c>
      <c r="J82" s="531">
        <v>41207</v>
      </c>
      <c r="K82" s="531">
        <v>3505046</v>
      </c>
      <c r="L82" s="522">
        <v>233575</v>
      </c>
      <c r="M82" s="568">
        <v>849063</v>
      </c>
      <c r="N82" s="568">
        <v>112865</v>
      </c>
      <c r="O82" s="525">
        <v>961928</v>
      </c>
      <c r="P82" s="522">
        <v>36723650</v>
      </c>
      <c r="Q82" s="531">
        <v>35761722</v>
      </c>
      <c r="R82" s="531"/>
      <c r="S82" s="516"/>
    </row>
    <row r="83" spans="1:19">
      <c r="A83" s="491">
        <v>2011</v>
      </c>
      <c r="B83" s="491">
        <v>11</v>
      </c>
      <c r="C83" s="522">
        <v>19309569</v>
      </c>
      <c r="D83" s="531">
        <v>-1061334</v>
      </c>
      <c r="E83" s="531">
        <v>18248235</v>
      </c>
      <c r="F83" s="522">
        <v>10994501</v>
      </c>
      <c r="G83" s="525">
        <v>314158</v>
      </c>
      <c r="H83" s="522">
        <v>11308659</v>
      </c>
      <c r="I83" s="522">
        <v>3221713</v>
      </c>
      <c r="J83" s="531">
        <v>133949</v>
      </c>
      <c r="K83" s="531">
        <v>3355662</v>
      </c>
      <c r="L83" s="522">
        <v>233985</v>
      </c>
      <c r="M83" s="568">
        <v>845311</v>
      </c>
      <c r="N83" s="568">
        <v>111669</v>
      </c>
      <c r="O83" s="525">
        <v>956980</v>
      </c>
      <c r="P83" s="522">
        <v>34103521</v>
      </c>
      <c r="Q83" s="531">
        <v>33146541</v>
      </c>
      <c r="R83" s="531"/>
      <c r="S83" s="516"/>
    </row>
    <row r="84" spans="1:19">
      <c r="A84" s="491">
        <v>2011</v>
      </c>
      <c r="B84" s="491">
        <v>12</v>
      </c>
      <c r="C84" s="522">
        <v>20937654</v>
      </c>
      <c r="D84" s="531">
        <v>1852852</v>
      </c>
      <c r="E84" s="531">
        <v>22790506</v>
      </c>
      <c r="F84" s="522">
        <v>11057002</v>
      </c>
      <c r="G84" s="525">
        <v>337631</v>
      </c>
      <c r="H84" s="522">
        <v>11394633</v>
      </c>
      <c r="I84" s="522">
        <v>3082915</v>
      </c>
      <c r="J84" s="531">
        <v>-53358</v>
      </c>
      <c r="K84" s="531">
        <v>3029557</v>
      </c>
      <c r="L84" s="522">
        <v>234395</v>
      </c>
      <c r="M84" s="568">
        <v>854420</v>
      </c>
      <c r="N84" s="568">
        <v>112630</v>
      </c>
      <c r="O84" s="525">
        <v>967050</v>
      </c>
      <c r="P84" s="522">
        <v>38416141</v>
      </c>
      <c r="Q84" s="531">
        <v>37449091</v>
      </c>
      <c r="R84" s="531"/>
      <c r="S84" s="516"/>
    </row>
    <row r="85" spans="1:19">
      <c r="B85" s="492" t="s">
        <v>112</v>
      </c>
      <c r="C85" s="525">
        <v>284684316</v>
      </c>
      <c r="D85" s="513">
        <v>1051134</v>
      </c>
      <c r="E85" s="513">
        <v>285735450</v>
      </c>
      <c r="F85" s="525">
        <v>142557311</v>
      </c>
      <c r="G85" s="513">
        <v>620450</v>
      </c>
      <c r="H85" s="531">
        <v>143177761</v>
      </c>
      <c r="I85" s="525">
        <v>44435010</v>
      </c>
      <c r="J85" s="513">
        <v>64120</v>
      </c>
      <c r="K85" s="513">
        <v>44499130</v>
      </c>
      <c r="L85" s="525">
        <v>2785680</v>
      </c>
      <c r="M85" s="531">
        <v>10249263</v>
      </c>
      <c r="N85" s="531">
        <v>1359775</v>
      </c>
      <c r="O85" s="531">
        <v>11609038</v>
      </c>
      <c r="P85" s="531">
        <v>487807059</v>
      </c>
      <c r="Q85" s="531">
        <v>476198021</v>
      </c>
      <c r="R85" s="531"/>
      <c r="S85" s="516"/>
    </row>
    <row r="86" spans="1:19">
      <c r="A86" s="491">
        <v>2012</v>
      </c>
      <c r="B86" s="491">
        <v>1</v>
      </c>
      <c r="C86" s="522">
        <v>25860925</v>
      </c>
      <c r="D86" s="531">
        <v>1036062</v>
      </c>
      <c r="E86" s="531">
        <v>26896987</v>
      </c>
      <c r="F86" s="522">
        <v>11500144</v>
      </c>
      <c r="G86" s="525">
        <v>-1117118</v>
      </c>
      <c r="H86" s="522">
        <v>10383026</v>
      </c>
      <c r="I86" s="522">
        <v>3054949</v>
      </c>
      <c r="J86" s="531">
        <v>-177532</v>
      </c>
      <c r="K86" s="531">
        <v>2877417</v>
      </c>
      <c r="L86" s="522">
        <v>234819</v>
      </c>
      <c r="M86" s="568">
        <v>901658</v>
      </c>
      <c r="N86" s="568">
        <v>117978</v>
      </c>
      <c r="O86" s="531">
        <v>1019636</v>
      </c>
      <c r="P86" s="531">
        <v>41411885</v>
      </c>
      <c r="Q86" s="531">
        <v>40392249</v>
      </c>
      <c r="R86" s="531"/>
      <c r="S86" s="516"/>
    </row>
    <row r="87" spans="1:19">
      <c r="A87" s="491">
        <v>2012</v>
      </c>
      <c r="B87" s="491">
        <v>2</v>
      </c>
      <c r="C87" s="522">
        <v>23711697</v>
      </c>
      <c r="D87" s="531">
        <v>-2122407</v>
      </c>
      <c r="E87" s="531">
        <v>21589290</v>
      </c>
      <c r="F87" s="522">
        <v>11385549</v>
      </c>
      <c r="G87" s="525">
        <v>-762623</v>
      </c>
      <c r="H87" s="522">
        <v>10622926</v>
      </c>
      <c r="I87" s="522">
        <v>3010105</v>
      </c>
      <c r="J87" s="531">
        <v>41245</v>
      </c>
      <c r="K87" s="531">
        <v>3051350</v>
      </c>
      <c r="L87" s="522">
        <v>235243</v>
      </c>
      <c r="M87" s="568">
        <v>889131</v>
      </c>
      <c r="N87" s="568">
        <v>116585</v>
      </c>
      <c r="O87" s="531">
        <v>1005716</v>
      </c>
      <c r="P87" s="531">
        <v>36504525</v>
      </c>
      <c r="Q87" s="531">
        <v>35498809</v>
      </c>
      <c r="R87" s="531"/>
      <c r="S87" s="516"/>
    </row>
    <row r="88" spans="1:19">
      <c r="A88" s="491">
        <v>2012</v>
      </c>
      <c r="B88" s="491">
        <v>3</v>
      </c>
      <c r="C88" s="522">
        <v>19732686</v>
      </c>
      <c r="D88" s="531">
        <v>-247197</v>
      </c>
      <c r="E88" s="531">
        <v>19485489</v>
      </c>
      <c r="F88" s="522">
        <v>10891729</v>
      </c>
      <c r="G88" s="525">
        <v>734328</v>
      </c>
      <c r="H88" s="522">
        <v>11626057</v>
      </c>
      <c r="I88" s="522">
        <v>3111194</v>
      </c>
      <c r="J88" s="531">
        <v>27905</v>
      </c>
      <c r="K88" s="531">
        <v>3139099</v>
      </c>
      <c r="L88" s="522">
        <v>235666</v>
      </c>
      <c r="M88" s="568">
        <v>890237</v>
      </c>
      <c r="N88" s="568">
        <v>117075</v>
      </c>
      <c r="O88" s="531">
        <v>1007312</v>
      </c>
      <c r="P88" s="531">
        <v>35493623</v>
      </c>
      <c r="Q88" s="531">
        <v>34486311</v>
      </c>
      <c r="R88" s="531"/>
      <c r="S88" s="516"/>
    </row>
    <row r="89" spans="1:19">
      <c r="A89" s="491">
        <v>2012</v>
      </c>
      <c r="B89" s="491">
        <v>4</v>
      </c>
      <c r="C89" s="522">
        <v>19409830</v>
      </c>
      <c r="D89" s="531">
        <v>-339482</v>
      </c>
      <c r="E89" s="531">
        <v>19070348</v>
      </c>
      <c r="F89" s="522">
        <v>11132303</v>
      </c>
      <c r="G89" s="525">
        <v>458580</v>
      </c>
      <c r="H89" s="522">
        <v>11590883</v>
      </c>
      <c r="I89" s="522">
        <v>3308667</v>
      </c>
      <c r="J89" s="531">
        <v>26729</v>
      </c>
      <c r="K89" s="531">
        <v>3335396</v>
      </c>
      <c r="L89" s="522">
        <v>236090</v>
      </c>
      <c r="M89" s="568">
        <v>887501</v>
      </c>
      <c r="N89" s="568">
        <v>116919</v>
      </c>
      <c r="O89" s="531">
        <v>1004420</v>
      </c>
      <c r="P89" s="531">
        <v>35237137</v>
      </c>
      <c r="Q89" s="531">
        <v>34232717</v>
      </c>
      <c r="R89" s="531"/>
      <c r="S89" s="516"/>
    </row>
    <row r="90" spans="1:19">
      <c r="A90" s="491">
        <v>2012</v>
      </c>
      <c r="B90" s="491">
        <v>5</v>
      </c>
      <c r="C90" s="522">
        <v>20883135</v>
      </c>
      <c r="D90" s="531">
        <v>2865915</v>
      </c>
      <c r="E90" s="531">
        <v>23749050</v>
      </c>
      <c r="F90" s="522">
        <v>11893732</v>
      </c>
      <c r="G90" s="525">
        <v>1605650</v>
      </c>
      <c r="H90" s="522">
        <v>13499382</v>
      </c>
      <c r="I90" s="522">
        <v>3620739</v>
      </c>
      <c r="J90" s="531">
        <v>223750</v>
      </c>
      <c r="K90" s="531">
        <v>3844489</v>
      </c>
      <c r="L90" s="522">
        <v>236514</v>
      </c>
      <c r="M90" s="568">
        <v>900145</v>
      </c>
      <c r="N90" s="568">
        <v>118740</v>
      </c>
      <c r="O90" s="531">
        <v>1018885</v>
      </c>
      <c r="P90" s="531">
        <v>42348320</v>
      </c>
      <c r="Q90" s="531">
        <v>41329435</v>
      </c>
      <c r="R90" s="531"/>
      <c r="S90" s="516"/>
    </row>
    <row r="91" spans="1:19">
      <c r="A91" s="491">
        <v>2012</v>
      </c>
      <c r="B91" s="491">
        <v>6</v>
      </c>
      <c r="C91" s="522">
        <v>27099506</v>
      </c>
      <c r="D91" s="531">
        <v>2564603</v>
      </c>
      <c r="E91" s="531">
        <v>29664109</v>
      </c>
      <c r="F91" s="522">
        <v>13286668</v>
      </c>
      <c r="G91" s="525">
        <v>-4322</v>
      </c>
      <c r="H91" s="522">
        <v>13282346</v>
      </c>
      <c r="I91" s="522">
        <v>4368380</v>
      </c>
      <c r="J91" s="531">
        <v>-87861</v>
      </c>
      <c r="K91" s="531">
        <v>4280519</v>
      </c>
      <c r="L91" s="522">
        <v>236938</v>
      </c>
      <c r="M91" s="568">
        <v>907629</v>
      </c>
      <c r="N91" s="568">
        <v>119907</v>
      </c>
      <c r="O91" s="531">
        <v>1027536</v>
      </c>
      <c r="P91" s="531">
        <v>48491448</v>
      </c>
      <c r="Q91" s="531">
        <v>47463912</v>
      </c>
      <c r="R91" s="531"/>
      <c r="S91" s="516"/>
    </row>
    <row r="92" spans="1:19">
      <c r="A92" s="491">
        <v>2012</v>
      </c>
      <c r="B92" s="491">
        <v>7</v>
      </c>
      <c r="C92" s="522">
        <v>30242650</v>
      </c>
      <c r="D92" s="531">
        <v>1423319</v>
      </c>
      <c r="E92" s="531">
        <v>31665969</v>
      </c>
      <c r="F92" s="522">
        <v>13845029</v>
      </c>
      <c r="G92" s="525">
        <v>-95307</v>
      </c>
      <c r="H92" s="522">
        <v>13749722</v>
      </c>
      <c r="I92" s="522">
        <v>4870659</v>
      </c>
      <c r="J92" s="531">
        <v>-118300</v>
      </c>
      <c r="K92" s="531">
        <v>4752359</v>
      </c>
      <c r="L92" s="522">
        <v>237361</v>
      </c>
      <c r="M92" s="568">
        <v>916566</v>
      </c>
      <c r="N92" s="568">
        <v>120921</v>
      </c>
      <c r="O92" s="531">
        <v>1037487</v>
      </c>
      <c r="P92" s="531">
        <v>51442898</v>
      </c>
      <c r="Q92" s="531">
        <v>50405411</v>
      </c>
      <c r="R92" s="531"/>
      <c r="S92" s="516"/>
    </row>
    <row r="93" spans="1:19">
      <c r="A93" s="491">
        <v>2012</v>
      </c>
      <c r="B93" s="491">
        <v>8</v>
      </c>
      <c r="C93" s="522">
        <v>31483614</v>
      </c>
      <c r="D93" s="531">
        <v>665752</v>
      </c>
      <c r="E93" s="531">
        <v>32149366</v>
      </c>
      <c r="F93" s="522">
        <v>14109709</v>
      </c>
      <c r="G93" s="525">
        <v>47159</v>
      </c>
      <c r="H93" s="522">
        <v>14156868</v>
      </c>
      <c r="I93" s="522">
        <v>4733976</v>
      </c>
      <c r="J93" s="531">
        <v>102513</v>
      </c>
      <c r="K93" s="531">
        <v>4836489</v>
      </c>
      <c r="L93" s="522">
        <v>237785</v>
      </c>
      <c r="M93" s="568">
        <v>917959</v>
      </c>
      <c r="N93" s="568">
        <v>121181</v>
      </c>
      <c r="O93" s="531">
        <v>1039140</v>
      </c>
      <c r="P93" s="531">
        <v>52419648</v>
      </c>
      <c r="Q93" s="531">
        <v>51380508</v>
      </c>
      <c r="R93" s="531"/>
      <c r="S93" s="516"/>
    </row>
    <row r="94" spans="1:19">
      <c r="A94" s="491">
        <v>2012</v>
      </c>
      <c r="B94" s="491">
        <v>9</v>
      </c>
      <c r="C94" s="522">
        <v>28892911</v>
      </c>
      <c r="D94" s="531">
        <v>-2940892</v>
      </c>
      <c r="E94" s="531">
        <v>25952019</v>
      </c>
      <c r="F94" s="522">
        <v>13723834</v>
      </c>
      <c r="G94" s="525">
        <v>-665605</v>
      </c>
      <c r="H94" s="522">
        <v>13058229</v>
      </c>
      <c r="I94" s="522">
        <v>4508576</v>
      </c>
      <c r="J94" s="531">
        <v>-109038</v>
      </c>
      <c r="K94" s="531">
        <v>4399538</v>
      </c>
      <c r="L94" s="522">
        <v>238209</v>
      </c>
      <c r="M94" s="568">
        <v>904611</v>
      </c>
      <c r="N94" s="568">
        <v>119218</v>
      </c>
      <c r="O94" s="531">
        <v>1023829</v>
      </c>
      <c r="P94" s="531">
        <v>44671824</v>
      </c>
      <c r="Q94" s="531">
        <v>43647995</v>
      </c>
      <c r="R94" s="531"/>
      <c r="S94" s="516"/>
    </row>
    <row r="95" spans="1:19">
      <c r="A95" s="491">
        <v>2012</v>
      </c>
      <c r="B95" s="491">
        <v>10</v>
      </c>
      <c r="C95" s="522">
        <v>23308614</v>
      </c>
      <c r="D95" s="531">
        <v>-2576420</v>
      </c>
      <c r="E95" s="531">
        <v>20732194</v>
      </c>
      <c r="F95" s="522">
        <v>12616165</v>
      </c>
      <c r="G95" s="525">
        <v>-176569</v>
      </c>
      <c r="H95" s="522">
        <v>12439596</v>
      </c>
      <c r="I95" s="522">
        <v>3470615</v>
      </c>
      <c r="J95" s="531">
        <v>59346</v>
      </c>
      <c r="K95" s="531">
        <v>3529961</v>
      </c>
      <c r="L95" s="522">
        <v>238633</v>
      </c>
      <c r="M95" s="568">
        <v>894848</v>
      </c>
      <c r="N95" s="568">
        <v>117931</v>
      </c>
      <c r="O95" s="531">
        <v>1012779</v>
      </c>
      <c r="P95" s="531">
        <v>37953163</v>
      </c>
      <c r="Q95" s="531">
        <v>36940384</v>
      </c>
      <c r="R95" s="531"/>
      <c r="S95" s="516"/>
    </row>
    <row r="96" spans="1:19">
      <c r="A96" s="491">
        <v>2012</v>
      </c>
      <c r="B96" s="491">
        <v>11</v>
      </c>
      <c r="C96" s="522">
        <v>19643800</v>
      </c>
      <c r="D96" s="531">
        <v>-1161414</v>
      </c>
      <c r="E96" s="531">
        <v>18482386</v>
      </c>
      <c r="F96" s="522">
        <v>11299029</v>
      </c>
      <c r="G96" s="525">
        <v>296078</v>
      </c>
      <c r="H96" s="522">
        <v>11595107</v>
      </c>
      <c r="I96" s="522">
        <v>3222558</v>
      </c>
      <c r="J96" s="531">
        <v>159945</v>
      </c>
      <c r="K96" s="531">
        <v>3382503</v>
      </c>
      <c r="L96" s="522">
        <v>239057</v>
      </c>
      <c r="M96" s="568">
        <v>891033</v>
      </c>
      <c r="N96" s="568">
        <v>116727</v>
      </c>
      <c r="O96" s="531">
        <v>1007760</v>
      </c>
      <c r="P96" s="531">
        <v>34706813</v>
      </c>
      <c r="Q96" s="531">
        <v>33699053</v>
      </c>
      <c r="R96" s="531"/>
      <c r="S96" s="516"/>
    </row>
    <row r="97" spans="1:19">
      <c r="A97" s="491">
        <v>2012</v>
      </c>
      <c r="B97" s="491">
        <v>12</v>
      </c>
      <c r="C97" s="522">
        <v>21484445</v>
      </c>
      <c r="D97" s="531">
        <v>1905720</v>
      </c>
      <c r="E97" s="531">
        <v>23390165</v>
      </c>
      <c r="F97" s="522">
        <v>11420191</v>
      </c>
      <c r="G97" s="525">
        <v>307548</v>
      </c>
      <c r="H97" s="522">
        <v>11727739</v>
      </c>
      <c r="I97" s="522">
        <v>3083232</v>
      </c>
      <c r="J97" s="531">
        <v>-104415</v>
      </c>
      <c r="K97" s="531">
        <v>2978817</v>
      </c>
      <c r="L97" s="522">
        <v>239480</v>
      </c>
      <c r="M97" s="568">
        <v>900217</v>
      </c>
      <c r="N97" s="568">
        <v>117696</v>
      </c>
      <c r="O97" s="531">
        <v>1017913</v>
      </c>
      <c r="P97" s="531">
        <v>39354114</v>
      </c>
      <c r="Q97" s="531">
        <v>38336201</v>
      </c>
      <c r="R97" s="531"/>
      <c r="S97" s="516"/>
    </row>
    <row r="98" spans="1:19">
      <c r="B98" s="492" t="s">
        <v>112</v>
      </c>
      <c r="C98" s="525">
        <v>291753813</v>
      </c>
      <c r="D98" s="513">
        <v>1073559</v>
      </c>
      <c r="E98" s="513">
        <v>292827372</v>
      </c>
      <c r="F98" s="525">
        <v>147104082</v>
      </c>
      <c r="G98" s="513">
        <v>627799</v>
      </c>
      <c r="H98" s="531">
        <v>147731881</v>
      </c>
      <c r="I98" s="525">
        <v>44363650</v>
      </c>
      <c r="J98" s="513">
        <v>44287</v>
      </c>
      <c r="K98" s="513">
        <v>44407937</v>
      </c>
      <c r="L98" s="525">
        <v>2845795</v>
      </c>
      <c r="M98" s="531">
        <v>10801535</v>
      </c>
      <c r="N98" s="531">
        <v>1420878</v>
      </c>
      <c r="O98" s="531">
        <v>12222413</v>
      </c>
      <c r="P98" s="531">
        <v>500035398</v>
      </c>
      <c r="Q98" s="531">
        <v>487812985</v>
      </c>
      <c r="R98" s="531"/>
      <c r="S98" s="516"/>
    </row>
    <row r="99" spans="1:19">
      <c r="A99" s="491">
        <v>2013</v>
      </c>
      <c r="B99" s="491">
        <v>1</v>
      </c>
      <c r="C99" s="522">
        <v>26575403</v>
      </c>
      <c r="D99" s="531">
        <v>1147774</v>
      </c>
      <c r="E99" s="531">
        <v>27723177</v>
      </c>
      <c r="F99" s="522">
        <v>11889421</v>
      </c>
      <c r="G99" s="525">
        <v>-1141371</v>
      </c>
      <c r="H99" s="522">
        <v>10748050</v>
      </c>
      <c r="I99" s="522">
        <v>3058605</v>
      </c>
      <c r="J99" s="531">
        <v>-167825</v>
      </c>
      <c r="K99" s="531">
        <v>2890780</v>
      </c>
      <c r="L99" s="522">
        <v>239914</v>
      </c>
      <c r="M99" s="568">
        <v>961214</v>
      </c>
      <c r="N99" s="568">
        <v>125554</v>
      </c>
      <c r="O99" s="531">
        <v>1086768</v>
      </c>
      <c r="P99" s="531">
        <v>42688689</v>
      </c>
      <c r="Q99" s="531">
        <v>41601921</v>
      </c>
      <c r="R99" s="531"/>
      <c r="S99" s="516"/>
    </row>
    <row r="100" spans="1:19">
      <c r="A100" s="491">
        <v>2013</v>
      </c>
      <c r="B100" s="491">
        <v>2</v>
      </c>
      <c r="C100" s="522">
        <v>24231514</v>
      </c>
      <c r="D100" s="531">
        <v>-2179523</v>
      </c>
      <c r="E100" s="531">
        <v>22051991</v>
      </c>
      <c r="F100" s="522">
        <v>11742455</v>
      </c>
      <c r="G100" s="525">
        <v>-829786</v>
      </c>
      <c r="H100" s="522">
        <v>10912669</v>
      </c>
      <c r="I100" s="522">
        <v>3045878</v>
      </c>
      <c r="J100" s="531">
        <v>15839</v>
      </c>
      <c r="K100" s="531">
        <v>3061717</v>
      </c>
      <c r="L100" s="522">
        <v>240348</v>
      </c>
      <c r="M100" s="568">
        <v>945343</v>
      </c>
      <c r="N100" s="568">
        <v>123803</v>
      </c>
      <c r="O100" s="531">
        <v>1069146</v>
      </c>
      <c r="P100" s="531">
        <v>37335871</v>
      </c>
      <c r="Q100" s="531">
        <v>36266725</v>
      </c>
      <c r="R100" s="531"/>
      <c r="S100" s="516"/>
    </row>
    <row r="101" spans="1:19">
      <c r="A101" s="491">
        <v>2013</v>
      </c>
      <c r="B101" s="491">
        <v>3</v>
      </c>
      <c r="C101" s="522">
        <v>20383482</v>
      </c>
      <c r="D101" s="531">
        <v>-296877</v>
      </c>
      <c r="E101" s="531">
        <v>20086605</v>
      </c>
      <c r="F101" s="522">
        <v>11293889</v>
      </c>
      <c r="G101" s="525">
        <v>800146</v>
      </c>
      <c r="H101" s="522">
        <v>12094035</v>
      </c>
      <c r="I101" s="522">
        <v>3113968</v>
      </c>
      <c r="J101" s="531">
        <v>24367</v>
      </c>
      <c r="K101" s="531">
        <v>3138335</v>
      </c>
      <c r="L101" s="522">
        <v>240782</v>
      </c>
      <c r="M101" s="568">
        <v>949733</v>
      </c>
      <c r="N101" s="568">
        <v>124646</v>
      </c>
      <c r="O101" s="531">
        <v>1074379</v>
      </c>
      <c r="P101" s="531">
        <v>36634136</v>
      </c>
      <c r="Q101" s="531">
        <v>35559757</v>
      </c>
      <c r="R101" s="531"/>
      <c r="S101" s="516"/>
    </row>
    <row r="102" spans="1:19">
      <c r="A102" s="491">
        <v>2013</v>
      </c>
      <c r="B102" s="491">
        <v>4</v>
      </c>
      <c r="C102" s="522">
        <v>19985359</v>
      </c>
      <c r="D102" s="531">
        <v>-342392</v>
      </c>
      <c r="E102" s="531">
        <v>19642967</v>
      </c>
      <c r="F102" s="522">
        <v>11518506</v>
      </c>
      <c r="G102" s="525">
        <v>543974</v>
      </c>
      <c r="H102" s="522">
        <v>12062480</v>
      </c>
      <c r="I102" s="522">
        <v>3313039</v>
      </c>
      <c r="J102" s="531">
        <v>48225</v>
      </c>
      <c r="K102" s="531">
        <v>3361264</v>
      </c>
      <c r="L102" s="522">
        <v>241216</v>
      </c>
      <c r="M102" s="568">
        <v>946928</v>
      </c>
      <c r="N102" s="568">
        <v>124484</v>
      </c>
      <c r="O102" s="531">
        <v>1071412</v>
      </c>
      <c r="P102" s="531">
        <v>36379339</v>
      </c>
      <c r="Q102" s="531">
        <v>35307927</v>
      </c>
      <c r="R102" s="531"/>
      <c r="S102" s="516"/>
    </row>
    <row r="103" spans="1:19">
      <c r="A103" s="491">
        <v>2013</v>
      </c>
      <c r="B103" s="491">
        <v>5</v>
      </c>
      <c r="C103" s="522">
        <v>21265234</v>
      </c>
      <c r="D103" s="531">
        <v>2848268</v>
      </c>
      <c r="E103" s="531">
        <v>24113502</v>
      </c>
      <c r="F103" s="522">
        <v>12213894</v>
      </c>
      <c r="G103" s="525">
        <v>1580139</v>
      </c>
      <c r="H103" s="522">
        <v>13794033</v>
      </c>
      <c r="I103" s="522">
        <v>3623452</v>
      </c>
      <c r="J103" s="531">
        <v>228404</v>
      </c>
      <c r="K103" s="531">
        <v>3851856</v>
      </c>
      <c r="L103" s="522">
        <v>241649</v>
      </c>
      <c r="M103" s="568">
        <v>959693</v>
      </c>
      <c r="N103" s="568">
        <v>126320</v>
      </c>
      <c r="O103" s="531">
        <v>1086013</v>
      </c>
      <c r="P103" s="531">
        <v>43087053</v>
      </c>
      <c r="Q103" s="531">
        <v>42001040</v>
      </c>
      <c r="R103" s="531"/>
      <c r="S103" s="516"/>
    </row>
    <row r="104" spans="1:19">
      <c r="A104" s="491">
        <v>2013</v>
      </c>
      <c r="B104" s="491">
        <v>6</v>
      </c>
      <c r="C104" s="522">
        <v>27675607</v>
      </c>
      <c r="D104" s="531">
        <v>2642647</v>
      </c>
      <c r="E104" s="531">
        <v>30318254</v>
      </c>
      <c r="F104" s="522">
        <v>13660514</v>
      </c>
      <c r="G104" s="525">
        <v>-61763</v>
      </c>
      <c r="H104" s="522">
        <v>13598751</v>
      </c>
      <c r="I104" s="522">
        <v>4355120</v>
      </c>
      <c r="J104" s="531">
        <v>-93238</v>
      </c>
      <c r="K104" s="531">
        <v>4261882</v>
      </c>
      <c r="L104" s="522">
        <v>242083</v>
      </c>
      <c r="M104" s="568">
        <v>967162</v>
      </c>
      <c r="N104" s="568">
        <v>127488</v>
      </c>
      <c r="O104" s="531">
        <v>1094650</v>
      </c>
      <c r="P104" s="531">
        <v>49515620</v>
      </c>
      <c r="Q104" s="531">
        <v>48420970</v>
      </c>
      <c r="R104" s="531"/>
      <c r="S104" s="516"/>
    </row>
    <row r="105" spans="1:19">
      <c r="A105" s="491">
        <v>2013</v>
      </c>
      <c r="B105" s="491">
        <v>7</v>
      </c>
      <c r="C105" s="522">
        <v>31036282</v>
      </c>
      <c r="D105" s="531">
        <v>1469298</v>
      </c>
      <c r="E105" s="531">
        <v>32505580</v>
      </c>
      <c r="F105" s="522">
        <v>14273481</v>
      </c>
      <c r="G105" s="525">
        <v>-118595</v>
      </c>
      <c r="H105" s="522">
        <v>14154886</v>
      </c>
      <c r="I105" s="522">
        <v>4849011</v>
      </c>
      <c r="J105" s="531">
        <v>-134030</v>
      </c>
      <c r="K105" s="531">
        <v>4714981</v>
      </c>
      <c r="L105" s="522">
        <v>242517</v>
      </c>
      <c r="M105" s="568">
        <v>976202</v>
      </c>
      <c r="N105" s="568">
        <v>128512</v>
      </c>
      <c r="O105" s="531">
        <v>1104714</v>
      </c>
      <c r="P105" s="531">
        <v>52722678</v>
      </c>
      <c r="Q105" s="531">
        <v>51617964</v>
      </c>
      <c r="R105" s="531"/>
      <c r="S105" s="516"/>
    </row>
    <row r="106" spans="1:19">
      <c r="A106" s="491">
        <v>2013</v>
      </c>
      <c r="B106" s="491">
        <v>8</v>
      </c>
      <c r="C106" s="522">
        <v>32354461</v>
      </c>
      <c r="D106" s="531">
        <v>710184</v>
      </c>
      <c r="E106" s="531">
        <v>33064645</v>
      </c>
      <c r="F106" s="522">
        <v>14557706</v>
      </c>
      <c r="G106" s="525">
        <v>77035</v>
      </c>
      <c r="H106" s="522">
        <v>14634741</v>
      </c>
      <c r="I106" s="522">
        <v>4722112</v>
      </c>
      <c r="J106" s="531">
        <v>125812</v>
      </c>
      <c r="K106" s="531">
        <v>4847924</v>
      </c>
      <c r="L106" s="522">
        <v>242951</v>
      </c>
      <c r="M106" s="568">
        <v>977602</v>
      </c>
      <c r="N106" s="568">
        <v>128773</v>
      </c>
      <c r="O106" s="531">
        <v>1106375</v>
      </c>
      <c r="P106" s="531">
        <v>53896636</v>
      </c>
      <c r="Q106" s="531">
        <v>52790261</v>
      </c>
      <c r="R106" s="531"/>
      <c r="S106" s="516"/>
    </row>
    <row r="107" spans="1:19">
      <c r="A107" s="491">
        <v>2013</v>
      </c>
      <c r="B107" s="491">
        <v>9</v>
      </c>
      <c r="C107" s="522">
        <v>29547694</v>
      </c>
      <c r="D107" s="531">
        <v>-2983541</v>
      </c>
      <c r="E107" s="531">
        <v>26564153</v>
      </c>
      <c r="F107" s="522">
        <v>14122541</v>
      </c>
      <c r="G107" s="525">
        <v>-660329</v>
      </c>
      <c r="H107" s="522">
        <v>13462212</v>
      </c>
      <c r="I107" s="522">
        <v>4504633</v>
      </c>
      <c r="J107" s="531">
        <v>-102211</v>
      </c>
      <c r="K107" s="531">
        <v>4402422</v>
      </c>
      <c r="L107" s="522">
        <v>243384</v>
      </c>
      <c r="M107" s="568">
        <v>964128</v>
      </c>
      <c r="N107" s="568">
        <v>126795</v>
      </c>
      <c r="O107" s="531">
        <v>1090923</v>
      </c>
      <c r="P107" s="531">
        <v>45763094</v>
      </c>
      <c r="Q107" s="531">
        <v>44672171</v>
      </c>
      <c r="R107" s="531"/>
      <c r="S107" s="516"/>
    </row>
    <row r="108" spans="1:19">
      <c r="A108" s="491">
        <v>2013</v>
      </c>
      <c r="B108" s="491">
        <v>10</v>
      </c>
      <c r="C108" s="522">
        <v>23884207</v>
      </c>
      <c r="D108" s="531">
        <v>-2669185</v>
      </c>
      <c r="E108" s="531">
        <v>21215022</v>
      </c>
      <c r="F108" s="522">
        <v>13002397</v>
      </c>
      <c r="G108" s="525">
        <v>-180864</v>
      </c>
      <c r="H108" s="522">
        <v>12821533</v>
      </c>
      <c r="I108" s="522">
        <v>3482248</v>
      </c>
      <c r="J108" s="531">
        <v>66604</v>
      </c>
      <c r="K108" s="531">
        <v>3548852</v>
      </c>
      <c r="L108" s="522">
        <v>243818</v>
      </c>
      <c r="M108" s="568">
        <v>954368</v>
      </c>
      <c r="N108" s="568">
        <v>125507</v>
      </c>
      <c r="O108" s="531">
        <v>1079875</v>
      </c>
      <c r="P108" s="531">
        <v>38909100</v>
      </c>
      <c r="Q108" s="531">
        <v>37829225</v>
      </c>
      <c r="R108" s="531"/>
      <c r="S108" s="516"/>
    </row>
    <row r="109" spans="1:19">
      <c r="A109" s="491">
        <v>2013</v>
      </c>
      <c r="B109" s="491">
        <v>11</v>
      </c>
      <c r="C109" s="522">
        <v>20258210</v>
      </c>
      <c r="D109" s="531">
        <v>-1210152</v>
      </c>
      <c r="E109" s="531">
        <v>19048058</v>
      </c>
      <c r="F109" s="522">
        <v>11696978</v>
      </c>
      <c r="G109" s="525">
        <v>362132</v>
      </c>
      <c r="H109" s="522">
        <v>12059110</v>
      </c>
      <c r="I109" s="522">
        <v>3224463</v>
      </c>
      <c r="J109" s="531">
        <v>158861</v>
      </c>
      <c r="K109" s="531">
        <v>3383324</v>
      </c>
      <c r="L109" s="522">
        <v>244252</v>
      </c>
      <c r="M109" s="568">
        <v>950478</v>
      </c>
      <c r="N109" s="568">
        <v>124290</v>
      </c>
      <c r="O109" s="531">
        <v>1074768</v>
      </c>
      <c r="P109" s="531">
        <v>35809512</v>
      </c>
      <c r="Q109" s="531">
        <v>34734744</v>
      </c>
      <c r="R109" s="531"/>
      <c r="S109" s="516"/>
    </row>
    <row r="110" spans="1:19">
      <c r="A110" s="491">
        <v>2013</v>
      </c>
      <c r="B110" s="491">
        <v>12</v>
      </c>
      <c r="C110" s="522">
        <v>22033765</v>
      </c>
      <c r="D110" s="531">
        <v>1967275</v>
      </c>
      <c r="E110" s="531">
        <v>24001040</v>
      </c>
      <c r="F110" s="522">
        <v>11786082</v>
      </c>
      <c r="G110" s="525">
        <v>318076</v>
      </c>
      <c r="H110" s="522">
        <v>12104158</v>
      </c>
      <c r="I110" s="522">
        <v>3078971</v>
      </c>
      <c r="J110" s="531">
        <v>-115568</v>
      </c>
      <c r="K110" s="531">
        <v>2963403</v>
      </c>
      <c r="L110" s="522">
        <v>244686</v>
      </c>
      <c r="M110" s="568">
        <v>959766</v>
      </c>
      <c r="N110" s="568">
        <v>125270</v>
      </c>
      <c r="O110" s="531">
        <v>1085036</v>
      </c>
      <c r="P110" s="531">
        <v>40398323</v>
      </c>
      <c r="Q110" s="531">
        <v>39313287</v>
      </c>
      <c r="R110" s="531"/>
      <c r="S110" s="516"/>
    </row>
    <row r="111" spans="1:19">
      <c r="B111" s="492" t="s">
        <v>112</v>
      </c>
      <c r="C111" s="525">
        <v>299231218</v>
      </c>
      <c r="D111" s="513">
        <v>1103776</v>
      </c>
      <c r="E111" s="513">
        <v>300334994</v>
      </c>
      <c r="F111" s="525">
        <v>151757864</v>
      </c>
      <c r="G111" s="513">
        <v>688794</v>
      </c>
      <c r="H111" s="531">
        <v>152446658</v>
      </c>
      <c r="I111" s="525">
        <v>44371500</v>
      </c>
      <c r="J111" s="513">
        <v>55240</v>
      </c>
      <c r="K111" s="513">
        <v>44426740</v>
      </c>
      <c r="L111" s="525">
        <v>2907600</v>
      </c>
      <c r="M111" s="531">
        <v>11512617</v>
      </c>
      <c r="N111" s="531">
        <v>1511442</v>
      </c>
      <c r="O111" s="531">
        <v>13024059</v>
      </c>
      <c r="P111" s="531">
        <v>513140051</v>
      </c>
      <c r="Q111" s="531">
        <v>500115992</v>
      </c>
      <c r="R111" s="531"/>
      <c r="S111" s="516"/>
    </row>
    <row r="112" spans="1:19">
      <c r="A112" s="491">
        <v>2014</v>
      </c>
      <c r="B112" s="491">
        <v>1</v>
      </c>
      <c r="C112" s="522">
        <v>27139020</v>
      </c>
      <c r="D112" s="531">
        <v>1261869</v>
      </c>
      <c r="E112" s="531">
        <v>28400889</v>
      </c>
      <c r="F112" s="522">
        <v>12236054</v>
      </c>
      <c r="G112" s="525">
        <v>-1237566</v>
      </c>
      <c r="H112" s="522">
        <v>10998488</v>
      </c>
      <c r="I112" s="522">
        <v>3057888</v>
      </c>
      <c r="J112" s="531">
        <v>-199007</v>
      </c>
      <c r="K112" s="531">
        <v>2858881</v>
      </c>
      <c r="L112" s="522">
        <v>245132</v>
      </c>
      <c r="M112" s="568">
        <v>1026561</v>
      </c>
      <c r="N112" s="568">
        <v>133893</v>
      </c>
      <c r="O112" s="531">
        <v>1160454</v>
      </c>
      <c r="P112" s="531">
        <v>43663844</v>
      </c>
      <c r="Q112" s="531">
        <v>42503390</v>
      </c>
      <c r="R112" s="531"/>
      <c r="S112" s="516"/>
    </row>
    <row r="113" spans="1:19">
      <c r="A113" s="491">
        <v>2014</v>
      </c>
      <c r="B113" s="491">
        <v>2</v>
      </c>
      <c r="C113" s="522">
        <v>24881743</v>
      </c>
      <c r="D113" s="531">
        <v>-2179869</v>
      </c>
      <c r="E113" s="531">
        <v>22701874</v>
      </c>
      <c r="F113" s="522">
        <v>12125206</v>
      </c>
      <c r="G113" s="525">
        <v>-792711</v>
      </c>
      <c r="H113" s="522">
        <v>11332495</v>
      </c>
      <c r="I113" s="522">
        <v>3040854</v>
      </c>
      <c r="J113" s="531">
        <v>23000</v>
      </c>
      <c r="K113" s="531">
        <v>3063854</v>
      </c>
      <c r="L113" s="522">
        <v>245578</v>
      </c>
      <c r="M113" s="568">
        <v>1010435</v>
      </c>
      <c r="N113" s="568">
        <v>132115</v>
      </c>
      <c r="O113" s="531">
        <v>1142550</v>
      </c>
      <c r="P113" s="531">
        <v>38486351</v>
      </c>
      <c r="Q113" s="531">
        <v>37343801</v>
      </c>
      <c r="R113" s="531"/>
      <c r="S113" s="516"/>
    </row>
    <row r="114" spans="1:19">
      <c r="A114" s="491">
        <v>2014</v>
      </c>
      <c r="B114" s="491">
        <v>3</v>
      </c>
      <c r="C114" s="522">
        <v>20798670</v>
      </c>
      <c r="D114" s="531">
        <v>-352198</v>
      </c>
      <c r="E114" s="531">
        <v>20446472</v>
      </c>
      <c r="F114" s="522">
        <v>11618529</v>
      </c>
      <c r="G114" s="525">
        <v>838402</v>
      </c>
      <c r="H114" s="522">
        <v>12456931</v>
      </c>
      <c r="I114" s="522">
        <v>3116445</v>
      </c>
      <c r="J114" s="531">
        <v>49901</v>
      </c>
      <c r="K114" s="531">
        <v>3166346</v>
      </c>
      <c r="L114" s="522">
        <v>246025</v>
      </c>
      <c r="M114" s="568">
        <v>1015016</v>
      </c>
      <c r="N114" s="568">
        <v>132979</v>
      </c>
      <c r="O114" s="531">
        <v>1147995</v>
      </c>
      <c r="P114" s="531">
        <v>37463769</v>
      </c>
      <c r="Q114" s="531">
        <v>36315774</v>
      </c>
      <c r="R114" s="531"/>
      <c r="S114" s="516"/>
    </row>
    <row r="115" spans="1:19">
      <c r="A115" s="491">
        <v>2014</v>
      </c>
      <c r="B115" s="491">
        <v>4</v>
      </c>
      <c r="C115" s="522">
        <v>20409629</v>
      </c>
      <c r="D115" s="531">
        <v>-485934</v>
      </c>
      <c r="E115" s="531">
        <v>19923695</v>
      </c>
      <c r="F115" s="522">
        <v>11850214</v>
      </c>
      <c r="G115" s="525">
        <v>416663</v>
      </c>
      <c r="H115" s="522">
        <v>12266877</v>
      </c>
      <c r="I115" s="522">
        <v>3318118</v>
      </c>
      <c r="J115" s="531">
        <v>35851</v>
      </c>
      <c r="K115" s="531">
        <v>3353969</v>
      </c>
      <c r="L115" s="522">
        <v>246471</v>
      </c>
      <c r="M115" s="568">
        <v>1012140</v>
      </c>
      <c r="N115" s="568">
        <v>132811</v>
      </c>
      <c r="O115" s="531">
        <v>1144951</v>
      </c>
      <c r="P115" s="531">
        <v>36935963</v>
      </c>
      <c r="Q115" s="531">
        <v>35791012</v>
      </c>
      <c r="R115" s="531"/>
      <c r="S115" s="516"/>
    </row>
    <row r="116" spans="1:19">
      <c r="A116" s="491">
        <v>2014</v>
      </c>
      <c r="B116" s="491">
        <v>5</v>
      </c>
      <c r="C116" s="522">
        <v>22216534</v>
      </c>
      <c r="D116" s="531">
        <v>2987054</v>
      </c>
      <c r="E116" s="531">
        <v>25203588</v>
      </c>
      <c r="F116" s="522">
        <v>12737373</v>
      </c>
      <c r="G116" s="525">
        <v>1764213</v>
      </c>
      <c r="H116" s="522">
        <v>14501586</v>
      </c>
      <c r="I116" s="522">
        <v>3620861</v>
      </c>
      <c r="J116" s="531">
        <v>228913</v>
      </c>
      <c r="K116" s="531">
        <v>3849774</v>
      </c>
      <c r="L116" s="522">
        <v>246917</v>
      </c>
      <c r="M116" s="568">
        <v>1025032</v>
      </c>
      <c r="N116" s="568">
        <v>134663</v>
      </c>
      <c r="O116" s="531">
        <v>1159695</v>
      </c>
      <c r="P116" s="531">
        <v>44961560</v>
      </c>
      <c r="Q116" s="531">
        <v>43801865</v>
      </c>
      <c r="R116" s="531"/>
      <c r="S116" s="516"/>
    </row>
    <row r="117" spans="1:19">
      <c r="A117" s="491">
        <v>2014</v>
      </c>
      <c r="B117" s="491">
        <v>6</v>
      </c>
      <c r="C117" s="522">
        <v>28391214</v>
      </c>
      <c r="D117" s="531">
        <v>2718519</v>
      </c>
      <c r="E117" s="531">
        <v>31109733</v>
      </c>
      <c r="F117" s="522">
        <v>14085268</v>
      </c>
      <c r="G117" s="525">
        <v>-139415</v>
      </c>
      <c r="H117" s="522">
        <v>13945853</v>
      </c>
      <c r="I117" s="522">
        <v>4336170</v>
      </c>
      <c r="J117" s="531">
        <v>-100999</v>
      </c>
      <c r="K117" s="531">
        <v>4235171</v>
      </c>
      <c r="L117" s="522">
        <v>247363</v>
      </c>
      <c r="M117" s="568">
        <v>1032487</v>
      </c>
      <c r="N117" s="568">
        <v>135832</v>
      </c>
      <c r="O117" s="531">
        <v>1168319</v>
      </c>
      <c r="P117" s="531">
        <v>50706439</v>
      </c>
      <c r="Q117" s="531">
        <v>49538120</v>
      </c>
      <c r="R117" s="531"/>
      <c r="S117" s="516"/>
    </row>
    <row r="118" spans="1:19">
      <c r="A118" s="491">
        <v>2014</v>
      </c>
      <c r="B118" s="491">
        <v>7</v>
      </c>
      <c r="C118" s="522">
        <v>31949376</v>
      </c>
      <c r="D118" s="531">
        <v>1535801</v>
      </c>
      <c r="E118" s="531">
        <v>33485177</v>
      </c>
      <c r="F118" s="522">
        <v>14747275</v>
      </c>
      <c r="G118" s="525">
        <v>-109126</v>
      </c>
      <c r="H118" s="522">
        <v>14638149</v>
      </c>
      <c r="I118" s="522">
        <v>4818843</v>
      </c>
      <c r="J118" s="531">
        <v>-123382</v>
      </c>
      <c r="K118" s="531">
        <v>4695461</v>
      </c>
      <c r="L118" s="522">
        <v>247810</v>
      </c>
      <c r="M118" s="568">
        <v>1041633</v>
      </c>
      <c r="N118" s="568">
        <v>136867</v>
      </c>
      <c r="O118" s="531">
        <v>1178500</v>
      </c>
      <c r="P118" s="531">
        <v>54245097</v>
      </c>
      <c r="Q118" s="531">
        <v>53066597</v>
      </c>
      <c r="R118" s="531"/>
      <c r="S118" s="516"/>
    </row>
    <row r="119" spans="1:19">
      <c r="A119" s="491">
        <v>2014</v>
      </c>
      <c r="B119" s="491">
        <v>8</v>
      </c>
      <c r="C119" s="522">
        <v>33175221</v>
      </c>
      <c r="D119" s="531">
        <v>741697</v>
      </c>
      <c r="E119" s="531">
        <v>33916918</v>
      </c>
      <c r="F119" s="522">
        <v>15009266</v>
      </c>
      <c r="G119" s="525">
        <v>70069</v>
      </c>
      <c r="H119" s="522">
        <v>15079335</v>
      </c>
      <c r="I119" s="522">
        <v>4701237</v>
      </c>
      <c r="J119" s="531">
        <v>134583</v>
      </c>
      <c r="K119" s="531">
        <v>4835820</v>
      </c>
      <c r="L119" s="522">
        <v>248256</v>
      </c>
      <c r="M119" s="568">
        <v>1043041</v>
      </c>
      <c r="N119" s="568">
        <v>137130</v>
      </c>
      <c r="O119" s="531">
        <v>1180171</v>
      </c>
      <c r="P119" s="531">
        <v>55260500</v>
      </c>
      <c r="Q119" s="531">
        <v>54080329</v>
      </c>
      <c r="R119" s="531"/>
      <c r="S119" s="516"/>
    </row>
    <row r="120" spans="1:19">
      <c r="A120" s="491">
        <v>2014</v>
      </c>
      <c r="B120" s="491">
        <v>9</v>
      </c>
      <c r="C120" s="522">
        <v>30349784</v>
      </c>
      <c r="D120" s="531">
        <v>-3046802</v>
      </c>
      <c r="E120" s="531">
        <v>27302982</v>
      </c>
      <c r="F120" s="522">
        <v>14579545</v>
      </c>
      <c r="G120" s="525">
        <v>-655151</v>
      </c>
      <c r="H120" s="522">
        <v>13924394</v>
      </c>
      <c r="I120" s="522">
        <v>4494707</v>
      </c>
      <c r="J120" s="531">
        <v>-103012</v>
      </c>
      <c r="K120" s="531">
        <v>4391695</v>
      </c>
      <c r="L120" s="522">
        <v>248702</v>
      </c>
      <c r="M120" s="568">
        <v>1029436</v>
      </c>
      <c r="N120" s="568">
        <v>135135</v>
      </c>
      <c r="O120" s="531">
        <v>1164571</v>
      </c>
      <c r="P120" s="531">
        <v>47032344</v>
      </c>
      <c r="Q120" s="531">
        <v>45867773</v>
      </c>
      <c r="R120" s="531"/>
      <c r="S120" s="516"/>
    </row>
    <row r="121" spans="1:19">
      <c r="A121" s="491">
        <v>2014</v>
      </c>
      <c r="B121" s="491">
        <v>10</v>
      </c>
      <c r="C121" s="522">
        <v>24585723</v>
      </c>
      <c r="D121" s="531">
        <v>-2750873</v>
      </c>
      <c r="E121" s="531">
        <v>21834850</v>
      </c>
      <c r="F121" s="522">
        <v>13449500</v>
      </c>
      <c r="G121" s="525">
        <v>-142379</v>
      </c>
      <c r="H121" s="522">
        <v>13307121</v>
      </c>
      <c r="I121" s="522">
        <v>3492089</v>
      </c>
      <c r="J121" s="531">
        <v>76969</v>
      </c>
      <c r="K121" s="531">
        <v>3569058</v>
      </c>
      <c r="L121" s="522">
        <v>249148</v>
      </c>
      <c r="M121" s="568">
        <v>1019677</v>
      </c>
      <c r="N121" s="568">
        <v>133845</v>
      </c>
      <c r="O121" s="531">
        <v>1153522</v>
      </c>
      <c r="P121" s="531">
        <v>40113699</v>
      </c>
      <c r="Q121" s="531">
        <v>38960177</v>
      </c>
      <c r="R121" s="531"/>
      <c r="S121" s="516"/>
    </row>
    <row r="122" spans="1:19">
      <c r="A122" s="491">
        <v>2014</v>
      </c>
      <c r="B122" s="491">
        <v>11</v>
      </c>
      <c r="C122" s="522">
        <v>20838593</v>
      </c>
      <c r="D122" s="531">
        <v>-1269927</v>
      </c>
      <c r="E122" s="531">
        <v>19568666</v>
      </c>
      <c r="F122" s="522">
        <v>12103929</v>
      </c>
      <c r="G122" s="525">
        <v>416430</v>
      </c>
      <c r="H122" s="522">
        <v>12520359</v>
      </c>
      <c r="I122" s="522">
        <v>3230799</v>
      </c>
      <c r="J122" s="531">
        <v>151975</v>
      </c>
      <c r="K122" s="531">
        <v>3382774</v>
      </c>
      <c r="L122" s="522">
        <v>249595</v>
      </c>
      <c r="M122" s="568">
        <v>1015710</v>
      </c>
      <c r="N122" s="568">
        <v>132616</v>
      </c>
      <c r="O122" s="531">
        <v>1148326</v>
      </c>
      <c r="P122" s="531">
        <v>36869720</v>
      </c>
      <c r="Q122" s="531">
        <v>35721394</v>
      </c>
      <c r="R122" s="531"/>
      <c r="S122" s="516"/>
    </row>
    <row r="123" spans="1:19">
      <c r="A123" s="491">
        <v>2014</v>
      </c>
      <c r="B123" s="491">
        <v>12</v>
      </c>
      <c r="C123" s="522">
        <v>22592882</v>
      </c>
      <c r="D123" s="531">
        <v>2024374</v>
      </c>
      <c r="E123" s="531">
        <v>24617256</v>
      </c>
      <c r="F123" s="522">
        <v>12183528</v>
      </c>
      <c r="G123" s="525">
        <v>282895</v>
      </c>
      <c r="H123" s="522">
        <v>12466423</v>
      </c>
      <c r="I123" s="522">
        <v>3080980</v>
      </c>
      <c r="J123" s="531">
        <v>-150903</v>
      </c>
      <c r="K123" s="531">
        <v>2930077</v>
      </c>
      <c r="L123" s="522">
        <v>250041</v>
      </c>
      <c r="M123" s="568">
        <v>1025105</v>
      </c>
      <c r="N123" s="568">
        <v>133607</v>
      </c>
      <c r="O123" s="531">
        <v>1158712</v>
      </c>
      <c r="P123" s="531">
        <v>41422509</v>
      </c>
      <c r="Q123" s="531">
        <v>40263797</v>
      </c>
      <c r="R123" s="531"/>
      <c r="S123" s="516"/>
    </row>
    <row r="124" spans="1:19">
      <c r="B124" s="492" t="s">
        <v>112</v>
      </c>
      <c r="C124" s="525">
        <v>307328389</v>
      </c>
      <c r="D124" s="513">
        <v>1183711</v>
      </c>
      <c r="E124" s="513">
        <v>308512100</v>
      </c>
      <c r="F124" s="525">
        <v>156725687</v>
      </c>
      <c r="G124" s="513">
        <v>712324</v>
      </c>
      <c r="H124" s="531">
        <v>157438011</v>
      </c>
      <c r="I124" s="525">
        <v>44308991</v>
      </c>
      <c r="J124" s="513">
        <v>23889</v>
      </c>
      <c r="K124" s="513">
        <v>44332880</v>
      </c>
      <c r="L124" s="525">
        <v>2971038</v>
      </c>
      <c r="M124" s="531">
        <v>12296273</v>
      </c>
      <c r="N124" s="531">
        <v>1611493</v>
      </c>
      <c r="O124" s="531">
        <v>13907766</v>
      </c>
      <c r="P124" s="531">
        <v>527161795</v>
      </c>
      <c r="Q124" s="531">
        <v>513254029</v>
      </c>
      <c r="R124" s="531"/>
      <c r="S124" s="516"/>
    </row>
    <row r="125" spans="1:19">
      <c r="A125" s="491">
        <v>2015</v>
      </c>
      <c r="B125" s="491">
        <v>1</v>
      </c>
      <c r="C125" s="522">
        <v>27754089</v>
      </c>
      <c r="D125" s="531">
        <v>1341435</v>
      </c>
      <c r="E125" s="531">
        <v>29095524</v>
      </c>
      <c r="F125" s="522">
        <v>12654430</v>
      </c>
      <c r="G125" s="525">
        <v>-1274640</v>
      </c>
      <c r="H125" s="522">
        <v>11379790</v>
      </c>
      <c r="I125" s="522">
        <v>3064181</v>
      </c>
      <c r="J125" s="531">
        <v>-201891</v>
      </c>
      <c r="K125" s="531">
        <v>2862290</v>
      </c>
      <c r="L125" s="522">
        <v>250500</v>
      </c>
      <c r="M125" s="568">
        <v>1088867</v>
      </c>
      <c r="N125" s="568">
        <v>141798</v>
      </c>
      <c r="O125" s="531">
        <v>1230665</v>
      </c>
      <c r="P125" s="531">
        <v>44818769</v>
      </c>
      <c r="Q125" s="531">
        <v>43588104</v>
      </c>
      <c r="R125" s="531"/>
      <c r="S125" s="516"/>
    </row>
    <row r="126" spans="1:19">
      <c r="A126" s="491">
        <v>2015</v>
      </c>
      <c r="B126" s="491">
        <v>2</v>
      </c>
      <c r="C126" s="522">
        <v>25450945</v>
      </c>
      <c r="D126" s="531">
        <v>-2198884</v>
      </c>
      <c r="E126" s="531">
        <v>23252061</v>
      </c>
      <c r="F126" s="522">
        <v>12533962</v>
      </c>
      <c r="G126" s="525">
        <v>-808824</v>
      </c>
      <c r="H126" s="522">
        <v>11725138</v>
      </c>
      <c r="I126" s="522">
        <v>3043029</v>
      </c>
      <c r="J126" s="531">
        <v>51680</v>
      </c>
      <c r="K126" s="531">
        <v>3094709</v>
      </c>
      <c r="L126" s="522">
        <v>250959</v>
      </c>
      <c r="M126" s="568">
        <v>1072493</v>
      </c>
      <c r="N126" s="568">
        <v>139995</v>
      </c>
      <c r="O126" s="531">
        <v>1212488</v>
      </c>
      <c r="P126" s="531">
        <v>39535355</v>
      </c>
      <c r="Q126" s="531">
        <v>38322867</v>
      </c>
      <c r="R126" s="531"/>
      <c r="S126" s="516"/>
    </row>
    <row r="127" spans="1:19">
      <c r="A127" s="491">
        <v>2015</v>
      </c>
      <c r="B127" s="491">
        <v>3</v>
      </c>
      <c r="C127" s="522">
        <v>21274889</v>
      </c>
      <c r="D127" s="531">
        <v>-492922</v>
      </c>
      <c r="E127" s="531">
        <v>20781967</v>
      </c>
      <c r="F127" s="522">
        <v>12007050</v>
      </c>
      <c r="G127" s="525">
        <v>799192</v>
      </c>
      <c r="H127" s="522">
        <v>12806242</v>
      </c>
      <c r="I127" s="522">
        <v>3112432</v>
      </c>
      <c r="J127" s="531">
        <v>39502</v>
      </c>
      <c r="K127" s="531">
        <v>3151934</v>
      </c>
      <c r="L127" s="522">
        <v>251417</v>
      </c>
      <c r="M127" s="568">
        <v>1077263</v>
      </c>
      <c r="N127" s="568">
        <v>140880</v>
      </c>
      <c r="O127" s="531">
        <v>1218143</v>
      </c>
      <c r="P127" s="531">
        <v>38209703</v>
      </c>
      <c r="Q127" s="531">
        <v>36991560</v>
      </c>
      <c r="R127" s="531"/>
      <c r="S127" s="516"/>
    </row>
    <row r="128" spans="1:19">
      <c r="A128" s="491">
        <v>2015</v>
      </c>
      <c r="B128" s="491">
        <v>4</v>
      </c>
      <c r="C128" s="522">
        <v>21138079</v>
      </c>
      <c r="D128" s="531">
        <v>-429620</v>
      </c>
      <c r="E128" s="531">
        <v>20708459</v>
      </c>
      <c r="F128" s="522">
        <v>12326056</v>
      </c>
      <c r="G128" s="525">
        <v>601113</v>
      </c>
      <c r="H128" s="522">
        <v>12927169</v>
      </c>
      <c r="I128" s="522">
        <v>3321125</v>
      </c>
      <c r="J128" s="531">
        <v>51575</v>
      </c>
      <c r="K128" s="531">
        <v>3372700</v>
      </c>
      <c r="L128" s="522">
        <v>251876</v>
      </c>
      <c r="M128" s="568">
        <v>1074318</v>
      </c>
      <c r="N128" s="568">
        <v>140705</v>
      </c>
      <c r="O128" s="531">
        <v>1215023</v>
      </c>
      <c r="P128" s="531">
        <v>38475227</v>
      </c>
      <c r="Q128" s="531">
        <v>37260204</v>
      </c>
      <c r="R128" s="531"/>
      <c r="S128" s="516"/>
    </row>
    <row r="129" spans="1:19">
      <c r="A129" s="491">
        <v>2015</v>
      </c>
      <c r="B129" s="491">
        <v>5</v>
      </c>
      <c r="C129" s="522">
        <v>22469281</v>
      </c>
      <c r="D129" s="531">
        <v>2921234</v>
      </c>
      <c r="E129" s="531">
        <v>25390515</v>
      </c>
      <c r="F129" s="522">
        <v>13045589</v>
      </c>
      <c r="G129" s="525">
        <v>1681935</v>
      </c>
      <c r="H129" s="522">
        <v>14727524</v>
      </c>
      <c r="I129" s="522">
        <v>3611891</v>
      </c>
      <c r="J129" s="531">
        <v>230440</v>
      </c>
      <c r="K129" s="531">
        <v>3842331</v>
      </c>
      <c r="L129" s="522">
        <v>252335</v>
      </c>
      <c r="M129" s="568">
        <v>1087330</v>
      </c>
      <c r="N129" s="568">
        <v>142572</v>
      </c>
      <c r="O129" s="531">
        <v>1229902</v>
      </c>
      <c r="P129" s="531">
        <v>45442607</v>
      </c>
      <c r="Q129" s="531">
        <v>44212705</v>
      </c>
      <c r="R129" s="531"/>
      <c r="S129" s="516"/>
    </row>
    <row r="130" spans="1:19">
      <c r="A130" s="491">
        <v>2015</v>
      </c>
      <c r="B130" s="491">
        <v>6</v>
      </c>
      <c r="C130" s="522">
        <v>29014458</v>
      </c>
      <c r="D130" s="531">
        <v>2814239</v>
      </c>
      <c r="E130" s="531">
        <v>31828697</v>
      </c>
      <c r="F130" s="522">
        <v>14496516</v>
      </c>
      <c r="G130" s="525">
        <v>-206493</v>
      </c>
      <c r="H130" s="522">
        <v>14290023</v>
      </c>
      <c r="I130" s="522">
        <v>4316033</v>
      </c>
      <c r="J130" s="531">
        <v>-94509</v>
      </c>
      <c r="K130" s="531">
        <v>4221524</v>
      </c>
      <c r="L130" s="522">
        <v>252794</v>
      </c>
      <c r="M130" s="568">
        <v>1094766</v>
      </c>
      <c r="N130" s="568">
        <v>143741</v>
      </c>
      <c r="O130" s="531">
        <v>1238507</v>
      </c>
      <c r="P130" s="531">
        <v>51831545</v>
      </c>
      <c r="Q130" s="531">
        <v>50593038</v>
      </c>
      <c r="R130" s="531"/>
      <c r="S130" s="516"/>
    </row>
    <row r="131" spans="1:19">
      <c r="A131" s="491">
        <v>2015</v>
      </c>
      <c r="B131" s="491">
        <v>7</v>
      </c>
      <c r="C131" s="522">
        <v>32777843</v>
      </c>
      <c r="D131" s="531">
        <v>1607271</v>
      </c>
      <c r="E131" s="531">
        <v>34385114</v>
      </c>
      <c r="F131" s="522">
        <v>15200504</v>
      </c>
      <c r="G131" s="525">
        <v>-105818</v>
      </c>
      <c r="H131" s="522">
        <v>15094686</v>
      </c>
      <c r="I131" s="522">
        <v>4796056</v>
      </c>
      <c r="J131" s="531">
        <v>-133853</v>
      </c>
      <c r="K131" s="531">
        <v>4662203</v>
      </c>
      <c r="L131" s="522">
        <v>253253</v>
      </c>
      <c r="M131" s="568">
        <v>1104014</v>
      </c>
      <c r="N131" s="568">
        <v>144787</v>
      </c>
      <c r="O131" s="531">
        <v>1248801</v>
      </c>
      <c r="P131" s="531">
        <v>55644057</v>
      </c>
      <c r="Q131" s="531">
        <v>54395256</v>
      </c>
      <c r="R131" s="531"/>
      <c r="S131" s="516"/>
    </row>
    <row r="132" spans="1:19">
      <c r="A132" s="491">
        <v>2015</v>
      </c>
      <c r="B132" s="491">
        <v>8</v>
      </c>
      <c r="C132" s="522">
        <v>33904559</v>
      </c>
      <c r="D132" s="531">
        <v>765752</v>
      </c>
      <c r="E132" s="531">
        <v>34670311</v>
      </c>
      <c r="F132" s="522">
        <v>15428713</v>
      </c>
      <c r="G132" s="525">
        <v>37346</v>
      </c>
      <c r="H132" s="522">
        <v>15466059</v>
      </c>
      <c r="I132" s="522">
        <v>4685695</v>
      </c>
      <c r="J132" s="531">
        <v>151122</v>
      </c>
      <c r="K132" s="531">
        <v>4836817</v>
      </c>
      <c r="L132" s="522">
        <v>253711</v>
      </c>
      <c r="M132" s="568">
        <v>1105429</v>
      </c>
      <c r="N132" s="568">
        <v>145051</v>
      </c>
      <c r="O132" s="531">
        <v>1250480</v>
      </c>
      <c r="P132" s="531">
        <v>56477378</v>
      </c>
      <c r="Q132" s="531">
        <v>55226898</v>
      </c>
      <c r="R132" s="531"/>
      <c r="S132" s="516"/>
    </row>
    <row r="133" spans="1:19">
      <c r="A133" s="491">
        <v>2015</v>
      </c>
      <c r="B133" s="491">
        <v>9</v>
      </c>
      <c r="C133" s="522">
        <v>31130218</v>
      </c>
      <c r="D133" s="531">
        <v>-3077595</v>
      </c>
      <c r="E133" s="531">
        <v>28052623</v>
      </c>
      <c r="F133" s="522">
        <v>15021316</v>
      </c>
      <c r="G133" s="525">
        <v>-596561</v>
      </c>
      <c r="H133" s="522">
        <v>14424755</v>
      </c>
      <c r="I133" s="522">
        <v>4491529</v>
      </c>
      <c r="J133" s="531">
        <v>-107095</v>
      </c>
      <c r="K133" s="531">
        <v>4384434</v>
      </c>
      <c r="L133" s="522">
        <v>254170</v>
      </c>
      <c r="M133" s="568">
        <v>1091701</v>
      </c>
      <c r="N133" s="568">
        <v>143041</v>
      </c>
      <c r="O133" s="531">
        <v>1234742</v>
      </c>
      <c r="P133" s="531">
        <v>48350724</v>
      </c>
      <c r="Q133" s="531">
        <v>47115982</v>
      </c>
      <c r="R133" s="531"/>
      <c r="S133" s="516"/>
    </row>
    <row r="134" spans="1:19">
      <c r="A134" s="491">
        <v>2015</v>
      </c>
      <c r="B134" s="491">
        <v>10</v>
      </c>
      <c r="C134" s="522">
        <v>25059919</v>
      </c>
      <c r="D134" s="531">
        <v>-2831932</v>
      </c>
      <c r="E134" s="531">
        <v>22227987</v>
      </c>
      <c r="F134" s="522">
        <v>13803872</v>
      </c>
      <c r="G134" s="525">
        <v>-148371</v>
      </c>
      <c r="H134" s="522">
        <v>13655501</v>
      </c>
      <c r="I134" s="522">
        <v>3495951</v>
      </c>
      <c r="J134" s="531">
        <v>62845</v>
      </c>
      <c r="K134" s="531">
        <v>3558796</v>
      </c>
      <c r="L134" s="522">
        <v>254629</v>
      </c>
      <c r="M134" s="568">
        <v>1081948</v>
      </c>
      <c r="N134" s="568">
        <v>141750</v>
      </c>
      <c r="O134" s="531">
        <v>1223698</v>
      </c>
      <c r="P134" s="531">
        <v>40920611</v>
      </c>
      <c r="Q134" s="531">
        <v>39696913</v>
      </c>
      <c r="R134" s="531"/>
      <c r="S134" s="516"/>
    </row>
    <row r="135" spans="1:19">
      <c r="A135" s="491">
        <v>2015</v>
      </c>
      <c r="B135" s="491">
        <v>11</v>
      </c>
      <c r="C135" s="522">
        <v>21385326</v>
      </c>
      <c r="D135" s="531">
        <v>-1317434</v>
      </c>
      <c r="E135" s="531">
        <v>20067892</v>
      </c>
      <c r="F135" s="522">
        <v>12466886</v>
      </c>
      <c r="G135" s="525">
        <v>462543</v>
      </c>
      <c r="H135" s="522">
        <v>12929429</v>
      </c>
      <c r="I135" s="522">
        <v>3231301</v>
      </c>
      <c r="J135" s="531">
        <v>163433</v>
      </c>
      <c r="K135" s="531">
        <v>3394734</v>
      </c>
      <c r="L135" s="522">
        <v>255088</v>
      </c>
      <c r="M135" s="568">
        <v>1077906</v>
      </c>
      <c r="N135" s="568">
        <v>140510</v>
      </c>
      <c r="O135" s="531">
        <v>1218416</v>
      </c>
      <c r="P135" s="531">
        <v>37865559</v>
      </c>
      <c r="Q135" s="531">
        <v>36647143</v>
      </c>
      <c r="R135" s="531"/>
      <c r="S135" s="516"/>
    </row>
    <row r="136" spans="1:19">
      <c r="A136" s="491">
        <v>2015</v>
      </c>
      <c r="B136" s="491">
        <v>12</v>
      </c>
      <c r="C136" s="522">
        <v>23123734</v>
      </c>
      <c r="D136" s="531">
        <v>2062379</v>
      </c>
      <c r="E136" s="531">
        <v>25186113</v>
      </c>
      <c r="F136" s="522">
        <v>12528362</v>
      </c>
      <c r="G136" s="525">
        <v>259378</v>
      </c>
      <c r="H136" s="522">
        <v>12787740</v>
      </c>
      <c r="I136" s="522">
        <v>3077978</v>
      </c>
      <c r="J136" s="531">
        <v>-187021</v>
      </c>
      <c r="K136" s="531">
        <v>2890957</v>
      </c>
      <c r="L136" s="522">
        <v>255547</v>
      </c>
      <c r="M136" s="568">
        <v>1087403</v>
      </c>
      <c r="N136" s="568">
        <v>141511</v>
      </c>
      <c r="O136" s="531">
        <v>1228914</v>
      </c>
      <c r="P136" s="531">
        <v>42349271</v>
      </c>
      <c r="Q136" s="531">
        <v>41120357</v>
      </c>
      <c r="R136" s="531"/>
      <c r="S136" s="516"/>
    </row>
    <row r="137" spans="1:19">
      <c r="B137" s="492" t="s">
        <v>112</v>
      </c>
      <c r="C137" s="525">
        <v>314483340</v>
      </c>
      <c r="D137" s="513">
        <v>1163923</v>
      </c>
      <c r="E137" s="513">
        <v>315647263</v>
      </c>
      <c r="F137" s="525">
        <v>161513256</v>
      </c>
      <c r="G137" s="513">
        <v>700800</v>
      </c>
      <c r="H137" s="531">
        <v>162214056</v>
      </c>
      <c r="I137" s="525">
        <v>44247201</v>
      </c>
      <c r="J137" s="513">
        <v>26228</v>
      </c>
      <c r="K137" s="513">
        <v>44273429</v>
      </c>
      <c r="L137" s="525">
        <v>3036279</v>
      </c>
      <c r="M137" s="531">
        <v>13043438</v>
      </c>
      <c r="N137" s="531">
        <v>1706341</v>
      </c>
      <c r="O137" s="531">
        <v>14749779</v>
      </c>
      <c r="P137" s="531">
        <v>539920806</v>
      </c>
      <c r="Q137" s="531">
        <v>525171027</v>
      </c>
      <c r="R137" s="531"/>
      <c r="S137" s="516"/>
    </row>
    <row r="138" spans="1:19">
      <c r="A138" s="491">
        <v>2016</v>
      </c>
      <c r="B138" s="491">
        <v>1</v>
      </c>
      <c r="C138" s="522">
        <v>28457721</v>
      </c>
      <c r="D138" s="531">
        <v>1465028</v>
      </c>
      <c r="E138" s="531">
        <v>29922749</v>
      </c>
      <c r="F138" s="522">
        <v>13012243</v>
      </c>
      <c r="G138" s="531">
        <v>-1367504</v>
      </c>
      <c r="H138" s="531">
        <v>11644739</v>
      </c>
      <c r="I138" s="522">
        <v>3065749</v>
      </c>
      <c r="J138" s="531">
        <v>-193544</v>
      </c>
      <c r="K138" s="531">
        <v>2872205</v>
      </c>
      <c r="L138" s="522">
        <v>255999</v>
      </c>
      <c r="M138" s="568">
        <v>1161414</v>
      </c>
      <c r="N138" s="568">
        <v>151018</v>
      </c>
      <c r="O138" s="531">
        <v>1312432</v>
      </c>
      <c r="P138" s="531">
        <v>46008124</v>
      </c>
      <c r="Q138" s="531">
        <v>44695692</v>
      </c>
      <c r="R138" s="531"/>
      <c r="S138" s="516"/>
    </row>
    <row r="139" spans="1:19">
      <c r="A139" s="491">
        <v>2016</v>
      </c>
      <c r="B139" s="491">
        <v>2</v>
      </c>
      <c r="C139" s="522">
        <v>26147162</v>
      </c>
      <c r="D139" s="531">
        <v>-2228534</v>
      </c>
      <c r="E139" s="531">
        <v>23918628</v>
      </c>
      <c r="F139" s="522">
        <v>12899661</v>
      </c>
      <c r="G139" s="531">
        <v>-797975</v>
      </c>
      <c r="H139" s="531">
        <v>12101686</v>
      </c>
      <c r="I139" s="522">
        <v>3004793</v>
      </c>
      <c r="J139" s="531">
        <v>-374776</v>
      </c>
      <c r="K139" s="531">
        <v>2630017</v>
      </c>
      <c r="L139" s="522">
        <v>256451</v>
      </c>
      <c r="M139" s="568">
        <v>1148243</v>
      </c>
      <c r="N139" s="568">
        <v>149559</v>
      </c>
      <c r="O139" s="531">
        <v>1297802</v>
      </c>
      <c r="P139" s="531">
        <v>40204584</v>
      </c>
      <c r="Q139" s="531">
        <v>38906782</v>
      </c>
      <c r="R139" s="531"/>
      <c r="S139" s="516"/>
    </row>
    <row r="140" spans="1:19">
      <c r="A140" s="491">
        <v>2016</v>
      </c>
      <c r="B140" s="491">
        <v>3</v>
      </c>
      <c r="C140" s="522">
        <v>21804403</v>
      </c>
      <c r="D140" s="531">
        <v>-524559</v>
      </c>
      <c r="E140" s="531">
        <v>21279844</v>
      </c>
      <c r="F140" s="522">
        <v>12351084</v>
      </c>
      <c r="G140" s="531">
        <v>898011</v>
      </c>
      <c r="H140" s="531">
        <v>13249095</v>
      </c>
      <c r="I140" s="522">
        <v>3118113</v>
      </c>
      <c r="J140" s="531">
        <v>46350</v>
      </c>
      <c r="K140" s="531">
        <v>3164463</v>
      </c>
      <c r="L140" s="522">
        <v>256903</v>
      </c>
      <c r="M140" s="568">
        <v>1149811</v>
      </c>
      <c r="N140" s="568">
        <v>150100</v>
      </c>
      <c r="O140" s="531">
        <v>1299911</v>
      </c>
      <c r="P140" s="531">
        <v>39250216</v>
      </c>
      <c r="Q140" s="531">
        <v>37950305</v>
      </c>
      <c r="R140" s="531"/>
      <c r="S140" s="516"/>
    </row>
    <row r="141" spans="1:19">
      <c r="A141" s="491">
        <v>2016</v>
      </c>
      <c r="B141" s="491">
        <v>4</v>
      </c>
      <c r="C141" s="522">
        <v>21487881</v>
      </c>
      <c r="D141" s="531">
        <v>-541937</v>
      </c>
      <c r="E141" s="531">
        <v>20945944</v>
      </c>
      <c r="F141" s="522">
        <v>12618294</v>
      </c>
      <c r="G141" s="531">
        <v>541794</v>
      </c>
      <c r="H141" s="531">
        <v>13160088</v>
      </c>
      <c r="I141" s="522">
        <v>3328125</v>
      </c>
      <c r="J141" s="531">
        <v>55659</v>
      </c>
      <c r="K141" s="531">
        <v>3383784</v>
      </c>
      <c r="L141" s="522">
        <v>257355</v>
      </c>
      <c r="M141" s="568">
        <v>1146810</v>
      </c>
      <c r="N141" s="568">
        <v>149920</v>
      </c>
      <c r="O141" s="531">
        <v>1296730</v>
      </c>
      <c r="P141" s="531">
        <v>39043901</v>
      </c>
      <c r="Q141" s="531">
        <v>37747171</v>
      </c>
      <c r="R141" s="531"/>
      <c r="S141" s="516"/>
    </row>
    <row r="142" spans="1:19">
      <c r="A142" s="491">
        <v>2016</v>
      </c>
      <c r="B142" s="491">
        <v>5</v>
      </c>
      <c r="C142" s="522">
        <v>23110947</v>
      </c>
      <c r="D142" s="531">
        <v>2942794</v>
      </c>
      <c r="E142" s="531">
        <v>26053741</v>
      </c>
      <c r="F142" s="522">
        <v>13442181</v>
      </c>
      <c r="G142" s="531">
        <v>1677622</v>
      </c>
      <c r="H142" s="531">
        <v>15119803</v>
      </c>
      <c r="I142" s="522">
        <v>3615360</v>
      </c>
      <c r="J142" s="531">
        <v>139471</v>
      </c>
      <c r="K142" s="531">
        <v>3754831</v>
      </c>
      <c r="L142" s="522">
        <v>257807</v>
      </c>
      <c r="M142" s="568">
        <v>1159877</v>
      </c>
      <c r="N142" s="568">
        <v>151792</v>
      </c>
      <c r="O142" s="531">
        <v>1311669</v>
      </c>
      <c r="P142" s="531">
        <v>46497851</v>
      </c>
      <c r="Q142" s="531">
        <v>45186182</v>
      </c>
      <c r="R142" s="531"/>
      <c r="S142" s="516"/>
    </row>
    <row r="143" spans="1:19">
      <c r="A143" s="491">
        <v>2016</v>
      </c>
      <c r="B143" s="491">
        <v>6</v>
      </c>
      <c r="C143" s="522">
        <v>29940022</v>
      </c>
      <c r="D143" s="531">
        <v>2953569</v>
      </c>
      <c r="E143" s="531">
        <v>32893591</v>
      </c>
      <c r="F143" s="522">
        <v>14967657</v>
      </c>
      <c r="G143" s="531">
        <v>-141845</v>
      </c>
      <c r="H143" s="531">
        <v>14825812</v>
      </c>
      <c r="I143" s="522">
        <v>4308186</v>
      </c>
      <c r="J143" s="531">
        <v>-62968</v>
      </c>
      <c r="K143" s="531">
        <v>4245218</v>
      </c>
      <c r="L143" s="522">
        <v>258259</v>
      </c>
      <c r="M143" s="568">
        <v>1167258</v>
      </c>
      <c r="N143" s="568">
        <v>152956</v>
      </c>
      <c r="O143" s="531">
        <v>1320214</v>
      </c>
      <c r="P143" s="531">
        <v>53543094</v>
      </c>
      <c r="Q143" s="531">
        <v>52222880</v>
      </c>
      <c r="R143" s="531"/>
      <c r="S143" s="516"/>
    </row>
    <row r="144" spans="1:19">
      <c r="A144" s="491">
        <v>2016</v>
      </c>
      <c r="B144" s="491">
        <v>7</v>
      </c>
      <c r="C144" s="522">
        <v>33382682</v>
      </c>
      <c r="D144" s="531">
        <v>1645534</v>
      </c>
      <c r="E144" s="531">
        <v>35028216</v>
      </c>
      <c r="F144" s="522">
        <v>15571650</v>
      </c>
      <c r="G144" s="531">
        <v>-177957</v>
      </c>
      <c r="H144" s="531">
        <v>15393693</v>
      </c>
      <c r="I144" s="522">
        <v>4766800</v>
      </c>
      <c r="J144" s="531">
        <v>-70061</v>
      </c>
      <c r="K144" s="531">
        <v>4696739</v>
      </c>
      <c r="L144" s="522">
        <v>258711</v>
      </c>
      <c r="M144" s="568">
        <v>1176561</v>
      </c>
      <c r="N144" s="568">
        <v>154008</v>
      </c>
      <c r="O144" s="531">
        <v>1330569</v>
      </c>
      <c r="P144" s="531">
        <v>56707928</v>
      </c>
      <c r="Q144" s="531">
        <v>55377359</v>
      </c>
      <c r="R144" s="531"/>
      <c r="S144" s="516"/>
    </row>
    <row r="145" spans="1:24">
      <c r="A145" s="491">
        <v>2016</v>
      </c>
      <c r="B145" s="491">
        <v>8</v>
      </c>
      <c r="C145" s="522">
        <v>34757883</v>
      </c>
      <c r="D145" s="531">
        <v>796310</v>
      </c>
      <c r="E145" s="531">
        <v>35554193</v>
      </c>
      <c r="F145" s="522">
        <v>15871259</v>
      </c>
      <c r="G145" s="531">
        <v>43328</v>
      </c>
      <c r="H145" s="531">
        <v>15914587</v>
      </c>
      <c r="I145" s="522">
        <v>4667712</v>
      </c>
      <c r="J145" s="531">
        <v>59658</v>
      </c>
      <c r="K145" s="531">
        <v>4727370</v>
      </c>
      <c r="L145" s="522">
        <v>259163</v>
      </c>
      <c r="M145" s="568">
        <v>1177977</v>
      </c>
      <c r="N145" s="568">
        <v>154272</v>
      </c>
      <c r="O145" s="531">
        <v>1332249</v>
      </c>
      <c r="P145" s="531">
        <v>57787562</v>
      </c>
      <c r="Q145" s="531">
        <v>56455313</v>
      </c>
      <c r="R145" s="531"/>
      <c r="S145" s="516"/>
    </row>
    <row r="146" spans="1:24">
      <c r="A146" s="491">
        <v>2016</v>
      </c>
      <c r="B146" s="491">
        <v>9</v>
      </c>
      <c r="C146" s="522">
        <v>31929450</v>
      </c>
      <c r="D146" s="531">
        <v>-3141300</v>
      </c>
      <c r="E146" s="531">
        <v>28788150</v>
      </c>
      <c r="F146" s="522">
        <v>15456970</v>
      </c>
      <c r="G146" s="531">
        <v>-610426</v>
      </c>
      <c r="H146" s="531">
        <v>14846544</v>
      </c>
      <c r="I146" s="522">
        <v>4483455</v>
      </c>
      <c r="J146" s="531">
        <v>-65669</v>
      </c>
      <c r="K146" s="531">
        <v>4417786</v>
      </c>
      <c r="L146" s="522">
        <v>259615</v>
      </c>
      <c r="M146" s="568">
        <v>1164192</v>
      </c>
      <c r="N146" s="568">
        <v>152256</v>
      </c>
      <c r="O146" s="531">
        <v>1316448</v>
      </c>
      <c r="P146" s="531">
        <v>49628543</v>
      </c>
      <c r="Q146" s="531">
        <v>48312095</v>
      </c>
      <c r="R146" s="531"/>
      <c r="S146" s="516"/>
    </row>
    <row r="147" spans="1:24">
      <c r="A147" s="491">
        <v>2016</v>
      </c>
      <c r="B147" s="491">
        <v>10</v>
      </c>
      <c r="C147" s="522">
        <v>25800663</v>
      </c>
      <c r="D147" s="531">
        <v>-2855181</v>
      </c>
      <c r="E147" s="531">
        <v>22945482</v>
      </c>
      <c r="F147" s="522">
        <v>14249201</v>
      </c>
      <c r="G147" s="531">
        <v>-18462</v>
      </c>
      <c r="H147" s="531">
        <v>14230739</v>
      </c>
      <c r="I147" s="522">
        <v>3509930</v>
      </c>
      <c r="J147" s="531">
        <v>10067</v>
      </c>
      <c r="K147" s="531">
        <v>3519997</v>
      </c>
      <c r="L147" s="522">
        <v>260067</v>
      </c>
      <c r="M147" s="568">
        <v>1154496</v>
      </c>
      <c r="N147" s="568">
        <v>150970</v>
      </c>
      <c r="O147" s="531">
        <v>1305466</v>
      </c>
      <c r="P147" s="531">
        <v>42261751</v>
      </c>
      <c r="Q147" s="531">
        <v>40956285</v>
      </c>
      <c r="R147" s="531"/>
      <c r="S147" s="516"/>
    </row>
    <row r="148" spans="1:24">
      <c r="A148" s="491">
        <v>2016</v>
      </c>
      <c r="B148" s="491">
        <v>11</v>
      </c>
      <c r="C148" s="522">
        <v>21746543</v>
      </c>
      <c r="D148" s="531">
        <v>-1449916</v>
      </c>
      <c r="E148" s="531">
        <v>20296627</v>
      </c>
      <c r="F148" s="522">
        <v>12789240</v>
      </c>
      <c r="G148" s="531">
        <v>432365</v>
      </c>
      <c r="H148" s="531">
        <v>13221605</v>
      </c>
      <c r="I148" s="522">
        <v>3237997</v>
      </c>
      <c r="J148" s="531">
        <v>41795</v>
      </c>
      <c r="K148" s="531">
        <v>3279792</v>
      </c>
      <c r="L148" s="522">
        <v>260519</v>
      </c>
      <c r="M148" s="568">
        <v>1150398</v>
      </c>
      <c r="N148" s="568">
        <v>149725</v>
      </c>
      <c r="O148" s="531">
        <v>1300123</v>
      </c>
      <c r="P148" s="531">
        <v>38358666</v>
      </c>
      <c r="Q148" s="531">
        <v>37058543</v>
      </c>
      <c r="R148" s="531"/>
      <c r="S148" s="516"/>
    </row>
    <row r="149" spans="1:24">
      <c r="A149" s="491">
        <v>2016</v>
      </c>
      <c r="B149" s="491">
        <v>12</v>
      </c>
      <c r="C149" s="522">
        <v>23722883</v>
      </c>
      <c r="D149" s="531">
        <v>2132475</v>
      </c>
      <c r="E149" s="531">
        <v>25855358</v>
      </c>
      <c r="F149" s="522">
        <v>12919011</v>
      </c>
      <c r="G149" s="531">
        <v>244813</v>
      </c>
      <c r="H149" s="531">
        <v>13163824</v>
      </c>
      <c r="I149" s="522">
        <v>3082856</v>
      </c>
      <c r="J149" s="531">
        <v>464465</v>
      </c>
      <c r="K149" s="531">
        <v>3547321</v>
      </c>
      <c r="L149" s="522">
        <v>260971</v>
      </c>
      <c r="M149" s="568">
        <v>1159951</v>
      </c>
      <c r="N149" s="568">
        <v>150731</v>
      </c>
      <c r="O149" s="531">
        <v>1310682</v>
      </c>
      <c r="P149" s="531">
        <v>44138156</v>
      </c>
      <c r="Q149" s="531">
        <v>42827474</v>
      </c>
      <c r="R149" s="531"/>
      <c r="S149" s="516"/>
    </row>
    <row r="150" spans="1:24">
      <c r="B150" s="492" t="s">
        <v>112</v>
      </c>
      <c r="C150" s="525">
        <v>322288240</v>
      </c>
      <c r="D150" s="513">
        <v>1194283</v>
      </c>
      <c r="E150" s="513">
        <v>323482523</v>
      </c>
      <c r="F150" s="525">
        <v>166148451</v>
      </c>
      <c r="G150" s="513">
        <v>723764</v>
      </c>
      <c r="H150" s="531">
        <v>166872215</v>
      </c>
      <c r="I150" s="525">
        <v>44189076</v>
      </c>
      <c r="J150" s="513">
        <v>50447</v>
      </c>
      <c r="K150" s="513">
        <v>44239523</v>
      </c>
      <c r="L150" s="525">
        <v>3101820</v>
      </c>
      <c r="M150" s="531">
        <v>13916988</v>
      </c>
      <c r="N150" s="531">
        <v>1817307</v>
      </c>
      <c r="O150" s="531">
        <v>15734295</v>
      </c>
      <c r="P150" s="531">
        <v>553430376</v>
      </c>
      <c r="Q150" s="531">
        <v>537696081</v>
      </c>
      <c r="R150" s="531"/>
      <c r="S150" s="516"/>
    </row>
    <row r="151" spans="1:24">
      <c r="I151" s="540"/>
      <c r="R151" s="540"/>
      <c r="S151" s="516" t="s">
        <v>291</v>
      </c>
    </row>
    <row r="152" spans="1:24">
      <c r="A152" s="491">
        <v>2006</v>
      </c>
      <c r="B152" s="491" t="s">
        <v>112</v>
      </c>
      <c r="C152" s="531">
        <v>254110003</v>
      </c>
      <c r="D152" s="531">
        <v>663942</v>
      </c>
      <c r="E152" s="531">
        <v>254773945</v>
      </c>
      <c r="F152" s="531">
        <v>128829197</v>
      </c>
      <c r="G152" s="531">
        <v>465283</v>
      </c>
      <c r="H152" s="531">
        <v>129294480</v>
      </c>
      <c r="I152" s="531">
        <v>39975044</v>
      </c>
      <c r="J152" s="531">
        <v>390079</v>
      </c>
      <c r="K152" s="531">
        <v>40365123</v>
      </c>
      <c r="L152" s="531">
        <v>2547812</v>
      </c>
      <c r="M152" s="531">
        <v>7434958</v>
      </c>
      <c r="N152" s="531">
        <v>1049753</v>
      </c>
      <c r="O152" s="531">
        <v>16285256</v>
      </c>
      <c r="P152" s="531">
        <v>443266616</v>
      </c>
      <c r="Q152" s="531">
        <v>426981360</v>
      </c>
      <c r="R152" s="531"/>
      <c r="S152" s="516"/>
    </row>
    <row r="153" spans="1:24">
      <c r="C153" s="531"/>
      <c r="D153" s="531"/>
      <c r="E153" s="531"/>
      <c r="F153" s="531"/>
      <c r="G153" s="531"/>
      <c r="H153" s="531"/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71" t="s">
        <v>0</v>
      </c>
      <c r="T153" s="572" t="s">
        <v>1</v>
      </c>
      <c r="U153" s="572" t="s">
        <v>2</v>
      </c>
      <c r="V153" s="572" t="s">
        <v>292</v>
      </c>
      <c r="W153" s="572" t="s">
        <v>64</v>
      </c>
      <c r="X153" s="572" t="s">
        <v>34</v>
      </c>
    </row>
    <row r="154" spans="1:24">
      <c r="A154" s="491">
        <v>2007</v>
      </c>
      <c r="B154" s="491" t="s">
        <v>112</v>
      </c>
      <c r="C154" s="531">
        <v>263278472</v>
      </c>
      <c r="D154" s="531">
        <v>1127775</v>
      </c>
      <c r="E154" s="531">
        <v>264406247</v>
      </c>
      <c r="F154" s="531">
        <v>130943674</v>
      </c>
      <c r="G154" s="531">
        <v>560493</v>
      </c>
      <c r="H154" s="531">
        <v>131504167</v>
      </c>
      <c r="I154" s="531">
        <v>42400690</v>
      </c>
      <c r="J154" s="531">
        <v>48488</v>
      </c>
      <c r="K154" s="531">
        <v>42449178</v>
      </c>
      <c r="L154" s="531">
        <v>2563252</v>
      </c>
      <c r="M154" s="531">
        <v>15048323</v>
      </c>
      <c r="N154" s="531">
        <v>1131379</v>
      </c>
      <c r="O154" s="531">
        <v>16179702</v>
      </c>
      <c r="P154" s="531">
        <v>457102546</v>
      </c>
      <c r="Q154" s="531">
        <v>440922844</v>
      </c>
      <c r="R154" s="491">
        <v>2007</v>
      </c>
      <c r="S154" s="516">
        <v>2091.3240000000001</v>
      </c>
      <c r="T154" s="516">
        <v>-3588.5070000000001</v>
      </c>
      <c r="U154" s="516">
        <v>1469.9639999999999</v>
      </c>
      <c r="V154" s="516">
        <v>1.804</v>
      </c>
      <c r="W154" s="516">
        <v>-1225.885</v>
      </c>
      <c r="X154" s="516">
        <v>-25.414999999999999</v>
      </c>
    </row>
    <row r="155" spans="1:24">
      <c r="A155" s="491">
        <v>2008</v>
      </c>
      <c r="B155" s="491" t="s">
        <v>112</v>
      </c>
      <c r="C155" s="531">
        <v>268118985</v>
      </c>
      <c r="D155" s="531">
        <v>1034397</v>
      </c>
      <c r="E155" s="531">
        <v>269153382</v>
      </c>
      <c r="F155" s="531">
        <v>133675257</v>
      </c>
      <c r="G155" s="531">
        <v>545911</v>
      </c>
      <c r="H155" s="531">
        <v>134221168</v>
      </c>
      <c r="I155" s="531">
        <v>43695467</v>
      </c>
      <c r="J155" s="531">
        <v>67407</v>
      </c>
      <c r="K155" s="531">
        <v>43762874</v>
      </c>
      <c r="L155" s="531">
        <v>2615592</v>
      </c>
      <c r="M155" s="531">
        <v>8946590</v>
      </c>
      <c r="N155" s="531">
        <v>1199627</v>
      </c>
      <c r="O155" s="531">
        <v>10146217</v>
      </c>
      <c r="P155" s="531">
        <v>459899233</v>
      </c>
      <c r="Q155" s="531">
        <v>449753016</v>
      </c>
      <c r="R155" s="491">
        <v>2008</v>
      </c>
      <c r="S155" s="516">
        <v>-877.16499999999996</v>
      </c>
      <c r="T155" s="516">
        <v>-5231.8059999999996</v>
      </c>
      <c r="U155" s="516">
        <v>2640.9949999999999</v>
      </c>
      <c r="V155" s="516">
        <v>27.283000000000001</v>
      </c>
      <c r="W155" s="516">
        <v>-14282.116</v>
      </c>
      <c r="X155" s="516">
        <v>-3440.6930000000002</v>
      </c>
    </row>
    <row r="156" spans="1:24">
      <c r="A156" s="491">
        <v>2009</v>
      </c>
      <c r="B156" s="491" t="s">
        <v>112</v>
      </c>
      <c r="C156" s="531">
        <v>272324654</v>
      </c>
      <c r="D156" s="531">
        <v>1057018</v>
      </c>
      <c r="E156" s="531">
        <v>273381672</v>
      </c>
      <c r="F156" s="531">
        <v>135953628</v>
      </c>
      <c r="G156" s="531">
        <v>606490</v>
      </c>
      <c r="H156" s="531">
        <v>136560118</v>
      </c>
      <c r="I156" s="531">
        <v>44124979</v>
      </c>
      <c r="J156" s="531">
        <v>73085</v>
      </c>
      <c r="K156" s="531">
        <v>44198064</v>
      </c>
      <c r="L156" s="531">
        <v>2669965</v>
      </c>
      <c r="M156" s="531">
        <v>9515778</v>
      </c>
      <c r="N156" s="531">
        <v>1276841</v>
      </c>
      <c r="O156" s="531">
        <v>10792619</v>
      </c>
      <c r="P156" s="531">
        <v>467602438</v>
      </c>
      <c r="Q156" s="531">
        <v>456809819</v>
      </c>
      <c r="R156" s="491">
        <v>2009</v>
      </c>
      <c r="S156" s="516">
        <v>-2860.895</v>
      </c>
      <c r="T156" s="516">
        <v>-6742.7749999999996</v>
      </c>
      <c r="U156" s="516">
        <v>2860.7249999999999</v>
      </c>
      <c r="V156" s="516">
        <v>54.81</v>
      </c>
      <c r="W156" s="516">
        <v>-14963.064</v>
      </c>
      <c r="X156" s="516">
        <v>-6688.1350000000002</v>
      </c>
    </row>
    <row r="157" spans="1:24">
      <c r="A157" s="491">
        <v>2010</v>
      </c>
      <c r="B157" s="491" t="s">
        <v>112</v>
      </c>
      <c r="C157" s="531">
        <v>277198377</v>
      </c>
      <c r="D157" s="531">
        <v>1090276</v>
      </c>
      <c r="E157" s="531">
        <v>278288653</v>
      </c>
      <c r="F157" s="531">
        <v>138675339</v>
      </c>
      <c r="G157" s="531">
        <v>614961</v>
      </c>
      <c r="H157" s="531">
        <v>139290300</v>
      </c>
      <c r="I157" s="531">
        <v>44506351</v>
      </c>
      <c r="J157" s="531">
        <v>69474</v>
      </c>
      <c r="K157" s="531">
        <v>44575825</v>
      </c>
      <c r="L157" s="531">
        <v>2727229</v>
      </c>
      <c r="M157" s="531">
        <v>9735419</v>
      </c>
      <c r="N157" s="531">
        <v>1303919</v>
      </c>
      <c r="O157" s="531">
        <v>11039338</v>
      </c>
      <c r="P157" s="531">
        <v>475921345</v>
      </c>
      <c r="Q157" s="531">
        <v>464882007</v>
      </c>
      <c r="R157" s="491">
        <v>2010</v>
      </c>
      <c r="S157" s="516">
        <v>-3608.47</v>
      </c>
      <c r="T157" s="516">
        <v>-7594.7569999999996</v>
      </c>
      <c r="U157" s="516">
        <v>3474.7629999999999</v>
      </c>
      <c r="V157" s="516">
        <v>85.222999999999999</v>
      </c>
      <c r="W157" s="516">
        <v>-16374.288</v>
      </c>
      <c r="X157" s="516">
        <v>-7643.241</v>
      </c>
    </row>
    <row r="158" spans="1:24">
      <c r="A158" s="491">
        <v>2011</v>
      </c>
      <c r="B158" s="491" t="s">
        <v>112</v>
      </c>
      <c r="C158" s="531">
        <v>284684316</v>
      </c>
      <c r="D158" s="531">
        <v>1051134</v>
      </c>
      <c r="E158" s="531">
        <v>285735450</v>
      </c>
      <c r="F158" s="531">
        <v>142557311</v>
      </c>
      <c r="G158" s="531">
        <v>620450</v>
      </c>
      <c r="H158" s="531">
        <v>143177761</v>
      </c>
      <c r="I158" s="531">
        <v>44435010</v>
      </c>
      <c r="J158" s="531">
        <v>64120</v>
      </c>
      <c r="K158" s="531">
        <v>44499130</v>
      </c>
      <c r="L158" s="531">
        <v>2785680</v>
      </c>
      <c r="M158" s="531">
        <v>10249263</v>
      </c>
      <c r="N158" s="531">
        <v>1359775</v>
      </c>
      <c r="O158" s="531">
        <v>11609038</v>
      </c>
      <c r="P158" s="531">
        <v>487807059</v>
      </c>
      <c r="Q158" s="531">
        <v>476198021</v>
      </c>
      <c r="R158" s="491">
        <v>2011</v>
      </c>
      <c r="S158" s="516">
        <v>-546.67399999999998</v>
      </c>
      <c r="T158" s="516">
        <v>-6778.7030000000004</v>
      </c>
      <c r="U158" s="516">
        <v>3645.6819999999998</v>
      </c>
      <c r="V158" s="516">
        <v>115.155</v>
      </c>
      <c r="W158" s="516">
        <v>-17435.898000000001</v>
      </c>
      <c r="X158" s="516">
        <v>-3564.54</v>
      </c>
    </row>
    <row r="159" spans="1:24">
      <c r="C159" s="531"/>
      <c r="D159" s="531"/>
      <c r="E159" s="531"/>
      <c r="F159" s="531"/>
      <c r="G159" s="531"/>
      <c r="H159" s="531"/>
      <c r="I159" s="531"/>
      <c r="J159" s="531"/>
      <c r="K159" s="531"/>
      <c r="L159" s="531"/>
      <c r="M159" s="531"/>
      <c r="N159" s="531"/>
      <c r="O159" s="531"/>
      <c r="P159" s="531"/>
      <c r="Q159" s="531"/>
      <c r="R159" s="491">
        <v>2012</v>
      </c>
      <c r="S159" s="516">
        <v>649.97900000000004</v>
      </c>
      <c r="T159" s="516">
        <v>-5798.3720000000003</v>
      </c>
      <c r="U159" s="516">
        <v>3843.201</v>
      </c>
      <c r="V159" s="516">
        <v>146.751</v>
      </c>
      <c r="W159" s="516">
        <v>-18551.499</v>
      </c>
      <c r="X159" s="516">
        <v>-1158.441</v>
      </c>
    </row>
    <row r="160" spans="1:24">
      <c r="A160" s="491">
        <v>2012</v>
      </c>
      <c r="B160" s="491" t="s">
        <v>112</v>
      </c>
      <c r="C160" s="531">
        <v>291753813</v>
      </c>
      <c r="D160" s="531">
        <v>1073559</v>
      </c>
      <c r="E160" s="531">
        <v>292827372</v>
      </c>
      <c r="F160" s="531">
        <v>147104082</v>
      </c>
      <c r="G160" s="531">
        <v>627799</v>
      </c>
      <c r="H160" s="531">
        <v>147731881</v>
      </c>
      <c r="I160" s="531">
        <v>44363650</v>
      </c>
      <c r="J160" s="531">
        <v>44287</v>
      </c>
      <c r="K160" s="531">
        <v>44407937</v>
      </c>
      <c r="L160" s="531">
        <v>2845795</v>
      </c>
      <c r="M160" s="531">
        <v>10801535</v>
      </c>
      <c r="N160" s="531">
        <v>1420878</v>
      </c>
      <c r="O160" s="531">
        <v>12222413</v>
      </c>
      <c r="P160" s="531">
        <v>500035398</v>
      </c>
      <c r="Q160" s="531">
        <v>487812985</v>
      </c>
      <c r="R160" s="491">
        <v>2013</v>
      </c>
      <c r="S160" s="516">
        <v>2983.7440000000001</v>
      </c>
      <c r="T160" s="516">
        <v>-4725.5839999999998</v>
      </c>
      <c r="U160" s="516">
        <v>4054.538</v>
      </c>
      <c r="V160" s="516">
        <v>180.03700000000001</v>
      </c>
      <c r="W160" s="516">
        <v>-18643.444</v>
      </c>
      <c r="X160" s="516">
        <v>2492.7350000000001</v>
      </c>
    </row>
    <row r="161" spans="1:24">
      <c r="A161" s="491">
        <v>2013</v>
      </c>
      <c r="B161" s="491" t="s">
        <v>112</v>
      </c>
      <c r="C161" s="531">
        <v>299231218</v>
      </c>
      <c r="D161" s="531">
        <v>1103776</v>
      </c>
      <c r="E161" s="531">
        <v>300334994</v>
      </c>
      <c r="F161" s="531">
        <v>151757864</v>
      </c>
      <c r="G161" s="531">
        <v>688794</v>
      </c>
      <c r="H161" s="531">
        <v>152446658</v>
      </c>
      <c r="I161" s="531">
        <v>44371500</v>
      </c>
      <c r="J161" s="531">
        <v>55240</v>
      </c>
      <c r="K161" s="531">
        <v>44426740</v>
      </c>
      <c r="L161" s="531">
        <v>2907600</v>
      </c>
      <c r="M161" s="531">
        <v>11512617</v>
      </c>
      <c r="N161" s="531">
        <v>1511442</v>
      </c>
      <c r="O161" s="531">
        <v>13024059</v>
      </c>
      <c r="P161" s="531">
        <v>513140051</v>
      </c>
      <c r="Q161" s="531">
        <v>500115992</v>
      </c>
      <c r="R161" s="491">
        <v>2014</v>
      </c>
      <c r="S161" s="516">
        <v>6012.0820000000003</v>
      </c>
      <c r="T161" s="516">
        <v>-2950.4079999999999</v>
      </c>
      <c r="U161" s="516">
        <v>4183.2349999999997</v>
      </c>
      <c r="V161" s="516">
        <v>214.95599999999999</v>
      </c>
      <c r="W161" s="516">
        <v>-18829.513999999999</v>
      </c>
      <c r="X161" s="516">
        <v>7459.8649999999998</v>
      </c>
    </row>
    <row r="162" spans="1:24">
      <c r="A162" s="491">
        <v>2014</v>
      </c>
      <c r="B162" s="491" t="s">
        <v>112</v>
      </c>
      <c r="C162" s="531">
        <v>307328389</v>
      </c>
      <c r="D162" s="531">
        <v>1183711</v>
      </c>
      <c r="E162" s="531">
        <v>308512100</v>
      </c>
      <c r="F162" s="531">
        <v>156725687</v>
      </c>
      <c r="G162" s="531">
        <v>712324</v>
      </c>
      <c r="H162" s="531">
        <v>157438011</v>
      </c>
      <c r="I162" s="531">
        <v>44308991</v>
      </c>
      <c r="J162" s="531">
        <v>23889</v>
      </c>
      <c r="K162" s="531">
        <v>44332880</v>
      </c>
      <c r="L162" s="531">
        <v>2971038</v>
      </c>
      <c r="M162" s="531">
        <v>12296273</v>
      </c>
      <c r="N162" s="531">
        <v>1611493</v>
      </c>
      <c r="O162" s="531">
        <v>13907766</v>
      </c>
      <c r="P162" s="531">
        <v>527161795</v>
      </c>
      <c r="Q162" s="531">
        <v>513254029</v>
      </c>
      <c r="R162" s="491">
        <v>2015</v>
      </c>
      <c r="S162" s="516">
        <v>7547.44</v>
      </c>
      <c r="T162" s="516">
        <v>-1878.135</v>
      </c>
      <c r="U162" s="516">
        <v>4020.0279999999998</v>
      </c>
      <c r="V162" s="516">
        <v>251.678</v>
      </c>
      <c r="W162" s="516">
        <v>-19030.516</v>
      </c>
      <c r="X162" s="516">
        <v>9941.0110000000004</v>
      </c>
    </row>
    <row r="163" spans="1:24">
      <c r="A163" s="491">
        <v>2015</v>
      </c>
      <c r="B163" s="491" t="s">
        <v>112</v>
      </c>
      <c r="C163" s="531">
        <v>314483340</v>
      </c>
      <c r="D163" s="531">
        <v>1163923</v>
      </c>
      <c r="E163" s="531">
        <v>315647263</v>
      </c>
      <c r="F163" s="531">
        <v>161513256</v>
      </c>
      <c r="G163" s="531">
        <v>700800</v>
      </c>
      <c r="H163" s="531">
        <v>162214056</v>
      </c>
      <c r="I163" s="531">
        <v>44247201</v>
      </c>
      <c r="J163" s="531">
        <v>26228</v>
      </c>
      <c r="K163" s="531">
        <v>44273429</v>
      </c>
      <c r="L163" s="531">
        <v>3036279</v>
      </c>
      <c r="M163" s="531">
        <v>13043438</v>
      </c>
      <c r="N163" s="531">
        <v>1706341</v>
      </c>
      <c r="O163" s="531">
        <v>14749779</v>
      </c>
      <c r="P163" s="531">
        <v>539920806</v>
      </c>
      <c r="Q163" s="531">
        <v>525171027</v>
      </c>
    </row>
    <row r="164" spans="1:24">
      <c r="A164" s="491">
        <v>2016</v>
      </c>
      <c r="B164" s="491" t="s">
        <v>112</v>
      </c>
      <c r="C164" s="531">
        <v>322288240</v>
      </c>
      <c r="D164" s="531">
        <v>1194283</v>
      </c>
      <c r="E164" s="531">
        <v>323482523</v>
      </c>
      <c r="F164" s="531">
        <v>166148451</v>
      </c>
      <c r="G164" s="531">
        <v>723764</v>
      </c>
      <c r="H164" s="531">
        <v>166872215</v>
      </c>
      <c r="I164" s="531">
        <v>44189076</v>
      </c>
      <c r="J164" s="531">
        <v>50447</v>
      </c>
      <c r="K164" s="531">
        <v>44239523</v>
      </c>
      <c r="L164" s="531">
        <v>3101820</v>
      </c>
      <c r="M164" s="531">
        <v>13916988</v>
      </c>
      <c r="N164" s="531">
        <v>1817307</v>
      </c>
      <c r="O164" s="531">
        <v>15734295</v>
      </c>
      <c r="P164" s="531">
        <v>553430376</v>
      </c>
      <c r="Q164" s="531">
        <v>537696081</v>
      </c>
      <c r="R164" s="531"/>
      <c r="S164" s="516"/>
    </row>
    <row r="165" spans="1:24">
      <c r="B165" s="541"/>
      <c r="C165" s="531"/>
      <c r="D165" s="531"/>
      <c r="E165" s="531"/>
      <c r="F165" s="531"/>
      <c r="G165" s="531"/>
      <c r="H165" s="531"/>
      <c r="I165" s="531"/>
      <c r="J165" s="531"/>
      <c r="K165" s="531"/>
      <c r="L165" s="531"/>
      <c r="M165" s="531"/>
      <c r="N165" s="531"/>
      <c r="O165" s="531"/>
      <c r="P165" s="531"/>
      <c r="Q165" s="531"/>
      <c r="R165" s="531"/>
    </row>
    <row r="166" spans="1:24">
      <c r="A166" s="491">
        <v>2006</v>
      </c>
      <c r="B166" s="491" t="s">
        <v>112</v>
      </c>
      <c r="C166" s="531">
        <v>254.11000300000001</v>
      </c>
      <c r="D166" s="531">
        <v>0.66394200000000003</v>
      </c>
      <c r="E166" s="531">
        <v>254.773945</v>
      </c>
      <c r="F166" s="531">
        <v>128.82919699999999</v>
      </c>
      <c r="G166" s="531">
        <v>0.465283</v>
      </c>
      <c r="H166" s="531">
        <v>129.29447999999999</v>
      </c>
      <c r="I166" s="531">
        <v>39.975043999999997</v>
      </c>
      <c r="J166" s="531">
        <v>0.39007900000000001</v>
      </c>
      <c r="K166" s="531">
        <v>40.365122999999997</v>
      </c>
      <c r="L166" s="531">
        <v>2.547812</v>
      </c>
      <c r="M166" s="531">
        <v>7.434958</v>
      </c>
      <c r="N166" s="531">
        <v>1.0497529999999999</v>
      </c>
      <c r="O166" s="531">
        <v>16.285256</v>
      </c>
      <c r="P166" s="531">
        <v>443.266616</v>
      </c>
      <c r="Q166" s="531">
        <v>426.98136</v>
      </c>
      <c r="R166" s="540"/>
      <c r="S166" s="516" t="s">
        <v>293</v>
      </c>
    </row>
    <row r="167" spans="1:24">
      <c r="C167" s="531"/>
      <c r="D167" s="531"/>
      <c r="E167" s="531"/>
      <c r="F167" s="531"/>
      <c r="G167" s="531"/>
      <c r="H167" s="531"/>
      <c r="I167" s="531"/>
      <c r="J167" s="531"/>
      <c r="K167" s="531"/>
      <c r="L167" s="531"/>
      <c r="M167" s="531"/>
      <c r="N167" s="531"/>
      <c r="O167" s="531"/>
      <c r="P167" s="531"/>
      <c r="Q167" s="531"/>
      <c r="R167" s="531"/>
      <c r="S167" s="516"/>
    </row>
    <row r="168" spans="1:24">
      <c r="A168" s="491">
        <v>2007</v>
      </c>
      <c r="B168" s="491" t="s">
        <v>112</v>
      </c>
      <c r="C168" s="531">
        <v>263.27847200000002</v>
      </c>
      <c r="D168" s="531">
        <v>1.127775</v>
      </c>
      <c r="E168" s="531">
        <v>264.40624700000001</v>
      </c>
      <c r="F168" s="531">
        <v>130.94367399999999</v>
      </c>
      <c r="G168" s="531">
        <v>0.56049300000000002</v>
      </c>
      <c r="H168" s="531">
        <v>131.504167</v>
      </c>
      <c r="I168" s="531">
        <v>42.400689999999997</v>
      </c>
      <c r="J168" s="531">
        <v>4.8488000000000003E-2</v>
      </c>
      <c r="K168" s="531">
        <v>42.449178000000003</v>
      </c>
      <c r="L168" s="531">
        <v>2.5632519999999999</v>
      </c>
      <c r="M168" s="531">
        <v>15.048323</v>
      </c>
      <c r="N168" s="531">
        <v>1.1313789999999999</v>
      </c>
      <c r="O168" s="531">
        <v>16.179701999999999</v>
      </c>
      <c r="P168" s="531">
        <v>457.10254600000002</v>
      </c>
      <c r="Q168" s="531">
        <v>440.922844</v>
      </c>
      <c r="R168" s="531"/>
      <c r="S168" s="571" t="s">
        <v>0</v>
      </c>
      <c r="T168" s="572" t="s">
        <v>1</v>
      </c>
      <c r="U168" s="572" t="s">
        <v>2</v>
      </c>
      <c r="V168" s="572" t="s">
        <v>292</v>
      </c>
      <c r="W168" s="572"/>
      <c r="X168" s="572" t="s">
        <v>34</v>
      </c>
    </row>
    <row r="169" spans="1:24">
      <c r="A169" s="491">
        <v>2008</v>
      </c>
      <c r="B169" s="491" t="s">
        <v>112</v>
      </c>
      <c r="C169" s="531">
        <v>268.11898500000001</v>
      </c>
      <c r="D169" s="531">
        <v>1.034397</v>
      </c>
      <c r="E169" s="531">
        <v>269.15338200000002</v>
      </c>
      <c r="F169" s="531">
        <v>133.67525699999999</v>
      </c>
      <c r="G169" s="531">
        <v>0.54591100000000004</v>
      </c>
      <c r="H169" s="531">
        <v>134.22116800000001</v>
      </c>
      <c r="I169" s="531">
        <v>43.695467000000001</v>
      </c>
      <c r="J169" s="531">
        <v>6.7406999999999995E-2</v>
      </c>
      <c r="K169" s="531">
        <v>43.762873999999996</v>
      </c>
      <c r="L169" s="531">
        <v>2.6155919999999999</v>
      </c>
      <c r="M169" s="531">
        <v>8.9465900000000005</v>
      </c>
      <c r="N169" s="531">
        <v>1.199627</v>
      </c>
      <c r="O169" s="531">
        <v>10.146217</v>
      </c>
      <c r="P169" s="531">
        <v>459.89923299999998</v>
      </c>
      <c r="Q169" s="531">
        <v>449.753016</v>
      </c>
      <c r="R169" s="491">
        <v>2007</v>
      </c>
      <c r="S169" s="516">
        <f>(E154-'[58]Base Revenue'!$E$28)/1000</f>
        <v>2068.9</v>
      </c>
      <c r="T169" s="516">
        <f>(H154-'[58]Base Revenue'!$H$28)/1000</f>
        <v>-1106.0350000000001</v>
      </c>
      <c r="U169" s="516">
        <f>(K154-'[58]Base Revenue'!$K$28)/1000</f>
        <v>1263.9159999999999</v>
      </c>
      <c r="V169" s="516">
        <f>(L154-'[58]Base Revenue'!$L$28)/1000</f>
        <v>1.804</v>
      </c>
      <c r="W169" s="516"/>
      <c r="X169" s="516">
        <f>(Q154-'[58]Base Revenue'!$Q$28)/1000</f>
        <v>2228.585</v>
      </c>
    </row>
    <row r="170" spans="1:24">
      <c r="A170" s="491">
        <v>2009</v>
      </c>
      <c r="B170" s="491" t="s">
        <v>112</v>
      </c>
      <c r="C170" s="531">
        <v>272.32465400000001</v>
      </c>
      <c r="D170" s="531">
        <v>1.057018</v>
      </c>
      <c r="E170" s="531">
        <v>273.38167199999998</v>
      </c>
      <c r="F170" s="531">
        <v>135.95362800000001</v>
      </c>
      <c r="G170" s="531">
        <v>0.60648999999999997</v>
      </c>
      <c r="H170" s="531">
        <v>136.56011799999999</v>
      </c>
      <c r="I170" s="531">
        <v>44.124979000000003</v>
      </c>
      <c r="J170" s="531">
        <v>7.3084999999999997E-2</v>
      </c>
      <c r="K170" s="531">
        <v>44.198064000000002</v>
      </c>
      <c r="L170" s="531">
        <v>2.6699649999999999</v>
      </c>
      <c r="M170" s="531">
        <v>9.5157779999999992</v>
      </c>
      <c r="N170" s="531">
        <v>1.2768409999999999</v>
      </c>
      <c r="O170" s="531">
        <v>10.792619</v>
      </c>
      <c r="P170" s="531">
        <v>467.60243800000001</v>
      </c>
      <c r="Q170" s="531">
        <v>456.809819</v>
      </c>
      <c r="R170" s="491">
        <v>2008</v>
      </c>
      <c r="S170" s="516">
        <f>(E155-'[58]Base Revenue'!$E$41)/1000</f>
        <v>-2209.0079999999998</v>
      </c>
      <c r="T170" s="516">
        <f>(H155-'[58]Base Revenue'!$H$41)/1000</f>
        <v>-3063.6089999999999</v>
      </c>
      <c r="U170" s="516">
        <f>(K155-'[58]Base Revenue'!$K$41)/1000</f>
        <v>1466.12</v>
      </c>
      <c r="V170" s="516">
        <f>(L155-'[58]Base Revenue'!$L$41)/1000</f>
        <v>27.283000000000001</v>
      </c>
      <c r="W170" s="516"/>
      <c r="X170" s="516">
        <f>(Q155-'[58]Base Revenue'!$Q$41)/1000</f>
        <v>-3779.2139999999999</v>
      </c>
    </row>
    <row r="171" spans="1:24">
      <c r="A171" s="491">
        <v>2010</v>
      </c>
      <c r="B171" s="491" t="s">
        <v>112</v>
      </c>
      <c r="C171" s="531">
        <v>277.19837699999999</v>
      </c>
      <c r="D171" s="531">
        <v>1.090276</v>
      </c>
      <c r="E171" s="531">
        <v>278.28865300000001</v>
      </c>
      <c r="F171" s="531">
        <v>138.67533900000001</v>
      </c>
      <c r="G171" s="531">
        <v>0.61496099999999998</v>
      </c>
      <c r="H171" s="531">
        <v>139.2903</v>
      </c>
      <c r="I171" s="531">
        <v>44.506351000000002</v>
      </c>
      <c r="J171" s="531">
        <v>6.9473999999999994E-2</v>
      </c>
      <c r="K171" s="531">
        <v>44.575825000000002</v>
      </c>
      <c r="L171" s="531">
        <v>2.7272289999999999</v>
      </c>
      <c r="M171" s="531">
        <v>9.7354190000000003</v>
      </c>
      <c r="N171" s="531">
        <v>1.3039190000000001</v>
      </c>
      <c r="O171" s="531">
        <v>11.039338000000001</v>
      </c>
      <c r="P171" s="531">
        <v>475.92134499999997</v>
      </c>
      <c r="Q171" s="531">
        <v>464.88200699999999</v>
      </c>
      <c r="R171" s="491">
        <v>2009</v>
      </c>
      <c r="S171" s="516">
        <f>(E156-'[58]Base Revenue'!$E$54)/1000</f>
        <v>-4196.0940000000001</v>
      </c>
      <c r="T171" s="516">
        <f>(H156-'[58]Base Revenue'!$H$54)/1000</f>
        <v>-4518.7939999999999</v>
      </c>
      <c r="U171" s="516">
        <f>(K156-'[58]Base Revenue'!$K$54)/1000</f>
        <v>1699.413</v>
      </c>
      <c r="V171" s="516">
        <f>(L156-'[58]Base Revenue'!$L$54)/1000</f>
        <v>54.81</v>
      </c>
      <c r="W171" s="516"/>
      <c r="X171" s="516">
        <f>(Q156-'[58]Base Revenue'!$Q$54)/1000</f>
        <v>-6960.665</v>
      </c>
    </row>
    <row r="172" spans="1:24">
      <c r="A172" s="491">
        <v>2011</v>
      </c>
      <c r="B172" s="491" t="s">
        <v>112</v>
      </c>
      <c r="C172" s="531">
        <v>284.68431600000002</v>
      </c>
      <c r="D172" s="531">
        <v>1.051134</v>
      </c>
      <c r="E172" s="531">
        <v>285.73545000000001</v>
      </c>
      <c r="F172" s="531">
        <v>142.557311</v>
      </c>
      <c r="G172" s="531">
        <v>0.62044999999999995</v>
      </c>
      <c r="H172" s="531">
        <v>143.177761</v>
      </c>
      <c r="I172" s="531">
        <v>44.435009999999998</v>
      </c>
      <c r="J172" s="531">
        <v>6.4119999999999996E-2</v>
      </c>
      <c r="K172" s="531">
        <v>44.499130000000001</v>
      </c>
      <c r="L172" s="531">
        <v>2.7856800000000002</v>
      </c>
      <c r="M172" s="531">
        <v>10.249262999999999</v>
      </c>
      <c r="N172" s="531">
        <v>1.359775</v>
      </c>
      <c r="O172" s="531">
        <v>11.609038</v>
      </c>
      <c r="P172" s="531">
        <v>487.80705899999998</v>
      </c>
      <c r="Q172" s="531">
        <v>476.19802099999998</v>
      </c>
      <c r="R172" s="491">
        <v>2010</v>
      </c>
      <c r="S172" s="516">
        <f>(E157-'[58]Base Revenue'!$E$67)/1000</f>
        <v>-5226.6210000000001</v>
      </c>
      <c r="T172" s="516">
        <f>(H157-'[58]Base Revenue'!$H$67)/1000</f>
        <v>-5489.0119999999997</v>
      </c>
      <c r="U172" s="516">
        <f>(K157-'[58]Base Revenue'!$K$67)/1000</f>
        <v>1818.5889999999999</v>
      </c>
      <c r="V172" s="516">
        <f>(L157-'[58]Base Revenue'!$L$67)/1000</f>
        <v>85.222999999999999</v>
      </c>
      <c r="W172" s="516"/>
      <c r="X172" s="516">
        <f>(Q157-'[58]Base Revenue'!$Q$67)/1000</f>
        <v>-8811.8209999999999</v>
      </c>
    </row>
    <row r="173" spans="1:24">
      <c r="C173" s="531"/>
      <c r="D173" s="531"/>
      <c r="E173" s="531"/>
      <c r="F173" s="531"/>
      <c r="G173" s="531"/>
      <c r="H173" s="531"/>
      <c r="I173" s="531"/>
      <c r="J173" s="531"/>
      <c r="K173" s="531"/>
      <c r="L173" s="531"/>
      <c r="M173" s="531"/>
      <c r="N173" s="531"/>
      <c r="O173" s="531"/>
      <c r="P173" s="531"/>
      <c r="Q173" s="531"/>
      <c r="R173" s="491">
        <v>2011</v>
      </c>
      <c r="S173" s="516">
        <f>(E158-'[58]Base Revenue'!$E$80)/1000</f>
        <v>-2515.194</v>
      </c>
      <c r="T173" s="516">
        <f>(H158-'[58]Base Revenue'!$H$80)/1000</f>
        <v>-4836.3379999999997</v>
      </c>
      <c r="U173" s="516">
        <f>(K158-'[58]Base Revenue'!$K$80)/1000</f>
        <v>1944.356</v>
      </c>
      <c r="V173" s="516">
        <f>(L158-'[58]Base Revenue'!$L$80)/1000</f>
        <v>115.155</v>
      </c>
      <c r="W173" s="516"/>
      <c r="X173" s="516">
        <f>(Q158-'[58]Base Revenue'!$Q$80)/1000</f>
        <v>-5292.0209999999997</v>
      </c>
    </row>
    <row r="174" spans="1:24">
      <c r="A174" s="491">
        <v>2012</v>
      </c>
      <c r="B174" s="491" t="s">
        <v>112</v>
      </c>
      <c r="C174" s="531">
        <v>291.75381299999998</v>
      </c>
      <c r="D174" s="531">
        <v>1.0735589999999999</v>
      </c>
      <c r="E174" s="531">
        <v>292.82737200000003</v>
      </c>
      <c r="F174" s="531">
        <v>147.10408200000001</v>
      </c>
      <c r="G174" s="531">
        <v>0.627799</v>
      </c>
      <c r="H174" s="531">
        <v>147.73188099999999</v>
      </c>
      <c r="I174" s="531">
        <v>44.36365</v>
      </c>
      <c r="J174" s="531">
        <v>4.4287E-2</v>
      </c>
      <c r="K174" s="531">
        <v>44.407936999999997</v>
      </c>
      <c r="L174" s="531">
        <v>2.8457949999999999</v>
      </c>
      <c r="M174" s="531">
        <v>10.801534999999999</v>
      </c>
      <c r="N174" s="531">
        <v>1.4208780000000001</v>
      </c>
      <c r="O174" s="531">
        <v>12.222413</v>
      </c>
      <c r="P174" s="531">
        <v>500.03539799999999</v>
      </c>
      <c r="Q174" s="531">
        <v>487.81298500000003</v>
      </c>
      <c r="R174" s="491">
        <v>2012</v>
      </c>
      <c r="S174" s="516">
        <f>(E160-'[58]Base Revenue'!$E$93)/1000</f>
        <v>-1661.076</v>
      </c>
      <c r="T174" s="516">
        <f>(H160-'[58]Base Revenue'!$H$93)/1000</f>
        <v>-4004.326</v>
      </c>
      <c r="U174" s="516">
        <f>(K160-'[58]Base Revenue'!$K$93)/1000</f>
        <v>2059.739</v>
      </c>
      <c r="V174" s="516">
        <f>(L160-'[58]Base Revenue'!$L$93)/1000</f>
        <v>146.751</v>
      </c>
      <c r="W174" s="516"/>
      <c r="X174" s="516">
        <f>(Q160-'[58]Base Revenue'!$Q$93)/1000</f>
        <v>-3458.9119999999998</v>
      </c>
    </row>
    <row r="175" spans="1:24">
      <c r="A175" s="491">
        <v>2013</v>
      </c>
      <c r="B175" s="491" t="s">
        <v>112</v>
      </c>
      <c r="C175" s="531">
        <v>299.23121800000001</v>
      </c>
      <c r="D175" s="531">
        <v>1.1037760000000001</v>
      </c>
      <c r="E175" s="531">
        <v>300.33499399999999</v>
      </c>
      <c r="F175" s="531">
        <v>151.75786400000001</v>
      </c>
      <c r="G175" s="531">
        <v>0.68879400000000002</v>
      </c>
      <c r="H175" s="531">
        <v>152.44665800000001</v>
      </c>
      <c r="I175" s="531">
        <v>44.371499999999997</v>
      </c>
      <c r="J175" s="531">
        <v>5.5239999999999997E-2</v>
      </c>
      <c r="K175" s="531">
        <v>44.426740000000002</v>
      </c>
      <c r="L175" s="531">
        <v>2.9076</v>
      </c>
      <c r="M175" s="531">
        <v>11.512617000000001</v>
      </c>
      <c r="N175" s="531">
        <v>1.511442</v>
      </c>
      <c r="O175" s="531">
        <v>13.024058999999999</v>
      </c>
      <c r="P175" s="531">
        <v>513.14005099999997</v>
      </c>
      <c r="Q175" s="531">
        <v>500.11599200000001</v>
      </c>
      <c r="R175" s="491">
        <v>2013</v>
      </c>
      <c r="S175" s="516">
        <f>(E161-'[58]Base Revenue'!$E$106)/1000</f>
        <v>376.78500000000003</v>
      </c>
      <c r="T175" s="516">
        <f>(H161-'[58]Base Revenue'!$H$106)/1000</f>
        <v>-3059.886</v>
      </c>
      <c r="U175" s="516">
        <f>(K161-'[58]Base Revenue'!$K$106)/1000</f>
        <v>2319.2489999999998</v>
      </c>
      <c r="V175" s="516">
        <f>(L161-'[58]Base Revenue'!$L$106)/1000</f>
        <v>180.03700000000001</v>
      </c>
      <c r="W175" s="516"/>
      <c r="X175" s="516">
        <f>(Q161-'[58]Base Revenue'!$Q$106)/1000</f>
        <v>-183.815</v>
      </c>
    </row>
    <row r="176" spans="1:24">
      <c r="A176" s="491">
        <v>2014</v>
      </c>
      <c r="B176" s="491" t="s">
        <v>112</v>
      </c>
      <c r="C176" s="531">
        <v>307.32838900000002</v>
      </c>
      <c r="D176" s="531">
        <v>1.183711</v>
      </c>
      <c r="E176" s="531">
        <v>308.51209999999998</v>
      </c>
      <c r="F176" s="531">
        <v>156.72568699999999</v>
      </c>
      <c r="G176" s="531">
        <v>0.71232399999999996</v>
      </c>
      <c r="H176" s="531">
        <v>157.43801099999999</v>
      </c>
      <c r="I176" s="531">
        <v>44.308990999999999</v>
      </c>
      <c r="J176" s="531">
        <v>2.3889000000000001E-2</v>
      </c>
      <c r="K176" s="531">
        <v>44.332880000000003</v>
      </c>
      <c r="L176" s="531">
        <v>2.9710380000000001</v>
      </c>
      <c r="M176" s="531">
        <v>12.296272999999999</v>
      </c>
      <c r="N176" s="531">
        <v>1.6114930000000001</v>
      </c>
      <c r="O176" s="531">
        <v>13.907766000000001</v>
      </c>
      <c r="P176" s="531">
        <v>527.16179499999998</v>
      </c>
      <c r="Q176" s="531">
        <v>513.25402899999995</v>
      </c>
      <c r="R176" s="491">
        <v>2014</v>
      </c>
      <c r="S176" s="516">
        <f>(E162-'[58]Base Revenue'!$E$119)/1000</f>
        <v>3132.5990000000002</v>
      </c>
      <c r="T176" s="516">
        <f>(H162-'[58]Base Revenue'!$H$119)/1000</f>
        <v>-1403.047</v>
      </c>
      <c r="U176" s="516">
        <f>(K162-'[58]Base Revenue'!$K$119)/1000</f>
        <v>2402.9490000000001</v>
      </c>
      <c r="V176" s="516">
        <f>(L162-'[58]Base Revenue'!$L$119)/1000</f>
        <v>214.95599999999999</v>
      </c>
      <c r="W176" s="516"/>
      <c r="X176" s="516">
        <f>(Q162-'[58]Base Revenue'!$Q$119)/1000</f>
        <v>4347.4570000000003</v>
      </c>
    </row>
    <row r="177" spans="1:24">
      <c r="A177" s="491">
        <v>2015</v>
      </c>
      <c r="B177" s="491" t="s">
        <v>112</v>
      </c>
      <c r="C177" s="531">
        <v>314.48334</v>
      </c>
      <c r="D177" s="531">
        <v>1.163923</v>
      </c>
      <c r="E177" s="531">
        <v>315.64726300000001</v>
      </c>
      <c r="F177" s="531">
        <v>161.51325600000001</v>
      </c>
      <c r="G177" s="531">
        <v>0.70079999999999998</v>
      </c>
      <c r="H177" s="531">
        <v>162.214056</v>
      </c>
      <c r="I177" s="531">
        <v>44.247200999999997</v>
      </c>
      <c r="J177" s="531">
        <v>2.6228000000000001E-2</v>
      </c>
      <c r="K177" s="531">
        <v>44.273429</v>
      </c>
      <c r="L177" s="531">
        <v>3.036279</v>
      </c>
      <c r="M177" s="531">
        <v>13.043438</v>
      </c>
      <c r="N177" s="531">
        <v>1.7063410000000001</v>
      </c>
      <c r="O177" s="531">
        <v>14.749779</v>
      </c>
      <c r="P177" s="531">
        <v>539.92080599999997</v>
      </c>
      <c r="Q177" s="531">
        <v>525.17102699999998</v>
      </c>
      <c r="R177" s="491">
        <v>2015</v>
      </c>
      <c r="S177" s="516">
        <f>(E163-'[58]Base Revenue'!$E$132)/1000</f>
        <v>4535.5640000000003</v>
      </c>
      <c r="T177" s="516">
        <f>(H163-'[58]Base Revenue'!$H$132)/1000</f>
        <v>-358.512</v>
      </c>
      <c r="U177" s="516">
        <f>(K163-'[58]Base Revenue'!$K$132)/1000</f>
        <v>2481.06</v>
      </c>
      <c r="V177" s="516">
        <f>(L163-'[58]Base Revenue'!$L$132)/1000</f>
        <v>251.678</v>
      </c>
      <c r="W177" s="516"/>
      <c r="X177" s="516">
        <f>(Q163-'[58]Base Revenue'!$Q$132)/1000</f>
        <v>6909.79</v>
      </c>
    </row>
    <row r="178" spans="1:24">
      <c r="A178" s="491">
        <v>2016</v>
      </c>
      <c r="B178" s="491" t="s">
        <v>112</v>
      </c>
      <c r="C178" s="531">
        <v>322.28823999999997</v>
      </c>
      <c r="D178" s="531">
        <v>1.194283</v>
      </c>
      <c r="E178" s="531">
        <v>323.48252300000001</v>
      </c>
      <c r="F178" s="531">
        <v>166.14845099999999</v>
      </c>
      <c r="G178" s="531">
        <v>0.72376399999999996</v>
      </c>
      <c r="H178" s="531">
        <v>166.87221500000001</v>
      </c>
      <c r="I178" s="531">
        <v>44.189076</v>
      </c>
      <c r="J178" s="531">
        <v>5.0446999999999999E-2</v>
      </c>
      <c r="K178" s="531">
        <v>44.239522999999998</v>
      </c>
      <c r="L178" s="531">
        <v>3.10182</v>
      </c>
      <c r="M178" s="531">
        <v>13.916988</v>
      </c>
      <c r="N178" s="531">
        <v>1.817307</v>
      </c>
      <c r="O178" s="531">
        <v>15.734294999999999</v>
      </c>
      <c r="P178" s="531">
        <v>553.43037600000002</v>
      </c>
      <c r="Q178" s="531">
        <v>537.69608100000005</v>
      </c>
      <c r="R178" s="531"/>
    </row>
    <row r="184" spans="1:24">
      <c r="L184" s="491">
        <v>-2994</v>
      </c>
      <c r="M184" s="491">
        <v>84032</v>
      </c>
      <c r="N184" s="491">
        <v>1416</v>
      </c>
      <c r="O184" s="491">
        <v>85448</v>
      </c>
      <c r="P184" s="491">
        <v>1145049</v>
      </c>
      <c r="Q184" s="491">
        <v>1059601</v>
      </c>
    </row>
    <row r="185" spans="1:24">
      <c r="L185" s="491">
        <v>-2920</v>
      </c>
      <c r="M185" s="491">
        <v>93959</v>
      </c>
      <c r="N185" s="491">
        <v>3000</v>
      </c>
      <c r="O185" s="491">
        <v>96959</v>
      </c>
      <c r="P185" s="491">
        <v>853929</v>
      </c>
      <c r="Q185" s="491">
        <v>756970</v>
      </c>
    </row>
    <row r="186" spans="1:24">
      <c r="L186" s="491">
        <v>-2928</v>
      </c>
      <c r="M186" s="491">
        <v>100259</v>
      </c>
      <c r="N186" s="491">
        <v>7407</v>
      </c>
      <c r="O186" s="491">
        <v>107666</v>
      </c>
      <c r="P186" s="491">
        <v>1070511</v>
      </c>
      <c r="Q186" s="491">
        <v>962845</v>
      </c>
    </row>
    <row r="187" spans="1:24">
      <c r="L187" s="491">
        <v>-2802</v>
      </c>
      <c r="M187" s="491">
        <v>103319</v>
      </c>
      <c r="N187" s="491">
        <v>7151</v>
      </c>
      <c r="O187" s="491">
        <v>110470</v>
      </c>
      <c r="P187" s="491">
        <v>531309</v>
      </c>
      <c r="Q187" s="491">
        <v>420839</v>
      </c>
    </row>
    <row r="188" spans="1:24">
      <c r="L188" s="491">
        <v>-2763</v>
      </c>
      <c r="M188" s="491">
        <v>120771</v>
      </c>
      <c r="N188" s="491">
        <v>8113</v>
      </c>
      <c r="O188" s="491">
        <v>128884</v>
      </c>
      <c r="P188" s="491">
        <v>349825</v>
      </c>
      <c r="Q188" s="491">
        <v>220941</v>
      </c>
    </row>
    <row r="189" spans="1:24">
      <c r="L189" s="491">
        <v>-2672</v>
      </c>
      <c r="M189" s="491">
        <v>107644</v>
      </c>
      <c r="N189" s="491">
        <v>8735</v>
      </c>
      <c r="O189" s="491">
        <v>116379</v>
      </c>
      <c r="P189" s="491">
        <v>586581</v>
      </c>
      <c r="Q189" s="491">
        <v>470202</v>
      </c>
    </row>
    <row r="191" spans="1:24">
      <c r="L191" s="491">
        <v>-2598</v>
      </c>
      <c r="M191" s="491">
        <v>100195</v>
      </c>
      <c r="N191" s="491">
        <v>-71097</v>
      </c>
      <c r="O191" s="491">
        <v>29098</v>
      </c>
      <c r="P191" s="491">
        <v>629465</v>
      </c>
      <c r="Q191" s="491">
        <v>600367</v>
      </c>
    </row>
    <row r="192" spans="1:24">
      <c r="L192" s="491">
        <v>-2555</v>
      </c>
      <c r="M192" s="491">
        <v>123911</v>
      </c>
      <c r="N192" s="491">
        <v>-46892</v>
      </c>
      <c r="O192" s="491">
        <v>77019</v>
      </c>
      <c r="P192" s="491">
        <v>517359</v>
      </c>
      <c r="Q192" s="491">
        <v>440340</v>
      </c>
    </row>
    <row r="193" spans="12:17">
      <c r="L193" s="491">
        <v>-2485</v>
      </c>
      <c r="M193" s="491">
        <v>114210</v>
      </c>
      <c r="N193" s="491">
        <v>-49622</v>
      </c>
      <c r="O193" s="491">
        <v>64588</v>
      </c>
      <c r="P193" s="491">
        <v>414537</v>
      </c>
      <c r="Q193" s="491">
        <v>349949</v>
      </c>
    </row>
    <row r="194" spans="12:17">
      <c r="L194" s="491">
        <v>-2371</v>
      </c>
      <c r="M194" s="491">
        <v>128930</v>
      </c>
      <c r="N194" s="491">
        <v>-52535</v>
      </c>
      <c r="O194" s="491">
        <v>76395</v>
      </c>
      <c r="P194" s="491">
        <v>784739</v>
      </c>
      <c r="Q194" s="491">
        <v>708344</v>
      </c>
    </row>
    <row r="195" spans="12:17">
      <c r="L195" s="491">
        <v>-2319</v>
      </c>
      <c r="M195" s="491">
        <v>110291</v>
      </c>
      <c r="N195" s="491">
        <v>-78367</v>
      </c>
      <c r="O195" s="491">
        <v>31924</v>
      </c>
      <c r="P195" s="491">
        <v>-785983</v>
      </c>
      <c r="Q195" s="491">
        <v>-817907</v>
      </c>
    </row>
    <row r="196" spans="12:17">
      <c r="L196" s="491">
        <v>-2327</v>
      </c>
      <c r="M196" s="491">
        <v>86558</v>
      </c>
      <c r="N196" s="491">
        <v>-94148</v>
      </c>
      <c r="O196" s="491">
        <v>-7590</v>
      </c>
      <c r="P196" s="491">
        <v>-31780</v>
      </c>
      <c r="Q196" s="491">
        <v>-24190</v>
      </c>
    </row>
    <row r="197" spans="12:17">
      <c r="L197" s="491">
        <v>-2201</v>
      </c>
      <c r="M197" s="491">
        <v>89467</v>
      </c>
      <c r="N197" s="491">
        <v>-109107</v>
      </c>
      <c r="O197" s="491">
        <v>-19640</v>
      </c>
      <c r="P197" s="491">
        <v>1325250</v>
      </c>
      <c r="Q197" s="491">
        <v>1344890</v>
      </c>
    </row>
    <row r="198" spans="12:17">
      <c r="L198" s="491">
        <v>-2114</v>
      </c>
      <c r="M198" s="491">
        <v>99348</v>
      </c>
      <c r="N198" s="491">
        <v>-110631</v>
      </c>
      <c r="O198" s="491">
        <v>-11283</v>
      </c>
      <c r="P198" s="491">
        <v>981288</v>
      </c>
      <c r="Q198" s="491">
        <v>992571</v>
      </c>
    </row>
    <row r="199" spans="12:17">
      <c r="L199" s="491">
        <v>-2111</v>
      </c>
      <c r="M199" s="491">
        <v>105826</v>
      </c>
      <c r="N199" s="491">
        <v>-87705</v>
      </c>
      <c r="O199" s="491">
        <v>18121</v>
      </c>
      <c r="P199" s="491">
        <v>1149751</v>
      </c>
      <c r="Q199" s="491">
        <v>1131630</v>
      </c>
    </row>
    <row r="200" spans="12:17">
      <c r="L200" s="491">
        <v>-1973</v>
      </c>
      <c r="M200" s="491">
        <v>109130</v>
      </c>
      <c r="N200" s="491">
        <v>-68625</v>
      </c>
      <c r="O200" s="491">
        <v>40505</v>
      </c>
      <c r="P200" s="491">
        <v>352436</v>
      </c>
      <c r="Q200" s="491">
        <v>311931</v>
      </c>
    </row>
    <row r="201" spans="12:17">
      <c r="L201" s="491">
        <v>-1921</v>
      </c>
      <c r="M201" s="491">
        <v>126969</v>
      </c>
      <c r="N201" s="491">
        <v>-49848</v>
      </c>
      <c r="O201" s="491">
        <v>77121</v>
      </c>
      <c r="P201" s="491">
        <v>436955</v>
      </c>
      <c r="Q201" s="491">
        <v>359834</v>
      </c>
    </row>
    <row r="202" spans="12:17">
      <c r="L202" s="491">
        <v>-1819</v>
      </c>
      <c r="M202" s="491">
        <v>113587</v>
      </c>
      <c r="N202" s="491">
        <v>-60711</v>
      </c>
      <c r="O202" s="491">
        <v>52876</v>
      </c>
      <c r="P202" s="491">
        <v>806324</v>
      </c>
      <c r="Q202" s="491">
        <v>753448</v>
      </c>
    </row>
    <row r="203" spans="12:17">
      <c r="L203" s="491">
        <v>-26794</v>
      </c>
      <c r="M203" s="491">
        <v>1308422</v>
      </c>
      <c r="N203" s="491">
        <v>-879288</v>
      </c>
      <c r="O203" s="491">
        <v>429134</v>
      </c>
      <c r="P203" s="491">
        <v>6580341</v>
      </c>
      <c r="Q203" s="491">
        <v>6151207</v>
      </c>
    </row>
    <row r="206" spans="12:17">
      <c r="L206" s="491">
        <v>-17079</v>
      </c>
      <c r="M206" s="491">
        <v>609984</v>
      </c>
      <c r="N206" s="491">
        <v>35822</v>
      </c>
      <c r="O206" s="491">
        <v>645806</v>
      </c>
      <c r="P206" s="491">
        <v>4537204</v>
      </c>
      <c r="Q206" s="491">
        <v>3891398</v>
      </c>
    </row>
    <row r="208" spans="12:17">
      <c r="L208" s="491">
        <v>-26794</v>
      </c>
      <c r="M208" s="491">
        <v>1308422</v>
      </c>
      <c r="N208" s="491">
        <v>-879288</v>
      </c>
      <c r="O208" s="491">
        <v>429134</v>
      </c>
      <c r="P208" s="491">
        <v>6580341</v>
      </c>
      <c r="Q208" s="491">
        <v>6151207</v>
      </c>
    </row>
    <row r="209" spans="12:17">
      <c r="L209" s="491">
        <v>-17468</v>
      </c>
      <c r="M209" s="491">
        <v>-5371490</v>
      </c>
      <c r="N209" s="491">
        <v>-781631</v>
      </c>
      <c r="O209" s="491">
        <v>-6153121</v>
      </c>
      <c r="P209" s="491">
        <v>-2361838</v>
      </c>
      <c r="Q209" s="491">
        <v>3791283</v>
      </c>
    </row>
    <row r="210" spans="12:17">
      <c r="L210" s="491">
        <v>-6115</v>
      </c>
      <c r="M210" s="491">
        <v>-9020602</v>
      </c>
      <c r="N210" s="491">
        <v>-932740</v>
      </c>
      <c r="O210" s="491">
        <v>-9953342</v>
      </c>
      <c r="P210" s="491">
        <v>-11886039</v>
      </c>
      <c r="Q210" s="491">
        <v>-1932697</v>
      </c>
    </row>
    <row r="211" spans="12:17">
      <c r="L211" s="491">
        <v>8159</v>
      </c>
      <c r="M211" s="491">
        <v>-9857210</v>
      </c>
      <c r="N211" s="491">
        <v>-1028363</v>
      </c>
      <c r="O211" s="491">
        <v>-10885573</v>
      </c>
      <c r="P211" s="491">
        <v>-14620497</v>
      </c>
      <c r="Q211" s="491">
        <v>-3734924</v>
      </c>
    </row>
    <row r="212" spans="12:17">
      <c r="L212" s="491">
        <v>18714</v>
      </c>
      <c r="M212" s="491">
        <v>-10173054</v>
      </c>
      <c r="N212" s="491">
        <v>-1067847</v>
      </c>
      <c r="O212" s="491">
        <v>-11240901</v>
      </c>
      <c r="P212" s="491">
        <v>-13187117</v>
      </c>
      <c r="Q212" s="491">
        <v>-1946216</v>
      </c>
    </row>
    <row r="214" spans="12:17">
      <c r="L214" s="491">
        <v>30933</v>
      </c>
      <c r="M214" s="491">
        <v>-10387561</v>
      </c>
      <c r="N214" s="491">
        <v>-1094446</v>
      </c>
      <c r="O214" s="491">
        <v>-11482007</v>
      </c>
      <c r="P214" s="491">
        <v>-10904804</v>
      </c>
      <c r="Q214" s="491">
        <v>577203</v>
      </c>
    </row>
    <row r="215" spans="12:17">
      <c r="L215" s="491">
        <v>44842</v>
      </c>
      <c r="M215" s="491">
        <v>-11320449</v>
      </c>
      <c r="N215" s="491">
        <v>-1194724</v>
      </c>
      <c r="O215" s="491">
        <v>-12515173</v>
      </c>
      <c r="P215" s="491">
        <v>-10223750</v>
      </c>
      <c r="Q215" s="491">
        <v>2291423</v>
      </c>
    </row>
    <row r="216" spans="12:17">
      <c r="L216" s="491">
        <v>60384</v>
      </c>
      <c r="M216" s="491">
        <v>-11164820</v>
      </c>
      <c r="N216" s="491">
        <v>-1165470</v>
      </c>
      <c r="O216" s="491">
        <v>-12330290</v>
      </c>
      <c r="P216" s="491">
        <v>-5848242</v>
      </c>
      <c r="Q216" s="491">
        <v>6482048</v>
      </c>
    </row>
    <row r="217" spans="12:17">
      <c r="L217" s="491">
        <v>77729</v>
      </c>
      <c r="M217" s="491">
        <v>-10762253</v>
      </c>
      <c r="N217" s="491">
        <v>-1107975</v>
      </c>
      <c r="O217" s="491">
        <v>-11870228</v>
      </c>
      <c r="P217" s="491">
        <v>-3977721</v>
      </c>
      <c r="Q217" s="491">
        <v>7892507</v>
      </c>
    </row>
    <row r="220" spans="12:17">
      <c r="L220" s="491">
        <v>35053</v>
      </c>
      <c r="M220" s="491">
        <v>269740</v>
      </c>
      <c r="N220" s="491">
        <v>26747</v>
      </c>
      <c r="O220" s="491">
        <v>296487</v>
      </c>
      <c r="P220" s="491">
        <v>3543281</v>
      </c>
    </row>
    <row r="221" spans="12:17">
      <c r="L221" s="491">
        <v>35176</v>
      </c>
      <c r="M221" s="491">
        <v>273099</v>
      </c>
      <c r="N221" s="491">
        <v>27902</v>
      </c>
      <c r="O221" s="491">
        <v>301001</v>
      </c>
      <c r="P221" s="491">
        <v>4191135</v>
      </c>
    </row>
    <row r="222" spans="12:17">
      <c r="L222" s="491">
        <v>35282</v>
      </c>
      <c r="M222" s="491">
        <v>254782</v>
      </c>
      <c r="N222" s="491">
        <v>26147</v>
      </c>
      <c r="O222" s="491">
        <v>280929</v>
      </c>
      <c r="P222" s="491">
        <v>4144680</v>
      </c>
    </row>
    <row r="223" spans="12:17">
      <c r="L223" s="491">
        <v>35415</v>
      </c>
      <c r="M223" s="491">
        <v>256857</v>
      </c>
      <c r="N223" s="491">
        <v>24404</v>
      </c>
      <c r="O223" s="491">
        <v>281261</v>
      </c>
      <c r="P223" s="491">
        <v>2513607</v>
      </c>
    </row>
    <row r="224" spans="12:17">
      <c r="L224" s="491">
        <v>140926</v>
      </c>
      <c r="M224" s="491">
        <v>1054478</v>
      </c>
      <c r="N224" s="491">
        <v>105200</v>
      </c>
      <c r="O224" s="491">
        <v>1159678</v>
      </c>
      <c r="P224" s="491">
        <v>14392703</v>
      </c>
    </row>
  </sheetData>
  <pageMargins left="0.75" right="0.75" top="0.67" bottom="0.5" header="0.25" footer="0.25"/>
  <pageSetup scale="18" orientation="landscape" verticalDpi="355" r:id="rId1"/>
  <headerFooter alignWithMargins="0">
    <oddHeader>&amp;R&amp;D</oddHeader>
  </headerFooter>
  <rowBreaks count="1" manualBreakCount="1">
    <brk id="8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transitionEvaluation="1">
    <tabColor rgb="FF00FF00"/>
    <pageSetUpPr fitToPage="1"/>
  </sheetPr>
  <dimension ref="A1:X184"/>
  <sheetViews>
    <sheetView defaultGridColor="0" colorId="22" zoomScale="80" zoomScaleNormal="80" workbookViewId="0">
      <pane xSplit="2" ySplit="7" topLeftCell="C8" activePane="bottomRight" state="frozenSplit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20.28515625" defaultRowHeight="12.75"/>
  <cols>
    <col min="1" max="2" width="10" style="491" customWidth="1"/>
    <col min="3" max="3" width="17" style="491" bestFit="1" customWidth="1"/>
    <col min="4" max="4" width="14" style="491" bestFit="1" customWidth="1"/>
    <col min="5" max="6" width="17" style="491" bestFit="1" customWidth="1"/>
    <col min="7" max="7" width="12.85546875" style="491" bestFit="1" customWidth="1"/>
    <col min="8" max="9" width="17" style="491" bestFit="1" customWidth="1"/>
    <col min="10" max="10" width="12.42578125" style="491" bestFit="1" customWidth="1"/>
    <col min="11" max="11" width="17" style="491" bestFit="1" customWidth="1"/>
    <col min="12" max="12" width="12" style="491" bestFit="1" customWidth="1"/>
    <col min="13" max="15" width="12.85546875" style="491" bestFit="1" customWidth="1"/>
    <col min="16" max="16" width="17.140625" style="491" bestFit="1" customWidth="1"/>
    <col min="17" max="17" width="17" style="491" bestFit="1" customWidth="1"/>
    <col min="18" max="18" width="5" style="491" bestFit="1" customWidth="1"/>
    <col min="19" max="24" width="11.28515625" style="491" customWidth="1"/>
    <col min="25" max="16384" width="20.28515625" style="491"/>
  </cols>
  <sheetData>
    <row r="1" spans="1:18" s="566" customFormat="1">
      <c r="A1" s="563"/>
      <c r="B1" s="491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5"/>
    </row>
    <row r="2" spans="1:18">
      <c r="A2" s="563"/>
      <c r="C2" s="492" t="s">
        <v>290</v>
      </c>
      <c r="D2" s="492"/>
      <c r="E2" s="492" t="s">
        <v>290</v>
      </c>
      <c r="F2" s="492" t="s">
        <v>290</v>
      </c>
      <c r="G2" s="492"/>
      <c r="H2" s="492" t="s">
        <v>290</v>
      </c>
      <c r="I2" s="492" t="s">
        <v>290</v>
      </c>
      <c r="J2" s="492"/>
      <c r="K2" s="492" t="s">
        <v>290</v>
      </c>
      <c r="L2" s="492"/>
      <c r="M2" s="492"/>
      <c r="N2" s="492"/>
      <c r="O2" s="492"/>
      <c r="P2" s="492" t="s">
        <v>290</v>
      </c>
      <c r="Q2" s="493" t="s">
        <v>290</v>
      </c>
      <c r="R2" s="493"/>
    </row>
    <row r="3" spans="1:18">
      <c r="A3" s="563"/>
      <c r="B3" s="498"/>
      <c r="C3" s="493" t="s">
        <v>226</v>
      </c>
      <c r="D3" s="493" t="s">
        <v>226</v>
      </c>
      <c r="E3" s="493" t="s">
        <v>226</v>
      </c>
      <c r="F3" s="493" t="s">
        <v>226</v>
      </c>
      <c r="G3" s="493" t="s">
        <v>226</v>
      </c>
      <c r="H3" s="493" t="s">
        <v>226</v>
      </c>
      <c r="I3" s="493" t="s">
        <v>226</v>
      </c>
      <c r="J3" s="493" t="s">
        <v>226</v>
      </c>
      <c r="K3" s="493" t="s">
        <v>226</v>
      </c>
      <c r="L3" s="493" t="s">
        <v>226</v>
      </c>
      <c r="M3" s="493" t="s">
        <v>226</v>
      </c>
      <c r="N3" s="493" t="s">
        <v>226</v>
      </c>
      <c r="O3" s="493" t="s">
        <v>226</v>
      </c>
      <c r="P3" s="493" t="s">
        <v>226</v>
      </c>
      <c r="Q3" s="493" t="s">
        <v>226</v>
      </c>
      <c r="R3" s="492"/>
    </row>
    <row r="4" spans="1:18">
      <c r="A4" s="563"/>
      <c r="B4" s="498"/>
      <c r="C4" s="492" t="s">
        <v>0</v>
      </c>
      <c r="D4" s="492" t="s">
        <v>0</v>
      </c>
      <c r="E4" s="492" t="s">
        <v>0</v>
      </c>
      <c r="F4" s="492" t="s">
        <v>1</v>
      </c>
      <c r="G4" s="492" t="s">
        <v>1</v>
      </c>
      <c r="H4" s="492" t="s">
        <v>1</v>
      </c>
      <c r="I4" s="492" t="s">
        <v>2</v>
      </c>
      <c r="J4" s="492" t="s">
        <v>2</v>
      </c>
      <c r="K4" s="492" t="s">
        <v>2</v>
      </c>
      <c r="L4" s="492" t="s">
        <v>75</v>
      </c>
      <c r="M4" s="492" t="s">
        <v>60</v>
      </c>
      <c r="N4" s="492" t="s">
        <v>60</v>
      </c>
      <c r="O4" s="492" t="s">
        <v>60</v>
      </c>
      <c r="P4" s="492" t="s">
        <v>61</v>
      </c>
      <c r="Q4" s="492" t="s">
        <v>34</v>
      </c>
      <c r="R4" s="492"/>
    </row>
    <row r="5" spans="1:18">
      <c r="A5" s="497" t="s">
        <v>164</v>
      </c>
      <c r="B5" s="498"/>
      <c r="C5" s="492" t="s">
        <v>230</v>
      </c>
      <c r="D5" s="492" t="s">
        <v>231</v>
      </c>
      <c r="E5" s="492" t="s">
        <v>232</v>
      </c>
      <c r="F5" s="492" t="s">
        <v>230</v>
      </c>
      <c r="G5" s="492" t="s">
        <v>231</v>
      </c>
      <c r="H5" s="492" t="s">
        <v>232</v>
      </c>
      <c r="I5" s="492" t="s">
        <v>230</v>
      </c>
      <c r="J5" s="492" t="s">
        <v>231</v>
      </c>
      <c r="K5" s="492" t="s">
        <v>232</v>
      </c>
      <c r="L5" s="492" t="s">
        <v>233</v>
      </c>
      <c r="M5" s="492" t="s">
        <v>76</v>
      </c>
      <c r="N5" s="492" t="s">
        <v>77</v>
      </c>
      <c r="O5" s="493" t="s">
        <v>64</v>
      </c>
      <c r="P5" s="492" t="s">
        <v>60</v>
      </c>
      <c r="Q5" s="492" t="s">
        <v>60</v>
      </c>
      <c r="R5" s="493"/>
    </row>
    <row r="6" spans="1:18">
      <c r="A6" s="497" t="s">
        <v>161</v>
      </c>
      <c r="B6" s="498"/>
      <c r="C6" s="492" t="s">
        <v>249</v>
      </c>
      <c r="D6" s="492" t="s">
        <v>249</v>
      </c>
      <c r="E6" s="492" t="s">
        <v>249</v>
      </c>
      <c r="F6" s="492" t="s">
        <v>249</v>
      </c>
      <c r="G6" s="492" t="s">
        <v>249</v>
      </c>
      <c r="H6" s="492" t="s">
        <v>249</v>
      </c>
      <c r="I6" s="492" t="s">
        <v>249</v>
      </c>
      <c r="J6" s="492" t="s">
        <v>249</v>
      </c>
      <c r="K6" s="492" t="s">
        <v>249</v>
      </c>
      <c r="L6" s="492" t="s">
        <v>249</v>
      </c>
      <c r="M6" s="492" t="s">
        <v>250</v>
      </c>
      <c r="N6" s="492" t="s">
        <v>250</v>
      </c>
      <c r="O6" s="492" t="s">
        <v>250</v>
      </c>
      <c r="P6" s="505" t="s">
        <v>251</v>
      </c>
      <c r="Q6" s="505" t="s">
        <v>251</v>
      </c>
      <c r="R6" s="492"/>
    </row>
    <row r="7" spans="1:18">
      <c r="A7" s="498"/>
      <c r="B7" s="498"/>
      <c r="C7" s="506"/>
      <c r="D7" s="492"/>
      <c r="E7" s="492"/>
      <c r="F7" s="506"/>
      <c r="G7" s="492"/>
      <c r="H7" s="492"/>
      <c r="I7" s="506"/>
      <c r="J7" s="508"/>
      <c r="K7" s="492"/>
      <c r="L7" s="506"/>
      <c r="M7" s="506"/>
      <c r="N7" s="506"/>
      <c r="O7" s="493"/>
      <c r="P7" s="493"/>
      <c r="Q7" s="493"/>
      <c r="R7" s="511"/>
    </row>
    <row r="8" spans="1:18">
      <c r="A8" s="512">
        <v>2007</v>
      </c>
      <c r="B8" s="512">
        <v>1</v>
      </c>
      <c r="C8" s="513">
        <v>20275643.48</v>
      </c>
      <c r="D8" s="513">
        <v>622681.03</v>
      </c>
      <c r="E8" s="513">
        <v>20898324.510000002</v>
      </c>
      <c r="F8" s="513">
        <v>10402572.859999999</v>
      </c>
      <c r="G8" s="513">
        <v>335937.77</v>
      </c>
      <c r="H8" s="513">
        <v>10738510.629999999</v>
      </c>
      <c r="I8" s="513">
        <v>2595539.36</v>
      </c>
      <c r="J8" s="513">
        <v>13550.22</v>
      </c>
      <c r="K8" s="513">
        <v>2609089.58</v>
      </c>
      <c r="L8" s="513">
        <v>217592.24</v>
      </c>
      <c r="M8" s="567">
        <v>1266403.68</v>
      </c>
      <c r="N8" s="513">
        <v>227277.24</v>
      </c>
      <c r="O8" s="513">
        <v>1493680.92</v>
      </c>
      <c r="P8" s="513">
        <v>35957197.880000003</v>
      </c>
      <c r="Q8" s="513">
        <v>34463516.960000001</v>
      </c>
      <c r="R8" s="513"/>
    </row>
    <row r="9" spans="1:18">
      <c r="A9" s="512">
        <v>2007</v>
      </c>
      <c r="B9" s="512">
        <v>2</v>
      </c>
      <c r="C9" s="513">
        <v>20841695.629999999</v>
      </c>
      <c r="D9" s="513">
        <v>-939511.45</v>
      </c>
      <c r="E9" s="513">
        <v>19902184.18</v>
      </c>
      <c r="F9" s="513">
        <v>10311444.619999999</v>
      </c>
      <c r="G9" s="513">
        <v>-1002980.78</v>
      </c>
      <c r="H9" s="513">
        <v>9308463.8399999999</v>
      </c>
      <c r="I9" s="513">
        <v>2681702.2799999998</v>
      </c>
      <c r="J9" s="513">
        <v>-62319.34</v>
      </c>
      <c r="K9" s="513">
        <v>2619382.94</v>
      </c>
      <c r="L9" s="513">
        <v>220718.46</v>
      </c>
      <c r="M9" s="567">
        <v>1209953.45</v>
      </c>
      <c r="N9" s="513">
        <v>218759.53</v>
      </c>
      <c r="O9" s="513">
        <v>1428712.98</v>
      </c>
      <c r="P9" s="513">
        <v>33479462.400000002</v>
      </c>
      <c r="Q9" s="513">
        <v>32050749.420000002</v>
      </c>
      <c r="R9" s="513"/>
    </row>
    <row r="10" spans="1:18">
      <c r="A10" s="512">
        <v>2007</v>
      </c>
      <c r="B10" s="512">
        <v>3</v>
      </c>
      <c r="C10" s="513">
        <v>17966482.98</v>
      </c>
      <c r="D10" s="513">
        <v>-766164.02</v>
      </c>
      <c r="E10" s="513">
        <v>17200318.960000001</v>
      </c>
      <c r="F10" s="513">
        <v>10238186.84</v>
      </c>
      <c r="G10" s="513">
        <v>152152.98000000001</v>
      </c>
      <c r="H10" s="513">
        <v>10390339.82</v>
      </c>
      <c r="I10" s="513">
        <v>2763604.44</v>
      </c>
      <c r="J10" s="513">
        <v>40894.39</v>
      </c>
      <c r="K10" s="513">
        <v>2804498.83</v>
      </c>
      <c r="L10" s="513">
        <v>220936.6</v>
      </c>
      <c r="M10" s="567">
        <v>1096552.53</v>
      </c>
      <c r="N10" s="513">
        <v>215314.15</v>
      </c>
      <c r="O10" s="513">
        <v>1311866.68</v>
      </c>
      <c r="P10" s="513">
        <v>31927960.890000001</v>
      </c>
      <c r="Q10" s="513">
        <v>30616094.210000001</v>
      </c>
      <c r="R10" s="513"/>
    </row>
    <row r="11" spans="1:18">
      <c r="A11" s="512">
        <v>2007</v>
      </c>
      <c r="B11" s="512">
        <v>4</v>
      </c>
      <c r="C11" s="513">
        <v>17484262.57</v>
      </c>
      <c r="D11" s="513">
        <v>-191882.47</v>
      </c>
      <c r="E11" s="513">
        <v>17292380.100000001</v>
      </c>
      <c r="F11" s="513">
        <v>10331426.140000001</v>
      </c>
      <c r="G11" s="513">
        <v>228554.06</v>
      </c>
      <c r="H11" s="513">
        <v>10559980.200000001</v>
      </c>
      <c r="I11" s="513">
        <v>2742452.49</v>
      </c>
      <c r="J11" s="513">
        <v>79195.14</v>
      </c>
      <c r="K11" s="513">
        <v>2821647.63</v>
      </c>
      <c r="L11" s="513">
        <v>206511.62</v>
      </c>
      <c r="M11" s="567">
        <v>963551.17</v>
      </c>
      <c r="N11" s="513">
        <v>215950.13</v>
      </c>
      <c r="O11" s="513">
        <v>1179501.3</v>
      </c>
      <c r="P11" s="513">
        <v>32060020.850000005</v>
      </c>
      <c r="Q11" s="513">
        <v>30880519.550000001</v>
      </c>
      <c r="R11" s="513"/>
    </row>
    <row r="12" spans="1:18">
      <c r="A12" s="512">
        <v>2007</v>
      </c>
      <c r="B12" s="512">
        <v>5</v>
      </c>
      <c r="C12" s="513">
        <v>19128114.260000002</v>
      </c>
      <c r="D12" s="513">
        <v>2348335.44</v>
      </c>
      <c r="E12" s="513">
        <v>21476449.700000003</v>
      </c>
      <c r="F12" s="513">
        <v>10901700.789999999</v>
      </c>
      <c r="G12" s="513">
        <v>1106950.22</v>
      </c>
      <c r="H12" s="513">
        <v>12008651.01</v>
      </c>
      <c r="I12" s="513">
        <v>2920249.64</v>
      </c>
      <c r="J12" s="513">
        <v>370627.17</v>
      </c>
      <c r="K12" s="513">
        <v>3290876.81</v>
      </c>
      <c r="L12" s="513">
        <v>223396.6</v>
      </c>
      <c r="M12" s="567">
        <v>1180113.49</v>
      </c>
      <c r="N12" s="513">
        <v>239619.61</v>
      </c>
      <c r="O12" s="513">
        <v>1419733.1</v>
      </c>
      <c r="P12" s="513">
        <v>38419107.220000006</v>
      </c>
      <c r="Q12" s="513">
        <v>36999374.120000005</v>
      </c>
      <c r="R12" s="513"/>
    </row>
    <row r="13" spans="1:18">
      <c r="A13" s="512">
        <v>2007</v>
      </c>
      <c r="B13" s="512">
        <v>6</v>
      </c>
      <c r="C13" s="513">
        <v>23466315.390000001</v>
      </c>
      <c r="D13" s="513">
        <v>2426765.54</v>
      </c>
      <c r="E13" s="513">
        <v>25893080.93</v>
      </c>
      <c r="F13" s="513">
        <v>11709668.619999999</v>
      </c>
      <c r="G13" s="513">
        <v>584576.98</v>
      </c>
      <c r="H13" s="513">
        <v>12294245.6</v>
      </c>
      <c r="I13" s="513">
        <v>3106959.06</v>
      </c>
      <c r="J13" s="513">
        <v>672898.47</v>
      </c>
      <c r="K13" s="513">
        <v>3779857.53</v>
      </c>
      <c r="L13" s="513">
        <v>223177.75</v>
      </c>
      <c r="M13" s="567">
        <v>1379825.6</v>
      </c>
      <c r="N13" s="513">
        <v>260534.34</v>
      </c>
      <c r="O13" s="513">
        <v>1640359.94</v>
      </c>
      <c r="P13" s="513">
        <v>43830721.75</v>
      </c>
      <c r="Q13" s="513">
        <v>42190361.810000002</v>
      </c>
      <c r="R13" s="513"/>
    </row>
    <row r="14" spans="1:18">
      <c r="A14" s="524">
        <v>2007</v>
      </c>
      <c r="B14" s="524">
        <v>7</v>
      </c>
      <c r="C14" s="522">
        <v>27421672</v>
      </c>
      <c r="D14" s="525">
        <v>527065</v>
      </c>
      <c r="E14" s="522">
        <v>27948737</v>
      </c>
      <c r="F14" s="522">
        <v>12431698</v>
      </c>
      <c r="G14" s="525">
        <v>219075</v>
      </c>
      <c r="H14" s="522">
        <v>12650773</v>
      </c>
      <c r="I14" s="522">
        <v>3792940</v>
      </c>
      <c r="J14" s="525">
        <v>-10570</v>
      </c>
      <c r="K14" s="522">
        <v>3782370</v>
      </c>
      <c r="L14" s="522">
        <v>224660</v>
      </c>
      <c r="M14" s="568">
        <v>0</v>
      </c>
      <c r="N14" s="568">
        <v>79228</v>
      </c>
      <c r="O14" s="525">
        <v>79228</v>
      </c>
      <c r="P14" s="522">
        <v>44685768</v>
      </c>
      <c r="Q14" s="522">
        <v>44606540</v>
      </c>
      <c r="R14" s="513"/>
    </row>
    <row r="15" spans="1:18">
      <c r="A15" s="524">
        <v>2007</v>
      </c>
      <c r="B15" s="524">
        <v>8</v>
      </c>
      <c r="C15" s="522">
        <v>28507362</v>
      </c>
      <c r="D15" s="525">
        <v>192446</v>
      </c>
      <c r="E15" s="522">
        <v>28699808</v>
      </c>
      <c r="F15" s="522">
        <v>12765470</v>
      </c>
      <c r="G15" s="525">
        <v>49620</v>
      </c>
      <c r="H15" s="522">
        <v>12815090</v>
      </c>
      <c r="I15" s="522">
        <v>4156735</v>
      </c>
      <c r="J15" s="525">
        <v>20174</v>
      </c>
      <c r="K15" s="522">
        <v>4176909</v>
      </c>
      <c r="L15" s="522">
        <v>227657</v>
      </c>
      <c r="M15" s="568">
        <v>0</v>
      </c>
      <c r="N15" s="568">
        <v>79228</v>
      </c>
      <c r="O15" s="525">
        <v>79228</v>
      </c>
      <c r="P15" s="522">
        <v>45998692</v>
      </c>
      <c r="Q15" s="522">
        <v>45919464</v>
      </c>
      <c r="R15" s="522"/>
    </row>
    <row r="16" spans="1:18">
      <c r="A16" s="524">
        <v>2007</v>
      </c>
      <c r="B16" s="524">
        <v>9</v>
      </c>
      <c r="C16" s="522">
        <v>26068642</v>
      </c>
      <c r="D16" s="525">
        <v>-2531215</v>
      </c>
      <c r="E16" s="522">
        <v>23537427</v>
      </c>
      <c r="F16" s="522">
        <v>12375267</v>
      </c>
      <c r="G16" s="525">
        <v>-1099582</v>
      </c>
      <c r="H16" s="522">
        <v>11275685</v>
      </c>
      <c r="I16" s="522">
        <v>3608617</v>
      </c>
      <c r="J16" s="525">
        <v>-105487</v>
      </c>
      <c r="K16" s="522">
        <v>3503130</v>
      </c>
      <c r="L16" s="522">
        <v>228398</v>
      </c>
      <c r="M16" s="568">
        <v>0</v>
      </c>
      <c r="N16" s="568">
        <v>79228</v>
      </c>
      <c r="O16" s="525">
        <v>79228</v>
      </c>
      <c r="P16" s="522">
        <v>38623868</v>
      </c>
      <c r="Q16" s="522">
        <v>38544640</v>
      </c>
      <c r="R16" s="522"/>
    </row>
    <row r="17" spans="1:19">
      <c r="A17" s="524">
        <v>2007</v>
      </c>
      <c r="B17" s="524">
        <v>10</v>
      </c>
      <c r="C17" s="522">
        <v>21005111</v>
      </c>
      <c r="D17" s="525">
        <v>-1197319</v>
      </c>
      <c r="E17" s="522">
        <v>19807792</v>
      </c>
      <c r="F17" s="522">
        <v>11224440</v>
      </c>
      <c r="G17" s="525">
        <v>-572733</v>
      </c>
      <c r="H17" s="522">
        <v>10651707</v>
      </c>
      <c r="I17" s="522">
        <v>3090259</v>
      </c>
      <c r="J17" s="525">
        <v>-77255</v>
      </c>
      <c r="K17" s="522">
        <v>3013004</v>
      </c>
      <c r="L17" s="522">
        <v>229140</v>
      </c>
      <c r="M17" s="568">
        <v>0</v>
      </c>
      <c r="N17" s="568">
        <v>79228</v>
      </c>
      <c r="O17" s="525">
        <v>79228</v>
      </c>
      <c r="P17" s="522">
        <v>33780871</v>
      </c>
      <c r="Q17" s="522">
        <v>33701643</v>
      </c>
      <c r="R17" s="522"/>
    </row>
    <row r="18" spans="1:19">
      <c r="A18" s="530">
        <v>2007</v>
      </c>
      <c r="B18" s="530">
        <v>11</v>
      </c>
      <c r="C18" s="522">
        <v>18112887</v>
      </c>
      <c r="D18" s="525">
        <v>-710374</v>
      </c>
      <c r="E18" s="525">
        <v>17402513</v>
      </c>
      <c r="F18" s="522">
        <v>10377911</v>
      </c>
      <c r="G18" s="525">
        <v>-223968</v>
      </c>
      <c r="H18" s="525">
        <v>10153943</v>
      </c>
      <c r="I18" s="522">
        <v>2817163</v>
      </c>
      <c r="J18" s="525">
        <v>-26765</v>
      </c>
      <c r="K18" s="525">
        <v>2790398</v>
      </c>
      <c r="L18" s="522">
        <v>229881</v>
      </c>
      <c r="M18" s="568">
        <v>0</v>
      </c>
      <c r="N18" s="568">
        <v>79228</v>
      </c>
      <c r="O18" s="525">
        <v>79228</v>
      </c>
      <c r="P18" s="525">
        <v>30655963</v>
      </c>
      <c r="Q18" s="525">
        <v>30576735</v>
      </c>
      <c r="R18" s="525"/>
    </row>
    <row r="19" spans="1:19">
      <c r="A19" s="491">
        <v>2007</v>
      </c>
      <c r="B19" s="491">
        <v>12</v>
      </c>
      <c r="C19" s="522">
        <v>19441504</v>
      </c>
      <c r="D19" s="531">
        <v>1115574</v>
      </c>
      <c r="E19" s="531">
        <v>20557078</v>
      </c>
      <c r="F19" s="522">
        <v>10288392</v>
      </c>
      <c r="G19" s="531">
        <v>696079</v>
      </c>
      <c r="H19" s="531">
        <v>10984471</v>
      </c>
      <c r="I19" s="522">
        <v>2821561</v>
      </c>
      <c r="J19" s="531">
        <v>51320</v>
      </c>
      <c r="K19" s="531">
        <v>2872881</v>
      </c>
      <c r="L19" s="522">
        <v>230623</v>
      </c>
      <c r="M19" s="568">
        <v>0</v>
      </c>
      <c r="N19" s="568">
        <v>79228</v>
      </c>
      <c r="O19" s="531">
        <v>79228</v>
      </c>
      <c r="P19" s="531">
        <v>34724281</v>
      </c>
      <c r="Q19" s="531">
        <v>34645053</v>
      </c>
      <c r="R19" s="531"/>
    </row>
    <row r="20" spans="1:19">
      <c r="B20" s="492" t="s">
        <v>112</v>
      </c>
      <c r="C20" s="525">
        <v>259719692.31</v>
      </c>
      <c r="D20" s="531">
        <v>896401.07</v>
      </c>
      <c r="E20" s="531">
        <v>260616093.38</v>
      </c>
      <c r="F20" s="525">
        <v>133358177.86999999</v>
      </c>
      <c r="G20" s="522">
        <v>473682.23</v>
      </c>
      <c r="H20" s="531">
        <v>133831860.09999999</v>
      </c>
      <c r="I20" s="525">
        <v>37097782.269999996</v>
      </c>
      <c r="J20" s="522">
        <v>966263.05</v>
      </c>
      <c r="K20" s="522">
        <v>38064045.32</v>
      </c>
      <c r="L20" s="525">
        <v>2682692.27</v>
      </c>
      <c r="M20" s="569">
        <v>7096399.9199999999</v>
      </c>
      <c r="N20" s="569">
        <v>1852823</v>
      </c>
      <c r="O20" s="531">
        <v>8949222.9199999999</v>
      </c>
      <c r="P20" s="531">
        <v>444143913.99000001</v>
      </c>
      <c r="Q20" s="531">
        <v>435194691.06999999</v>
      </c>
      <c r="R20" s="531"/>
    </row>
    <row r="21" spans="1:19">
      <c r="A21" s="491">
        <v>2008</v>
      </c>
      <c r="B21" s="491">
        <v>1</v>
      </c>
      <c r="C21" s="522">
        <v>23903759</v>
      </c>
      <c r="D21" s="525">
        <v>-1034338</v>
      </c>
      <c r="E21" s="525">
        <v>22869421</v>
      </c>
      <c r="F21" s="522">
        <v>10565726</v>
      </c>
      <c r="G21" s="525">
        <v>-424896</v>
      </c>
      <c r="H21" s="522">
        <v>10140830</v>
      </c>
      <c r="I21" s="522">
        <v>2851968</v>
      </c>
      <c r="J21" s="525">
        <v>-30290</v>
      </c>
      <c r="K21" s="525">
        <v>2821678</v>
      </c>
      <c r="L21" s="522">
        <v>231404</v>
      </c>
      <c r="M21" s="568">
        <v>764127</v>
      </c>
      <c r="N21" s="568">
        <v>87063</v>
      </c>
      <c r="O21" s="525">
        <v>851190</v>
      </c>
      <c r="P21" s="522">
        <v>36914523</v>
      </c>
      <c r="Q21" s="570">
        <v>36063333</v>
      </c>
      <c r="R21" s="522"/>
      <c r="S21" s="516"/>
    </row>
    <row r="22" spans="1:19">
      <c r="A22" s="491">
        <v>2008</v>
      </c>
      <c r="B22" s="491">
        <v>2</v>
      </c>
      <c r="C22" s="522">
        <v>21587684</v>
      </c>
      <c r="D22" s="525">
        <v>-1868432</v>
      </c>
      <c r="E22" s="525">
        <v>19719252</v>
      </c>
      <c r="F22" s="522">
        <v>10234461</v>
      </c>
      <c r="G22" s="525">
        <v>-918454</v>
      </c>
      <c r="H22" s="522">
        <v>9316007</v>
      </c>
      <c r="I22" s="522">
        <v>2850399</v>
      </c>
      <c r="J22" s="525">
        <v>-90264</v>
      </c>
      <c r="K22" s="525">
        <v>2760135</v>
      </c>
      <c r="L22" s="522">
        <v>232185</v>
      </c>
      <c r="M22" s="568">
        <v>764127</v>
      </c>
      <c r="N22" s="568">
        <v>87063</v>
      </c>
      <c r="O22" s="525">
        <v>851190</v>
      </c>
      <c r="P22" s="522">
        <v>32878769</v>
      </c>
      <c r="Q22" s="570">
        <v>32027579</v>
      </c>
      <c r="R22" s="522"/>
      <c r="S22" s="516"/>
    </row>
    <row r="23" spans="1:19">
      <c r="A23" s="491">
        <v>2008</v>
      </c>
      <c r="B23" s="491">
        <v>3</v>
      </c>
      <c r="C23" s="522">
        <v>18445670</v>
      </c>
      <c r="D23" s="525">
        <v>1255600</v>
      </c>
      <c r="E23" s="525">
        <v>19701270</v>
      </c>
      <c r="F23" s="522">
        <v>10138296</v>
      </c>
      <c r="G23" s="525">
        <v>442623</v>
      </c>
      <c r="H23" s="522">
        <v>10580919</v>
      </c>
      <c r="I23" s="522">
        <v>2836831</v>
      </c>
      <c r="J23" s="525">
        <v>60210</v>
      </c>
      <c r="K23" s="525">
        <v>2897041</v>
      </c>
      <c r="L23" s="522">
        <v>232966</v>
      </c>
      <c r="M23" s="568">
        <v>764127</v>
      </c>
      <c r="N23" s="568">
        <v>87063</v>
      </c>
      <c r="O23" s="525">
        <v>851190</v>
      </c>
      <c r="P23" s="522">
        <v>34263386</v>
      </c>
      <c r="Q23" s="570">
        <v>33412196</v>
      </c>
      <c r="R23" s="522"/>
      <c r="S23" s="516"/>
    </row>
    <row r="24" spans="1:19">
      <c r="A24" s="491">
        <v>2008</v>
      </c>
      <c r="B24" s="491">
        <v>4</v>
      </c>
      <c r="C24" s="522">
        <v>17794581</v>
      </c>
      <c r="D24" s="525">
        <v>828457</v>
      </c>
      <c r="E24" s="525">
        <v>18623038</v>
      </c>
      <c r="F24" s="522">
        <v>10020579</v>
      </c>
      <c r="G24" s="525">
        <v>447250</v>
      </c>
      <c r="H24" s="522">
        <v>10467829</v>
      </c>
      <c r="I24" s="522">
        <v>3042489</v>
      </c>
      <c r="J24" s="525">
        <v>44400</v>
      </c>
      <c r="K24" s="525">
        <v>3086889</v>
      </c>
      <c r="L24" s="522">
        <v>233748</v>
      </c>
      <c r="M24" s="568">
        <v>764127</v>
      </c>
      <c r="N24" s="568">
        <v>87063</v>
      </c>
      <c r="O24" s="525">
        <v>851190</v>
      </c>
      <c r="P24" s="522">
        <v>33262694</v>
      </c>
      <c r="Q24" s="570">
        <v>32411504</v>
      </c>
      <c r="R24" s="522"/>
      <c r="S24" s="516"/>
    </row>
    <row r="25" spans="1:19">
      <c r="A25" s="491">
        <v>2008</v>
      </c>
      <c r="B25" s="491">
        <v>5</v>
      </c>
      <c r="C25" s="522">
        <v>19363422</v>
      </c>
      <c r="D25" s="525">
        <v>2851220</v>
      </c>
      <c r="E25" s="525">
        <v>22214642</v>
      </c>
      <c r="F25" s="522">
        <v>10673022</v>
      </c>
      <c r="G25" s="525">
        <v>1485269</v>
      </c>
      <c r="H25" s="522">
        <v>12158291</v>
      </c>
      <c r="I25" s="522">
        <v>3215372</v>
      </c>
      <c r="J25" s="525">
        <v>183477</v>
      </c>
      <c r="K25" s="525">
        <v>3398849</v>
      </c>
      <c r="L25" s="522">
        <v>234529</v>
      </c>
      <c r="M25" s="568">
        <v>764127</v>
      </c>
      <c r="N25" s="568">
        <v>87063</v>
      </c>
      <c r="O25" s="525">
        <v>851190</v>
      </c>
      <c r="P25" s="522">
        <v>38857501</v>
      </c>
      <c r="Q25" s="531">
        <v>38006311</v>
      </c>
      <c r="R25" s="525"/>
      <c r="S25" s="516"/>
    </row>
    <row r="26" spans="1:19">
      <c r="A26" s="491">
        <v>2008</v>
      </c>
      <c r="B26" s="491">
        <v>6</v>
      </c>
      <c r="C26" s="522">
        <v>24899527</v>
      </c>
      <c r="D26" s="525">
        <v>577356</v>
      </c>
      <c r="E26" s="525">
        <v>25476883</v>
      </c>
      <c r="F26" s="522">
        <v>11914823</v>
      </c>
      <c r="G26" s="525">
        <v>271301</v>
      </c>
      <c r="H26" s="522">
        <v>12186124</v>
      </c>
      <c r="I26" s="522">
        <v>4002998</v>
      </c>
      <c r="J26" s="525">
        <v>28389</v>
      </c>
      <c r="K26" s="525">
        <v>4031387</v>
      </c>
      <c r="L26" s="522">
        <v>235311</v>
      </c>
      <c r="M26" s="568">
        <v>764127</v>
      </c>
      <c r="N26" s="568">
        <v>87063</v>
      </c>
      <c r="O26" s="525">
        <v>851190</v>
      </c>
      <c r="P26" s="522">
        <v>42780895</v>
      </c>
      <c r="Q26" s="531">
        <v>41929705</v>
      </c>
      <c r="R26" s="525"/>
      <c r="S26" s="516"/>
    </row>
    <row r="27" spans="1:19">
      <c r="A27" s="491">
        <v>2008</v>
      </c>
      <c r="B27" s="491">
        <v>7</v>
      </c>
      <c r="C27" s="522">
        <v>27969553</v>
      </c>
      <c r="D27" s="525">
        <v>580537</v>
      </c>
      <c r="E27" s="525">
        <v>28550090</v>
      </c>
      <c r="F27" s="522">
        <v>12308285</v>
      </c>
      <c r="G27" s="525">
        <v>277527</v>
      </c>
      <c r="H27" s="522">
        <v>12585812</v>
      </c>
      <c r="I27" s="522">
        <v>3974232</v>
      </c>
      <c r="J27" s="525">
        <v>7323</v>
      </c>
      <c r="K27" s="525">
        <v>3981555</v>
      </c>
      <c r="L27" s="522">
        <v>236092</v>
      </c>
      <c r="M27" s="568">
        <v>764127</v>
      </c>
      <c r="N27" s="568">
        <v>87063</v>
      </c>
      <c r="O27" s="525">
        <v>851190</v>
      </c>
      <c r="P27" s="522">
        <v>46204739</v>
      </c>
      <c r="Q27" s="531">
        <v>45353549</v>
      </c>
      <c r="R27" s="525"/>
      <c r="S27" s="516"/>
    </row>
    <row r="28" spans="1:19">
      <c r="A28" s="491">
        <v>2008</v>
      </c>
      <c r="B28" s="491">
        <v>8</v>
      </c>
      <c r="C28" s="522">
        <v>29204544</v>
      </c>
      <c r="D28" s="531">
        <v>211556</v>
      </c>
      <c r="E28" s="531">
        <v>29416100</v>
      </c>
      <c r="F28" s="522">
        <v>12653429</v>
      </c>
      <c r="G28" s="525">
        <v>62440</v>
      </c>
      <c r="H28" s="522">
        <v>12715869</v>
      </c>
      <c r="I28" s="522">
        <v>4347837</v>
      </c>
      <c r="J28" s="531">
        <v>23815</v>
      </c>
      <c r="K28" s="531">
        <v>4371652</v>
      </c>
      <c r="L28" s="522">
        <v>236873</v>
      </c>
      <c r="M28" s="568">
        <v>764127</v>
      </c>
      <c r="N28" s="568">
        <v>87063</v>
      </c>
      <c r="O28" s="525">
        <v>851190</v>
      </c>
      <c r="P28" s="522">
        <v>47591684</v>
      </c>
      <c r="Q28" s="531">
        <v>46740494</v>
      </c>
      <c r="R28" s="531"/>
      <c r="S28" s="516"/>
    </row>
    <row r="29" spans="1:19">
      <c r="A29" s="491">
        <v>2008</v>
      </c>
      <c r="B29" s="491">
        <v>9</v>
      </c>
      <c r="C29" s="522">
        <v>26740331</v>
      </c>
      <c r="D29" s="531">
        <v>-2670627</v>
      </c>
      <c r="E29" s="531">
        <v>24069704</v>
      </c>
      <c r="F29" s="522">
        <v>12272643</v>
      </c>
      <c r="G29" s="525">
        <v>-1079292</v>
      </c>
      <c r="H29" s="522">
        <v>11193351</v>
      </c>
      <c r="I29" s="522">
        <v>3781197</v>
      </c>
      <c r="J29" s="531">
        <v>-108673</v>
      </c>
      <c r="K29" s="531">
        <v>3672524</v>
      </c>
      <c r="L29" s="522">
        <v>237654</v>
      </c>
      <c r="M29" s="568">
        <v>764127</v>
      </c>
      <c r="N29" s="568">
        <v>87063</v>
      </c>
      <c r="O29" s="525">
        <v>851190</v>
      </c>
      <c r="P29" s="522">
        <v>40024423</v>
      </c>
      <c r="Q29" s="531">
        <v>39173233</v>
      </c>
      <c r="R29" s="531"/>
      <c r="S29" s="516"/>
    </row>
    <row r="30" spans="1:19">
      <c r="A30" s="491">
        <v>2008</v>
      </c>
      <c r="B30" s="491">
        <v>10</v>
      </c>
      <c r="C30" s="522">
        <v>22153562</v>
      </c>
      <c r="D30" s="531">
        <v>-1205589</v>
      </c>
      <c r="E30" s="531">
        <v>20947973</v>
      </c>
      <c r="F30" s="522">
        <v>11470170</v>
      </c>
      <c r="G30" s="525">
        <v>-541422</v>
      </c>
      <c r="H30" s="522">
        <v>10928748</v>
      </c>
      <c r="I30" s="522">
        <v>3251544</v>
      </c>
      <c r="J30" s="531">
        <v>-84779</v>
      </c>
      <c r="K30" s="531">
        <v>3166765</v>
      </c>
      <c r="L30" s="522">
        <v>238436</v>
      </c>
      <c r="M30" s="568">
        <v>764127</v>
      </c>
      <c r="N30" s="568">
        <v>87063</v>
      </c>
      <c r="O30" s="525">
        <v>851190</v>
      </c>
      <c r="P30" s="522">
        <v>36133112</v>
      </c>
      <c r="Q30" s="531">
        <v>35281922</v>
      </c>
      <c r="R30" s="531"/>
      <c r="S30" s="516"/>
    </row>
    <row r="31" spans="1:19">
      <c r="A31" s="491">
        <v>2008</v>
      </c>
      <c r="B31" s="491">
        <v>11</v>
      </c>
      <c r="C31" s="522">
        <v>18182798</v>
      </c>
      <c r="D31" s="531">
        <v>-747128</v>
      </c>
      <c r="E31" s="531">
        <v>17435670</v>
      </c>
      <c r="F31" s="522">
        <v>9840781</v>
      </c>
      <c r="G31" s="525">
        <v>-199548</v>
      </c>
      <c r="H31" s="522">
        <v>9641233</v>
      </c>
      <c r="I31" s="522">
        <v>2944391</v>
      </c>
      <c r="J31" s="531">
        <v>-26639</v>
      </c>
      <c r="K31" s="531">
        <v>2917752</v>
      </c>
      <c r="L31" s="522">
        <v>239217</v>
      </c>
      <c r="M31" s="568">
        <v>764127</v>
      </c>
      <c r="N31" s="568">
        <v>87063</v>
      </c>
      <c r="O31" s="525">
        <v>851190</v>
      </c>
      <c r="P31" s="522">
        <v>31085062</v>
      </c>
      <c r="Q31" s="531">
        <v>30233872</v>
      </c>
      <c r="R31" s="531"/>
      <c r="S31" s="516"/>
    </row>
    <row r="32" spans="1:19">
      <c r="A32" s="491">
        <v>2008</v>
      </c>
      <c r="B32" s="491">
        <v>12</v>
      </c>
      <c r="C32" s="522">
        <v>20086981</v>
      </c>
      <c r="D32" s="531">
        <v>1175858</v>
      </c>
      <c r="E32" s="531">
        <v>21262839</v>
      </c>
      <c r="F32" s="522">
        <v>10097364</v>
      </c>
      <c r="G32" s="525">
        <v>664178</v>
      </c>
      <c r="H32" s="522">
        <v>10761542</v>
      </c>
      <c r="I32" s="522">
        <v>2946668</v>
      </c>
      <c r="J32" s="531">
        <v>52655</v>
      </c>
      <c r="K32" s="531">
        <v>2999323</v>
      </c>
      <c r="L32" s="522">
        <v>239998</v>
      </c>
      <c r="M32" s="568">
        <v>764127</v>
      </c>
      <c r="N32" s="568">
        <v>87063</v>
      </c>
      <c r="O32" s="525">
        <v>851190</v>
      </c>
      <c r="P32" s="522">
        <v>36114892</v>
      </c>
      <c r="Q32" s="531">
        <v>35263702</v>
      </c>
      <c r="R32" s="531"/>
      <c r="S32" s="516"/>
    </row>
    <row r="33" spans="1:19">
      <c r="B33" s="492" t="s">
        <v>112</v>
      </c>
      <c r="C33" s="525">
        <v>270332412</v>
      </c>
      <c r="D33" s="513">
        <v>-45530</v>
      </c>
      <c r="E33" s="513">
        <v>270286882</v>
      </c>
      <c r="F33" s="525">
        <v>132189579</v>
      </c>
      <c r="G33" s="513">
        <v>486976</v>
      </c>
      <c r="H33" s="531">
        <v>132676555</v>
      </c>
      <c r="I33" s="525">
        <v>40045926</v>
      </c>
      <c r="J33" s="513">
        <v>59624</v>
      </c>
      <c r="K33" s="513">
        <v>40105550</v>
      </c>
      <c r="L33" s="525">
        <v>2828413</v>
      </c>
      <c r="M33" s="531">
        <v>9169524</v>
      </c>
      <c r="N33" s="531">
        <v>1044756</v>
      </c>
      <c r="O33" s="531">
        <v>10214280</v>
      </c>
      <c r="P33" s="531">
        <v>456111680</v>
      </c>
      <c r="Q33" s="531">
        <v>445897400</v>
      </c>
      <c r="R33" s="531"/>
      <c r="S33" s="516"/>
    </row>
    <row r="34" spans="1:19">
      <c r="A34" s="491">
        <v>2009</v>
      </c>
      <c r="B34" s="491">
        <v>1</v>
      </c>
      <c r="C34" s="522">
        <v>24817670</v>
      </c>
      <c r="D34" s="531">
        <v>-1088670</v>
      </c>
      <c r="E34" s="531">
        <v>23729000</v>
      </c>
      <c r="F34" s="522">
        <v>10540421</v>
      </c>
      <c r="G34" s="525">
        <v>-331685</v>
      </c>
      <c r="H34" s="522">
        <v>10208736</v>
      </c>
      <c r="I34" s="522">
        <v>2921160</v>
      </c>
      <c r="J34" s="531">
        <v>-26617</v>
      </c>
      <c r="K34" s="531">
        <v>2894543</v>
      </c>
      <c r="L34" s="522">
        <v>240827</v>
      </c>
      <c r="M34" s="568">
        <v>862671</v>
      </c>
      <c r="N34" s="568">
        <v>95746</v>
      </c>
      <c r="O34" s="525">
        <v>958417</v>
      </c>
      <c r="P34" s="522">
        <v>38031523</v>
      </c>
      <c r="Q34" s="531">
        <v>37073106</v>
      </c>
      <c r="R34" s="531"/>
      <c r="S34" s="516"/>
    </row>
    <row r="35" spans="1:19">
      <c r="A35" s="491">
        <v>2009</v>
      </c>
      <c r="B35" s="491">
        <v>2</v>
      </c>
      <c r="C35" s="522">
        <v>22450884</v>
      </c>
      <c r="D35" s="531">
        <v>-1942168</v>
      </c>
      <c r="E35" s="531">
        <v>20508716</v>
      </c>
      <c r="F35" s="522">
        <v>10373678</v>
      </c>
      <c r="G35" s="525">
        <v>-977963</v>
      </c>
      <c r="H35" s="522">
        <v>9395715</v>
      </c>
      <c r="I35" s="522">
        <v>2916709</v>
      </c>
      <c r="J35" s="531">
        <v>-99954</v>
      </c>
      <c r="K35" s="531">
        <v>2816755</v>
      </c>
      <c r="L35" s="522">
        <v>241655</v>
      </c>
      <c r="M35" s="568">
        <v>862671</v>
      </c>
      <c r="N35" s="568">
        <v>95746</v>
      </c>
      <c r="O35" s="525">
        <v>958417</v>
      </c>
      <c r="P35" s="522">
        <v>33921258</v>
      </c>
      <c r="Q35" s="531">
        <v>32962841</v>
      </c>
      <c r="R35" s="531"/>
      <c r="S35" s="516"/>
    </row>
    <row r="36" spans="1:19">
      <c r="A36" s="491">
        <v>2009</v>
      </c>
      <c r="B36" s="491">
        <v>3</v>
      </c>
      <c r="C36" s="522">
        <v>18984639</v>
      </c>
      <c r="D36" s="531">
        <v>1271650</v>
      </c>
      <c r="E36" s="531">
        <v>20256289</v>
      </c>
      <c r="F36" s="522">
        <v>10009601</v>
      </c>
      <c r="G36" s="525">
        <v>405034</v>
      </c>
      <c r="H36" s="522">
        <v>10414635</v>
      </c>
      <c r="I36" s="522">
        <v>2879547</v>
      </c>
      <c r="J36" s="531">
        <v>64976</v>
      </c>
      <c r="K36" s="531">
        <v>2944523</v>
      </c>
      <c r="L36" s="522">
        <v>242484</v>
      </c>
      <c r="M36" s="568">
        <v>862671</v>
      </c>
      <c r="N36" s="568">
        <v>95746</v>
      </c>
      <c r="O36" s="525">
        <v>958417</v>
      </c>
      <c r="P36" s="522">
        <v>34816348</v>
      </c>
      <c r="Q36" s="531">
        <v>33857931</v>
      </c>
      <c r="R36" s="531"/>
      <c r="S36" s="516"/>
    </row>
    <row r="37" spans="1:19">
      <c r="A37" s="491">
        <v>2009</v>
      </c>
      <c r="B37" s="491">
        <v>4</v>
      </c>
      <c r="C37" s="522">
        <v>18571936</v>
      </c>
      <c r="D37" s="531">
        <v>892549</v>
      </c>
      <c r="E37" s="531">
        <v>19464485</v>
      </c>
      <c r="F37" s="522">
        <v>10142987</v>
      </c>
      <c r="G37" s="525">
        <v>439819</v>
      </c>
      <c r="H37" s="522">
        <v>10582806</v>
      </c>
      <c r="I37" s="522">
        <v>3090236</v>
      </c>
      <c r="J37" s="531">
        <v>43158</v>
      </c>
      <c r="K37" s="531">
        <v>3133394</v>
      </c>
      <c r="L37" s="522">
        <v>243312</v>
      </c>
      <c r="M37" s="568">
        <v>862671</v>
      </c>
      <c r="N37" s="568">
        <v>95746</v>
      </c>
      <c r="O37" s="525">
        <v>958417</v>
      </c>
      <c r="P37" s="522">
        <v>34382414</v>
      </c>
      <c r="Q37" s="531">
        <v>33423997</v>
      </c>
      <c r="R37" s="531"/>
      <c r="S37" s="516"/>
    </row>
    <row r="38" spans="1:19">
      <c r="A38" s="491">
        <v>2009</v>
      </c>
      <c r="B38" s="491">
        <v>5</v>
      </c>
      <c r="C38" s="522">
        <v>19960292</v>
      </c>
      <c r="D38" s="531">
        <v>2964536</v>
      </c>
      <c r="E38" s="531">
        <v>22924828</v>
      </c>
      <c r="F38" s="522">
        <v>10732543</v>
      </c>
      <c r="G38" s="525">
        <v>1462263</v>
      </c>
      <c r="H38" s="522">
        <v>12194806</v>
      </c>
      <c r="I38" s="522">
        <v>3251379</v>
      </c>
      <c r="J38" s="531">
        <v>188646</v>
      </c>
      <c r="K38" s="531">
        <v>3440025</v>
      </c>
      <c r="L38" s="522">
        <v>244140</v>
      </c>
      <c r="M38" s="568">
        <v>862671</v>
      </c>
      <c r="N38" s="568">
        <v>95746</v>
      </c>
      <c r="O38" s="525">
        <v>958417</v>
      </c>
      <c r="P38" s="522">
        <v>39762216</v>
      </c>
      <c r="Q38" s="531">
        <v>38803799</v>
      </c>
      <c r="R38" s="531"/>
      <c r="S38" s="516"/>
    </row>
    <row r="39" spans="1:19">
      <c r="A39" s="491">
        <v>2009</v>
      </c>
      <c r="B39" s="491">
        <v>6</v>
      </c>
      <c r="C39" s="522">
        <v>25647723</v>
      </c>
      <c r="D39" s="531">
        <v>604778</v>
      </c>
      <c r="E39" s="531">
        <v>26252501</v>
      </c>
      <c r="F39" s="522">
        <v>12085755</v>
      </c>
      <c r="G39" s="525">
        <v>267543</v>
      </c>
      <c r="H39" s="522">
        <v>12353298</v>
      </c>
      <c r="I39" s="522">
        <v>4038726</v>
      </c>
      <c r="J39" s="531">
        <v>28425</v>
      </c>
      <c r="K39" s="531">
        <v>4067151</v>
      </c>
      <c r="L39" s="522">
        <v>244969</v>
      </c>
      <c r="M39" s="568">
        <v>862671</v>
      </c>
      <c r="N39" s="568">
        <v>95746</v>
      </c>
      <c r="O39" s="525">
        <v>958417</v>
      </c>
      <c r="P39" s="522">
        <v>43876336</v>
      </c>
      <c r="Q39" s="531">
        <v>42917919</v>
      </c>
      <c r="R39" s="531"/>
      <c r="S39" s="516"/>
    </row>
    <row r="40" spans="1:19">
      <c r="A40" s="491">
        <v>2009</v>
      </c>
      <c r="B40" s="491">
        <v>7</v>
      </c>
      <c r="C40" s="522">
        <v>28766124</v>
      </c>
      <c r="D40" s="531">
        <v>596746</v>
      </c>
      <c r="E40" s="531">
        <v>29362870</v>
      </c>
      <c r="F40" s="522">
        <v>12527969</v>
      </c>
      <c r="G40" s="525">
        <v>280660</v>
      </c>
      <c r="H40" s="522">
        <v>12808629</v>
      </c>
      <c r="I40" s="522">
        <v>4007962</v>
      </c>
      <c r="J40" s="531">
        <v>5529</v>
      </c>
      <c r="K40" s="531">
        <v>4013491</v>
      </c>
      <c r="L40" s="522">
        <v>245797</v>
      </c>
      <c r="M40" s="568">
        <v>862671</v>
      </c>
      <c r="N40" s="568">
        <v>95746</v>
      </c>
      <c r="O40" s="525">
        <v>958417</v>
      </c>
      <c r="P40" s="522">
        <v>47389204</v>
      </c>
      <c r="Q40" s="531">
        <v>46430787</v>
      </c>
      <c r="R40" s="531"/>
      <c r="S40" s="516"/>
    </row>
    <row r="41" spans="1:19">
      <c r="A41" s="491">
        <v>2009</v>
      </c>
      <c r="B41" s="491">
        <v>8</v>
      </c>
      <c r="C41" s="522">
        <v>30041860</v>
      </c>
      <c r="D41" s="531">
        <v>217413</v>
      </c>
      <c r="E41" s="531">
        <v>30259273</v>
      </c>
      <c r="F41" s="522">
        <v>12902438</v>
      </c>
      <c r="G41" s="525">
        <v>68295</v>
      </c>
      <c r="H41" s="522">
        <v>12970733</v>
      </c>
      <c r="I41" s="522">
        <v>4379205</v>
      </c>
      <c r="J41" s="531">
        <v>26529</v>
      </c>
      <c r="K41" s="531">
        <v>4405734</v>
      </c>
      <c r="L41" s="522">
        <v>246626</v>
      </c>
      <c r="M41" s="568">
        <v>862671</v>
      </c>
      <c r="N41" s="568">
        <v>95746</v>
      </c>
      <c r="O41" s="525">
        <v>958417</v>
      </c>
      <c r="P41" s="522">
        <v>48840783</v>
      </c>
      <c r="Q41" s="531">
        <v>47882366</v>
      </c>
      <c r="R41" s="531"/>
      <c r="S41" s="516"/>
    </row>
    <row r="42" spans="1:19">
      <c r="A42" s="491">
        <v>2009</v>
      </c>
      <c r="B42" s="491">
        <v>9</v>
      </c>
      <c r="C42" s="522">
        <v>27373996</v>
      </c>
      <c r="D42" s="531">
        <v>-2707944</v>
      </c>
      <c r="E42" s="531">
        <v>24666052</v>
      </c>
      <c r="F42" s="522">
        <v>12459942</v>
      </c>
      <c r="G42" s="525">
        <v>-1061987</v>
      </c>
      <c r="H42" s="522">
        <v>11397955</v>
      </c>
      <c r="I42" s="522">
        <v>3816058</v>
      </c>
      <c r="J42" s="531">
        <v>-107568</v>
      </c>
      <c r="K42" s="531">
        <v>3708490</v>
      </c>
      <c r="L42" s="522">
        <v>247454</v>
      </c>
      <c r="M42" s="568">
        <v>862671</v>
      </c>
      <c r="N42" s="568">
        <v>95746</v>
      </c>
      <c r="O42" s="525">
        <v>958417</v>
      </c>
      <c r="P42" s="522">
        <v>40978368</v>
      </c>
      <c r="Q42" s="531">
        <v>40019951</v>
      </c>
      <c r="R42" s="531"/>
      <c r="S42" s="516"/>
    </row>
    <row r="43" spans="1:19">
      <c r="A43" s="491">
        <v>2009</v>
      </c>
      <c r="B43" s="491">
        <v>10</v>
      </c>
      <c r="C43" s="522">
        <v>22404040</v>
      </c>
      <c r="D43" s="531">
        <v>-1314461</v>
      </c>
      <c r="E43" s="531">
        <v>21089579</v>
      </c>
      <c r="F43" s="522">
        <v>11471758</v>
      </c>
      <c r="G43" s="525">
        <v>-541169</v>
      </c>
      <c r="H43" s="522">
        <v>10930589</v>
      </c>
      <c r="I43" s="522">
        <v>3274126</v>
      </c>
      <c r="J43" s="531">
        <v>-85516</v>
      </c>
      <c r="K43" s="531">
        <v>3188610</v>
      </c>
      <c r="L43" s="522">
        <v>248282</v>
      </c>
      <c r="M43" s="568">
        <v>862671</v>
      </c>
      <c r="N43" s="568">
        <v>95746</v>
      </c>
      <c r="O43" s="525">
        <v>958417</v>
      </c>
      <c r="P43" s="522">
        <v>36415477</v>
      </c>
      <c r="Q43" s="531">
        <v>35457060</v>
      </c>
      <c r="R43" s="531"/>
      <c r="S43" s="516"/>
    </row>
    <row r="44" spans="1:19">
      <c r="A44" s="491">
        <v>2009</v>
      </c>
      <c r="B44" s="491">
        <v>11</v>
      </c>
      <c r="C44" s="522">
        <v>19285485</v>
      </c>
      <c r="D44" s="531">
        <v>-749751</v>
      </c>
      <c r="E44" s="531">
        <v>18535734</v>
      </c>
      <c r="F44" s="522">
        <v>10426746</v>
      </c>
      <c r="G44" s="525">
        <v>-209824</v>
      </c>
      <c r="H44" s="522">
        <v>10216922</v>
      </c>
      <c r="I44" s="522">
        <v>2989078</v>
      </c>
      <c r="J44" s="531">
        <v>-29309</v>
      </c>
      <c r="K44" s="531">
        <v>2959769</v>
      </c>
      <c r="L44" s="522">
        <v>249111</v>
      </c>
      <c r="M44" s="568">
        <v>862671</v>
      </c>
      <c r="N44" s="568">
        <v>95746</v>
      </c>
      <c r="O44" s="525">
        <v>958417</v>
      </c>
      <c r="P44" s="522">
        <v>32919953</v>
      </c>
      <c r="Q44" s="531">
        <v>31961536</v>
      </c>
      <c r="R44" s="531"/>
      <c r="S44" s="516"/>
    </row>
    <row r="45" spans="1:19">
      <c r="A45" s="491">
        <v>2009</v>
      </c>
      <c r="B45" s="491">
        <v>12</v>
      </c>
      <c r="C45" s="522">
        <v>20799915</v>
      </c>
      <c r="D45" s="531">
        <v>1240450</v>
      </c>
      <c r="E45" s="531">
        <v>22040365</v>
      </c>
      <c r="F45" s="522">
        <v>10444441</v>
      </c>
      <c r="G45" s="525">
        <v>676585</v>
      </c>
      <c r="H45" s="522">
        <v>11121026</v>
      </c>
      <c r="I45" s="522">
        <v>2972232</v>
      </c>
      <c r="J45" s="531">
        <v>50402</v>
      </c>
      <c r="K45" s="531">
        <v>3022634</v>
      </c>
      <c r="L45" s="522">
        <v>249939</v>
      </c>
      <c r="M45" s="568">
        <v>862671</v>
      </c>
      <c r="N45" s="568">
        <v>95746</v>
      </c>
      <c r="O45" s="525">
        <v>958417</v>
      </c>
      <c r="P45" s="522">
        <v>37392381</v>
      </c>
      <c r="Q45" s="531">
        <v>36433964</v>
      </c>
      <c r="R45" s="531"/>
      <c r="S45" s="516"/>
    </row>
    <row r="46" spans="1:19">
      <c r="B46" s="492" t="s">
        <v>112</v>
      </c>
      <c r="C46" s="525">
        <v>279104564</v>
      </c>
      <c r="D46" s="513">
        <v>-14872</v>
      </c>
      <c r="E46" s="513">
        <v>279089692</v>
      </c>
      <c r="F46" s="525">
        <v>134118279</v>
      </c>
      <c r="G46" s="513">
        <v>477571</v>
      </c>
      <c r="H46" s="531">
        <v>134595850</v>
      </c>
      <c r="I46" s="525">
        <v>40536418</v>
      </c>
      <c r="J46" s="513">
        <v>58701</v>
      </c>
      <c r="K46" s="513">
        <v>40595119</v>
      </c>
      <c r="L46" s="525">
        <v>2944596</v>
      </c>
      <c r="M46" s="531">
        <v>10352052</v>
      </c>
      <c r="N46" s="531">
        <v>1148952</v>
      </c>
      <c r="O46" s="531">
        <v>11501004</v>
      </c>
      <c r="P46" s="531">
        <v>468726261</v>
      </c>
      <c r="Q46" s="531">
        <v>457225257</v>
      </c>
      <c r="R46" s="531"/>
      <c r="S46" s="516"/>
    </row>
    <row r="47" spans="1:19">
      <c r="A47" s="491">
        <v>2010</v>
      </c>
      <c r="B47" s="491">
        <v>1</v>
      </c>
      <c r="C47" s="522">
        <v>25451202</v>
      </c>
      <c r="D47" s="531">
        <v>-1132971</v>
      </c>
      <c r="E47" s="531">
        <v>24318231</v>
      </c>
      <c r="F47" s="522">
        <v>10773013</v>
      </c>
      <c r="G47" s="525">
        <v>-327489</v>
      </c>
      <c r="H47" s="522">
        <v>10445524</v>
      </c>
      <c r="I47" s="522">
        <v>2954504</v>
      </c>
      <c r="J47" s="531">
        <v>-23901</v>
      </c>
      <c r="K47" s="531">
        <v>2930603</v>
      </c>
      <c r="L47" s="522">
        <v>250818</v>
      </c>
      <c r="M47" s="568">
        <v>873003</v>
      </c>
      <c r="N47" s="568">
        <v>97641</v>
      </c>
      <c r="O47" s="525">
        <v>970644</v>
      </c>
      <c r="P47" s="522">
        <v>38915820</v>
      </c>
      <c r="Q47" s="531">
        <v>37945176</v>
      </c>
      <c r="R47" s="531"/>
      <c r="S47" s="516"/>
    </row>
    <row r="48" spans="1:19">
      <c r="A48" s="491">
        <v>2010</v>
      </c>
      <c r="B48" s="491">
        <v>2</v>
      </c>
      <c r="C48" s="522">
        <v>23181020</v>
      </c>
      <c r="D48" s="531">
        <v>-2010113</v>
      </c>
      <c r="E48" s="531">
        <v>21170907</v>
      </c>
      <c r="F48" s="522">
        <v>10664448</v>
      </c>
      <c r="G48" s="525">
        <v>-999954</v>
      </c>
      <c r="H48" s="522">
        <v>9664494</v>
      </c>
      <c r="I48" s="522">
        <v>2951628</v>
      </c>
      <c r="J48" s="531">
        <v>-104099</v>
      </c>
      <c r="K48" s="531">
        <v>2847529</v>
      </c>
      <c r="L48" s="522">
        <v>251697</v>
      </c>
      <c r="M48" s="568">
        <v>873003</v>
      </c>
      <c r="N48" s="568">
        <v>97641</v>
      </c>
      <c r="O48" s="525">
        <v>970644</v>
      </c>
      <c r="P48" s="522">
        <v>34905271</v>
      </c>
      <c r="Q48" s="531">
        <v>33934627</v>
      </c>
      <c r="R48" s="531"/>
      <c r="S48" s="516"/>
    </row>
    <row r="49" spans="1:19">
      <c r="A49" s="491">
        <v>2010</v>
      </c>
      <c r="B49" s="491">
        <v>3</v>
      </c>
      <c r="C49" s="522">
        <v>19444021</v>
      </c>
      <c r="D49" s="531">
        <v>1301932</v>
      </c>
      <c r="E49" s="531">
        <v>20745953</v>
      </c>
      <c r="F49" s="522">
        <v>10174665</v>
      </c>
      <c r="G49" s="525">
        <v>394774</v>
      </c>
      <c r="H49" s="522">
        <v>10569439</v>
      </c>
      <c r="I49" s="522">
        <v>2910108</v>
      </c>
      <c r="J49" s="531">
        <v>67714</v>
      </c>
      <c r="K49" s="531">
        <v>2977822</v>
      </c>
      <c r="L49" s="522">
        <v>252576</v>
      </c>
      <c r="M49" s="568">
        <v>873003</v>
      </c>
      <c r="N49" s="568">
        <v>97641</v>
      </c>
      <c r="O49" s="525">
        <v>970644</v>
      </c>
      <c r="P49" s="522">
        <v>35516434</v>
      </c>
      <c r="Q49" s="531">
        <v>34545790</v>
      </c>
      <c r="R49" s="531"/>
      <c r="S49" s="516"/>
    </row>
    <row r="50" spans="1:19">
      <c r="A50" s="491">
        <v>2010</v>
      </c>
      <c r="B50" s="491">
        <v>4</v>
      </c>
      <c r="C50" s="522">
        <v>19029049</v>
      </c>
      <c r="D50" s="531">
        <v>878993</v>
      </c>
      <c r="E50" s="531">
        <v>19908042</v>
      </c>
      <c r="F50" s="522">
        <v>10317937</v>
      </c>
      <c r="G50" s="525">
        <v>425421</v>
      </c>
      <c r="H50" s="522">
        <v>10743358</v>
      </c>
      <c r="I50" s="522">
        <v>3122695</v>
      </c>
      <c r="J50" s="531">
        <v>41666</v>
      </c>
      <c r="K50" s="531">
        <v>3164361</v>
      </c>
      <c r="L50" s="522">
        <v>253456</v>
      </c>
      <c r="M50" s="568">
        <v>873003</v>
      </c>
      <c r="N50" s="568">
        <v>97641</v>
      </c>
      <c r="O50" s="525">
        <v>970644</v>
      </c>
      <c r="P50" s="522">
        <v>35039861</v>
      </c>
      <c r="Q50" s="531">
        <v>34069217</v>
      </c>
      <c r="R50" s="531"/>
      <c r="S50" s="516"/>
    </row>
    <row r="51" spans="1:19">
      <c r="A51" s="491">
        <v>2010</v>
      </c>
      <c r="B51" s="491">
        <v>5</v>
      </c>
      <c r="C51" s="522">
        <v>20890513</v>
      </c>
      <c r="D51" s="531">
        <v>3134413</v>
      </c>
      <c r="E51" s="531">
        <v>24024926</v>
      </c>
      <c r="F51" s="522">
        <v>11189124</v>
      </c>
      <c r="G51" s="525">
        <v>1500947</v>
      </c>
      <c r="H51" s="522">
        <v>12690071</v>
      </c>
      <c r="I51" s="522">
        <v>3300447</v>
      </c>
      <c r="J51" s="531">
        <v>192121</v>
      </c>
      <c r="K51" s="531">
        <v>3492568</v>
      </c>
      <c r="L51" s="522">
        <v>254335</v>
      </c>
      <c r="M51" s="568">
        <v>873003</v>
      </c>
      <c r="N51" s="568">
        <v>97641</v>
      </c>
      <c r="O51" s="525">
        <v>970644</v>
      </c>
      <c r="P51" s="522">
        <v>41432544</v>
      </c>
      <c r="Q51" s="531">
        <v>40461900</v>
      </c>
      <c r="R51" s="531"/>
      <c r="S51" s="516"/>
    </row>
    <row r="52" spans="1:19">
      <c r="A52" s="491">
        <v>2010</v>
      </c>
      <c r="B52" s="491">
        <v>6</v>
      </c>
      <c r="C52" s="522">
        <v>26296308</v>
      </c>
      <c r="D52" s="531">
        <v>622389</v>
      </c>
      <c r="E52" s="531">
        <v>26918697</v>
      </c>
      <c r="F52" s="522">
        <v>12340155</v>
      </c>
      <c r="G52" s="525">
        <v>266041</v>
      </c>
      <c r="H52" s="522">
        <v>12606196</v>
      </c>
      <c r="I52" s="522">
        <v>4081598</v>
      </c>
      <c r="J52" s="531">
        <v>28454</v>
      </c>
      <c r="K52" s="531">
        <v>4110052</v>
      </c>
      <c r="L52" s="522">
        <v>255214</v>
      </c>
      <c r="M52" s="568">
        <v>873003</v>
      </c>
      <c r="N52" s="568">
        <v>97641</v>
      </c>
      <c r="O52" s="525">
        <v>970644</v>
      </c>
      <c r="P52" s="522">
        <v>44860803</v>
      </c>
      <c r="Q52" s="531">
        <v>43890159</v>
      </c>
      <c r="R52" s="531"/>
      <c r="S52" s="516"/>
    </row>
    <row r="53" spans="1:19">
      <c r="A53" s="491">
        <v>2010</v>
      </c>
      <c r="B53" s="491">
        <v>7</v>
      </c>
      <c r="C53" s="522">
        <v>29562233</v>
      </c>
      <c r="D53" s="531">
        <v>618926</v>
      </c>
      <c r="E53" s="531">
        <v>30181159</v>
      </c>
      <c r="F53" s="522">
        <v>12835017</v>
      </c>
      <c r="G53" s="525">
        <v>288760</v>
      </c>
      <c r="H53" s="522">
        <v>13123777</v>
      </c>
      <c r="I53" s="522">
        <v>4053926</v>
      </c>
      <c r="J53" s="531">
        <v>3831</v>
      </c>
      <c r="K53" s="531">
        <v>4057757</v>
      </c>
      <c r="L53" s="522">
        <v>256093</v>
      </c>
      <c r="M53" s="568">
        <v>873003</v>
      </c>
      <c r="N53" s="568">
        <v>97641</v>
      </c>
      <c r="O53" s="525">
        <v>970644</v>
      </c>
      <c r="P53" s="522">
        <v>48589430</v>
      </c>
      <c r="Q53" s="531">
        <v>47618786</v>
      </c>
      <c r="R53" s="531"/>
      <c r="S53" s="516"/>
    </row>
    <row r="54" spans="1:19">
      <c r="A54" s="491">
        <v>2010</v>
      </c>
      <c r="B54" s="491">
        <v>8</v>
      </c>
      <c r="C54" s="522">
        <v>30721478</v>
      </c>
      <c r="D54" s="531">
        <v>225536</v>
      </c>
      <c r="E54" s="531">
        <v>30947014</v>
      </c>
      <c r="F54" s="522">
        <v>13145247</v>
      </c>
      <c r="G54" s="525">
        <v>76045</v>
      </c>
      <c r="H54" s="522">
        <v>13221292</v>
      </c>
      <c r="I54" s="522">
        <v>4424206</v>
      </c>
      <c r="J54" s="531">
        <v>29265</v>
      </c>
      <c r="K54" s="531">
        <v>4453471</v>
      </c>
      <c r="L54" s="522">
        <v>256972</v>
      </c>
      <c r="M54" s="568">
        <v>873003</v>
      </c>
      <c r="N54" s="568">
        <v>97641</v>
      </c>
      <c r="O54" s="525">
        <v>970644</v>
      </c>
      <c r="P54" s="522">
        <v>49849393</v>
      </c>
      <c r="Q54" s="531">
        <v>48878749</v>
      </c>
      <c r="R54" s="531"/>
      <c r="S54" s="516"/>
    </row>
    <row r="55" spans="1:19">
      <c r="A55" s="491">
        <v>2010</v>
      </c>
      <c r="B55" s="491">
        <v>9</v>
      </c>
      <c r="C55" s="522">
        <v>28025398</v>
      </c>
      <c r="D55" s="531">
        <v>-2773937</v>
      </c>
      <c r="E55" s="531">
        <v>25251461</v>
      </c>
      <c r="F55" s="522">
        <v>12701523</v>
      </c>
      <c r="G55" s="525">
        <v>-1059991</v>
      </c>
      <c r="H55" s="522">
        <v>11641532</v>
      </c>
      <c r="I55" s="522">
        <v>3851157</v>
      </c>
      <c r="J55" s="531">
        <v>-106235</v>
      </c>
      <c r="K55" s="531">
        <v>3744922</v>
      </c>
      <c r="L55" s="522">
        <v>257851</v>
      </c>
      <c r="M55" s="568">
        <v>873003</v>
      </c>
      <c r="N55" s="568">
        <v>97641</v>
      </c>
      <c r="O55" s="525">
        <v>970644</v>
      </c>
      <c r="P55" s="522">
        <v>41866410</v>
      </c>
      <c r="Q55" s="531">
        <v>40895766</v>
      </c>
      <c r="R55" s="531"/>
      <c r="S55" s="516"/>
    </row>
    <row r="56" spans="1:19">
      <c r="A56" s="491">
        <v>2010</v>
      </c>
      <c r="B56" s="491">
        <v>10</v>
      </c>
      <c r="C56" s="522">
        <v>22974252</v>
      </c>
      <c r="D56" s="531">
        <v>-1345464</v>
      </c>
      <c r="E56" s="531">
        <v>21628788</v>
      </c>
      <c r="F56" s="522">
        <v>11702513</v>
      </c>
      <c r="G56" s="525">
        <v>-527199</v>
      </c>
      <c r="H56" s="522">
        <v>11175314</v>
      </c>
      <c r="I56" s="522">
        <v>3299817</v>
      </c>
      <c r="J56" s="531">
        <v>-86794</v>
      </c>
      <c r="K56" s="531">
        <v>3213023</v>
      </c>
      <c r="L56" s="522">
        <v>258730</v>
      </c>
      <c r="M56" s="568">
        <v>873003</v>
      </c>
      <c r="N56" s="568">
        <v>97641</v>
      </c>
      <c r="O56" s="525">
        <v>970644</v>
      </c>
      <c r="P56" s="522">
        <v>37246499</v>
      </c>
      <c r="Q56" s="531">
        <v>36275855</v>
      </c>
      <c r="R56" s="531"/>
      <c r="S56" s="516"/>
    </row>
    <row r="57" spans="1:19">
      <c r="A57" s="491">
        <v>2010</v>
      </c>
      <c r="B57" s="491">
        <v>11</v>
      </c>
      <c r="C57" s="522">
        <v>19736143</v>
      </c>
      <c r="D57" s="531">
        <v>-747796</v>
      </c>
      <c r="E57" s="531">
        <v>18988347</v>
      </c>
      <c r="F57" s="522">
        <v>10584017</v>
      </c>
      <c r="G57" s="525">
        <v>-197917</v>
      </c>
      <c r="H57" s="522">
        <v>10386100</v>
      </c>
      <c r="I57" s="522">
        <v>3011135</v>
      </c>
      <c r="J57" s="531">
        <v>-29069</v>
      </c>
      <c r="K57" s="531">
        <v>2982066</v>
      </c>
      <c r="L57" s="522">
        <v>259609</v>
      </c>
      <c r="M57" s="568">
        <v>873003</v>
      </c>
      <c r="N57" s="568">
        <v>97641</v>
      </c>
      <c r="O57" s="525">
        <v>970644</v>
      </c>
      <c r="P57" s="522">
        <v>33586766</v>
      </c>
      <c r="Q57" s="531">
        <v>32616122</v>
      </c>
      <c r="R57" s="531"/>
      <c r="S57" s="516"/>
    </row>
    <row r="58" spans="1:19">
      <c r="A58" s="491">
        <v>2010</v>
      </c>
      <c r="B58" s="491">
        <v>12</v>
      </c>
      <c r="C58" s="522">
        <v>21197917</v>
      </c>
      <c r="D58" s="531">
        <v>1280544</v>
      </c>
      <c r="E58" s="531">
        <v>22478461</v>
      </c>
      <c r="F58" s="522">
        <v>10547458</v>
      </c>
      <c r="G58" s="525">
        <v>676617</v>
      </c>
      <c r="H58" s="522">
        <v>11224075</v>
      </c>
      <c r="I58" s="522">
        <v>2991610</v>
      </c>
      <c r="J58" s="531">
        <v>48403</v>
      </c>
      <c r="K58" s="531">
        <v>3040013</v>
      </c>
      <c r="L58" s="522">
        <v>260488</v>
      </c>
      <c r="M58" s="568">
        <v>873003</v>
      </c>
      <c r="N58" s="568">
        <v>97641</v>
      </c>
      <c r="O58" s="525">
        <v>970644</v>
      </c>
      <c r="P58" s="522">
        <v>37973681</v>
      </c>
      <c r="Q58" s="531">
        <v>37003037</v>
      </c>
      <c r="R58" s="531"/>
      <c r="S58" s="516"/>
    </row>
    <row r="59" spans="1:19">
      <c r="B59" s="492" t="s">
        <v>112</v>
      </c>
      <c r="C59" s="525">
        <v>286509534</v>
      </c>
      <c r="D59" s="513">
        <v>52452</v>
      </c>
      <c r="E59" s="513">
        <v>286561986</v>
      </c>
      <c r="F59" s="525">
        <v>136975117</v>
      </c>
      <c r="G59" s="513">
        <v>516055</v>
      </c>
      <c r="H59" s="531">
        <v>137491172</v>
      </c>
      <c r="I59" s="525">
        <v>40952831</v>
      </c>
      <c r="J59" s="513">
        <v>61356</v>
      </c>
      <c r="K59" s="513">
        <v>41014187</v>
      </c>
      <c r="L59" s="525">
        <v>3067839</v>
      </c>
      <c r="M59" s="531">
        <v>10476036</v>
      </c>
      <c r="N59" s="531">
        <v>1171692</v>
      </c>
      <c r="O59" s="531">
        <v>11647728</v>
      </c>
      <c r="P59" s="531">
        <v>479782912</v>
      </c>
      <c r="Q59" s="531">
        <v>468135184</v>
      </c>
      <c r="R59" s="531"/>
      <c r="S59" s="516"/>
    </row>
    <row r="60" spans="1:19">
      <c r="A60" s="491">
        <v>2011</v>
      </c>
      <c r="B60" s="491">
        <v>1</v>
      </c>
      <c r="C60" s="522">
        <v>25965281</v>
      </c>
      <c r="D60" s="531">
        <v>-1152880</v>
      </c>
      <c r="E60" s="531">
        <v>24812401</v>
      </c>
      <c r="F60" s="522">
        <v>10915211</v>
      </c>
      <c r="G60" s="525">
        <v>-312393</v>
      </c>
      <c r="H60" s="522">
        <v>10602818</v>
      </c>
      <c r="I60" s="522">
        <v>2952817</v>
      </c>
      <c r="J60" s="531">
        <v>-19978</v>
      </c>
      <c r="K60" s="531">
        <v>2932839</v>
      </c>
      <c r="L60" s="522">
        <v>261414</v>
      </c>
      <c r="M60" s="568">
        <v>914937</v>
      </c>
      <c r="N60" s="568">
        <v>102581</v>
      </c>
      <c r="O60" s="525">
        <v>1017518</v>
      </c>
      <c r="P60" s="522">
        <v>39626990</v>
      </c>
      <c r="Q60" s="531">
        <v>38609472</v>
      </c>
      <c r="R60" s="531"/>
      <c r="S60" s="516"/>
    </row>
    <row r="61" spans="1:19">
      <c r="A61" s="491">
        <v>2011</v>
      </c>
      <c r="B61" s="491">
        <v>2</v>
      </c>
      <c r="C61" s="522">
        <v>23678764</v>
      </c>
      <c r="D61" s="531">
        <v>-2051791</v>
      </c>
      <c r="E61" s="531">
        <v>21626973</v>
      </c>
      <c r="F61" s="522">
        <v>10827655</v>
      </c>
      <c r="G61" s="525">
        <v>-1010807</v>
      </c>
      <c r="H61" s="522">
        <v>9816848</v>
      </c>
      <c r="I61" s="522">
        <v>2954374</v>
      </c>
      <c r="J61" s="531">
        <v>-107214</v>
      </c>
      <c r="K61" s="531">
        <v>2847160</v>
      </c>
      <c r="L61" s="522">
        <v>262339</v>
      </c>
      <c r="M61" s="568">
        <v>914937</v>
      </c>
      <c r="N61" s="568">
        <v>102581</v>
      </c>
      <c r="O61" s="525">
        <v>1017518</v>
      </c>
      <c r="P61" s="522">
        <v>35570838</v>
      </c>
      <c r="Q61" s="531">
        <v>34553320</v>
      </c>
      <c r="R61" s="531"/>
      <c r="S61" s="516"/>
    </row>
    <row r="62" spans="1:19">
      <c r="A62" s="491">
        <v>2011</v>
      </c>
      <c r="B62" s="491">
        <v>3</v>
      </c>
      <c r="C62" s="522">
        <v>19868388</v>
      </c>
      <c r="D62" s="531">
        <v>1301443</v>
      </c>
      <c r="E62" s="531">
        <v>21169831</v>
      </c>
      <c r="F62" s="522">
        <v>10332883</v>
      </c>
      <c r="G62" s="525">
        <v>369193</v>
      </c>
      <c r="H62" s="522">
        <v>10702076</v>
      </c>
      <c r="I62" s="522">
        <v>2914394</v>
      </c>
      <c r="J62" s="531">
        <v>70005</v>
      </c>
      <c r="K62" s="531">
        <v>2984399</v>
      </c>
      <c r="L62" s="522">
        <v>263265</v>
      </c>
      <c r="M62" s="568">
        <v>914937</v>
      </c>
      <c r="N62" s="568">
        <v>102581</v>
      </c>
      <c r="O62" s="525">
        <v>1017518</v>
      </c>
      <c r="P62" s="522">
        <v>36137089</v>
      </c>
      <c r="Q62" s="531">
        <v>35119571</v>
      </c>
      <c r="R62" s="531"/>
      <c r="S62" s="516"/>
    </row>
    <row r="63" spans="1:19">
      <c r="A63" s="491">
        <v>2011</v>
      </c>
      <c r="B63" s="491">
        <v>4</v>
      </c>
      <c r="C63" s="522">
        <v>19700973</v>
      </c>
      <c r="D63" s="531">
        <v>947184</v>
      </c>
      <c r="E63" s="531">
        <v>20648157</v>
      </c>
      <c r="F63" s="522">
        <v>10642751</v>
      </c>
      <c r="G63" s="525">
        <v>437396</v>
      </c>
      <c r="H63" s="522">
        <v>11080147</v>
      </c>
      <c r="I63" s="522">
        <v>3135874</v>
      </c>
      <c r="J63" s="531">
        <v>39226</v>
      </c>
      <c r="K63" s="531">
        <v>3175100</v>
      </c>
      <c r="L63" s="522">
        <v>264190</v>
      </c>
      <c r="M63" s="568">
        <v>914937</v>
      </c>
      <c r="N63" s="568">
        <v>102581</v>
      </c>
      <c r="O63" s="525">
        <v>1017518</v>
      </c>
      <c r="P63" s="522">
        <v>36185112</v>
      </c>
      <c r="Q63" s="531">
        <v>35167594</v>
      </c>
      <c r="R63" s="531"/>
      <c r="S63" s="516"/>
    </row>
    <row r="64" spans="1:19">
      <c r="A64" s="491">
        <v>2011</v>
      </c>
      <c r="B64" s="491">
        <v>5</v>
      </c>
      <c r="C64" s="522">
        <v>21119992</v>
      </c>
      <c r="D64" s="531">
        <v>3161561</v>
      </c>
      <c r="E64" s="531">
        <v>24281553</v>
      </c>
      <c r="F64" s="522">
        <v>11253067</v>
      </c>
      <c r="G64" s="525">
        <v>1482923</v>
      </c>
      <c r="H64" s="522">
        <v>12735990</v>
      </c>
      <c r="I64" s="522">
        <v>3298969</v>
      </c>
      <c r="J64" s="531">
        <v>195144</v>
      </c>
      <c r="K64" s="531">
        <v>3494113</v>
      </c>
      <c r="L64" s="522">
        <v>265116</v>
      </c>
      <c r="M64" s="568">
        <v>914937</v>
      </c>
      <c r="N64" s="568">
        <v>102581</v>
      </c>
      <c r="O64" s="525">
        <v>1017518</v>
      </c>
      <c r="P64" s="522">
        <v>41794290</v>
      </c>
      <c r="Q64" s="531">
        <v>40776772</v>
      </c>
      <c r="R64" s="531"/>
      <c r="S64" s="516"/>
    </row>
    <row r="65" spans="1:19">
      <c r="A65" s="491">
        <v>2011</v>
      </c>
      <c r="B65" s="491">
        <v>6</v>
      </c>
      <c r="C65" s="522">
        <v>26854470</v>
      </c>
      <c r="D65" s="531">
        <v>630687</v>
      </c>
      <c r="E65" s="531">
        <v>27485157</v>
      </c>
      <c r="F65" s="522">
        <v>12563120</v>
      </c>
      <c r="G65" s="525">
        <v>260923</v>
      </c>
      <c r="H65" s="522">
        <v>12824043</v>
      </c>
      <c r="I65" s="522">
        <v>4084320</v>
      </c>
      <c r="J65" s="531">
        <v>28227</v>
      </c>
      <c r="K65" s="531">
        <v>4112547</v>
      </c>
      <c r="L65" s="522">
        <v>266041</v>
      </c>
      <c r="M65" s="568">
        <v>914937</v>
      </c>
      <c r="N65" s="568">
        <v>102581</v>
      </c>
      <c r="O65" s="525">
        <v>1017518</v>
      </c>
      <c r="P65" s="522">
        <v>45705306</v>
      </c>
      <c r="Q65" s="531">
        <v>44687788</v>
      </c>
      <c r="R65" s="531"/>
      <c r="S65" s="516"/>
    </row>
    <row r="66" spans="1:19">
      <c r="A66" s="491">
        <v>2011</v>
      </c>
      <c r="B66" s="491">
        <v>7</v>
      </c>
      <c r="C66" s="522">
        <v>30307071</v>
      </c>
      <c r="D66" s="531">
        <v>631499</v>
      </c>
      <c r="E66" s="531">
        <v>30938570</v>
      </c>
      <c r="F66" s="522">
        <v>13132595</v>
      </c>
      <c r="G66" s="525">
        <v>293238</v>
      </c>
      <c r="H66" s="522">
        <v>13425833</v>
      </c>
      <c r="I66" s="522">
        <v>4058154</v>
      </c>
      <c r="J66" s="531">
        <v>1715</v>
      </c>
      <c r="K66" s="531">
        <v>4059869</v>
      </c>
      <c r="L66" s="522">
        <v>266966</v>
      </c>
      <c r="M66" s="568">
        <v>914937</v>
      </c>
      <c r="N66" s="568">
        <v>102581</v>
      </c>
      <c r="O66" s="525">
        <v>1017518</v>
      </c>
      <c r="P66" s="522">
        <v>49708756</v>
      </c>
      <c r="Q66" s="531">
        <v>48691238</v>
      </c>
      <c r="R66" s="531"/>
      <c r="S66" s="516"/>
    </row>
    <row r="67" spans="1:19">
      <c r="A67" s="491">
        <v>2011</v>
      </c>
      <c r="B67" s="491">
        <v>8</v>
      </c>
      <c r="C67" s="522">
        <v>31373503</v>
      </c>
      <c r="D67" s="531">
        <v>218236</v>
      </c>
      <c r="E67" s="531">
        <v>31591739</v>
      </c>
      <c r="F67" s="522">
        <v>13398718</v>
      </c>
      <c r="G67" s="525">
        <v>77100</v>
      </c>
      <c r="H67" s="522">
        <v>13475818</v>
      </c>
      <c r="I67" s="522">
        <v>4422931</v>
      </c>
      <c r="J67" s="531">
        <v>31872</v>
      </c>
      <c r="K67" s="531">
        <v>4454803</v>
      </c>
      <c r="L67" s="522">
        <v>267892</v>
      </c>
      <c r="M67" s="568">
        <v>914937</v>
      </c>
      <c r="N67" s="568">
        <v>102581</v>
      </c>
      <c r="O67" s="525">
        <v>1017518</v>
      </c>
      <c r="P67" s="522">
        <v>50807770</v>
      </c>
      <c r="Q67" s="531">
        <v>49790252</v>
      </c>
      <c r="R67" s="531"/>
      <c r="S67" s="516"/>
    </row>
    <row r="68" spans="1:19">
      <c r="A68" s="491">
        <v>2011</v>
      </c>
      <c r="B68" s="491">
        <v>9</v>
      </c>
      <c r="C68" s="522">
        <v>28747651</v>
      </c>
      <c r="D68" s="531">
        <v>-2839207</v>
      </c>
      <c r="E68" s="531">
        <v>25908444</v>
      </c>
      <c r="F68" s="522">
        <v>13007452</v>
      </c>
      <c r="G68" s="525">
        <v>-1063772</v>
      </c>
      <c r="H68" s="522">
        <v>11943680</v>
      </c>
      <c r="I68" s="522">
        <v>3860254</v>
      </c>
      <c r="J68" s="531">
        <v>-105561</v>
      </c>
      <c r="K68" s="531">
        <v>3754693</v>
      </c>
      <c r="L68" s="522">
        <v>268817</v>
      </c>
      <c r="M68" s="568">
        <v>914937</v>
      </c>
      <c r="N68" s="568">
        <v>102581</v>
      </c>
      <c r="O68" s="525">
        <v>1017518</v>
      </c>
      <c r="P68" s="522">
        <v>42893152</v>
      </c>
      <c r="Q68" s="531">
        <v>41875634</v>
      </c>
      <c r="R68" s="531"/>
      <c r="S68" s="516"/>
    </row>
    <row r="69" spans="1:19">
      <c r="A69" s="491">
        <v>2011</v>
      </c>
      <c r="B69" s="491">
        <v>10</v>
      </c>
      <c r="C69" s="522">
        <v>23429817</v>
      </c>
      <c r="D69" s="531">
        <v>-1383872</v>
      </c>
      <c r="E69" s="531">
        <v>22045945</v>
      </c>
      <c r="F69" s="522">
        <v>11906259</v>
      </c>
      <c r="G69" s="525">
        <v>-518516</v>
      </c>
      <c r="H69" s="522">
        <v>11387743</v>
      </c>
      <c r="I69" s="522">
        <v>3310273</v>
      </c>
      <c r="J69" s="531">
        <v>-88415</v>
      </c>
      <c r="K69" s="531">
        <v>3221858</v>
      </c>
      <c r="L69" s="522">
        <v>269743</v>
      </c>
      <c r="M69" s="568">
        <v>914937</v>
      </c>
      <c r="N69" s="568">
        <v>102581</v>
      </c>
      <c r="O69" s="525">
        <v>1017518</v>
      </c>
      <c r="P69" s="522">
        <v>37942807</v>
      </c>
      <c r="Q69" s="531">
        <v>36925289</v>
      </c>
      <c r="R69" s="531"/>
      <c r="S69" s="516"/>
    </row>
    <row r="70" spans="1:19">
      <c r="A70" s="491">
        <v>2011</v>
      </c>
      <c r="B70" s="491">
        <v>11</v>
      </c>
      <c r="C70" s="522">
        <v>20266290</v>
      </c>
      <c r="D70" s="531">
        <v>-760104</v>
      </c>
      <c r="E70" s="531">
        <v>19506186</v>
      </c>
      <c r="F70" s="522">
        <v>10838554</v>
      </c>
      <c r="G70" s="525">
        <v>-195348</v>
      </c>
      <c r="H70" s="522">
        <v>10643206</v>
      </c>
      <c r="I70" s="522">
        <v>3023726</v>
      </c>
      <c r="J70" s="531">
        <v>-29607</v>
      </c>
      <c r="K70" s="531">
        <v>2994119</v>
      </c>
      <c r="L70" s="522">
        <v>270668</v>
      </c>
      <c r="M70" s="568">
        <v>914937</v>
      </c>
      <c r="N70" s="568">
        <v>102581</v>
      </c>
      <c r="O70" s="525">
        <v>1017518</v>
      </c>
      <c r="P70" s="522">
        <v>34431697</v>
      </c>
      <c r="Q70" s="531">
        <v>33414179</v>
      </c>
      <c r="R70" s="531"/>
      <c r="S70" s="516"/>
    </row>
    <row r="71" spans="1:19">
      <c r="A71" s="491">
        <v>2011</v>
      </c>
      <c r="B71" s="491">
        <v>12</v>
      </c>
      <c r="C71" s="522">
        <v>21728774</v>
      </c>
      <c r="D71" s="531">
        <v>1313996</v>
      </c>
      <c r="E71" s="531">
        <v>23042770</v>
      </c>
      <c r="F71" s="522">
        <v>10781773</v>
      </c>
      <c r="G71" s="525">
        <v>679232</v>
      </c>
      <c r="H71" s="522">
        <v>11461005</v>
      </c>
      <c r="I71" s="522">
        <v>3002148</v>
      </c>
      <c r="J71" s="531">
        <v>46317</v>
      </c>
      <c r="K71" s="531">
        <v>3048465</v>
      </c>
      <c r="L71" s="522">
        <v>271594</v>
      </c>
      <c r="M71" s="568">
        <v>914937</v>
      </c>
      <c r="N71" s="568">
        <v>102581</v>
      </c>
      <c r="O71" s="525">
        <v>1017518</v>
      </c>
      <c r="P71" s="522">
        <v>38841352</v>
      </c>
      <c r="Q71" s="531">
        <v>37823834</v>
      </c>
      <c r="R71" s="531"/>
      <c r="S71" s="516"/>
    </row>
    <row r="72" spans="1:19">
      <c r="B72" s="492" t="s">
        <v>112</v>
      </c>
      <c r="C72" s="525">
        <v>293040974</v>
      </c>
      <c r="D72" s="513">
        <v>16752</v>
      </c>
      <c r="E72" s="513">
        <v>293057726</v>
      </c>
      <c r="F72" s="525">
        <v>139600038</v>
      </c>
      <c r="G72" s="513">
        <v>499169</v>
      </c>
      <c r="H72" s="531">
        <v>140099207</v>
      </c>
      <c r="I72" s="525">
        <v>41018234</v>
      </c>
      <c r="J72" s="513">
        <v>61731</v>
      </c>
      <c r="K72" s="513">
        <v>41079965</v>
      </c>
      <c r="L72" s="525">
        <v>3198045</v>
      </c>
      <c r="M72" s="531">
        <v>10979244</v>
      </c>
      <c r="N72" s="531">
        <v>1230972</v>
      </c>
      <c r="O72" s="531">
        <v>12210216</v>
      </c>
      <c r="P72" s="531">
        <v>489645159</v>
      </c>
      <c r="Q72" s="531">
        <v>477434943</v>
      </c>
      <c r="R72" s="531"/>
      <c r="S72" s="516"/>
    </row>
    <row r="73" spans="1:19">
      <c r="A73" s="491">
        <v>2012</v>
      </c>
      <c r="B73" s="491">
        <v>1</v>
      </c>
      <c r="C73" s="522">
        <v>26601916</v>
      </c>
      <c r="D73" s="531">
        <v>-1188175</v>
      </c>
      <c r="E73" s="531">
        <v>25413741</v>
      </c>
      <c r="F73" s="522">
        <v>11152207</v>
      </c>
      <c r="G73" s="525">
        <v>-409254</v>
      </c>
      <c r="H73" s="522">
        <v>10742953</v>
      </c>
      <c r="I73" s="522">
        <v>2960839</v>
      </c>
      <c r="J73" s="531">
        <v>-22133</v>
      </c>
      <c r="K73" s="531">
        <v>2938706</v>
      </c>
      <c r="L73" s="522">
        <v>272573</v>
      </c>
      <c r="M73" s="568">
        <v>963906</v>
      </c>
      <c r="N73" s="568">
        <v>106791</v>
      </c>
      <c r="O73" s="525">
        <v>1070697</v>
      </c>
      <c r="P73" s="522">
        <v>40438670</v>
      </c>
      <c r="Q73" s="531">
        <v>39367973</v>
      </c>
      <c r="R73" s="531"/>
      <c r="S73" s="516"/>
    </row>
    <row r="74" spans="1:19">
      <c r="A74" s="491">
        <v>2012</v>
      </c>
      <c r="B74" s="491">
        <v>2</v>
      </c>
      <c r="C74" s="522">
        <v>24300939</v>
      </c>
      <c r="D74" s="531">
        <v>-2113244</v>
      </c>
      <c r="E74" s="531">
        <v>22187695</v>
      </c>
      <c r="F74" s="522">
        <v>10925362</v>
      </c>
      <c r="G74" s="525">
        <v>-930502</v>
      </c>
      <c r="H74" s="522">
        <v>9994860</v>
      </c>
      <c r="I74" s="522">
        <v>2947073</v>
      </c>
      <c r="J74" s="531">
        <v>-105736</v>
      </c>
      <c r="K74" s="531">
        <v>2841337</v>
      </c>
      <c r="L74" s="522">
        <v>273553</v>
      </c>
      <c r="M74" s="568">
        <v>963906</v>
      </c>
      <c r="N74" s="568">
        <v>106791</v>
      </c>
      <c r="O74" s="525">
        <v>1070697</v>
      </c>
      <c r="P74" s="522">
        <v>36368142</v>
      </c>
      <c r="Q74" s="531">
        <v>35297445</v>
      </c>
      <c r="R74" s="531"/>
      <c r="S74" s="516"/>
    </row>
    <row r="75" spans="1:19">
      <c r="A75" s="491">
        <v>2012</v>
      </c>
      <c r="B75" s="491">
        <v>3</v>
      </c>
      <c r="C75" s="522">
        <v>20340364</v>
      </c>
      <c r="D75" s="531">
        <v>1343443</v>
      </c>
      <c r="E75" s="531">
        <v>21683807</v>
      </c>
      <c r="F75" s="522">
        <v>10549850</v>
      </c>
      <c r="G75" s="525">
        <v>363584</v>
      </c>
      <c r="H75" s="522">
        <v>10913434</v>
      </c>
      <c r="I75" s="522">
        <v>2916631</v>
      </c>
      <c r="J75" s="531">
        <v>71971</v>
      </c>
      <c r="K75" s="531">
        <v>2988602</v>
      </c>
      <c r="L75" s="522">
        <v>274533</v>
      </c>
      <c r="M75" s="568">
        <v>963906</v>
      </c>
      <c r="N75" s="568">
        <v>106791</v>
      </c>
      <c r="O75" s="525">
        <v>1070697</v>
      </c>
      <c r="P75" s="522">
        <v>36931073</v>
      </c>
      <c r="Q75" s="531">
        <v>35860376</v>
      </c>
      <c r="R75" s="531"/>
      <c r="S75" s="516"/>
    </row>
    <row r="76" spans="1:19">
      <c r="A76" s="491">
        <v>2012</v>
      </c>
      <c r="B76" s="491">
        <v>4</v>
      </c>
      <c r="C76" s="522">
        <v>19997946</v>
      </c>
      <c r="D76" s="531">
        <v>949758</v>
      </c>
      <c r="E76" s="531">
        <v>20947704</v>
      </c>
      <c r="F76" s="522">
        <v>10767856</v>
      </c>
      <c r="G76" s="525">
        <v>428969</v>
      </c>
      <c r="H76" s="522">
        <v>11196825</v>
      </c>
      <c r="I76" s="522">
        <v>3132721</v>
      </c>
      <c r="J76" s="531">
        <v>37473</v>
      </c>
      <c r="K76" s="531">
        <v>3170194</v>
      </c>
      <c r="L76" s="522">
        <v>275512</v>
      </c>
      <c r="M76" s="568">
        <v>963906</v>
      </c>
      <c r="N76" s="568">
        <v>106791</v>
      </c>
      <c r="O76" s="525">
        <v>1070697</v>
      </c>
      <c r="P76" s="522">
        <v>36660932</v>
      </c>
      <c r="Q76" s="531">
        <v>35590235</v>
      </c>
      <c r="R76" s="531"/>
      <c r="S76" s="516"/>
    </row>
    <row r="77" spans="1:19">
      <c r="A77" s="491">
        <v>2012</v>
      </c>
      <c r="B77" s="491">
        <v>5</v>
      </c>
      <c r="C77" s="522">
        <v>21669004</v>
      </c>
      <c r="D77" s="531">
        <v>3231071</v>
      </c>
      <c r="E77" s="531">
        <v>24900075</v>
      </c>
      <c r="F77" s="522">
        <v>11527793</v>
      </c>
      <c r="G77" s="525">
        <v>1488579</v>
      </c>
      <c r="H77" s="522">
        <v>13016372</v>
      </c>
      <c r="I77" s="522">
        <v>3304533</v>
      </c>
      <c r="J77" s="531">
        <v>197277</v>
      </c>
      <c r="K77" s="531">
        <v>3501810</v>
      </c>
      <c r="L77" s="522">
        <v>276492</v>
      </c>
      <c r="M77" s="568">
        <v>963906</v>
      </c>
      <c r="N77" s="568">
        <v>106791</v>
      </c>
      <c r="O77" s="525">
        <v>1070697</v>
      </c>
      <c r="P77" s="522">
        <v>42765446</v>
      </c>
      <c r="Q77" s="531">
        <v>41694749</v>
      </c>
      <c r="R77" s="531"/>
      <c r="S77" s="516"/>
    </row>
    <row r="78" spans="1:19">
      <c r="A78" s="491">
        <v>2012</v>
      </c>
      <c r="B78" s="491">
        <v>6</v>
      </c>
      <c r="C78" s="522">
        <v>27650760</v>
      </c>
      <c r="D78" s="531">
        <v>664283</v>
      </c>
      <c r="E78" s="531">
        <v>28315043</v>
      </c>
      <c r="F78" s="522">
        <v>12924117</v>
      </c>
      <c r="G78" s="525">
        <v>266168</v>
      </c>
      <c r="H78" s="522">
        <v>13190285</v>
      </c>
      <c r="I78" s="522">
        <v>4084642</v>
      </c>
      <c r="J78" s="531">
        <v>27177</v>
      </c>
      <c r="K78" s="531">
        <v>4111819</v>
      </c>
      <c r="L78" s="522">
        <v>277472</v>
      </c>
      <c r="M78" s="568">
        <v>963906</v>
      </c>
      <c r="N78" s="568">
        <v>106791</v>
      </c>
      <c r="O78" s="525">
        <v>1070697</v>
      </c>
      <c r="P78" s="522">
        <v>46965316</v>
      </c>
      <c r="Q78" s="531">
        <v>45894619</v>
      </c>
      <c r="R78" s="531"/>
      <c r="S78" s="516"/>
    </row>
    <row r="79" spans="1:19">
      <c r="A79" s="491">
        <v>2012</v>
      </c>
      <c r="B79" s="491">
        <v>7</v>
      </c>
      <c r="C79" s="522">
        <v>30784855</v>
      </c>
      <c r="D79" s="531">
        <v>643804</v>
      </c>
      <c r="E79" s="531">
        <v>31428659</v>
      </c>
      <c r="F79" s="522">
        <v>13324924</v>
      </c>
      <c r="G79" s="525">
        <v>299185</v>
      </c>
      <c r="H79" s="522">
        <v>13624109</v>
      </c>
      <c r="I79" s="522">
        <v>4051470</v>
      </c>
      <c r="J79" s="531">
        <v>430</v>
      </c>
      <c r="K79" s="531">
        <v>4051900</v>
      </c>
      <c r="L79" s="522">
        <v>278451</v>
      </c>
      <c r="M79" s="568">
        <v>963906</v>
      </c>
      <c r="N79" s="568">
        <v>106791</v>
      </c>
      <c r="O79" s="525">
        <v>1070697</v>
      </c>
      <c r="P79" s="522">
        <v>50453816</v>
      </c>
      <c r="Q79" s="531">
        <v>49383119</v>
      </c>
      <c r="R79" s="531"/>
      <c r="S79" s="516"/>
    </row>
    <row r="80" spans="1:19">
      <c r="A80" s="491">
        <v>2012</v>
      </c>
      <c r="B80" s="491">
        <v>8</v>
      </c>
      <c r="C80" s="522">
        <v>32078108</v>
      </c>
      <c r="D80" s="531">
        <v>218228</v>
      </c>
      <c r="E80" s="531">
        <v>32296336</v>
      </c>
      <c r="F80" s="522">
        <v>13687511</v>
      </c>
      <c r="G80" s="525">
        <v>80211</v>
      </c>
      <c r="H80" s="522">
        <v>13767722</v>
      </c>
      <c r="I80" s="522">
        <v>4416389</v>
      </c>
      <c r="J80" s="531">
        <v>34425</v>
      </c>
      <c r="K80" s="531">
        <v>4450814</v>
      </c>
      <c r="L80" s="522">
        <v>279431</v>
      </c>
      <c r="M80" s="568">
        <v>963906</v>
      </c>
      <c r="N80" s="568">
        <v>106791</v>
      </c>
      <c r="O80" s="525">
        <v>1070697</v>
      </c>
      <c r="P80" s="522">
        <v>51865000</v>
      </c>
      <c r="Q80" s="531">
        <v>50794303</v>
      </c>
      <c r="R80" s="531"/>
      <c r="S80" s="516"/>
    </row>
    <row r="81" spans="1:19">
      <c r="A81" s="491">
        <v>2012</v>
      </c>
      <c r="B81" s="491">
        <v>9</v>
      </c>
      <c r="C81" s="522">
        <v>29393580</v>
      </c>
      <c r="D81" s="531">
        <v>-2910335</v>
      </c>
      <c r="E81" s="531">
        <v>26483245</v>
      </c>
      <c r="F81" s="522">
        <v>13288914</v>
      </c>
      <c r="G81" s="525">
        <v>-1069131</v>
      </c>
      <c r="H81" s="522">
        <v>12219783</v>
      </c>
      <c r="I81" s="522">
        <v>3860698</v>
      </c>
      <c r="J81" s="531">
        <v>-103866</v>
      </c>
      <c r="K81" s="531">
        <v>3756832</v>
      </c>
      <c r="L81" s="522">
        <v>280411</v>
      </c>
      <c r="M81" s="568">
        <v>963906</v>
      </c>
      <c r="N81" s="568">
        <v>106791</v>
      </c>
      <c r="O81" s="525">
        <v>1070697</v>
      </c>
      <c r="P81" s="522">
        <v>43810968</v>
      </c>
      <c r="Q81" s="531">
        <v>42740271</v>
      </c>
      <c r="R81" s="531"/>
      <c r="S81" s="516"/>
    </row>
    <row r="82" spans="1:19">
      <c r="A82" s="491">
        <v>2012</v>
      </c>
      <c r="B82" s="491">
        <v>10</v>
      </c>
      <c r="C82" s="522">
        <v>24051962</v>
      </c>
      <c r="D82" s="531">
        <v>-1400450</v>
      </c>
      <c r="E82" s="531">
        <v>22651512</v>
      </c>
      <c r="F82" s="522">
        <v>12210632</v>
      </c>
      <c r="G82" s="525">
        <v>-505702</v>
      </c>
      <c r="H82" s="522">
        <v>11704930</v>
      </c>
      <c r="I82" s="522">
        <v>3321515</v>
      </c>
      <c r="J82" s="531">
        <v>-90429</v>
      </c>
      <c r="K82" s="531">
        <v>3231086</v>
      </c>
      <c r="L82" s="522">
        <v>281390</v>
      </c>
      <c r="M82" s="568">
        <v>963906</v>
      </c>
      <c r="N82" s="568">
        <v>106791</v>
      </c>
      <c r="O82" s="525">
        <v>1070697</v>
      </c>
      <c r="P82" s="522">
        <v>38939615</v>
      </c>
      <c r="Q82" s="531">
        <v>37868918</v>
      </c>
      <c r="R82" s="531"/>
      <c r="S82" s="516"/>
    </row>
    <row r="83" spans="1:19">
      <c r="A83" s="491">
        <v>2012</v>
      </c>
      <c r="B83" s="491">
        <v>11</v>
      </c>
      <c r="C83" s="522">
        <v>20556395</v>
      </c>
      <c r="D83" s="531">
        <v>-773516</v>
      </c>
      <c r="E83" s="531">
        <v>19782879</v>
      </c>
      <c r="F83" s="522">
        <v>10961976</v>
      </c>
      <c r="G83" s="525">
        <v>-189469</v>
      </c>
      <c r="H83" s="522">
        <v>10772507</v>
      </c>
      <c r="I83" s="522">
        <v>3023117</v>
      </c>
      <c r="J83" s="531">
        <v>-29141</v>
      </c>
      <c r="K83" s="531">
        <v>2993976</v>
      </c>
      <c r="L83" s="522">
        <v>282370</v>
      </c>
      <c r="M83" s="568">
        <v>963906</v>
      </c>
      <c r="N83" s="568">
        <v>106791</v>
      </c>
      <c r="O83" s="525">
        <v>1070697</v>
      </c>
      <c r="P83" s="522">
        <v>34902429</v>
      </c>
      <c r="Q83" s="531">
        <v>33831732</v>
      </c>
      <c r="R83" s="531"/>
      <c r="S83" s="516"/>
    </row>
    <row r="84" spans="1:19">
      <c r="A84" s="491">
        <v>2012</v>
      </c>
      <c r="B84" s="491">
        <v>12</v>
      </c>
      <c r="C84" s="522">
        <v>22217612</v>
      </c>
      <c r="D84" s="531">
        <v>1343336</v>
      </c>
      <c r="E84" s="531">
        <v>23560948</v>
      </c>
      <c r="F84" s="522">
        <v>10995590</v>
      </c>
      <c r="G84" s="525">
        <v>678748</v>
      </c>
      <c r="H84" s="522">
        <v>11674338</v>
      </c>
      <c r="I84" s="522">
        <v>3007939</v>
      </c>
      <c r="J84" s="531">
        <v>44331</v>
      </c>
      <c r="K84" s="531">
        <v>3052270</v>
      </c>
      <c r="L84" s="522">
        <v>283350</v>
      </c>
      <c r="M84" s="568">
        <v>963906</v>
      </c>
      <c r="N84" s="568">
        <v>106791</v>
      </c>
      <c r="O84" s="525">
        <v>1070697</v>
      </c>
      <c r="P84" s="522">
        <v>39641603</v>
      </c>
      <c r="Q84" s="531">
        <v>38570906</v>
      </c>
      <c r="R84" s="531"/>
      <c r="S84" s="516"/>
    </row>
    <row r="85" spans="1:19">
      <c r="B85" s="492" t="s">
        <v>112</v>
      </c>
      <c r="C85" s="525">
        <v>299643441</v>
      </c>
      <c r="D85" s="513">
        <v>8203</v>
      </c>
      <c r="E85" s="513">
        <v>299651644</v>
      </c>
      <c r="F85" s="525">
        <v>142316732</v>
      </c>
      <c r="G85" s="513">
        <v>501386</v>
      </c>
      <c r="H85" s="531">
        <v>142818118</v>
      </c>
      <c r="I85" s="525">
        <v>41027567</v>
      </c>
      <c r="J85" s="513">
        <v>61779</v>
      </c>
      <c r="K85" s="513">
        <v>41089346</v>
      </c>
      <c r="L85" s="525">
        <v>3335538</v>
      </c>
      <c r="M85" s="531">
        <v>11566872</v>
      </c>
      <c r="N85" s="531">
        <v>1281492</v>
      </c>
      <c r="O85" s="531">
        <v>12848364</v>
      </c>
      <c r="P85" s="531">
        <v>499743010</v>
      </c>
      <c r="Q85" s="531">
        <v>486894646</v>
      </c>
      <c r="R85" s="531"/>
      <c r="S85" s="516"/>
    </row>
    <row r="86" spans="1:19">
      <c r="A86" s="491">
        <v>2013</v>
      </c>
      <c r="B86" s="491">
        <v>1</v>
      </c>
      <c r="C86" s="522">
        <v>27263784</v>
      </c>
      <c r="D86" s="531">
        <v>-1207313</v>
      </c>
      <c r="E86" s="531">
        <v>26056471</v>
      </c>
      <c r="F86" s="522">
        <v>11418933</v>
      </c>
      <c r="G86" s="525">
        <v>-294668</v>
      </c>
      <c r="H86" s="522">
        <v>11124265</v>
      </c>
      <c r="I86" s="522">
        <v>2972044</v>
      </c>
      <c r="J86" s="531">
        <v>-14230</v>
      </c>
      <c r="K86" s="531">
        <v>2957814</v>
      </c>
      <c r="L86" s="522">
        <v>284385</v>
      </c>
      <c r="M86" s="568">
        <v>1036848</v>
      </c>
      <c r="N86" s="568">
        <v>113347</v>
      </c>
      <c r="O86" s="531">
        <v>1150195</v>
      </c>
      <c r="P86" s="531">
        <v>41573130</v>
      </c>
      <c r="Q86" s="531">
        <v>40422935</v>
      </c>
      <c r="R86" s="531"/>
      <c r="S86" s="516"/>
    </row>
    <row r="87" spans="1:19">
      <c r="A87" s="491">
        <v>2013</v>
      </c>
      <c r="B87" s="491">
        <v>2</v>
      </c>
      <c r="C87" s="522">
        <v>24773730</v>
      </c>
      <c r="D87" s="531">
        <v>-2159813</v>
      </c>
      <c r="E87" s="531">
        <v>22613917</v>
      </c>
      <c r="F87" s="522">
        <v>11299655</v>
      </c>
      <c r="G87" s="525">
        <v>-1053152</v>
      </c>
      <c r="H87" s="522">
        <v>10246503</v>
      </c>
      <c r="I87" s="522">
        <v>2962925</v>
      </c>
      <c r="J87" s="531">
        <v>-113637</v>
      </c>
      <c r="K87" s="531">
        <v>2849288</v>
      </c>
      <c r="L87" s="522">
        <v>285420</v>
      </c>
      <c r="M87" s="568">
        <v>1036848</v>
      </c>
      <c r="N87" s="568">
        <v>113347</v>
      </c>
      <c r="O87" s="531">
        <v>1150195</v>
      </c>
      <c r="P87" s="531">
        <v>37145323</v>
      </c>
      <c r="Q87" s="531">
        <v>35995128</v>
      </c>
      <c r="R87" s="531"/>
      <c r="S87" s="516"/>
    </row>
    <row r="88" spans="1:19">
      <c r="A88" s="491">
        <v>2013</v>
      </c>
      <c r="B88" s="491">
        <v>3</v>
      </c>
      <c r="C88" s="522">
        <v>20968799</v>
      </c>
      <c r="D88" s="531">
        <v>1375644</v>
      </c>
      <c r="E88" s="531">
        <v>22344443</v>
      </c>
      <c r="F88" s="522">
        <v>10889688</v>
      </c>
      <c r="G88" s="525">
        <v>356475</v>
      </c>
      <c r="H88" s="522">
        <v>11246163</v>
      </c>
      <c r="I88" s="522">
        <v>2931197</v>
      </c>
      <c r="J88" s="531">
        <v>74293</v>
      </c>
      <c r="K88" s="531">
        <v>3005490</v>
      </c>
      <c r="L88" s="522">
        <v>286455</v>
      </c>
      <c r="M88" s="568">
        <v>1036848</v>
      </c>
      <c r="N88" s="568">
        <v>113347</v>
      </c>
      <c r="O88" s="531">
        <v>1150195</v>
      </c>
      <c r="P88" s="531">
        <v>38032746</v>
      </c>
      <c r="Q88" s="531">
        <v>36882551</v>
      </c>
      <c r="R88" s="531"/>
      <c r="S88" s="516"/>
    </row>
    <row r="89" spans="1:19">
      <c r="A89" s="491">
        <v>2013</v>
      </c>
      <c r="B89" s="491">
        <v>4</v>
      </c>
      <c r="C89" s="522">
        <v>20554195</v>
      </c>
      <c r="D89" s="531">
        <v>996583</v>
      </c>
      <c r="E89" s="531">
        <v>21550778</v>
      </c>
      <c r="F89" s="522">
        <v>11087669</v>
      </c>
      <c r="G89" s="525">
        <v>440841</v>
      </c>
      <c r="H89" s="522">
        <v>11528510</v>
      </c>
      <c r="I89" s="522">
        <v>3145002</v>
      </c>
      <c r="J89" s="531">
        <v>35740</v>
      </c>
      <c r="K89" s="531">
        <v>3180742</v>
      </c>
      <c r="L89" s="522">
        <v>287490</v>
      </c>
      <c r="M89" s="568">
        <v>1036848</v>
      </c>
      <c r="N89" s="568">
        <v>113347</v>
      </c>
      <c r="O89" s="531">
        <v>1150195</v>
      </c>
      <c r="P89" s="531">
        <v>37697715</v>
      </c>
      <c r="Q89" s="531">
        <v>36547520</v>
      </c>
      <c r="R89" s="531"/>
      <c r="S89" s="516"/>
    </row>
    <row r="90" spans="1:19">
      <c r="A90" s="491">
        <v>2013</v>
      </c>
      <c r="B90" s="491">
        <v>5</v>
      </c>
      <c r="C90" s="522">
        <v>22031309</v>
      </c>
      <c r="D90" s="531">
        <v>3286194</v>
      </c>
      <c r="E90" s="531">
        <v>25317503</v>
      </c>
      <c r="F90" s="522">
        <v>11734537</v>
      </c>
      <c r="G90" s="525">
        <v>1493102</v>
      </c>
      <c r="H90" s="522">
        <v>13227639</v>
      </c>
      <c r="I90" s="522">
        <v>3309214</v>
      </c>
      <c r="J90" s="531">
        <v>200549</v>
      </c>
      <c r="K90" s="531">
        <v>3509763</v>
      </c>
      <c r="L90" s="522">
        <v>288525</v>
      </c>
      <c r="M90" s="568">
        <v>1036848</v>
      </c>
      <c r="N90" s="568">
        <v>113347</v>
      </c>
      <c r="O90" s="531">
        <v>1150195</v>
      </c>
      <c r="P90" s="531">
        <v>43493625</v>
      </c>
      <c r="Q90" s="531">
        <v>42343430</v>
      </c>
      <c r="R90" s="531"/>
      <c r="S90" s="516"/>
    </row>
    <row r="91" spans="1:19">
      <c r="A91" s="491">
        <v>2013</v>
      </c>
      <c r="B91" s="491">
        <v>6</v>
      </c>
      <c r="C91" s="522">
        <v>28229308</v>
      </c>
      <c r="D91" s="531">
        <v>677332</v>
      </c>
      <c r="E91" s="531">
        <v>28906640</v>
      </c>
      <c r="F91" s="522">
        <v>13222996</v>
      </c>
      <c r="G91" s="525">
        <v>266560</v>
      </c>
      <c r="H91" s="522">
        <v>13489556</v>
      </c>
      <c r="I91" s="522">
        <v>4077367</v>
      </c>
      <c r="J91" s="531">
        <v>27027</v>
      </c>
      <c r="K91" s="531">
        <v>4104394</v>
      </c>
      <c r="L91" s="522">
        <v>289560</v>
      </c>
      <c r="M91" s="568">
        <v>1036848</v>
      </c>
      <c r="N91" s="568">
        <v>113347</v>
      </c>
      <c r="O91" s="531">
        <v>1150195</v>
      </c>
      <c r="P91" s="531">
        <v>47940345</v>
      </c>
      <c r="Q91" s="531">
        <v>46790150</v>
      </c>
      <c r="R91" s="531"/>
      <c r="S91" s="516"/>
    </row>
    <row r="92" spans="1:19">
      <c r="A92" s="491">
        <v>2013</v>
      </c>
      <c r="B92" s="491">
        <v>7</v>
      </c>
      <c r="C92" s="522">
        <v>31603313</v>
      </c>
      <c r="D92" s="531">
        <v>651910</v>
      </c>
      <c r="E92" s="531">
        <v>32255223</v>
      </c>
      <c r="F92" s="522">
        <v>13718247</v>
      </c>
      <c r="G92" s="525">
        <v>302931</v>
      </c>
      <c r="H92" s="522">
        <v>14021178</v>
      </c>
      <c r="I92" s="522">
        <v>4047831</v>
      </c>
      <c r="J92" s="531">
        <v>-1719</v>
      </c>
      <c r="K92" s="531">
        <v>4046112</v>
      </c>
      <c r="L92" s="522">
        <v>290595</v>
      </c>
      <c r="M92" s="568">
        <v>1036848</v>
      </c>
      <c r="N92" s="568">
        <v>113347</v>
      </c>
      <c r="O92" s="531">
        <v>1150195</v>
      </c>
      <c r="P92" s="531">
        <v>51763303</v>
      </c>
      <c r="Q92" s="531">
        <v>50613108</v>
      </c>
      <c r="R92" s="531"/>
      <c r="S92" s="516"/>
    </row>
    <row r="93" spans="1:19">
      <c r="A93" s="491">
        <v>2013</v>
      </c>
      <c r="B93" s="491">
        <v>8</v>
      </c>
      <c r="C93" s="522">
        <v>32990445</v>
      </c>
      <c r="D93" s="531">
        <v>218723</v>
      </c>
      <c r="E93" s="531">
        <v>33209168</v>
      </c>
      <c r="F93" s="522">
        <v>14124316</v>
      </c>
      <c r="G93" s="525">
        <v>84270</v>
      </c>
      <c r="H93" s="522">
        <v>14208586</v>
      </c>
      <c r="I93" s="522">
        <v>4410592</v>
      </c>
      <c r="J93" s="531">
        <v>36757</v>
      </c>
      <c r="K93" s="531">
        <v>4447349</v>
      </c>
      <c r="L93" s="522">
        <v>291630</v>
      </c>
      <c r="M93" s="568">
        <v>1036848</v>
      </c>
      <c r="N93" s="568">
        <v>113347</v>
      </c>
      <c r="O93" s="531">
        <v>1150195</v>
      </c>
      <c r="P93" s="531">
        <v>53306928</v>
      </c>
      <c r="Q93" s="531">
        <v>52156733</v>
      </c>
      <c r="R93" s="531"/>
      <c r="S93" s="516"/>
    </row>
    <row r="94" spans="1:19">
      <c r="A94" s="491">
        <v>2013</v>
      </c>
      <c r="B94" s="491">
        <v>9</v>
      </c>
      <c r="C94" s="522">
        <v>30087221</v>
      </c>
      <c r="D94" s="531">
        <v>-2979308</v>
      </c>
      <c r="E94" s="531">
        <v>27107913</v>
      </c>
      <c r="F94" s="522">
        <v>13653320</v>
      </c>
      <c r="G94" s="525">
        <v>-1082106</v>
      </c>
      <c r="H94" s="522">
        <v>12571214</v>
      </c>
      <c r="I94" s="522">
        <v>3858513</v>
      </c>
      <c r="J94" s="531">
        <v>-101439</v>
      </c>
      <c r="K94" s="531">
        <v>3757074</v>
      </c>
      <c r="L94" s="522">
        <v>292666</v>
      </c>
      <c r="M94" s="568">
        <v>1036848</v>
      </c>
      <c r="N94" s="568">
        <v>113347</v>
      </c>
      <c r="O94" s="531">
        <v>1150195</v>
      </c>
      <c r="P94" s="531">
        <v>44879062</v>
      </c>
      <c r="Q94" s="531">
        <v>43728867</v>
      </c>
      <c r="R94" s="531"/>
      <c r="S94" s="516"/>
    </row>
    <row r="95" spans="1:19">
      <c r="A95" s="491">
        <v>2013</v>
      </c>
      <c r="B95" s="491">
        <v>10</v>
      </c>
      <c r="C95" s="522">
        <v>24676795</v>
      </c>
      <c r="D95" s="531">
        <v>-1457619</v>
      </c>
      <c r="E95" s="531">
        <v>23219176</v>
      </c>
      <c r="F95" s="522">
        <v>12583704</v>
      </c>
      <c r="G95" s="525">
        <v>-513408</v>
      </c>
      <c r="H95" s="522">
        <v>12070296</v>
      </c>
      <c r="I95" s="522">
        <v>3333837</v>
      </c>
      <c r="J95" s="531">
        <v>-92413</v>
      </c>
      <c r="K95" s="531">
        <v>3241424</v>
      </c>
      <c r="L95" s="522">
        <v>293701</v>
      </c>
      <c r="M95" s="568">
        <v>1036848</v>
      </c>
      <c r="N95" s="568">
        <v>113347</v>
      </c>
      <c r="O95" s="531">
        <v>1150195</v>
      </c>
      <c r="P95" s="531">
        <v>39974792</v>
      </c>
      <c r="Q95" s="531">
        <v>38824597</v>
      </c>
      <c r="R95" s="531"/>
      <c r="S95" s="516"/>
    </row>
    <row r="96" spans="1:19">
      <c r="A96" s="491">
        <v>2013</v>
      </c>
      <c r="B96" s="491">
        <v>11</v>
      </c>
      <c r="C96" s="522">
        <v>21249870</v>
      </c>
      <c r="D96" s="531">
        <v>-787488</v>
      </c>
      <c r="E96" s="531">
        <v>20462382</v>
      </c>
      <c r="F96" s="522">
        <v>11395938</v>
      </c>
      <c r="G96" s="525">
        <v>-193159</v>
      </c>
      <c r="H96" s="522">
        <v>11202779</v>
      </c>
      <c r="I96" s="522">
        <v>3036528</v>
      </c>
      <c r="J96" s="531">
        <v>-30011</v>
      </c>
      <c r="K96" s="531">
        <v>3006517</v>
      </c>
      <c r="L96" s="522">
        <v>294736</v>
      </c>
      <c r="M96" s="568">
        <v>1036848</v>
      </c>
      <c r="N96" s="568">
        <v>113347</v>
      </c>
      <c r="O96" s="531">
        <v>1150195</v>
      </c>
      <c r="P96" s="531">
        <v>36116609</v>
      </c>
      <c r="Q96" s="531">
        <v>34966414</v>
      </c>
      <c r="R96" s="531"/>
      <c r="S96" s="516"/>
    </row>
    <row r="97" spans="1:19">
      <c r="A97" s="491">
        <v>2013</v>
      </c>
      <c r="B97" s="491">
        <v>12</v>
      </c>
      <c r="C97" s="522">
        <v>22851533</v>
      </c>
      <c r="D97" s="531">
        <v>1389898</v>
      </c>
      <c r="E97" s="531">
        <v>24241431</v>
      </c>
      <c r="F97" s="522">
        <v>11381871</v>
      </c>
      <c r="G97" s="525">
        <v>695199</v>
      </c>
      <c r="H97" s="522">
        <v>12077070</v>
      </c>
      <c r="I97" s="522">
        <v>3017947</v>
      </c>
      <c r="J97" s="531">
        <v>41782</v>
      </c>
      <c r="K97" s="531">
        <v>3059729</v>
      </c>
      <c r="L97" s="522">
        <v>295771</v>
      </c>
      <c r="M97" s="568">
        <v>1036848</v>
      </c>
      <c r="N97" s="568">
        <v>113347</v>
      </c>
      <c r="O97" s="531">
        <v>1150195</v>
      </c>
      <c r="P97" s="531">
        <v>40824196</v>
      </c>
      <c r="Q97" s="531">
        <v>39674001</v>
      </c>
      <c r="R97" s="531"/>
      <c r="S97" s="516"/>
    </row>
    <row r="98" spans="1:19">
      <c r="B98" s="492" t="s">
        <v>112</v>
      </c>
      <c r="C98" s="525">
        <v>307280302</v>
      </c>
      <c r="D98" s="513">
        <v>4743</v>
      </c>
      <c r="E98" s="513">
        <v>307285045</v>
      </c>
      <c r="F98" s="525">
        <v>146510874</v>
      </c>
      <c r="G98" s="513">
        <v>502885</v>
      </c>
      <c r="H98" s="531">
        <v>147013759</v>
      </c>
      <c r="I98" s="525">
        <v>41102997</v>
      </c>
      <c r="J98" s="513">
        <v>62699</v>
      </c>
      <c r="K98" s="513">
        <v>41165696</v>
      </c>
      <c r="L98" s="525">
        <v>3480934</v>
      </c>
      <c r="M98" s="531">
        <v>12442176</v>
      </c>
      <c r="N98" s="531">
        <v>1360164</v>
      </c>
      <c r="O98" s="531">
        <v>13802340</v>
      </c>
      <c r="P98" s="531">
        <v>512747774</v>
      </c>
      <c r="Q98" s="531">
        <v>498945434</v>
      </c>
      <c r="R98" s="531"/>
      <c r="S98" s="516"/>
    </row>
    <row r="99" spans="1:19">
      <c r="A99" s="491">
        <v>2014</v>
      </c>
      <c r="B99" s="491">
        <v>1</v>
      </c>
      <c r="C99" s="522">
        <v>27888006</v>
      </c>
      <c r="D99" s="531">
        <v>-1236910</v>
      </c>
      <c r="E99" s="531">
        <v>26651096</v>
      </c>
      <c r="F99" s="522">
        <v>11750268</v>
      </c>
      <c r="G99" s="525">
        <v>-291128</v>
      </c>
      <c r="H99" s="522">
        <v>11459140</v>
      </c>
      <c r="I99" s="522">
        <v>2972085</v>
      </c>
      <c r="J99" s="531">
        <v>-10410</v>
      </c>
      <c r="K99" s="531">
        <v>2961675</v>
      </c>
      <c r="L99" s="522">
        <v>296868</v>
      </c>
      <c r="M99" s="568">
        <v>1130441</v>
      </c>
      <c r="N99" s="568">
        <v>121284</v>
      </c>
      <c r="O99" s="531">
        <v>1251725</v>
      </c>
      <c r="P99" s="531">
        <v>42620504</v>
      </c>
      <c r="Q99" s="531">
        <v>41368779</v>
      </c>
      <c r="R99" s="531"/>
      <c r="S99" s="516"/>
    </row>
    <row r="100" spans="1:19">
      <c r="A100" s="491">
        <v>2014</v>
      </c>
      <c r="B100" s="491">
        <v>2</v>
      </c>
      <c r="C100" s="522">
        <v>25474011</v>
      </c>
      <c r="D100" s="531">
        <v>-2213356</v>
      </c>
      <c r="E100" s="531">
        <v>23260655</v>
      </c>
      <c r="F100" s="522">
        <v>11684567</v>
      </c>
      <c r="G100" s="525">
        <v>-1080133</v>
      </c>
      <c r="H100" s="522">
        <v>10604434</v>
      </c>
      <c r="I100" s="522">
        <v>2965057</v>
      </c>
      <c r="J100" s="531">
        <v>-116804</v>
      </c>
      <c r="K100" s="531">
        <v>2848253</v>
      </c>
      <c r="L100" s="522">
        <v>297964</v>
      </c>
      <c r="M100" s="568">
        <v>1130441</v>
      </c>
      <c r="N100" s="568">
        <v>121284</v>
      </c>
      <c r="O100" s="531">
        <v>1251725</v>
      </c>
      <c r="P100" s="531">
        <v>38263031</v>
      </c>
      <c r="Q100" s="531">
        <v>37011306</v>
      </c>
      <c r="R100" s="531"/>
      <c r="S100" s="516"/>
    </row>
    <row r="101" spans="1:19">
      <c r="A101" s="491">
        <v>2014</v>
      </c>
      <c r="B101" s="491">
        <v>3</v>
      </c>
      <c r="C101" s="522">
        <v>21414262</v>
      </c>
      <c r="D101" s="531">
        <v>1407595</v>
      </c>
      <c r="E101" s="531">
        <v>22821857</v>
      </c>
      <c r="F101" s="522">
        <v>11167197</v>
      </c>
      <c r="G101" s="525">
        <v>354523</v>
      </c>
      <c r="H101" s="522">
        <v>11521720</v>
      </c>
      <c r="I101" s="522">
        <v>2930286</v>
      </c>
      <c r="J101" s="531">
        <v>76709</v>
      </c>
      <c r="K101" s="531">
        <v>3006995</v>
      </c>
      <c r="L101" s="522">
        <v>299061</v>
      </c>
      <c r="M101" s="568">
        <v>1130441</v>
      </c>
      <c r="N101" s="568">
        <v>121284</v>
      </c>
      <c r="O101" s="531">
        <v>1251725</v>
      </c>
      <c r="P101" s="531">
        <v>38901358</v>
      </c>
      <c r="Q101" s="531">
        <v>37649633</v>
      </c>
      <c r="R101" s="531"/>
      <c r="S101" s="516"/>
    </row>
    <row r="102" spans="1:19">
      <c r="A102" s="491">
        <v>2014</v>
      </c>
      <c r="B102" s="491">
        <v>4</v>
      </c>
      <c r="C102" s="522">
        <v>21001785</v>
      </c>
      <c r="D102" s="531">
        <v>978798</v>
      </c>
      <c r="E102" s="531">
        <v>21980583</v>
      </c>
      <c r="F102" s="522">
        <v>11367004</v>
      </c>
      <c r="G102" s="525">
        <v>427199</v>
      </c>
      <c r="H102" s="522">
        <v>11794203</v>
      </c>
      <c r="I102" s="522">
        <v>3144303</v>
      </c>
      <c r="J102" s="531">
        <v>33785</v>
      </c>
      <c r="K102" s="531">
        <v>3178088</v>
      </c>
      <c r="L102" s="522">
        <v>300158</v>
      </c>
      <c r="M102" s="568">
        <v>1130441</v>
      </c>
      <c r="N102" s="568">
        <v>121284</v>
      </c>
      <c r="O102" s="531">
        <v>1251725</v>
      </c>
      <c r="P102" s="531">
        <v>38504757</v>
      </c>
      <c r="Q102" s="531">
        <v>37253032</v>
      </c>
      <c r="R102" s="531"/>
      <c r="S102" s="516"/>
    </row>
    <row r="103" spans="1:19">
      <c r="A103" s="491">
        <v>2014</v>
      </c>
      <c r="B103" s="491">
        <v>5</v>
      </c>
      <c r="C103" s="522">
        <v>23042918</v>
      </c>
      <c r="D103" s="531">
        <v>3451187</v>
      </c>
      <c r="E103" s="531">
        <v>26494105</v>
      </c>
      <c r="F103" s="522">
        <v>12339259</v>
      </c>
      <c r="G103" s="525">
        <v>1554443</v>
      </c>
      <c r="H103" s="522">
        <v>13893702</v>
      </c>
      <c r="I103" s="522">
        <v>3325916</v>
      </c>
      <c r="J103" s="531">
        <v>202376</v>
      </c>
      <c r="K103" s="531">
        <v>3528292</v>
      </c>
      <c r="L103" s="522">
        <v>301254</v>
      </c>
      <c r="M103" s="568">
        <v>1130441</v>
      </c>
      <c r="N103" s="568">
        <v>121284</v>
      </c>
      <c r="O103" s="531">
        <v>1251725</v>
      </c>
      <c r="P103" s="531">
        <v>45469078</v>
      </c>
      <c r="Q103" s="531">
        <v>44217353</v>
      </c>
      <c r="R103" s="531"/>
      <c r="S103" s="516"/>
    </row>
    <row r="104" spans="1:19">
      <c r="A104" s="491">
        <v>2014</v>
      </c>
      <c r="B104" s="491">
        <v>6</v>
      </c>
      <c r="C104" s="522">
        <v>28965259</v>
      </c>
      <c r="D104" s="531">
        <v>693470</v>
      </c>
      <c r="E104" s="531">
        <v>29658729</v>
      </c>
      <c r="F104" s="522">
        <v>13615340</v>
      </c>
      <c r="G104" s="525">
        <v>267073</v>
      </c>
      <c r="H104" s="522">
        <v>13882413</v>
      </c>
      <c r="I104" s="522">
        <v>4073318</v>
      </c>
      <c r="J104" s="531">
        <v>26894</v>
      </c>
      <c r="K104" s="531">
        <v>4100212</v>
      </c>
      <c r="L104" s="522">
        <v>302351</v>
      </c>
      <c r="M104" s="568">
        <v>1130441</v>
      </c>
      <c r="N104" s="568">
        <v>121284</v>
      </c>
      <c r="O104" s="531">
        <v>1251725</v>
      </c>
      <c r="P104" s="531">
        <v>49195430</v>
      </c>
      <c r="Q104" s="531">
        <v>47943705</v>
      </c>
      <c r="R104" s="531"/>
      <c r="S104" s="516"/>
    </row>
    <row r="105" spans="1:19">
      <c r="A105" s="491">
        <v>2014</v>
      </c>
      <c r="B105" s="491">
        <v>7</v>
      </c>
      <c r="C105" s="522">
        <v>32535762</v>
      </c>
      <c r="D105" s="531">
        <v>672535</v>
      </c>
      <c r="E105" s="531">
        <v>33208297</v>
      </c>
      <c r="F105" s="522">
        <v>14177421</v>
      </c>
      <c r="G105" s="525">
        <v>313678</v>
      </c>
      <c r="H105" s="522">
        <v>14491099</v>
      </c>
      <c r="I105" s="522">
        <v>4052211</v>
      </c>
      <c r="J105" s="531">
        <v>-3663</v>
      </c>
      <c r="K105" s="531">
        <v>4048548</v>
      </c>
      <c r="L105" s="522">
        <v>303448</v>
      </c>
      <c r="M105" s="568">
        <v>1130441</v>
      </c>
      <c r="N105" s="568">
        <v>121284</v>
      </c>
      <c r="O105" s="531">
        <v>1251725</v>
      </c>
      <c r="P105" s="531">
        <v>53303117</v>
      </c>
      <c r="Q105" s="531">
        <v>52051392</v>
      </c>
      <c r="R105" s="531"/>
      <c r="S105" s="516"/>
    </row>
    <row r="106" spans="1:19">
      <c r="A106" s="491">
        <v>2014</v>
      </c>
      <c r="B106" s="491">
        <v>8</v>
      </c>
      <c r="C106" s="522">
        <v>33818925</v>
      </c>
      <c r="D106" s="531">
        <v>223818</v>
      </c>
      <c r="E106" s="531">
        <v>34042743</v>
      </c>
      <c r="F106" s="522">
        <v>14530388</v>
      </c>
      <c r="G106" s="525">
        <v>89953</v>
      </c>
      <c r="H106" s="522">
        <v>14620341</v>
      </c>
      <c r="I106" s="522">
        <v>4409368</v>
      </c>
      <c r="J106" s="531">
        <v>39598</v>
      </c>
      <c r="K106" s="531">
        <v>4448966</v>
      </c>
      <c r="L106" s="522">
        <v>304544</v>
      </c>
      <c r="M106" s="568">
        <v>1130441</v>
      </c>
      <c r="N106" s="568">
        <v>121284</v>
      </c>
      <c r="O106" s="531">
        <v>1251725</v>
      </c>
      <c r="P106" s="531">
        <v>54668319</v>
      </c>
      <c r="Q106" s="531">
        <v>53416594</v>
      </c>
      <c r="R106" s="531"/>
      <c r="S106" s="516"/>
    </row>
    <row r="107" spans="1:19">
      <c r="A107" s="491">
        <v>2014</v>
      </c>
      <c r="B107" s="491">
        <v>9</v>
      </c>
      <c r="C107" s="522">
        <v>30891497</v>
      </c>
      <c r="D107" s="531">
        <v>-3057633</v>
      </c>
      <c r="E107" s="531">
        <v>27833864</v>
      </c>
      <c r="F107" s="522">
        <v>14067211</v>
      </c>
      <c r="G107" s="525">
        <v>-1096708</v>
      </c>
      <c r="H107" s="522">
        <v>12970503</v>
      </c>
      <c r="I107" s="522">
        <v>3864962</v>
      </c>
      <c r="J107" s="531">
        <v>-100253</v>
      </c>
      <c r="K107" s="531">
        <v>3764709</v>
      </c>
      <c r="L107" s="522">
        <v>305641</v>
      </c>
      <c r="M107" s="568">
        <v>1130441</v>
      </c>
      <c r="N107" s="568">
        <v>121284</v>
      </c>
      <c r="O107" s="531">
        <v>1251725</v>
      </c>
      <c r="P107" s="531">
        <v>46126442</v>
      </c>
      <c r="Q107" s="531">
        <v>44874717</v>
      </c>
      <c r="R107" s="531"/>
      <c r="S107" s="516"/>
    </row>
    <row r="108" spans="1:19">
      <c r="A108" s="491">
        <v>2014</v>
      </c>
      <c r="B108" s="491">
        <v>10</v>
      </c>
      <c r="C108" s="522">
        <v>25383412</v>
      </c>
      <c r="D108" s="531">
        <v>-1498224</v>
      </c>
      <c r="E108" s="531">
        <v>23885188</v>
      </c>
      <c r="F108" s="522">
        <v>12985914</v>
      </c>
      <c r="G108" s="525">
        <v>-512829</v>
      </c>
      <c r="H108" s="522">
        <v>12473085</v>
      </c>
      <c r="I108" s="522">
        <v>3341608</v>
      </c>
      <c r="J108" s="531">
        <v>-94002</v>
      </c>
      <c r="K108" s="531">
        <v>3247606</v>
      </c>
      <c r="L108" s="522">
        <v>306738</v>
      </c>
      <c r="M108" s="568">
        <v>1130441</v>
      </c>
      <c r="N108" s="568">
        <v>121284</v>
      </c>
      <c r="O108" s="531">
        <v>1251725</v>
      </c>
      <c r="P108" s="531">
        <v>41164342</v>
      </c>
      <c r="Q108" s="531">
        <v>39912617</v>
      </c>
      <c r="R108" s="531"/>
      <c r="S108" s="516"/>
    </row>
    <row r="109" spans="1:19">
      <c r="A109" s="491">
        <v>2014</v>
      </c>
      <c r="B109" s="491">
        <v>11</v>
      </c>
      <c r="C109" s="522">
        <v>21834133</v>
      </c>
      <c r="D109" s="531">
        <v>-793293</v>
      </c>
      <c r="E109" s="531">
        <v>21040840</v>
      </c>
      <c r="F109" s="522">
        <v>11742870</v>
      </c>
      <c r="G109" s="525">
        <v>-187203</v>
      </c>
      <c r="H109" s="522">
        <v>11555667</v>
      </c>
      <c r="I109" s="522">
        <v>3040485</v>
      </c>
      <c r="J109" s="531">
        <v>-29919</v>
      </c>
      <c r="K109" s="531">
        <v>3010566</v>
      </c>
      <c r="L109" s="522">
        <v>307834</v>
      </c>
      <c r="M109" s="568">
        <v>1130441</v>
      </c>
      <c r="N109" s="568">
        <v>121284</v>
      </c>
      <c r="O109" s="531">
        <v>1251725</v>
      </c>
      <c r="P109" s="531">
        <v>37166632</v>
      </c>
      <c r="Q109" s="531">
        <v>35914907</v>
      </c>
      <c r="R109" s="531"/>
      <c r="S109" s="516"/>
    </row>
    <row r="110" spans="1:19">
      <c r="A110" s="491">
        <v>2014</v>
      </c>
      <c r="B110" s="491">
        <v>12</v>
      </c>
      <c r="C110" s="522">
        <v>23403022</v>
      </c>
      <c r="D110" s="531">
        <v>1428273</v>
      </c>
      <c r="E110" s="531">
        <v>24831295</v>
      </c>
      <c r="F110" s="522">
        <v>11686507</v>
      </c>
      <c r="G110" s="525">
        <v>704889</v>
      </c>
      <c r="H110" s="522">
        <v>12391396</v>
      </c>
      <c r="I110" s="522">
        <v>3020136</v>
      </c>
      <c r="J110" s="531">
        <v>39809</v>
      </c>
      <c r="K110" s="531">
        <v>3059945</v>
      </c>
      <c r="L110" s="522">
        <v>308931</v>
      </c>
      <c r="M110" s="568">
        <v>1130441</v>
      </c>
      <c r="N110" s="568">
        <v>121284</v>
      </c>
      <c r="O110" s="531">
        <v>1251725</v>
      </c>
      <c r="P110" s="531">
        <v>41843292</v>
      </c>
      <c r="Q110" s="531">
        <v>40591567</v>
      </c>
      <c r="R110" s="531"/>
      <c r="S110" s="516"/>
    </row>
    <row r="111" spans="1:19">
      <c r="B111" s="492" t="s">
        <v>112</v>
      </c>
      <c r="C111" s="525">
        <v>315652992</v>
      </c>
      <c r="D111" s="513">
        <v>56260</v>
      </c>
      <c r="E111" s="513">
        <v>315709252</v>
      </c>
      <c r="F111" s="525">
        <v>151113946</v>
      </c>
      <c r="G111" s="513">
        <v>543757</v>
      </c>
      <c r="H111" s="531">
        <v>151657703</v>
      </c>
      <c r="I111" s="525">
        <v>41139735</v>
      </c>
      <c r="J111" s="513">
        <v>64120</v>
      </c>
      <c r="K111" s="513">
        <v>41203855</v>
      </c>
      <c r="L111" s="525">
        <v>3634792</v>
      </c>
      <c r="M111" s="531">
        <v>13565292</v>
      </c>
      <c r="N111" s="531">
        <v>1455408</v>
      </c>
      <c r="O111" s="531">
        <v>15020700</v>
      </c>
      <c r="P111" s="531">
        <v>527226302</v>
      </c>
      <c r="Q111" s="531">
        <v>512205602</v>
      </c>
      <c r="R111" s="531"/>
      <c r="S111" s="516"/>
    </row>
    <row r="112" spans="1:19">
      <c r="A112" s="491">
        <v>2015</v>
      </c>
      <c r="B112" s="491">
        <v>1</v>
      </c>
      <c r="C112" s="522">
        <v>28609003</v>
      </c>
      <c r="D112" s="531">
        <v>-1270970</v>
      </c>
      <c r="E112" s="531">
        <v>27338033</v>
      </c>
      <c r="F112" s="522">
        <v>12091164</v>
      </c>
      <c r="G112" s="525">
        <v>-286649</v>
      </c>
      <c r="H112" s="522">
        <v>11804515</v>
      </c>
      <c r="I112" s="522">
        <v>2983176</v>
      </c>
      <c r="J112" s="531">
        <v>-7558</v>
      </c>
      <c r="K112" s="531">
        <v>2975618</v>
      </c>
      <c r="L112" s="522">
        <v>310091</v>
      </c>
      <c r="M112" s="568">
        <v>1220833</v>
      </c>
      <c r="N112" s="568">
        <v>128277</v>
      </c>
      <c r="O112" s="531">
        <v>1349110</v>
      </c>
      <c r="P112" s="531">
        <v>43777367</v>
      </c>
      <c r="Q112" s="531">
        <v>42428257</v>
      </c>
      <c r="R112" s="531"/>
      <c r="S112" s="516"/>
    </row>
    <row r="113" spans="1:19">
      <c r="A113" s="491">
        <v>2015</v>
      </c>
      <c r="B113" s="491">
        <v>2</v>
      </c>
      <c r="C113" s="522">
        <v>26139050</v>
      </c>
      <c r="D113" s="531">
        <v>-2273719</v>
      </c>
      <c r="E113" s="531">
        <v>23865331</v>
      </c>
      <c r="F113" s="522">
        <v>12024632</v>
      </c>
      <c r="G113" s="525">
        <v>-1108874</v>
      </c>
      <c r="H113" s="522">
        <v>10915758</v>
      </c>
      <c r="I113" s="522">
        <v>2974184</v>
      </c>
      <c r="J113" s="531">
        <v>-120549</v>
      </c>
      <c r="K113" s="531">
        <v>2853635</v>
      </c>
      <c r="L113" s="522">
        <v>311252</v>
      </c>
      <c r="M113" s="568">
        <v>1220833</v>
      </c>
      <c r="N113" s="568">
        <v>128277</v>
      </c>
      <c r="O113" s="531">
        <v>1349110</v>
      </c>
      <c r="P113" s="531">
        <v>39295086</v>
      </c>
      <c r="Q113" s="531">
        <v>37945976</v>
      </c>
      <c r="R113" s="531"/>
      <c r="S113" s="516"/>
    </row>
    <row r="114" spans="1:19">
      <c r="A114" s="491">
        <v>2015</v>
      </c>
      <c r="B114" s="491">
        <v>3</v>
      </c>
      <c r="C114" s="522">
        <v>21983843</v>
      </c>
      <c r="D114" s="531">
        <v>1411495</v>
      </c>
      <c r="E114" s="531">
        <v>23395338</v>
      </c>
      <c r="F114" s="522">
        <v>11492231</v>
      </c>
      <c r="G114" s="525">
        <v>334791</v>
      </c>
      <c r="H114" s="522">
        <v>11827022</v>
      </c>
      <c r="I114" s="522">
        <v>2941364</v>
      </c>
      <c r="J114" s="531">
        <v>78914</v>
      </c>
      <c r="K114" s="531">
        <v>3020278</v>
      </c>
      <c r="L114" s="522">
        <v>312412</v>
      </c>
      <c r="M114" s="568">
        <v>1220833</v>
      </c>
      <c r="N114" s="568">
        <v>128277</v>
      </c>
      <c r="O114" s="531">
        <v>1349110</v>
      </c>
      <c r="P114" s="531">
        <v>39904160</v>
      </c>
      <c r="Q114" s="531">
        <v>38555050</v>
      </c>
      <c r="R114" s="531"/>
      <c r="S114" s="516"/>
    </row>
    <row r="115" spans="1:19">
      <c r="A115" s="491">
        <v>2015</v>
      </c>
      <c r="B115" s="491">
        <v>4</v>
      </c>
      <c r="C115" s="522">
        <v>21831262</v>
      </c>
      <c r="D115" s="531">
        <v>1049775</v>
      </c>
      <c r="E115" s="531">
        <v>22881037</v>
      </c>
      <c r="F115" s="522">
        <v>11856626</v>
      </c>
      <c r="G115" s="525">
        <v>451392</v>
      </c>
      <c r="H115" s="522">
        <v>12308018</v>
      </c>
      <c r="I115" s="522">
        <v>3162802</v>
      </c>
      <c r="J115" s="531">
        <v>31554</v>
      </c>
      <c r="K115" s="531">
        <v>3194356</v>
      </c>
      <c r="L115" s="522">
        <v>313573</v>
      </c>
      <c r="M115" s="568">
        <v>1220833</v>
      </c>
      <c r="N115" s="568">
        <v>128277</v>
      </c>
      <c r="O115" s="531">
        <v>1349110</v>
      </c>
      <c r="P115" s="531">
        <v>40046094</v>
      </c>
      <c r="Q115" s="531">
        <v>38696984</v>
      </c>
      <c r="R115" s="531"/>
      <c r="S115" s="516"/>
    </row>
    <row r="116" spans="1:19">
      <c r="A116" s="491">
        <v>2015</v>
      </c>
      <c r="B116" s="491">
        <v>5</v>
      </c>
      <c r="C116" s="522">
        <v>23375729</v>
      </c>
      <c r="D116" s="531">
        <v>3493263</v>
      </c>
      <c r="E116" s="531">
        <v>26868992</v>
      </c>
      <c r="F116" s="522">
        <v>12530947</v>
      </c>
      <c r="G116" s="525">
        <v>1553498</v>
      </c>
      <c r="H116" s="522">
        <v>14084445</v>
      </c>
      <c r="I116" s="522">
        <v>3329309</v>
      </c>
      <c r="J116" s="531">
        <v>206047</v>
      </c>
      <c r="K116" s="531">
        <v>3535356</v>
      </c>
      <c r="L116" s="522">
        <v>314733</v>
      </c>
      <c r="M116" s="568">
        <v>1220833</v>
      </c>
      <c r="N116" s="568">
        <v>128277</v>
      </c>
      <c r="O116" s="531">
        <v>1349110</v>
      </c>
      <c r="P116" s="531">
        <v>46152636</v>
      </c>
      <c r="Q116" s="531">
        <v>44803526</v>
      </c>
      <c r="R116" s="531"/>
      <c r="S116" s="516"/>
    </row>
    <row r="117" spans="1:19">
      <c r="A117" s="491">
        <v>2015</v>
      </c>
      <c r="B117" s="491">
        <v>6</v>
      </c>
      <c r="C117" s="522">
        <v>29665243</v>
      </c>
      <c r="D117" s="531">
        <v>706272</v>
      </c>
      <c r="E117" s="531">
        <v>30371515</v>
      </c>
      <c r="F117" s="522">
        <v>13972047</v>
      </c>
      <c r="G117" s="525">
        <v>265954</v>
      </c>
      <c r="H117" s="522">
        <v>14238001</v>
      </c>
      <c r="I117" s="522">
        <v>4075037</v>
      </c>
      <c r="J117" s="531">
        <v>26454</v>
      </c>
      <c r="K117" s="531">
        <v>4101491</v>
      </c>
      <c r="L117" s="522">
        <v>315894</v>
      </c>
      <c r="M117" s="568">
        <v>1220833</v>
      </c>
      <c r="N117" s="568">
        <v>128277</v>
      </c>
      <c r="O117" s="531">
        <v>1349110</v>
      </c>
      <c r="P117" s="531">
        <v>50376011</v>
      </c>
      <c r="Q117" s="531">
        <v>49026901</v>
      </c>
      <c r="R117" s="531"/>
      <c r="S117" s="516"/>
    </row>
    <row r="118" spans="1:19">
      <c r="A118" s="491">
        <v>2015</v>
      </c>
      <c r="B118" s="491">
        <v>7</v>
      </c>
      <c r="C118" s="522">
        <v>33441629</v>
      </c>
      <c r="D118" s="531">
        <v>690013</v>
      </c>
      <c r="E118" s="531">
        <v>34131642</v>
      </c>
      <c r="F118" s="522">
        <v>14604936</v>
      </c>
      <c r="G118" s="525">
        <v>322450</v>
      </c>
      <c r="H118" s="522">
        <v>14927386</v>
      </c>
      <c r="I118" s="522">
        <v>4052113</v>
      </c>
      <c r="J118" s="531">
        <v>-5881</v>
      </c>
      <c r="K118" s="531">
        <v>4046232</v>
      </c>
      <c r="L118" s="522">
        <v>317054</v>
      </c>
      <c r="M118" s="568">
        <v>1220833</v>
      </c>
      <c r="N118" s="568">
        <v>128277</v>
      </c>
      <c r="O118" s="531">
        <v>1349110</v>
      </c>
      <c r="P118" s="531">
        <v>54771424</v>
      </c>
      <c r="Q118" s="531">
        <v>53422314</v>
      </c>
      <c r="R118" s="531"/>
      <c r="S118" s="516"/>
    </row>
    <row r="119" spans="1:19">
      <c r="A119" s="491">
        <v>2015</v>
      </c>
      <c r="B119" s="491">
        <v>8</v>
      </c>
      <c r="C119" s="522">
        <v>34615803</v>
      </c>
      <c r="D119" s="531">
        <v>220474</v>
      </c>
      <c r="E119" s="531">
        <v>34836277</v>
      </c>
      <c r="F119" s="522">
        <v>14902564</v>
      </c>
      <c r="G119" s="525">
        <v>92494</v>
      </c>
      <c r="H119" s="522">
        <v>14995058</v>
      </c>
      <c r="I119" s="522">
        <v>4402726</v>
      </c>
      <c r="J119" s="531">
        <v>42391</v>
      </c>
      <c r="K119" s="531">
        <v>4445117</v>
      </c>
      <c r="L119" s="522">
        <v>318215</v>
      </c>
      <c r="M119" s="568">
        <v>1220833</v>
      </c>
      <c r="N119" s="568">
        <v>128277</v>
      </c>
      <c r="O119" s="531">
        <v>1349110</v>
      </c>
      <c r="P119" s="531">
        <v>55943777</v>
      </c>
      <c r="Q119" s="531">
        <v>54594667</v>
      </c>
      <c r="R119" s="531"/>
      <c r="S119" s="516"/>
    </row>
    <row r="120" spans="1:19">
      <c r="A120" s="491">
        <v>2015</v>
      </c>
      <c r="B120" s="491">
        <v>9</v>
      </c>
      <c r="C120" s="522">
        <v>31751575</v>
      </c>
      <c r="D120" s="531">
        <v>-3133256</v>
      </c>
      <c r="E120" s="531">
        <v>28618319</v>
      </c>
      <c r="F120" s="522">
        <v>14488664</v>
      </c>
      <c r="G120" s="525">
        <v>-1108745</v>
      </c>
      <c r="H120" s="522">
        <v>13379919</v>
      </c>
      <c r="I120" s="522">
        <v>3868858</v>
      </c>
      <c r="J120" s="531">
        <v>-98866</v>
      </c>
      <c r="K120" s="531">
        <v>3769992</v>
      </c>
      <c r="L120" s="522">
        <v>319375</v>
      </c>
      <c r="M120" s="568">
        <v>1220833</v>
      </c>
      <c r="N120" s="568">
        <v>128277</v>
      </c>
      <c r="O120" s="531">
        <v>1349110</v>
      </c>
      <c r="P120" s="531">
        <v>47436715</v>
      </c>
      <c r="Q120" s="531">
        <v>46087605</v>
      </c>
      <c r="R120" s="531"/>
      <c r="S120" s="516"/>
    </row>
    <row r="121" spans="1:19">
      <c r="A121" s="491">
        <v>2015</v>
      </c>
      <c r="B121" s="491">
        <v>10</v>
      </c>
      <c r="C121" s="522">
        <v>25926813</v>
      </c>
      <c r="D121" s="531">
        <v>-1538120</v>
      </c>
      <c r="E121" s="531">
        <v>24388693</v>
      </c>
      <c r="F121" s="522">
        <v>13282326</v>
      </c>
      <c r="G121" s="525">
        <v>-508772</v>
      </c>
      <c r="H121" s="522">
        <v>12773554</v>
      </c>
      <c r="I121" s="522">
        <v>3347753</v>
      </c>
      <c r="J121" s="531">
        <v>-95272</v>
      </c>
      <c r="K121" s="531">
        <v>3252481</v>
      </c>
      <c r="L121" s="522">
        <v>320536</v>
      </c>
      <c r="M121" s="568">
        <v>1220833</v>
      </c>
      <c r="N121" s="568">
        <v>128277</v>
      </c>
      <c r="O121" s="531">
        <v>1349110</v>
      </c>
      <c r="P121" s="531">
        <v>42084374</v>
      </c>
      <c r="Q121" s="531">
        <v>40735264</v>
      </c>
      <c r="R121" s="531"/>
      <c r="S121" s="516"/>
    </row>
    <row r="122" spans="1:19">
      <c r="A122" s="491">
        <v>2015</v>
      </c>
      <c r="B122" s="491">
        <v>11</v>
      </c>
      <c r="C122" s="522">
        <v>22448895</v>
      </c>
      <c r="D122" s="531">
        <v>-805731</v>
      </c>
      <c r="E122" s="531">
        <v>21643164</v>
      </c>
      <c r="F122" s="522">
        <v>12090846</v>
      </c>
      <c r="G122" s="525">
        <v>-184666</v>
      </c>
      <c r="H122" s="522">
        <v>11906180</v>
      </c>
      <c r="I122" s="522">
        <v>3049383</v>
      </c>
      <c r="J122" s="531">
        <v>-30125</v>
      </c>
      <c r="K122" s="531">
        <v>3019258</v>
      </c>
      <c r="L122" s="522">
        <v>321696</v>
      </c>
      <c r="M122" s="568">
        <v>1220833</v>
      </c>
      <c r="N122" s="568">
        <v>128277</v>
      </c>
      <c r="O122" s="531">
        <v>1349110</v>
      </c>
      <c r="P122" s="531">
        <v>38239408</v>
      </c>
      <c r="Q122" s="531">
        <v>36890298</v>
      </c>
      <c r="R122" s="531"/>
      <c r="S122" s="516"/>
    </row>
    <row r="123" spans="1:19">
      <c r="A123" s="491">
        <v>2015</v>
      </c>
      <c r="B123" s="491">
        <v>12</v>
      </c>
      <c r="C123" s="522">
        <v>24017192</v>
      </c>
      <c r="D123" s="531">
        <v>1469797</v>
      </c>
      <c r="E123" s="531">
        <v>25486989</v>
      </c>
      <c r="F123" s="522">
        <v>12005870</v>
      </c>
      <c r="G123" s="525">
        <v>713643</v>
      </c>
      <c r="H123" s="522">
        <v>12719513</v>
      </c>
      <c r="I123" s="522">
        <v>3031695</v>
      </c>
      <c r="J123" s="531">
        <v>37599</v>
      </c>
      <c r="K123" s="531">
        <v>3069294</v>
      </c>
      <c r="L123" s="522">
        <v>322857</v>
      </c>
      <c r="M123" s="568">
        <v>1220833</v>
      </c>
      <c r="N123" s="568">
        <v>128277</v>
      </c>
      <c r="O123" s="531">
        <v>1349110</v>
      </c>
      <c r="P123" s="531">
        <v>42947763</v>
      </c>
      <c r="Q123" s="531">
        <v>41598653</v>
      </c>
      <c r="R123" s="531"/>
      <c r="S123" s="516"/>
    </row>
    <row r="124" spans="1:19">
      <c r="B124" s="492" t="s">
        <v>112</v>
      </c>
      <c r="C124" s="525">
        <v>323806037</v>
      </c>
      <c r="D124" s="513">
        <v>19293</v>
      </c>
      <c r="E124" s="513">
        <v>323825330</v>
      </c>
      <c r="F124" s="525">
        <v>155342853</v>
      </c>
      <c r="G124" s="513">
        <v>536516</v>
      </c>
      <c r="H124" s="531">
        <v>155879369</v>
      </c>
      <c r="I124" s="525">
        <v>41218400</v>
      </c>
      <c r="J124" s="513">
        <v>64708</v>
      </c>
      <c r="K124" s="513">
        <v>41283108</v>
      </c>
      <c r="L124" s="525">
        <v>3797688</v>
      </c>
      <c r="M124" s="531">
        <v>14649996</v>
      </c>
      <c r="N124" s="531">
        <v>1539324</v>
      </c>
      <c r="O124" s="531">
        <v>16189320</v>
      </c>
      <c r="P124" s="531">
        <v>540974815</v>
      </c>
      <c r="Q124" s="531">
        <v>524785495</v>
      </c>
      <c r="R124" s="531"/>
      <c r="S124" s="516"/>
    </row>
    <row r="125" spans="1:19">
      <c r="A125" s="491">
        <v>2016</v>
      </c>
      <c r="B125" s="491">
        <v>1</v>
      </c>
      <c r="C125" s="522">
        <v>29347641</v>
      </c>
      <c r="D125" s="531">
        <v>-1306358</v>
      </c>
      <c r="E125" s="531">
        <v>28041283</v>
      </c>
      <c r="F125" s="522">
        <v>12424941</v>
      </c>
      <c r="G125" s="525">
        <v>-418767</v>
      </c>
      <c r="H125" s="522">
        <v>12006174</v>
      </c>
      <c r="I125" s="522">
        <v>2987904</v>
      </c>
      <c r="J125" s="531">
        <v>-11332</v>
      </c>
      <c r="K125" s="531">
        <v>2976572</v>
      </c>
      <c r="L125" s="522">
        <v>324082</v>
      </c>
      <c r="M125" s="568">
        <v>1322602</v>
      </c>
      <c r="N125" s="568">
        <v>136752</v>
      </c>
      <c r="O125" s="531">
        <v>1459354</v>
      </c>
      <c r="P125" s="531">
        <v>44807465</v>
      </c>
      <c r="Q125" s="531">
        <v>43348111</v>
      </c>
      <c r="R125" s="531"/>
      <c r="S125" s="516"/>
    </row>
    <row r="126" spans="1:19">
      <c r="A126" s="491">
        <v>2016</v>
      </c>
      <c r="B126" s="491">
        <v>2</v>
      </c>
      <c r="C126" s="522">
        <v>26865700</v>
      </c>
      <c r="D126" s="531">
        <v>-2343216</v>
      </c>
      <c r="E126" s="531">
        <v>24522484</v>
      </c>
      <c r="F126" s="522">
        <v>12206125</v>
      </c>
      <c r="G126" s="525">
        <v>-1004401</v>
      </c>
      <c r="H126" s="522">
        <v>11201724</v>
      </c>
      <c r="I126" s="522">
        <v>2967657</v>
      </c>
      <c r="J126" s="531">
        <v>-116894</v>
      </c>
      <c r="K126" s="531">
        <v>2850763</v>
      </c>
      <c r="L126" s="522">
        <v>325307</v>
      </c>
      <c r="M126" s="568">
        <v>1322602</v>
      </c>
      <c r="N126" s="568">
        <v>136752</v>
      </c>
      <c r="O126" s="531">
        <v>1459354</v>
      </c>
      <c r="P126" s="531">
        <v>40359632</v>
      </c>
      <c r="Q126" s="531">
        <v>38900278</v>
      </c>
      <c r="R126" s="531"/>
      <c r="S126" s="516"/>
    </row>
    <row r="127" spans="1:19">
      <c r="A127" s="491">
        <v>2016</v>
      </c>
      <c r="B127" s="491">
        <v>3</v>
      </c>
      <c r="C127" s="522">
        <v>22551603</v>
      </c>
      <c r="D127" s="531">
        <v>1458594</v>
      </c>
      <c r="E127" s="531">
        <v>24010197</v>
      </c>
      <c r="F127" s="522">
        <v>11814406</v>
      </c>
      <c r="G127" s="525">
        <v>336544</v>
      </c>
      <c r="H127" s="522">
        <v>12150950</v>
      </c>
      <c r="I127" s="522">
        <v>2945601</v>
      </c>
      <c r="J127" s="531">
        <v>81181</v>
      </c>
      <c r="K127" s="531">
        <v>3026782</v>
      </c>
      <c r="L127" s="522">
        <v>326532</v>
      </c>
      <c r="M127" s="568">
        <v>1322602</v>
      </c>
      <c r="N127" s="568">
        <v>136752</v>
      </c>
      <c r="O127" s="531">
        <v>1459354</v>
      </c>
      <c r="P127" s="531">
        <v>40973815</v>
      </c>
      <c r="Q127" s="531">
        <v>39514461</v>
      </c>
      <c r="R127" s="531"/>
      <c r="S127" s="516"/>
    </row>
    <row r="128" spans="1:19">
      <c r="A128" s="491">
        <v>2016</v>
      </c>
      <c r="B128" s="491">
        <v>4</v>
      </c>
      <c r="C128" s="522">
        <v>22214904</v>
      </c>
      <c r="D128" s="531">
        <v>1057527</v>
      </c>
      <c r="E128" s="531">
        <v>23272431</v>
      </c>
      <c r="F128" s="522">
        <v>12082115</v>
      </c>
      <c r="G128" s="525">
        <v>446075</v>
      </c>
      <c r="H128" s="522">
        <v>12528190</v>
      </c>
      <c r="I128" s="522">
        <v>3167732</v>
      </c>
      <c r="J128" s="531">
        <v>30180</v>
      </c>
      <c r="K128" s="531">
        <v>3197912</v>
      </c>
      <c r="L128" s="522">
        <v>327757</v>
      </c>
      <c r="M128" s="568">
        <v>1322602</v>
      </c>
      <c r="N128" s="568">
        <v>136752</v>
      </c>
      <c r="O128" s="531">
        <v>1459354</v>
      </c>
      <c r="P128" s="531">
        <v>40785644</v>
      </c>
      <c r="Q128" s="531">
        <v>39326290</v>
      </c>
      <c r="R128" s="531"/>
      <c r="S128" s="516"/>
    </row>
    <row r="129" spans="1:19">
      <c r="A129" s="491">
        <v>2016</v>
      </c>
      <c r="B129" s="491">
        <v>5</v>
      </c>
      <c r="C129" s="522">
        <v>24053942</v>
      </c>
      <c r="D129" s="531">
        <v>3580568</v>
      </c>
      <c r="E129" s="531">
        <v>27634510</v>
      </c>
      <c r="F129" s="522">
        <v>12928490</v>
      </c>
      <c r="G129" s="525">
        <v>1575402</v>
      </c>
      <c r="H129" s="522">
        <v>14503892</v>
      </c>
      <c r="I129" s="522">
        <v>3344352</v>
      </c>
      <c r="J129" s="531">
        <v>209559</v>
      </c>
      <c r="K129" s="531">
        <v>3553911</v>
      </c>
      <c r="L129" s="522">
        <v>328983</v>
      </c>
      <c r="M129" s="568">
        <v>1322602</v>
      </c>
      <c r="N129" s="568">
        <v>136752</v>
      </c>
      <c r="O129" s="531">
        <v>1459354</v>
      </c>
      <c r="P129" s="531">
        <v>47480650</v>
      </c>
      <c r="Q129" s="531">
        <v>46021296</v>
      </c>
      <c r="R129" s="531"/>
      <c r="S129" s="516"/>
    </row>
    <row r="130" spans="1:19">
      <c r="A130" s="491">
        <v>2016</v>
      </c>
      <c r="B130" s="491">
        <v>6</v>
      </c>
      <c r="C130" s="522">
        <v>30637746</v>
      </c>
      <c r="D130" s="531">
        <v>744312</v>
      </c>
      <c r="E130" s="531">
        <v>31382058</v>
      </c>
      <c r="F130" s="522">
        <v>14470793</v>
      </c>
      <c r="G130" s="525">
        <v>276237</v>
      </c>
      <c r="H130" s="522">
        <v>14747030</v>
      </c>
      <c r="I130" s="522">
        <v>4084351</v>
      </c>
      <c r="J130" s="531">
        <v>25553</v>
      </c>
      <c r="K130" s="531">
        <v>4109904</v>
      </c>
      <c r="L130" s="522">
        <v>330208</v>
      </c>
      <c r="M130" s="568">
        <v>1322602</v>
      </c>
      <c r="N130" s="568">
        <v>136752</v>
      </c>
      <c r="O130" s="531">
        <v>1459354</v>
      </c>
      <c r="P130" s="531">
        <v>52028554</v>
      </c>
      <c r="Q130" s="531">
        <v>50569200</v>
      </c>
      <c r="R130" s="531"/>
      <c r="S130" s="516"/>
    </row>
    <row r="131" spans="1:19">
      <c r="A131" s="491">
        <v>2016</v>
      </c>
      <c r="B131" s="491">
        <v>7</v>
      </c>
      <c r="C131" s="522">
        <v>34076520</v>
      </c>
      <c r="D131" s="531">
        <v>707481</v>
      </c>
      <c r="E131" s="531">
        <v>34784001</v>
      </c>
      <c r="F131" s="522">
        <v>14921429</v>
      </c>
      <c r="G131" s="525">
        <v>330450</v>
      </c>
      <c r="H131" s="522">
        <v>15251879</v>
      </c>
      <c r="I131" s="522">
        <v>4051939</v>
      </c>
      <c r="J131" s="531">
        <v>-7060</v>
      </c>
      <c r="K131" s="531">
        <v>4044879</v>
      </c>
      <c r="L131" s="522">
        <v>331433</v>
      </c>
      <c r="M131" s="568">
        <v>1322602</v>
      </c>
      <c r="N131" s="568">
        <v>136752</v>
      </c>
      <c r="O131" s="531">
        <v>1459354</v>
      </c>
      <c r="P131" s="531">
        <v>55871546</v>
      </c>
      <c r="Q131" s="531">
        <v>54412192</v>
      </c>
      <c r="R131" s="531"/>
      <c r="S131" s="516"/>
    </row>
    <row r="132" spans="1:19">
      <c r="A132" s="491">
        <v>2016</v>
      </c>
      <c r="B132" s="491">
        <v>8</v>
      </c>
      <c r="C132" s="522">
        <v>35515571</v>
      </c>
      <c r="D132" s="531">
        <v>219341</v>
      </c>
      <c r="E132" s="531">
        <v>35734912</v>
      </c>
      <c r="F132" s="522">
        <v>15336239</v>
      </c>
      <c r="G132" s="525">
        <v>95867</v>
      </c>
      <c r="H132" s="522">
        <v>15432106</v>
      </c>
      <c r="I132" s="522">
        <v>4405724</v>
      </c>
      <c r="J132" s="531">
        <v>45019</v>
      </c>
      <c r="K132" s="531">
        <v>4450743</v>
      </c>
      <c r="L132" s="522">
        <v>332658</v>
      </c>
      <c r="M132" s="568">
        <v>1322602</v>
      </c>
      <c r="N132" s="568">
        <v>136752</v>
      </c>
      <c r="O132" s="531">
        <v>1459354</v>
      </c>
      <c r="P132" s="531">
        <v>57409773</v>
      </c>
      <c r="Q132" s="531">
        <v>55950419</v>
      </c>
      <c r="R132" s="531"/>
      <c r="S132" s="516"/>
    </row>
    <row r="133" spans="1:19">
      <c r="A133" s="491">
        <v>2016</v>
      </c>
      <c r="B133" s="491">
        <v>9</v>
      </c>
      <c r="C133" s="522">
        <v>32593990</v>
      </c>
      <c r="D133" s="531">
        <v>-3227302</v>
      </c>
      <c r="E133" s="531">
        <v>29366688</v>
      </c>
      <c r="F133" s="522">
        <v>14919627</v>
      </c>
      <c r="G133" s="525">
        <v>-1130557</v>
      </c>
      <c r="H133" s="522">
        <v>13789070</v>
      </c>
      <c r="I133" s="522">
        <v>3878496</v>
      </c>
      <c r="J133" s="531">
        <v>-97807</v>
      </c>
      <c r="K133" s="531">
        <v>3780689</v>
      </c>
      <c r="L133" s="522">
        <v>333884</v>
      </c>
      <c r="M133" s="568">
        <v>1322602</v>
      </c>
      <c r="N133" s="568">
        <v>136752</v>
      </c>
      <c r="O133" s="531">
        <v>1459354</v>
      </c>
      <c r="P133" s="531">
        <v>48729685</v>
      </c>
      <c r="Q133" s="531">
        <v>47270331</v>
      </c>
      <c r="R133" s="531"/>
      <c r="S133" s="516"/>
    </row>
    <row r="134" spans="1:19">
      <c r="A134" s="491">
        <v>2016</v>
      </c>
      <c r="B134" s="491">
        <v>10</v>
      </c>
      <c r="C134" s="522">
        <v>26743480</v>
      </c>
      <c r="D134" s="531">
        <v>-1574426</v>
      </c>
      <c r="E134" s="531">
        <v>25169054</v>
      </c>
      <c r="F134" s="522">
        <v>13748571</v>
      </c>
      <c r="G134" s="525">
        <v>-506127</v>
      </c>
      <c r="H134" s="522">
        <v>13242444</v>
      </c>
      <c r="I134" s="522">
        <v>3365613</v>
      </c>
      <c r="J134" s="531">
        <v>-97815</v>
      </c>
      <c r="K134" s="531">
        <v>3267798</v>
      </c>
      <c r="L134" s="522">
        <v>335109</v>
      </c>
      <c r="M134" s="568">
        <v>1322602</v>
      </c>
      <c r="N134" s="568">
        <v>136752</v>
      </c>
      <c r="O134" s="531">
        <v>1459354</v>
      </c>
      <c r="P134" s="531">
        <v>43473759</v>
      </c>
      <c r="Q134" s="531">
        <v>42014405</v>
      </c>
      <c r="R134" s="531"/>
      <c r="S134" s="516"/>
    </row>
    <row r="135" spans="1:19">
      <c r="A135" s="491">
        <v>2016</v>
      </c>
      <c r="B135" s="491">
        <v>11</v>
      </c>
      <c r="C135" s="522">
        <v>22907565</v>
      </c>
      <c r="D135" s="531">
        <v>-825440</v>
      </c>
      <c r="E135" s="531">
        <v>22082125</v>
      </c>
      <c r="F135" s="522">
        <v>12369323</v>
      </c>
      <c r="G135" s="525">
        <v>-187312</v>
      </c>
      <c r="H135" s="522">
        <v>12182011</v>
      </c>
      <c r="I135" s="522">
        <v>3055488</v>
      </c>
      <c r="J135" s="531">
        <v>-29937</v>
      </c>
      <c r="K135" s="531">
        <v>3025551</v>
      </c>
      <c r="L135" s="522">
        <v>336334</v>
      </c>
      <c r="M135" s="568">
        <v>1322602</v>
      </c>
      <c r="N135" s="568">
        <v>136752</v>
      </c>
      <c r="O135" s="531">
        <v>1459354</v>
      </c>
      <c r="P135" s="531">
        <v>39085375</v>
      </c>
      <c r="Q135" s="531">
        <v>37626021</v>
      </c>
      <c r="R135" s="531"/>
      <c r="S135" s="516"/>
    </row>
    <row r="136" spans="1:19">
      <c r="A136" s="491">
        <v>2016</v>
      </c>
      <c r="B136" s="491">
        <v>12</v>
      </c>
      <c r="C136" s="522">
        <v>24720880</v>
      </c>
      <c r="D136" s="531">
        <v>1510065</v>
      </c>
      <c r="E136" s="531">
        <v>26230945</v>
      </c>
      <c r="F136" s="522">
        <v>12404999</v>
      </c>
      <c r="G136" s="525">
        <v>723188</v>
      </c>
      <c r="H136" s="522">
        <v>13128187</v>
      </c>
      <c r="I136" s="522">
        <v>3039931</v>
      </c>
      <c r="J136" s="531">
        <v>34932</v>
      </c>
      <c r="K136" s="531">
        <v>3074863</v>
      </c>
      <c r="L136" s="522">
        <v>337559</v>
      </c>
      <c r="M136" s="568">
        <v>1322602</v>
      </c>
      <c r="N136" s="568">
        <v>136752</v>
      </c>
      <c r="O136" s="531">
        <v>1459354</v>
      </c>
      <c r="P136" s="531">
        <v>44230908</v>
      </c>
      <c r="Q136" s="531">
        <v>42771554</v>
      </c>
      <c r="R136" s="531"/>
      <c r="S136" s="516"/>
    </row>
    <row r="137" spans="1:19">
      <c r="B137" s="492" t="s">
        <v>112</v>
      </c>
      <c r="C137" s="525">
        <v>332229542</v>
      </c>
      <c r="D137" s="513">
        <v>1146</v>
      </c>
      <c r="E137" s="513">
        <v>332230688</v>
      </c>
      <c r="F137" s="525">
        <v>159627058</v>
      </c>
      <c r="G137" s="513">
        <v>536599</v>
      </c>
      <c r="H137" s="531">
        <v>160163657</v>
      </c>
      <c r="I137" s="525">
        <v>41294788</v>
      </c>
      <c r="J137" s="513">
        <v>65579</v>
      </c>
      <c r="K137" s="513">
        <v>41360367</v>
      </c>
      <c r="L137" s="525">
        <v>3969846</v>
      </c>
      <c r="M137" s="531">
        <v>15871224</v>
      </c>
      <c r="N137" s="531">
        <v>1641024</v>
      </c>
      <c r="O137" s="531">
        <v>17512248</v>
      </c>
      <c r="P137" s="531">
        <v>555236806</v>
      </c>
      <c r="Q137" s="531">
        <v>537724558</v>
      </c>
      <c r="R137" s="531"/>
      <c r="S137" s="516"/>
    </row>
    <row r="138" spans="1:19">
      <c r="A138" s="491">
        <v>2017</v>
      </c>
      <c r="B138" s="491">
        <v>1</v>
      </c>
      <c r="C138" s="522">
        <v>30265429</v>
      </c>
      <c r="D138" s="531">
        <v>-1348471</v>
      </c>
      <c r="E138" s="531">
        <v>28916958</v>
      </c>
      <c r="F138" s="522">
        <v>12875515</v>
      </c>
      <c r="G138" s="531">
        <v>-281762</v>
      </c>
      <c r="H138" s="531">
        <v>12593753</v>
      </c>
      <c r="I138" s="522">
        <v>3018752</v>
      </c>
      <c r="J138" s="531">
        <v>-1130</v>
      </c>
      <c r="K138" s="531">
        <v>3017622</v>
      </c>
      <c r="L138" s="522">
        <v>338860</v>
      </c>
      <c r="M138" s="568">
        <v>1422247</v>
      </c>
      <c r="N138" s="568">
        <v>144722</v>
      </c>
      <c r="O138" s="531">
        <v>1566969</v>
      </c>
      <c r="P138" s="531">
        <v>46434162</v>
      </c>
      <c r="Q138" s="531">
        <v>44867193</v>
      </c>
      <c r="R138" s="531"/>
      <c r="S138" s="516"/>
    </row>
    <row r="139" spans="1:19">
      <c r="A139" s="491">
        <v>2017</v>
      </c>
      <c r="B139" s="491">
        <v>2</v>
      </c>
      <c r="C139" s="522">
        <v>27533115</v>
      </c>
      <c r="D139" s="531">
        <v>-2416950</v>
      </c>
      <c r="E139" s="531">
        <v>25116165</v>
      </c>
      <c r="F139" s="522">
        <v>12759993</v>
      </c>
      <c r="G139" s="531">
        <v>-1181297</v>
      </c>
      <c r="H139" s="531">
        <v>11578696</v>
      </c>
      <c r="I139" s="522">
        <v>3006227</v>
      </c>
      <c r="J139" s="531">
        <v>-127255</v>
      </c>
      <c r="K139" s="531">
        <v>2878972</v>
      </c>
      <c r="L139" s="522">
        <v>340161</v>
      </c>
      <c r="M139" s="568">
        <v>1422247</v>
      </c>
      <c r="N139" s="568">
        <v>144722</v>
      </c>
      <c r="O139" s="531">
        <v>1566969</v>
      </c>
      <c r="P139" s="531">
        <v>41480963</v>
      </c>
      <c r="Q139" s="531">
        <v>39913994</v>
      </c>
      <c r="R139" s="531"/>
      <c r="S139" s="516"/>
    </row>
    <row r="140" spans="1:19">
      <c r="A140" s="491">
        <v>2017</v>
      </c>
      <c r="B140" s="491">
        <v>3</v>
      </c>
      <c r="C140" s="522">
        <v>23368484</v>
      </c>
      <c r="D140" s="531">
        <v>1495378</v>
      </c>
      <c r="E140" s="531">
        <v>24863862</v>
      </c>
      <c r="F140" s="522">
        <v>12317105</v>
      </c>
      <c r="G140" s="531">
        <v>338600</v>
      </c>
      <c r="H140" s="531">
        <v>12655705</v>
      </c>
      <c r="I140" s="522">
        <v>2980601</v>
      </c>
      <c r="J140" s="531">
        <v>82964</v>
      </c>
      <c r="K140" s="531">
        <v>3063565</v>
      </c>
      <c r="L140" s="522">
        <v>341462</v>
      </c>
      <c r="M140" s="568">
        <v>1422247</v>
      </c>
      <c r="N140" s="568">
        <v>144722</v>
      </c>
      <c r="O140" s="531">
        <v>1566969</v>
      </c>
      <c r="P140" s="531">
        <v>42491563</v>
      </c>
      <c r="Q140" s="531">
        <v>40924594</v>
      </c>
      <c r="R140" s="531"/>
      <c r="S140" s="516"/>
    </row>
    <row r="141" spans="1:19">
      <c r="A141" s="491">
        <v>2017</v>
      </c>
      <c r="B141" s="491">
        <v>4</v>
      </c>
      <c r="C141" s="522">
        <v>22933076</v>
      </c>
      <c r="D141" s="531">
        <v>1111344</v>
      </c>
      <c r="E141" s="531">
        <v>24044420</v>
      </c>
      <c r="F141" s="522">
        <v>12536032</v>
      </c>
      <c r="G141" s="531">
        <v>466786</v>
      </c>
      <c r="H141" s="531">
        <v>13002818</v>
      </c>
      <c r="I141" s="522">
        <v>3195489</v>
      </c>
      <c r="J141" s="531">
        <v>27647</v>
      </c>
      <c r="K141" s="531">
        <v>3223136</v>
      </c>
      <c r="L141" s="522">
        <v>342763</v>
      </c>
      <c r="M141" s="568">
        <v>1422247</v>
      </c>
      <c r="N141" s="568">
        <v>144722</v>
      </c>
      <c r="O141" s="531">
        <v>1566969</v>
      </c>
      <c r="P141" s="531">
        <v>42180106</v>
      </c>
      <c r="Q141" s="531">
        <v>40613137</v>
      </c>
      <c r="R141" s="531"/>
      <c r="S141" s="516"/>
    </row>
    <row r="142" spans="1:19">
      <c r="A142" s="491">
        <v>2017</v>
      </c>
      <c r="B142" s="491">
        <v>5</v>
      </c>
      <c r="C142" s="522">
        <v>24532998</v>
      </c>
      <c r="D142" s="531">
        <v>3663013</v>
      </c>
      <c r="E142" s="531">
        <v>28196011</v>
      </c>
      <c r="F142" s="522">
        <v>13230394</v>
      </c>
      <c r="G142" s="531">
        <v>1597430</v>
      </c>
      <c r="H142" s="531">
        <v>14827824</v>
      </c>
      <c r="I142" s="522">
        <v>3363976</v>
      </c>
      <c r="J142" s="531">
        <v>211872</v>
      </c>
      <c r="K142" s="531">
        <v>3575848</v>
      </c>
      <c r="L142" s="522">
        <v>344064</v>
      </c>
      <c r="M142" s="568">
        <v>1422247</v>
      </c>
      <c r="N142" s="568">
        <v>144722</v>
      </c>
      <c r="O142" s="531">
        <v>1566969</v>
      </c>
      <c r="P142" s="531">
        <v>48510716</v>
      </c>
      <c r="Q142" s="531">
        <v>46943747</v>
      </c>
      <c r="R142" s="531"/>
      <c r="S142" s="516"/>
    </row>
    <row r="143" spans="1:19">
      <c r="A143" s="491">
        <v>2017</v>
      </c>
      <c r="B143" s="491">
        <v>6</v>
      </c>
      <c r="C143" s="522">
        <v>31337726</v>
      </c>
      <c r="D143" s="531">
        <v>764119</v>
      </c>
      <c r="E143" s="531">
        <v>32101845</v>
      </c>
      <c r="F143" s="522">
        <v>14852316</v>
      </c>
      <c r="G143" s="531">
        <v>278919</v>
      </c>
      <c r="H143" s="531">
        <v>15131235</v>
      </c>
      <c r="I143" s="522">
        <v>4119152</v>
      </c>
      <c r="J143" s="531">
        <v>25772</v>
      </c>
      <c r="K143" s="531">
        <v>4144924</v>
      </c>
      <c r="L143" s="522">
        <v>345365</v>
      </c>
      <c r="M143" s="568">
        <v>1422247</v>
      </c>
      <c r="N143" s="568">
        <v>144722</v>
      </c>
      <c r="O143" s="531">
        <v>1566969</v>
      </c>
      <c r="P143" s="531">
        <v>53290338</v>
      </c>
      <c r="Q143" s="531">
        <v>51723369</v>
      </c>
      <c r="R143" s="531"/>
      <c r="S143" s="516"/>
    </row>
    <row r="144" spans="1:19">
      <c r="A144" s="491">
        <v>2017</v>
      </c>
      <c r="B144" s="491">
        <v>7</v>
      </c>
      <c r="C144" s="522">
        <v>35021738</v>
      </c>
      <c r="D144" s="531">
        <v>721750</v>
      </c>
      <c r="E144" s="531">
        <v>35743488</v>
      </c>
      <c r="F144" s="522">
        <v>15388088</v>
      </c>
      <c r="G144" s="531">
        <v>337926</v>
      </c>
      <c r="H144" s="531">
        <v>15726014</v>
      </c>
      <c r="I144" s="522">
        <v>4097427</v>
      </c>
      <c r="J144" s="531">
        <v>-8730</v>
      </c>
      <c r="K144" s="531">
        <v>4088697</v>
      </c>
      <c r="L144" s="522">
        <v>346666</v>
      </c>
      <c r="M144" s="568">
        <v>1422247</v>
      </c>
      <c r="N144" s="568">
        <v>144722</v>
      </c>
      <c r="O144" s="531">
        <v>1566969</v>
      </c>
      <c r="P144" s="531">
        <v>57471834</v>
      </c>
      <c r="Q144" s="531">
        <v>55904865</v>
      </c>
      <c r="R144" s="531"/>
      <c r="S144" s="516"/>
    </row>
    <row r="145" spans="1:24">
      <c r="A145" s="491">
        <v>2017</v>
      </c>
      <c r="B145" s="491">
        <v>8</v>
      </c>
      <c r="C145" s="522">
        <v>36543858</v>
      </c>
      <c r="D145" s="531">
        <v>224691</v>
      </c>
      <c r="E145" s="531">
        <v>36768549</v>
      </c>
      <c r="F145" s="522">
        <v>15831827</v>
      </c>
      <c r="G145" s="531">
        <v>103160</v>
      </c>
      <c r="H145" s="531">
        <v>15934987</v>
      </c>
      <c r="I145" s="522">
        <v>4454657</v>
      </c>
      <c r="J145" s="531">
        <v>47318</v>
      </c>
      <c r="K145" s="531">
        <v>4501975</v>
      </c>
      <c r="L145" s="522">
        <v>347967</v>
      </c>
      <c r="M145" s="568">
        <v>1422247</v>
      </c>
      <c r="N145" s="568">
        <v>144722</v>
      </c>
      <c r="O145" s="531">
        <v>1566969</v>
      </c>
      <c r="P145" s="531">
        <v>59120447</v>
      </c>
      <c r="Q145" s="531">
        <v>57553478</v>
      </c>
      <c r="R145" s="531"/>
      <c r="S145" s="516"/>
    </row>
    <row r="146" spans="1:24">
      <c r="A146" s="491">
        <v>2017</v>
      </c>
      <c r="B146" s="491">
        <v>9</v>
      </c>
      <c r="C146" s="522">
        <v>33368855</v>
      </c>
      <c r="D146" s="531">
        <v>-3303502</v>
      </c>
      <c r="E146" s="531">
        <v>30065353</v>
      </c>
      <c r="F146" s="522">
        <v>15318930</v>
      </c>
      <c r="G146" s="531">
        <v>-1143362</v>
      </c>
      <c r="H146" s="531">
        <v>14175568</v>
      </c>
      <c r="I146" s="522">
        <v>3919467</v>
      </c>
      <c r="J146" s="531">
        <v>-96678</v>
      </c>
      <c r="K146" s="531">
        <v>3822789</v>
      </c>
      <c r="L146" s="522">
        <v>349269</v>
      </c>
      <c r="M146" s="568">
        <v>1422247</v>
      </c>
      <c r="N146" s="568">
        <v>144722</v>
      </c>
      <c r="O146" s="531">
        <v>1566969</v>
      </c>
      <c r="P146" s="531">
        <v>49979948</v>
      </c>
      <c r="Q146" s="531">
        <v>48412979</v>
      </c>
      <c r="R146" s="531"/>
      <c r="S146" s="516"/>
    </row>
    <row r="147" spans="1:24">
      <c r="A147" s="491">
        <v>2017</v>
      </c>
      <c r="B147" s="491">
        <v>10</v>
      </c>
      <c r="C147" s="522">
        <v>27432109</v>
      </c>
      <c r="D147" s="531">
        <v>-1633225</v>
      </c>
      <c r="E147" s="531">
        <v>25798884</v>
      </c>
      <c r="F147" s="522">
        <v>14138006</v>
      </c>
      <c r="G147" s="531">
        <v>-512271</v>
      </c>
      <c r="H147" s="531">
        <v>13625735</v>
      </c>
      <c r="I147" s="522">
        <v>3406095</v>
      </c>
      <c r="J147" s="531">
        <v>-100098</v>
      </c>
      <c r="K147" s="531">
        <v>3305997</v>
      </c>
      <c r="L147" s="522">
        <v>350569</v>
      </c>
      <c r="M147" s="568">
        <v>1422247</v>
      </c>
      <c r="N147" s="568">
        <v>144722</v>
      </c>
      <c r="O147" s="531">
        <v>1566969</v>
      </c>
      <c r="P147" s="531">
        <v>44648154</v>
      </c>
      <c r="Q147" s="531">
        <v>43081185</v>
      </c>
      <c r="R147" s="531"/>
      <c r="S147" s="516"/>
    </row>
    <row r="148" spans="1:24">
      <c r="A148" s="491">
        <v>2017</v>
      </c>
      <c r="B148" s="491">
        <v>11</v>
      </c>
      <c r="C148" s="522">
        <v>23660566</v>
      </c>
      <c r="D148" s="531">
        <v>-838478</v>
      </c>
      <c r="E148" s="531">
        <v>22822088</v>
      </c>
      <c r="F148" s="522">
        <v>12810870</v>
      </c>
      <c r="G148" s="531">
        <v>-186404</v>
      </c>
      <c r="H148" s="531">
        <v>12624466</v>
      </c>
      <c r="I148" s="522">
        <v>3097035</v>
      </c>
      <c r="J148" s="531">
        <v>-30738</v>
      </c>
      <c r="K148" s="531">
        <v>3066297</v>
      </c>
      <c r="L148" s="522">
        <v>351871</v>
      </c>
      <c r="M148" s="568">
        <v>1422247</v>
      </c>
      <c r="N148" s="568">
        <v>144722</v>
      </c>
      <c r="O148" s="531">
        <v>1566969</v>
      </c>
      <c r="P148" s="531">
        <v>40431691</v>
      </c>
      <c r="Q148" s="531">
        <v>38864722</v>
      </c>
      <c r="R148" s="531"/>
      <c r="S148" s="516"/>
    </row>
    <row r="149" spans="1:24">
      <c r="A149" s="491">
        <v>2017</v>
      </c>
      <c r="B149" s="491">
        <v>12</v>
      </c>
      <c r="C149" s="522">
        <v>25393303</v>
      </c>
      <c r="D149" s="531">
        <v>1566406</v>
      </c>
      <c r="E149" s="531">
        <v>26959709</v>
      </c>
      <c r="F149" s="522">
        <v>12774882</v>
      </c>
      <c r="G149" s="531">
        <v>737808</v>
      </c>
      <c r="H149" s="531">
        <v>13512690</v>
      </c>
      <c r="I149" s="522">
        <v>3076459</v>
      </c>
      <c r="J149" s="531">
        <v>32928</v>
      </c>
      <c r="K149" s="531">
        <v>3109387</v>
      </c>
      <c r="L149" s="522">
        <v>353172</v>
      </c>
      <c r="M149" s="568">
        <v>1422247</v>
      </c>
      <c r="N149" s="568">
        <v>144722</v>
      </c>
      <c r="O149" s="531">
        <v>1566969</v>
      </c>
      <c r="P149" s="531">
        <v>45501927</v>
      </c>
      <c r="Q149" s="531">
        <v>43934958</v>
      </c>
      <c r="R149" s="531"/>
      <c r="S149" s="516"/>
    </row>
    <row r="150" spans="1:24">
      <c r="B150" s="492" t="s">
        <v>112</v>
      </c>
      <c r="C150" s="525">
        <v>341391257</v>
      </c>
      <c r="D150" s="513">
        <v>6075</v>
      </c>
      <c r="E150" s="513">
        <v>341397332</v>
      </c>
      <c r="F150" s="525">
        <v>164833958</v>
      </c>
      <c r="G150" s="513">
        <v>555533</v>
      </c>
      <c r="H150" s="531">
        <v>165389491</v>
      </c>
      <c r="I150" s="525">
        <v>41735337</v>
      </c>
      <c r="J150" s="513">
        <v>63872</v>
      </c>
      <c r="K150" s="513">
        <v>41799209</v>
      </c>
      <c r="L150" s="525">
        <v>4152189</v>
      </c>
      <c r="M150" s="531">
        <v>17066964</v>
      </c>
      <c r="N150" s="531">
        <v>1736664</v>
      </c>
      <c r="O150" s="531">
        <v>18803628</v>
      </c>
      <c r="P150" s="531">
        <v>571541849</v>
      </c>
      <c r="Q150" s="531">
        <v>552738221</v>
      </c>
      <c r="R150" s="531"/>
      <c r="S150" s="516"/>
    </row>
    <row r="151" spans="1:24">
      <c r="I151" s="540"/>
      <c r="R151" s="540"/>
      <c r="S151" s="516" t="s">
        <v>291</v>
      </c>
    </row>
    <row r="152" spans="1:24">
      <c r="A152" s="573">
        <v>2007</v>
      </c>
      <c r="B152" s="491" t="s">
        <v>112</v>
      </c>
      <c r="C152" s="531">
        <v>259719692.31</v>
      </c>
      <c r="D152" s="531">
        <v>896401.07</v>
      </c>
      <c r="E152" s="531">
        <v>260616093.38</v>
      </c>
      <c r="F152" s="531">
        <v>133358177.86999999</v>
      </c>
      <c r="G152" s="531">
        <v>473682.23</v>
      </c>
      <c r="H152" s="531">
        <v>133831860.09999999</v>
      </c>
      <c r="I152" s="531">
        <v>37097782.269999996</v>
      </c>
      <c r="J152" s="531">
        <v>966263.05</v>
      </c>
      <c r="K152" s="531">
        <v>38064045.32</v>
      </c>
      <c r="L152" s="531">
        <v>2682692.27</v>
      </c>
      <c r="M152" s="531">
        <v>7096399.9199999999</v>
      </c>
      <c r="N152" s="531">
        <v>1852823</v>
      </c>
      <c r="O152" s="531">
        <v>8949222.9199999999</v>
      </c>
      <c r="P152" s="531">
        <v>444143913.99000001</v>
      </c>
      <c r="Q152" s="531">
        <v>0</v>
      </c>
      <c r="R152" s="531"/>
      <c r="S152" s="516"/>
    </row>
    <row r="153" spans="1:24">
      <c r="C153" s="531"/>
      <c r="D153" s="531"/>
      <c r="E153" s="531"/>
      <c r="F153" s="531"/>
      <c r="G153" s="531"/>
      <c r="H153" s="531"/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71" t="s">
        <v>0</v>
      </c>
      <c r="T153" s="572" t="s">
        <v>1</v>
      </c>
      <c r="U153" s="572" t="s">
        <v>2</v>
      </c>
      <c r="V153" s="572" t="s">
        <v>292</v>
      </c>
      <c r="W153" s="572" t="s">
        <v>64</v>
      </c>
      <c r="X153" s="572" t="s">
        <v>34</v>
      </c>
    </row>
    <row r="154" spans="1:24">
      <c r="A154" s="491">
        <v>2008</v>
      </c>
      <c r="B154" s="491" t="s">
        <v>112</v>
      </c>
      <c r="C154" s="531">
        <v>270332412</v>
      </c>
      <c r="D154" s="531">
        <v>-45530</v>
      </c>
      <c r="E154" s="531">
        <v>270286882</v>
      </c>
      <c r="F154" s="531">
        <v>132189579</v>
      </c>
      <c r="G154" s="531">
        <v>486976</v>
      </c>
      <c r="H154" s="531">
        <v>132676555</v>
      </c>
      <c r="I154" s="531">
        <v>40045926</v>
      </c>
      <c r="J154" s="531">
        <v>59624</v>
      </c>
      <c r="K154" s="531">
        <v>40105550</v>
      </c>
      <c r="L154" s="531">
        <v>2828413</v>
      </c>
      <c r="M154" s="531">
        <v>9169524</v>
      </c>
      <c r="N154" s="531">
        <v>1044756</v>
      </c>
      <c r="O154" s="531">
        <v>10214280</v>
      </c>
      <c r="P154" s="531">
        <v>456111680</v>
      </c>
      <c r="Q154" s="531">
        <v>0</v>
      </c>
      <c r="R154" s="491">
        <v>2007</v>
      </c>
      <c r="S154" s="516">
        <v>2091.3240000000001</v>
      </c>
      <c r="T154" s="516">
        <v>-3588.5070000000001</v>
      </c>
      <c r="U154" s="516">
        <v>1469.9639999999999</v>
      </c>
      <c r="V154" s="516">
        <v>1.804</v>
      </c>
      <c r="W154" s="516">
        <v>-1225.885</v>
      </c>
      <c r="X154" s="516">
        <v>-25.414999999999999</v>
      </c>
    </row>
    <row r="155" spans="1:24">
      <c r="A155" s="491">
        <v>2009</v>
      </c>
      <c r="B155" s="491" t="s">
        <v>112</v>
      </c>
      <c r="C155" s="531">
        <v>279104564</v>
      </c>
      <c r="D155" s="531">
        <v>-14872</v>
      </c>
      <c r="E155" s="531">
        <v>279089692</v>
      </c>
      <c r="F155" s="531">
        <v>134118279</v>
      </c>
      <c r="G155" s="531">
        <v>477571</v>
      </c>
      <c r="H155" s="531">
        <v>134595850</v>
      </c>
      <c r="I155" s="531">
        <v>40536418</v>
      </c>
      <c r="J155" s="531">
        <v>58701</v>
      </c>
      <c r="K155" s="531">
        <v>40595119</v>
      </c>
      <c r="L155" s="531">
        <v>2944596</v>
      </c>
      <c r="M155" s="531">
        <v>10352052</v>
      </c>
      <c r="N155" s="531">
        <v>1148952</v>
      </c>
      <c r="O155" s="531">
        <v>11501004</v>
      </c>
      <c r="P155" s="531">
        <v>468726261</v>
      </c>
      <c r="Q155" s="531">
        <v>0</v>
      </c>
      <c r="R155" s="491">
        <v>2008</v>
      </c>
      <c r="S155" s="516">
        <v>-877.16499999999996</v>
      </c>
      <c r="T155" s="516">
        <v>-5231.8059999999996</v>
      </c>
      <c r="U155" s="516">
        <v>2640.9949999999999</v>
      </c>
      <c r="V155" s="516">
        <v>27.283000000000001</v>
      </c>
      <c r="W155" s="516">
        <v>-14282.116</v>
      </c>
      <c r="X155" s="516">
        <v>-3440.6930000000002</v>
      </c>
    </row>
    <row r="156" spans="1:24">
      <c r="A156" s="491">
        <v>2010</v>
      </c>
      <c r="B156" s="491" t="s">
        <v>112</v>
      </c>
      <c r="C156" s="531">
        <v>286509534</v>
      </c>
      <c r="D156" s="531">
        <v>52452</v>
      </c>
      <c r="E156" s="531">
        <v>286561986</v>
      </c>
      <c r="F156" s="531">
        <v>136975117</v>
      </c>
      <c r="G156" s="531">
        <v>516055</v>
      </c>
      <c r="H156" s="531">
        <v>137491172</v>
      </c>
      <c r="I156" s="531">
        <v>40952831</v>
      </c>
      <c r="J156" s="531">
        <v>61356</v>
      </c>
      <c r="K156" s="531">
        <v>41014187</v>
      </c>
      <c r="L156" s="531">
        <v>3067839</v>
      </c>
      <c r="M156" s="531">
        <v>10476036</v>
      </c>
      <c r="N156" s="531">
        <v>1171692</v>
      </c>
      <c r="O156" s="531">
        <v>11647728</v>
      </c>
      <c r="P156" s="531">
        <v>479782912</v>
      </c>
      <c r="Q156" s="531">
        <v>0</v>
      </c>
      <c r="R156" s="491">
        <v>2009</v>
      </c>
      <c r="S156" s="516">
        <v>-2860.895</v>
      </c>
      <c r="T156" s="516">
        <v>-6742.7749999999996</v>
      </c>
      <c r="U156" s="516">
        <v>2860.7249999999999</v>
      </c>
      <c r="V156" s="516">
        <v>54.81</v>
      </c>
      <c r="W156" s="516">
        <v>-14963.064</v>
      </c>
      <c r="X156" s="516">
        <v>-6688.1350000000002</v>
      </c>
    </row>
    <row r="157" spans="1:24">
      <c r="A157" s="491">
        <v>2011</v>
      </c>
      <c r="B157" s="491" t="s">
        <v>112</v>
      </c>
      <c r="C157" s="531">
        <v>293040974</v>
      </c>
      <c r="D157" s="531">
        <v>16752</v>
      </c>
      <c r="E157" s="531">
        <v>293057726</v>
      </c>
      <c r="F157" s="531">
        <v>139600038</v>
      </c>
      <c r="G157" s="531">
        <v>499169</v>
      </c>
      <c r="H157" s="531">
        <v>140099207</v>
      </c>
      <c r="I157" s="531">
        <v>41018234</v>
      </c>
      <c r="J157" s="531">
        <v>61731</v>
      </c>
      <c r="K157" s="531">
        <v>41079965</v>
      </c>
      <c r="L157" s="531">
        <v>3198045</v>
      </c>
      <c r="M157" s="531">
        <v>10979244</v>
      </c>
      <c r="N157" s="531">
        <v>1230972</v>
      </c>
      <c r="O157" s="531">
        <v>12210216</v>
      </c>
      <c r="P157" s="531">
        <v>489645159</v>
      </c>
      <c r="Q157" s="531">
        <v>0</v>
      </c>
      <c r="R157" s="491">
        <v>2010</v>
      </c>
      <c r="S157" s="516">
        <v>-3608.47</v>
      </c>
      <c r="T157" s="516">
        <v>-7594.7569999999996</v>
      </c>
      <c r="U157" s="516">
        <v>3474.7629999999999</v>
      </c>
      <c r="V157" s="516">
        <v>85.222999999999999</v>
      </c>
      <c r="W157" s="516">
        <v>-16374.288</v>
      </c>
      <c r="X157" s="516">
        <v>-7643.241</v>
      </c>
    </row>
    <row r="158" spans="1:24">
      <c r="A158" s="491">
        <v>2012</v>
      </c>
      <c r="B158" s="491" t="s">
        <v>112</v>
      </c>
      <c r="C158" s="531">
        <v>299643441</v>
      </c>
      <c r="D158" s="531">
        <v>8203</v>
      </c>
      <c r="E158" s="531">
        <v>299651644</v>
      </c>
      <c r="F158" s="531">
        <v>142316732</v>
      </c>
      <c r="G158" s="531">
        <v>501386</v>
      </c>
      <c r="H158" s="531">
        <v>142818118</v>
      </c>
      <c r="I158" s="531">
        <v>41027567</v>
      </c>
      <c r="J158" s="531">
        <v>61779</v>
      </c>
      <c r="K158" s="531">
        <v>41089346</v>
      </c>
      <c r="L158" s="531">
        <v>3335538</v>
      </c>
      <c r="M158" s="531">
        <v>11566872</v>
      </c>
      <c r="N158" s="531">
        <v>1281492</v>
      </c>
      <c r="O158" s="531">
        <v>12848364</v>
      </c>
      <c r="P158" s="531">
        <v>499743010</v>
      </c>
      <c r="Q158" s="531">
        <v>0</v>
      </c>
      <c r="R158" s="491">
        <v>2011</v>
      </c>
      <c r="S158" s="516">
        <v>-546.67399999999998</v>
      </c>
      <c r="T158" s="516">
        <v>-6778.7030000000004</v>
      </c>
      <c r="U158" s="516">
        <v>3645.6819999999998</v>
      </c>
      <c r="V158" s="516">
        <v>115.155</v>
      </c>
      <c r="W158" s="516">
        <v>-17435.898000000001</v>
      </c>
      <c r="X158" s="516">
        <v>-3564.54</v>
      </c>
    </row>
    <row r="159" spans="1:24">
      <c r="C159" s="531"/>
      <c r="D159" s="531"/>
      <c r="E159" s="531"/>
      <c r="F159" s="531"/>
      <c r="G159" s="531"/>
      <c r="H159" s="531"/>
      <c r="I159" s="531"/>
      <c r="J159" s="531"/>
      <c r="K159" s="531"/>
      <c r="L159" s="531"/>
      <c r="M159" s="531"/>
      <c r="N159" s="531"/>
      <c r="O159" s="531"/>
      <c r="P159" s="531"/>
      <c r="Q159" s="531"/>
      <c r="R159" s="491">
        <v>2012</v>
      </c>
      <c r="S159" s="516">
        <v>649.97900000000004</v>
      </c>
      <c r="T159" s="516">
        <v>-5798.3720000000003</v>
      </c>
      <c r="U159" s="516">
        <v>3843.201</v>
      </c>
      <c r="V159" s="516">
        <v>146.751</v>
      </c>
      <c r="W159" s="516">
        <v>-18551.499</v>
      </c>
      <c r="X159" s="516">
        <v>-1158.441</v>
      </c>
    </row>
    <row r="160" spans="1:24">
      <c r="A160" s="491">
        <v>2013</v>
      </c>
      <c r="B160" s="491" t="s">
        <v>112</v>
      </c>
      <c r="C160" s="531">
        <v>307280302</v>
      </c>
      <c r="D160" s="531">
        <v>4743</v>
      </c>
      <c r="E160" s="531">
        <v>307285045</v>
      </c>
      <c r="F160" s="531">
        <v>146510874</v>
      </c>
      <c r="G160" s="531">
        <v>502885</v>
      </c>
      <c r="H160" s="531">
        <v>147013759</v>
      </c>
      <c r="I160" s="531">
        <v>41102997</v>
      </c>
      <c r="J160" s="531">
        <v>62699</v>
      </c>
      <c r="K160" s="531">
        <v>41165696</v>
      </c>
      <c r="L160" s="531">
        <v>3480934</v>
      </c>
      <c r="M160" s="531">
        <v>12442176</v>
      </c>
      <c r="N160" s="531">
        <v>1360164</v>
      </c>
      <c r="O160" s="531">
        <v>13802340</v>
      </c>
      <c r="P160" s="531">
        <v>512747774</v>
      </c>
      <c r="Q160" s="531">
        <v>0</v>
      </c>
      <c r="R160" s="491">
        <v>2013</v>
      </c>
      <c r="S160" s="516">
        <v>2983.7440000000001</v>
      </c>
      <c r="T160" s="516">
        <v>-4725.5839999999998</v>
      </c>
      <c r="U160" s="516">
        <v>4054.538</v>
      </c>
      <c r="V160" s="516">
        <v>180.03700000000001</v>
      </c>
      <c r="W160" s="516">
        <v>-18643.444</v>
      </c>
      <c r="X160" s="516">
        <v>2492.7350000000001</v>
      </c>
    </row>
    <row r="161" spans="1:24">
      <c r="A161" s="491">
        <v>2014</v>
      </c>
      <c r="B161" s="491" t="s">
        <v>112</v>
      </c>
      <c r="C161" s="531">
        <v>315652992</v>
      </c>
      <c r="D161" s="531">
        <v>56260</v>
      </c>
      <c r="E161" s="531">
        <v>315709252</v>
      </c>
      <c r="F161" s="531">
        <v>151113946</v>
      </c>
      <c r="G161" s="531">
        <v>543757</v>
      </c>
      <c r="H161" s="531">
        <v>151657703</v>
      </c>
      <c r="I161" s="531">
        <v>41139735</v>
      </c>
      <c r="J161" s="531">
        <v>64120</v>
      </c>
      <c r="K161" s="531">
        <v>41203855</v>
      </c>
      <c r="L161" s="531">
        <v>3634792</v>
      </c>
      <c r="M161" s="531">
        <v>13565292</v>
      </c>
      <c r="N161" s="531">
        <v>1455408</v>
      </c>
      <c r="O161" s="531">
        <v>15020700</v>
      </c>
      <c r="P161" s="531">
        <v>527226302</v>
      </c>
      <c r="Q161" s="531">
        <v>0</v>
      </c>
      <c r="R161" s="491">
        <v>2014</v>
      </c>
      <c r="S161" s="516">
        <v>6012.0820000000003</v>
      </c>
      <c r="T161" s="516">
        <v>-2950.4079999999999</v>
      </c>
      <c r="U161" s="516">
        <v>4183.2349999999997</v>
      </c>
      <c r="V161" s="516">
        <v>214.95599999999999</v>
      </c>
      <c r="W161" s="516">
        <v>-18829.513999999999</v>
      </c>
      <c r="X161" s="516">
        <v>7459.8649999999998</v>
      </c>
    </row>
    <row r="162" spans="1:24">
      <c r="A162" s="491">
        <v>2015</v>
      </c>
      <c r="B162" s="491" t="s">
        <v>112</v>
      </c>
      <c r="C162" s="531">
        <v>323806037</v>
      </c>
      <c r="D162" s="531">
        <v>19293</v>
      </c>
      <c r="E162" s="531">
        <v>323825330</v>
      </c>
      <c r="F162" s="531">
        <v>155342853</v>
      </c>
      <c r="G162" s="531">
        <v>536516</v>
      </c>
      <c r="H162" s="531">
        <v>155879369</v>
      </c>
      <c r="I162" s="531">
        <v>41218400</v>
      </c>
      <c r="J162" s="531">
        <v>64708</v>
      </c>
      <c r="K162" s="531">
        <v>41283108</v>
      </c>
      <c r="L162" s="531">
        <v>3797688</v>
      </c>
      <c r="M162" s="531">
        <v>14649996</v>
      </c>
      <c r="N162" s="531">
        <v>1539324</v>
      </c>
      <c r="O162" s="531">
        <v>16189320</v>
      </c>
      <c r="P162" s="531">
        <v>540974815</v>
      </c>
      <c r="Q162" s="531">
        <v>0</v>
      </c>
      <c r="R162" s="491">
        <v>2015</v>
      </c>
      <c r="S162" s="516">
        <v>7547.44</v>
      </c>
      <c r="T162" s="516">
        <v>-1878.135</v>
      </c>
      <c r="U162" s="516">
        <v>4020.0279999999998</v>
      </c>
      <c r="V162" s="516">
        <v>251.678</v>
      </c>
      <c r="W162" s="516">
        <v>-19030.516</v>
      </c>
      <c r="X162" s="516">
        <v>9941.0110000000004</v>
      </c>
    </row>
    <row r="163" spans="1:24">
      <c r="A163" s="491">
        <v>2016</v>
      </c>
      <c r="B163" s="491" t="s">
        <v>112</v>
      </c>
      <c r="C163" s="531">
        <v>332229542</v>
      </c>
      <c r="D163" s="531">
        <v>1146</v>
      </c>
      <c r="E163" s="531">
        <v>332230688</v>
      </c>
      <c r="F163" s="531">
        <v>159627058</v>
      </c>
      <c r="G163" s="531">
        <v>536599</v>
      </c>
      <c r="H163" s="531">
        <v>160163657</v>
      </c>
      <c r="I163" s="531">
        <v>41294788</v>
      </c>
      <c r="J163" s="531">
        <v>65579</v>
      </c>
      <c r="K163" s="531">
        <v>41360367</v>
      </c>
      <c r="L163" s="531">
        <v>3969846</v>
      </c>
      <c r="M163" s="531">
        <v>15871224</v>
      </c>
      <c r="N163" s="531">
        <v>1641024</v>
      </c>
      <c r="O163" s="531">
        <v>17512248</v>
      </c>
      <c r="P163" s="531">
        <v>555236806</v>
      </c>
      <c r="Q163" s="531">
        <v>0</v>
      </c>
    </row>
    <row r="164" spans="1:24">
      <c r="A164" s="491">
        <v>2017</v>
      </c>
      <c r="B164" s="491" t="s">
        <v>112</v>
      </c>
      <c r="C164" s="531">
        <v>341391257</v>
      </c>
      <c r="D164" s="531">
        <v>6075</v>
      </c>
      <c r="E164" s="531">
        <v>341397332</v>
      </c>
      <c r="F164" s="531">
        <v>164833958</v>
      </c>
      <c r="G164" s="531">
        <v>555533</v>
      </c>
      <c r="H164" s="531">
        <v>165389491</v>
      </c>
      <c r="I164" s="531">
        <v>41735337</v>
      </c>
      <c r="J164" s="531">
        <v>63872</v>
      </c>
      <c r="K164" s="531">
        <v>41799209</v>
      </c>
      <c r="L164" s="531">
        <v>4152189</v>
      </c>
      <c r="M164" s="531">
        <v>17066964</v>
      </c>
      <c r="N164" s="531">
        <v>1736664</v>
      </c>
      <c r="O164" s="531">
        <v>18803628</v>
      </c>
      <c r="P164" s="531">
        <v>571541849</v>
      </c>
      <c r="Q164" s="531">
        <v>0</v>
      </c>
      <c r="R164" s="531"/>
      <c r="S164" s="516"/>
    </row>
    <row r="165" spans="1:24">
      <c r="B165" s="541"/>
      <c r="C165" s="531"/>
      <c r="D165" s="531"/>
      <c r="E165" s="531"/>
      <c r="F165" s="531"/>
      <c r="G165" s="531"/>
      <c r="H165" s="531"/>
      <c r="I165" s="531"/>
      <c r="J165" s="531"/>
      <c r="K165" s="531"/>
      <c r="L165" s="531"/>
      <c r="M165" s="531"/>
      <c r="N165" s="531"/>
      <c r="O165" s="531"/>
      <c r="P165" s="531"/>
      <c r="Q165" s="531"/>
      <c r="R165" s="531"/>
    </row>
    <row r="166" spans="1:24">
      <c r="L166" s="491">
        <v>-17079</v>
      </c>
      <c r="M166" s="491">
        <v>609984</v>
      </c>
      <c r="N166" s="491">
        <v>35822</v>
      </c>
      <c r="O166" s="491">
        <v>645806</v>
      </c>
      <c r="P166" s="491">
        <v>4537204</v>
      </c>
      <c r="Q166" s="491">
        <v>3891398</v>
      </c>
    </row>
    <row r="168" spans="1:24">
      <c r="L168" s="491">
        <v>-26794</v>
      </c>
      <c r="M168" s="491">
        <v>1308422</v>
      </c>
      <c r="N168" s="491">
        <v>-879288</v>
      </c>
      <c r="O168" s="491">
        <v>429134</v>
      </c>
      <c r="P168" s="491">
        <v>6580341</v>
      </c>
      <c r="Q168" s="491">
        <v>6151207</v>
      </c>
    </row>
    <row r="169" spans="1:24">
      <c r="L169" s="491">
        <v>-17468</v>
      </c>
      <c r="M169" s="491">
        <v>-5371490</v>
      </c>
      <c r="N169" s="491">
        <v>-781631</v>
      </c>
      <c r="O169" s="491">
        <v>-6153121</v>
      </c>
      <c r="P169" s="491">
        <v>-2361838</v>
      </c>
      <c r="Q169" s="491">
        <v>3791283</v>
      </c>
    </row>
    <row r="170" spans="1:24">
      <c r="L170" s="491">
        <v>-6115</v>
      </c>
      <c r="M170" s="491">
        <v>-9020602</v>
      </c>
      <c r="N170" s="491">
        <v>-932740</v>
      </c>
      <c r="O170" s="491">
        <v>-9953342</v>
      </c>
      <c r="P170" s="491">
        <v>-11886039</v>
      </c>
      <c r="Q170" s="491">
        <v>-1932697</v>
      </c>
    </row>
    <row r="171" spans="1:24">
      <c r="L171" s="491">
        <v>8159</v>
      </c>
      <c r="M171" s="491">
        <v>-9857210</v>
      </c>
      <c r="N171" s="491">
        <v>-1028363</v>
      </c>
      <c r="O171" s="491">
        <v>-10885573</v>
      </c>
      <c r="P171" s="491">
        <v>-14620497</v>
      </c>
      <c r="Q171" s="491">
        <v>-3734924</v>
      </c>
    </row>
    <row r="172" spans="1:24">
      <c r="L172" s="491">
        <v>18714</v>
      </c>
      <c r="M172" s="491">
        <v>-10173054</v>
      </c>
      <c r="N172" s="491">
        <v>-1067847</v>
      </c>
      <c r="O172" s="491">
        <v>-11240901</v>
      </c>
      <c r="P172" s="491">
        <v>-13187117</v>
      </c>
      <c r="Q172" s="491">
        <v>-1946216</v>
      </c>
    </row>
    <row r="174" spans="1:24">
      <c r="L174" s="491">
        <v>30933</v>
      </c>
      <c r="M174" s="491">
        <v>-10387561</v>
      </c>
      <c r="N174" s="491">
        <v>-1094446</v>
      </c>
      <c r="O174" s="491">
        <v>-11482007</v>
      </c>
      <c r="P174" s="491">
        <v>-10904804</v>
      </c>
      <c r="Q174" s="491">
        <v>577203</v>
      </c>
    </row>
    <row r="175" spans="1:24">
      <c r="L175" s="491">
        <v>44842</v>
      </c>
      <c r="M175" s="491">
        <v>-11320449</v>
      </c>
      <c r="N175" s="491">
        <v>-1194724</v>
      </c>
      <c r="O175" s="491">
        <v>-12515173</v>
      </c>
      <c r="P175" s="491">
        <v>-10223750</v>
      </c>
      <c r="Q175" s="491">
        <v>2291423</v>
      </c>
    </row>
    <row r="176" spans="1:24">
      <c r="L176" s="491">
        <v>60384</v>
      </c>
      <c r="M176" s="491">
        <v>-11164820</v>
      </c>
      <c r="N176" s="491">
        <v>-1165470</v>
      </c>
      <c r="O176" s="491">
        <v>-12330290</v>
      </c>
      <c r="P176" s="491">
        <v>-5848242</v>
      </c>
      <c r="Q176" s="491">
        <v>6482048</v>
      </c>
    </row>
    <row r="177" spans="12:17">
      <c r="L177" s="491">
        <v>77729</v>
      </c>
      <c r="M177" s="491">
        <v>-10762253</v>
      </c>
      <c r="N177" s="491">
        <v>-1107975</v>
      </c>
      <c r="O177" s="491">
        <v>-11870228</v>
      </c>
      <c r="P177" s="491">
        <v>-3977721</v>
      </c>
      <c r="Q177" s="491">
        <v>7892507</v>
      </c>
    </row>
    <row r="180" spans="12:17">
      <c r="L180" s="491">
        <v>35053</v>
      </c>
      <c r="M180" s="491">
        <v>269740</v>
      </c>
      <c r="N180" s="491">
        <v>26747</v>
      </c>
      <c r="O180" s="491">
        <v>296487</v>
      </c>
      <c r="P180" s="491">
        <v>3543281</v>
      </c>
    </row>
    <row r="181" spans="12:17">
      <c r="L181" s="491">
        <v>35176</v>
      </c>
      <c r="M181" s="491">
        <v>273099</v>
      </c>
      <c r="N181" s="491">
        <v>27902</v>
      </c>
      <c r="O181" s="491">
        <v>301001</v>
      </c>
      <c r="P181" s="491">
        <v>4191135</v>
      </c>
    </row>
    <row r="182" spans="12:17">
      <c r="L182" s="491">
        <v>35282</v>
      </c>
      <c r="M182" s="491">
        <v>254782</v>
      </c>
      <c r="N182" s="491">
        <v>26147</v>
      </c>
      <c r="O182" s="491">
        <v>280929</v>
      </c>
      <c r="P182" s="491">
        <v>4144680</v>
      </c>
    </row>
    <row r="183" spans="12:17">
      <c r="L183" s="491">
        <v>35415</v>
      </c>
      <c r="M183" s="491">
        <v>256857</v>
      </c>
      <c r="N183" s="491">
        <v>24404</v>
      </c>
      <c r="O183" s="491">
        <v>281261</v>
      </c>
      <c r="P183" s="491">
        <v>2513607</v>
      </c>
    </row>
    <row r="184" spans="12:17">
      <c r="L184" s="491">
        <v>140926</v>
      </c>
      <c r="M184" s="491">
        <v>1054478</v>
      </c>
      <c r="N184" s="491">
        <v>105200</v>
      </c>
      <c r="O184" s="491">
        <v>1159678</v>
      </c>
      <c r="P184" s="491">
        <v>14392703</v>
      </c>
    </row>
  </sheetData>
  <pageMargins left="0.25" right="0.25" top="0.67" bottom="0.5" header="0.25" footer="0.25"/>
  <pageSetup scale="22" orientation="landscape" verticalDpi="355" r:id="rId1"/>
  <headerFooter alignWithMargins="0">
    <oddHeader>&amp;C&amp;"Arial,Bold"&amp;16B2006 Base Revenue vs. 2005 Revised&amp;R&amp;D</oddHeader>
  </headerFooter>
  <rowBreaks count="1" manualBreakCount="1">
    <brk id="8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transitionEvaluation="1">
    <tabColor rgb="FF00FF00"/>
    <pageSetUpPr fitToPage="1"/>
  </sheetPr>
  <dimension ref="A1:X184"/>
  <sheetViews>
    <sheetView defaultGridColor="0" colorId="22" zoomScale="80" zoomScaleNormal="80" workbookViewId="0">
      <pane xSplit="2" ySplit="7" topLeftCell="C8" activePane="bottomRight" state="frozenSplit"/>
      <selection activeCell="A3" sqref="A3"/>
      <selection pane="topRight" activeCell="A3" sqref="A3"/>
      <selection pane="bottomLeft" activeCell="A3" sqref="A3"/>
      <selection pane="bottomRight" activeCell="C8" sqref="C8"/>
    </sheetView>
  </sheetViews>
  <sheetFormatPr defaultColWidth="20.28515625" defaultRowHeight="12.75"/>
  <cols>
    <col min="1" max="2" width="10" style="491" customWidth="1"/>
    <col min="3" max="3" width="17" style="491" bestFit="1" customWidth="1"/>
    <col min="4" max="4" width="14" style="491" bestFit="1" customWidth="1"/>
    <col min="5" max="6" width="17" style="491" bestFit="1" customWidth="1"/>
    <col min="7" max="7" width="12.85546875" style="491" bestFit="1" customWidth="1"/>
    <col min="8" max="9" width="17" style="491" bestFit="1" customWidth="1"/>
    <col min="10" max="10" width="12.42578125" style="491" bestFit="1" customWidth="1"/>
    <col min="11" max="11" width="17" style="491" bestFit="1" customWidth="1"/>
    <col min="12" max="12" width="12" style="491" bestFit="1" customWidth="1"/>
    <col min="13" max="15" width="12.85546875" style="491" bestFit="1" customWidth="1"/>
    <col min="16" max="16" width="17.140625" style="491" bestFit="1" customWidth="1"/>
    <col min="17" max="17" width="17" style="491" bestFit="1" customWidth="1"/>
    <col min="18" max="18" width="5" style="491" bestFit="1" customWidth="1"/>
    <col min="19" max="24" width="11.28515625" style="491" customWidth="1"/>
    <col min="25" max="16384" width="20.28515625" style="491"/>
  </cols>
  <sheetData>
    <row r="1" spans="1:18" s="566" customFormat="1">
      <c r="A1" s="563"/>
      <c r="B1" s="491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5"/>
    </row>
    <row r="2" spans="1:18">
      <c r="A2" s="563"/>
      <c r="C2" s="492" t="s">
        <v>290</v>
      </c>
      <c r="D2" s="492"/>
      <c r="E2" s="492" t="s">
        <v>290</v>
      </c>
      <c r="F2" s="492" t="s">
        <v>290</v>
      </c>
      <c r="G2" s="492"/>
      <c r="H2" s="492" t="s">
        <v>290</v>
      </c>
      <c r="I2" s="492" t="s">
        <v>290</v>
      </c>
      <c r="J2" s="492"/>
      <c r="K2" s="492" t="s">
        <v>290</v>
      </c>
      <c r="L2" s="492"/>
      <c r="M2" s="492"/>
      <c r="N2" s="492"/>
      <c r="O2" s="492"/>
      <c r="P2" s="492" t="s">
        <v>290</v>
      </c>
      <c r="Q2" s="493" t="s">
        <v>290</v>
      </c>
      <c r="R2" s="493"/>
    </row>
    <row r="3" spans="1:18">
      <c r="A3" s="563"/>
      <c r="B3" s="498"/>
      <c r="C3" s="493" t="s">
        <v>226</v>
      </c>
      <c r="D3" s="493" t="s">
        <v>226</v>
      </c>
      <c r="E3" s="493" t="s">
        <v>226</v>
      </c>
      <c r="F3" s="493" t="s">
        <v>226</v>
      </c>
      <c r="G3" s="493" t="s">
        <v>226</v>
      </c>
      <c r="H3" s="493" t="s">
        <v>226</v>
      </c>
      <c r="I3" s="493" t="s">
        <v>226</v>
      </c>
      <c r="J3" s="493" t="s">
        <v>226</v>
      </c>
      <c r="K3" s="493" t="s">
        <v>226</v>
      </c>
      <c r="L3" s="493" t="s">
        <v>226</v>
      </c>
      <c r="M3" s="493" t="s">
        <v>226</v>
      </c>
      <c r="N3" s="493" t="s">
        <v>226</v>
      </c>
      <c r="O3" s="493" t="s">
        <v>226</v>
      </c>
      <c r="P3" s="493" t="s">
        <v>226</v>
      </c>
      <c r="Q3" s="493" t="s">
        <v>226</v>
      </c>
      <c r="R3" s="492"/>
    </row>
    <row r="4" spans="1:18">
      <c r="A4" s="563"/>
      <c r="B4" s="498"/>
      <c r="C4" s="492" t="s">
        <v>0</v>
      </c>
      <c r="D4" s="492" t="s">
        <v>0</v>
      </c>
      <c r="E4" s="492" t="s">
        <v>0</v>
      </c>
      <c r="F4" s="492" t="s">
        <v>1</v>
      </c>
      <c r="G4" s="492" t="s">
        <v>1</v>
      </c>
      <c r="H4" s="492" t="s">
        <v>1</v>
      </c>
      <c r="I4" s="492" t="s">
        <v>2</v>
      </c>
      <c r="J4" s="492" t="s">
        <v>2</v>
      </c>
      <c r="K4" s="492" t="s">
        <v>2</v>
      </c>
      <c r="L4" s="492" t="s">
        <v>75</v>
      </c>
      <c r="M4" s="492" t="s">
        <v>60</v>
      </c>
      <c r="N4" s="492" t="s">
        <v>60</v>
      </c>
      <c r="O4" s="492" t="s">
        <v>60</v>
      </c>
      <c r="P4" s="492" t="s">
        <v>61</v>
      </c>
      <c r="Q4" s="492" t="s">
        <v>34</v>
      </c>
      <c r="R4" s="492"/>
    </row>
    <row r="5" spans="1:18">
      <c r="A5" s="500" t="s">
        <v>160</v>
      </c>
      <c r="B5" s="498"/>
      <c r="C5" s="492" t="s">
        <v>230</v>
      </c>
      <c r="D5" s="492" t="s">
        <v>231</v>
      </c>
      <c r="E5" s="492" t="s">
        <v>232</v>
      </c>
      <c r="F5" s="492" t="s">
        <v>230</v>
      </c>
      <c r="G5" s="492" t="s">
        <v>231</v>
      </c>
      <c r="H5" s="492" t="s">
        <v>232</v>
      </c>
      <c r="I5" s="492" t="s">
        <v>230</v>
      </c>
      <c r="J5" s="492" t="s">
        <v>231</v>
      </c>
      <c r="K5" s="492" t="s">
        <v>232</v>
      </c>
      <c r="L5" s="492" t="s">
        <v>233</v>
      </c>
      <c r="M5" s="492" t="s">
        <v>76</v>
      </c>
      <c r="N5" s="492" t="s">
        <v>77</v>
      </c>
      <c r="O5" s="493" t="s">
        <v>64</v>
      </c>
      <c r="P5" s="492" t="s">
        <v>60</v>
      </c>
      <c r="Q5" s="492" t="s">
        <v>60</v>
      </c>
      <c r="R5" s="493"/>
    </row>
    <row r="6" spans="1:18">
      <c r="A6" s="497" t="s">
        <v>161</v>
      </c>
      <c r="B6" s="498"/>
      <c r="C6" s="492" t="s">
        <v>249</v>
      </c>
      <c r="D6" s="492" t="s">
        <v>249</v>
      </c>
      <c r="E6" s="492" t="s">
        <v>249</v>
      </c>
      <c r="F6" s="492" t="s">
        <v>249</v>
      </c>
      <c r="G6" s="492" t="s">
        <v>249</v>
      </c>
      <c r="H6" s="492" t="s">
        <v>249</v>
      </c>
      <c r="I6" s="492" t="s">
        <v>249</v>
      </c>
      <c r="J6" s="492" t="s">
        <v>249</v>
      </c>
      <c r="K6" s="492" t="s">
        <v>249</v>
      </c>
      <c r="L6" s="492" t="s">
        <v>249</v>
      </c>
      <c r="M6" s="492" t="s">
        <v>250</v>
      </c>
      <c r="N6" s="492" t="s">
        <v>250</v>
      </c>
      <c r="O6" s="492" t="s">
        <v>250</v>
      </c>
      <c r="P6" s="505" t="s">
        <v>251</v>
      </c>
      <c r="Q6" s="505" t="s">
        <v>251</v>
      </c>
      <c r="R6" s="492"/>
    </row>
    <row r="7" spans="1:18">
      <c r="A7" s="498"/>
      <c r="B7" s="498"/>
      <c r="C7" s="506"/>
      <c r="D7" s="492"/>
      <c r="E7" s="492"/>
      <c r="F7" s="506"/>
      <c r="G7" s="492"/>
      <c r="H7" s="492"/>
      <c r="I7" s="506"/>
      <c r="J7" s="508"/>
      <c r="K7" s="492"/>
      <c r="L7" s="506"/>
      <c r="M7" s="506"/>
      <c r="N7" s="506"/>
      <c r="O7" s="493"/>
      <c r="P7" s="493"/>
      <c r="Q7" s="493"/>
      <c r="R7" s="511"/>
    </row>
    <row r="8" spans="1:18">
      <c r="A8" s="512">
        <v>2008</v>
      </c>
      <c r="B8" s="512">
        <v>1</v>
      </c>
      <c r="C8" s="513">
        <v>21562991.359999999</v>
      </c>
      <c r="D8" s="513">
        <v>1593284.86</v>
      </c>
      <c r="E8" s="513">
        <v>23156276.219999999</v>
      </c>
      <c r="F8" s="513">
        <v>10921104.35</v>
      </c>
      <c r="G8" s="513">
        <v>142643.6</v>
      </c>
      <c r="H8" s="513">
        <v>11063747.949999999</v>
      </c>
      <c r="I8" s="513">
        <v>2778222.29</v>
      </c>
      <c r="J8" s="513">
        <v>104593.16</v>
      </c>
      <c r="K8" s="513">
        <v>2882815.45</v>
      </c>
      <c r="L8" s="513">
        <v>223584.4</v>
      </c>
      <c r="M8" s="567">
        <v>0</v>
      </c>
      <c r="N8" s="513">
        <v>0</v>
      </c>
      <c r="O8" s="513">
        <v>0</v>
      </c>
      <c r="P8" s="513">
        <v>37326424.019999996</v>
      </c>
      <c r="Q8" s="513">
        <v>37326424.019999996</v>
      </c>
      <c r="R8" s="513"/>
    </row>
    <row r="9" spans="1:18">
      <c r="A9" s="512">
        <v>2008</v>
      </c>
      <c r="B9" s="512">
        <v>2</v>
      </c>
      <c r="C9" s="513">
        <v>20607287.450000003</v>
      </c>
      <c r="D9" s="513">
        <v>-1407529.82</v>
      </c>
      <c r="E9" s="513">
        <v>19199757.629999999</v>
      </c>
      <c r="F9" s="513">
        <v>10769065.6</v>
      </c>
      <c r="G9" s="513">
        <v>-618243.73</v>
      </c>
      <c r="H9" s="513">
        <v>10150821.870000003</v>
      </c>
      <c r="I9" s="513">
        <v>2980677.94</v>
      </c>
      <c r="J9" s="513">
        <v>-207671.13</v>
      </c>
      <c r="K9" s="513">
        <v>2773006.81</v>
      </c>
      <c r="L9" s="513">
        <v>209100.26</v>
      </c>
      <c r="M9" s="567">
        <v>0</v>
      </c>
      <c r="N9" s="513">
        <v>0</v>
      </c>
      <c r="O9" s="513">
        <v>0</v>
      </c>
      <c r="P9" s="513">
        <v>32332686.570000004</v>
      </c>
      <c r="Q9" s="513">
        <v>32332686.570000004</v>
      </c>
      <c r="R9" s="513"/>
    </row>
    <row r="10" spans="1:18">
      <c r="A10" s="512">
        <v>2008</v>
      </c>
      <c r="B10" s="512">
        <v>3</v>
      </c>
      <c r="C10" s="513">
        <v>17970569.929999996</v>
      </c>
      <c r="D10" s="513">
        <v>-690831.76</v>
      </c>
      <c r="E10" s="513">
        <v>17279738.170000002</v>
      </c>
      <c r="F10" s="513">
        <v>10391644.849999998</v>
      </c>
      <c r="G10" s="513">
        <v>-88184.11</v>
      </c>
      <c r="H10" s="513">
        <v>10303460.739999998</v>
      </c>
      <c r="I10" s="513">
        <v>2854951.56</v>
      </c>
      <c r="J10" s="513">
        <v>303307.78000000003</v>
      </c>
      <c r="K10" s="513">
        <v>3158259.34</v>
      </c>
      <c r="L10" s="513">
        <v>209074.73</v>
      </c>
      <c r="M10" s="567">
        <v>0</v>
      </c>
      <c r="N10" s="513">
        <v>0</v>
      </c>
      <c r="O10" s="513">
        <v>0</v>
      </c>
      <c r="P10" s="513">
        <v>30950532.98</v>
      </c>
      <c r="Q10" s="513">
        <v>30950532.98</v>
      </c>
      <c r="R10" s="513"/>
    </row>
    <row r="11" spans="1:18">
      <c r="A11" s="512">
        <v>2008</v>
      </c>
      <c r="B11" s="512">
        <v>4</v>
      </c>
      <c r="C11" s="513">
        <v>17194833.289999999</v>
      </c>
      <c r="D11" s="513">
        <v>-680369.29</v>
      </c>
      <c r="E11" s="513">
        <v>16514464</v>
      </c>
      <c r="F11" s="513">
        <v>10462775.99</v>
      </c>
      <c r="G11" s="513">
        <v>66350.5</v>
      </c>
      <c r="H11" s="513">
        <v>10529126.489999998</v>
      </c>
      <c r="I11" s="513">
        <v>3106373.8</v>
      </c>
      <c r="J11" s="513">
        <v>208211.07</v>
      </c>
      <c r="K11" s="513">
        <v>3314584.87</v>
      </c>
      <c r="L11" s="513">
        <v>208938.53</v>
      </c>
      <c r="M11" s="567">
        <v>0</v>
      </c>
      <c r="N11" s="513">
        <v>0</v>
      </c>
      <c r="O11" s="513">
        <v>0</v>
      </c>
      <c r="P11" s="513">
        <v>30567113.890000001</v>
      </c>
      <c r="Q11" s="513">
        <v>30567113.890000001</v>
      </c>
      <c r="R11" s="513"/>
    </row>
    <row r="12" spans="1:18">
      <c r="A12" s="512">
        <v>2008</v>
      </c>
      <c r="B12" s="512">
        <v>5</v>
      </c>
      <c r="C12" s="513">
        <v>18030514</v>
      </c>
      <c r="D12" s="513">
        <v>3700506.1</v>
      </c>
      <c r="E12" s="513">
        <v>21731020.100000001</v>
      </c>
      <c r="F12" s="513">
        <v>10836176.950000001</v>
      </c>
      <c r="G12" s="513">
        <v>2032057.16</v>
      </c>
      <c r="H12" s="513">
        <v>12868234.110000001</v>
      </c>
      <c r="I12" s="513">
        <v>3295444.54</v>
      </c>
      <c r="J12" s="513">
        <v>404913.72</v>
      </c>
      <c r="K12" s="513">
        <v>3700358.26</v>
      </c>
      <c r="L12" s="513">
        <v>209076.56</v>
      </c>
      <c r="M12" s="567">
        <v>0</v>
      </c>
      <c r="N12" s="513">
        <v>0</v>
      </c>
      <c r="O12" s="513">
        <v>0</v>
      </c>
      <c r="P12" s="513">
        <v>38508689.030000001</v>
      </c>
      <c r="Q12" s="513">
        <v>38508689.030000001</v>
      </c>
      <c r="R12" s="513"/>
    </row>
    <row r="13" spans="1:18">
      <c r="A13" s="512">
        <v>2008</v>
      </c>
      <c r="B13" s="512">
        <v>6</v>
      </c>
      <c r="C13" s="513">
        <v>24639339.849999998</v>
      </c>
      <c r="D13" s="513">
        <v>1081579.21</v>
      </c>
      <c r="E13" s="513">
        <v>25720919.059999999</v>
      </c>
      <c r="F13" s="513">
        <v>12305736.200000001</v>
      </c>
      <c r="G13" s="513">
        <v>-488512.74</v>
      </c>
      <c r="H13" s="513">
        <v>11817223.459999999</v>
      </c>
      <c r="I13" s="513">
        <v>3646250.62</v>
      </c>
      <c r="J13" s="513">
        <v>982729.2</v>
      </c>
      <c r="K13" s="513">
        <v>4628979.82</v>
      </c>
      <c r="L13" s="513">
        <v>209605.64</v>
      </c>
      <c r="M13" s="567">
        <v>0</v>
      </c>
      <c r="N13" s="513">
        <v>0</v>
      </c>
      <c r="O13" s="513">
        <v>0</v>
      </c>
      <c r="P13" s="513">
        <v>42376727.979999997</v>
      </c>
      <c r="Q13" s="513">
        <v>42376727.979999997</v>
      </c>
      <c r="R13" s="513"/>
    </row>
    <row r="14" spans="1:18">
      <c r="A14" s="524">
        <v>2008</v>
      </c>
      <c r="B14" s="524">
        <v>7</v>
      </c>
      <c r="C14" s="522">
        <v>27672920</v>
      </c>
      <c r="D14" s="525">
        <v>591451</v>
      </c>
      <c r="E14" s="522">
        <v>28264371</v>
      </c>
      <c r="F14" s="522">
        <v>12304021</v>
      </c>
      <c r="G14" s="525">
        <v>275186</v>
      </c>
      <c r="H14" s="522">
        <v>12579207</v>
      </c>
      <c r="I14" s="522">
        <v>4149867</v>
      </c>
      <c r="J14" s="525">
        <v>29716</v>
      </c>
      <c r="K14" s="522">
        <v>4179583</v>
      </c>
      <c r="L14" s="522">
        <v>211037</v>
      </c>
      <c r="M14" s="568">
        <v>0</v>
      </c>
      <c r="N14" s="568">
        <v>0</v>
      </c>
      <c r="O14" s="525">
        <v>0</v>
      </c>
      <c r="P14" s="522">
        <v>45234198</v>
      </c>
      <c r="Q14" s="522">
        <v>45234198</v>
      </c>
      <c r="R14" s="513"/>
    </row>
    <row r="15" spans="1:18">
      <c r="A15" s="524">
        <v>2008</v>
      </c>
      <c r="B15" s="524">
        <v>8</v>
      </c>
      <c r="C15" s="522">
        <v>28575838</v>
      </c>
      <c r="D15" s="525">
        <v>276502</v>
      </c>
      <c r="E15" s="522">
        <v>28852340</v>
      </c>
      <c r="F15" s="522">
        <v>12727666</v>
      </c>
      <c r="G15" s="525">
        <v>64308</v>
      </c>
      <c r="H15" s="522">
        <v>12791974</v>
      </c>
      <c r="I15" s="522">
        <v>4314209</v>
      </c>
      <c r="J15" s="525">
        <v>-2701</v>
      </c>
      <c r="K15" s="522">
        <v>4311508</v>
      </c>
      <c r="L15" s="522">
        <v>211414</v>
      </c>
      <c r="M15" s="568">
        <v>0</v>
      </c>
      <c r="N15" s="568">
        <v>0</v>
      </c>
      <c r="O15" s="525">
        <v>0</v>
      </c>
      <c r="P15" s="522">
        <v>46167236</v>
      </c>
      <c r="Q15" s="522">
        <v>46167236</v>
      </c>
      <c r="R15" s="522"/>
    </row>
    <row r="16" spans="1:18">
      <c r="A16" s="524">
        <v>2008</v>
      </c>
      <c r="B16" s="524">
        <v>9</v>
      </c>
      <c r="C16" s="522">
        <v>26128231</v>
      </c>
      <c r="D16" s="525">
        <v>-2499272</v>
      </c>
      <c r="E16" s="522">
        <v>23628959</v>
      </c>
      <c r="F16" s="522">
        <v>12436436</v>
      </c>
      <c r="G16" s="525">
        <v>-1035658</v>
      </c>
      <c r="H16" s="522">
        <v>11400778</v>
      </c>
      <c r="I16" s="522">
        <v>3929033</v>
      </c>
      <c r="J16" s="525">
        <v>-118795</v>
      </c>
      <c r="K16" s="522">
        <v>3810238</v>
      </c>
      <c r="L16" s="522">
        <v>212130</v>
      </c>
      <c r="M16" s="568">
        <v>0</v>
      </c>
      <c r="N16" s="568">
        <v>0</v>
      </c>
      <c r="O16" s="525">
        <v>0</v>
      </c>
      <c r="P16" s="522">
        <v>39052105</v>
      </c>
      <c r="Q16" s="522">
        <v>39052105</v>
      </c>
      <c r="R16" s="522"/>
    </row>
    <row r="17" spans="1:19">
      <c r="A17" s="524">
        <v>2008</v>
      </c>
      <c r="B17" s="524">
        <v>10</v>
      </c>
      <c r="C17" s="522">
        <v>21618100</v>
      </c>
      <c r="D17" s="525">
        <v>-1214039</v>
      </c>
      <c r="E17" s="522">
        <v>20404061</v>
      </c>
      <c r="F17" s="522">
        <v>11648577</v>
      </c>
      <c r="G17" s="525">
        <v>-619658</v>
      </c>
      <c r="H17" s="522">
        <v>11028919</v>
      </c>
      <c r="I17" s="522">
        <v>3241855</v>
      </c>
      <c r="J17" s="525">
        <v>-78751</v>
      </c>
      <c r="K17" s="522">
        <v>3163104</v>
      </c>
      <c r="L17" s="522">
        <v>212846</v>
      </c>
      <c r="M17" s="568">
        <v>0</v>
      </c>
      <c r="N17" s="568">
        <v>0</v>
      </c>
      <c r="O17" s="525">
        <v>0</v>
      </c>
      <c r="P17" s="522">
        <v>34808930</v>
      </c>
      <c r="Q17" s="522">
        <v>34808930</v>
      </c>
      <c r="R17" s="522"/>
    </row>
    <row r="18" spans="1:19">
      <c r="A18" s="530">
        <v>2008</v>
      </c>
      <c r="B18" s="530">
        <v>11</v>
      </c>
      <c r="C18" s="522">
        <v>17479731</v>
      </c>
      <c r="D18" s="525">
        <v>-796327</v>
      </c>
      <c r="E18" s="525">
        <v>16683404</v>
      </c>
      <c r="F18" s="522">
        <v>10132282</v>
      </c>
      <c r="G18" s="525">
        <v>-278710</v>
      </c>
      <c r="H18" s="525">
        <v>9853572</v>
      </c>
      <c r="I18" s="522">
        <v>2827325</v>
      </c>
      <c r="J18" s="525">
        <v>-29058</v>
      </c>
      <c r="K18" s="525">
        <v>2798267</v>
      </c>
      <c r="L18" s="522">
        <v>213562</v>
      </c>
      <c r="M18" s="568">
        <v>0</v>
      </c>
      <c r="N18" s="568">
        <v>0</v>
      </c>
      <c r="O18" s="525">
        <v>0</v>
      </c>
      <c r="P18" s="525">
        <v>29548805</v>
      </c>
      <c r="Q18" s="525">
        <v>29548805</v>
      </c>
      <c r="R18" s="525"/>
    </row>
    <row r="19" spans="1:19">
      <c r="A19" s="491">
        <v>2008</v>
      </c>
      <c r="B19" s="491">
        <v>12</v>
      </c>
      <c r="C19" s="522">
        <v>19321559</v>
      </c>
      <c r="D19" s="531">
        <v>1178478</v>
      </c>
      <c r="E19" s="531">
        <v>20500037</v>
      </c>
      <c r="F19" s="522">
        <v>10376423</v>
      </c>
      <c r="G19" s="531">
        <v>729188</v>
      </c>
      <c r="H19" s="531">
        <v>11105611</v>
      </c>
      <c r="I19" s="522">
        <v>2785358</v>
      </c>
      <c r="J19" s="531">
        <v>67639</v>
      </c>
      <c r="K19" s="531">
        <v>2852997</v>
      </c>
      <c r="L19" s="522">
        <v>214278</v>
      </c>
      <c r="M19" s="568">
        <v>0</v>
      </c>
      <c r="N19" s="568">
        <v>0</v>
      </c>
      <c r="O19" s="531">
        <v>0</v>
      </c>
      <c r="P19" s="531">
        <v>34672923</v>
      </c>
      <c r="Q19" s="531">
        <v>34672923</v>
      </c>
      <c r="R19" s="531"/>
    </row>
    <row r="20" spans="1:19">
      <c r="B20" s="492" t="s">
        <v>112</v>
      </c>
      <c r="C20" s="525">
        <v>260801914.88</v>
      </c>
      <c r="D20" s="531">
        <v>1133432.3</v>
      </c>
      <c r="E20" s="531">
        <v>261935347.18000001</v>
      </c>
      <c r="F20" s="525">
        <v>135311908.94</v>
      </c>
      <c r="G20" s="522">
        <v>180766.68</v>
      </c>
      <c r="H20" s="531">
        <v>135492675.62</v>
      </c>
      <c r="I20" s="525">
        <v>39909567.75</v>
      </c>
      <c r="J20" s="522">
        <v>1664133.8</v>
      </c>
      <c r="K20" s="522">
        <v>41573701.549999997</v>
      </c>
      <c r="L20" s="525">
        <v>2544647.12</v>
      </c>
      <c r="M20" s="569">
        <v>0</v>
      </c>
      <c r="N20" s="569">
        <v>0</v>
      </c>
      <c r="O20" s="531">
        <v>0</v>
      </c>
      <c r="P20" s="531">
        <v>441546371.47000003</v>
      </c>
      <c r="Q20" s="531">
        <v>441546371.47000003</v>
      </c>
      <c r="R20" s="531"/>
    </row>
    <row r="21" spans="1:19">
      <c r="A21" s="491">
        <v>2009</v>
      </c>
      <c r="B21" s="491">
        <v>1</v>
      </c>
      <c r="C21" s="522">
        <v>24008832</v>
      </c>
      <c r="D21" s="525">
        <v>-763271</v>
      </c>
      <c r="E21" s="525">
        <v>23245561</v>
      </c>
      <c r="F21" s="522">
        <v>10697996</v>
      </c>
      <c r="G21" s="525">
        <v>-332109</v>
      </c>
      <c r="H21" s="522">
        <v>10365887</v>
      </c>
      <c r="I21" s="522">
        <v>3066175</v>
      </c>
      <c r="J21" s="525">
        <v>-40238</v>
      </c>
      <c r="K21" s="525">
        <v>3025937</v>
      </c>
      <c r="L21" s="522">
        <v>215033</v>
      </c>
      <c r="M21" s="568">
        <v>0</v>
      </c>
      <c r="N21" s="568">
        <v>0</v>
      </c>
      <c r="O21" s="525">
        <v>0</v>
      </c>
      <c r="P21" s="522">
        <v>36852418</v>
      </c>
      <c r="Q21" s="570">
        <v>36852418</v>
      </c>
      <c r="R21" s="522"/>
      <c r="S21" s="516"/>
    </row>
    <row r="22" spans="1:19">
      <c r="A22" s="491">
        <v>2009</v>
      </c>
      <c r="B22" s="491">
        <v>2</v>
      </c>
      <c r="C22" s="522">
        <v>21596247</v>
      </c>
      <c r="D22" s="525">
        <v>-1879877</v>
      </c>
      <c r="E22" s="525">
        <v>19716370</v>
      </c>
      <c r="F22" s="522">
        <v>10306293</v>
      </c>
      <c r="G22" s="525">
        <v>-916618</v>
      </c>
      <c r="H22" s="522">
        <v>9389675</v>
      </c>
      <c r="I22" s="522">
        <v>2810866</v>
      </c>
      <c r="J22" s="525">
        <v>-79547</v>
      </c>
      <c r="K22" s="525">
        <v>2731319</v>
      </c>
      <c r="L22" s="522">
        <v>215789</v>
      </c>
      <c r="M22" s="568">
        <v>0</v>
      </c>
      <c r="N22" s="568">
        <v>0</v>
      </c>
      <c r="O22" s="525">
        <v>0</v>
      </c>
      <c r="P22" s="522">
        <v>32053153</v>
      </c>
      <c r="Q22" s="570">
        <v>32053153</v>
      </c>
      <c r="R22" s="522"/>
      <c r="S22" s="516"/>
    </row>
    <row r="23" spans="1:19">
      <c r="A23" s="491">
        <v>2009</v>
      </c>
      <c r="B23" s="491">
        <v>3</v>
      </c>
      <c r="C23" s="522">
        <v>18223355</v>
      </c>
      <c r="D23" s="525">
        <v>1091023</v>
      </c>
      <c r="E23" s="525">
        <v>19314378</v>
      </c>
      <c r="F23" s="522">
        <v>10117515</v>
      </c>
      <c r="G23" s="525">
        <v>403908</v>
      </c>
      <c r="H23" s="522">
        <v>10521423</v>
      </c>
      <c r="I23" s="522">
        <v>3064972</v>
      </c>
      <c r="J23" s="525">
        <v>49365</v>
      </c>
      <c r="K23" s="525">
        <v>3114337</v>
      </c>
      <c r="L23" s="522">
        <v>216545</v>
      </c>
      <c r="M23" s="568">
        <v>0</v>
      </c>
      <c r="N23" s="568">
        <v>0</v>
      </c>
      <c r="O23" s="525">
        <v>0</v>
      </c>
      <c r="P23" s="522">
        <v>33166683</v>
      </c>
      <c r="Q23" s="570">
        <v>33166683</v>
      </c>
      <c r="R23" s="522"/>
      <c r="S23" s="516"/>
    </row>
    <row r="24" spans="1:19">
      <c r="A24" s="491">
        <v>2009</v>
      </c>
      <c r="B24" s="491">
        <v>4</v>
      </c>
      <c r="C24" s="522">
        <v>17870842</v>
      </c>
      <c r="D24" s="525">
        <v>609242</v>
      </c>
      <c r="E24" s="525">
        <v>18480084</v>
      </c>
      <c r="F24" s="522">
        <v>10293875</v>
      </c>
      <c r="G24" s="525">
        <v>290596</v>
      </c>
      <c r="H24" s="522">
        <v>10584471</v>
      </c>
      <c r="I24" s="522">
        <v>3259967</v>
      </c>
      <c r="J24" s="525">
        <v>40998</v>
      </c>
      <c r="K24" s="525">
        <v>3300965</v>
      </c>
      <c r="L24" s="522">
        <v>217300</v>
      </c>
      <c r="M24" s="568">
        <v>0</v>
      </c>
      <c r="N24" s="568">
        <v>0</v>
      </c>
      <c r="O24" s="525">
        <v>0</v>
      </c>
      <c r="P24" s="522">
        <v>32582820</v>
      </c>
      <c r="Q24" s="570">
        <v>32582820</v>
      </c>
      <c r="R24" s="522"/>
      <c r="S24" s="516"/>
    </row>
    <row r="25" spans="1:19">
      <c r="A25" s="491">
        <v>2009</v>
      </c>
      <c r="B25" s="491">
        <v>5</v>
      </c>
      <c r="C25" s="522">
        <v>19362874</v>
      </c>
      <c r="D25" s="525">
        <v>2990464</v>
      </c>
      <c r="E25" s="525">
        <v>22353338</v>
      </c>
      <c r="F25" s="522">
        <v>10766140</v>
      </c>
      <c r="G25" s="525">
        <v>1633369</v>
      </c>
      <c r="H25" s="522">
        <v>12399509</v>
      </c>
      <c r="I25" s="522">
        <v>3567874</v>
      </c>
      <c r="J25" s="525">
        <v>175787</v>
      </c>
      <c r="K25" s="525">
        <v>3743661</v>
      </c>
      <c r="L25" s="522">
        <v>218056</v>
      </c>
      <c r="M25" s="568">
        <v>0</v>
      </c>
      <c r="N25" s="568">
        <v>0</v>
      </c>
      <c r="O25" s="525">
        <v>0</v>
      </c>
      <c r="P25" s="522">
        <v>38714564</v>
      </c>
      <c r="Q25" s="531">
        <v>38714564</v>
      </c>
      <c r="R25" s="525"/>
      <c r="S25" s="516"/>
    </row>
    <row r="26" spans="1:19">
      <c r="A26" s="491">
        <v>2009</v>
      </c>
      <c r="B26" s="491">
        <v>6</v>
      </c>
      <c r="C26" s="522">
        <v>24796586</v>
      </c>
      <c r="D26" s="525">
        <v>721329</v>
      </c>
      <c r="E26" s="525">
        <v>25517915</v>
      </c>
      <c r="F26" s="522">
        <v>12052643</v>
      </c>
      <c r="G26" s="525">
        <v>252976</v>
      </c>
      <c r="H26" s="522">
        <v>12305619</v>
      </c>
      <c r="I26" s="522">
        <v>4195718</v>
      </c>
      <c r="J26" s="525">
        <v>32993</v>
      </c>
      <c r="K26" s="525">
        <v>4228711</v>
      </c>
      <c r="L26" s="522">
        <v>218811</v>
      </c>
      <c r="M26" s="568">
        <v>0</v>
      </c>
      <c r="N26" s="568">
        <v>0</v>
      </c>
      <c r="O26" s="525">
        <v>0</v>
      </c>
      <c r="P26" s="522">
        <v>42271056</v>
      </c>
      <c r="Q26" s="531">
        <v>42271056</v>
      </c>
      <c r="R26" s="525"/>
      <c r="S26" s="516"/>
    </row>
    <row r="27" spans="1:19">
      <c r="A27" s="491">
        <v>2009</v>
      </c>
      <c r="B27" s="491">
        <v>7</v>
      </c>
      <c r="C27" s="522">
        <v>28032525</v>
      </c>
      <c r="D27" s="525">
        <v>617258</v>
      </c>
      <c r="E27" s="525">
        <v>28649783</v>
      </c>
      <c r="F27" s="522">
        <v>12358713</v>
      </c>
      <c r="G27" s="525">
        <v>336338</v>
      </c>
      <c r="H27" s="522">
        <v>12695051</v>
      </c>
      <c r="I27" s="522">
        <v>4234454</v>
      </c>
      <c r="J27" s="525">
        <v>36315</v>
      </c>
      <c r="K27" s="525">
        <v>4270769</v>
      </c>
      <c r="L27" s="522">
        <v>219567</v>
      </c>
      <c r="M27" s="568">
        <v>0</v>
      </c>
      <c r="N27" s="568">
        <v>0</v>
      </c>
      <c r="O27" s="525">
        <v>0</v>
      </c>
      <c r="P27" s="522">
        <v>45835170</v>
      </c>
      <c r="Q27" s="531">
        <v>45835170</v>
      </c>
      <c r="R27" s="525"/>
      <c r="S27" s="516"/>
    </row>
    <row r="28" spans="1:19">
      <c r="A28" s="491">
        <v>2009</v>
      </c>
      <c r="B28" s="491">
        <v>8</v>
      </c>
      <c r="C28" s="522">
        <v>29010859</v>
      </c>
      <c r="D28" s="531">
        <v>289832</v>
      </c>
      <c r="E28" s="531">
        <v>29300691</v>
      </c>
      <c r="F28" s="522">
        <v>12811463</v>
      </c>
      <c r="G28" s="525">
        <v>69178</v>
      </c>
      <c r="H28" s="522">
        <v>12880641</v>
      </c>
      <c r="I28" s="522">
        <v>4410435</v>
      </c>
      <c r="J28" s="531">
        <v>-3718</v>
      </c>
      <c r="K28" s="531">
        <v>4406717</v>
      </c>
      <c r="L28" s="522">
        <v>220323</v>
      </c>
      <c r="M28" s="568">
        <v>0</v>
      </c>
      <c r="N28" s="568">
        <v>0</v>
      </c>
      <c r="O28" s="525">
        <v>0</v>
      </c>
      <c r="P28" s="522">
        <v>46808372</v>
      </c>
      <c r="Q28" s="531">
        <v>46808372</v>
      </c>
      <c r="R28" s="531"/>
      <c r="S28" s="516"/>
    </row>
    <row r="29" spans="1:19">
      <c r="A29" s="491">
        <v>2009</v>
      </c>
      <c r="B29" s="491">
        <v>9</v>
      </c>
      <c r="C29" s="522">
        <v>26453209</v>
      </c>
      <c r="D29" s="531">
        <v>-2494696</v>
      </c>
      <c r="E29" s="531">
        <v>23958513</v>
      </c>
      <c r="F29" s="522">
        <v>12452311</v>
      </c>
      <c r="G29" s="525">
        <v>-993022</v>
      </c>
      <c r="H29" s="522">
        <v>11459289</v>
      </c>
      <c r="I29" s="522">
        <v>4018179</v>
      </c>
      <c r="J29" s="531">
        <v>-119845</v>
      </c>
      <c r="K29" s="531">
        <v>3898334</v>
      </c>
      <c r="L29" s="522">
        <v>221078</v>
      </c>
      <c r="M29" s="568">
        <v>0</v>
      </c>
      <c r="N29" s="568">
        <v>0</v>
      </c>
      <c r="O29" s="525">
        <v>0</v>
      </c>
      <c r="P29" s="522">
        <v>39537214</v>
      </c>
      <c r="Q29" s="531">
        <v>39537214</v>
      </c>
      <c r="R29" s="531"/>
      <c r="S29" s="516"/>
    </row>
    <row r="30" spans="1:19">
      <c r="A30" s="491">
        <v>2009</v>
      </c>
      <c r="B30" s="491">
        <v>10</v>
      </c>
      <c r="C30" s="522">
        <v>21613897</v>
      </c>
      <c r="D30" s="531">
        <v>-1286732</v>
      </c>
      <c r="E30" s="531">
        <v>20327165</v>
      </c>
      <c r="F30" s="522">
        <v>11434266</v>
      </c>
      <c r="G30" s="525">
        <v>-596143</v>
      </c>
      <c r="H30" s="522">
        <v>10838123</v>
      </c>
      <c r="I30" s="522">
        <v>3299058</v>
      </c>
      <c r="J30" s="531">
        <v>-78472</v>
      </c>
      <c r="K30" s="531">
        <v>3220586</v>
      </c>
      <c r="L30" s="522">
        <v>221834</v>
      </c>
      <c r="M30" s="568">
        <v>0</v>
      </c>
      <c r="N30" s="568">
        <v>0</v>
      </c>
      <c r="O30" s="525">
        <v>0</v>
      </c>
      <c r="P30" s="522">
        <v>34607708</v>
      </c>
      <c r="Q30" s="531">
        <v>34607708</v>
      </c>
      <c r="R30" s="531"/>
      <c r="S30" s="516"/>
    </row>
    <row r="31" spans="1:19">
      <c r="A31" s="491">
        <v>2009</v>
      </c>
      <c r="B31" s="491">
        <v>11</v>
      </c>
      <c r="C31" s="522">
        <v>18304941</v>
      </c>
      <c r="D31" s="531">
        <v>-809005</v>
      </c>
      <c r="E31" s="531">
        <v>17495936</v>
      </c>
      <c r="F31" s="522">
        <v>10514651</v>
      </c>
      <c r="G31" s="525">
        <v>-284112</v>
      </c>
      <c r="H31" s="522">
        <v>10230539</v>
      </c>
      <c r="I31" s="522">
        <v>2909158</v>
      </c>
      <c r="J31" s="531">
        <v>-31348</v>
      </c>
      <c r="K31" s="531">
        <v>2877810</v>
      </c>
      <c r="L31" s="522">
        <v>222589</v>
      </c>
      <c r="M31" s="568">
        <v>0</v>
      </c>
      <c r="N31" s="568">
        <v>0</v>
      </c>
      <c r="O31" s="525">
        <v>0</v>
      </c>
      <c r="P31" s="522">
        <v>30826874</v>
      </c>
      <c r="Q31" s="531">
        <v>30826874</v>
      </c>
      <c r="R31" s="531"/>
      <c r="S31" s="516"/>
    </row>
    <row r="32" spans="1:19">
      <c r="A32" s="491">
        <v>2009</v>
      </c>
      <c r="B32" s="491">
        <v>12</v>
      </c>
      <c r="C32" s="522">
        <v>19804642</v>
      </c>
      <c r="D32" s="531">
        <v>1214865</v>
      </c>
      <c r="E32" s="531">
        <v>21019507</v>
      </c>
      <c r="F32" s="522">
        <v>10466265</v>
      </c>
      <c r="G32" s="525">
        <v>724906</v>
      </c>
      <c r="H32" s="522">
        <v>11191171</v>
      </c>
      <c r="I32" s="522">
        <v>2849527</v>
      </c>
      <c r="J32" s="531">
        <v>67921</v>
      </c>
      <c r="K32" s="531">
        <v>2917448</v>
      </c>
      <c r="L32" s="522">
        <v>223345</v>
      </c>
      <c r="M32" s="568">
        <v>0</v>
      </c>
      <c r="N32" s="568">
        <v>0</v>
      </c>
      <c r="O32" s="525">
        <v>0</v>
      </c>
      <c r="P32" s="522">
        <v>35351471</v>
      </c>
      <c r="Q32" s="531">
        <v>35351471</v>
      </c>
      <c r="R32" s="531"/>
      <c r="S32" s="516"/>
    </row>
    <row r="33" spans="1:19">
      <c r="B33" s="492" t="s">
        <v>112</v>
      </c>
      <c r="C33" s="525">
        <v>269078809</v>
      </c>
      <c r="D33" s="513">
        <v>300432</v>
      </c>
      <c r="E33" s="513">
        <v>269379241</v>
      </c>
      <c r="F33" s="525">
        <v>134272131</v>
      </c>
      <c r="G33" s="513">
        <v>589267</v>
      </c>
      <c r="H33" s="531">
        <v>134861398</v>
      </c>
      <c r="I33" s="525">
        <v>41686383</v>
      </c>
      <c r="J33" s="513">
        <v>50211</v>
      </c>
      <c r="K33" s="513">
        <v>41736594</v>
      </c>
      <c r="L33" s="525">
        <v>2630270</v>
      </c>
      <c r="M33" s="531">
        <v>0</v>
      </c>
      <c r="N33" s="531">
        <v>0</v>
      </c>
      <c r="O33" s="531">
        <v>0</v>
      </c>
      <c r="P33" s="531">
        <v>448607503</v>
      </c>
      <c r="Q33" s="531">
        <v>448607503</v>
      </c>
      <c r="R33" s="531"/>
      <c r="S33" s="516"/>
    </row>
    <row r="34" spans="1:19">
      <c r="A34" s="491">
        <v>2010</v>
      </c>
      <c r="B34" s="491">
        <v>1</v>
      </c>
      <c r="C34" s="522">
        <v>24438897</v>
      </c>
      <c r="D34" s="531">
        <v>-766608</v>
      </c>
      <c r="E34" s="531">
        <v>23672289</v>
      </c>
      <c r="F34" s="522">
        <v>10699551</v>
      </c>
      <c r="G34" s="525">
        <v>-240061</v>
      </c>
      <c r="H34" s="522">
        <v>10459490</v>
      </c>
      <c r="I34" s="522">
        <v>3103137</v>
      </c>
      <c r="J34" s="531">
        <v>-39989</v>
      </c>
      <c r="K34" s="531">
        <v>3063148</v>
      </c>
      <c r="L34" s="522">
        <v>224146</v>
      </c>
      <c r="M34" s="568">
        <v>0</v>
      </c>
      <c r="N34" s="568">
        <v>0</v>
      </c>
      <c r="O34" s="525">
        <v>0</v>
      </c>
      <c r="P34" s="522">
        <v>37419073</v>
      </c>
      <c r="Q34" s="531">
        <v>37419073</v>
      </c>
      <c r="R34" s="531"/>
      <c r="S34" s="516"/>
    </row>
    <row r="35" spans="1:19">
      <c r="A35" s="491">
        <v>2010</v>
      </c>
      <c r="B35" s="491">
        <v>2</v>
      </c>
      <c r="C35" s="522">
        <v>22060485</v>
      </c>
      <c r="D35" s="531">
        <v>-1900735</v>
      </c>
      <c r="E35" s="531">
        <v>20159750</v>
      </c>
      <c r="F35" s="522">
        <v>10560982</v>
      </c>
      <c r="G35" s="525">
        <v>-984127</v>
      </c>
      <c r="H35" s="522">
        <v>9576855</v>
      </c>
      <c r="I35" s="522">
        <v>2836114</v>
      </c>
      <c r="J35" s="531">
        <v>-80414</v>
      </c>
      <c r="K35" s="531">
        <v>2755700</v>
      </c>
      <c r="L35" s="522">
        <v>224947</v>
      </c>
      <c r="M35" s="568">
        <v>0</v>
      </c>
      <c r="N35" s="568">
        <v>0</v>
      </c>
      <c r="O35" s="525">
        <v>0</v>
      </c>
      <c r="P35" s="522">
        <v>32717252</v>
      </c>
      <c r="Q35" s="531">
        <v>32717252</v>
      </c>
      <c r="R35" s="531"/>
      <c r="S35" s="516"/>
    </row>
    <row r="36" spans="1:19">
      <c r="A36" s="491">
        <v>2010</v>
      </c>
      <c r="B36" s="491">
        <v>3</v>
      </c>
      <c r="C36" s="522">
        <v>18472767</v>
      </c>
      <c r="D36" s="531">
        <v>1120591</v>
      </c>
      <c r="E36" s="531">
        <v>19593358</v>
      </c>
      <c r="F36" s="522">
        <v>10173971</v>
      </c>
      <c r="G36" s="525">
        <v>391272</v>
      </c>
      <c r="H36" s="522">
        <v>10565243</v>
      </c>
      <c r="I36" s="522">
        <v>3098670</v>
      </c>
      <c r="J36" s="531">
        <v>50747</v>
      </c>
      <c r="K36" s="531">
        <v>3149417</v>
      </c>
      <c r="L36" s="522">
        <v>225749</v>
      </c>
      <c r="M36" s="568">
        <v>0</v>
      </c>
      <c r="N36" s="568">
        <v>0</v>
      </c>
      <c r="O36" s="525">
        <v>0</v>
      </c>
      <c r="P36" s="522">
        <v>33533767</v>
      </c>
      <c r="Q36" s="531">
        <v>33533767</v>
      </c>
      <c r="R36" s="531"/>
      <c r="S36" s="516"/>
    </row>
    <row r="37" spans="1:19">
      <c r="A37" s="491">
        <v>2010</v>
      </c>
      <c r="B37" s="491">
        <v>4</v>
      </c>
      <c r="C37" s="522">
        <v>18165955</v>
      </c>
      <c r="D37" s="531">
        <v>580383</v>
      </c>
      <c r="E37" s="531">
        <v>18746338</v>
      </c>
      <c r="F37" s="522">
        <v>10391254</v>
      </c>
      <c r="G37" s="525">
        <v>266625</v>
      </c>
      <c r="H37" s="522">
        <v>10657879</v>
      </c>
      <c r="I37" s="522">
        <v>3297926</v>
      </c>
      <c r="J37" s="531">
        <v>42159</v>
      </c>
      <c r="K37" s="531">
        <v>3340085</v>
      </c>
      <c r="L37" s="522">
        <v>226550</v>
      </c>
      <c r="M37" s="568">
        <v>0</v>
      </c>
      <c r="N37" s="568">
        <v>0</v>
      </c>
      <c r="O37" s="525">
        <v>0</v>
      </c>
      <c r="P37" s="522">
        <v>32970852</v>
      </c>
      <c r="Q37" s="531">
        <v>32970852</v>
      </c>
      <c r="R37" s="531"/>
      <c r="S37" s="516"/>
    </row>
    <row r="38" spans="1:19">
      <c r="A38" s="491">
        <v>2010</v>
      </c>
      <c r="B38" s="491">
        <v>5</v>
      </c>
      <c r="C38" s="522">
        <v>20167389</v>
      </c>
      <c r="D38" s="531">
        <v>3137736</v>
      </c>
      <c r="E38" s="531">
        <v>23305125</v>
      </c>
      <c r="F38" s="522">
        <v>11178377</v>
      </c>
      <c r="G38" s="525">
        <v>1669480</v>
      </c>
      <c r="H38" s="522">
        <v>12847857</v>
      </c>
      <c r="I38" s="522">
        <v>3605036</v>
      </c>
      <c r="J38" s="531">
        <v>177124</v>
      </c>
      <c r="K38" s="531">
        <v>3782160</v>
      </c>
      <c r="L38" s="522">
        <v>227351</v>
      </c>
      <c r="M38" s="568">
        <v>0</v>
      </c>
      <c r="N38" s="568">
        <v>0</v>
      </c>
      <c r="O38" s="525">
        <v>0</v>
      </c>
      <c r="P38" s="522">
        <v>40162493</v>
      </c>
      <c r="Q38" s="531">
        <v>40162493</v>
      </c>
      <c r="R38" s="531"/>
      <c r="S38" s="516"/>
    </row>
    <row r="39" spans="1:19">
      <c r="A39" s="491">
        <v>2010</v>
      </c>
      <c r="B39" s="491">
        <v>6</v>
      </c>
      <c r="C39" s="522">
        <v>25354830</v>
      </c>
      <c r="D39" s="531">
        <v>736731</v>
      </c>
      <c r="E39" s="531">
        <v>26091561</v>
      </c>
      <c r="F39" s="522">
        <v>12305818</v>
      </c>
      <c r="G39" s="525">
        <v>244759</v>
      </c>
      <c r="H39" s="522">
        <v>12550577</v>
      </c>
      <c r="I39" s="522">
        <v>4240218</v>
      </c>
      <c r="J39" s="531">
        <v>32685</v>
      </c>
      <c r="K39" s="531">
        <v>4272903</v>
      </c>
      <c r="L39" s="522">
        <v>228152</v>
      </c>
      <c r="M39" s="568">
        <v>0</v>
      </c>
      <c r="N39" s="568">
        <v>0</v>
      </c>
      <c r="O39" s="525">
        <v>0</v>
      </c>
      <c r="P39" s="522">
        <v>43143193</v>
      </c>
      <c r="Q39" s="531">
        <v>43143193</v>
      </c>
      <c r="R39" s="531"/>
      <c r="S39" s="516"/>
    </row>
    <row r="40" spans="1:19">
      <c r="A40" s="491">
        <v>2010</v>
      </c>
      <c r="B40" s="491">
        <v>7</v>
      </c>
      <c r="C40" s="522">
        <v>28783879</v>
      </c>
      <c r="D40" s="531">
        <v>637132</v>
      </c>
      <c r="E40" s="531">
        <v>29421011</v>
      </c>
      <c r="F40" s="522">
        <v>12692987</v>
      </c>
      <c r="G40" s="525">
        <v>348940</v>
      </c>
      <c r="H40" s="522">
        <v>13041927</v>
      </c>
      <c r="I40" s="522">
        <v>4280031</v>
      </c>
      <c r="J40" s="531">
        <v>37316</v>
      </c>
      <c r="K40" s="531">
        <v>4317347</v>
      </c>
      <c r="L40" s="522">
        <v>228953</v>
      </c>
      <c r="M40" s="568">
        <v>0</v>
      </c>
      <c r="N40" s="568">
        <v>0</v>
      </c>
      <c r="O40" s="525">
        <v>0</v>
      </c>
      <c r="P40" s="522">
        <v>47009238</v>
      </c>
      <c r="Q40" s="531">
        <v>47009238</v>
      </c>
      <c r="R40" s="531"/>
      <c r="S40" s="516"/>
    </row>
    <row r="41" spans="1:19">
      <c r="A41" s="491">
        <v>2010</v>
      </c>
      <c r="B41" s="491">
        <v>8</v>
      </c>
      <c r="C41" s="522">
        <v>29690433</v>
      </c>
      <c r="D41" s="531">
        <v>296719</v>
      </c>
      <c r="E41" s="531">
        <v>29987152</v>
      </c>
      <c r="F41" s="522">
        <v>13125275</v>
      </c>
      <c r="G41" s="525">
        <v>73232</v>
      </c>
      <c r="H41" s="522">
        <v>13198507</v>
      </c>
      <c r="I41" s="522">
        <v>4458341</v>
      </c>
      <c r="J41" s="531">
        <v>-4313</v>
      </c>
      <c r="K41" s="531">
        <v>4454028</v>
      </c>
      <c r="L41" s="522">
        <v>229755</v>
      </c>
      <c r="M41" s="568">
        <v>0</v>
      </c>
      <c r="N41" s="568">
        <v>0</v>
      </c>
      <c r="O41" s="525">
        <v>0</v>
      </c>
      <c r="P41" s="522">
        <v>47869442</v>
      </c>
      <c r="Q41" s="531">
        <v>47869442</v>
      </c>
      <c r="R41" s="531"/>
      <c r="S41" s="516"/>
    </row>
    <row r="42" spans="1:19">
      <c r="A42" s="491">
        <v>2010</v>
      </c>
      <c r="B42" s="491">
        <v>9</v>
      </c>
      <c r="C42" s="522">
        <v>27202480</v>
      </c>
      <c r="D42" s="531">
        <v>-2575676</v>
      </c>
      <c r="E42" s="531">
        <v>24626804</v>
      </c>
      <c r="F42" s="522">
        <v>12809128</v>
      </c>
      <c r="G42" s="525">
        <v>-998923</v>
      </c>
      <c r="H42" s="522">
        <v>11810205</v>
      </c>
      <c r="I42" s="522">
        <v>4063904</v>
      </c>
      <c r="J42" s="531">
        <v>-119537</v>
      </c>
      <c r="K42" s="531">
        <v>3944367</v>
      </c>
      <c r="L42" s="522">
        <v>230556</v>
      </c>
      <c r="M42" s="568">
        <v>0</v>
      </c>
      <c r="N42" s="568">
        <v>0</v>
      </c>
      <c r="O42" s="525">
        <v>0</v>
      </c>
      <c r="P42" s="522">
        <v>40611932</v>
      </c>
      <c r="Q42" s="531">
        <v>40611932</v>
      </c>
      <c r="R42" s="531"/>
      <c r="S42" s="516"/>
    </row>
    <row r="43" spans="1:19">
      <c r="A43" s="491">
        <v>2010</v>
      </c>
      <c r="B43" s="491">
        <v>10</v>
      </c>
      <c r="C43" s="522">
        <v>22334861</v>
      </c>
      <c r="D43" s="531">
        <v>-1344783</v>
      </c>
      <c r="E43" s="531">
        <v>20990078</v>
      </c>
      <c r="F43" s="522">
        <v>11834446</v>
      </c>
      <c r="G43" s="525">
        <v>-599965</v>
      </c>
      <c r="H43" s="522">
        <v>11234481</v>
      </c>
      <c r="I43" s="522">
        <v>3335184</v>
      </c>
      <c r="J43" s="531">
        <v>-79891</v>
      </c>
      <c r="K43" s="531">
        <v>3255293</v>
      </c>
      <c r="L43" s="522">
        <v>231357</v>
      </c>
      <c r="M43" s="568">
        <v>0</v>
      </c>
      <c r="N43" s="568">
        <v>0</v>
      </c>
      <c r="O43" s="525">
        <v>0</v>
      </c>
      <c r="P43" s="522">
        <v>35711209</v>
      </c>
      <c r="Q43" s="531">
        <v>35711209</v>
      </c>
      <c r="R43" s="531"/>
      <c r="S43" s="516"/>
    </row>
    <row r="44" spans="1:19">
      <c r="A44" s="491">
        <v>2010</v>
      </c>
      <c r="B44" s="491">
        <v>11</v>
      </c>
      <c r="C44" s="522">
        <v>18964224</v>
      </c>
      <c r="D44" s="531">
        <v>-837743</v>
      </c>
      <c r="E44" s="531">
        <v>18126481</v>
      </c>
      <c r="F44" s="522">
        <v>10927685</v>
      </c>
      <c r="G44" s="525">
        <v>-295760</v>
      </c>
      <c r="H44" s="522">
        <v>10631925</v>
      </c>
      <c r="I44" s="522">
        <v>2941497</v>
      </c>
      <c r="J44" s="531">
        <v>-31611</v>
      </c>
      <c r="K44" s="531">
        <v>2909886</v>
      </c>
      <c r="L44" s="522">
        <v>232158</v>
      </c>
      <c r="M44" s="568">
        <v>0</v>
      </c>
      <c r="N44" s="568">
        <v>0</v>
      </c>
      <c r="O44" s="525">
        <v>0</v>
      </c>
      <c r="P44" s="522">
        <v>31900450</v>
      </c>
      <c r="Q44" s="531">
        <v>31900450</v>
      </c>
      <c r="R44" s="531"/>
      <c r="S44" s="516"/>
    </row>
    <row r="45" spans="1:19">
      <c r="A45" s="491">
        <v>2010</v>
      </c>
      <c r="B45" s="491">
        <v>12</v>
      </c>
      <c r="C45" s="522">
        <v>20497723</v>
      </c>
      <c r="D45" s="531">
        <v>1244907</v>
      </c>
      <c r="E45" s="531">
        <v>21742630</v>
      </c>
      <c r="F45" s="522">
        <v>10893681</v>
      </c>
      <c r="G45" s="525">
        <v>730442</v>
      </c>
      <c r="H45" s="522">
        <v>11624123</v>
      </c>
      <c r="I45" s="522">
        <v>2878876</v>
      </c>
      <c r="J45" s="531">
        <v>67046</v>
      </c>
      <c r="K45" s="531">
        <v>2945922</v>
      </c>
      <c r="L45" s="522">
        <v>232959</v>
      </c>
      <c r="M45" s="568">
        <v>0</v>
      </c>
      <c r="N45" s="568">
        <v>0</v>
      </c>
      <c r="O45" s="525">
        <v>0</v>
      </c>
      <c r="P45" s="522">
        <v>36545634</v>
      </c>
      <c r="Q45" s="531">
        <v>36545634</v>
      </c>
      <c r="R45" s="531"/>
      <c r="S45" s="516"/>
    </row>
    <row r="46" spans="1:19">
      <c r="B46" s="492" t="s">
        <v>112</v>
      </c>
      <c r="C46" s="525">
        <v>276133923</v>
      </c>
      <c r="D46" s="513">
        <v>328654</v>
      </c>
      <c r="E46" s="513">
        <v>276462577</v>
      </c>
      <c r="F46" s="525">
        <v>137593155</v>
      </c>
      <c r="G46" s="513">
        <v>605914</v>
      </c>
      <c r="H46" s="531">
        <v>138199069</v>
      </c>
      <c r="I46" s="525">
        <v>42138934</v>
      </c>
      <c r="J46" s="513">
        <v>51322</v>
      </c>
      <c r="K46" s="513">
        <v>42190256</v>
      </c>
      <c r="L46" s="525">
        <v>2742633</v>
      </c>
      <c r="M46" s="531">
        <v>0</v>
      </c>
      <c r="N46" s="531">
        <v>0</v>
      </c>
      <c r="O46" s="531">
        <v>0</v>
      </c>
      <c r="P46" s="531">
        <v>459594535</v>
      </c>
      <c r="Q46" s="531">
        <v>459594535</v>
      </c>
      <c r="R46" s="531"/>
      <c r="S46" s="516"/>
    </row>
    <row r="47" spans="1:19">
      <c r="A47" s="491">
        <v>2011</v>
      </c>
      <c r="B47" s="491">
        <v>1</v>
      </c>
      <c r="C47" s="522">
        <v>25306902</v>
      </c>
      <c r="D47" s="531">
        <v>-799615</v>
      </c>
      <c r="E47" s="531">
        <v>24507287</v>
      </c>
      <c r="F47" s="522">
        <v>11188142</v>
      </c>
      <c r="G47" s="525">
        <v>-239633</v>
      </c>
      <c r="H47" s="522">
        <v>10948509</v>
      </c>
      <c r="I47" s="522">
        <v>3122011</v>
      </c>
      <c r="J47" s="531">
        <v>-40836</v>
      </c>
      <c r="K47" s="531">
        <v>3081175</v>
      </c>
      <c r="L47" s="522">
        <v>233805</v>
      </c>
      <c r="M47" s="568">
        <v>0</v>
      </c>
      <c r="N47" s="568">
        <v>0</v>
      </c>
      <c r="O47" s="525">
        <v>0</v>
      </c>
      <c r="P47" s="522">
        <v>38770776</v>
      </c>
      <c r="Q47" s="531">
        <v>38770776</v>
      </c>
      <c r="R47" s="531"/>
      <c r="S47" s="516"/>
    </row>
    <row r="48" spans="1:19">
      <c r="A48" s="491">
        <v>2011</v>
      </c>
      <c r="B48" s="491">
        <v>2</v>
      </c>
      <c r="C48" s="522">
        <v>22853510</v>
      </c>
      <c r="D48" s="531">
        <v>-1972750</v>
      </c>
      <c r="E48" s="531">
        <v>20880760</v>
      </c>
      <c r="F48" s="522">
        <v>11034554</v>
      </c>
      <c r="G48" s="525">
        <v>-1025054</v>
      </c>
      <c r="H48" s="522">
        <v>10009500</v>
      </c>
      <c r="I48" s="522">
        <v>2853995</v>
      </c>
      <c r="J48" s="531">
        <v>-80524</v>
      </c>
      <c r="K48" s="531">
        <v>2773471</v>
      </c>
      <c r="L48" s="522">
        <v>234650</v>
      </c>
      <c r="M48" s="568">
        <v>0</v>
      </c>
      <c r="N48" s="568">
        <v>0</v>
      </c>
      <c r="O48" s="525">
        <v>0</v>
      </c>
      <c r="P48" s="522">
        <v>33898381</v>
      </c>
      <c r="Q48" s="531">
        <v>33898381</v>
      </c>
      <c r="R48" s="531"/>
      <c r="S48" s="516"/>
    </row>
    <row r="49" spans="1:19">
      <c r="A49" s="491">
        <v>2011</v>
      </c>
      <c r="B49" s="491">
        <v>3</v>
      </c>
      <c r="C49" s="522">
        <v>19183467</v>
      </c>
      <c r="D49" s="531">
        <v>1121603</v>
      </c>
      <c r="E49" s="531">
        <v>20305070</v>
      </c>
      <c r="F49" s="522">
        <v>10635263</v>
      </c>
      <c r="G49" s="525">
        <v>380706</v>
      </c>
      <c r="H49" s="522">
        <v>11015969</v>
      </c>
      <c r="I49" s="522">
        <v>3117369</v>
      </c>
      <c r="J49" s="531">
        <v>50623</v>
      </c>
      <c r="K49" s="531">
        <v>3167992</v>
      </c>
      <c r="L49" s="522">
        <v>235495</v>
      </c>
      <c r="M49" s="568">
        <v>0</v>
      </c>
      <c r="N49" s="568">
        <v>0</v>
      </c>
      <c r="O49" s="525">
        <v>0</v>
      </c>
      <c r="P49" s="522">
        <v>34724526</v>
      </c>
      <c r="Q49" s="531">
        <v>34724526</v>
      </c>
      <c r="R49" s="531"/>
      <c r="S49" s="516"/>
    </row>
    <row r="50" spans="1:19">
      <c r="A50" s="491">
        <v>2011</v>
      </c>
      <c r="B50" s="491">
        <v>4</v>
      </c>
      <c r="C50" s="522">
        <v>19109228</v>
      </c>
      <c r="D50" s="531">
        <v>648833</v>
      </c>
      <c r="E50" s="531">
        <v>19758061</v>
      </c>
      <c r="F50" s="522">
        <v>10994863</v>
      </c>
      <c r="G50" s="525">
        <v>278012</v>
      </c>
      <c r="H50" s="522">
        <v>11272875</v>
      </c>
      <c r="I50" s="522">
        <v>3322959</v>
      </c>
      <c r="J50" s="531">
        <v>41320</v>
      </c>
      <c r="K50" s="531">
        <v>3364279</v>
      </c>
      <c r="L50" s="522">
        <v>236340</v>
      </c>
      <c r="M50" s="568">
        <v>0</v>
      </c>
      <c r="N50" s="568">
        <v>0</v>
      </c>
      <c r="O50" s="525">
        <v>0</v>
      </c>
      <c r="P50" s="522">
        <v>34631555</v>
      </c>
      <c r="Q50" s="531">
        <v>34631555</v>
      </c>
      <c r="R50" s="531"/>
      <c r="S50" s="516"/>
    </row>
    <row r="51" spans="1:19">
      <c r="A51" s="491">
        <v>2011</v>
      </c>
      <c r="B51" s="491">
        <v>5</v>
      </c>
      <c r="C51" s="522">
        <v>20675881</v>
      </c>
      <c r="D51" s="531">
        <v>3205853</v>
      </c>
      <c r="E51" s="531">
        <v>23881734</v>
      </c>
      <c r="F51" s="522">
        <v>11496065</v>
      </c>
      <c r="G51" s="525">
        <v>1694713</v>
      </c>
      <c r="H51" s="522">
        <v>13190778</v>
      </c>
      <c r="I51" s="522">
        <v>3619998</v>
      </c>
      <c r="J51" s="531">
        <v>178219</v>
      </c>
      <c r="K51" s="531">
        <v>3798217</v>
      </c>
      <c r="L51" s="522">
        <v>237185</v>
      </c>
      <c r="M51" s="568">
        <v>0</v>
      </c>
      <c r="N51" s="568">
        <v>0</v>
      </c>
      <c r="O51" s="525">
        <v>0</v>
      </c>
      <c r="P51" s="522">
        <v>41107914</v>
      </c>
      <c r="Q51" s="531">
        <v>41107914</v>
      </c>
      <c r="R51" s="531"/>
      <c r="S51" s="516"/>
    </row>
    <row r="52" spans="1:19">
      <c r="A52" s="491">
        <v>2011</v>
      </c>
      <c r="B52" s="491">
        <v>6</v>
      </c>
      <c r="C52" s="522">
        <v>26173988</v>
      </c>
      <c r="D52" s="531">
        <v>758088</v>
      </c>
      <c r="E52" s="531">
        <v>26932076</v>
      </c>
      <c r="F52" s="522">
        <v>12751187</v>
      </c>
      <c r="G52" s="525">
        <v>239016</v>
      </c>
      <c r="H52" s="522">
        <v>12990203</v>
      </c>
      <c r="I52" s="522">
        <v>4268539</v>
      </c>
      <c r="J52" s="531">
        <v>32230</v>
      </c>
      <c r="K52" s="531">
        <v>4300769</v>
      </c>
      <c r="L52" s="522">
        <v>238030</v>
      </c>
      <c r="M52" s="568">
        <v>0</v>
      </c>
      <c r="N52" s="568">
        <v>0</v>
      </c>
      <c r="O52" s="525">
        <v>0</v>
      </c>
      <c r="P52" s="522">
        <v>44461078</v>
      </c>
      <c r="Q52" s="531">
        <v>44461078</v>
      </c>
      <c r="R52" s="531"/>
      <c r="S52" s="516"/>
    </row>
    <row r="53" spans="1:19">
      <c r="A53" s="491">
        <v>2011</v>
      </c>
      <c r="B53" s="491">
        <v>7</v>
      </c>
      <c r="C53" s="522">
        <v>29778250</v>
      </c>
      <c r="D53" s="531">
        <v>662927</v>
      </c>
      <c r="E53" s="531">
        <v>30441177</v>
      </c>
      <c r="F53" s="522">
        <v>13180978</v>
      </c>
      <c r="G53" s="525">
        <v>366342</v>
      </c>
      <c r="H53" s="522">
        <v>13547320</v>
      </c>
      <c r="I53" s="522">
        <v>4312170</v>
      </c>
      <c r="J53" s="531">
        <v>38357</v>
      </c>
      <c r="K53" s="531">
        <v>4350527</v>
      </c>
      <c r="L53" s="522">
        <v>238875</v>
      </c>
      <c r="M53" s="568">
        <v>0</v>
      </c>
      <c r="N53" s="568">
        <v>0</v>
      </c>
      <c r="O53" s="525">
        <v>0</v>
      </c>
      <c r="P53" s="522">
        <v>48577899</v>
      </c>
      <c r="Q53" s="531">
        <v>48577899</v>
      </c>
      <c r="R53" s="531"/>
      <c r="S53" s="516"/>
    </row>
    <row r="54" spans="1:19">
      <c r="A54" s="491">
        <v>2011</v>
      </c>
      <c r="B54" s="491">
        <v>8</v>
      </c>
      <c r="C54" s="522">
        <v>30574864</v>
      </c>
      <c r="D54" s="531">
        <v>302428</v>
      </c>
      <c r="E54" s="531">
        <v>30877292</v>
      </c>
      <c r="F54" s="522">
        <v>13564500</v>
      </c>
      <c r="G54" s="525">
        <v>77939</v>
      </c>
      <c r="H54" s="522">
        <v>13642439</v>
      </c>
      <c r="I54" s="522">
        <v>4490898</v>
      </c>
      <c r="J54" s="531">
        <v>-4836</v>
      </c>
      <c r="K54" s="531">
        <v>4486062</v>
      </c>
      <c r="L54" s="522">
        <v>239721</v>
      </c>
      <c r="M54" s="568">
        <v>0</v>
      </c>
      <c r="N54" s="568">
        <v>0</v>
      </c>
      <c r="O54" s="525">
        <v>0</v>
      </c>
      <c r="P54" s="522">
        <v>49245514</v>
      </c>
      <c r="Q54" s="531">
        <v>49245514</v>
      </c>
      <c r="R54" s="531"/>
      <c r="S54" s="516"/>
    </row>
    <row r="55" spans="1:19">
      <c r="A55" s="491">
        <v>2011</v>
      </c>
      <c r="B55" s="491">
        <v>9</v>
      </c>
      <c r="C55" s="522">
        <v>28135455</v>
      </c>
      <c r="D55" s="531">
        <v>-2647775</v>
      </c>
      <c r="E55" s="531">
        <v>25487680</v>
      </c>
      <c r="F55" s="522">
        <v>13290101</v>
      </c>
      <c r="G55" s="525">
        <v>-1008918</v>
      </c>
      <c r="H55" s="522">
        <v>12281183</v>
      </c>
      <c r="I55" s="522">
        <v>4094670</v>
      </c>
      <c r="J55" s="531">
        <v>-119725</v>
      </c>
      <c r="K55" s="531">
        <v>3974945</v>
      </c>
      <c r="L55" s="522">
        <v>240566</v>
      </c>
      <c r="M55" s="568">
        <v>0</v>
      </c>
      <c r="N55" s="568">
        <v>0</v>
      </c>
      <c r="O55" s="525">
        <v>0</v>
      </c>
      <c r="P55" s="522">
        <v>41984374</v>
      </c>
      <c r="Q55" s="531">
        <v>41984374</v>
      </c>
      <c r="R55" s="531"/>
      <c r="S55" s="516"/>
    </row>
    <row r="56" spans="1:19">
      <c r="A56" s="491">
        <v>2011</v>
      </c>
      <c r="B56" s="491">
        <v>10</v>
      </c>
      <c r="C56" s="522">
        <v>22975721</v>
      </c>
      <c r="D56" s="531">
        <v>-1388662</v>
      </c>
      <c r="E56" s="531">
        <v>21587059</v>
      </c>
      <c r="F56" s="522">
        <v>12205471</v>
      </c>
      <c r="G56" s="525">
        <v>-597394</v>
      </c>
      <c r="H56" s="522">
        <v>11608077</v>
      </c>
      <c r="I56" s="522">
        <v>3358643</v>
      </c>
      <c r="J56" s="531">
        <v>-80448</v>
      </c>
      <c r="K56" s="531">
        <v>3278195</v>
      </c>
      <c r="L56" s="522">
        <v>241411</v>
      </c>
      <c r="M56" s="568">
        <v>0</v>
      </c>
      <c r="N56" s="568">
        <v>0</v>
      </c>
      <c r="O56" s="525">
        <v>0</v>
      </c>
      <c r="P56" s="522">
        <v>36714742</v>
      </c>
      <c r="Q56" s="531">
        <v>36714742</v>
      </c>
      <c r="R56" s="531"/>
      <c r="S56" s="516"/>
    </row>
    <row r="57" spans="1:19">
      <c r="A57" s="491">
        <v>2011</v>
      </c>
      <c r="B57" s="491">
        <v>11</v>
      </c>
      <c r="C57" s="522">
        <v>19652868</v>
      </c>
      <c r="D57" s="531">
        <v>-856188</v>
      </c>
      <c r="E57" s="531">
        <v>18796680</v>
      </c>
      <c r="F57" s="522">
        <v>11361119</v>
      </c>
      <c r="G57" s="525">
        <v>-300693</v>
      </c>
      <c r="H57" s="522">
        <v>11060426</v>
      </c>
      <c r="I57" s="522">
        <v>2966213</v>
      </c>
      <c r="J57" s="531">
        <v>-31591</v>
      </c>
      <c r="K57" s="531">
        <v>2934622</v>
      </c>
      <c r="L57" s="522">
        <v>242256</v>
      </c>
      <c r="M57" s="568">
        <v>0</v>
      </c>
      <c r="N57" s="568">
        <v>0</v>
      </c>
      <c r="O57" s="525">
        <v>0</v>
      </c>
      <c r="P57" s="522">
        <v>33033984</v>
      </c>
      <c r="Q57" s="531">
        <v>33033984</v>
      </c>
      <c r="R57" s="531"/>
      <c r="S57" s="516"/>
    </row>
    <row r="58" spans="1:19">
      <c r="A58" s="491">
        <v>2011</v>
      </c>
      <c r="B58" s="491">
        <v>12</v>
      </c>
      <c r="C58" s="522">
        <v>21179219</v>
      </c>
      <c r="D58" s="531">
        <v>1289535</v>
      </c>
      <c r="E58" s="531">
        <v>22468754</v>
      </c>
      <c r="F58" s="522">
        <v>11303616</v>
      </c>
      <c r="G58" s="525">
        <v>746681</v>
      </c>
      <c r="H58" s="522">
        <v>12050297</v>
      </c>
      <c r="I58" s="522">
        <v>2901195</v>
      </c>
      <c r="J58" s="531">
        <v>67238</v>
      </c>
      <c r="K58" s="531">
        <v>2968433</v>
      </c>
      <c r="L58" s="522">
        <v>243101</v>
      </c>
      <c r="M58" s="568">
        <v>0</v>
      </c>
      <c r="N58" s="568">
        <v>0</v>
      </c>
      <c r="O58" s="525">
        <v>0</v>
      </c>
      <c r="P58" s="522">
        <v>37730585</v>
      </c>
      <c r="Q58" s="531">
        <v>37730585</v>
      </c>
      <c r="R58" s="531"/>
      <c r="S58" s="516"/>
    </row>
    <row r="59" spans="1:19">
      <c r="B59" s="492" t="s">
        <v>112</v>
      </c>
      <c r="C59" s="525">
        <v>285599353</v>
      </c>
      <c r="D59" s="513">
        <v>324277</v>
      </c>
      <c r="E59" s="513">
        <v>285923630</v>
      </c>
      <c r="F59" s="525">
        <v>143005859</v>
      </c>
      <c r="G59" s="513">
        <v>611717</v>
      </c>
      <c r="H59" s="531">
        <v>143617576</v>
      </c>
      <c r="I59" s="525">
        <v>42428660</v>
      </c>
      <c r="J59" s="513">
        <v>50027</v>
      </c>
      <c r="K59" s="513">
        <v>42478687</v>
      </c>
      <c r="L59" s="525">
        <v>2861435</v>
      </c>
      <c r="M59" s="531">
        <v>0</v>
      </c>
      <c r="N59" s="531">
        <v>0</v>
      </c>
      <c r="O59" s="531">
        <v>0</v>
      </c>
      <c r="P59" s="531">
        <v>474881328</v>
      </c>
      <c r="Q59" s="531">
        <v>474881328</v>
      </c>
      <c r="R59" s="531"/>
      <c r="S59" s="516"/>
    </row>
    <row r="60" spans="1:19">
      <c r="A60" s="491">
        <v>2012</v>
      </c>
      <c r="B60" s="491">
        <v>1</v>
      </c>
      <c r="C60" s="522">
        <v>26084950</v>
      </c>
      <c r="D60" s="531">
        <v>-829684</v>
      </c>
      <c r="E60" s="531">
        <v>25255266</v>
      </c>
      <c r="F60" s="522">
        <v>11590985</v>
      </c>
      <c r="G60" s="525">
        <v>-235482</v>
      </c>
      <c r="H60" s="522">
        <v>11355503</v>
      </c>
      <c r="I60" s="522">
        <v>3117037</v>
      </c>
      <c r="J60" s="531">
        <v>-41703</v>
      </c>
      <c r="K60" s="531">
        <v>3075334</v>
      </c>
      <c r="L60" s="522">
        <v>243994</v>
      </c>
      <c r="M60" s="568">
        <v>0</v>
      </c>
      <c r="N60" s="568">
        <v>0</v>
      </c>
      <c r="O60" s="525">
        <v>0</v>
      </c>
      <c r="P60" s="522">
        <v>39930097</v>
      </c>
      <c r="Q60" s="531">
        <v>39930097</v>
      </c>
      <c r="R60" s="531"/>
      <c r="S60" s="516"/>
    </row>
    <row r="61" spans="1:19">
      <c r="A61" s="491">
        <v>2012</v>
      </c>
      <c r="B61" s="491">
        <v>2</v>
      </c>
      <c r="C61" s="522">
        <v>23591062</v>
      </c>
      <c r="D61" s="531">
        <v>-2033958</v>
      </c>
      <c r="E61" s="531">
        <v>21557104</v>
      </c>
      <c r="F61" s="522">
        <v>11444420</v>
      </c>
      <c r="G61" s="525">
        <v>-1059709</v>
      </c>
      <c r="H61" s="522">
        <v>10384711</v>
      </c>
      <c r="I61" s="522">
        <v>2853941</v>
      </c>
      <c r="J61" s="531">
        <v>-81411</v>
      </c>
      <c r="K61" s="531">
        <v>2772530</v>
      </c>
      <c r="L61" s="522">
        <v>244887</v>
      </c>
      <c r="M61" s="568">
        <v>0</v>
      </c>
      <c r="N61" s="568">
        <v>0</v>
      </c>
      <c r="O61" s="525">
        <v>0</v>
      </c>
      <c r="P61" s="522">
        <v>34959232</v>
      </c>
      <c r="Q61" s="531">
        <v>34959232</v>
      </c>
      <c r="R61" s="531"/>
      <c r="S61" s="516"/>
    </row>
    <row r="62" spans="1:19">
      <c r="A62" s="491">
        <v>2012</v>
      </c>
      <c r="B62" s="491">
        <v>3</v>
      </c>
      <c r="C62" s="522">
        <v>19768597</v>
      </c>
      <c r="D62" s="531">
        <v>1164045</v>
      </c>
      <c r="E62" s="531">
        <v>20932642</v>
      </c>
      <c r="F62" s="522">
        <v>10998290</v>
      </c>
      <c r="G62" s="525">
        <v>380196</v>
      </c>
      <c r="H62" s="522">
        <v>11378486</v>
      </c>
      <c r="I62" s="522">
        <v>3110463</v>
      </c>
      <c r="J62" s="531">
        <v>50720</v>
      </c>
      <c r="K62" s="531">
        <v>3161183</v>
      </c>
      <c r="L62" s="522">
        <v>245779</v>
      </c>
      <c r="M62" s="568">
        <v>0</v>
      </c>
      <c r="N62" s="568">
        <v>0</v>
      </c>
      <c r="O62" s="525">
        <v>0</v>
      </c>
      <c r="P62" s="522">
        <v>35718090</v>
      </c>
      <c r="Q62" s="531">
        <v>35718090</v>
      </c>
      <c r="R62" s="531"/>
      <c r="S62" s="516"/>
    </row>
    <row r="63" spans="1:19">
      <c r="A63" s="491">
        <v>2012</v>
      </c>
      <c r="B63" s="491">
        <v>4</v>
      </c>
      <c r="C63" s="522">
        <v>19524081</v>
      </c>
      <c r="D63" s="531">
        <v>645701</v>
      </c>
      <c r="E63" s="531">
        <v>20169782</v>
      </c>
      <c r="F63" s="522">
        <v>11253794</v>
      </c>
      <c r="G63" s="525">
        <v>264848</v>
      </c>
      <c r="H63" s="522">
        <v>11518642</v>
      </c>
      <c r="I63" s="522">
        <v>3309114</v>
      </c>
      <c r="J63" s="531">
        <v>42035</v>
      </c>
      <c r="K63" s="531">
        <v>3351149</v>
      </c>
      <c r="L63" s="522">
        <v>246672</v>
      </c>
      <c r="M63" s="568">
        <v>0</v>
      </c>
      <c r="N63" s="568">
        <v>0</v>
      </c>
      <c r="O63" s="525">
        <v>0</v>
      </c>
      <c r="P63" s="522">
        <v>35286245</v>
      </c>
      <c r="Q63" s="531">
        <v>35286245</v>
      </c>
      <c r="R63" s="531"/>
      <c r="S63" s="516"/>
    </row>
    <row r="64" spans="1:19">
      <c r="A64" s="491">
        <v>2012</v>
      </c>
      <c r="B64" s="491">
        <v>5</v>
      </c>
      <c r="C64" s="522">
        <v>21331290</v>
      </c>
      <c r="D64" s="531">
        <v>3282174</v>
      </c>
      <c r="E64" s="531">
        <v>24613464</v>
      </c>
      <c r="F64" s="522">
        <v>11884091</v>
      </c>
      <c r="G64" s="525">
        <v>1720945</v>
      </c>
      <c r="H64" s="522">
        <v>13605036</v>
      </c>
      <c r="I64" s="522">
        <v>3637145</v>
      </c>
      <c r="J64" s="531">
        <v>179348</v>
      </c>
      <c r="K64" s="531">
        <v>3816493</v>
      </c>
      <c r="L64" s="522">
        <v>247565</v>
      </c>
      <c r="M64" s="568">
        <v>0</v>
      </c>
      <c r="N64" s="568">
        <v>0</v>
      </c>
      <c r="O64" s="525">
        <v>0</v>
      </c>
      <c r="P64" s="522">
        <v>42282558</v>
      </c>
      <c r="Q64" s="531">
        <v>42282558</v>
      </c>
      <c r="R64" s="531"/>
      <c r="S64" s="516"/>
    </row>
    <row r="65" spans="1:19">
      <c r="A65" s="491">
        <v>2012</v>
      </c>
      <c r="B65" s="491">
        <v>6</v>
      </c>
      <c r="C65" s="522">
        <v>27069469</v>
      </c>
      <c r="D65" s="531">
        <v>797416</v>
      </c>
      <c r="E65" s="531">
        <v>27866885</v>
      </c>
      <c r="F65" s="522">
        <v>13211192</v>
      </c>
      <c r="G65" s="525">
        <v>240188</v>
      </c>
      <c r="H65" s="522">
        <v>13451380</v>
      </c>
      <c r="I65" s="522">
        <v>4258298</v>
      </c>
      <c r="J65" s="531">
        <v>30981</v>
      </c>
      <c r="K65" s="531">
        <v>4289279</v>
      </c>
      <c r="L65" s="522">
        <v>248457</v>
      </c>
      <c r="M65" s="568">
        <v>0</v>
      </c>
      <c r="N65" s="568">
        <v>0</v>
      </c>
      <c r="O65" s="525">
        <v>0</v>
      </c>
      <c r="P65" s="522">
        <v>45856001</v>
      </c>
      <c r="Q65" s="531">
        <v>45856001</v>
      </c>
      <c r="R65" s="531"/>
      <c r="S65" s="516"/>
    </row>
    <row r="66" spans="1:19">
      <c r="A66" s="491">
        <v>2012</v>
      </c>
      <c r="B66" s="491">
        <v>7</v>
      </c>
      <c r="C66" s="522">
        <v>30366079</v>
      </c>
      <c r="D66" s="531">
        <v>679320</v>
      </c>
      <c r="E66" s="531">
        <v>31045399</v>
      </c>
      <c r="F66" s="522">
        <v>13464217</v>
      </c>
      <c r="G66" s="525">
        <v>380238</v>
      </c>
      <c r="H66" s="522">
        <v>13844455</v>
      </c>
      <c r="I66" s="522">
        <v>4298545</v>
      </c>
      <c r="J66" s="531">
        <v>39963</v>
      </c>
      <c r="K66" s="531">
        <v>4338508</v>
      </c>
      <c r="L66" s="522">
        <v>249350</v>
      </c>
      <c r="M66" s="568">
        <v>0</v>
      </c>
      <c r="N66" s="568">
        <v>0</v>
      </c>
      <c r="O66" s="525">
        <v>0</v>
      </c>
      <c r="P66" s="522">
        <v>49477712</v>
      </c>
      <c r="Q66" s="531">
        <v>49477712</v>
      </c>
      <c r="R66" s="531"/>
      <c r="S66" s="516"/>
    </row>
    <row r="67" spans="1:19">
      <c r="A67" s="491">
        <v>2012</v>
      </c>
      <c r="B67" s="491">
        <v>8</v>
      </c>
      <c r="C67" s="522">
        <v>31378901</v>
      </c>
      <c r="D67" s="531">
        <v>311211</v>
      </c>
      <c r="E67" s="531">
        <v>31690112</v>
      </c>
      <c r="F67" s="522">
        <v>13944747</v>
      </c>
      <c r="G67" s="525">
        <v>81504</v>
      </c>
      <c r="H67" s="522">
        <v>14026251</v>
      </c>
      <c r="I67" s="522">
        <v>4472870</v>
      </c>
      <c r="J67" s="531">
        <v>-5611</v>
      </c>
      <c r="K67" s="531">
        <v>4467259</v>
      </c>
      <c r="L67" s="522">
        <v>250243</v>
      </c>
      <c r="M67" s="568">
        <v>0</v>
      </c>
      <c r="N67" s="568">
        <v>0</v>
      </c>
      <c r="O67" s="525">
        <v>0</v>
      </c>
      <c r="P67" s="522">
        <v>50433865</v>
      </c>
      <c r="Q67" s="531">
        <v>50433865</v>
      </c>
      <c r="R67" s="531"/>
      <c r="S67" s="516"/>
    </row>
    <row r="68" spans="1:19">
      <c r="A68" s="491">
        <v>2012</v>
      </c>
      <c r="B68" s="491">
        <v>9</v>
      </c>
      <c r="C68" s="522">
        <v>28885905</v>
      </c>
      <c r="D68" s="531">
        <v>-2714686</v>
      </c>
      <c r="E68" s="531">
        <v>26171219</v>
      </c>
      <c r="F68" s="522">
        <v>13665512</v>
      </c>
      <c r="G68" s="525">
        <v>-1011726</v>
      </c>
      <c r="H68" s="522">
        <v>12653786</v>
      </c>
      <c r="I68" s="522">
        <v>4073716</v>
      </c>
      <c r="J68" s="531">
        <v>-118883</v>
      </c>
      <c r="K68" s="531">
        <v>3954833</v>
      </c>
      <c r="L68" s="522">
        <v>251135</v>
      </c>
      <c r="M68" s="568">
        <v>0</v>
      </c>
      <c r="N68" s="568">
        <v>0</v>
      </c>
      <c r="O68" s="525">
        <v>0</v>
      </c>
      <c r="P68" s="522">
        <v>43030973</v>
      </c>
      <c r="Q68" s="531">
        <v>43030973</v>
      </c>
      <c r="R68" s="531"/>
      <c r="S68" s="516"/>
    </row>
    <row r="69" spans="1:19">
      <c r="A69" s="491">
        <v>2012</v>
      </c>
      <c r="B69" s="491">
        <v>10</v>
      </c>
      <c r="C69" s="522">
        <v>23699310</v>
      </c>
      <c r="D69" s="531">
        <v>-1401535</v>
      </c>
      <c r="E69" s="531">
        <v>22297775</v>
      </c>
      <c r="F69" s="522">
        <v>12613050</v>
      </c>
      <c r="G69" s="525">
        <v>-586569</v>
      </c>
      <c r="H69" s="522">
        <v>12026481</v>
      </c>
      <c r="I69" s="522">
        <v>3356789</v>
      </c>
      <c r="J69" s="531">
        <v>-81455</v>
      </c>
      <c r="K69" s="531">
        <v>3275334</v>
      </c>
      <c r="L69" s="522">
        <v>252028</v>
      </c>
      <c r="M69" s="568">
        <v>0</v>
      </c>
      <c r="N69" s="568">
        <v>0</v>
      </c>
      <c r="O69" s="525">
        <v>0</v>
      </c>
      <c r="P69" s="522">
        <v>37851618</v>
      </c>
      <c r="Q69" s="531">
        <v>37851618</v>
      </c>
      <c r="R69" s="531"/>
      <c r="S69" s="516"/>
    </row>
    <row r="70" spans="1:19">
      <c r="A70" s="491">
        <v>2012</v>
      </c>
      <c r="B70" s="491">
        <v>11</v>
      </c>
      <c r="C70" s="522">
        <v>20051254</v>
      </c>
      <c r="D70" s="531">
        <v>-880679</v>
      </c>
      <c r="E70" s="531">
        <v>19170575</v>
      </c>
      <c r="F70" s="522">
        <v>11606058</v>
      </c>
      <c r="G70" s="525">
        <v>-299652</v>
      </c>
      <c r="H70" s="522">
        <v>11306406</v>
      </c>
      <c r="I70" s="522">
        <v>2953104</v>
      </c>
      <c r="J70" s="531">
        <v>-30641</v>
      </c>
      <c r="K70" s="531">
        <v>2922463</v>
      </c>
      <c r="L70" s="522">
        <v>252921</v>
      </c>
      <c r="M70" s="568">
        <v>0</v>
      </c>
      <c r="N70" s="568">
        <v>0</v>
      </c>
      <c r="O70" s="525">
        <v>0</v>
      </c>
      <c r="P70" s="522">
        <v>33652365</v>
      </c>
      <c r="Q70" s="531">
        <v>33652365</v>
      </c>
      <c r="R70" s="531"/>
      <c r="S70" s="516"/>
    </row>
    <row r="71" spans="1:19">
      <c r="A71" s="491">
        <v>2012</v>
      </c>
      <c r="B71" s="491">
        <v>12</v>
      </c>
      <c r="C71" s="522">
        <v>21781529</v>
      </c>
      <c r="D71" s="531">
        <v>1314286</v>
      </c>
      <c r="E71" s="531">
        <v>23095815</v>
      </c>
      <c r="F71" s="522">
        <v>11657541</v>
      </c>
      <c r="G71" s="525">
        <v>753707</v>
      </c>
      <c r="H71" s="522">
        <v>12411248</v>
      </c>
      <c r="I71" s="522">
        <v>2891974</v>
      </c>
      <c r="J71" s="531">
        <v>66979</v>
      </c>
      <c r="K71" s="531">
        <v>2958953</v>
      </c>
      <c r="L71" s="522">
        <v>253813</v>
      </c>
      <c r="M71" s="568">
        <v>0</v>
      </c>
      <c r="N71" s="568">
        <v>0</v>
      </c>
      <c r="O71" s="525">
        <v>0</v>
      </c>
      <c r="P71" s="522">
        <v>38719829</v>
      </c>
      <c r="Q71" s="531">
        <v>38719829</v>
      </c>
      <c r="R71" s="531"/>
      <c r="S71" s="516"/>
    </row>
    <row r="72" spans="1:19">
      <c r="B72" s="492" t="s">
        <v>112</v>
      </c>
      <c r="C72" s="525">
        <v>293532427</v>
      </c>
      <c r="D72" s="513">
        <v>333611</v>
      </c>
      <c r="E72" s="513">
        <v>293866038</v>
      </c>
      <c r="F72" s="525">
        <v>147333897</v>
      </c>
      <c r="G72" s="513">
        <v>628488</v>
      </c>
      <c r="H72" s="531">
        <v>147962385</v>
      </c>
      <c r="I72" s="525">
        <v>42332996</v>
      </c>
      <c r="J72" s="513">
        <v>50322</v>
      </c>
      <c r="K72" s="513">
        <v>42383318</v>
      </c>
      <c r="L72" s="525">
        <v>2986844</v>
      </c>
      <c r="M72" s="531">
        <v>0</v>
      </c>
      <c r="N72" s="531">
        <v>0</v>
      </c>
      <c r="O72" s="531">
        <v>0</v>
      </c>
      <c r="P72" s="531">
        <v>487198585</v>
      </c>
      <c r="Q72" s="531">
        <v>487198585</v>
      </c>
      <c r="R72" s="531"/>
      <c r="S72" s="516"/>
    </row>
    <row r="73" spans="1:19">
      <c r="A73" s="491">
        <v>2013</v>
      </c>
      <c r="B73" s="491">
        <v>1</v>
      </c>
      <c r="C73" s="522">
        <v>26867114</v>
      </c>
      <c r="D73" s="531">
        <v>-844920</v>
      </c>
      <c r="E73" s="531">
        <v>26022194</v>
      </c>
      <c r="F73" s="522">
        <v>11977363</v>
      </c>
      <c r="G73" s="525">
        <v>-331788</v>
      </c>
      <c r="H73" s="522">
        <v>11645575</v>
      </c>
      <c r="I73" s="522">
        <v>3107409</v>
      </c>
      <c r="J73" s="531">
        <v>-43830</v>
      </c>
      <c r="K73" s="531">
        <v>3063579</v>
      </c>
      <c r="L73" s="522">
        <v>254763</v>
      </c>
      <c r="M73" s="568">
        <v>0</v>
      </c>
      <c r="N73" s="568">
        <v>0</v>
      </c>
      <c r="O73" s="525">
        <v>0</v>
      </c>
      <c r="P73" s="522">
        <v>40986111</v>
      </c>
      <c r="Q73" s="531">
        <v>40986111</v>
      </c>
      <c r="R73" s="531"/>
      <c r="S73" s="516"/>
    </row>
    <row r="74" spans="1:19">
      <c r="A74" s="491">
        <v>2013</v>
      </c>
      <c r="B74" s="491">
        <v>2</v>
      </c>
      <c r="C74" s="522">
        <v>24154245</v>
      </c>
      <c r="D74" s="531">
        <v>-2087749</v>
      </c>
      <c r="E74" s="531">
        <v>22066496</v>
      </c>
      <c r="F74" s="522">
        <v>11579612</v>
      </c>
      <c r="G74" s="525">
        <v>-982565</v>
      </c>
      <c r="H74" s="522">
        <v>10597047</v>
      </c>
      <c r="I74" s="522">
        <v>2851227</v>
      </c>
      <c r="J74" s="531">
        <v>-79860</v>
      </c>
      <c r="K74" s="531">
        <v>2771367</v>
      </c>
      <c r="L74" s="522">
        <v>255712</v>
      </c>
      <c r="M74" s="568">
        <v>0</v>
      </c>
      <c r="N74" s="568">
        <v>0</v>
      </c>
      <c r="O74" s="525">
        <v>0</v>
      </c>
      <c r="P74" s="522">
        <v>35690622</v>
      </c>
      <c r="Q74" s="531">
        <v>35690622</v>
      </c>
      <c r="R74" s="531"/>
      <c r="S74" s="516"/>
    </row>
    <row r="75" spans="1:19">
      <c r="A75" s="491">
        <v>2013</v>
      </c>
      <c r="B75" s="491">
        <v>3</v>
      </c>
      <c r="C75" s="522">
        <v>20464701</v>
      </c>
      <c r="D75" s="531">
        <v>1194143</v>
      </c>
      <c r="E75" s="531">
        <v>21658844</v>
      </c>
      <c r="F75" s="522">
        <v>11421506</v>
      </c>
      <c r="G75" s="525">
        <v>372974</v>
      </c>
      <c r="H75" s="522">
        <v>11794480</v>
      </c>
      <c r="I75" s="522">
        <v>3101538</v>
      </c>
      <c r="J75" s="531">
        <v>50425</v>
      </c>
      <c r="K75" s="531">
        <v>3151963</v>
      </c>
      <c r="L75" s="522">
        <v>256662</v>
      </c>
      <c r="M75" s="568">
        <v>0</v>
      </c>
      <c r="N75" s="568">
        <v>0</v>
      </c>
      <c r="O75" s="525">
        <v>0</v>
      </c>
      <c r="P75" s="522">
        <v>36861949</v>
      </c>
      <c r="Q75" s="531">
        <v>36861949</v>
      </c>
      <c r="R75" s="531"/>
      <c r="S75" s="516"/>
    </row>
    <row r="76" spans="1:19">
      <c r="A76" s="491">
        <v>2013</v>
      </c>
      <c r="B76" s="491">
        <v>4</v>
      </c>
      <c r="C76" s="522">
        <v>20140500</v>
      </c>
      <c r="D76" s="531">
        <v>684370</v>
      </c>
      <c r="E76" s="531">
        <v>20824870</v>
      </c>
      <c r="F76" s="522">
        <v>11635944</v>
      </c>
      <c r="G76" s="525">
        <v>267015</v>
      </c>
      <c r="H76" s="522">
        <v>11902959</v>
      </c>
      <c r="I76" s="522">
        <v>3296754</v>
      </c>
      <c r="J76" s="531">
        <v>42040</v>
      </c>
      <c r="K76" s="531">
        <v>3338794</v>
      </c>
      <c r="L76" s="522">
        <v>257612</v>
      </c>
      <c r="M76" s="568">
        <v>0</v>
      </c>
      <c r="N76" s="568">
        <v>0</v>
      </c>
      <c r="O76" s="525">
        <v>0</v>
      </c>
      <c r="P76" s="522">
        <v>36324235</v>
      </c>
      <c r="Q76" s="531">
        <v>36324235</v>
      </c>
      <c r="R76" s="531"/>
      <c r="S76" s="516"/>
    </row>
    <row r="77" spans="1:19">
      <c r="A77" s="491">
        <v>2013</v>
      </c>
      <c r="B77" s="491">
        <v>5</v>
      </c>
      <c r="C77" s="522">
        <v>21745497</v>
      </c>
      <c r="D77" s="531">
        <v>3334052</v>
      </c>
      <c r="E77" s="531">
        <v>25079549</v>
      </c>
      <c r="F77" s="522">
        <v>12129024</v>
      </c>
      <c r="G77" s="525">
        <v>1734935</v>
      </c>
      <c r="H77" s="522">
        <v>13863959</v>
      </c>
      <c r="I77" s="522">
        <v>3640773</v>
      </c>
      <c r="J77" s="531">
        <v>180185</v>
      </c>
      <c r="K77" s="531">
        <v>3820958</v>
      </c>
      <c r="L77" s="522">
        <v>258561</v>
      </c>
      <c r="M77" s="568">
        <v>0</v>
      </c>
      <c r="N77" s="568">
        <v>0</v>
      </c>
      <c r="O77" s="525">
        <v>0</v>
      </c>
      <c r="P77" s="522">
        <v>43023027</v>
      </c>
      <c r="Q77" s="531">
        <v>43023027</v>
      </c>
      <c r="R77" s="531"/>
      <c r="S77" s="516"/>
    </row>
    <row r="78" spans="1:19">
      <c r="A78" s="491">
        <v>2013</v>
      </c>
      <c r="B78" s="491">
        <v>6</v>
      </c>
      <c r="C78" s="522">
        <v>27680788</v>
      </c>
      <c r="D78" s="531">
        <v>808632</v>
      </c>
      <c r="E78" s="531">
        <v>28489420</v>
      </c>
      <c r="F78" s="522">
        <v>13525143</v>
      </c>
      <c r="G78" s="525">
        <v>229451</v>
      </c>
      <c r="H78" s="522">
        <v>13754594</v>
      </c>
      <c r="I78" s="522">
        <v>4241227</v>
      </c>
      <c r="J78" s="531">
        <v>30654</v>
      </c>
      <c r="K78" s="531">
        <v>4271881</v>
      </c>
      <c r="L78" s="522">
        <v>259511</v>
      </c>
      <c r="M78" s="568">
        <v>0</v>
      </c>
      <c r="N78" s="568">
        <v>0</v>
      </c>
      <c r="O78" s="525">
        <v>0</v>
      </c>
      <c r="P78" s="522">
        <v>46775406</v>
      </c>
      <c r="Q78" s="531">
        <v>46775406</v>
      </c>
      <c r="R78" s="531"/>
      <c r="S78" s="516"/>
    </row>
    <row r="79" spans="1:19">
      <c r="A79" s="491">
        <v>2013</v>
      </c>
      <c r="B79" s="491">
        <v>7</v>
      </c>
      <c r="C79" s="522">
        <v>31202875</v>
      </c>
      <c r="D79" s="531">
        <v>688956</v>
      </c>
      <c r="E79" s="531">
        <v>31891831</v>
      </c>
      <c r="F79" s="522">
        <v>13851787</v>
      </c>
      <c r="G79" s="525">
        <v>391305</v>
      </c>
      <c r="H79" s="522">
        <v>14243092</v>
      </c>
      <c r="I79" s="522">
        <v>4288885</v>
      </c>
      <c r="J79" s="531">
        <v>40802</v>
      </c>
      <c r="K79" s="531">
        <v>4329687</v>
      </c>
      <c r="L79" s="522">
        <v>260461</v>
      </c>
      <c r="M79" s="568">
        <v>0</v>
      </c>
      <c r="N79" s="568">
        <v>0</v>
      </c>
      <c r="O79" s="525">
        <v>0</v>
      </c>
      <c r="P79" s="522">
        <v>50725071</v>
      </c>
      <c r="Q79" s="531">
        <v>50725071</v>
      </c>
      <c r="R79" s="531"/>
      <c r="S79" s="516"/>
    </row>
    <row r="80" spans="1:19">
      <c r="A80" s="491">
        <v>2013</v>
      </c>
      <c r="B80" s="491">
        <v>8</v>
      </c>
      <c r="C80" s="522">
        <v>32286074</v>
      </c>
      <c r="D80" s="531">
        <v>322799</v>
      </c>
      <c r="E80" s="531">
        <v>32608873</v>
      </c>
      <c r="F80" s="522">
        <v>14365521</v>
      </c>
      <c r="G80" s="525">
        <v>86942</v>
      </c>
      <c r="H80" s="522">
        <v>14452463</v>
      </c>
      <c r="I80" s="522">
        <v>4455784</v>
      </c>
      <c r="J80" s="531">
        <v>-6768</v>
      </c>
      <c r="K80" s="531">
        <v>4449016</v>
      </c>
      <c r="L80" s="522">
        <v>261410</v>
      </c>
      <c r="M80" s="568">
        <v>0</v>
      </c>
      <c r="N80" s="568">
        <v>0</v>
      </c>
      <c r="O80" s="525">
        <v>0</v>
      </c>
      <c r="P80" s="522">
        <v>51771762</v>
      </c>
      <c r="Q80" s="531">
        <v>51771762</v>
      </c>
      <c r="R80" s="531"/>
      <c r="S80" s="516"/>
    </row>
    <row r="81" spans="1:19">
      <c r="A81" s="491">
        <v>2013</v>
      </c>
      <c r="B81" s="491">
        <v>9</v>
      </c>
      <c r="C81" s="522">
        <v>29574555</v>
      </c>
      <c r="D81" s="531">
        <v>-2764922</v>
      </c>
      <c r="E81" s="531">
        <v>26809633</v>
      </c>
      <c r="F81" s="522">
        <v>14009053</v>
      </c>
      <c r="G81" s="525">
        <v>-1006525</v>
      </c>
      <c r="H81" s="522">
        <v>13002528</v>
      </c>
      <c r="I81" s="522">
        <v>4050747</v>
      </c>
      <c r="J81" s="531">
        <v>-117918</v>
      </c>
      <c r="K81" s="531">
        <v>3932829</v>
      </c>
      <c r="L81" s="522">
        <v>262360</v>
      </c>
      <c r="M81" s="568">
        <v>0</v>
      </c>
      <c r="N81" s="568">
        <v>0</v>
      </c>
      <c r="O81" s="525">
        <v>0</v>
      </c>
      <c r="P81" s="522">
        <v>44007350</v>
      </c>
      <c r="Q81" s="531">
        <v>44007350</v>
      </c>
      <c r="R81" s="531"/>
      <c r="S81" s="516"/>
    </row>
    <row r="82" spans="1:19">
      <c r="A82" s="491">
        <v>2013</v>
      </c>
      <c r="B82" s="491">
        <v>10</v>
      </c>
      <c r="C82" s="522">
        <v>24313350</v>
      </c>
      <c r="D82" s="531">
        <v>-1443913</v>
      </c>
      <c r="E82" s="531">
        <v>22869437</v>
      </c>
      <c r="F82" s="522">
        <v>12958830</v>
      </c>
      <c r="G82" s="525">
        <v>-583888</v>
      </c>
      <c r="H82" s="522">
        <v>12374942</v>
      </c>
      <c r="I82" s="522">
        <v>3350383</v>
      </c>
      <c r="J82" s="531">
        <v>-81985</v>
      </c>
      <c r="K82" s="531">
        <v>3268398</v>
      </c>
      <c r="L82" s="522">
        <v>263309</v>
      </c>
      <c r="M82" s="568">
        <v>0</v>
      </c>
      <c r="N82" s="568">
        <v>0</v>
      </c>
      <c r="O82" s="525">
        <v>0</v>
      </c>
      <c r="P82" s="522">
        <v>38776086</v>
      </c>
      <c r="Q82" s="531">
        <v>38776086</v>
      </c>
      <c r="R82" s="531"/>
      <c r="S82" s="516"/>
    </row>
    <row r="83" spans="1:19">
      <c r="A83" s="491">
        <v>2013</v>
      </c>
      <c r="B83" s="491">
        <v>11</v>
      </c>
      <c r="C83" s="522">
        <v>20713019</v>
      </c>
      <c r="D83" s="531">
        <v>-896095</v>
      </c>
      <c r="E83" s="531">
        <v>19816924</v>
      </c>
      <c r="F83" s="522">
        <v>12014928</v>
      </c>
      <c r="G83" s="525">
        <v>-300850</v>
      </c>
      <c r="H83" s="522">
        <v>11714078</v>
      </c>
      <c r="I83" s="522">
        <v>2944387</v>
      </c>
      <c r="J83" s="531">
        <v>-30602</v>
      </c>
      <c r="K83" s="531">
        <v>2913785</v>
      </c>
      <c r="L83" s="522">
        <v>264259</v>
      </c>
      <c r="M83" s="568">
        <v>0</v>
      </c>
      <c r="N83" s="568">
        <v>0</v>
      </c>
      <c r="O83" s="525">
        <v>0</v>
      </c>
      <c r="P83" s="522">
        <v>34709046</v>
      </c>
      <c r="Q83" s="531">
        <v>34709046</v>
      </c>
      <c r="R83" s="531"/>
      <c r="S83" s="516"/>
    </row>
    <row r="84" spans="1:19">
      <c r="A84" s="491">
        <v>2013</v>
      </c>
      <c r="B84" s="491">
        <v>12</v>
      </c>
      <c r="C84" s="522">
        <v>22375978</v>
      </c>
      <c r="D84" s="531">
        <v>1352229</v>
      </c>
      <c r="E84" s="531">
        <v>23728207</v>
      </c>
      <c r="F84" s="522">
        <v>12003610</v>
      </c>
      <c r="G84" s="525">
        <v>767003</v>
      </c>
      <c r="H84" s="522">
        <v>12770613</v>
      </c>
      <c r="I84" s="522">
        <v>2880922</v>
      </c>
      <c r="J84" s="531">
        <v>66690</v>
      </c>
      <c r="K84" s="531">
        <v>2947612</v>
      </c>
      <c r="L84" s="522">
        <v>265209</v>
      </c>
      <c r="M84" s="568">
        <v>0</v>
      </c>
      <c r="N84" s="568">
        <v>0</v>
      </c>
      <c r="O84" s="525">
        <v>0</v>
      </c>
      <c r="P84" s="522">
        <v>39711641</v>
      </c>
      <c r="Q84" s="531">
        <v>39711641</v>
      </c>
      <c r="R84" s="531"/>
      <c r="S84" s="516"/>
    </row>
    <row r="85" spans="1:19">
      <c r="B85" s="492" t="s">
        <v>112</v>
      </c>
      <c r="C85" s="525">
        <v>301518696</v>
      </c>
      <c r="D85" s="513">
        <v>347582</v>
      </c>
      <c r="E85" s="513">
        <v>301866278</v>
      </c>
      <c r="F85" s="525">
        <v>151472321</v>
      </c>
      <c r="G85" s="513">
        <v>644009</v>
      </c>
      <c r="H85" s="531">
        <v>152116330</v>
      </c>
      <c r="I85" s="525">
        <v>42210036</v>
      </c>
      <c r="J85" s="513">
        <v>49833</v>
      </c>
      <c r="K85" s="513">
        <v>42259869</v>
      </c>
      <c r="L85" s="525">
        <v>3119829</v>
      </c>
      <c r="M85" s="531">
        <v>0</v>
      </c>
      <c r="N85" s="531">
        <v>0</v>
      </c>
      <c r="O85" s="531">
        <v>0</v>
      </c>
      <c r="P85" s="531">
        <v>499362306</v>
      </c>
      <c r="Q85" s="531">
        <v>499362306</v>
      </c>
      <c r="R85" s="531"/>
      <c r="S85" s="516"/>
    </row>
    <row r="86" spans="1:19">
      <c r="A86" s="491">
        <v>2014</v>
      </c>
      <c r="B86" s="491">
        <v>1</v>
      </c>
      <c r="C86" s="522">
        <v>27442650</v>
      </c>
      <c r="D86" s="531">
        <v>-861956</v>
      </c>
      <c r="E86" s="531">
        <v>26580694</v>
      </c>
      <c r="F86" s="522">
        <v>12265499</v>
      </c>
      <c r="G86" s="525">
        <v>-215153</v>
      </c>
      <c r="H86" s="522">
        <v>12050346</v>
      </c>
      <c r="I86" s="522">
        <v>3093073</v>
      </c>
      <c r="J86" s="531">
        <v>-42870</v>
      </c>
      <c r="K86" s="531">
        <v>3050203</v>
      </c>
      <c r="L86" s="522">
        <v>266211</v>
      </c>
      <c r="M86" s="568">
        <v>0</v>
      </c>
      <c r="N86" s="568">
        <v>0</v>
      </c>
      <c r="O86" s="531">
        <v>0</v>
      </c>
      <c r="P86" s="531">
        <v>41947454</v>
      </c>
      <c r="Q86" s="531">
        <v>41947454</v>
      </c>
      <c r="R86" s="531"/>
      <c r="S86" s="516"/>
    </row>
    <row r="87" spans="1:19">
      <c r="A87" s="491">
        <v>2014</v>
      </c>
      <c r="B87" s="491">
        <v>2</v>
      </c>
      <c r="C87" s="522">
        <v>24784644</v>
      </c>
      <c r="D87" s="531">
        <v>-2117938</v>
      </c>
      <c r="E87" s="531">
        <v>22666706</v>
      </c>
      <c r="F87" s="522">
        <v>12091125</v>
      </c>
      <c r="G87" s="525">
        <v>-1108741</v>
      </c>
      <c r="H87" s="522">
        <v>10982384</v>
      </c>
      <c r="I87" s="522">
        <v>2835925</v>
      </c>
      <c r="J87" s="531">
        <v>-81257</v>
      </c>
      <c r="K87" s="531">
        <v>2754668</v>
      </c>
      <c r="L87" s="522">
        <v>267213</v>
      </c>
      <c r="M87" s="568">
        <v>0</v>
      </c>
      <c r="N87" s="568">
        <v>0</v>
      </c>
      <c r="O87" s="531">
        <v>0</v>
      </c>
      <c r="P87" s="531">
        <v>36670971</v>
      </c>
      <c r="Q87" s="531">
        <v>36670971</v>
      </c>
      <c r="R87" s="531"/>
      <c r="S87" s="516"/>
    </row>
    <row r="88" spans="1:19">
      <c r="A88" s="491">
        <v>2014</v>
      </c>
      <c r="B88" s="491">
        <v>3</v>
      </c>
      <c r="C88" s="522">
        <v>20833550</v>
      </c>
      <c r="D88" s="531">
        <v>1221968</v>
      </c>
      <c r="E88" s="531">
        <v>22055518</v>
      </c>
      <c r="F88" s="522">
        <v>11648180</v>
      </c>
      <c r="G88" s="525">
        <v>362947</v>
      </c>
      <c r="H88" s="522">
        <v>12011127</v>
      </c>
      <c r="I88" s="522">
        <v>3084153</v>
      </c>
      <c r="J88" s="531">
        <v>51033</v>
      </c>
      <c r="K88" s="531">
        <v>3135186</v>
      </c>
      <c r="L88" s="522">
        <v>268215</v>
      </c>
      <c r="M88" s="568">
        <v>0</v>
      </c>
      <c r="N88" s="568">
        <v>0</v>
      </c>
      <c r="O88" s="531">
        <v>0</v>
      </c>
      <c r="P88" s="531">
        <v>37470046</v>
      </c>
      <c r="Q88" s="531">
        <v>37470046</v>
      </c>
      <c r="R88" s="531"/>
      <c r="S88" s="516"/>
    </row>
    <row r="89" spans="1:19">
      <c r="A89" s="491">
        <v>2014</v>
      </c>
      <c r="B89" s="491">
        <v>4</v>
      </c>
      <c r="C89" s="522">
        <v>20499868</v>
      </c>
      <c r="D89" s="531">
        <v>646559</v>
      </c>
      <c r="E89" s="531">
        <v>21146427</v>
      </c>
      <c r="F89" s="522">
        <v>11861057</v>
      </c>
      <c r="G89" s="525">
        <v>239813</v>
      </c>
      <c r="H89" s="522">
        <v>12100870</v>
      </c>
      <c r="I89" s="522">
        <v>3283294</v>
      </c>
      <c r="J89" s="531">
        <v>43010</v>
      </c>
      <c r="K89" s="531">
        <v>3326304</v>
      </c>
      <c r="L89" s="522">
        <v>269218</v>
      </c>
      <c r="M89" s="568">
        <v>0</v>
      </c>
      <c r="N89" s="568">
        <v>0</v>
      </c>
      <c r="O89" s="531">
        <v>0</v>
      </c>
      <c r="P89" s="531">
        <v>36842819</v>
      </c>
      <c r="Q89" s="531">
        <v>36842819</v>
      </c>
      <c r="R89" s="531"/>
      <c r="S89" s="516"/>
    </row>
    <row r="90" spans="1:19">
      <c r="A90" s="491">
        <v>2014</v>
      </c>
      <c r="B90" s="491">
        <v>5</v>
      </c>
      <c r="C90" s="522">
        <v>22651396</v>
      </c>
      <c r="D90" s="531">
        <v>3473491</v>
      </c>
      <c r="E90" s="531">
        <v>26124887</v>
      </c>
      <c r="F90" s="522">
        <v>12666878</v>
      </c>
      <c r="G90" s="525">
        <v>1788182</v>
      </c>
      <c r="H90" s="522">
        <v>14455060</v>
      </c>
      <c r="I90" s="522">
        <v>3664627</v>
      </c>
      <c r="J90" s="531">
        <v>181332</v>
      </c>
      <c r="K90" s="531">
        <v>3845959</v>
      </c>
      <c r="L90" s="522">
        <v>270220</v>
      </c>
      <c r="M90" s="568">
        <v>0</v>
      </c>
      <c r="N90" s="568">
        <v>0</v>
      </c>
      <c r="O90" s="531">
        <v>0</v>
      </c>
      <c r="P90" s="531">
        <v>44696126</v>
      </c>
      <c r="Q90" s="531">
        <v>44696126</v>
      </c>
      <c r="R90" s="531"/>
      <c r="S90" s="516"/>
    </row>
    <row r="91" spans="1:19">
      <c r="A91" s="491">
        <v>2014</v>
      </c>
      <c r="B91" s="491">
        <v>6</v>
      </c>
      <c r="C91" s="522">
        <v>28299573</v>
      </c>
      <c r="D91" s="531">
        <v>815929</v>
      </c>
      <c r="E91" s="531">
        <v>29115502</v>
      </c>
      <c r="F91" s="522">
        <v>13841654</v>
      </c>
      <c r="G91" s="525">
        <v>218034</v>
      </c>
      <c r="H91" s="522">
        <v>14059688</v>
      </c>
      <c r="I91" s="522">
        <v>4231714</v>
      </c>
      <c r="J91" s="531">
        <v>30154</v>
      </c>
      <c r="K91" s="531">
        <v>4261868</v>
      </c>
      <c r="L91" s="522">
        <v>271222</v>
      </c>
      <c r="M91" s="568">
        <v>0</v>
      </c>
      <c r="N91" s="568">
        <v>0</v>
      </c>
      <c r="O91" s="531">
        <v>0</v>
      </c>
      <c r="P91" s="531">
        <v>47708280</v>
      </c>
      <c r="Q91" s="531">
        <v>47708280</v>
      </c>
      <c r="R91" s="531"/>
      <c r="S91" s="516"/>
    </row>
    <row r="92" spans="1:19">
      <c r="A92" s="491">
        <v>2014</v>
      </c>
      <c r="B92" s="491">
        <v>7</v>
      </c>
      <c r="C92" s="522">
        <v>32011279</v>
      </c>
      <c r="D92" s="531">
        <v>706586</v>
      </c>
      <c r="E92" s="531">
        <v>32717865</v>
      </c>
      <c r="F92" s="522">
        <v>14223749</v>
      </c>
      <c r="G92" s="525">
        <v>405420</v>
      </c>
      <c r="H92" s="522">
        <v>14629169</v>
      </c>
      <c r="I92" s="522">
        <v>4285849</v>
      </c>
      <c r="J92" s="531">
        <v>41786</v>
      </c>
      <c r="K92" s="531">
        <v>4327635</v>
      </c>
      <c r="L92" s="522">
        <v>272225</v>
      </c>
      <c r="M92" s="568">
        <v>0</v>
      </c>
      <c r="N92" s="568">
        <v>0</v>
      </c>
      <c r="O92" s="531">
        <v>0</v>
      </c>
      <c r="P92" s="531">
        <v>51946894</v>
      </c>
      <c r="Q92" s="531">
        <v>51946894</v>
      </c>
      <c r="R92" s="531"/>
      <c r="S92" s="516"/>
    </row>
    <row r="93" spans="1:19">
      <c r="A93" s="491">
        <v>2014</v>
      </c>
      <c r="B93" s="491">
        <v>8</v>
      </c>
      <c r="C93" s="522">
        <v>32977530</v>
      </c>
      <c r="D93" s="531">
        <v>335252</v>
      </c>
      <c r="E93" s="531">
        <v>33312782</v>
      </c>
      <c r="F93" s="522">
        <v>14682973</v>
      </c>
      <c r="G93" s="525">
        <v>90770</v>
      </c>
      <c r="H93" s="522">
        <v>14773743</v>
      </c>
      <c r="I93" s="522">
        <v>4442508</v>
      </c>
      <c r="J93" s="531">
        <v>-7473</v>
      </c>
      <c r="K93" s="531">
        <v>4435035</v>
      </c>
      <c r="L93" s="522">
        <v>273227</v>
      </c>
      <c r="M93" s="568">
        <v>0</v>
      </c>
      <c r="N93" s="568">
        <v>0</v>
      </c>
      <c r="O93" s="531">
        <v>0</v>
      </c>
      <c r="P93" s="531">
        <v>52794787</v>
      </c>
      <c r="Q93" s="531">
        <v>52794787</v>
      </c>
      <c r="R93" s="531"/>
      <c r="S93" s="516"/>
    </row>
    <row r="94" spans="1:19">
      <c r="A94" s="491">
        <v>2014</v>
      </c>
      <c r="B94" s="491">
        <v>9</v>
      </c>
      <c r="C94" s="522">
        <v>30240074</v>
      </c>
      <c r="D94" s="531">
        <v>-2810331</v>
      </c>
      <c r="E94" s="531">
        <v>27429743</v>
      </c>
      <c r="F94" s="522">
        <v>14334769</v>
      </c>
      <c r="G94" s="525">
        <v>-997821</v>
      </c>
      <c r="H94" s="522">
        <v>13336948</v>
      </c>
      <c r="I94" s="522">
        <v>4035145</v>
      </c>
      <c r="J94" s="531">
        <v>-117640</v>
      </c>
      <c r="K94" s="531">
        <v>3917505</v>
      </c>
      <c r="L94" s="522">
        <v>274229</v>
      </c>
      <c r="M94" s="568">
        <v>0</v>
      </c>
      <c r="N94" s="568">
        <v>0</v>
      </c>
      <c r="O94" s="531">
        <v>0</v>
      </c>
      <c r="P94" s="531">
        <v>44958425</v>
      </c>
      <c r="Q94" s="531">
        <v>44958425</v>
      </c>
      <c r="R94" s="531"/>
      <c r="S94" s="516"/>
    </row>
    <row r="95" spans="1:19">
      <c r="A95" s="491">
        <v>2014</v>
      </c>
      <c r="B95" s="491">
        <v>10</v>
      </c>
      <c r="C95" s="522">
        <v>24882683</v>
      </c>
      <c r="D95" s="531">
        <v>-1456729</v>
      </c>
      <c r="E95" s="531">
        <v>23425954</v>
      </c>
      <c r="F95" s="522">
        <v>13275302</v>
      </c>
      <c r="G95" s="525">
        <v>-568016</v>
      </c>
      <c r="H95" s="522">
        <v>12707286</v>
      </c>
      <c r="I95" s="522">
        <v>3351883</v>
      </c>
      <c r="J95" s="531">
        <v>-83119</v>
      </c>
      <c r="K95" s="531">
        <v>3268764</v>
      </c>
      <c r="L95" s="522">
        <v>275231</v>
      </c>
      <c r="M95" s="568">
        <v>0</v>
      </c>
      <c r="N95" s="568">
        <v>0</v>
      </c>
      <c r="O95" s="531">
        <v>0</v>
      </c>
      <c r="P95" s="531">
        <v>39677235</v>
      </c>
      <c r="Q95" s="531">
        <v>39677235</v>
      </c>
      <c r="R95" s="531"/>
      <c r="S95" s="516"/>
    </row>
    <row r="96" spans="1:19">
      <c r="A96" s="491">
        <v>2014</v>
      </c>
      <c r="B96" s="491">
        <v>11</v>
      </c>
      <c r="C96" s="522">
        <v>21149928</v>
      </c>
      <c r="D96" s="531">
        <v>-904027</v>
      </c>
      <c r="E96" s="531">
        <v>20245901</v>
      </c>
      <c r="F96" s="522">
        <v>12285631</v>
      </c>
      <c r="G96" s="525">
        <v>-292585</v>
      </c>
      <c r="H96" s="522">
        <v>11993046</v>
      </c>
      <c r="I96" s="522">
        <v>2940025</v>
      </c>
      <c r="J96" s="531">
        <v>-30271</v>
      </c>
      <c r="K96" s="531">
        <v>2909754</v>
      </c>
      <c r="L96" s="522">
        <v>276234</v>
      </c>
      <c r="M96" s="568">
        <v>0</v>
      </c>
      <c r="N96" s="568">
        <v>0</v>
      </c>
      <c r="O96" s="531">
        <v>0</v>
      </c>
      <c r="P96" s="531">
        <v>35424935</v>
      </c>
      <c r="Q96" s="531">
        <v>35424935</v>
      </c>
      <c r="R96" s="531"/>
      <c r="S96" s="516"/>
    </row>
    <row r="97" spans="1:19">
      <c r="A97" s="491">
        <v>2014</v>
      </c>
      <c r="B97" s="491">
        <v>12</v>
      </c>
      <c r="C97" s="522">
        <v>22772640</v>
      </c>
      <c r="D97" s="531">
        <v>1364310</v>
      </c>
      <c r="E97" s="531">
        <v>24136950</v>
      </c>
      <c r="F97" s="522">
        <v>12224807</v>
      </c>
      <c r="G97" s="525">
        <v>768933</v>
      </c>
      <c r="H97" s="522">
        <v>12993740</v>
      </c>
      <c r="I97" s="522">
        <v>2874207</v>
      </c>
      <c r="J97" s="531">
        <v>67326</v>
      </c>
      <c r="K97" s="531">
        <v>2941533</v>
      </c>
      <c r="L97" s="522">
        <v>277236</v>
      </c>
      <c r="M97" s="568">
        <v>0</v>
      </c>
      <c r="N97" s="568">
        <v>0</v>
      </c>
      <c r="O97" s="531">
        <v>0</v>
      </c>
      <c r="P97" s="531">
        <v>40349459</v>
      </c>
      <c r="Q97" s="531">
        <v>40349459</v>
      </c>
      <c r="R97" s="531"/>
      <c r="S97" s="516"/>
    </row>
    <row r="98" spans="1:19">
      <c r="B98" s="492" t="s">
        <v>112</v>
      </c>
      <c r="C98" s="525">
        <v>308545815</v>
      </c>
      <c r="D98" s="513">
        <v>413114</v>
      </c>
      <c r="E98" s="513">
        <v>308958929</v>
      </c>
      <c r="F98" s="525">
        <v>155401624</v>
      </c>
      <c r="G98" s="513">
        <v>691783</v>
      </c>
      <c r="H98" s="531">
        <v>156093407</v>
      </c>
      <c r="I98" s="525">
        <v>42122403</v>
      </c>
      <c r="J98" s="513">
        <v>52011</v>
      </c>
      <c r="K98" s="513">
        <v>42174414</v>
      </c>
      <c r="L98" s="525">
        <v>3260681</v>
      </c>
      <c r="M98" s="531">
        <v>0</v>
      </c>
      <c r="N98" s="531">
        <v>0</v>
      </c>
      <c r="O98" s="531">
        <v>0</v>
      </c>
      <c r="P98" s="531">
        <v>510487431</v>
      </c>
      <c r="Q98" s="531">
        <v>510487431</v>
      </c>
      <c r="R98" s="531"/>
      <c r="S98" s="516"/>
    </row>
    <row r="99" spans="1:19">
      <c r="A99" s="491">
        <v>2015</v>
      </c>
      <c r="B99" s="491">
        <v>1</v>
      </c>
      <c r="C99" s="522">
        <v>27993731</v>
      </c>
      <c r="D99" s="531">
        <v>-866778</v>
      </c>
      <c r="E99" s="531">
        <v>27126953</v>
      </c>
      <c r="F99" s="522">
        <v>12513023</v>
      </c>
      <c r="G99" s="525">
        <v>-197646</v>
      </c>
      <c r="H99" s="522">
        <v>12315377</v>
      </c>
      <c r="I99" s="522">
        <v>3086277</v>
      </c>
      <c r="J99" s="531">
        <v>-43264</v>
      </c>
      <c r="K99" s="531">
        <v>3043013</v>
      </c>
      <c r="L99" s="522">
        <v>278292</v>
      </c>
      <c r="M99" s="568">
        <v>0</v>
      </c>
      <c r="N99" s="568">
        <v>0</v>
      </c>
      <c r="O99" s="531">
        <v>0</v>
      </c>
      <c r="P99" s="531">
        <v>42763635</v>
      </c>
      <c r="Q99" s="531">
        <v>42763635</v>
      </c>
      <c r="R99" s="531"/>
      <c r="S99" s="516"/>
    </row>
    <row r="100" spans="1:19">
      <c r="A100" s="491">
        <v>2015</v>
      </c>
      <c r="B100" s="491">
        <v>2</v>
      </c>
      <c r="C100" s="522">
        <v>25300355</v>
      </c>
      <c r="D100" s="531">
        <v>-2142489</v>
      </c>
      <c r="E100" s="531">
        <v>23157866</v>
      </c>
      <c r="F100" s="522">
        <v>12349274</v>
      </c>
      <c r="G100" s="525">
        <v>-1125898</v>
      </c>
      <c r="H100" s="522">
        <v>11223376</v>
      </c>
      <c r="I100" s="522">
        <v>2832873</v>
      </c>
      <c r="J100" s="531">
        <v>-81793</v>
      </c>
      <c r="K100" s="531">
        <v>2751080</v>
      </c>
      <c r="L100" s="522">
        <v>279348</v>
      </c>
      <c r="M100" s="568">
        <v>0</v>
      </c>
      <c r="N100" s="568">
        <v>0</v>
      </c>
      <c r="O100" s="531">
        <v>0</v>
      </c>
      <c r="P100" s="531">
        <v>37411670</v>
      </c>
      <c r="Q100" s="531">
        <v>37411670</v>
      </c>
      <c r="R100" s="531"/>
      <c r="S100" s="516"/>
    </row>
    <row r="101" spans="1:19">
      <c r="A101" s="491">
        <v>2015</v>
      </c>
      <c r="B101" s="491">
        <v>3</v>
      </c>
      <c r="C101" s="522">
        <v>21273433</v>
      </c>
      <c r="D101" s="531">
        <v>1215990</v>
      </c>
      <c r="E101" s="531">
        <v>22489423</v>
      </c>
      <c r="F101" s="522">
        <v>11911095</v>
      </c>
      <c r="G101" s="525">
        <v>336895</v>
      </c>
      <c r="H101" s="522">
        <v>12247990</v>
      </c>
      <c r="I101" s="522">
        <v>3075954</v>
      </c>
      <c r="J101" s="531">
        <v>51124</v>
      </c>
      <c r="K101" s="531">
        <v>3127078</v>
      </c>
      <c r="L101" s="522">
        <v>280403</v>
      </c>
      <c r="M101" s="568">
        <v>0</v>
      </c>
      <c r="N101" s="568">
        <v>0</v>
      </c>
      <c r="O101" s="531">
        <v>0</v>
      </c>
      <c r="P101" s="531">
        <v>38144894</v>
      </c>
      <c r="Q101" s="531">
        <v>38144894</v>
      </c>
      <c r="R101" s="531"/>
      <c r="S101" s="516"/>
    </row>
    <row r="102" spans="1:19">
      <c r="A102" s="491">
        <v>2015</v>
      </c>
      <c r="B102" s="491">
        <v>4</v>
      </c>
      <c r="C102" s="522">
        <v>21206360</v>
      </c>
      <c r="D102" s="531">
        <v>705487</v>
      </c>
      <c r="E102" s="531">
        <v>21911847</v>
      </c>
      <c r="F102" s="522">
        <v>12301468</v>
      </c>
      <c r="G102" s="525">
        <v>248523</v>
      </c>
      <c r="H102" s="522">
        <v>12549991</v>
      </c>
      <c r="I102" s="522">
        <v>3275115</v>
      </c>
      <c r="J102" s="531">
        <v>42748</v>
      </c>
      <c r="K102" s="531">
        <v>3317863</v>
      </c>
      <c r="L102" s="522">
        <v>281459</v>
      </c>
      <c r="M102" s="568">
        <v>0</v>
      </c>
      <c r="N102" s="568">
        <v>0</v>
      </c>
      <c r="O102" s="531">
        <v>0</v>
      </c>
      <c r="P102" s="531">
        <v>38061160</v>
      </c>
      <c r="Q102" s="531">
        <v>38061160</v>
      </c>
      <c r="R102" s="531"/>
      <c r="S102" s="516"/>
    </row>
    <row r="103" spans="1:19">
      <c r="A103" s="491">
        <v>2015</v>
      </c>
      <c r="B103" s="491">
        <v>5</v>
      </c>
      <c r="C103" s="522">
        <v>22897315</v>
      </c>
      <c r="D103" s="531">
        <v>3483990</v>
      </c>
      <c r="E103" s="531">
        <v>26381305</v>
      </c>
      <c r="F103" s="522">
        <v>12813956</v>
      </c>
      <c r="G103" s="525">
        <v>1781371</v>
      </c>
      <c r="H103" s="522">
        <v>14595327</v>
      </c>
      <c r="I103" s="522">
        <v>3666481</v>
      </c>
      <c r="J103" s="531">
        <v>182768</v>
      </c>
      <c r="K103" s="531">
        <v>3849249</v>
      </c>
      <c r="L103" s="522">
        <v>282515</v>
      </c>
      <c r="M103" s="568">
        <v>0</v>
      </c>
      <c r="N103" s="568">
        <v>0</v>
      </c>
      <c r="O103" s="531">
        <v>0</v>
      </c>
      <c r="P103" s="531">
        <v>45108396</v>
      </c>
      <c r="Q103" s="531">
        <v>45108396</v>
      </c>
      <c r="R103" s="531"/>
      <c r="S103" s="516"/>
    </row>
    <row r="104" spans="1:19">
      <c r="A104" s="491">
        <v>2015</v>
      </c>
      <c r="B104" s="491">
        <v>6</v>
      </c>
      <c r="C104" s="522">
        <v>28918885</v>
      </c>
      <c r="D104" s="531">
        <v>819904</v>
      </c>
      <c r="E104" s="531">
        <v>29738789</v>
      </c>
      <c r="F104" s="522">
        <v>14156253</v>
      </c>
      <c r="G104" s="525">
        <v>205154</v>
      </c>
      <c r="H104" s="522">
        <v>14361407</v>
      </c>
      <c r="I104" s="522">
        <v>4214792</v>
      </c>
      <c r="J104" s="531">
        <v>29564</v>
      </c>
      <c r="K104" s="531">
        <v>4244356</v>
      </c>
      <c r="L104" s="522">
        <v>283571</v>
      </c>
      <c r="M104" s="568">
        <v>0</v>
      </c>
      <c r="N104" s="568">
        <v>0</v>
      </c>
      <c r="O104" s="531">
        <v>0</v>
      </c>
      <c r="P104" s="531">
        <v>48628123</v>
      </c>
      <c r="Q104" s="531">
        <v>48628123</v>
      </c>
      <c r="R104" s="531"/>
      <c r="S104" s="516"/>
    </row>
    <row r="105" spans="1:19">
      <c r="A105" s="491">
        <v>2015</v>
      </c>
      <c r="B105" s="491">
        <v>7</v>
      </c>
      <c r="C105" s="522">
        <v>32855835</v>
      </c>
      <c r="D105" s="531">
        <v>720105</v>
      </c>
      <c r="E105" s="531">
        <v>33575940</v>
      </c>
      <c r="F105" s="522">
        <v>14610925</v>
      </c>
      <c r="G105" s="525">
        <v>417849</v>
      </c>
      <c r="H105" s="522">
        <v>15028774</v>
      </c>
      <c r="I105" s="522">
        <v>4275418</v>
      </c>
      <c r="J105" s="531">
        <v>42444</v>
      </c>
      <c r="K105" s="531">
        <v>4317862</v>
      </c>
      <c r="L105" s="522">
        <v>284627</v>
      </c>
      <c r="M105" s="568">
        <v>0</v>
      </c>
      <c r="N105" s="568">
        <v>0</v>
      </c>
      <c r="O105" s="531">
        <v>0</v>
      </c>
      <c r="P105" s="531">
        <v>53207203</v>
      </c>
      <c r="Q105" s="531">
        <v>53207203</v>
      </c>
      <c r="R105" s="531"/>
      <c r="S105" s="516"/>
    </row>
    <row r="106" spans="1:19">
      <c r="A106" s="491">
        <v>2015</v>
      </c>
      <c r="B106" s="491">
        <v>8</v>
      </c>
      <c r="C106" s="522">
        <v>33725695</v>
      </c>
      <c r="D106" s="531">
        <v>333068</v>
      </c>
      <c r="E106" s="531">
        <v>34058763</v>
      </c>
      <c r="F106" s="522">
        <v>15030521</v>
      </c>
      <c r="G106" s="525">
        <v>90294</v>
      </c>
      <c r="H106" s="522">
        <v>15120815</v>
      </c>
      <c r="I106" s="522">
        <v>4421446</v>
      </c>
      <c r="J106" s="531">
        <v>-8393</v>
      </c>
      <c r="K106" s="531">
        <v>4413053</v>
      </c>
      <c r="L106" s="522">
        <v>285683</v>
      </c>
      <c r="M106" s="568">
        <v>0</v>
      </c>
      <c r="N106" s="568">
        <v>0</v>
      </c>
      <c r="O106" s="531">
        <v>0</v>
      </c>
      <c r="P106" s="531">
        <v>53878314</v>
      </c>
      <c r="Q106" s="531">
        <v>53878314</v>
      </c>
      <c r="R106" s="531"/>
      <c r="S106" s="516"/>
    </row>
    <row r="107" spans="1:19">
      <c r="A107" s="491">
        <v>2015</v>
      </c>
      <c r="B107" s="491">
        <v>9</v>
      </c>
      <c r="C107" s="522">
        <v>31066675</v>
      </c>
      <c r="D107" s="531">
        <v>-2867465</v>
      </c>
      <c r="E107" s="531">
        <v>28199210</v>
      </c>
      <c r="F107" s="522">
        <v>14744863</v>
      </c>
      <c r="G107" s="525">
        <v>-996919</v>
      </c>
      <c r="H107" s="522">
        <v>13747944</v>
      </c>
      <c r="I107" s="522">
        <v>4013909</v>
      </c>
      <c r="J107" s="531">
        <v>-117361</v>
      </c>
      <c r="K107" s="531">
        <v>3896548</v>
      </c>
      <c r="L107" s="522">
        <v>286739</v>
      </c>
      <c r="M107" s="568">
        <v>0</v>
      </c>
      <c r="N107" s="568">
        <v>0</v>
      </c>
      <c r="O107" s="531">
        <v>0</v>
      </c>
      <c r="P107" s="531">
        <v>46130441</v>
      </c>
      <c r="Q107" s="531">
        <v>46130441</v>
      </c>
      <c r="R107" s="531"/>
      <c r="S107" s="516"/>
    </row>
    <row r="108" spans="1:19">
      <c r="A108" s="491">
        <v>2015</v>
      </c>
      <c r="B108" s="491">
        <v>10</v>
      </c>
      <c r="C108" s="522">
        <v>25413362</v>
      </c>
      <c r="D108" s="531">
        <v>-1491084</v>
      </c>
      <c r="E108" s="531">
        <v>23922278</v>
      </c>
      <c r="F108" s="522">
        <v>13577999</v>
      </c>
      <c r="G108" s="525">
        <v>-560369</v>
      </c>
      <c r="H108" s="522">
        <v>13017630</v>
      </c>
      <c r="I108" s="522">
        <v>3343399</v>
      </c>
      <c r="J108" s="531">
        <v>-83602</v>
      </c>
      <c r="K108" s="531">
        <v>3259797</v>
      </c>
      <c r="L108" s="522">
        <v>287795</v>
      </c>
      <c r="M108" s="568">
        <v>0</v>
      </c>
      <c r="N108" s="568">
        <v>0</v>
      </c>
      <c r="O108" s="531">
        <v>0</v>
      </c>
      <c r="P108" s="531">
        <v>40487500</v>
      </c>
      <c r="Q108" s="531">
        <v>40487500</v>
      </c>
      <c r="R108" s="531"/>
      <c r="S108" s="516"/>
    </row>
    <row r="109" spans="1:19">
      <c r="A109" s="491">
        <v>2015</v>
      </c>
      <c r="B109" s="491">
        <v>11</v>
      </c>
      <c r="C109" s="522">
        <v>21756676</v>
      </c>
      <c r="D109" s="531">
        <v>-928700</v>
      </c>
      <c r="E109" s="531">
        <v>20827976</v>
      </c>
      <c r="F109" s="522">
        <v>12665246</v>
      </c>
      <c r="G109" s="525">
        <v>-295506</v>
      </c>
      <c r="H109" s="522">
        <v>12369740</v>
      </c>
      <c r="I109" s="522">
        <v>2930677</v>
      </c>
      <c r="J109" s="531">
        <v>-30217</v>
      </c>
      <c r="K109" s="531">
        <v>2900460</v>
      </c>
      <c r="L109" s="522">
        <v>288851</v>
      </c>
      <c r="M109" s="568">
        <v>0</v>
      </c>
      <c r="N109" s="568">
        <v>0</v>
      </c>
      <c r="O109" s="531">
        <v>0</v>
      </c>
      <c r="P109" s="531">
        <v>36387027</v>
      </c>
      <c r="Q109" s="531">
        <v>36387027</v>
      </c>
      <c r="R109" s="531"/>
      <c r="S109" s="516"/>
    </row>
    <row r="110" spans="1:19">
      <c r="A110" s="491">
        <v>2015</v>
      </c>
      <c r="B110" s="491">
        <v>12</v>
      </c>
      <c r="C110" s="522">
        <v>23399888</v>
      </c>
      <c r="D110" s="531">
        <v>1385727</v>
      </c>
      <c r="E110" s="531">
        <v>24785615</v>
      </c>
      <c r="F110" s="522">
        <v>12594616</v>
      </c>
      <c r="G110" s="525">
        <v>775047</v>
      </c>
      <c r="H110" s="522">
        <v>13369663</v>
      </c>
      <c r="I110" s="522">
        <v>2863438</v>
      </c>
      <c r="J110" s="531">
        <v>66907</v>
      </c>
      <c r="K110" s="531">
        <v>2930345</v>
      </c>
      <c r="L110" s="522">
        <v>289906</v>
      </c>
      <c r="M110" s="568">
        <v>0</v>
      </c>
      <c r="N110" s="568">
        <v>0</v>
      </c>
      <c r="O110" s="531">
        <v>0</v>
      </c>
      <c r="P110" s="531">
        <v>41375529</v>
      </c>
      <c r="Q110" s="531">
        <v>41375529</v>
      </c>
      <c r="R110" s="531"/>
      <c r="S110" s="516"/>
    </row>
    <row r="111" spans="1:19">
      <c r="B111" s="492" t="s">
        <v>112</v>
      </c>
      <c r="C111" s="525">
        <v>315808210</v>
      </c>
      <c r="D111" s="513">
        <v>367755</v>
      </c>
      <c r="E111" s="513">
        <v>316175965</v>
      </c>
      <c r="F111" s="525">
        <v>159269239</v>
      </c>
      <c r="G111" s="513">
        <v>678795</v>
      </c>
      <c r="H111" s="531">
        <v>159948034</v>
      </c>
      <c r="I111" s="525">
        <v>41999779</v>
      </c>
      <c r="J111" s="513">
        <v>50925</v>
      </c>
      <c r="K111" s="513">
        <v>42050704</v>
      </c>
      <c r="L111" s="525">
        <v>3409189</v>
      </c>
      <c r="M111" s="531">
        <v>0</v>
      </c>
      <c r="N111" s="531">
        <v>0</v>
      </c>
      <c r="O111" s="531">
        <v>0</v>
      </c>
      <c r="P111" s="531">
        <v>521583892</v>
      </c>
      <c r="Q111" s="531">
        <v>521583892</v>
      </c>
      <c r="R111" s="531"/>
      <c r="S111" s="516"/>
    </row>
    <row r="112" spans="1:19">
      <c r="A112" s="491">
        <v>2016</v>
      </c>
      <c r="B112" s="491">
        <v>1</v>
      </c>
      <c r="C112" s="522">
        <v>28763446</v>
      </c>
      <c r="D112" s="531">
        <v>-889698</v>
      </c>
      <c r="E112" s="531">
        <v>27873748</v>
      </c>
      <c r="F112" s="522">
        <v>12894651</v>
      </c>
      <c r="G112" s="525">
        <v>-189925</v>
      </c>
      <c r="H112" s="522">
        <v>12704726</v>
      </c>
      <c r="I112" s="522">
        <v>3075133</v>
      </c>
      <c r="J112" s="531">
        <v>-43738</v>
      </c>
      <c r="K112" s="531">
        <v>3031395</v>
      </c>
      <c r="L112" s="522">
        <v>291027</v>
      </c>
      <c r="M112" s="568">
        <v>0</v>
      </c>
      <c r="N112" s="568">
        <v>0</v>
      </c>
      <c r="O112" s="531">
        <v>0</v>
      </c>
      <c r="P112" s="531">
        <v>43900896</v>
      </c>
      <c r="Q112" s="531">
        <v>43900896</v>
      </c>
      <c r="R112" s="531"/>
      <c r="S112" s="516"/>
    </row>
    <row r="113" spans="1:19">
      <c r="A113" s="491">
        <v>2016</v>
      </c>
      <c r="B113" s="491">
        <v>2</v>
      </c>
      <c r="C113" s="522">
        <v>26046990</v>
      </c>
      <c r="D113" s="531">
        <v>-2194040</v>
      </c>
      <c r="E113" s="531">
        <v>23852950</v>
      </c>
      <c r="F113" s="522">
        <v>12755062</v>
      </c>
      <c r="G113" s="525">
        <v>-1156207</v>
      </c>
      <c r="H113" s="522">
        <v>11598855</v>
      </c>
      <c r="I113" s="522">
        <v>2826584</v>
      </c>
      <c r="J113" s="531">
        <v>-82027</v>
      </c>
      <c r="K113" s="531">
        <v>2744557</v>
      </c>
      <c r="L113" s="522">
        <v>292148</v>
      </c>
      <c r="M113" s="568">
        <v>0</v>
      </c>
      <c r="N113" s="568">
        <v>0</v>
      </c>
      <c r="O113" s="531">
        <v>0</v>
      </c>
      <c r="P113" s="531">
        <v>38488510</v>
      </c>
      <c r="Q113" s="531">
        <v>38488510</v>
      </c>
      <c r="R113" s="531"/>
      <c r="S113" s="516"/>
    </row>
    <row r="114" spans="1:19">
      <c r="A114" s="491">
        <v>2016</v>
      </c>
      <c r="B114" s="491">
        <v>3</v>
      </c>
      <c r="C114" s="522">
        <v>21865012</v>
      </c>
      <c r="D114" s="531">
        <v>1263940</v>
      </c>
      <c r="E114" s="531">
        <v>23128952</v>
      </c>
      <c r="F114" s="522">
        <v>12278118</v>
      </c>
      <c r="G114" s="525">
        <v>337276</v>
      </c>
      <c r="H114" s="522">
        <v>12615394</v>
      </c>
      <c r="I114" s="522">
        <v>3062636</v>
      </c>
      <c r="J114" s="531">
        <v>51062</v>
      </c>
      <c r="K114" s="531">
        <v>3113698</v>
      </c>
      <c r="L114" s="522">
        <v>293268</v>
      </c>
      <c r="M114" s="568">
        <v>0</v>
      </c>
      <c r="N114" s="568">
        <v>0</v>
      </c>
      <c r="O114" s="531">
        <v>0</v>
      </c>
      <c r="P114" s="531">
        <v>39151312</v>
      </c>
      <c r="Q114" s="531">
        <v>39151312</v>
      </c>
      <c r="R114" s="531"/>
      <c r="S114" s="516"/>
    </row>
    <row r="115" spans="1:19">
      <c r="A115" s="491">
        <v>2016</v>
      </c>
      <c r="B115" s="491">
        <v>4</v>
      </c>
      <c r="C115" s="522">
        <v>21623762</v>
      </c>
      <c r="D115" s="531">
        <v>698689</v>
      </c>
      <c r="E115" s="531">
        <v>22322451</v>
      </c>
      <c r="F115" s="522">
        <v>12571459</v>
      </c>
      <c r="G115" s="525">
        <v>232275</v>
      </c>
      <c r="H115" s="522">
        <v>12803734</v>
      </c>
      <c r="I115" s="522">
        <v>3255688</v>
      </c>
      <c r="J115" s="531">
        <v>43581</v>
      </c>
      <c r="K115" s="531">
        <v>3299269</v>
      </c>
      <c r="L115" s="522">
        <v>294389</v>
      </c>
      <c r="M115" s="568">
        <v>0</v>
      </c>
      <c r="N115" s="568">
        <v>0</v>
      </c>
      <c r="O115" s="531">
        <v>0</v>
      </c>
      <c r="P115" s="531">
        <v>38719843</v>
      </c>
      <c r="Q115" s="531">
        <v>38719843</v>
      </c>
      <c r="R115" s="531"/>
      <c r="S115" s="516"/>
    </row>
    <row r="116" spans="1:19">
      <c r="A116" s="491">
        <v>2016</v>
      </c>
      <c r="B116" s="491">
        <v>5</v>
      </c>
      <c r="C116" s="522">
        <v>23604947</v>
      </c>
      <c r="D116" s="531">
        <v>3563091</v>
      </c>
      <c r="E116" s="531">
        <v>27168038</v>
      </c>
      <c r="F116" s="522">
        <v>13241792</v>
      </c>
      <c r="G116" s="525">
        <v>1810294</v>
      </c>
      <c r="H116" s="522">
        <v>15052086</v>
      </c>
      <c r="I116" s="522">
        <v>3676603</v>
      </c>
      <c r="J116" s="531">
        <v>183495</v>
      </c>
      <c r="K116" s="531">
        <v>3860098</v>
      </c>
      <c r="L116" s="522">
        <v>295510</v>
      </c>
      <c r="M116" s="568">
        <v>0</v>
      </c>
      <c r="N116" s="568">
        <v>0</v>
      </c>
      <c r="O116" s="531">
        <v>0</v>
      </c>
      <c r="P116" s="531">
        <v>46375732</v>
      </c>
      <c r="Q116" s="531">
        <v>46375732</v>
      </c>
      <c r="R116" s="531"/>
      <c r="S116" s="516"/>
    </row>
    <row r="117" spans="1:19">
      <c r="A117" s="491">
        <v>2016</v>
      </c>
      <c r="B117" s="491">
        <v>6</v>
      </c>
      <c r="C117" s="522">
        <v>29912467</v>
      </c>
      <c r="D117" s="531">
        <v>861671</v>
      </c>
      <c r="E117" s="531">
        <v>30774138</v>
      </c>
      <c r="F117" s="522">
        <v>14675128</v>
      </c>
      <c r="G117" s="525">
        <v>207067</v>
      </c>
      <c r="H117" s="522">
        <v>14882195</v>
      </c>
      <c r="I117" s="522">
        <v>4203392</v>
      </c>
      <c r="J117" s="531">
        <v>28395</v>
      </c>
      <c r="K117" s="531">
        <v>4231787</v>
      </c>
      <c r="L117" s="522">
        <v>296630</v>
      </c>
      <c r="M117" s="568">
        <v>0</v>
      </c>
      <c r="N117" s="568">
        <v>0</v>
      </c>
      <c r="O117" s="531">
        <v>0</v>
      </c>
      <c r="P117" s="531">
        <v>50184750</v>
      </c>
      <c r="Q117" s="531">
        <v>50184750</v>
      </c>
      <c r="R117" s="531"/>
      <c r="S117" s="516"/>
    </row>
    <row r="118" spans="1:19">
      <c r="A118" s="491">
        <v>2016</v>
      </c>
      <c r="B118" s="491">
        <v>7</v>
      </c>
      <c r="C118" s="522">
        <v>33524665</v>
      </c>
      <c r="D118" s="531">
        <v>735333</v>
      </c>
      <c r="E118" s="531">
        <v>34259998</v>
      </c>
      <c r="F118" s="522">
        <v>14942411</v>
      </c>
      <c r="G118" s="525">
        <v>432080</v>
      </c>
      <c r="H118" s="522">
        <v>15374491</v>
      </c>
      <c r="I118" s="522">
        <v>4260588</v>
      </c>
      <c r="J118" s="531">
        <v>44014</v>
      </c>
      <c r="K118" s="531">
        <v>4304602</v>
      </c>
      <c r="L118" s="522">
        <v>297751</v>
      </c>
      <c r="M118" s="568">
        <v>0</v>
      </c>
      <c r="N118" s="568">
        <v>0</v>
      </c>
      <c r="O118" s="531">
        <v>0</v>
      </c>
      <c r="P118" s="531">
        <v>54236842</v>
      </c>
      <c r="Q118" s="531">
        <v>54236842</v>
      </c>
      <c r="R118" s="531"/>
      <c r="S118" s="516"/>
    </row>
    <row r="119" spans="1:19">
      <c r="A119" s="491">
        <v>2016</v>
      </c>
      <c r="B119" s="491">
        <v>8</v>
      </c>
      <c r="C119" s="522">
        <v>34645194</v>
      </c>
      <c r="D119" s="531">
        <v>338899</v>
      </c>
      <c r="E119" s="531">
        <v>34984093</v>
      </c>
      <c r="F119" s="522">
        <v>15477835</v>
      </c>
      <c r="G119" s="525">
        <v>92995</v>
      </c>
      <c r="H119" s="522">
        <v>15570830</v>
      </c>
      <c r="I119" s="522">
        <v>4402147</v>
      </c>
      <c r="J119" s="531">
        <v>-9354</v>
      </c>
      <c r="K119" s="531">
        <v>4392793</v>
      </c>
      <c r="L119" s="522">
        <v>298871</v>
      </c>
      <c r="M119" s="568">
        <v>0</v>
      </c>
      <c r="N119" s="568">
        <v>0</v>
      </c>
      <c r="O119" s="531">
        <v>0</v>
      </c>
      <c r="P119" s="531">
        <v>55246587</v>
      </c>
      <c r="Q119" s="531">
        <v>55246587</v>
      </c>
      <c r="R119" s="531"/>
      <c r="S119" s="516"/>
    </row>
    <row r="120" spans="1:19">
      <c r="A120" s="491">
        <v>2016</v>
      </c>
      <c r="B120" s="491">
        <v>9</v>
      </c>
      <c r="C120" s="522">
        <v>31930310</v>
      </c>
      <c r="D120" s="531">
        <v>-2949210</v>
      </c>
      <c r="E120" s="531">
        <v>28981100</v>
      </c>
      <c r="F120" s="522">
        <v>15192313</v>
      </c>
      <c r="G120" s="525">
        <v>-1006146</v>
      </c>
      <c r="H120" s="522">
        <v>14186167</v>
      </c>
      <c r="I120" s="522">
        <v>3991923</v>
      </c>
      <c r="J120" s="531">
        <v>-116653</v>
      </c>
      <c r="K120" s="531">
        <v>3875270</v>
      </c>
      <c r="L120" s="522">
        <v>299992</v>
      </c>
      <c r="M120" s="568">
        <v>0</v>
      </c>
      <c r="N120" s="568">
        <v>0</v>
      </c>
      <c r="O120" s="531">
        <v>0</v>
      </c>
      <c r="P120" s="531">
        <v>47342529</v>
      </c>
      <c r="Q120" s="531">
        <v>47342529</v>
      </c>
      <c r="R120" s="531"/>
      <c r="S120" s="516"/>
    </row>
    <row r="121" spans="1:19">
      <c r="A121" s="491">
        <v>2016</v>
      </c>
      <c r="B121" s="491">
        <v>10</v>
      </c>
      <c r="C121" s="522">
        <v>26249850</v>
      </c>
      <c r="D121" s="531">
        <v>-1512684</v>
      </c>
      <c r="E121" s="531">
        <v>24737166</v>
      </c>
      <c r="F121" s="522">
        <v>14066150</v>
      </c>
      <c r="G121" s="525">
        <v>-551569</v>
      </c>
      <c r="H121" s="522">
        <v>13514581</v>
      </c>
      <c r="I121" s="522">
        <v>3339919</v>
      </c>
      <c r="J121" s="531">
        <v>-84868</v>
      </c>
      <c r="K121" s="531">
        <v>3255051</v>
      </c>
      <c r="L121" s="522">
        <v>301113</v>
      </c>
      <c r="M121" s="568">
        <v>0</v>
      </c>
      <c r="N121" s="568">
        <v>0</v>
      </c>
      <c r="O121" s="531">
        <v>0</v>
      </c>
      <c r="P121" s="531">
        <v>41807911</v>
      </c>
      <c r="Q121" s="531">
        <v>41807911</v>
      </c>
      <c r="R121" s="531"/>
      <c r="S121" s="516"/>
    </row>
    <row r="122" spans="1:19">
      <c r="A122" s="491">
        <v>2016</v>
      </c>
      <c r="B122" s="491">
        <v>11</v>
      </c>
      <c r="C122" s="522">
        <v>22239810</v>
      </c>
      <c r="D122" s="531">
        <v>-961878</v>
      </c>
      <c r="E122" s="531">
        <v>21277932</v>
      </c>
      <c r="F122" s="522">
        <v>12981236</v>
      </c>
      <c r="G122" s="525">
        <v>-299818</v>
      </c>
      <c r="H122" s="522">
        <v>12681418</v>
      </c>
      <c r="I122" s="522">
        <v>2916072</v>
      </c>
      <c r="J122" s="531">
        <v>-29364</v>
      </c>
      <c r="K122" s="531">
        <v>2886708</v>
      </c>
      <c r="L122" s="522">
        <v>302233</v>
      </c>
      <c r="M122" s="568">
        <v>0</v>
      </c>
      <c r="N122" s="568">
        <v>0</v>
      </c>
      <c r="O122" s="531">
        <v>0</v>
      </c>
      <c r="P122" s="531">
        <v>37148291</v>
      </c>
      <c r="Q122" s="531">
        <v>37148291</v>
      </c>
      <c r="R122" s="531"/>
      <c r="S122" s="516"/>
    </row>
    <row r="123" spans="1:19">
      <c r="A123" s="491">
        <v>2016</v>
      </c>
      <c r="B123" s="491">
        <v>12</v>
      </c>
      <c r="C123" s="522">
        <v>24121724</v>
      </c>
      <c r="D123" s="531">
        <v>1413143</v>
      </c>
      <c r="E123" s="531">
        <v>25534867</v>
      </c>
      <c r="F123" s="522">
        <v>13039577</v>
      </c>
      <c r="G123" s="525">
        <v>782992</v>
      </c>
      <c r="H123" s="522">
        <v>13822569</v>
      </c>
      <c r="I123" s="522">
        <v>2852955</v>
      </c>
      <c r="J123" s="531">
        <v>66585</v>
      </c>
      <c r="K123" s="531">
        <v>2919540</v>
      </c>
      <c r="L123" s="522">
        <v>303354</v>
      </c>
      <c r="M123" s="568">
        <v>0</v>
      </c>
      <c r="N123" s="568">
        <v>0</v>
      </c>
      <c r="O123" s="531">
        <v>0</v>
      </c>
      <c r="P123" s="531">
        <v>42580330</v>
      </c>
      <c r="Q123" s="531">
        <v>42580330</v>
      </c>
      <c r="R123" s="531"/>
      <c r="S123" s="516"/>
    </row>
    <row r="124" spans="1:19">
      <c r="B124" s="492" t="s">
        <v>112</v>
      </c>
      <c r="C124" s="525">
        <v>324528177</v>
      </c>
      <c r="D124" s="513">
        <v>367256</v>
      </c>
      <c r="E124" s="513">
        <v>324895433</v>
      </c>
      <c r="F124" s="525">
        <v>164115732</v>
      </c>
      <c r="G124" s="513">
        <v>691314</v>
      </c>
      <c r="H124" s="531">
        <v>164807046</v>
      </c>
      <c r="I124" s="525">
        <v>41863640</v>
      </c>
      <c r="J124" s="513">
        <v>51128</v>
      </c>
      <c r="K124" s="513">
        <v>41914768</v>
      </c>
      <c r="L124" s="525">
        <v>3566286</v>
      </c>
      <c r="M124" s="531">
        <v>0</v>
      </c>
      <c r="N124" s="531">
        <v>0</v>
      </c>
      <c r="O124" s="531">
        <v>0</v>
      </c>
      <c r="P124" s="531">
        <v>535183533</v>
      </c>
      <c r="Q124" s="531">
        <v>535183533</v>
      </c>
      <c r="R124" s="531"/>
      <c r="S124" s="516"/>
    </row>
    <row r="125" spans="1:19">
      <c r="A125" s="491">
        <v>2017</v>
      </c>
      <c r="B125" s="491">
        <v>1</v>
      </c>
      <c r="C125" s="522">
        <v>29696406</v>
      </c>
      <c r="D125" s="531">
        <v>-906938</v>
      </c>
      <c r="E125" s="531">
        <v>28789468</v>
      </c>
      <c r="F125" s="522">
        <v>13384176</v>
      </c>
      <c r="G125" s="525">
        <v>-328724</v>
      </c>
      <c r="H125" s="522">
        <v>13055452</v>
      </c>
      <c r="I125" s="522">
        <v>3066441</v>
      </c>
      <c r="J125" s="531">
        <v>-45905</v>
      </c>
      <c r="K125" s="531">
        <v>3020536</v>
      </c>
      <c r="L125" s="522">
        <v>304537</v>
      </c>
      <c r="M125" s="568">
        <v>0</v>
      </c>
      <c r="N125" s="568">
        <v>0</v>
      </c>
      <c r="O125" s="531">
        <v>0</v>
      </c>
      <c r="P125" s="531">
        <v>45169993</v>
      </c>
      <c r="Q125" s="531">
        <v>45169993</v>
      </c>
      <c r="R125" s="531"/>
      <c r="S125" s="516"/>
    </row>
    <row r="126" spans="1:19">
      <c r="A126" s="491">
        <v>2017</v>
      </c>
      <c r="B126" s="491">
        <v>2</v>
      </c>
      <c r="C126" s="522">
        <v>26735374</v>
      </c>
      <c r="D126" s="531">
        <v>-2261917</v>
      </c>
      <c r="E126" s="531">
        <v>24473457</v>
      </c>
      <c r="F126" s="522">
        <v>12973840</v>
      </c>
      <c r="G126" s="525">
        <v>-1048034</v>
      </c>
      <c r="H126" s="522">
        <v>11925806</v>
      </c>
      <c r="I126" s="522">
        <v>2831883</v>
      </c>
      <c r="J126" s="531">
        <v>-80223</v>
      </c>
      <c r="K126" s="531">
        <v>2751660</v>
      </c>
      <c r="L126" s="522">
        <v>305720</v>
      </c>
      <c r="M126" s="568">
        <v>0</v>
      </c>
      <c r="N126" s="568">
        <v>0</v>
      </c>
      <c r="O126" s="531">
        <v>0</v>
      </c>
      <c r="P126" s="531">
        <v>39456643</v>
      </c>
      <c r="Q126" s="531">
        <v>39456643</v>
      </c>
      <c r="R126" s="531"/>
      <c r="S126" s="516"/>
    </row>
    <row r="127" spans="1:19">
      <c r="A127" s="491">
        <v>2017</v>
      </c>
      <c r="B127" s="491">
        <v>3</v>
      </c>
      <c r="C127" s="522">
        <v>22707269</v>
      </c>
      <c r="D127" s="531">
        <v>1298527</v>
      </c>
      <c r="E127" s="531">
        <v>24005796</v>
      </c>
      <c r="F127" s="522">
        <v>12830708</v>
      </c>
      <c r="G127" s="525">
        <v>333508</v>
      </c>
      <c r="H127" s="522">
        <v>13164216</v>
      </c>
      <c r="I127" s="522">
        <v>3063614</v>
      </c>
      <c r="J127" s="531">
        <v>50839</v>
      </c>
      <c r="K127" s="531">
        <v>3114453</v>
      </c>
      <c r="L127" s="522">
        <v>306903</v>
      </c>
      <c r="M127" s="568">
        <v>0</v>
      </c>
      <c r="N127" s="568">
        <v>0</v>
      </c>
      <c r="O127" s="531">
        <v>0</v>
      </c>
      <c r="P127" s="531">
        <v>40591368</v>
      </c>
      <c r="Q127" s="531">
        <v>40591368</v>
      </c>
      <c r="R127" s="531"/>
      <c r="S127" s="516"/>
    </row>
    <row r="128" spans="1:19">
      <c r="A128" s="491">
        <v>2017</v>
      </c>
      <c r="B128" s="491">
        <v>4</v>
      </c>
      <c r="C128" s="522">
        <v>22384164</v>
      </c>
      <c r="D128" s="531">
        <v>745344</v>
      </c>
      <c r="E128" s="531">
        <v>23129508</v>
      </c>
      <c r="F128" s="522">
        <v>13083946</v>
      </c>
      <c r="G128" s="525">
        <v>240219</v>
      </c>
      <c r="H128" s="522">
        <v>13324165</v>
      </c>
      <c r="I128" s="522">
        <v>3253592</v>
      </c>
      <c r="J128" s="531">
        <v>43984</v>
      </c>
      <c r="K128" s="531">
        <v>3297576</v>
      </c>
      <c r="L128" s="522">
        <v>308086</v>
      </c>
      <c r="M128" s="568">
        <v>0</v>
      </c>
      <c r="N128" s="568">
        <v>0</v>
      </c>
      <c r="O128" s="531">
        <v>0</v>
      </c>
      <c r="P128" s="531">
        <v>40059335</v>
      </c>
      <c r="Q128" s="531">
        <v>40059335</v>
      </c>
      <c r="R128" s="531"/>
      <c r="S128" s="516"/>
    </row>
    <row r="129" spans="1:19">
      <c r="A129" s="491">
        <v>2017</v>
      </c>
      <c r="B129" s="491">
        <v>5</v>
      </c>
      <c r="C129" s="522">
        <v>24140828</v>
      </c>
      <c r="D129" s="531">
        <v>3633765</v>
      </c>
      <c r="E129" s="531">
        <v>27774593</v>
      </c>
      <c r="F129" s="522">
        <v>13598424</v>
      </c>
      <c r="G129" s="525">
        <v>1838719</v>
      </c>
      <c r="H129" s="522">
        <v>15437143</v>
      </c>
      <c r="I129" s="522">
        <v>3692275</v>
      </c>
      <c r="J129" s="531">
        <v>185946</v>
      </c>
      <c r="K129" s="531">
        <v>3878221</v>
      </c>
      <c r="L129" s="522">
        <v>309268</v>
      </c>
      <c r="M129" s="568">
        <v>0</v>
      </c>
      <c r="N129" s="568">
        <v>0</v>
      </c>
      <c r="O129" s="531">
        <v>0</v>
      </c>
      <c r="P129" s="531">
        <v>47399225</v>
      </c>
      <c r="Q129" s="531">
        <v>47399225</v>
      </c>
      <c r="R129" s="531"/>
      <c r="S129" s="516"/>
    </row>
    <row r="130" spans="1:19">
      <c r="A130" s="491">
        <v>2017</v>
      </c>
      <c r="B130" s="491">
        <v>6</v>
      </c>
      <c r="C130" s="522">
        <v>30670008</v>
      </c>
      <c r="D130" s="531">
        <v>878412</v>
      </c>
      <c r="E130" s="531">
        <v>31548420</v>
      </c>
      <c r="F130" s="522">
        <v>15108250</v>
      </c>
      <c r="G130" s="525">
        <v>198403</v>
      </c>
      <c r="H130" s="522">
        <v>15306653</v>
      </c>
      <c r="I130" s="522">
        <v>4199423</v>
      </c>
      <c r="J130" s="531">
        <v>28182</v>
      </c>
      <c r="K130" s="531">
        <v>4227605</v>
      </c>
      <c r="L130" s="522">
        <v>310451</v>
      </c>
      <c r="M130" s="568">
        <v>0</v>
      </c>
      <c r="N130" s="568">
        <v>0</v>
      </c>
      <c r="O130" s="531">
        <v>0</v>
      </c>
      <c r="P130" s="531">
        <v>51393129</v>
      </c>
      <c r="Q130" s="531">
        <v>51393129</v>
      </c>
      <c r="R130" s="531"/>
      <c r="S130" s="516"/>
    </row>
    <row r="131" spans="1:19">
      <c r="A131" s="491">
        <v>2017</v>
      </c>
      <c r="B131" s="491">
        <v>7</v>
      </c>
      <c r="C131" s="522">
        <v>34531886</v>
      </c>
      <c r="D131" s="531">
        <v>749297</v>
      </c>
      <c r="E131" s="531">
        <v>35281183</v>
      </c>
      <c r="F131" s="522">
        <v>15453476</v>
      </c>
      <c r="G131" s="525">
        <v>446682</v>
      </c>
      <c r="H131" s="522">
        <v>15900158</v>
      </c>
      <c r="I131" s="522">
        <v>4264160</v>
      </c>
      <c r="J131" s="531">
        <v>45413</v>
      </c>
      <c r="K131" s="531">
        <v>4309573</v>
      </c>
      <c r="L131" s="522">
        <v>311634</v>
      </c>
      <c r="M131" s="568">
        <v>0</v>
      </c>
      <c r="N131" s="568">
        <v>0</v>
      </c>
      <c r="O131" s="531">
        <v>0</v>
      </c>
      <c r="P131" s="531">
        <v>55802548</v>
      </c>
      <c r="Q131" s="531">
        <v>55802548</v>
      </c>
      <c r="R131" s="531"/>
      <c r="S131" s="516"/>
    </row>
    <row r="132" spans="1:19">
      <c r="A132" s="491">
        <v>2017</v>
      </c>
      <c r="B132" s="491">
        <v>8</v>
      </c>
      <c r="C132" s="522">
        <v>35734524</v>
      </c>
      <c r="D132" s="531">
        <v>352026</v>
      </c>
      <c r="E132" s="531">
        <v>36086550</v>
      </c>
      <c r="F132" s="522">
        <v>16026090</v>
      </c>
      <c r="G132" s="525">
        <v>100528</v>
      </c>
      <c r="H132" s="522">
        <v>16126618</v>
      </c>
      <c r="I132" s="522">
        <v>4399789</v>
      </c>
      <c r="J132" s="531">
        <v>-10613</v>
      </c>
      <c r="K132" s="531">
        <v>4389176</v>
      </c>
      <c r="L132" s="522">
        <v>312817</v>
      </c>
      <c r="M132" s="568">
        <v>0</v>
      </c>
      <c r="N132" s="568">
        <v>0</v>
      </c>
      <c r="O132" s="531">
        <v>0</v>
      </c>
      <c r="P132" s="531">
        <v>56915161</v>
      </c>
      <c r="Q132" s="531">
        <v>56915161</v>
      </c>
      <c r="R132" s="531"/>
      <c r="S132" s="516"/>
    </row>
    <row r="133" spans="1:19">
      <c r="A133" s="491">
        <v>2017</v>
      </c>
      <c r="B133" s="491">
        <v>9</v>
      </c>
      <c r="C133" s="522">
        <v>32785624</v>
      </c>
      <c r="D133" s="531">
        <v>-3017061</v>
      </c>
      <c r="E133" s="531">
        <v>29768563</v>
      </c>
      <c r="F133" s="522">
        <v>15657410</v>
      </c>
      <c r="G133" s="525">
        <v>-1009841</v>
      </c>
      <c r="H133" s="522">
        <v>14647569</v>
      </c>
      <c r="I133" s="522">
        <v>3982633</v>
      </c>
      <c r="J133" s="531">
        <v>-116511</v>
      </c>
      <c r="K133" s="531">
        <v>3866122</v>
      </c>
      <c r="L133" s="522">
        <v>314000</v>
      </c>
      <c r="M133" s="568">
        <v>0</v>
      </c>
      <c r="N133" s="568">
        <v>0</v>
      </c>
      <c r="O133" s="531">
        <v>0</v>
      </c>
      <c r="P133" s="531">
        <v>48596254</v>
      </c>
      <c r="Q133" s="531">
        <v>48596254</v>
      </c>
      <c r="R133" s="531"/>
      <c r="S133" s="516"/>
    </row>
    <row r="134" spans="1:19">
      <c r="A134" s="491">
        <v>2017</v>
      </c>
      <c r="B134" s="491">
        <v>10</v>
      </c>
      <c r="C134" s="522">
        <v>27030179</v>
      </c>
      <c r="D134" s="531">
        <v>-1573607</v>
      </c>
      <c r="E134" s="531">
        <v>25456572</v>
      </c>
      <c r="F134" s="522">
        <v>14539448</v>
      </c>
      <c r="G134" s="525">
        <v>-557455</v>
      </c>
      <c r="H134" s="522">
        <v>13981993</v>
      </c>
      <c r="I134" s="522">
        <v>3346617</v>
      </c>
      <c r="J134" s="531">
        <v>-86203</v>
      </c>
      <c r="K134" s="531">
        <v>3260414</v>
      </c>
      <c r="L134" s="522">
        <v>315183</v>
      </c>
      <c r="M134" s="568">
        <v>0</v>
      </c>
      <c r="N134" s="568">
        <v>0</v>
      </c>
      <c r="O134" s="531">
        <v>0</v>
      </c>
      <c r="P134" s="531">
        <v>43014162</v>
      </c>
      <c r="Q134" s="531">
        <v>43014162</v>
      </c>
      <c r="R134" s="531"/>
      <c r="S134" s="516"/>
    </row>
    <row r="135" spans="1:19">
      <c r="A135" s="491">
        <v>2017</v>
      </c>
      <c r="B135" s="491">
        <v>11</v>
      </c>
      <c r="C135" s="522">
        <v>23086807</v>
      </c>
      <c r="D135" s="531">
        <v>-982821</v>
      </c>
      <c r="E135" s="531">
        <v>22103986</v>
      </c>
      <c r="F135" s="522">
        <v>13534347</v>
      </c>
      <c r="G135" s="525">
        <v>-305281</v>
      </c>
      <c r="H135" s="522">
        <v>13229066</v>
      </c>
      <c r="I135" s="522">
        <v>2920217</v>
      </c>
      <c r="J135" s="531">
        <v>-29832</v>
      </c>
      <c r="K135" s="531">
        <v>2890385</v>
      </c>
      <c r="L135" s="522">
        <v>316366</v>
      </c>
      <c r="M135" s="568">
        <v>0</v>
      </c>
      <c r="N135" s="568">
        <v>0</v>
      </c>
      <c r="O135" s="531">
        <v>0</v>
      </c>
      <c r="P135" s="531">
        <v>38539803</v>
      </c>
      <c r="Q135" s="531">
        <v>38539803</v>
      </c>
      <c r="R135" s="531"/>
      <c r="S135" s="516"/>
    </row>
    <row r="136" spans="1:19">
      <c r="A136" s="491">
        <v>2017</v>
      </c>
      <c r="B136" s="491">
        <v>12</v>
      </c>
      <c r="C136" s="522">
        <v>24905220</v>
      </c>
      <c r="D136" s="531">
        <v>1465026</v>
      </c>
      <c r="E136" s="531">
        <v>26370246</v>
      </c>
      <c r="F136" s="522">
        <v>13534477</v>
      </c>
      <c r="G136" s="525">
        <v>804541</v>
      </c>
      <c r="H136" s="522">
        <v>14339018</v>
      </c>
      <c r="I136" s="522">
        <v>2852811</v>
      </c>
      <c r="J136" s="531">
        <v>66952</v>
      </c>
      <c r="K136" s="531">
        <v>2919763</v>
      </c>
      <c r="L136" s="522">
        <v>317549</v>
      </c>
      <c r="M136" s="568">
        <v>0</v>
      </c>
      <c r="N136" s="568">
        <v>0</v>
      </c>
      <c r="O136" s="531">
        <v>0</v>
      </c>
      <c r="P136" s="531">
        <v>43946576</v>
      </c>
      <c r="Q136" s="531">
        <v>43946576</v>
      </c>
      <c r="R136" s="531"/>
      <c r="S136" s="516"/>
    </row>
    <row r="137" spans="1:19">
      <c r="B137" s="492" t="s">
        <v>112</v>
      </c>
      <c r="C137" s="525">
        <v>334408289</v>
      </c>
      <c r="D137" s="513">
        <v>380053</v>
      </c>
      <c r="E137" s="513">
        <v>334788342</v>
      </c>
      <c r="F137" s="525">
        <v>169724592</v>
      </c>
      <c r="G137" s="513">
        <v>713265</v>
      </c>
      <c r="H137" s="531">
        <v>170437857</v>
      </c>
      <c r="I137" s="525">
        <v>41873455</v>
      </c>
      <c r="J137" s="513">
        <v>52029</v>
      </c>
      <c r="K137" s="513">
        <v>41925484</v>
      </c>
      <c r="L137" s="525">
        <v>3732514</v>
      </c>
      <c r="M137" s="531">
        <v>0</v>
      </c>
      <c r="N137" s="531">
        <v>0</v>
      </c>
      <c r="O137" s="531">
        <v>0</v>
      </c>
      <c r="P137" s="531">
        <v>550884197</v>
      </c>
      <c r="Q137" s="531">
        <v>550884197</v>
      </c>
      <c r="R137" s="531"/>
      <c r="S137" s="516"/>
    </row>
    <row r="138" spans="1:19">
      <c r="A138" s="491">
        <v>2018</v>
      </c>
      <c r="B138" s="491">
        <v>1</v>
      </c>
      <c r="C138" s="522">
        <v>30463536</v>
      </c>
      <c r="D138" s="531">
        <v>-933416</v>
      </c>
      <c r="E138" s="531">
        <v>29530120</v>
      </c>
      <c r="F138" s="522">
        <v>13827114</v>
      </c>
      <c r="G138" s="531">
        <v>-174436</v>
      </c>
      <c r="H138" s="531">
        <v>13652678</v>
      </c>
      <c r="I138" s="522">
        <v>3093004</v>
      </c>
      <c r="J138" s="531">
        <v>-44685</v>
      </c>
      <c r="K138" s="531">
        <v>3048319</v>
      </c>
      <c r="L138" s="522">
        <v>318801</v>
      </c>
      <c r="M138" s="568">
        <v>0</v>
      </c>
      <c r="N138" s="568">
        <v>0</v>
      </c>
      <c r="O138" s="531">
        <v>0</v>
      </c>
      <c r="P138" s="531">
        <v>46549918</v>
      </c>
      <c r="Q138" s="531">
        <v>46549918</v>
      </c>
      <c r="R138" s="531"/>
      <c r="S138" s="516"/>
    </row>
    <row r="139" spans="1:19">
      <c r="A139" s="491">
        <v>2018</v>
      </c>
      <c r="B139" s="491">
        <v>2</v>
      </c>
      <c r="C139" s="522">
        <v>27569363</v>
      </c>
      <c r="D139" s="531">
        <v>-2315490</v>
      </c>
      <c r="E139" s="531">
        <v>25253873</v>
      </c>
      <c r="F139" s="522">
        <v>13658909</v>
      </c>
      <c r="G139" s="531">
        <v>-1230218</v>
      </c>
      <c r="H139" s="531">
        <v>12428691</v>
      </c>
      <c r="I139" s="522">
        <v>2845164</v>
      </c>
      <c r="J139" s="531">
        <v>-82996</v>
      </c>
      <c r="K139" s="531">
        <v>2762168</v>
      </c>
      <c r="L139" s="522">
        <v>320054</v>
      </c>
      <c r="M139" s="568">
        <v>0</v>
      </c>
      <c r="N139" s="568">
        <v>0</v>
      </c>
      <c r="O139" s="531">
        <v>0</v>
      </c>
      <c r="P139" s="531">
        <v>40764786</v>
      </c>
      <c r="Q139" s="531">
        <v>40764786</v>
      </c>
      <c r="R139" s="531"/>
      <c r="S139" s="516"/>
    </row>
    <row r="140" spans="1:19">
      <c r="A140" s="491">
        <v>2018</v>
      </c>
      <c r="B140" s="491">
        <v>3</v>
      </c>
      <c r="C140" s="522">
        <v>23268694</v>
      </c>
      <c r="D140" s="531">
        <v>1334757</v>
      </c>
      <c r="E140" s="531">
        <v>24603451</v>
      </c>
      <c r="F140" s="522">
        <v>13200234</v>
      </c>
      <c r="G140" s="531">
        <v>329856</v>
      </c>
      <c r="H140" s="531">
        <v>13530090</v>
      </c>
      <c r="I140" s="522">
        <v>3078793</v>
      </c>
      <c r="J140" s="531">
        <v>50979</v>
      </c>
      <c r="K140" s="531">
        <v>3129772</v>
      </c>
      <c r="L140" s="522">
        <v>321306</v>
      </c>
      <c r="M140" s="568">
        <v>0</v>
      </c>
      <c r="N140" s="568">
        <v>0</v>
      </c>
      <c r="O140" s="531">
        <v>0</v>
      </c>
      <c r="P140" s="531">
        <v>41584619</v>
      </c>
      <c r="Q140" s="531">
        <v>41584619</v>
      </c>
      <c r="R140" s="531"/>
      <c r="S140" s="516"/>
    </row>
    <row r="141" spans="1:19">
      <c r="A141" s="491">
        <v>2018</v>
      </c>
      <c r="B141" s="491">
        <v>4</v>
      </c>
      <c r="C141" s="522">
        <v>22950136</v>
      </c>
      <c r="D141" s="531">
        <v>712244</v>
      </c>
      <c r="E141" s="531">
        <v>23662380</v>
      </c>
      <c r="F141" s="522">
        <v>13450592</v>
      </c>
      <c r="G141" s="531">
        <v>212190</v>
      </c>
      <c r="H141" s="531">
        <v>13662782</v>
      </c>
      <c r="I141" s="522">
        <v>3268659</v>
      </c>
      <c r="J141" s="531">
        <v>44884</v>
      </c>
      <c r="K141" s="531">
        <v>3313543</v>
      </c>
      <c r="L141" s="522">
        <v>322558</v>
      </c>
      <c r="M141" s="568">
        <v>0</v>
      </c>
      <c r="N141" s="568">
        <v>0</v>
      </c>
      <c r="O141" s="531">
        <v>0</v>
      </c>
      <c r="P141" s="531">
        <v>40961263</v>
      </c>
      <c r="Q141" s="531">
        <v>40961263</v>
      </c>
      <c r="R141" s="531"/>
      <c r="S141" s="516"/>
    </row>
    <row r="142" spans="1:19">
      <c r="A142" s="491">
        <v>2018</v>
      </c>
      <c r="B142" s="491">
        <v>5</v>
      </c>
      <c r="C142" s="522">
        <v>25324489</v>
      </c>
      <c r="D142" s="531">
        <v>3827577</v>
      </c>
      <c r="E142" s="531">
        <v>29152066</v>
      </c>
      <c r="F142" s="522">
        <v>14319136</v>
      </c>
      <c r="G142" s="531">
        <v>1919931</v>
      </c>
      <c r="H142" s="531">
        <v>16239067</v>
      </c>
      <c r="I142" s="522">
        <v>3724036</v>
      </c>
      <c r="J142" s="531">
        <v>186310</v>
      </c>
      <c r="K142" s="531">
        <v>3910346</v>
      </c>
      <c r="L142" s="522">
        <v>323811</v>
      </c>
      <c r="M142" s="568">
        <v>0</v>
      </c>
      <c r="N142" s="568">
        <v>0</v>
      </c>
      <c r="O142" s="531">
        <v>0</v>
      </c>
      <c r="P142" s="531">
        <v>49625290</v>
      </c>
      <c r="Q142" s="531">
        <v>49625290</v>
      </c>
      <c r="R142" s="531"/>
      <c r="S142" s="516"/>
    </row>
    <row r="143" spans="1:19">
      <c r="A143" s="491">
        <v>2018</v>
      </c>
      <c r="B143" s="491">
        <v>6</v>
      </c>
      <c r="C143" s="522">
        <v>31537781</v>
      </c>
      <c r="D143" s="531">
        <v>899173</v>
      </c>
      <c r="E143" s="531">
        <v>32436954</v>
      </c>
      <c r="F143" s="522">
        <v>15584249</v>
      </c>
      <c r="G143" s="531">
        <v>190750</v>
      </c>
      <c r="H143" s="531">
        <v>15774999</v>
      </c>
      <c r="I143" s="522">
        <v>4221677</v>
      </c>
      <c r="J143" s="531">
        <v>27723</v>
      </c>
      <c r="K143" s="531">
        <v>4249400</v>
      </c>
      <c r="L143" s="522">
        <v>325063</v>
      </c>
      <c r="M143" s="568">
        <v>0</v>
      </c>
      <c r="N143" s="568">
        <v>0</v>
      </c>
      <c r="O143" s="531">
        <v>0</v>
      </c>
      <c r="P143" s="531">
        <v>52786416</v>
      </c>
      <c r="Q143" s="531">
        <v>52786416</v>
      </c>
      <c r="R143" s="531"/>
      <c r="S143" s="516"/>
    </row>
    <row r="144" spans="1:19">
      <c r="A144" s="491">
        <v>2018</v>
      </c>
      <c r="B144" s="491">
        <v>7</v>
      </c>
      <c r="C144" s="522">
        <v>35612811</v>
      </c>
      <c r="D144" s="531">
        <v>778136</v>
      </c>
      <c r="E144" s="531">
        <v>36390947</v>
      </c>
      <c r="F144" s="522">
        <v>15994547</v>
      </c>
      <c r="G144" s="531">
        <v>467946</v>
      </c>
      <c r="H144" s="531">
        <v>16462493</v>
      </c>
      <c r="I144" s="522">
        <v>4290501</v>
      </c>
      <c r="J144" s="531">
        <v>46382</v>
      </c>
      <c r="K144" s="531">
        <v>4336883</v>
      </c>
      <c r="L144" s="522">
        <v>326316</v>
      </c>
      <c r="M144" s="568">
        <v>0</v>
      </c>
      <c r="N144" s="568">
        <v>0</v>
      </c>
      <c r="O144" s="531">
        <v>0</v>
      </c>
      <c r="P144" s="531">
        <v>57516639</v>
      </c>
      <c r="Q144" s="531">
        <v>57516639</v>
      </c>
      <c r="R144" s="531"/>
      <c r="S144" s="516"/>
    </row>
    <row r="145" spans="1:24">
      <c r="A145" s="491">
        <v>2018</v>
      </c>
      <c r="B145" s="491">
        <v>8</v>
      </c>
      <c r="C145" s="522">
        <v>36692339</v>
      </c>
      <c r="D145" s="531">
        <v>366640</v>
      </c>
      <c r="E145" s="531">
        <v>37058979</v>
      </c>
      <c r="F145" s="522">
        <v>16518848</v>
      </c>
      <c r="G145" s="531">
        <v>106344</v>
      </c>
      <c r="H145" s="531">
        <v>16625192</v>
      </c>
      <c r="I145" s="522">
        <v>4426137</v>
      </c>
      <c r="J145" s="531">
        <v>-11225</v>
      </c>
      <c r="K145" s="531">
        <v>4414912</v>
      </c>
      <c r="L145" s="522">
        <v>327568</v>
      </c>
      <c r="M145" s="568">
        <v>0</v>
      </c>
      <c r="N145" s="568">
        <v>0</v>
      </c>
      <c r="O145" s="531">
        <v>0</v>
      </c>
      <c r="P145" s="531">
        <v>58426651</v>
      </c>
      <c r="Q145" s="531">
        <v>58426651</v>
      </c>
      <c r="R145" s="531"/>
      <c r="S145" s="516"/>
    </row>
    <row r="146" spans="1:24">
      <c r="A146" s="491">
        <v>2018</v>
      </c>
      <c r="B146" s="491">
        <v>9</v>
      </c>
      <c r="C146" s="522">
        <v>33723307</v>
      </c>
      <c r="D146" s="531">
        <v>-3098127</v>
      </c>
      <c r="E146" s="531">
        <v>30625180</v>
      </c>
      <c r="F146" s="522">
        <v>16165440</v>
      </c>
      <c r="G146" s="531">
        <v>-1017761</v>
      </c>
      <c r="H146" s="531">
        <v>15147679</v>
      </c>
      <c r="I146" s="522">
        <v>4006148</v>
      </c>
      <c r="J146" s="531">
        <v>-115729</v>
      </c>
      <c r="K146" s="531">
        <v>3890419</v>
      </c>
      <c r="L146" s="522">
        <v>328821</v>
      </c>
      <c r="M146" s="568">
        <v>0</v>
      </c>
      <c r="N146" s="568">
        <v>0</v>
      </c>
      <c r="O146" s="531">
        <v>0</v>
      </c>
      <c r="P146" s="531">
        <v>49992099</v>
      </c>
      <c r="Q146" s="531">
        <v>49992099</v>
      </c>
      <c r="R146" s="531"/>
      <c r="S146" s="516"/>
    </row>
    <row r="147" spans="1:24">
      <c r="A147" s="491">
        <v>2018</v>
      </c>
      <c r="B147" s="491">
        <v>10</v>
      </c>
      <c r="C147" s="522">
        <v>27867934</v>
      </c>
      <c r="D147" s="531">
        <v>-1617906</v>
      </c>
      <c r="E147" s="531">
        <v>26250028</v>
      </c>
      <c r="F147" s="522">
        <v>15053909</v>
      </c>
      <c r="G147" s="531">
        <v>-556940</v>
      </c>
      <c r="H147" s="531">
        <v>14496969</v>
      </c>
      <c r="I147" s="522">
        <v>3368911</v>
      </c>
      <c r="J147" s="531">
        <v>-87286</v>
      </c>
      <c r="K147" s="531">
        <v>3281625</v>
      </c>
      <c r="L147" s="522">
        <v>330073</v>
      </c>
      <c r="M147" s="568">
        <v>0</v>
      </c>
      <c r="N147" s="568">
        <v>0</v>
      </c>
      <c r="O147" s="531">
        <v>0</v>
      </c>
      <c r="P147" s="531">
        <v>44358695</v>
      </c>
      <c r="Q147" s="531">
        <v>44358695</v>
      </c>
      <c r="R147" s="531"/>
      <c r="S147" s="516"/>
    </row>
    <row r="148" spans="1:24">
      <c r="A148" s="491">
        <v>2018</v>
      </c>
      <c r="B148" s="491">
        <v>11</v>
      </c>
      <c r="C148" s="522">
        <v>23794604</v>
      </c>
      <c r="D148" s="531">
        <v>-1001772</v>
      </c>
      <c r="E148" s="531">
        <v>22792832</v>
      </c>
      <c r="F148" s="522">
        <v>14017595</v>
      </c>
      <c r="G148" s="531">
        <v>-306994</v>
      </c>
      <c r="H148" s="531">
        <v>13710601</v>
      </c>
      <c r="I148" s="522">
        <v>2938588</v>
      </c>
      <c r="J148" s="531">
        <v>-29615</v>
      </c>
      <c r="K148" s="531">
        <v>2908973</v>
      </c>
      <c r="L148" s="522">
        <v>331326</v>
      </c>
      <c r="M148" s="568">
        <v>0</v>
      </c>
      <c r="N148" s="568">
        <v>0</v>
      </c>
      <c r="O148" s="531">
        <v>0</v>
      </c>
      <c r="P148" s="531">
        <v>39743732</v>
      </c>
      <c r="Q148" s="531">
        <v>39743732</v>
      </c>
      <c r="R148" s="531"/>
      <c r="S148" s="516"/>
    </row>
    <row r="149" spans="1:24">
      <c r="A149" s="491">
        <v>2018</v>
      </c>
      <c r="B149" s="491">
        <v>12</v>
      </c>
      <c r="C149" s="522">
        <v>25583357</v>
      </c>
      <c r="D149" s="531">
        <v>1513139</v>
      </c>
      <c r="E149" s="531">
        <v>27096496</v>
      </c>
      <c r="F149" s="522">
        <v>13985980</v>
      </c>
      <c r="G149" s="531">
        <v>828988</v>
      </c>
      <c r="H149" s="531">
        <v>14814968</v>
      </c>
      <c r="I149" s="522">
        <v>2868667</v>
      </c>
      <c r="J149" s="531">
        <v>66597</v>
      </c>
      <c r="K149" s="531">
        <v>2935264</v>
      </c>
      <c r="L149" s="522">
        <v>332578</v>
      </c>
      <c r="M149" s="568">
        <v>0</v>
      </c>
      <c r="N149" s="568">
        <v>0</v>
      </c>
      <c r="O149" s="531">
        <v>0</v>
      </c>
      <c r="P149" s="531">
        <v>45179306</v>
      </c>
      <c r="Q149" s="531">
        <v>45179306</v>
      </c>
      <c r="R149" s="531"/>
      <c r="S149" s="516"/>
    </row>
    <row r="150" spans="1:24">
      <c r="B150" s="492" t="s">
        <v>112</v>
      </c>
      <c r="C150" s="525">
        <v>344388351</v>
      </c>
      <c r="D150" s="513">
        <v>464955</v>
      </c>
      <c r="E150" s="513">
        <v>344853306</v>
      </c>
      <c r="F150" s="525">
        <v>175776553</v>
      </c>
      <c r="G150" s="513">
        <v>769656</v>
      </c>
      <c r="H150" s="531">
        <v>176546209</v>
      </c>
      <c r="I150" s="525">
        <v>42130285</v>
      </c>
      <c r="J150" s="513">
        <v>51339</v>
      </c>
      <c r="K150" s="513">
        <v>42181624</v>
      </c>
      <c r="L150" s="525">
        <v>3908275</v>
      </c>
      <c r="M150" s="531">
        <v>0</v>
      </c>
      <c r="N150" s="531">
        <v>0</v>
      </c>
      <c r="O150" s="531">
        <v>0</v>
      </c>
      <c r="P150" s="531">
        <v>567489414</v>
      </c>
      <c r="Q150" s="531">
        <v>567489414</v>
      </c>
      <c r="R150" s="531"/>
      <c r="S150" s="516"/>
    </row>
    <row r="151" spans="1:24">
      <c r="I151" s="540"/>
      <c r="R151" s="540"/>
      <c r="S151" s="516" t="s">
        <v>291</v>
      </c>
    </row>
    <row r="152" spans="1:24">
      <c r="A152" s="573">
        <v>2008</v>
      </c>
      <c r="B152" s="491" t="s">
        <v>112</v>
      </c>
      <c r="C152" s="531">
        <v>260801914.88</v>
      </c>
      <c r="D152" s="531">
        <v>1133432.3</v>
      </c>
      <c r="E152" s="531">
        <v>261935347.18000001</v>
      </c>
      <c r="F152" s="531">
        <v>135311908.94</v>
      </c>
      <c r="G152" s="531">
        <v>180766.68</v>
      </c>
      <c r="H152" s="531">
        <v>135492675.62</v>
      </c>
      <c r="I152" s="531">
        <v>39909567.75</v>
      </c>
      <c r="J152" s="531">
        <v>1664133.8</v>
      </c>
      <c r="K152" s="531">
        <v>41573701.549999997</v>
      </c>
      <c r="L152" s="531">
        <v>2544647.12</v>
      </c>
      <c r="M152" s="531">
        <v>0</v>
      </c>
      <c r="N152" s="531">
        <v>0</v>
      </c>
      <c r="O152" s="531">
        <v>0</v>
      </c>
      <c r="P152" s="531">
        <v>441546371.47000003</v>
      </c>
      <c r="Q152" s="531">
        <v>0</v>
      </c>
      <c r="R152" s="531"/>
      <c r="S152" s="516"/>
    </row>
    <row r="153" spans="1:24">
      <c r="C153" s="531"/>
      <c r="D153" s="531"/>
      <c r="E153" s="531"/>
      <c r="F153" s="531"/>
      <c r="G153" s="531"/>
      <c r="H153" s="531"/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71" t="s">
        <v>0</v>
      </c>
      <c r="T153" s="572" t="s">
        <v>1</v>
      </c>
      <c r="U153" s="572" t="s">
        <v>2</v>
      </c>
      <c r="V153" s="572" t="s">
        <v>292</v>
      </c>
      <c r="W153" s="572" t="s">
        <v>64</v>
      </c>
      <c r="X153" s="572" t="s">
        <v>34</v>
      </c>
    </row>
    <row r="154" spans="1:24">
      <c r="A154" s="491">
        <v>2009</v>
      </c>
      <c r="B154" s="491" t="s">
        <v>112</v>
      </c>
      <c r="C154" s="531">
        <v>269078809</v>
      </c>
      <c r="D154" s="531">
        <v>300432</v>
      </c>
      <c r="E154" s="531">
        <v>269379241</v>
      </c>
      <c r="F154" s="531">
        <v>134272131</v>
      </c>
      <c r="G154" s="531">
        <v>589267</v>
      </c>
      <c r="H154" s="531">
        <v>134861398</v>
      </c>
      <c r="I154" s="531">
        <v>41686383</v>
      </c>
      <c r="J154" s="531">
        <v>50211</v>
      </c>
      <c r="K154" s="531">
        <v>41736594</v>
      </c>
      <c r="L154" s="531">
        <v>2630270</v>
      </c>
      <c r="M154" s="531">
        <v>0</v>
      </c>
      <c r="N154" s="531">
        <v>0</v>
      </c>
      <c r="O154" s="531">
        <v>0</v>
      </c>
      <c r="P154" s="531">
        <v>448607503</v>
      </c>
      <c r="Q154" s="531">
        <v>0</v>
      </c>
      <c r="R154" s="491">
        <v>2007</v>
      </c>
      <c r="S154" s="516">
        <v>2091.3240000000001</v>
      </c>
      <c r="T154" s="516">
        <v>-3588.5070000000001</v>
      </c>
      <c r="U154" s="516">
        <v>1469.9639999999999</v>
      </c>
      <c r="V154" s="516">
        <v>1.804</v>
      </c>
      <c r="W154" s="516">
        <v>-1225.885</v>
      </c>
      <c r="X154" s="516">
        <v>-25.414999999999999</v>
      </c>
    </row>
    <row r="155" spans="1:24">
      <c r="A155" s="491">
        <v>2010</v>
      </c>
      <c r="B155" s="491" t="s">
        <v>112</v>
      </c>
      <c r="C155" s="531">
        <v>276133923</v>
      </c>
      <c r="D155" s="531">
        <v>328654</v>
      </c>
      <c r="E155" s="531">
        <v>276462577</v>
      </c>
      <c r="F155" s="531">
        <v>137593155</v>
      </c>
      <c r="G155" s="531">
        <v>605914</v>
      </c>
      <c r="H155" s="531">
        <v>138199069</v>
      </c>
      <c r="I155" s="531">
        <v>42138934</v>
      </c>
      <c r="J155" s="531">
        <v>51322</v>
      </c>
      <c r="K155" s="531">
        <v>42190256</v>
      </c>
      <c r="L155" s="531">
        <v>2742633</v>
      </c>
      <c r="M155" s="531">
        <v>0</v>
      </c>
      <c r="N155" s="531">
        <v>0</v>
      </c>
      <c r="O155" s="531">
        <v>0</v>
      </c>
      <c r="P155" s="531">
        <v>459594535</v>
      </c>
      <c r="Q155" s="531">
        <v>0</v>
      </c>
      <c r="R155" s="491">
        <v>2008</v>
      </c>
      <c r="S155" s="516">
        <v>-877.16499999999996</v>
      </c>
      <c r="T155" s="516">
        <v>-5231.8059999999996</v>
      </c>
      <c r="U155" s="516">
        <v>2640.9949999999999</v>
      </c>
      <c r="V155" s="516">
        <v>27.283000000000001</v>
      </c>
      <c r="W155" s="516">
        <v>-14282.116</v>
      </c>
      <c r="X155" s="516">
        <v>-3440.6930000000002</v>
      </c>
    </row>
    <row r="156" spans="1:24">
      <c r="A156" s="491">
        <v>2011</v>
      </c>
      <c r="B156" s="491" t="s">
        <v>112</v>
      </c>
      <c r="C156" s="531">
        <v>285599353</v>
      </c>
      <c r="D156" s="531">
        <v>324277</v>
      </c>
      <c r="E156" s="531">
        <v>285923630</v>
      </c>
      <c r="F156" s="531">
        <v>143005859</v>
      </c>
      <c r="G156" s="531">
        <v>611717</v>
      </c>
      <c r="H156" s="531">
        <v>143617576</v>
      </c>
      <c r="I156" s="531">
        <v>42428660</v>
      </c>
      <c r="J156" s="531">
        <v>50027</v>
      </c>
      <c r="K156" s="531">
        <v>42478687</v>
      </c>
      <c r="L156" s="531">
        <v>2861435</v>
      </c>
      <c r="M156" s="531">
        <v>0</v>
      </c>
      <c r="N156" s="531">
        <v>0</v>
      </c>
      <c r="O156" s="531">
        <v>0</v>
      </c>
      <c r="P156" s="531">
        <v>474881328</v>
      </c>
      <c r="Q156" s="531">
        <v>0</v>
      </c>
      <c r="R156" s="491">
        <v>2009</v>
      </c>
      <c r="S156" s="516">
        <v>-2860.895</v>
      </c>
      <c r="T156" s="516">
        <v>-6742.7749999999996</v>
      </c>
      <c r="U156" s="516">
        <v>2860.7249999999999</v>
      </c>
      <c r="V156" s="516">
        <v>54.81</v>
      </c>
      <c r="W156" s="516">
        <v>-14963.064</v>
      </c>
      <c r="X156" s="516">
        <v>-6688.1350000000002</v>
      </c>
    </row>
    <row r="157" spans="1:24">
      <c r="A157" s="491">
        <v>2012</v>
      </c>
      <c r="B157" s="491" t="s">
        <v>112</v>
      </c>
      <c r="C157" s="531">
        <v>293532427</v>
      </c>
      <c r="D157" s="531">
        <v>333611</v>
      </c>
      <c r="E157" s="531">
        <v>293866038</v>
      </c>
      <c r="F157" s="531">
        <v>147333897</v>
      </c>
      <c r="G157" s="531">
        <v>628488</v>
      </c>
      <c r="H157" s="531">
        <v>147962385</v>
      </c>
      <c r="I157" s="531">
        <v>42332996</v>
      </c>
      <c r="J157" s="531">
        <v>50322</v>
      </c>
      <c r="K157" s="531">
        <v>42383318</v>
      </c>
      <c r="L157" s="531">
        <v>2986844</v>
      </c>
      <c r="M157" s="531">
        <v>0</v>
      </c>
      <c r="N157" s="531">
        <v>0</v>
      </c>
      <c r="O157" s="531">
        <v>0</v>
      </c>
      <c r="P157" s="531">
        <v>487198585</v>
      </c>
      <c r="Q157" s="531">
        <v>0</v>
      </c>
      <c r="R157" s="491">
        <v>2010</v>
      </c>
      <c r="S157" s="516">
        <v>-3608.47</v>
      </c>
      <c r="T157" s="516">
        <v>-7594.7569999999996</v>
      </c>
      <c r="U157" s="516">
        <v>3474.7629999999999</v>
      </c>
      <c r="V157" s="516">
        <v>85.222999999999999</v>
      </c>
      <c r="W157" s="516">
        <v>-16374.288</v>
      </c>
      <c r="X157" s="516">
        <v>-7643.241</v>
      </c>
    </row>
    <row r="158" spans="1:24">
      <c r="A158" s="491">
        <v>2013</v>
      </c>
      <c r="B158" s="491" t="s">
        <v>112</v>
      </c>
      <c r="C158" s="531">
        <v>301518696</v>
      </c>
      <c r="D158" s="531">
        <v>347582</v>
      </c>
      <c r="E158" s="531">
        <v>301866278</v>
      </c>
      <c r="F158" s="531">
        <v>151472321</v>
      </c>
      <c r="G158" s="531">
        <v>644009</v>
      </c>
      <c r="H158" s="531">
        <v>152116330</v>
      </c>
      <c r="I158" s="531">
        <v>42210036</v>
      </c>
      <c r="J158" s="531">
        <v>49833</v>
      </c>
      <c r="K158" s="531">
        <v>42259869</v>
      </c>
      <c r="L158" s="531">
        <v>3119829</v>
      </c>
      <c r="M158" s="531">
        <v>0</v>
      </c>
      <c r="N158" s="531">
        <v>0</v>
      </c>
      <c r="O158" s="531">
        <v>0</v>
      </c>
      <c r="P158" s="531">
        <v>499362306</v>
      </c>
      <c r="Q158" s="531">
        <v>0</v>
      </c>
      <c r="R158" s="491">
        <v>2011</v>
      </c>
      <c r="S158" s="516">
        <v>-546.67399999999998</v>
      </c>
      <c r="T158" s="516">
        <v>-6778.7030000000004</v>
      </c>
      <c r="U158" s="516">
        <v>3645.6819999999998</v>
      </c>
      <c r="V158" s="516">
        <v>115.155</v>
      </c>
      <c r="W158" s="516">
        <v>-17435.898000000001</v>
      </c>
      <c r="X158" s="516">
        <v>-3564.54</v>
      </c>
    </row>
    <row r="159" spans="1:24">
      <c r="C159" s="531"/>
      <c r="D159" s="531"/>
      <c r="E159" s="531"/>
      <c r="F159" s="531"/>
      <c r="G159" s="531"/>
      <c r="H159" s="531"/>
      <c r="I159" s="531"/>
      <c r="J159" s="531"/>
      <c r="K159" s="531"/>
      <c r="L159" s="531"/>
      <c r="M159" s="531"/>
      <c r="N159" s="531"/>
      <c r="O159" s="531"/>
      <c r="P159" s="531"/>
      <c r="Q159" s="531"/>
      <c r="R159" s="491">
        <v>2012</v>
      </c>
      <c r="S159" s="516">
        <v>649.97900000000004</v>
      </c>
      <c r="T159" s="516">
        <v>-5798.3720000000003</v>
      </c>
      <c r="U159" s="516">
        <v>3843.201</v>
      </c>
      <c r="V159" s="516">
        <v>146.751</v>
      </c>
      <c r="W159" s="516">
        <v>-18551.499</v>
      </c>
      <c r="X159" s="516">
        <v>-1158.441</v>
      </c>
    </row>
    <row r="160" spans="1:24">
      <c r="A160" s="491">
        <v>2014</v>
      </c>
      <c r="B160" s="491" t="s">
        <v>112</v>
      </c>
      <c r="C160" s="531">
        <v>308545815</v>
      </c>
      <c r="D160" s="531">
        <v>413114</v>
      </c>
      <c r="E160" s="531">
        <v>308958929</v>
      </c>
      <c r="F160" s="531">
        <v>155401624</v>
      </c>
      <c r="G160" s="531">
        <v>691783</v>
      </c>
      <c r="H160" s="531">
        <v>156093407</v>
      </c>
      <c r="I160" s="531">
        <v>42122403</v>
      </c>
      <c r="J160" s="531">
        <v>52011</v>
      </c>
      <c r="K160" s="531">
        <v>42174414</v>
      </c>
      <c r="L160" s="531">
        <v>3260681</v>
      </c>
      <c r="M160" s="531">
        <v>0</v>
      </c>
      <c r="N160" s="531">
        <v>0</v>
      </c>
      <c r="O160" s="531">
        <v>0</v>
      </c>
      <c r="P160" s="531">
        <v>510487431</v>
      </c>
      <c r="Q160" s="531">
        <v>0</v>
      </c>
      <c r="R160" s="491">
        <v>2013</v>
      </c>
      <c r="S160" s="516">
        <v>2983.7440000000001</v>
      </c>
      <c r="T160" s="516">
        <v>-4725.5839999999998</v>
      </c>
      <c r="U160" s="516">
        <v>4054.538</v>
      </c>
      <c r="V160" s="516">
        <v>180.03700000000001</v>
      </c>
      <c r="W160" s="516">
        <v>-18643.444</v>
      </c>
      <c r="X160" s="516">
        <v>2492.7350000000001</v>
      </c>
    </row>
    <row r="161" spans="1:24">
      <c r="A161" s="491">
        <v>2015</v>
      </c>
      <c r="B161" s="491" t="s">
        <v>112</v>
      </c>
      <c r="C161" s="531">
        <v>315808210</v>
      </c>
      <c r="D161" s="531">
        <v>367755</v>
      </c>
      <c r="E161" s="531">
        <v>316175965</v>
      </c>
      <c r="F161" s="531">
        <v>159269239</v>
      </c>
      <c r="G161" s="531">
        <v>678795</v>
      </c>
      <c r="H161" s="531">
        <v>159948034</v>
      </c>
      <c r="I161" s="531">
        <v>41999779</v>
      </c>
      <c r="J161" s="531">
        <v>50925</v>
      </c>
      <c r="K161" s="531">
        <v>42050704</v>
      </c>
      <c r="L161" s="531">
        <v>3409189</v>
      </c>
      <c r="M161" s="531">
        <v>0</v>
      </c>
      <c r="N161" s="531">
        <v>0</v>
      </c>
      <c r="O161" s="531">
        <v>0</v>
      </c>
      <c r="P161" s="531">
        <v>521583892</v>
      </c>
      <c r="Q161" s="531">
        <v>0</v>
      </c>
      <c r="R161" s="491">
        <v>2014</v>
      </c>
      <c r="S161" s="516">
        <v>6012.0820000000003</v>
      </c>
      <c r="T161" s="516">
        <v>-2950.4079999999999</v>
      </c>
      <c r="U161" s="516">
        <v>4183.2349999999997</v>
      </c>
      <c r="V161" s="516">
        <v>214.95599999999999</v>
      </c>
      <c r="W161" s="516">
        <v>-18829.513999999999</v>
      </c>
      <c r="X161" s="516">
        <v>7459.8649999999998</v>
      </c>
    </row>
    <row r="162" spans="1:24">
      <c r="A162" s="491">
        <v>2016</v>
      </c>
      <c r="B162" s="491" t="s">
        <v>112</v>
      </c>
      <c r="C162" s="531">
        <v>324528177</v>
      </c>
      <c r="D162" s="531">
        <v>367256</v>
      </c>
      <c r="E162" s="531">
        <v>324895433</v>
      </c>
      <c r="F162" s="531">
        <v>164115732</v>
      </c>
      <c r="G162" s="531">
        <v>691314</v>
      </c>
      <c r="H162" s="531">
        <v>164807046</v>
      </c>
      <c r="I162" s="531">
        <v>41863640</v>
      </c>
      <c r="J162" s="531">
        <v>51128</v>
      </c>
      <c r="K162" s="531">
        <v>41914768</v>
      </c>
      <c r="L162" s="531">
        <v>3566286</v>
      </c>
      <c r="M162" s="531">
        <v>0</v>
      </c>
      <c r="N162" s="531">
        <v>0</v>
      </c>
      <c r="O162" s="531">
        <v>0</v>
      </c>
      <c r="P162" s="531">
        <v>535183533</v>
      </c>
      <c r="Q162" s="531">
        <v>0</v>
      </c>
      <c r="R162" s="491">
        <v>2015</v>
      </c>
      <c r="S162" s="516">
        <v>7547.44</v>
      </c>
      <c r="T162" s="516">
        <v>-1878.135</v>
      </c>
      <c r="U162" s="516">
        <v>4020.0279999999998</v>
      </c>
      <c r="V162" s="516">
        <v>251.678</v>
      </c>
      <c r="W162" s="516">
        <v>-19030.516</v>
      </c>
      <c r="X162" s="516">
        <v>9941.0110000000004</v>
      </c>
    </row>
    <row r="163" spans="1:24">
      <c r="A163" s="491">
        <v>2017</v>
      </c>
      <c r="B163" s="491" t="s">
        <v>112</v>
      </c>
      <c r="C163" s="531">
        <v>334408289</v>
      </c>
      <c r="D163" s="531">
        <v>380053</v>
      </c>
      <c r="E163" s="531">
        <v>334788342</v>
      </c>
      <c r="F163" s="531">
        <v>169724592</v>
      </c>
      <c r="G163" s="531">
        <v>713265</v>
      </c>
      <c r="H163" s="531">
        <v>170437857</v>
      </c>
      <c r="I163" s="531">
        <v>41873455</v>
      </c>
      <c r="J163" s="531">
        <v>52029</v>
      </c>
      <c r="K163" s="531">
        <v>41925484</v>
      </c>
      <c r="L163" s="531">
        <v>3732514</v>
      </c>
      <c r="M163" s="531">
        <v>0</v>
      </c>
      <c r="N163" s="531">
        <v>0</v>
      </c>
      <c r="O163" s="531">
        <v>0</v>
      </c>
      <c r="P163" s="531">
        <v>550884197</v>
      </c>
      <c r="Q163" s="531">
        <v>0</v>
      </c>
    </row>
    <row r="164" spans="1:24">
      <c r="A164" s="491">
        <v>2018</v>
      </c>
      <c r="B164" s="491" t="s">
        <v>112</v>
      </c>
      <c r="C164" s="531">
        <v>344388351</v>
      </c>
      <c r="D164" s="531">
        <v>464955</v>
      </c>
      <c r="E164" s="531">
        <v>344853306</v>
      </c>
      <c r="F164" s="531">
        <v>175776553</v>
      </c>
      <c r="G164" s="531">
        <v>769656</v>
      </c>
      <c r="H164" s="531">
        <v>176546209</v>
      </c>
      <c r="I164" s="531">
        <v>42130285</v>
      </c>
      <c r="J164" s="531">
        <v>51339</v>
      </c>
      <c r="K164" s="531">
        <v>42181624</v>
      </c>
      <c r="L164" s="531">
        <v>3908275</v>
      </c>
      <c r="M164" s="531">
        <v>0</v>
      </c>
      <c r="N164" s="531">
        <v>0</v>
      </c>
      <c r="O164" s="531">
        <v>0</v>
      </c>
      <c r="P164" s="531">
        <v>567489414</v>
      </c>
      <c r="Q164" s="531">
        <v>0</v>
      </c>
      <c r="R164" s="531"/>
      <c r="S164" s="516"/>
    </row>
    <row r="165" spans="1:24">
      <c r="B165" s="541"/>
      <c r="C165" s="531"/>
      <c r="D165" s="531"/>
      <c r="E165" s="531"/>
      <c r="F165" s="531"/>
      <c r="G165" s="531"/>
      <c r="H165" s="531"/>
      <c r="I165" s="531"/>
      <c r="J165" s="531"/>
      <c r="K165" s="531"/>
      <c r="L165" s="531"/>
      <c r="M165" s="531"/>
      <c r="N165" s="531"/>
      <c r="O165" s="531"/>
      <c r="P165" s="531"/>
      <c r="Q165" s="531"/>
      <c r="R165" s="531"/>
    </row>
    <row r="166" spans="1:24">
      <c r="L166" s="491">
        <v>-17079</v>
      </c>
      <c r="M166" s="491">
        <v>609984</v>
      </c>
      <c r="N166" s="491">
        <v>35822</v>
      </c>
      <c r="O166" s="491">
        <v>645806</v>
      </c>
      <c r="P166" s="491">
        <v>4537204</v>
      </c>
      <c r="Q166" s="491">
        <v>3891398</v>
      </c>
    </row>
    <row r="168" spans="1:24">
      <c r="L168" s="491">
        <v>-26794</v>
      </c>
      <c r="M168" s="491">
        <v>1308422</v>
      </c>
      <c r="N168" s="491">
        <v>-879288</v>
      </c>
      <c r="O168" s="491">
        <v>429134</v>
      </c>
      <c r="P168" s="491">
        <v>6580341</v>
      </c>
      <c r="Q168" s="491">
        <v>6151207</v>
      </c>
    </row>
    <row r="169" spans="1:24">
      <c r="L169" s="491">
        <v>-17468</v>
      </c>
      <c r="M169" s="491">
        <v>-5371490</v>
      </c>
      <c r="N169" s="491">
        <v>-781631</v>
      </c>
      <c r="O169" s="491">
        <v>-6153121</v>
      </c>
      <c r="P169" s="491">
        <v>-2361838</v>
      </c>
      <c r="Q169" s="491">
        <v>3791283</v>
      </c>
    </row>
    <row r="170" spans="1:24">
      <c r="L170" s="491">
        <v>-6115</v>
      </c>
      <c r="M170" s="491">
        <v>-9020602</v>
      </c>
      <c r="N170" s="491">
        <v>-932740</v>
      </c>
      <c r="O170" s="491">
        <v>-9953342</v>
      </c>
      <c r="P170" s="491">
        <v>-11886039</v>
      </c>
      <c r="Q170" s="491">
        <v>-1932697</v>
      </c>
    </row>
    <row r="171" spans="1:24">
      <c r="L171" s="491">
        <v>8159</v>
      </c>
      <c r="M171" s="491">
        <v>-9857210</v>
      </c>
      <c r="N171" s="491">
        <v>-1028363</v>
      </c>
      <c r="O171" s="491">
        <v>-10885573</v>
      </c>
      <c r="P171" s="491">
        <v>-14620497</v>
      </c>
      <c r="Q171" s="491">
        <v>-3734924</v>
      </c>
    </row>
    <row r="172" spans="1:24">
      <c r="L172" s="491">
        <v>18714</v>
      </c>
      <c r="M172" s="491">
        <v>-10173054</v>
      </c>
      <c r="N172" s="491">
        <v>-1067847</v>
      </c>
      <c r="O172" s="491">
        <v>-11240901</v>
      </c>
      <c r="P172" s="491">
        <v>-13187117</v>
      </c>
      <c r="Q172" s="491">
        <v>-1946216</v>
      </c>
    </row>
    <row r="174" spans="1:24">
      <c r="L174" s="491">
        <v>30933</v>
      </c>
      <c r="M174" s="491">
        <v>-10387561</v>
      </c>
      <c r="N174" s="491">
        <v>-1094446</v>
      </c>
      <c r="O174" s="491">
        <v>-11482007</v>
      </c>
      <c r="P174" s="491">
        <v>-10904804</v>
      </c>
      <c r="Q174" s="491">
        <v>577203</v>
      </c>
    </row>
    <row r="175" spans="1:24">
      <c r="L175" s="491">
        <v>44842</v>
      </c>
      <c r="M175" s="491">
        <v>-11320449</v>
      </c>
      <c r="N175" s="491">
        <v>-1194724</v>
      </c>
      <c r="O175" s="491">
        <v>-12515173</v>
      </c>
      <c r="P175" s="491">
        <v>-10223750</v>
      </c>
      <c r="Q175" s="491">
        <v>2291423</v>
      </c>
    </row>
    <row r="176" spans="1:24">
      <c r="L176" s="491">
        <v>60384</v>
      </c>
      <c r="M176" s="491">
        <v>-11164820</v>
      </c>
      <c r="N176" s="491">
        <v>-1165470</v>
      </c>
      <c r="O176" s="491">
        <v>-12330290</v>
      </c>
      <c r="P176" s="491">
        <v>-5848242</v>
      </c>
      <c r="Q176" s="491">
        <v>6482048</v>
      </c>
    </row>
    <row r="177" spans="12:17">
      <c r="L177" s="491">
        <v>77729</v>
      </c>
      <c r="M177" s="491">
        <v>-10762253</v>
      </c>
      <c r="N177" s="491">
        <v>-1107975</v>
      </c>
      <c r="O177" s="491">
        <v>-11870228</v>
      </c>
      <c r="P177" s="491">
        <v>-3977721</v>
      </c>
      <c r="Q177" s="491">
        <v>7892507</v>
      </c>
    </row>
    <row r="180" spans="12:17">
      <c r="L180" s="491">
        <v>35053</v>
      </c>
      <c r="M180" s="491">
        <v>269740</v>
      </c>
      <c r="N180" s="491">
        <v>26747</v>
      </c>
      <c r="O180" s="491">
        <v>296487</v>
      </c>
      <c r="P180" s="491">
        <v>3543281</v>
      </c>
    </row>
    <row r="181" spans="12:17">
      <c r="L181" s="491">
        <v>35176</v>
      </c>
      <c r="M181" s="491">
        <v>273099</v>
      </c>
      <c r="N181" s="491">
        <v>27902</v>
      </c>
      <c r="O181" s="491">
        <v>301001</v>
      </c>
      <c r="P181" s="491">
        <v>4191135</v>
      </c>
    </row>
    <row r="182" spans="12:17">
      <c r="L182" s="491">
        <v>35282</v>
      </c>
      <c r="M182" s="491">
        <v>254782</v>
      </c>
      <c r="N182" s="491">
        <v>26147</v>
      </c>
      <c r="O182" s="491">
        <v>280929</v>
      </c>
      <c r="P182" s="491">
        <v>4144680</v>
      </c>
    </row>
    <row r="183" spans="12:17">
      <c r="L183" s="491">
        <v>35415</v>
      </c>
      <c r="M183" s="491">
        <v>256857</v>
      </c>
      <c r="N183" s="491">
        <v>24404</v>
      </c>
      <c r="O183" s="491">
        <v>281261</v>
      </c>
      <c r="P183" s="491">
        <v>2513607</v>
      </c>
    </row>
    <row r="184" spans="12:17">
      <c r="L184" s="491">
        <v>140926</v>
      </c>
      <c r="M184" s="491">
        <v>1054478</v>
      </c>
      <c r="N184" s="491">
        <v>105200</v>
      </c>
      <c r="O184" s="491">
        <v>1159678</v>
      </c>
      <c r="P184" s="491">
        <v>14392703</v>
      </c>
    </row>
  </sheetData>
  <pageMargins left="0.25" right="0.25" top="0.67" bottom="0.5" header="0.25" footer="0.25"/>
  <pageSetup scale="22" orientation="landscape" verticalDpi="355" r:id="rId1"/>
  <headerFooter alignWithMargins="0">
    <oddHeader>&amp;C&amp;"Arial,Bold"&amp;16B2006 Base Revenue vs. 2005 Revised&amp;R&amp;D</oddHeader>
  </headerFooter>
  <rowBreaks count="1" manualBreakCount="1">
    <brk id="8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FF00"/>
  </sheetPr>
  <dimension ref="A1:Q295"/>
  <sheetViews>
    <sheetView zoomScale="80" zoomScaleNormal="80" workbookViewId="0">
      <pane xSplit="2" ySplit="8" topLeftCell="C9" activePane="bottomRight" state="frozen"/>
      <selection activeCell="C6" sqref="C6"/>
      <selection pane="topRight" activeCell="C6" sqref="C6"/>
      <selection pane="bottomLeft" activeCell="C6" sqref="C6"/>
      <selection pane="bottomRight" activeCell="C9" sqref="C9"/>
    </sheetView>
  </sheetViews>
  <sheetFormatPr defaultColWidth="9.140625" defaultRowHeight="12.75"/>
  <cols>
    <col min="1" max="1" width="23.140625" style="484" bestFit="1" customWidth="1"/>
    <col min="2" max="2" width="17.7109375" style="484" bestFit="1" customWidth="1"/>
    <col min="3" max="3" width="16.5703125" style="484" bestFit="1" customWidth="1"/>
    <col min="4" max="4" width="16.140625" style="484" bestFit="1" customWidth="1"/>
    <col min="5" max="6" width="16.5703125" style="484" bestFit="1" customWidth="1"/>
    <col min="7" max="7" width="14.5703125" style="484" bestFit="1" customWidth="1"/>
    <col min="8" max="9" width="16.5703125" style="484" bestFit="1" customWidth="1"/>
    <col min="10" max="10" width="14" style="484" bestFit="1" customWidth="1"/>
    <col min="11" max="11" width="16.5703125" style="484" bestFit="1" customWidth="1"/>
    <col min="12" max="12" width="22.28515625" style="484" bestFit="1" customWidth="1"/>
    <col min="13" max="15" width="15" style="484" bestFit="1" customWidth="1"/>
    <col min="16" max="16" width="17.7109375" style="484" bestFit="1" customWidth="1"/>
    <col min="17" max="17" width="13.28515625" style="484" bestFit="1" customWidth="1"/>
    <col min="18" max="16384" width="9.140625" style="484"/>
  </cols>
  <sheetData>
    <row r="1" spans="1:17">
      <c r="A1" s="484" t="s">
        <v>22</v>
      </c>
      <c r="B1" s="484" t="s">
        <v>165</v>
      </c>
    </row>
    <row r="2" spans="1:17">
      <c r="A2" s="484" t="s">
        <v>24</v>
      </c>
      <c r="B2" s="484" t="s">
        <v>166</v>
      </c>
    </row>
    <row r="3" spans="1:17">
      <c r="A3" s="484" t="s">
        <v>23</v>
      </c>
      <c r="B3" s="484" t="s">
        <v>21</v>
      </c>
    </row>
    <row r="4" spans="1:17">
      <c r="A4" s="484" t="s">
        <v>25</v>
      </c>
      <c r="B4" s="484" t="s">
        <v>167</v>
      </c>
    </row>
    <row r="7" spans="1:17">
      <c r="C7" s="485" t="s">
        <v>26</v>
      </c>
      <c r="D7" s="485" t="s">
        <v>26</v>
      </c>
      <c r="E7" s="485" t="s">
        <v>26</v>
      </c>
      <c r="F7" s="484" t="s">
        <v>1</v>
      </c>
      <c r="G7" s="484" t="s">
        <v>1</v>
      </c>
      <c r="H7" s="484" t="s">
        <v>1</v>
      </c>
      <c r="I7" s="484" t="s">
        <v>2</v>
      </c>
      <c r="J7" s="484" t="s">
        <v>2</v>
      </c>
      <c r="K7" s="484" t="s">
        <v>2</v>
      </c>
      <c r="L7" s="484" t="s">
        <v>174</v>
      </c>
      <c r="M7" s="485" t="s">
        <v>76</v>
      </c>
      <c r="N7" s="485" t="s">
        <v>175</v>
      </c>
      <c r="O7" s="485" t="s">
        <v>64</v>
      </c>
      <c r="P7" s="485" t="s">
        <v>176</v>
      </c>
      <c r="Q7" s="484" t="s">
        <v>34</v>
      </c>
    </row>
    <row r="8" spans="1:17">
      <c r="C8" s="484" t="s">
        <v>220</v>
      </c>
      <c r="D8" s="485" t="s">
        <v>221</v>
      </c>
      <c r="E8" s="485" t="s">
        <v>222</v>
      </c>
      <c r="F8" s="484" t="s">
        <v>220</v>
      </c>
      <c r="G8" s="485" t="s">
        <v>221</v>
      </c>
      <c r="H8" s="485" t="s">
        <v>222</v>
      </c>
      <c r="I8" s="484" t="s">
        <v>220</v>
      </c>
      <c r="J8" s="485" t="s">
        <v>221</v>
      </c>
      <c r="K8" s="485" t="s">
        <v>222</v>
      </c>
      <c r="L8" s="485" t="s">
        <v>222</v>
      </c>
      <c r="M8" s="485" t="s">
        <v>222</v>
      </c>
      <c r="N8" s="485" t="s">
        <v>222</v>
      </c>
      <c r="O8" s="485" t="s">
        <v>222</v>
      </c>
      <c r="P8" s="485" t="s">
        <v>222</v>
      </c>
      <c r="Q8" s="485" t="s">
        <v>223</v>
      </c>
    </row>
    <row r="9" spans="1:17">
      <c r="A9" s="574">
        <v>2009</v>
      </c>
      <c r="B9" s="486" t="s">
        <v>6</v>
      </c>
      <c r="C9" s="487">
        <v>0</v>
      </c>
      <c r="D9" s="487">
        <v>0</v>
      </c>
      <c r="E9" s="487">
        <v>0</v>
      </c>
      <c r="F9" s="487">
        <v>0</v>
      </c>
      <c r="G9" s="487">
        <v>0</v>
      </c>
      <c r="H9" s="487">
        <v>0</v>
      </c>
      <c r="I9" s="487">
        <v>0</v>
      </c>
      <c r="J9" s="487">
        <v>0</v>
      </c>
      <c r="K9" s="487">
        <v>0</v>
      </c>
      <c r="L9" s="487">
        <v>0</v>
      </c>
      <c r="M9" s="487">
        <v>0</v>
      </c>
      <c r="N9" s="487">
        <v>0</v>
      </c>
      <c r="O9" s="487">
        <v>0</v>
      </c>
      <c r="P9" s="487">
        <v>0</v>
      </c>
      <c r="Q9" s="487">
        <v>0</v>
      </c>
    </row>
    <row r="10" spans="1:17">
      <c r="A10" s="486">
        <v>2009</v>
      </c>
      <c r="B10" s="486" t="s">
        <v>7</v>
      </c>
      <c r="C10" s="487">
        <v>0</v>
      </c>
      <c r="D10" s="487">
        <v>0</v>
      </c>
      <c r="E10" s="487">
        <v>0</v>
      </c>
      <c r="F10" s="487">
        <v>0</v>
      </c>
      <c r="G10" s="487">
        <v>0</v>
      </c>
      <c r="H10" s="487">
        <v>0</v>
      </c>
      <c r="I10" s="487">
        <v>0</v>
      </c>
      <c r="J10" s="487">
        <v>0</v>
      </c>
      <c r="K10" s="487">
        <v>0</v>
      </c>
      <c r="L10" s="487">
        <v>0</v>
      </c>
      <c r="M10" s="487">
        <v>0</v>
      </c>
      <c r="N10" s="487">
        <v>0</v>
      </c>
      <c r="O10" s="487">
        <v>0</v>
      </c>
      <c r="P10" s="487">
        <v>0</v>
      </c>
      <c r="Q10" s="487">
        <v>0</v>
      </c>
    </row>
    <row r="11" spans="1:17">
      <c r="A11" s="486">
        <v>2009</v>
      </c>
      <c r="B11" s="486" t="s">
        <v>8</v>
      </c>
      <c r="C11" s="487">
        <v>0</v>
      </c>
      <c r="D11" s="487">
        <v>0</v>
      </c>
      <c r="E11" s="487">
        <v>0</v>
      </c>
      <c r="F11" s="487">
        <v>0</v>
      </c>
      <c r="G11" s="487">
        <v>0</v>
      </c>
      <c r="H11" s="487">
        <v>0</v>
      </c>
      <c r="I11" s="487">
        <v>0</v>
      </c>
      <c r="J11" s="487">
        <v>0</v>
      </c>
      <c r="K11" s="487">
        <v>0</v>
      </c>
      <c r="L11" s="487">
        <v>0</v>
      </c>
      <c r="M11" s="487">
        <v>0</v>
      </c>
      <c r="N11" s="487">
        <v>0</v>
      </c>
      <c r="O11" s="487">
        <v>0</v>
      </c>
      <c r="P11" s="487">
        <v>0</v>
      </c>
      <c r="Q11" s="487">
        <v>0</v>
      </c>
    </row>
    <row r="12" spans="1:17">
      <c r="A12" s="486">
        <v>2009</v>
      </c>
      <c r="B12" s="486" t="s">
        <v>9</v>
      </c>
      <c r="C12" s="487">
        <v>0</v>
      </c>
      <c r="D12" s="487">
        <v>0</v>
      </c>
      <c r="E12" s="487">
        <v>0</v>
      </c>
      <c r="F12" s="487">
        <v>0</v>
      </c>
      <c r="G12" s="487">
        <v>0</v>
      </c>
      <c r="H12" s="487">
        <v>0</v>
      </c>
      <c r="I12" s="487">
        <v>0</v>
      </c>
      <c r="J12" s="487">
        <v>0</v>
      </c>
      <c r="K12" s="487">
        <v>0</v>
      </c>
      <c r="L12" s="487">
        <v>0</v>
      </c>
      <c r="M12" s="487">
        <v>0</v>
      </c>
      <c r="N12" s="487">
        <v>0</v>
      </c>
      <c r="O12" s="487">
        <v>0</v>
      </c>
      <c r="P12" s="487">
        <v>0</v>
      </c>
      <c r="Q12" s="487">
        <v>0</v>
      </c>
    </row>
    <row r="13" spans="1:17">
      <c r="A13" s="486">
        <v>2009</v>
      </c>
      <c r="B13" s="486" t="s">
        <v>10</v>
      </c>
      <c r="C13" s="487">
        <v>0</v>
      </c>
      <c r="D13" s="487">
        <v>0</v>
      </c>
      <c r="E13" s="487">
        <v>0</v>
      </c>
      <c r="F13" s="487">
        <v>0</v>
      </c>
      <c r="G13" s="487">
        <v>0</v>
      </c>
      <c r="H13" s="487">
        <v>0</v>
      </c>
      <c r="I13" s="487">
        <v>0</v>
      </c>
      <c r="J13" s="487">
        <v>0</v>
      </c>
      <c r="K13" s="487">
        <v>0</v>
      </c>
      <c r="L13" s="487">
        <v>0</v>
      </c>
      <c r="M13" s="487">
        <v>0</v>
      </c>
      <c r="N13" s="487">
        <v>0</v>
      </c>
      <c r="O13" s="487">
        <v>0</v>
      </c>
      <c r="P13" s="487">
        <v>0</v>
      </c>
      <c r="Q13" s="487">
        <v>0</v>
      </c>
    </row>
    <row r="14" spans="1:17">
      <c r="A14" s="486">
        <v>2009</v>
      </c>
      <c r="B14" s="486" t="s">
        <v>11</v>
      </c>
      <c r="C14" s="487">
        <v>0</v>
      </c>
      <c r="D14" s="487">
        <v>0</v>
      </c>
      <c r="E14" s="487">
        <v>0</v>
      </c>
      <c r="F14" s="487">
        <v>0</v>
      </c>
      <c r="G14" s="487">
        <v>0</v>
      </c>
      <c r="H14" s="487">
        <v>0</v>
      </c>
      <c r="I14" s="487">
        <v>0</v>
      </c>
      <c r="J14" s="487">
        <v>0</v>
      </c>
      <c r="K14" s="487">
        <v>0</v>
      </c>
      <c r="L14" s="487">
        <v>0</v>
      </c>
      <c r="M14" s="487">
        <v>0</v>
      </c>
      <c r="N14" s="487">
        <v>0</v>
      </c>
      <c r="O14" s="487">
        <v>0</v>
      </c>
      <c r="P14" s="487">
        <v>0</v>
      </c>
      <c r="Q14" s="487">
        <v>0</v>
      </c>
    </row>
    <row r="15" spans="1:17">
      <c r="A15" s="484">
        <v>2009</v>
      </c>
      <c r="B15" s="484" t="s">
        <v>12</v>
      </c>
      <c r="C15" s="488">
        <v>0</v>
      </c>
      <c r="D15" s="488">
        <v>0</v>
      </c>
      <c r="E15" s="488">
        <v>0</v>
      </c>
      <c r="F15" s="488">
        <v>0</v>
      </c>
      <c r="G15" s="488">
        <v>0</v>
      </c>
      <c r="H15" s="488">
        <v>0</v>
      </c>
      <c r="I15" s="488">
        <v>0</v>
      </c>
      <c r="J15" s="488">
        <v>0</v>
      </c>
      <c r="K15" s="488">
        <v>0</v>
      </c>
      <c r="L15" s="488">
        <v>0</v>
      </c>
      <c r="M15" s="488">
        <v>0</v>
      </c>
      <c r="N15" s="488">
        <v>0</v>
      </c>
      <c r="O15" s="488">
        <v>0</v>
      </c>
      <c r="P15" s="488">
        <v>0</v>
      </c>
      <c r="Q15" s="488">
        <v>0</v>
      </c>
    </row>
    <row r="16" spans="1:17">
      <c r="A16" s="484">
        <v>2009</v>
      </c>
      <c r="B16" s="484" t="s">
        <v>13</v>
      </c>
      <c r="C16" s="488">
        <v>0</v>
      </c>
      <c r="D16" s="488">
        <v>0</v>
      </c>
      <c r="E16" s="488">
        <v>0</v>
      </c>
      <c r="F16" s="488">
        <v>0</v>
      </c>
      <c r="G16" s="488">
        <v>0</v>
      </c>
      <c r="H16" s="488">
        <v>0</v>
      </c>
      <c r="I16" s="488">
        <v>0</v>
      </c>
      <c r="J16" s="488">
        <v>0</v>
      </c>
      <c r="K16" s="488">
        <v>0</v>
      </c>
      <c r="L16" s="488">
        <v>0</v>
      </c>
      <c r="M16" s="488">
        <v>0</v>
      </c>
      <c r="N16" s="488">
        <v>0</v>
      </c>
      <c r="O16" s="488">
        <v>0</v>
      </c>
      <c r="P16" s="488">
        <v>0</v>
      </c>
      <c r="Q16" s="488">
        <v>0</v>
      </c>
    </row>
    <row r="17" spans="1:17">
      <c r="A17" s="484">
        <v>2009</v>
      </c>
      <c r="B17" s="484" t="s">
        <v>14</v>
      </c>
      <c r="C17" s="488">
        <v>0</v>
      </c>
      <c r="D17" s="488">
        <v>0</v>
      </c>
      <c r="E17" s="488">
        <v>0</v>
      </c>
      <c r="F17" s="488">
        <v>0</v>
      </c>
      <c r="G17" s="488">
        <v>0</v>
      </c>
      <c r="H17" s="488">
        <v>0</v>
      </c>
      <c r="I17" s="488">
        <v>0</v>
      </c>
      <c r="J17" s="488">
        <v>0</v>
      </c>
      <c r="K17" s="488">
        <v>0</v>
      </c>
      <c r="L17" s="488">
        <v>0</v>
      </c>
      <c r="M17" s="488">
        <v>0</v>
      </c>
      <c r="N17" s="488">
        <v>0</v>
      </c>
      <c r="O17" s="488">
        <v>0</v>
      </c>
      <c r="P17" s="488">
        <v>0</v>
      </c>
      <c r="Q17" s="488">
        <v>0</v>
      </c>
    </row>
    <row r="18" spans="1:17">
      <c r="A18" s="484">
        <v>2009</v>
      </c>
      <c r="B18" s="484" t="s">
        <v>15</v>
      </c>
      <c r="C18" s="488">
        <v>0</v>
      </c>
      <c r="D18" s="488">
        <v>0</v>
      </c>
      <c r="E18" s="488">
        <v>0</v>
      </c>
      <c r="F18" s="488">
        <v>0</v>
      </c>
      <c r="G18" s="488">
        <v>0</v>
      </c>
      <c r="H18" s="488">
        <v>0</v>
      </c>
      <c r="I18" s="488">
        <v>0</v>
      </c>
      <c r="J18" s="488">
        <v>0</v>
      </c>
      <c r="K18" s="488">
        <v>0</v>
      </c>
      <c r="L18" s="488">
        <v>0</v>
      </c>
      <c r="M18" s="488">
        <v>0</v>
      </c>
      <c r="N18" s="488">
        <v>0</v>
      </c>
      <c r="O18" s="488">
        <v>0</v>
      </c>
      <c r="P18" s="488">
        <v>0</v>
      </c>
      <c r="Q18" s="488">
        <v>0</v>
      </c>
    </row>
    <row r="19" spans="1:17">
      <c r="A19" s="484">
        <v>2009</v>
      </c>
      <c r="B19" s="484" t="s">
        <v>16</v>
      </c>
      <c r="C19" s="488">
        <v>0</v>
      </c>
      <c r="D19" s="488">
        <v>0</v>
      </c>
      <c r="E19" s="488">
        <v>0</v>
      </c>
      <c r="F19" s="488">
        <v>0</v>
      </c>
      <c r="G19" s="488">
        <v>0</v>
      </c>
      <c r="H19" s="488">
        <v>0</v>
      </c>
      <c r="I19" s="488">
        <v>0</v>
      </c>
      <c r="J19" s="488">
        <v>0</v>
      </c>
      <c r="K19" s="488">
        <v>0</v>
      </c>
      <c r="L19" s="488">
        <v>0</v>
      </c>
      <c r="M19" s="488">
        <v>0</v>
      </c>
      <c r="N19" s="488">
        <v>0</v>
      </c>
      <c r="O19" s="488">
        <v>0</v>
      </c>
      <c r="P19" s="488">
        <v>0</v>
      </c>
      <c r="Q19" s="488">
        <v>0</v>
      </c>
    </row>
    <row r="20" spans="1:17">
      <c r="A20" s="484">
        <v>2009</v>
      </c>
      <c r="B20" s="484" t="s">
        <v>17</v>
      </c>
      <c r="C20" s="488">
        <v>0</v>
      </c>
      <c r="D20" s="488">
        <v>0</v>
      </c>
      <c r="E20" s="488">
        <v>0</v>
      </c>
      <c r="F20" s="488">
        <v>0</v>
      </c>
      <c r="G20" s="488">
        <v>0</v>
      </c>
      <c r="H20" s="488">
        <v>0</v>
      </c>
      <c r="I20" s="488">
        <v>0</v>
      </c>
      <c r="J20" s="488">
        <v>0</v>
      </c>
      <c r="K20" s="488">
        <v>0</v>
      </c>
      <c r="L20" s="488">
        <v>0</v>
      </c>
      <c r="M20" s="488">
        <v>0</v>
      </c>
      <c r="N20" s="488">
        <v>0</v>
      </c>
      <c r="O20" s="488">
        <v>0</v>
      </c>
      <c r="P20" s="488">
        <v>0</v>
      </c>
      <c r="Q20" s="488">
        <v>0</v>
      </c>
    </row>
    <row r="21" spans="1:17">
      <c r="A21" s="484">
        <v>2009</v>
      </c>
      <c r="B21" s="485" t="s">
        <v>184</v>
      </c>
      <c r="C21" s="488">
        <v>0</v>
      </c>
      <c r="D21" s="488">
        <v>0</v>
      </c>
      <c r="E21" s="488">
        <v>0</v>
      </c>
      <c r="F21" s="488">
        <v>0</v>
      </c>
      <c r="G21" s="488">
        <v>0</v>
      </c>
      <c r="H21" s="488">
        <v>0</v>
      </c>
      <c r="I21" s="488">
        <v>0</v>
      </c>
      <c r="J21" s="488">
        <v>0</v>
      </c>
      <c r="K21" s="488">
        <v>0</v>
      </c>
      <c r="L21" s="488">
        <v>0</v>
      </c>
      <c r="M21" s="488">
        <v>0</v>
      </c>
      <c r="N21" s="488">
        <v>0</v>
      </c>
      <c r="O21" s="488">
        <v>0</v>
      </c>
      <c r="P21" s="488">
        <v>0</v>
      </c>
      <c r="Q21" s="488">
        <v>0</v>
      </c>
    </row>
    <row r="22" spans="1:17">
      <c r="A22" s="484">
        <v>2010</v>
      </c>
      <c r="B22" s="484" t="s">
        <v>6</v>
      </c>
      <c r="C22" s="488">
        <v>21290660</v>
      </c>
      <c r="D22" s="488">
        <v>184426</v>
      </c>
      <c r="E22" s="488">
        <v>21475086</v>
      </c>
      <c r="F22" s="488">
        <v>10630702</v>
      </c>
      <c r="G22" s="488">
        <v>-7079</v>
      </c>
      <c r="H22" s="488">
        <v>10623623</v>
      </c>
      <c r="I22" s="488">
        <v>2285368</v>
      </c>
      <c r="J22" s="488">
        <v>-14915</v>
      </c>
      <c r="K22" s="488">
        <v>2270453</v>
      </c>
      <c r="L22" s="488">
        <v>223588</v>
      </c>
      <c r="M22" s="488">
        <v>827627</v>
      </c>
      <c r="N22" s="488">
        <v>94310</v>
      </c>
      <c r="O22" s="488">
        <v>921937</v>
      </c>
      <c r="P22" s="488">
        <v>35514687</v>
      </c>
      <c r="Q22" s="488">
        <v>34592750</v>
      </c>
    </row>
    <row r="23" spans="1:17">
      <c r="A23" s="484">
        <v>2010</v>
      </c>
      <c r="B23" s="484" t="s">
        <v>7</v>
      </c>
      <c r="C23" s="488">
        <v>19048319</v>
      </c>
      <c r="D23" s="488">
        <v>-1483508</v>
      </c>
      <c r="E23" s="488">
        <v>17564811</v>
      </c>
      <c r="F23" s="488">
        <v>9987296</v>
      </c>
      <c r="G23" s="488">
        <v>-769874</v>
      </c>
      <c r="H23" s="488">
        <v>9217422</v>
      </c>
      <c r="I23" s="488">
        <v>2484711</v>
      </c>
      <c r="J23" s="488">
        <v>-79186</v>
      </c>
      <c r="K23" s="488">
        <v>2405525</v>
      </c>
      <c r="L23" s="488">
        <v>223796</v>
      </c>
      <c r="M23" s="488">
        <v>827627</v>
      </c>
      <c r="N23" s="488">
        <v>94310</v>
      </c>
      <c r="O23" s="488">
        <v>921937</v>
      </c>
      <c r="P23" s="488">
        <v>30333491</v>
      </c>
      <c r="Q23" s="488">
        <v>29411554</v>
      </c>
    </row>
    <row r="24" spans="1:17">
      <c r="A24" s="484">
        <v>2010</v>
      </c>
      <c r="B24" s="484" t="s">
        <v>8</v>
      </c>
      <c r="C24" s="488">
        <v>16804866</v>
      </c>
      <c r="D24" s="488">
        <v>940664</v>
      </c>
      <c r="E24" s="488">
        <v>17745530</v>
      </c>
      <c r="F24" s="488">
        <v>9831841</v>
      </c>
      <c r="G24" s="488">
        <v>73339</v>
      </c>
      <c r="H24" s="488">
        <v>9905180</v>
      </c>
      <c r="I24" s="488">
        <v>2425545</v>
      </c>
      <c r="J24" s="488">
        <v>44472</v>
      </c>
      <c r="K24" s="488">
        <v>2470017</v>
      </c>
      <c r="L24" s="488">
        <v>224003</v>
      </c>
      <c r="M24" s="488">
        <v>827627</v>
      </c>
      <c r="N24" s="488">
        <v>94310</v>
      </c>
      <c r="O24" s="488">
        <v>921937</v>
      </c>
      <c r="P24" s="488">
        <v>31266667</v>
      </c>
      <c r="Q24" s="488">
        <v>30344730</v>
      </c>
    </row>
    <row r="25" spans="1:17">
      <c r="A25" s="484">
        <v>2010</v>
      </c>
      <c r="B25" s="484" t="s">
        <v>9</v>
      </c>
      <c r="C25" s="488">
        <v>16094922</v>
      </c>
      <c r="D25" s="488">
        <v>364775</v>
      </c>
      <c r="E25" s="488">
        <v>16459697</v>
      </c>
      <c r="F25" s="488">
        <v>10114363</v>
      </c>
      <c r="G25" s="488">
        <v>217737</v>
      </c>
      <c r="H25" s="488">
        <v>10332100</v>
      </c>
      <c r="I25" s="488">
        <v>2770400</v>
      </c>
      <c r="J25" s="488">
        <v>62302</v>
      </c>
      <c r="K25" s="488">
        <v>2832702</v>
      </c>
      <c r="L25" s="488">
        <v>224211</v>
      </c>
      <c r="M25" s="488">
        <v>827627</v>
      </c>
      <c r="N25" s="488">
        <v>94310</v>
      </c>
      <c r="O25" s="488">
        <v>921937</v>
      </c>
      <c r="P25" s="488">
        <v>30770647</v>
      </c>
      <c r="Q25" s="488">
        <v>29848710</v>
      </c>
    </row>
    <row r="26" spans="1:17">
      <c r="A26" s="484">
        <v>2010</v>
      </c>
      <c r="B26" s="484" t="s">
        <v>10</v>
      </c>
      <c r="C26" s="488">
        <v>17553444</v>
      </c>
      <c r="D26" s="488">
        <v>2218969</v>
      </c>
      <c r="E26" s="488">
        <v>19772413</v>
      </c>
      <c r="F26" s="488">
        <v>10658223</v>
      </c>
      <c r="G26" s="488">
        <v>1472602</v>
      </c>
      <c r="H26" s="488">
        <v>12130825</v>
      </c>
      <c r="I26" s="488">
        <v>3032964</v>
      </c>
      <c r="J26" s="488">
        <v>194096</v>
      </c>
      <c r="K26" s="488">
        <v>3227060</v>
      </c>
      <c r="L26" s="488">
        <v>224419</v>
      </c>
      <c r="M26" s="488">
        <v>827627</v>
      </c>
      <c r="N26" s="488">
        <v>94310</v>
      </c>
      <c r="O26" s="488">
        <v>921937</v>
      </c>
      <c r="P26" s="488">
        <v>36276654</v>
      </c>
      <c r="Q26" s="488">
        <v>35354717</v>
      </c>
    </row>
    <row r="27" spans="1:17">
      <c r="A27" s="484">
        <v>2010</v>
      </c>
      <c r="B27" s="484" t="s">
        <v>11</v>
      </c>
      <c r="C27" s="488">
        <v>23107963</v>
      </c>
      <c r="D27" s="488">
        <v>809161</v>
      </c>
      <c r="E27" s="488">
        <v>23917124</v>
      </c>
      <c r="F27" s="488">
        <v>12012406</v>
      </c>
      <c r="G27" s="488">
        <v>279109</v>
      </c>
      <c r="H27" s="488">
        <v>12291515</v>
      </c>
      <c r="I27" s="488">
        <v>3147924</v>
      </c>
      <c r="J27" s="488">
        <v>52201</v>
      </c>
      <c r="K27" s="488">
        <v>3200125</v>
      </c>
      <c r="L27" s="488">
        <v>224626</v>
      </c>
      <c r="M27" s="488">
        <v>827627</v>
      </c>
      <c r="N27" s="488">
        <v>94310</v>
      </c>
      <c r="O27" s="488">
        <v>921937</v>
      </c>
      <c r="P27" s="488">
        <v>40555327</v>
      </c>
      <c r="Q27" s="488">
        <v>39633390</v>
      </c>
    </row>
    <row r="28" spans="1:17">
      <c r="A28" s="484">
        <v>2010</v>
      </c>
      <c r="B28" s="484" t="s">
        <v>12</v>
      </c>
      <c r="C28" s="488">
        <v>26616905</v>
      </c>
      <c r="D28" s="488">
        <v>393176</v>
      </c>
      <c r="E28" s="488">
        <v>27010081</v>
      </c>
      <c r="F28" s="488">
        <v>12461334</v>
      </c>
      <c r="G28" s="488">
        <v>332359</v>
      </c>
      <c r="H28" s="488">
        <v>12793693</v>
      </c>
      <c r="I28" s="488">
        <v>3153302</v>
      </c>
      <c r="J28" s="488">
        <v>25633</v>
      </c>
      <c r="K28" s="488">
        <v>3178935</v>
      </c>
      <c r="L28" s="488">
        <v>224834</v>
      </c>
      <c r="M28" s="488">
        <v>827627</v>
      </c>
      <c r="N28" s="488">
        <v>94310</v>
      </c>
      <c r="O28" s="488">
        <v>921937</v>
      </c>
      <c r="P28" s="488">
        <v>44129480</v>
      </c>
      <c r="Q28" s="488">
        <v>43207543</v>
      </c>
    </row>
    <row r="29" spans="1:17">
      <c r="A29" s="484">
        <v>2010</v>
      </c>
      <c r="B29" s="484" t="s">
        <v>13</v>
      </c>
      <c r="C29" s="488">
        <v>27063124</v>
      </c>
      <c r="D29" s="488">
        <v>-104245</v>
      </c>
      <c r="E29" s="488">
        <v>26958879</v>
      </c>
      <c r="F29" s="488">
        <v>12781469</v>
      </c>
      <c r="G29" s="488">
        <v>-23386</v>
      </c>
      <c r="H29" s="488">
        <v>12758083</v>
      </c>
      <c r="I29" s="488">
        <v>3200391</v>
      </c>
      <c r="J29" s="488">
        <v>-34043</v>
      </c>
      <c r="K29" s="488">
        <v>3166348</v>
      </c>
      <c r="L29" s="488">
        <v>225042</v>
      </c>
      <c r="M29" s="488">
        <v>827627</v>
      </c>
      <c r="N29" s="488">
        <v>94310</v>
      </c>
      <c r="O29" s="488">
        <v>921937</v>
      </c>
      <c r="P29" s="488">
        <v>44030289</v>
      </c>
      <c r="Q29" s="488">
        <v>43108352</v>
      </c>
    </row>
    <row r="30" spans="1:17">
      <c r="A30" s="484">
        <v>2010</v>
      </c>
      <c r="B30" s="484" t="s">
        <v>14</v>
      </c>
      <c r="C30" s="488">
        <v>25122418</v>
      </c>
      <c r="D30" s="488">
        <v>-1868227</v>
      </c>
      <c r="E30" s="488">
        <v>23254191</v>
      </c>
      <c r="F30" s="488">
        <v>12630407</v>
      </c>
      <c r="G30" s="488">
        <v>-907082</v>
      </c>
      <c r="H30" s="488">
        <v>11723325</v>
      </c>
      <c r="I30" s="488">
        <v>3486200</v>
      </c>
      <c r="J30" s="488">
        <v>-110045</v>
      </c>
      <c r="K30" s="488">
        <v>3376155</v>
      </c>
      <c r="L30" s="488">
        <v>225249</v>
      </c>
      <c r="M30" s="488">
        <v>827627</v>
      </c>
      <c r="N30" s="488">
        <v>94310</v>
      </c>
      <c r="O30" s="488">
        <v>921937</v>
      </c>
      <c r="P30" s="488">
        <v>39500857</v>
      </c>
      <c r="Q30" s="488">
        <v>38578920</v>
      </c>
    </row>
    <row r="31" spans="1:17">
      <c r="A31" s="484">
        <v>2010</v>
      </c>
      <c r="B31" s="484" t="s">
        <v>15</v>
      </c>
      <c r="C31" s="488">
        <v>20732928</v>
      </c>
      <c r="D31" s="488">
        <v>-801385</v>
      </c>
      <c r="E31" s="488">
        <v>19931543</v>
      </c>
      <c r="F31" s="488">
        <v>11516197</v>
      </c>
      <c r="G31" s="488">
        <v>-110035</v>
      </c>
      <c r="H31" s="488">
        <v>11406162</v>
      </c>
      <c r="I31" s="488">
        <v>3333254</v>
      </c>
      <c r="J31" s="488">
        <v>-90956</v>
      </c>
      <c r="K31" s="488">
        <v>3242298</v>
      </c>
      <c r="L31" s="488">
        <v>225457</v>
      </c>
      <c r="M31" s="488">
        <v>827627</v>
      </c>
      <c r="N31" s="488">
        <v>94310</v>
      </c>
      <c r="O31" s="488">
        <v>921937</v>
      </c>
      <c r="P31" s="488">
        <v>35727397</v>
      </c>
      <c r="Q31" s="488">
        <v>34805460</v>
      </c>
    </row>
    <row r="32" spans="1:17">
      <c r="A32" s="484">
        <v>2010</v>
      </c>
      <c r="B32" s="484" t="s">
        <v>16</v>
      </c>
      <c r="C32" s="488">
        <v>16318666</v>
      </c>
      <c r="D32" s="488">
        <v>-990872</v>
      </c>
      <c r="E32" s="488">
        <v>15327794</v>
      </c>
      <c r="F32" s="488">
        <v>10432730</v>
      </c>
      <c r="G32" s="488">
        <v>-356630</v>
      </c>
      <c r="H32" s="488">
        <v>10076100</v>
      </c>
      <c r="I32" s="488">
        <v>3051038</v>
      </c>
      <c r="J32" s="488">
        <v>-43149</v>
      </c>
      <c r="K32" s="488">
        <v>3007889</v>
      </c>
      <c r="L32" s="488">
        <v>225665</v>
      </c>
      <c r="M32" s="488">
        <v>827627</v>
      </c>
      <c r="N32" s="488">
        <v>94310</v>
      </c>
      <c r="O32" s="488">
        <v>921937</v>
      </c>
      <c r="P32" s="488">
        <v>29559385</v>
      </c>
      <c r="Q32" s="488">
        <v>28637448</v>
      </c>
    </row>
    <row r="33" spans="1:17">
      <c r="A33" s="484">
        <v>2010</v>
      </c>
      <c r="B33" s="484" t="s">
        <v>17</v>
      </c>
      <c r="C33" s="488">
        <v>18059703</v>
      </c>
      <c r="D33" s="488">
        <v>484063</v>
      </c>
      <c r="E33" s="488">
        <v>18543766</v>
      </c>
      <c r="F33" s="488">
        <v>10098362</v>
      </c>
      <c r="G33" s="488">
        <v>111142</v>
      </c>
      <c r="H33" s="488">
        <v>10209504</v>
      </c>
      <c r="I33" s="488">
        <v>3462945</v>
      </c>
      <c r="J33" s="488">
        <v>60227</v>
      </c>
      <c r="K33" s="488">
        <v>3523172</v>
      </c>
      <c r="L33" s="488">
        <v>225872</v>
      </c>
      <c r="M33" s="488">
        <v>827627</v>
      </c>
      <c r="N33" s="488">
        <v>94310</v>
      </c>
      <c r="O33" s="488">
        <v>921937</v>
      </c>
      <c r="P33" s="488">
        <v>33424251</v>
      </c>
      <c r="Q33" s="488">
        <v>32502314</v>
      </c>
    </row>
    <row r="34" spans="1:17">
      <c r="A34" s="484">
        <v>2010</v>
      </c>
      <c r="B34" s="485" t="s">
        <v>184</v>
      </c>
      <c r="C34" s="488">
        <v>247813918</v>
      </c>
      <c r="D34" s="488">
        <v>146997</v>
      </c>
      <c r="E34" s="488">
        <v>247960915</v>
      </c>
      <c r="F34" s="488">
        <v>133155330</v>
      </c>
      <c r="G34" s="488">
        <v>312202</v>
      </c>
      <c r="H34" s="488">
        <v>133467532</v>
      </c>
      <c r="I34" s="488">
        <v>35834042</v>
      </c>
      <c r="J34" s="488">
        <v>66637</v>
      </c>
      <c r="K34" s="488">
        <v>35900679</v>
      </c>
      <c r="L34" s="488">
        <v>2696762</v>
      </c>
      <c r="M34" s="488">
        <v>9931524</v>
      </c>
      <c r="N34" s="488">
        <v>1131720</v>
      </c>
      <c r="O34" s="488">
        <v>11063244</v>
      </c>
      <c r="P34" s="488">
        <v>431089132</v>
      </c>
      <c r="Q34" s="488">
        <v>420025888</v>
      </c>
    </row>
    <row r="35" spans="1:17">
      <c r="A35" s="484">
        <v>2011</v>
      </c>
      <c r="B35" s="484" t="s">
        <v>6</v>
      </c>
      <c r="C35" s="488">
        <v>21139220</v>
      </c>
      <c r="D35" s="488">
        <v>206050</v>
      </c>
      <c r="E35" s="488">
        <v>21345270</v>
      </c>
      <c r="F35" s="488">
        <v>10005201</v>
      </c>
      <c r="G35" s="488">
        <v>174451</v>
      </c>
      <c r="H35" s="488">
        <v>10179652</v>
      </c>
      <c r="I35" s="488">
        <v>2259586</v>
      </c>
      <c r="J35" s="488">
        <v>-9780</v>
      </c>
      <c r="K35" s="488">
        <v>2249806</v>
      </c>
      <c r="L35" s="488">
        <v>226093</v>
      </c>
      <c r="M35" s="488">
        <v>852113</v>
      </c>
      <c r="N35" s="488">
        <v>97659</v>
      </c>
      <c r="O35" s="488">
        <v>949772</v>
      </c>
      <c r="P35" s="488">
        <v>34950593</v>
      </c>
      <c r="Q35" s="488">
        <v>34000821</v>
      </c>
    </row>
    <row r="36" spans="1:17">
      <c r="A36" s="484">
        <v>2011</v>
      </c>
      <c r="B36" s="484" t="s">
        <v>7</v>
      </c>
      <c r="C36" s="488">
        <v>19012191</v>
      </c>
      <c r="D36" s="488">
        <v>-1494547</v>
      </c>
      <c r="E36" s="488">
        <v>17517644</v>
      </c>
      <c r="F36" s="488">
        <v>9669306</v>
      </c>
      <c r="G36" s="488">
        <v>-862785</v>
      </c>
      <c r="H36" s="488">
        <v>8806521</v>
      </c>
      <c r="I36" s="488">
        <v>2559576</v>
      </c>
      <c r="J36" s="488">
        <v>-82455</v>
      </c>
      <c r="K36" s="488">
        <v>2477121</v>
      </c>
      <c r="L36" s="488">
        <v>226313</v>
      </c>
      <c r="M36" s="488">
        <v>852113</v>
      </c>
      <c r="N36" s="488">
        <v>97659</v>
      </c>
      <c r="O36" s="488">
        <v>949772</v>
      </c>
      <c r="P36" s="488">
        <v>29977371</v>
      </c>
      <c r="Q36" s="488">
        <v>29027599</v>
      </c>
    </row>
    <row r="37" spans="1:17">
      <c r="A37" s="484">
        <v>2011</v>
      </c>
      <c r="B37" s="484" t="s">
        <v>8</v>
      </c>
      <c r="C37" s="488">
        <v>16863467</v>
      </c>
      <c r="D37" s="488">
        <v>926665</v>
      </c>
      <c r="E37" s="488">
        <v>17790132</v>
      </c>
      <c r="F37" s="488">
        <v>9418631</v>
      </c>
      <c r="G37" s="488">
        <v>31082</v>
      </c>
      <c r="H37" s="488">
        <v>9449713</v>
      </c>
      <c r="I37" s="488">
        <v>2482690</v>
      </c>
      <c r="J37" s="488">
        <v>45585</v>
      </c>
      <c r="K37" s="488">
        <v>2528275</v>
      </c>
      <c r="L37" s="488">
        <v>226533</v>
      </c>
      <c r="M37" s="488">
        <v>852113</v>
      </c>
      <c r="N37" s="488">
        <v>97659</v>
      </c>
      <c r="O37" s="488">
        <v>949772</v>
      </c>
      <c r="P37" s="488">
        <v>30944425</v>
      </c>
      <c r="Q37" s="488">
        <v>29994653</v>
      </c>
    </row>
    <row r="38" spans="1:17">
      <c r="A38" s="484">
        <v>2011</v>
      </c>
      <c r="B38" s="484" t="s">
        <v>9</v>
      </c>
      <c r="C38" s="488">
        <v>16262474</v>
      </c>
      <c r="D38" s="488">
        <v>370596</v>
      </c>
      <c r="E38" s="488">
        <v>16633070</v>
      </c>
      <c r="F38" s="488">
        <v>9797501</v>
      </c>
      <c r="G38" s="488">
        <v>262260</v>
      </c>
      <c r="H38" s="488">
        <v>10059761</v>
      </c>
      <c r="I38" s="488">
        <v>2959128</v>
      </c>
      <c r="J38" s="488">
        <v>66069</v>
      </c>
      <c r="K38" s="488">
        <v>3025197</v>
      </c>
      <c r="L38" s="488">
        <v>226754</v>
      </c>
      <c r="M38" s="488">
        <v>852113</v>
      </c>
      <c r="N38" s="488">
        <v>97659</v>
      </c>
      <c r="O38" s="488">
        <v>949772</v>
      </c>
      <c r="P38" s="488">
        <v>30894554</v>
      </c>
      <c r="Q38" s="488">
        <v>29944782</v>
      </c>
    </row>
    <row r="39" spans="1:17">
      <c r="A39" s="484">
        <v>2011</v>
      </c>
      <c r="B39" s="484" t="s">
        <v>10</v>
      </c>
      <c r="C39" s="488">
        <v>17811091</v>
      </c>
      <c r="D39" s="488">
        <v>2295852</v>
      </c>
      <c r="E39" s="488">
        <v>20106943</v>
      </c>
      <c r="F39" s="488">
        <v>10488151</v>
      </c>
      <c r="G39" s="488">
        <v>1303504</v>
      </c>
      <c r="H39" s="488">
        <v>11791655</v>
      </c>
      <c r="I39" s="488">
        <v>3139562</v>
      </c>
      <c r="J39" s="488">
        <v>196571</v>
      </c>
      <c r="K39" s="488">
        <v>3336133</v>
      </c>
      <c r="L39" s="488">
        <v>226974</v>
      </c>
      <c r="M39" s="488">
        <v>852113</v>
      </c>
      <c r="N39" s="488">
        <v>97659</v>
      </c>
      <c r="O39" s="488">
        <v>949772</v>
      </c>
      <c r="P39" s="488">
        <v>36411477</v>
      </c>
      <c r="Q39" s="488">
        <v>35461705</v>
      </c>
    </row>
    <row r="40" spans="1:17">
      <c r="A40" s="484">
        <v>2011</v>
      </c>
      <c r="B40" s="484" t="s">
        <v>11</v>
      </c>
      <c r="C40" s="488">
        <v>23487636</v>
      </c>
      <c r="D40" s="488">
        <v>843665</v>
      </c>
      <c r="E40" s="488">
        <v>24331301</v>
      </c>
      <c r="F40" s="488">
        <v>11729513</v>
      </c>
      <c r="G40" s="488">
        <v>340544</v>
      </c>
      <c r="H40" s="488">
        <v>12070057</v>
      </c>
      <c r="I40" s="488">
        <v>3265463</v>
      </c>
      <c r="J40" s="488">
        <v>51684</v>
      </c>
      <c r="K40" s="488">
        <v>3317147</v>
      </c>
      <c r="L40" s="488">
        <v>227194</v>
      </c>
      <c r="M40" s="488">
        <v>852113</v>
      </c>
      <c r="N40" s="488">
        <v>97659</v>
      </c>
      <c r="O40" s="488">
        <v>949772</v>
      </c>
      <c r="P40" s="488">
        <v>40895471</v>
      </c>
      <c r="Q40" s="488">
        <v>39945699</v>
      </c>
    </row>
    <row r="41" spans="1:17">
      <c r="A41" s="484">
        <v>2011</v>
      </c>
      <c r="B41" s="484" t="s">
        <v>12</v>
      </c>
      <c r="C41" s="488">
        <v>27076087</v>
      </c>
      <c r="D41" s="488">
        <v>403556</v>
      </c>
      <c r="E41" s="488">
        <v>27479643</v>
      </c>
      <c r="F41" s="488">
        <v>12313477</v>
      </c>
      <c r="G41" s="488">
        <v>239062</v>
      </c>
      <c r="H41" s="488">
        <v>12552539</v>
      </c>
      <c r="I41" s="488">
        <v>3265550</v>
      </c>
      <c r="J41" s="488">
        <v>26438</v>
      </c>
      <c r="K41" s="488">
        <v>3291988</v>
      </c>
      <c r="L41" s="488">
        <v>227415</v>
      </c>
      <c r="M41" s="488">
        <v>852113</v>
      </c>
      <c r="N41" s="488">
        <v>97659</v>
      </c>
      <c r="O41" s="488">
        <v>949772</v>
      </c>
      <c r="P41" s="488">
        <v>44501357</v>
      </c>
      <c r="Q41" s="488">
        <v>43551585</v>
      </c>
    </row>
    <row r="42" spans="1:17">
      <c r="A42" s="484">
        <v>2011</v>
      </c>
      <c r="B42" s="484" t="s">
        <v>13</v>
      </c>
      <c r="C42" s="488">
        <v>27617732</v>
      </c>
      <c r="D42" s="488">
        <v>-124444</v>
      </c>
      <c r="E42" s="488">
        <v>27493288</v>
      </c>
      <c r="F42" s="488">
        <v>12572749</v>
      </c>
      <c r="G42" s="488">
        <v>-98294</v>
      </c>
      <c r="H42" s="488">
        <v>12474455</v>
      </c>
      <c r="I42" s="488">
        <v>3315029</v>
      </c>
      <c r="J42" s="488">
        <v>-36367</v>
      </c>
      <c r="K42" s="488">
        <v>3278662</v>
      </c>
      <c r="L42" s="488">
        <v>227635</v>
      </c>
      <c r="M42" s="488">
        <v>852113</v>
      </c>
      <c r="N42" s="488">
        <v>97659</v>
      </c>
      <c r="O42" s="488">
        <v>949772</v>
      </c>
      <c r="P42" s="488">
        <v>44423812</v>
      </c>
      <c r="Q42" s="488">
        <v>43474040</v>
      </c>
    </row>
    <row r="43" spans="1:17">
      <c r="A43" s="484">
        <v>2011</v>
      </c>
      <c r="B43" s="484" t="s">
        <v>14</v>
      </c>
      <c r="C43" s="488">
        <v>25758188</v>
      </c>
      <c r="D43" s="488">
        <v>-1977385</v>
      </c>
      <c r="E43" s="488">
        <v>23780803</v>
      </c>
      <c r="F43" s="488">
        <v>12397066</v>
      </c>
      <c r="G43" s="488">
        <v>-762666</v>
      </c>
      <c r="H43" s="488">
        <v>11634400</v>
      </c>
      <c r="I43" s="488">
        <v>3656896</v>
      </c>
      <c r="J43" s="488">
        <v>-110736</v>
      </c>
      <c r="K43" s="488">
        <v>3546160</v>
      </c>
      <c r="L43" s="488">
        <v>227856</v>
      </c>
      <c r="M43" s="488">
        <v>852113</v>
      </c>
      <c r="N43" s="488">
        <v>97659</v>
      </c>
      <c r="O43" s="488">
        <v>949772</v>
      </c>
      <c r="P43" s="488">
        <v>40138991</v>
      </c>
      <c r="Q43" s="488">
        <v>39189219</v>
      </c>
    </row>
    <row r="44" spans="1:17">
      <c r="A44" s="484">
        <v>2011</v>
      </c>
      <c r="B44" s="484" t="s">
        <v>15</v>
      </c>
      <c r="C44" s="488">
        <v>21401363</v>
      </c>
      <c r="D44" s="488">
        <v>-939178</v>
      </c>
      <c r="E44" s="488">
        <v>20462185</v>
      </c>
      <c r="F44" s="488">
        <v>11525771</v>
      </c>
      <c r="G44" s="488">
        <v>-290574</v>
      </c>
      <c r="H44" s="488">
        <v>11235197</v>
      </c>
      <c r="I44" s="488">
        <v>3498127</v>
      </c>
      <c r="J44" s="488">
        <v>-92343</v>
      </c>
      <c r="K44" s="488">
        <v>3405784</v>
      </c>
      <c r="L44" s="488">
        <v>228076</v>
      </c>
      <c r="M44" s="488">
        <v>852113</v>
      </c>
      <c r="N44" s="488">
        <v>97659</v>
      </c>
      <c r="O44" s="488">
        <v>949772</v>
      </c>
      <c r="P44" s="488">
        <v>36281014</v>
      </c>
      <c r="Q44" s="488">
        <v>35331242</v>
      </c>
    </row>
    <row r="45" spans="1:17">
      <c r="A45" s="484">
        <v>2011</v>
      </c>
      <c r="B45" s="484" t="s">
        <v>16</v>
      </c>
      <c r="C45" s="488">
        <v>17010786</v>
      </c>
      <c r="D45" s="488">
        <v>-1014021</v>
      </c>
      <c r="E45" s="488">
        <v>15996765</v>
      </c>
      <c r="F45" s="488">
        <v>10358389</v>
      </c>
      <c r="G45" s="488">
        <v>-328447</v>
      </c>
      <c r="H45" s="488">
        <v>10029942</v>
      </c>
      <c r="I45" s="488">
        <v>3179687</v>
      </c>
      <c r="J45" s="488">
        <v>-45405</v>
      </c>
      <c r="K45" s="488">
        <v>3134282</v>
      </c>
      <c r="L45" s="488">
        <v>228296</v>
      </c>
      <c r="M45" s="488">
        <v>852113</v>
      </c>
      <c r="N45" s="488">
        <v>97659</v>
      </c>
      <c r="O45" s="488">
        <v>949772</v>
      </c>
      <c r="P45" s="488">
        <v>30339057</v>
      </c>
      <c r="Q45" s="488">
        <v>29389285</v>
      </c>
    </row>
    <row r="46" spans="1:17">
      <c r="A46" s="484">
        <v>2011</v>
      </c>
      <c r="B46" s="484" t="s">
        <v>17</v>
      </c>
      <c r="C46" s="488">
        <v>18824187</v>
      </c>
      <c r="D46" s="488">
        <v>534445</v>
      </c>
      <c r="E46" s="488">
        <v>19358632</v>
      </c>
      <c r="F46" s="488">
        <v>10139931</v>
      </c>
      <c r="G46" s="488">
        <v>405058</v>
      </c>
      <c r="H46" s="488">
        <v>10544989</v>
      </c>
      <c r="I46" s="488">
        <v>3664751</v>
      </c>
      <c r="J46" s="488">
        <v>46418</v>
      </c>
      <c r="K46" s="488">
        <v>3711169</v>
      </c>
      <c r="L46" s="488">
        <v>228517</v>
      </c>
      <c r="M46" s="488">
        <v>852113</v>
      </c>
      <c r="N46" s="488">
        <v>97659</v>
      </c>
      <c r="O46" s="488">
        <v>949772</v>
      </c>
      <c r="P46" s="488">
        <v>34793079</v>
      </c>
      <c r="Q46" s="488">
        <v>33843307</v>
      </c>
    </row>
    <row r="47" spans="1:17">
      <c r="A47" s="484">
        <v>2011</v>
      </c>
      <c r="B47" s="485" t="s">
        <v>184</v>
      </c>
      <c r="C47" s="488">
        <v>252264422</v>
      </c>
      <c r="D47" s="488">
        <v>31254</v>
      </c>
      <c r="E47" s="488">
        <v>252295676</v>
      </c>
      <c r="F47" s="488">
        <v>130415686</v>
      </c>
      <c r="G47" s="488">
        <v>413195</v>
      </c>
      <c r="H47" s="488">
        <v>130828881</v>
      </c>
      <c r="I47" s="488">
        <v>37246045</v>
      </c>
      <c r="J47" s="488">
        <v>55679</v>
      </c>
      <c r="K47" s="488">
        <v>37301724</v>
      </c>
      <c r="L47" s="488">
        <v>2727656</v>
      </c>
      <c r="M47" s="488">
        <v>10225356</v>
      </c>
      <c r="N47" s="488">
        <v>1171908</v>
      </c>
      <c r="O47" s="488">
        <v>11397264</v>
      </c>
      <c r="P47" s="488">
        <v>434551201</v>
      </c>
      <c r="Q47" s="488">
        <v>423153937</v>
      </c>
    </row>
    <row r="48" spans="1:17">
      <c r="A48" s="484">
        <v>2012</v>
      </c>
      <c r="B48" s="484" t="s">
        <v>6</v>
      </c>
      <c r="C48" s="488">
        <v>22005812</v>
      </c>
      <c r="D48" s="488">
        <v>87579</v>
      </c>
      <c r="E48" s="488">
        <v>22093391</v>
      </c>
      <c r="F48" s="488">
        <v>10363034</v>
      </c>
      <c r="G48" s="488">
        <v>145800</v>
      </c>
      <c r="H48" s="488">
        <v>10508834</v>
      </c>
      <c r="I48" s="488">
        <v>2321323</v>
      </c>
      <c r="J48" s="488">
        <v>-10308</v>
      </c>
      <c r="K48" s="488">
        <v>2311015</v>
      </c>
      <c r="L48" s="488">
        <v>228740</v>
      </c>
      <c r="M48" s="488">
        <v>881496</v>
      </c>
      <c r="N48" s="488">
        <v>101026</v>
      </c>
      <c r="O48" s="488">
        <v>982522</v>
      </c>
      <c r="P48" s="488">
        <v>36124502</v>
      </c>
      <c r="Q48" s="488">
        <v>35141980</v>
      </c>
    </row>
    <row r="49" spans="1:17">
      <c r="A49" s="484">
        <v>2012</v>
      </c>
      <c r="B49" s="484" t="s">
        <v>7</v>
      </c>
      <c r="C49" s="488">
        <v>20394563</v>
      </c>
      <c r="D49" s="488">
        <v>-1666818</v>
      </c>
      <c r="E49" s="488">
        <v>18727745</v>
      </c>
      <c r="F49" s="488">
        <v>10314473</v>
      </c>
      <c r="G49" s="488">
        <v>-929599</v>
      </c>
      <c r="H49" s="488">
        <v>9384874</v>
      </c>
      <c r="I49" s="488">
        <v>2584676</v>
      </c>
      <c r="J49" s="488">
        <v>-83953</v>
      </c>
      <c r="K49" s="488">
        <v>2500723</v>
      </c>
      <c r="L49" s="488">
        <v>228963</v>
      </c>
      <c r="M49" s="488">
        <v>881496</v>
      </c>
      <c r="N49" s="488">
        <v>101026</v>
      </c>
      <c r="O49" s="488">
        <v>982522</v>
      </c>
      <c r="P49" s="488">
        <v>31824827</v>
      </c>
      <c r="Q49" s="488">
        <v>30842305</v>
      </c>
    </row>
    <row r="50" spans="1:17">
      <c r="A50" s="484">
        <v>2012</v>
      </c>
      <c r="B50" s="484" t="s">
        <v>8</v>
      </c>
      <c r="C50" s="488">
        <v>18034236</v>
      </c>
      <c r="D50" s="488">
        <v>994018</v>
      </c>
      <c r="E50" s="488">
        <v>19028254</v>
      </c>
      <c r="F50" s="488">
        <v>10043542</v>
      </c>
      <c r="G50" s="488">
        <v>64979</v>
      </c>
      <c r="H50" s="488">
        <v>10108521</v>
      </c>
      <c r="I50" s="488">
        <v>2508437</v>
      </c>
      <c r="J50" s="488">
        <v>45579</v>
      </c>
      <c r="K50" s="488">
        <v>2554016</v>
      </c>
      <c r="L50" s="488">
        <v>229186</v>
      </c>
      <c r="M50" s="488">
        <v>881496</v>
      </c>
      <c r="N50" s="488">
        <v>101026</v>
      </c>
      <c r="O50" s="488">
        <v>982522</v>
      </c>
      <c r="P50" s="488">
        <v>32902499</v>
      </c>
      <c r="Q50" s="488">
        <v>31919977</v>
      </c>
    </row>
    <row r="51" spans="1:17">
      <c r="A51" s="484">
        <v>2012</v>
      </c>
      <c r="B51" s="484" t="s">
        <v>9</v>
      </c>
      <c r="C51" s="488">
        <v>17098558</v>
      </c>
      <c r="D51" s="488">
        <v>441940</v>
      </c>
      <c r="E51" s="488">
        <v>17540498</v>
      </c>
      <c r="F51" s="488">
        <v>10140911</v>
      </c>
      <c r="G51" s="488">
        <v>278021</v>
      </c>
      <c r="H51" s="488">
        <v>10418932</v>
      </c>
      <c r="I51" s="488">
        <v>2973358</v>
      </c>
      <c r="J51" s="488">
        <v>68608</v>
      </c>
      <c r="K51" s="488">
        <v>3041966</v>
      </c>
      <c r="L51" s="488">
        <v>229409</v>
      </c>
      <c r="M51" s="488">
        <v>881496</v>
      </c>
      <c r="N51" s="488">
        <v>101026</v>
      </c>
      <c r="O51" s="488">
        <v>982522</v>
      </c>
      <c r="P51" s="488">
        <v>32213327</v>
      </c>
      <c r="Q51" s="488">
        <v>31230805</v>
      </c>
    </row>
    <row r="52" spans="1:17">
      <c r="A52" s="484">
        <v>2012</v>
      </c>
      <c r="B52" s="484" t="s">
        <v>10</v>
      </c>
      <c r="C52" s="488">
        <v>18634486</v>
      </c>
      <c r="D52" s="488">
        <v>2502045</v>
      </c>
      <c r="E52" s="488">
        <v>21136531</v>
      </c>
      <c r="F52" s="488">
        <v>10815653</v>
      </c>
      <c r="G52" s="488">
        <v>1338534</v>
      </c>
      <c r="H52" s="488">
        <v>12154187</v>
      </c>
      <c r="I52" s="488">
        <v>3154822</v>
      </c>
      <c r="J52" s="488">
        <v>198469</v>
      </c>
      <c r="K52" s="488">
        <v>3353291</v>
      </c>
      <c r="L52" s="488">
        <v>229632</v>
      </c>
      <c r="M52" s="488">
        <v>881496</v>
      </c>
      <c r="N52" s="488">
        <v>101026</v>
      </c>
      <c r="O52" s="488">
        <v>982522</v>
      </c>
      <c r="P52" s="488">
        <v>37856163</v>
      </c>
      <c r="Q52" s="488">
        <v>36873641</v>
      </c>
    </row>
    <row r="53" spans="1:17">
      <c r="A53" s="484">
        <v>2012</v>
      </c>
      <c r="B53" s="484" t="s">
        <v>11</v>
      </c>
      <c r="C53" s="488">
        <v>24390472</v>
      </c>
      <c r="D53" s="488">
        <v>919072</v>
      </c>
      <c r="E53" s="488">
        <v>25309544</v>
      </c>
      <c r="F53" s="488">
        <v>12057035</v>
      </c>
      <c r="G53" s="488">
        <v>352443</v>
      </c>
      <c r="H53" s="488">
        <v>12409478</v>
      </c>
      <c r="I53" s="488">
        <v>3281714</v>
      </c>
      <c r="J53" s="488">
        <v>52303</v>
      </c>
      <c r="K53" s="488">
        <v>3334017</v>
      </c>
      <c r="L53" s="488">
        <v>229855</v>
      </c>
      <c r="M53" s="488">
        <v>881496</v>
      </c>
      <c r="N53" s="488">
        <v>101026</v>
      </c>
      <c r="O53" s="488">
        <v>982522</v>
      </c>
      <c r="P53" s="488">
        <v>42265416</v>
      </c>
      <c r="Q53" s="488">
        <v>41282894</v>
      </c>
    </row>
    <row r="54" spans="1:17">
      <c r="A54" s="484">
        <v>2012</v>
      </c>
      <c r="B54" s="484" t="s">
        <v>12</v>
      </c>
      <c r="C54" s="488">
        <v>28031832</v>
      </c>
      <c r="D54" s="488">
        <v>433444</v>
      </c>
      <c r="E54" s="488">
        <v>28465276</v>
      </c>
      <c r="F54" s="488">
        <v>12639052</v>
      </c>
      <c r="G54" s="488">
        <v>253968</v>
      </c>
      <c r="H54" s="488">
        <v>12893020</v>
      </c>
      <c r="I54" s="488">
        <v>3281946</v>
      </c>
      <c r="J54" s="488">
        <v>27746</v>
      </c>
      <c r="K54" s="488">
        <v>3309692</v>
      </c>
      <c r="L54" s="488">
        <v>230078</v>
      </c>
      <c r="M54" s="488">
        <v>881496</v>
      </c>
      <c r="N54" s="488">
        <v>101026</v>
      </c>
      <c r="O54" s="488">
        <v>982522</v>
      </c>
      <c r="P54" s="488">
        <v>45880588</v>
      </c>
      <c r="Q54" s="488">
        <v>44898066</v>
      </c>
    </row>
    <row r="55" spans="1:17">
      <c r="A55" s="484">
        <v>2012</v>
      </c>
      <c r="B55" s="484" t="s">
        <v>13</v>
      </c>
      <c r="C55" s="488">
        <v>28636911</v>
      </c>
      <c r="D55" s="488">
        <v>-131770</v>
      </c>
      <c r="E55" s="488">
        <v>28505141</v>
      </c>
      <c r="F55" s="488">
        <v>12912026</v>
      </c>
      <c r="G55" s="488">
        <v>-94894</v>
      </c>
      <c r="H55" s="488">
        <v>12817132</v>
      </c>
      <c r="I55" s="488">
        <v>3332112</v>
      </c>
      <c r="J55" s="488">
        <v>-37805</v>
      </c>
      <c r="K55" s="488">
        <v>3294307</v>
      </c>
      <c r="L55" s="488">
        <v>230301</v>
      </c>
      <c r="M55" s="488">
        <v>881496</v>
      </c>
      <c r="N55" s="488">
        <v>101026</v>
      </c>
      <c r="O55" s="488">
        <v>982522</v>
      </c>
      <c r="P55" s="488">
        <v>45829403</v>
      </c>
      <c r="Q55" s="488">
        <v>44846881</v>
      </c>
    </row>
    <row r="56" spans="1:17">
      <c r="A56" s="484">
        <v>2012</v>
      </c>
      <c r="B56" s="484" t="s">
        <v>14</v>
      </c>
      <c r="C56" s="488">
        <v>26778469</v>
      </c>
      <c r="D56" s="488">
        <v>-2094857</v>
      </c>
      <c r="E56" s="488">
        <v>24683612</v>
      </c>
      <c r="F56" s="488">
        <v>12749136</v>
      </c>
      <c r="G56" s="488">
        <v>-777049</v>
      </c>
      <c r="H56" s="488">
        <v>11972087</v>
      </c>
      <c r="I56" s="488">
        <v>3674210</v>
      </c>
      <c r="J56" s="488">
        <v>-112341</v>
      </c>
      <c r="K56" s="488">
        <v>3561869</v>
      </c>
      <c r="L56" s="488">
        <v>230524</v>
      </c>
      <c r="M56" s="488">
        <v>881496</v>
      </c>
      <c r="N56" s="488">
        <v>101026</v>
      </c>
      <c r="O56" s="488">
        <v>982522</v>
      </c>
      <c r="P56" s="488">
        <v>41430614</v>
      </c>
      <c r="Q56" s="488">
        <v>40448092</v>
      </c>
    </row>
    <row r="57" spans="1:17">
      <c r="A57" s="484">
        <v>2012</v>
      </c>
      <c r="B57" s="484" t="s">
        <v>15</v>
      </c>
      <c r="C57" s="488">
        <v>22383330</v>
      </c>
      <c r="D57" s="488">
        <v>-1081228</v>
      </c>
      <c r="E57" s="488">
        <v>21302102</v>
      </c>
      <c r="F57" s="488">
        <v>11887680</v>
      </c>
      <c r="G57" s="488">
        <v>-297766</v>
      </c>
      <c r="H57" s="488">
        <v>11589914</v>
      </c>
      <c r="I57" s="488">
        <v>3514225</v>
      </c>
      <c r="J57" s="488">
        <v>-93960</v>
      </c>
      <c r="K57" s="488">
        <v>3420265</v>
      </c>
      <c r="L57" s="488">
        <v>230747</v>
      </c>
      <c r="M57" s="488">
        <v>881496</v>
      </c>
      <c r="N57" s="488">
        <v>101026</v>
      </c>
      <c r="O57" s="488">
        <v>982522</v>
      </c>
      <c r="P57" s="488">
        <v>37525550</v>
      </c>
      <c r="Q57" s="488">
        <v>36543028</v>
      </c>
    </row>
    <row r="58" spans="1:17">
      <c r="A58" s="484">
        <v>2012</v>
      </c>
      <c r="B58" s="484" t="s">
        <v>16</v>
      </c>
      <c r="C58" s="488">
        <v>17972462</v>
      </c>
      <c r="D58" s="488">
        <v>-1017860</v>
      </c>
      <c r="E58" s="488">
        <v>16954602</v>
      </c>
      <c r="F58" s="488">
        <v>10740136</v>
      </c>
      <c r="G58" s="488">
        <v>-347817</v>
      </c>
      <c r="H58" s="488">
        <v>10392319</v>
      </c>
      <c r="I58" s="488">
        <v>3194367</v>
      </c>
      <c r="J58" s="488">
        <v>-46478</v>
      </c>
      <c r="K58" s="488">
        <v>3147889</v>
      </c>
      <c r="L58" s="488">
        <v>230970</v>
      </c>
      <c r="M58" s="488">
        <v>881496</v>
      </c>
      <c r="N58" s="488">
        <v>101026</v>
      </c>
      <c r="O58" s="488">
        <v>982522</v>
      </c>
      <c r="P58" s="488">
        <v>31708302</v>
      </c>
      <c r="Q58" s="488">
        <v>30725780</v>
      </c>
    </row>
    <row r="59" spans="1:17">
      <c r="A59" s="484">
        <v>2012</v>
      </c>
      <c r="B59" s="484" t="s">
        <v>17</v>
      </c>
      <c r="C59" s="488">
        <v>19853553</v>
      </c>
      <c r="D59" s="488">
        <v>618838</v>
      </c>
      <c r="E59" s="488">
        <v>20472391</v>
      </c>
      <c r="F59" s="488">
        <v>10536577</v>
      </c>
      <c r="G59" s="488">
        <v>413399</v>
      </c>
      <c r="H59" s="488">
        <v>10949976</v>
      </c>
      <c r="I59" s="488">
        <v>3680167</v>
      </c>
      <c r="J59" s="488">
        <v>45797</v>
      </c>
      <c r="K59" s="488">
        <v>3725964</v>
      </c>
      <c r="L59" s="488">
        <v>231193</v>
      </c>
      <c r="M59" s="488">
        <v>881496</v>
      </c>
      <c r="N59" s="488">
        <v>101026</v>
      </c>
      <c r="O59" s="488">
        <v>982522</v>
      </c>
      <c r="P59" s="488">
        <v>36362046</v>
      </c>
      <c r="Q59" s="488">
        <v>35379524</v>
      </c>
    </row>
    <row r="60" spans="1:17">
      <c r="A60" s="484">
        <v>2012</v>
      </c>
      <c r="B60" s="485" t="s">
        <v>184</v>
      </c>
      <c r="C60" s="488">
        <v>264214684</v>
      </c>
      <c r="D60" s="488">
        <v>4403</v>
      </c>
      <c r="E60" s="488">
        <v>264219087</v>
      </c>
      <c r="F60" s="488">
        <v>135199255</v>
      </c>
      <c r="G60" s="488">
        <v>400019</v>
      </c>
      <c r="H60" s="488">
        <v>135599274</v>
      </c>
      <c r="I60" s="488">
        <v>37501357</v>
      </c>
      <c r="J60" s="488">
        <v>53657</v>
      </c>
      <c r="K60" s="488">
        <v>37555014</v>
      </c>
      <c r="L60" s="488">
        <v>2759598</v>
      </c>
      <c r="M60" s="488">
        <v>10577952</v>
      </c>
      <c r="N60" s="488">
        <v>1212312</v>
      </c>
      <c r="O60" s="488">
        <v>11790264</v>
      </c>
      <c r="P60" s="488">
        <v>451923237</v>
      </c>
      <c r="Q60" s="488">
        <v>440132973</v>
      </c>
    </row>
    <row r="61" spans="1:17">
      <c r="A61" s="484">
        <v>2013</v>
      </c>
      <c r="B61" s="484" t="s">
        <v>6</v>
      </c>
      <c r="C61" s="488">
        <v>23083162</v>
      </c>
      <c r="D61" s="488">
        <v>146917</v>
      </c>
      <c r="E61" s="488">
        <v>23230079</v>
      </c>
      <c r="F61" s="488">
        <v>10765038</v>
      </c>
      <c r="G61" s="488">
        <v>181141</v>
      </c>
      <c r="H61" s="488">
        <v>10946179</v>
      </c>
      <c r="I61" s="488">
        <v>2333713</v>
      </c>
      <c r="J61" s="488">
        <v>-11301</v>
      </c>
      <c r="K61" s="488">
        <v>2322412</v>
      </c>
      <c r="L61" s="488">
        <v>231417</v>
      </c>
      <c r="M61" s="488">
        <v>930468</v>
      </c>
      <c r="N61" s="488">
        <v>109817</v>
      </c>
      <c r="O61" s="488">
        <v>1040285</v>
      </c>
      <c r="P61" s="488">
        <v>37770372</v>
      </c>
      <c r="Q61" s="488">
        <v>36730087</v>
      </c>
    </row>
    <row r="62" spans="1:17">
      <c r="A62" s="484">
        <v>2013</v>
      </c>
      <c r="B62" s="484" t="s">
        <v>7</v>
      </c>
      <c r="C62" s="488">
        <v>20817223</v>
      </c>
      <c r="D62" s="488">
        <v>-1729225</v>
      </c>
      <c r="E62" s="488">
        <v>19087998</v>
      </c>
      <c r="F62" s="488">
        <v>10409769</v>
      </c>
      <c r="G62" s="488">
        <v>-925782</v>
      </c>
      <c r="H62" s="488">
        <v>9483987</v>
      </c>
      <c r="I62" s="488">
        <v>2584571</v>
      </c>
      <c r="J62" s="488">
        <v>-80829</v>
      </c>
      <c r="K62" s="488">
        <v>2503742</v>
      </c>
      <c r="L62" s="488">
        <v>231640</v>
      </c>
      <c r="M62" s="488">
        <v>930468</v>
      </c>
      <c r="N62" s="488">
        <v>109817</v>
      </c>
      <c r="O62" s="488">
        <v>1040285</v>
      </c>
      <c r="P62" s="488">
        <v>32347652</v>
      </c>
      <c r="Q62" s="488">
        <v>31307367</v>
      </c>
    </row>
    <row r="63" spans="1:17">
      <c r="A63" s="484">
        <v>2013</v>
      </c>
      <c r="B63" s="484" t="s">
        <v>8</v>
      </c>
      <c r="C63" s="488">
        <v>18618956</v>
      </c>
      <c r="D63" s="488">
        <v>948216</v>
      </c>
      <c r="E63" s="488">
        <v>19567172</v>
      </c>
      <c r="F63" s="488">
        <v>10147583</v>
      </c>
      <c r="G63" s="488">
        <v>31981</v>
      </c>
      <c r="H63" s="488">
        <v>10179564</v>
      </c>
      <c r="I63" s="488">
        <v>2507666</v>
      </c>
      <c r="J63" s="488">
        <v>46922</v>
      </c>
      <c r="K63" s="488">
        <v>2554588</v>
      </c>
      <c r="L63" s="488">
        <v>231864</v>
      </c>
      <c r="M63" s="488">
        <v>930468</v>
      </c>
      <c r="N63" s="488">
        <v>109817</v>
      </c>
      <c r="O63" s="488">
        <v>1040285</v>
      </c>
      <c r="P63" s="488">
        <v>33573473</v>
      </c>
      <c r="Q63" s="488">
        <v>32533188</v>
      </c>
    </row>
    <row r="64" spans="1:17">
      <c r="A64" s="484">
        <v>2013</v>
      </c>
      <c r="B64" s="484" t="s">
        <v>9</v>
      </c>
      <c r="C64" s="488">
        <v>18056306</v>
      </c>
      <c r="D64" s="488">
        <v>501662</v>
      </c>
      <c r="E64" s="488">
        <v>18557968</v>
      </c>
      <c r="F64" s="488">
        <v>10525489</v>
      </c>
      <c r="G64" s="488">
        <v>288584</v>
      </c>
      <c r="H64" s="488">
        <v>10814073</v>
      </c>
      <c r="I64" s="488">
        <v>2986238</v>
      </c>
      <c r="J64" s="488">
        <v>70883</v>
      </c>
      <c r="K64" s="488">
        <v>3057121</v>
      </c>
      <c r="L64" s="488">
        <v>232087</v>
      </c>
      <c r="M64" s="488">
        <v>930468</v>
      </c>
      <c r="N64" s="488">
        <v>109817</v>
      </c>
      <c r="O64" s="488">
        <v>1040285</v>
      </c>
      <c r="P64" s="488">
        <v>33701534</v>
      </c>
      <c r="Q64" s="488">
        <v>32661249</v>
      </c>
    </row>
    <row r="65" spans="1:17">
      <c r="A65" s="484">
        <v>2013</v>
      </c>
      <c r="B65" s="484" t="s">
        <v>10</v>
      </c>
      <c r="C65" s="488">
        <v>19593786</v>
      </c>
      <c r="D65" s="488">
        <v>2705703</v>
      </c>
      <c r="E65" s="488">
        <v>22299489</v>
      </c>
      <c r="F65" s="488">
        <v>11191637</v>
      </c>
      <c r="G65" s="488">
        <v>1370584</v>
      </c>
      <c r="H65" s="488">
        <v>12562221</v>
      </c>
      <c r="I65" s="488">
        <v>3168563</v>
      </c>
      <c r="J65" s="488">
        <v>199803</v>
      </c>
      <c r="K65" s="488">
        <v>3368366</v>
      </c>
      <c r="L65" s="488">
        <v>232311</v>
      </c>
      <c r="M65" s="488">
        <v>930468</v>
      </c>
      <c r="N65" s="488">
        <v>109817</v>
      </c>
      <c r="O65" s="488">
        <v>1040285</v>
      </c>
      <c r="P65" s="488">
        <v>39502672</v>
      </c>
      <c r="Q65" s="488">
        <v>38462387</v>
      </c>
    </row>
    <row r="66" spans="1:17">
      <c r="A66" s="484">
        <v>2013</v>
      </c>
      <c r="B66" s="484" t="s">
        <v>11</v>
      </c>
      <c r="C66" s="488">
        <v>25458059</v>
      </c>
      <c r="D66" s="488">
        <v>989401</v>
      </c>
      <c r="E66" s="488">
        <v>26447460</v>
      </c>
      <c r="F66" s="488">
        <v>12441870</v>
      </c>
      <c r="G66" s="488">
        <v>360846</v>
      </c>
      <c r="H66" s="488">
        <v>12802716</v>
      </c>
      <c r="I66" s="488">
        <v>3296387</v>
      </c>
      <c r="J66" s="488">
        <v>52333</v>
      </c>
      <c r="K66" s="488">
        <v>3348720</v>
      </c>
      <c r="L66" s="488">
        <v>232535</v>
      </c>
      <c r="M66" s="488">
        <v>930468</v>
      </c>
      <c r="N66" s="488">
        <v>109817</v>
      </c>
      <c r="O66" s="488">
        <v>1040285</v>
      </c>
      <c r="P66" s="488">
        <v>43871716</v>
      </c>
      <c r="Q66" s="488">
        <v>42831431</v>
      </c>
    </row>
    <row r="67" spans="1:17">
      <c r="A67" s="484">
        <v>2013</v>
      </c>
      <c r="B67" s="484" t="s">
        <v>12</v>
      </c>
      <c r="C67" s="488">
        <v>29121706</v>
      </c>
      <c r="D67" s="488">
        <v>457116</v>
      </c>
      <c r="E67" s="488">
        <v>29578822</v>
      </c>
      <c r="F67" s="488">
        <v>13019654</v>
      </c>
      <c r="G67" s="488">
        <v>264634</v>
      </c>
      <c r="H67" s="488">
        <v>13284288</v>
      </c>
      <c r="I67" s="488">
        <v>3297000</v>
      </c>
      <c r="J67" s="488">
        <v>28553</v>
      </c>
      <c r="K67" s="488">
        <v>3325553</v>
      </c>
      <c r="L67" s="488">
        <v>232758</v>
      </c>
      <c r="M67" s="488">
        <v>930468</v>
      </c>
      <c r="N67" s="488">
        <v>109817</v>
      </c>
      <c r="O67" s="488">
        <v>1040285</v>
      </c>
      <c r="P67" s="488">
        <v>47461706</v>
      </c>
      <c r="Q67" s="488">
        <v>46421421</v>
      </c>
    </row>
    <row r="68" spans="1:17">
      <c r="A68" s="484">
        <v>2013</v>
      </c>
      <c r="B68" s="484" t="s">
        <v>13</v>
      </c>
      <c r="C68" s="488">
        <v>29738914</v>
      </c>
      <c r="D68" s="488">
        <v>-142377</v>
      </c>
      <c r="E68" s="488">
        <v>29596537</v>
      </c>
      <c r="F68" s="488">
        <v>13299563</v>
      </c>
      <c r="G68" s="488">
        <v>-95467</v>
      </c>
      <c r="H68" s="488">
        <v>13204096</v>
      </c>
      <c r="I68" s="488">
        <v>3346818</v>
      </c>
      <c r="J68" s="488">
        <v>-39392</v>
      </c>
      <c r="K68" s="488">
        <v>3307426</v>
      </c>
      <c r="L68" s="488">
        <v>232982</v>
      </c>
      <c r="M68" s="488">
        <v>930468</v>
      </c>
      <c r="N68" s="488">
        <v>109817</v>
      </c>
      <c r="O68" s="488">
        <v>1040285</v>
      </c>
      <c r="P68" s="488">
        <v>47381326</v>
      </c>
      <c r="Q68" s="488">
        <v>46341041</v>
      </c>
    </row>
    <row r="69" spans="1:17">
      <c r="A69" s="484">
        <v>2013</v>
      </c>
      <c r="B69" s="484" t="s">
        <v>14</v>
      </c>
      <c r="C69" s="488">
        <v>27841250</v>
      </c>
      <c r="D69" s="488">
        <v>-2202060</v>
      </c>
      <c r="E69" s="488">
        <v>25639190</v>
      </c>
      <c r="F69" s="488">
        <v>13136574</v>
      </c>
      <c r="G69" s="488">
        <v>-792619</v>
      </c>
      <c r="H69" s="488">
        <v>12343955</v>
      </c>
      <c r="I69" s="488">
        <v>3688542</v>
      </c>
      <c r="J69" s="488">
        <v>-113482</v>
      </c>
      <c r="K69" s="488">
        <v>3575060</v>
      </c>
      <c r="L69" s="488">
        <v>233206</v>
      </c>
      <c r="M69" s="488">
        <v>930468</v>
      </c>
      <c r="N69" s="488">
        <v>109817</v>
      </c>
      <c r="O69" s="488">
        <v>1040285</v>
      </c>
      <c r="P69" s="488">
        <v>42831696</v>
      </c>
      <c r="Q69" s="488">
        <v>41791411</v>
      </c>
    </row>
    <row r="70" spans="1:17">
      <c r="A70" s="484">
        <v>2013</v>
      </c>
      <c r="B70" s="484" t="s">
        <v>15</v>
      </c>
      <c r="C70" s="488">
        <v>23347744</v>
      </c>
      <c r="D70" s="488">
        <v>-1185758</v>
      </c>
      <c r="E70" s="488">
        <v>22161986</v>
      </c>
      <c r="F70" s="488">
        <v>12267363</v>
      </c>
      <c r="G70" s="488">
        <v>-300631</v>
      </c>
      <c r="H70" s="488">
        <v>11966732</v>
      </c>
      <c r="I70" s="488">
        <v>3527630</v>
      </c>
      <c r="J70" s="488">
        <v>-95316</v>
      </c>
      <c r="K70" s="488">
        <v>3432314</v>
      </c>
      <c r="L70" s="488">
        <v>233429</v>
      </c>
      <c r="M70" s="488">
        <v>930468</v>
      </c>
      <c r="N70" s="488">
        <v>109817</v>
      </c>
      <c r="O70" s="488">
        <v>1040285</v>
      </c>
      <c r="P70" s="488">
        <v>38834746</v>
      </c>
      <c r="Q70" s="488">
        <v>37794461</v>
      </c>
    </row>
    <row r="71" spans="1:17">
      <c r="A71" s="484">
        <v>2013</v>
      </c>
      <c r="B71" s="484" t="s">
        <v>16</v>
      </c>
      <c r="C71" s="488">
        <v>18855819</v>
      </c>
      <c r="D71" s="488">
        <v>-1031140</v>
      </c>
      <c r="E71" s="488">
        <v>17824679</v>
      </c>
      <c r="F71" s="488">
        <v>11118095</v>
      </c>
      <c r="G71" s="488">
        <v>-364784</v>
      </c>
      <c r="H71" s="488">
        <v>10753311</v>
      </c>
      <c r="I71" s="488">
        <v>3206900</v>
      </c>
      <c r="J71" s="488">
        <v>-47801</v>
      </c>
      <c r="K71" s="488">
        <v>3159099</v>
      </c>
      <c r="L71" s="488">
        <v>233653</v>
      </c>
      <c r="M71" s="488">
        <v>930468</v>
      </c>
      <c r="N71" s="488">
        <v>109817</v>
      </c>
      <c r="O71" s="488">
        <v>1040285</v>
      </c>
      <c r="P71" s="488">
        <v>33011027</v>
      </c>
      <c r="Q71" s="488">
        <v>31970742</v>
      </c>
    </row>
    <row r="72" spans="1:17">
      <c r="A72" s="484">
        <v>2013</v>
      </c>
      <c r="B72" s="484" t="s">
        <v>17</v>
      </c>
      <c r="C72" s="488">
        <v>20802597</v>
      </c>
      <c r="D72" s="488">
        <v>739494</v>
      </c>
      <c r="E72" s="488">
        <v>21542091</v>
      </c>
      <c r="F72" s="488">
        <v>10920917</v>
      </c>
      <c r="G72" s="488">
        <v>812810</v>
      </c>
      <c r="H72" s="488">
        <v>11733727</v>
      </c>
      <c r="I72" s="488">
        <v>3692746</v>
      </c>
      <c r="J72" s="488">
        <v>32757</v>
      </c>
      <c r="K72" s="488">
        <v>3725503</v>
      </c>
      <c r="L72" s="488">
        <v>233877</v>
      </c>
      <c r="M72" s="488">
        <v>930468</v>
      </c>
      <c r="N72" s="488">
        <v>109817</v>
      </c>
      <c r="O72" s="488">
        <v>1040285</v>
      </c>
      <c r="P72" s="488">
        <v>38275483</v>
      </c>
      <c r="Q72" s="488">
        <v>37235198</v>
      </c>
    </row>
    <row r="73" spans="1:17">
      <c r="A73" s="484">
        <v>2013</v>
      </c>
      <c r="B73" s="485" t="s">
        <v>184</v>
      </c>
      <c r="C73" s="488">
        <v>275335522</v>
      </c>
      <c r="D73" s="488">
        <v>197949</v>
      </c>
      <c r="E73" s="488">
        <v>275533471</v>
      </c>
      <c r="F73" s="488">
        <v>139243552</v>
      </c>
      <c r="G73" s="488">
        <v>831297</v>
      </c>
      <c r="H73" s="488">
        <v>140074849</v>
      </c>
      <c r="I73" s="488">
        <v>37636774</v>
      </c>
      <c r="J73" s="488">
        <v>43130</v>
      </c>
      <c r="K73" s="488">
        <v>37679904</v>
      </c>
      <c r="L73" s="488">
        <v>2791759</v>
      </c>
      <c r="M73" s="488">
        <v>11165616</v>
      </c>
      <c r="N73" s="488">
        <v>1317804</v>
      </c>
      <c r="O73" s="488">
        <v>12483420</v>
      </c>
      <c r="P73" s="488">
        <v>468563403</v>
      </c>
      <c r="Q73" s="488">
        <v>456079983</v>
      </c>
    </row>
    <row r="74" spans="1:17">
      <c r="A74" s="484">
        <v>2014</v>
      </c>
      <c r="B74" s="484" t="s">
        <v>6</v>
      </c>
      <c r="C74" s="488">
        <v>23584508</v>
      </c>
      <c r="D74" s="488">
        <v>146240</v>
      </c>
      <c r="E74" s="488">
        <v>23730748</v>
      </c>
      <c r="F74" s="488">
        <v>11212511</v>
      </c>
      <c r="G74" s="488">
        <v>14623</v>
      </c>
      <c r="H74" s="488">
        <v>11227134</v>
      </c>
      <c r="I74" s="488">
        <v>2294197</v>
      </c>
      <c r="J74" s="488">
        <v>-17329</v>
      </c>
      <c r="K74" s="488">
        <v>2276868</v>
      </c>
      <c r="L74" s="488">
        <v>234110</v>
      </c>
      <c r="M74" s="488">
        <v>984337</v>
      </c>
      <c r="N74" s="488">
        <v>117135</v>
      </c>
      <c r="O74" s="488">
        <v>1101472</v>
      </c>
      <c r="P74" s="488">
        <v>38570332</v>
      </c>
      <c r="Q74" s="488">
        <v>37468860</v>
      </c>
    </row>
    <row r="75" spans="1:17">
      <c r="A75" s="484">
        <v>2014</v>
      </c>
      <c r="B75" s="484" t="s">
        <v>7</v>
      </c>
      <c r="C75" s="488">
        <v>21296111</v>
      </c>
      <c r="D75" s="488">
        <v>-1770701</v>
      </c>
      <c r="E75" s="488">
        <v>19525410</v>
      </c>
      <c r="F75" s="488">
        <v>10682160</v>
      </c>
      <c r="G75" s="488">
        <v>-798003</v>
      </c>
      <c r="H75" s="488">
        <v>9884157</v>
      </c>
      <c r="I75" s="488">
        <v>2552886</v>
      </c>
      <c r="J75" s="488">
        <v>-74950</v>
      </c>
      <c r="K75" s="488">
        <v>2477936</v>
      </c>
      <c r="L75" s="488">
        <v>234344</v>
      </c>
      <c r="M75" s="488">
        <v>984337</v>
      </c>
      <c r="N75" s="488">
        <v>117135</v>
      </c>
      <c r="O75" s="488">
        <v>1101472</v>
      </c>
      <c r="P75" s="488">
        <v>33223319</v>
      </c>
      <c r="Q75" s="488">
        <v>32121847</v>
      </c>
    </row>
    <row r="76" spans="1:17">
      <c r="A76" s="484">
        <v>2014</v>
      </c>
      <c r="B76" s="484" t="s">
        <v>8</v>
      </c>
      <c r="C76" s="488">
        <v>19050568</v>
      </c>
      <c r="D76" s="488">
        <v>964629</v>
      </c>
      <c r="E76" s="488">
        <v>20015197</v>
      </c>
      <c r="F76" s="488">
        <v>10600582</v>
      </c>
      <c r="G76" s="488">
        <v>-15186</v>
      </c>
      <c r="H76" s="488">
        <v>10585396</v>
      </c>
      <c r="I76" s="488">
        <v>2479716</v>
      </c>
      <c r="J76" s="488">
        <v>47876</v>
      </c>
      <c r="K76" s="488">
        <v>2527592</v>
      </c>
      <c r="L76" s="488">
        <v>234578</v>
      </c>
      <c r="M76" s="488">
        <v>984337</v>
      </c>
      <c r="N76" s="488">
        <v>117135</v>
      </c>
      <c r="O76" s="488">
        <v>1101472</v>
      </c>
      <c r="P76" s="488">
        <v>34464235</v>
      </c>
      <c r="Q76" s="488">
        <v>33362763</v>
      </c>
    </row>
    <row r="77" spans="1:17">
      <c r="A77" s="484">
        <v>2014</v>
      </c>
      <c r="B77" s="484" t="s">
        <v>9</v>
      </c>
      <c r="C77" s="488">
        <v>18492764</v>
      </c>
      <c r="D77" s="488">
        <v>520600</v>
      </c>
      <c r="E77" s="488">
        <v>19013364</v>
      </c>
      <c r="F77" s="488">
        <v>11003473</v>
      </c>
      <c r="G77" s="488">
        <v>194787</v>
      </c>
      <c r="H77" s="488">
        <v>11198260</v>
      </c>
      <c r="I77" s="488">
        <v>2977113</v>
      </c>
      <c r="J77" s="488">
        <v>73396</v>
      </c>
      <c r="K77" s="488">
        <v>3050509</v>
      </c>
      <c r="L77" s="488">
        <v>234812</v>
      </c>
      <c r="M77" s="488">
        <v>984337</v>
      </c>
      <c r="N77" s="488">
        <v>117135</v>
      </c>
      <c r="O77" s="488">
        <v>1101472</v>
      </c>
      <c r="P77" s="488">
        <v>34598417</v>
      </c>
      <c r="Q77" s="488">
        <v>33496945</v>
      </c>
    </row>
    <row r="78" spans="1:17">
      <c r="A78" s="484">
        <v>2014</v>
      </c>
      <c r="B78" s="484" t="s">
        <v>10</v>
      </c>
      <c r="C78" s="488">
        <v>20058320</v>
      </c>
      <c r="D78" s="488">
        <v>2777587</v>
      </c>
      <c r="E78" s="488">
        <v>22835907</v>
      </c>
      <c r="F78" s="488">
        <v>11579351</v>
      </c>
      <c r="G78" s="488">
        <v>1523899</v>
      </c>
      <c r="H78" s="488">
        <v>13103250</v>
      </c>
      <c r="I78" s="488">
        <v>3164298</v>
      </c>
      <c r="J78" s="488">
        <v>200430</v>
      </c>
      <c r="K78" s="488">
        <v>3364728</v>
      </c>
      <c r="L78" s="488">
        <v>235046</v>
      </c>
      <c r="M78" s="488">
        <v>984337</v>
      </c>
      <c r="N78" s="488">
        <v>117135</v>
      </c>
      <c r="O78" s="488">
        <v>1101472</v>
      </c>
      <c r="P78" s="488">
        <v>40640403</v>
      </c>
      <c r="Q78" s="488">
        <v>39538931</v>
      </c>
    </row>
    <row r="79" spans="1:17">
      <c r="A79" s="484">
        <v>2014</v>
      </c>
      <c r="B79" s="484" t="s">
        <v>11</v>
      </c>
      <c r="C79" s="488">
        <v>26065448</v>
      </c>
      <c r="D79" s="488">
        <v>1016493</v>
      </c>
      <c r="E79" s="488">
        <v>27081941</v>
      </c>
      <c r="F79" s="488">
        <v>12994713</v>
      </c>
      <c r="G79" s="488">
        <v>262683</v>
      </c>
      <c r="H79" s="488">
        <v>13257396</v>
      </c>
      <c r="I79" s="488">
        <v>3297474</v>
      </c>
      <c r="J79" s="488">
        <v>52609</v>
      </c>
      <c r="K79" s="488">
        <v>3350083</v>
      </c>
      <c r="L79" s="488">
        <v>235280</v>
      </c>
      <c r="M79" s="488">
        <v>984337</v>
      </c>
      <c r="N79" s="488">
        <v>117135</v>
      </c>
      <c r="O79" s="488">
        <v>1101472</v>
      </c>
      <c r="P79" s="488">
        <v>45026172</v>
      </c>
      <c r="Q79" s="488">
        <v>43924700</v>
      </c>
    </row>
    <row r="80" spans="1:17">
      <c r="A80" s="484">
        <v>2014</v>
      </c>
      <c r="B80" s="484" t="s">
        <v>12</v>
      </c>
      <c r="C80" s="488">
        <v>29819828</v>
      </c>
      <c r="D80" s="488">
        <v>467195</v>
      </c>
      <c r="E80" s="488">
        <v>30287023</v>
      </c>
      <c r="F80" s="488">
        <v>13481021</v>
      </c>
      <c r="G80" s="488">
        <v>374057</v>
      </c>
      <c r="H80" s="488">
        <v>13855078</v>
      </c>
      <c r="I80" s="488">
        <v>3296651</v>
      </c>
      <c r="J80" s="488">
        <v>29074</v>
      </c>
      <c r="K80" s="488">
        <v>3325725</v>
      </c>
      <c r="L80" s="488">
        <v>235514</v>
      </c>
      <c r="M80" s="488">
        <v>984337</v>
      </c>
      <c r="N80" s="488">
        <v>117135</v>
      </c>
      <c r="O80" s="488">
        <v>1101472</v>
      </c>
      <c r="P80" s="488">
        <v>48804812</v>
      </c>
      <c r="Q80" s="488">
        <v>47703340</v>
      </c>
    </row>
    <row r="81" spans="1:17">
      <c r="A81" s="484">
        <v>2014</v>
      </c>
      <c r="B81" s="484" t="s">
        <v>13</v>
      </c>
      <c r="C81" s="488">
        <v>30458364</v>
      </c>
      <c r="D81" s="488">
        <v>-150587</v>
      </c>
      <c r="E81" s="488">
        <v>30307777</v>
      </c>
      <c r="F81" s="488">
        <v>13886732</v>
      </c>
      <c r="G81" s="488">
        <v>-22507</v>
      </c>
      <c r="H81" s="488">
        <v>13864225</v>
      </c>
      <c r="I81" s="488">
        <v>3348115</v>
      </c>
      <c r="J81" s="488">
        <v>-41429</v>
      </c>
      <c r="K81" s="488">
        <v>3306686</v>
      </c>
      <c r="L81" s="488">
        <v>235748</v>
      </c>
      <c r="M81" s="488">
        <v>984337</v>
      </c>
      <c r="N81" s="488">
        <v>117135</v>
      </c>
      <c r="O81" s="488">
        <v>1101472</v>
      </c>
      <c r="P81" s="488">
        <v>48815908</v>
      </c>
      <c r="Q81" s="488">
        <v>47714436</v>
      </c>
    </row>
    <row r="82" spans="1:17">
      <c r="A82" s="484">
        <v>2014</v>
      </c>
      <c r="B82" s="484" t="s">
        <v>14</v>
      </c>
      <c r="C82" s="488">
        <v>28529456</v>
      </c>
      <c r="D82" s="488">
        <v>-2261787</v>
      </c>
      <c r="E82" s="488">
        <v>26267669</v>
      </c>
      <c r="F82" s="488">
        <v>13822367</v>
      </c>
      <c r="G82" s="488">
        <v>-978922</v>
      </c>
      <c r="H82" s="488">
        <v>12843445</v>
      </c>
      <c r="I82" s="488">
        <v>3712905</v>
      </c>
      <c r="J82" s="488">
        <v>-115490</v>
      </c>
      <c r="K82" s="488">
        <v>3597415</v>
      </c>
      <c r="L82" s="488">
        <v>235982</v>
      </c>
      <c r="M82" s="488">
        <v>984337</v>
      </c>
      <c r="N82" s="488">
        <v>117135</v>
      </c>
      <c r="O82" s="488">
        <v>1101472</v>
      </c>
      <c r="P82" s="488">
        <v>44045983</v>
      </c>
      <c r="Q82" s="488">
        <v>42944511</v>
      </c>
    </row>
    <row r="83" spans="1:17">
      <c r="A83" s="484">
        <v>2014</v>
      </c>
      <c r="B83" s="484" t="s">
        <v>15</v>
      </c>
      <c r="C83" s="488">
        <v>23928813</v>
      </c>
      <c r="D83" s="488">
        <v>-1222341</v>
      </c>
      <c r="E83" s="488">
        <v>22706472</v>
      </c>
      <c r="F83" s="488">
        <v>12744494</v>
      </c>
      <c r="G83" s="488">
        <v>-90957</v>
      </c>
      <c r="H83" s="488">
        <v>12653537</v>
      </c>
      <c r="I83" s="488">
        <v>3547589</v>
      </c>
      <c r="J83" s="488">
        <v>-97162</v>
      </c>
      <c r="K83" s="488">
        <v>3450427</v>
      </c>
      <c r="L83" s="488">
        <v>236215</v>
      </c>
      <c r="M83" s="488">
        <v>984337</v>
      </c>
      <c r="N83" s="488">
        <v>117135</v>
      </c>
      <c r="O83" s="488">
        <v>1101472</v>
      </c>
      <c r="P83" s="488">
        <v>40148123</v>
      </c>
      <c r="Q83" s="488">
        <v>39046651</v>
      </c>
    </row>
    <row r="84" spans="1:17">
      <c r="A84" s="484">
        <v>2014</v>
      </c>
      <c r="B84" s="484" t="s">
        <v>16</v>
      </c>
      <c r="C84" s="488">
        <v>19308962</v>
      </c>
      <c r="D84" s="488">
        <v>-1043736</v>
      </c>
      <c r="E84" s="488">
        <v>18265226</v>
      </c>
      <c r="F84" s="488">
        <v>11723223</v>
      </c>
      <c r="G84" s="488">
        <v>-450619</v>
      </c>
      <c r="H84" s="488">
        <v>11272604</v>
      </c>
      <c r="I84" s="488">
        <v>3210137</v>
      </c>
      <c r="J84" s="488">
        <v>-49118</v>
      </c>
      <c r="K84" s="488">
        <v>3161019</v>
      </c>
      <c r="L84" s="488">
        <v>236449</v>
      </c>
      <c r="M84" s="488">
        <v>984337</v>
      </c>
      <c r="N84" s="488">
        <v>117135</v>
      </c>
      <c r="O84" s="488">
        <v>1101472</v>
      </c>
      <c r="P84" s="488">
        <v>34036770</v>
      </c>
      <c r="Q84" s="488">
        <v>32935298</v>
      </c>
    </row>
    <row r="85" spans="1:17">
      <c r="A85" s="484">
        <v>2014</v>
      </c>
      <c r="B85" s="484" t="s">
        <v>17</v>
      </c>
      <c r="C85" s="488">
        <v>21279475</v>
      </c>
      <c r="D85" s="488">
        <v>757771</v>
      </c>
      <c r="E85" s="488">
        <v>22037246</v>
      </c>
      <c r="F85" s="488">
        <v>11398992</v>
      </c>
      <c r="G85" s="488">
        <v>476239</v>
      </c>
      <c r="H85" s="488">
        <v>11875231</v>
      </c>
      <c r="I85" s="488">
        <v>3726383</v>
      </c>
      <c r="J85" s="488">
        <v>45015</v>
      </c>
      <c r="K85" s="488">
        <v>3771398</v>
      </c>
      <c r="L85" s="488">
        <v>236683</v>
      </c>
      <c r="M85" s="488">
        <v>984337</v>
      </c>
      <c r="N85" s="488">
        <v>117135</v>
      </c>
      <c r="O85" s="488">
        <v>1101472</v>
      </c>
      <c r="P85" s="488">
        <v>39022030</v>
      </c>
      <c r="Q85" s="488">
        <v>37920558</v>
      </c>
    </row>
    <row r="86" spans="1:17">
      <c r="A86" s="484">
        <v>2014</v>
      </c>
      <c r="B86" s="485" t="s">
        <v>184</v>
      </c>
      <c r="C86" s="488">
        <v>281872617</v>
      </c>
      <c r="D86" s="488">
        <v>201363</v>
      </c>
      <c r="E86" s="488">
        <v>282073980</v>
      </c>
      <c r="F86" s="488">
        <v>145129619</v>
      </c>
      <c r="G86" s="488">
        <v>490094</v>
      </c>
      <c r="H86" s="488">
        <v>145619713</v>
      </c>
      <c r="I86" s="488">
        <v>37607464</v>
      </c>
      <c r="J86" s="488">
        <v>52922</v>
      </c>
      <c r="K86" s="488">
        <v>37660386</v>
      </c>
      <c r="L86" s="488">
        <v>2824761</v>
      </c>
      <c r="M86" s="488">
        <v>11812044</v>
      </c>
      <c r="N86" s="488">
        <v>1405620</v>
      </c>
      <c r="O86" s="488">
        <v>13217664</v>
      </c>
      <c r="P86" s="488">
        <v>481396504</v>
      </c>
      <c r="Q86" s="488">
        <v>468178840</v>
      </c>
    </row>
    <row r="87" spans="1:17">
      <c r="A87" s="484">
        <v>2015</v>
      </c>
      <c r="B87" s="484" t="s">
        <v>6</v>
      </c>
      <c r="C87" s="488">
        <v>24188624</v>
      </c>
      <c r="D87" s="488">
        <v>144213</v>
      </c>
      <c r="E87" s="488">
        <v>24332837</v>
      </c>
      <c r="F87" s="488">
        <v>11398065</v>
      </c>
      <c r="G87" s="488">
        <v>181682</v>
      </c>
      <c r="H87" s="488">
        <v>11579747</v>
      </c>
      <c r="I87" s="488">
        <v>2305513</v>
      </c>
      <c r="J87" s="488">
        <v>-12139</v>
      </c>
      <c r="K87" s="488">
        <v>2293374</v>
      </c>
      <c r="L87" s="488">
        <v>236927</v>
      </c>
      <c r="M87" s="488">
        <v>1033309</v>
      </c>
      <c r="N87" s="488">
        <v>123897</v>
      </c>
      <c r="O87" s="488">
        <v>1157206</v>
      </c>
      <c r="P87" s="488">
        <v>39600091</v>
      </c>
      <c r="Q87" s="488">
        <v>38442885</v>
      </c>
    </row>
    <row r="88" spans="1:17">
      <c r="A88" s="484">
        <v>2015</v>
      </c>
      <c r="B88" s="484" t="s">
        <v>7</v>
      </c>
      <c r="C88" s="488">
        <v>21843945</v>
      </c>
      <c r="D88" s="488">
        <v>-1817757</v>
      </c>
      <c r="E88" s="488">
        <v>20026188</v>
      </c>
      <c r="F88" s="488">
        <v>11036686</v>
      </c>
      <c r="G88" s="488">
        <v>-966750</v>
      </c>
      <c r="H88" s="488">
        <v>10069936</v>
      </c>
      <c r="I88" s="488">
        <v>2572538</v>
      </c>
      <c r="J88" s="488">
        <v>-80467</v>
      </c>
      <c r="K88" s="488">
        <v>2492071</v>
      </c>
      <c r="L88" s="488">
        <v>237170</v>
      </c>
      <c r="M88" s="488">
        <v>1033309</v>
      </c>
      <c r="N88" s="488">
        <v>123897</v>
      </c>
      <c r="O88" s="488">
        <v>1157206</v>
      </c>
      <c r="P88" s="488">
        <v>33982571</v>
      </c>
      <c r="Q88" s="488">
        <v>32825365</v>
      </c>
    </row>
    <row r="89" spans="1:17">
      <c r="A89" s="484">
        <v>2015</v>
      </c>
      <c r="B89" s="484" t="s">
        <v>8</v>
      </c>
      <c r="C89" s="488">
        <v>19538105</v>
      </c>
      <c r="D89" s="488">
        <v>985611</v>
      </c>
      <c r="E89" s="488">
        <v>20523716</v>
      </c>
      <c r="F89" s="488">
        <v>10786792</v>
      </c>
      <c r="G89" s="488">
        <v>-29877</v>
      </c>
      <c r="H89" s="488">
        <v>10756915</v>
      </c>
      <c r="I89" s="488">
        <v>2491239</v>
      </c>
      <c r="J89" s="488">
        <v>49100</v>
      </c>
      <c r="K89" s="488">
        <v>2540339</v>
      </c>
      <c r="L89" s="488">
        <v>237413</v>
      </c>
      <c r="M89" s="488">
        <v>1033309</v>
      </c>
      <c r="N89" s="488">
        <v>123897</v>
      </c>
      <c r="O89" s="488">
        <v>1157206</v>
      </c>
      <c r="P89" s="488">
        <v>35215589</v>
      </c>
      <c r="Q89" s="488">
        <v>34058383</v>
      </c>
    </row>
    <row r="90" spans="1:17">
      <c r="A90" s="484">
        <v>2015</v>
      </c>
      <c r="B90" s="484" t="s">
        <v>9</v>
      </c>
      <c r="C90" s="488">
        <v>18966683</v>
      </c>
      <c r="D90" s="488">
        <v>537963</v>
      </c>
      <c r="E90" s="488">
        <v>19504646</v>
      </c>
      <c r="F90" s="488">
        <v>11199426</v>
      </c>
      <c r="G90" s="488">
        <v>193341</v>
      </c>
      <c r="H90" s="488">
        <v>11392767</v>
      </c>
      <c r="I90" s="488">
        <v>2989618</v>
      </c>
      <c r="J90" s="488">
        <v>76424</v>
      </c>
      <c r="K90" s="488">
        <v>3066042</v>
      </c>
      <c r="L90" s="488">
        <v>237657</v>
      </c>
      <c r="M90" s="488">
        <v>1033309</v>
      </c>
      <c r="N90" s="488">
        <v>123897</v>
      </c>
      <c r="O90" s="488">
        <v>1157206</v>
      </c>
      <c r="P90" s="488">
        <v>35358318</v>
      </c>
      <c r="Q90" s="488">
        <v>34201112</v>
      </c>
    </row>
    <row r="91" spans="1:17">
      <c r="A91" s="484">
        <v>2015</v>
      </c>
      <c r="B91" s="484" t="s">
        <v>10</v>
      </c>
      <c r="C91" s="488">
        <v>20572558</v>
      </c>
      <c r="D91" s="488">
        <v>2854841</v>
      </c>
      <c r="E91" s="488">
        <v>23427399</v>
      </c>
      <c r="F91" s="488">
        <v>11781713</v>
      </c>
      <c r="G91" s="488">
        <v>1534499</v>
      </c>
      <c r="H91" s="488">
        <v>13316212</v>
      </c>
      <c r="I91" s="488">
        <v>3177689</v>
      </c>
      <c r="J91" s="488">
        <v>203019</v>
      </c>
      <c r="K91" s="488">
        <v>3380708</v>
      </c>
      <c r="L91" s="488">
        <v>237900</v>
      </c>
      <c r="M91" s="488">
        <v>1033309</v>
      </c>
      <c r="N91" s="488">
        <v>123897</v>
      </c>
      <c r="O91" s="488">
        <v>1157206</v>
      </c>
      <c r="P91" s="488">
        <v>41519425</v>
      </c>
      <c r="Q91" s="488">
        <v>40362219</v>
      </c>
    </row>
    <row r="92" spans="1:17">
      <c r="A92" s="484">
        <v>2015</v>
      </c>
      <c r="B92" s="484" t="s">
        <v>11</v>
      </c>
      <c r="C92" s="488">
        <v>26741829</v>
      </c>
      <c r="D92" s="488">
        <v>1044934</v>
      </c>
      <c r="E92" s="488">
        <v>27786763</v>
      </c>
      <c r="F92" s="488">
        <v>13215351</v>
      </c>
      <c r="G92" s="488">
        <v>255790</v>
      </c>
      <c r="H92" s="488">
        <v>13471141</v>
      </c>
      <c r="I92" s="488">
        <v>3312091</v>
      </c>
      <c r="J92" s="488">
        <v>52949</v>
      </c>
      <c r="K92" s="488">
        <v>3365040</v>
      </c>
      <c r="L92" s="488">
        <v>238143</v>
      </c>
      <c r="M92" s="488">
        <v>1033309</v>
      </c>
      <c r="N92" s="488">
        <v>123897</v>
      </c>
      <c r="O92" s="488">
        <v>1157206</v>
      </c>
      <c r="P92" s="488">
        <v>46018293</v>
      </c>
      <c r="Q92" s="488">
        <v>44861087</v>
      </c>
    </row>
    <row r="93" spans="1:17">
      <c r="A93" s="484">
        <v>2015</v>
      </c>
      <c r="B93" s="484" t="s">
        <v>12</v>
      </c>
      <c r="C93" s="488">
        <v>30596199</v>
      </c>
      <c r="D93" s="488">
        <v>476987</v>
      </c>
      <c r="E93" s="488">
        <v>31073186</v>
      </c>
      <c r="F93" s="488">
        <v>13708943</v>
      </c>
      <c r="G93" s="488">
        <v>382597</v>
      </c>
      <c r="H93" s="488">
        <v>14091540</v>
      </c>
      <c r="I93" s="488">
        <v>3311620</v>
      </c>
      <c r="J93" s="488">
        <v>29748</v>
      </c>
      <c r="K93" s="488">
        <v>3341368</v>
      </c>
      <c r="L93" s="488">
        <v>238387</v>
      </c>
      <c r="M93" s="488">
        <v>1033309</v>
      </c>
      <c r="N93" s="488">
        <v>123897</v>
      </c>
      <c r="O93" s="488">
        <v>1157206</v>
      </c>
      <c r="P93" s="488">
        <v>49901687</v>
      </c>
      <c r="Q93" s="488">
        <v>48744481</v>
      </c>
    </row>
    <row r="94" spans="1:17">
      <c r="A94" s="484">
        <v>2015</v>
      </c>
      <c r="B94" s="484" t="s">
        <v>13</v>
      </c>
      <c r="C94" s="488">
        <v>31251288</v>
      </c>
      <c r="D94" s="488">
        <v>-159212</v>
      </c>
      <c r="E94" s="488">
        <v>31092076</v>
      </c>
      <c r="F94" s="488">
        <v>14121807</v>
      </c>
      <c r="G94" s="488">
        <v>-21505</v>
      </c>
      <c r="H94" s="488">
        <v>14100302</v>
      </c>
      <c r="I94" s="488">
        <v>3363197</v>
      </c>
      <c r="J94" s="488">
        <v>-43502</v>
      </c>
      <c r="K94" s="488">
        <v>3319695</v>
      </c>
      <c r="L94" s="488">
        <v>238630</v>
      </c>
      <c r="M94" s="488">
        <v>1033309</v>
      </c>
      <c r="N94" s="488">
        <v>123897</v>
      </c>
      <c r="O94" s="488">
        <v>1157206</v>
      </c>
      <c r="P94" s="488">
        <v>49907909</v>
      </c>
      <c r="Q94" s="488">
        <v>48750703</v>
      </c>
    </row>
    <row r="95" spans="1:17">
      <c r="A95" s="484">
        <v>2015</v>
      </c>
      <c r="B95" s="484" t="s">
        <v>14</v>
      </c>
      <c r="C95" s="488">
        <v>29271378</v>
      </c>
      <c r="D95" s="488">
        <v>-2325319</v>
      </c>
      <c r="E95" s="488">
        <v>26946059</v>
      </c>
      <c r="F95" s="488">
        <v>14058657</v>
      </c>
      <c r="G95" s="488">
        <v>-984710</v>
      </c>
      <c r="H95" s="488">
        <v>13073947</v>
      </c>
      <c r="I95" s="488">
        <v>3727937</v>
      </c>
      <c r="J95" s="488">
        <v>-117585</v>
      </c>
      <c r="K95" s="488">
        <v>3610352</v>
      </c>
      <c r="L95" s="488">
        <v>238873</v>
      </c>
      <c r="M95" s="488">
        <v>1033309</v>
      </c>
      <c r="N95" s="488">
        <v>123897</v>
      </c>
      <c r="O95" s="488">
        <v>1157206</v>
      </c>
      <c r="P95" s="488">
        <v>45026437</v>
      </c>
      <c r="Q95" s="488">
        <v>43869231</v>
      </c>
    </row>
    <row r="96" spans="1:17">
      <c r="A96" s="484">
        <v>2015</v>
      </c>
      <c r="B96" s="484" t="s">
        <v>15</v>
      </c>
      <c r="C96" s="488">
        <v>24546740</v>
      </c>
      <c r="D96" s="488">
        <v>-1260175</v>
      </c>
      <c r="E96" s="488">
        <v>23286565</v>
      </c>
      <c r="F96" s="488">
        <v>12964947</v>
      </c>
      <c r="G96" s="488">
        <v>-67171</v>
      </c>
      <c r="H96" s="488">
        <v>12897776</v>
      </c>
      <c r="I96" s="488">
        <v>3561551</v>
      </c>
      <c r="J96" s="488">
        <v>-99090</v>
      </c>
      <c r="K96" s="488">
        <v>3462461</v>
      </c>
      <c r="L96" s="488">
        <v>239117</v>
      </c>
      <c r="M96" s="488">
        <v>1033309</v>
      </c>
      <c r="N96" s="488">
        <v>123897</v>
      </c>
      <c r="O96" s="488">
        <v>1157206</v>
      </c>
      <c r="P96" s="488">
        <v>41043125</v>
      </c>
      <c r="Q96" s="488">
        <v>39885919</v>
      </c>
    </row>
    <row r="97" spans="1:17">
      <c r="A97" s="484">
        <v>2015</v>
      </c>
      <c r="B97" s="484" t="s">
        <v>16</v>
      </c>
      <c r="C97" s="488">
        <v>19796590</v>
      </c>
      <c r="D97" s="488">
        <v>-1060023</v>
      </c>
      <c r="E97" s="488">
        <v>18736567</v>
      </c>
      <c r="F97" s="488">
        <v>11927048</v>
      </c>
      <c r="G97" s="488">
        <v>-459612</v>
      </c>
      <c r="H97" s="488">
        <v>11467436</v>
      </c>
      <c r="I97" s="488">
        <v>3222972</v>
      </c>
      <c r="J97" s="488">
        <v>-50392</v>
      </c>
      <c r="K97" s="488">
        <v>3172580</v>
      </c>
      <c r="L97" s="488">
        <v>239360</v>
      </c>
      <c r="M97" s="488">
        <v>1033309</v>
      </c>
      <c r="N97" s="488">
        <v>123897</v>
      </c>
      <c r="O97" s="488">
        <v>1157206</v>
      </c>
      <c r="P97" s="488">
        <v>34773149</v>
      </c>
      <c r="Q97" s="488">
        <v>33615943</v>
      </c>
    </row>
    <row r="98" spans="1:17">
      <c r="A98" s="484">
        <v>2015</v>
      </c>
      <c r="B98" s="484" t="s">
        <v>17</v>
      </c>
      <c r="C98" s="488">
        <v>21812616</v>
      </c>
      <c r="D98" s="488">
        <v>784997</v>
      </c>
      <c r="E98" s="488">
        <v>22597613</v>
      </c>
      <c r="F98" s="488">
        <v>11591570</v>
      </c>
      <c r="G98" s="488">
        <v>473308</v>
      </c>
      <c r="H98" s="488">
        <v>12064878</v>
      </c>
      <c r="I98" s="488">
        <v>3739607</v>
      </c>
      <c r="J98" s="488">
        <v>45099</v>
      </c>
      <c r="K98" s="488">
        <v>3784706</v>
      </c>
      <c r="L98" s="488">
        <v>239603</v>
      </c>
      <c r="M98" s="488">
        <v>1033309</v>
      </c>
      <c r="N98" s="488">
        <v>123897</v>
      </c>
      <c r="O98" s="488">
        <v>1157206</v>
      </c>
      <c r="P98" s="488">
        <v>39844006</v>
      </c>
      <c r="Q98" s="488">
        <v>38686800</v>
      </c>
    </row>
    <row r="99" spans="1:17">
      <c r="A99" s="484">
        <v>2015</v>
      </c>
      <c r="B99" s="485" t="s">
        <v>184</v>
      </c>
      <c r="C99" s="488">
        <v>289126555</v>
      </c>
      <c r="D99" s="488">
        <v>207060</v>
      </c>
      <c r="E99" s="488">
        <v>289333615</v>
      </c>
      <c r="F99" s="488">
        <v>147791005</v>
      </c>
      <c r="G99" s="488">
        <v>491592</v>
      </c>
      <c r="H99" s="488">
        <v>148282597</v>
      </c>
      <c r="I99" s="488">
        <v>37775572</v>
      </c>
      <c r="J99" s="488">
        <v>53164</v>
      </c>
      <c r="K99" s="488">
        <v>37828736</v>
      </c>
      <c r="L99" s="488">
        <v>2859180</v>
      </c>
      <c r="M99" s="488">
        <v>12399708</v>
      </c>
      <c r="N99" s="488">
        <v>1486764</v>
      </c>
      <c r="O99" s="488">
        <v>13886472</v>
      </c>
      <c r="P99" s="488">
        <v>492190600</v>
      </c>
      <c r="Q99" s="488">
        <v>478304128</v>
      </c>
    </row>
    <row r="100" spans="1:17">
      <c r="A100" s="484">
        <v>2016</v>
      </c>
      <c r="B100" s="484" t="s">
        <v>6</v>
      </c>
      <c r="C100" s="488">
        <v>24763722</v>
      </c>
      <c r="D100" s="488">
        <v>142737</v>
      </c>
      <c r="E100" s="488">
        <v>24906459</v>
      </c>
      <c r="F100" s="488">
        <v>11633388</v>
      </c>
      <c r="G100" s="488">
        <v>207193</v>
      </c>
      <c r="H100" s="488">
        <v>11840581</v>
      </c>
      <c r="I100" s="488">
        <v>2316719</v>
      </c>
      <c r="J100" s="488">
        <v>-12486</v>
      </c>
      <c r="K100" s="488">
        <v>2304233</v>
      </c>
      <c r="L100" s="488">
        <v>239848</v>
      </c>
      <c r="M100" s="488">
        <v>1084240</v>
      </c>
      <c r="N100" s="488">
        <v>130755</v>
      </c>
      <c r="O100" s="488">
        <v>1214995</v>
      </c>
      <c r="P100" s="488">
        <v>40506116</v>
      </c>
      <c r="Q100" s="488">
        <v>39291121</v>
      </c>
    </row>
    <row r="101" spans="1:17">
      <c r="A101" s="484">
        <v>2016</v>
      </c>
      <c r="B101" s="484" t="s">
        <v>7</v>
      </c>
      <c r="C101" s="488">
        <v>22366205</v>
      </c>
      <c r="D101" s="488">
        <v>-1861469</v>
      </c>
      <c r="E101" s="488">
        <v>20504736</v>
      </c>
      <c r="F101" s="488">
        <v>11243674</v>
      </c>
      <c r="G101" s="488">
        <v>-982558</v>
      </c>
      <c r="H101" s="488">
        <v>10261116</v>
      </c>
      <c r="I101" s="488">
        <v>2596137</v>
      </c>
      <c r="J101" s="488">
        <v>-81545</v>
      </c>
      <c r="K101" s="488">
        <v>2514592</v>
      </c>
      <c r="L101" s="488">
        <v>240093</v>
      </c>
      <c r="M101" s="488">
        <v>1084240</v>
      </c>
      <c r="N101" s="488">
        <v>130755</v>
      </c>
      <c r="O101" s="488">
        <v>1214995</v>
      </c>
      <c r="P101" s="488">
        <v>34735532</v>
      </c>
      <c r="Q101" s="488">
        <v>33520537</v>
      </c>
    </row>
    <row r="102" spans="1:17">
      <c r="A102" s="484">
        <v>2016</v>
      </c>
      <c r="B102" s="484" t="s">
        <v>8</v>
      </c>
      <c r="C102" s="488">
        <v>20003435</v>
      </c>
      <c r="D102" s="488">
        <v>1005114</v>
      </c>
      <c r="E102" s="488">
        <v>21008549</v>
      </c>
      <c r="F102" s="488">
        <v>10988993</v>
      </c>
      <c r="G102" s="488">
        <v>-56506</v>
      </c>
      <c r="H102" s="488">
        <v>10932487</v>
      </c>
      <c r="I102" s="488">
        <v>2515451</v>
      </c>
      <c r="J102" s="488">
        <v>50764</v>
      </c>
      <c r="K102" s="488">
        <v>2566215</v>
      </c>
      <c r="L102" s="488">
        <v>240338</v>
      </c>
      <c r="M102" s="488">
        <v>1084240</v>
      </c>
      <c r="N102" s="488">
        <v>130755</v>
      </c>
      <c r="O102" s="488">
        <v>1214995</v>
      </c>
      <c r="P102" s="488">
        <v>35962584</v>
      </c>
      <c r="Q102" s="488">
        <v>34747589</v>
      </c>
    </row>
    <row r="103" spans="1:17">
      <c r="A103" s="484">
        <v>2016</v>
      </c>
      <c r="B103" s="484" t="s">
        <v>9</v>
      </c>
      <c r="C103" s="488">
        <v>19419938</v>
      </c>
      <c r="D103" s="488">
        <v>554198</v>
      </c>
      <c r="E103" s="488">
        <v>19974136</v>
      </c>
      <c r="F103" s="488">
        <v>11440202</v>
      </c>
      <c r="G103" s="488">
        <v>193920</v>
      </c>
      <c r="H103" s="488">
        <v>11634122</v>
      </c>
      <c r="I103" s="488">
        <v>3002052</v>
      </c>
      <c r="J103" s="488">
        <v>79450</v>
      </c>
      <c r="K103" s="488">
        <v>3081502</v>
      </c>
      <c r="L103" s="488">
        <v>240583</v>
      </c>
      <c r="M103" s="488">
        <v>1084240</v>
      </c>
      <c r="N103" s="488">
        <v>130755</v>
      </c>
      <c r="O103" s="488">
        <v>1214995</v>
      </c>
      <c r="P103" s="488">
        <v>36145338</v>
      </c>
      <c r="Q103" s="488">
        <v>34930343</v>
      </c>
    </row>
    <row r="104" spans="1:17">
      <c r="A104" s="484">
        <v>2016</v>
      </c>
      <c r="B104" s="484" t="s">
        <v>10</v>
      </c>
      <c r="C104" s="488">
        <v>21065973</v>
      </c>
      <c r="D104" s="488">
        <v>2926992</v>
      </c>
      <c r="E104" s="488">
        <v>23992965</v>
      </c>
      <c r="F104" s="488">
        <v>12030991</v>
      </c>
      <c r="G104" s="488">
        <v>1552462</v>
      </c>
      <c r="H104" s="488">
        <v>13583453</v>
      </c>
      <c r="I104" s="488">
        <v>3190943</v>
      </c>
      <c r="J104" s="488">
        <v>205630</v>
      </c>
      <c r="K104" s="488">
        <v>3396573</v>
      </c>
      <c r="L104" s="488">
        <v>240827</v>
      </c>
      <c r="M104" s="488">
        <v>1084240</v>
      </c>
      <c r="N104" s="488">
        <v>130755</v>
      </c>
      <c r="O104" s="488">
        <v>1214995</v>
      </c>
      <c r="P104" s="488">
        <v>42428813</v>
      </c>
      <c r="Q104" s="488">
        <v>41213818</v>
      </c>
    </row>
    <row r="105" spans="1:17">
      <c r="A105" s="484">
        <v>2016</v>
      </c>
      <c r="B105" s="484" t="s">
        <v>11</v>
      </c>
      <c r="C105" s="488">
        <v>27392635</v>
      </c>
      <c r="D105" s="488">
        <v>1071909</v>
      </c>
      <c r="E105" s="488">
        <v>28464544</v>
      </c>
      <c r="F105" s="488">
        <v>13490128</v>
      </c>
      <c r="G105" s="488">
        <v>252685</v>
      </c>
      <c r="H105" s="488">
        <v>13742813</v>
      </c>
      <c r="I105" s="488">
        <v>3325938</v>
      </c>
      <c r="J105" s="488">
        <v>53282</v>
      </c>
      <c r="K105" s="488">
        <v>3379220</v>
      </c>
      <c r="L105" s="488">
        <v>241072</v>
      </c>
      <c r="M105" s="488">
        <v>1084240</v>
      </c>
      <c r="N105" s="488">
        <v>130755</v>
      </c>
      <c r="O105" s="488">
        <v>1214995</v>
      </c>
      <c r="P105" s="488">
        <v>47042644</v>
      </c>
      <c r="Q105" s="488">
        <v>45827649</v>
      </c>
    </row>
    <row r="106" spans="1:17">
      <c r="A106" s="484">
        <v>2016</v>
      </c>
      <c r="B106" s="484" t="s">
        <v>12</v>
      </c>
      <c r="C106" s="488">
        <v>31344297</v>
      </c>
      <c r="D106" s="488">
        <v>486812</v>
      </c>
      <c r="E106" s="488">
        <v>31831109</v>
      </c>
      <c r="F106" s="488">
        <v>13990179</v>
      </c>
      <c r="G106" s="488">
        <v>392738</v>
      </c>
      <c r="H106" s="488">
        <v>14382917</v>
      </c>
      <c r="I106" s="488">
        <v>3325623</v>
      </c>
      <c r="J106" s="488">
        <v>30424</v>
      </c>
      <c r="K106" s="488">
        <v>3356047</v>
      </c>
      <c r="L106" s="488">
        <v>241317</v>
      </c>
      <c r="M106" s="488">
        <v>1084240</v>
      </c>
      <c r="N106" s="488">
        <v>130755</v>
      </c>
      <c r="O106" s="488">
        <v>1214995</v>
      </c>
      <c r="P106" s="488">
        <v>51026385</v>
      </c>
      <c r="Q106" s="488">
        <v>49811390</v>
      </c>
    </row>
    <row r="107" spans="1:17">
      <c r="A107" s="484">
        <v>2016</v>
      </c>
      <c r="B107" s="484" t="s">
        <v>13</v>
      </c>
      <c r="C107" s="488">
        <v>32016532</v>
      </c>
      <c r="D107" s="488">
        <v>-166599</v>
      </c>
      <c r="E107" s="488">
        <v>31849933</v>
      </c>
      <c r="F107" s="488">
        <v>14412488</v>
      </c>
      <c r="G107" s="488">
        <v>-20556</v>
      </c>
      <c r="H107" s="488">
        <v>14391932</v>
      </c>
      <c r="I107" s="488">
        <v>3377421</v>
      </c>
      <c r="J107" s="488">
        <v>-45568</v>
      </c>
      <c r="K107" s="488">
        <v>3331853</v>
      </c>
      <c r="L107" s="488">
        <v>241562</v>
      </c>
      <c r="M107" s="488">
        <v>1084240</v>
      </c>
      <c r="N107" s="488">
        <v>130755</v>
      </c>
      <c r="O107" s="488">
        <v>1214995</v>
      </c>
      <c r="P107" s="488">
        <v>51030275</v>
      </c>
      <c r="Q107" s="488">
        <v>49815280</v>
      </c>
    </row>
    <row r="108" spans="1:17">
      <c r="A108" s="484">
        <v>2016</v>
      </c>
      <c r="B108" s="484" t="s">
        <v>14</v>
      </c>
      <c r="C108" s="488">
        <v>29989001</v>
      </c>
      <c r="D108" s="488">
        <v>-2384807</v>
      </c>
      <c r="E108" s="488">
        <v>27604194</v>
      </c>
      <c r="F108" s="488">
        <v>14350389</v>
      </c>
      <c r="G108" s="488">
        <v>-996896</v>
      </c>
      <c r="H108" s="488">
        <v>13353493</v>
      </c>
      <c r="I108" s="488">
        <v>3742036</v>
      </c>
      <c r="J108" s="488">
        <v>-119653</v>
      </c>
      <c r="K108" s="488">
        <v>3622383</v>
      </c>
      <c r="L108" s="488">
        <v>241807</v>
      </c>
      <c r="M108" s="488">
        <v>1084240</v>
      </c>
      <c r="N108" s="488">
        <v>130755</v>
      </c>
      <c r="O108" s="488">
        <v>1214995</v>
      </c>
      <c r="P108" s="488">
        <v>46036872</v>
      </c>
      <c r="Q108" s="488">
        <v>44821877</v>
      </c>
    </row>
    <row r="109" spans="1:17">
      <c r="A109" s="484">
        <v>2016</v>
      </c>
      <c r="B109" s="484" t="s">
        <v>15</v>
      </c>
      <c r="C109" s="488">
        <v>25146372</v>
      </c>
      <c r="D109" s="488">
        <v>-1294397</v>
      </c>
      <c r="E109" s="488">
        <v>23851975</v>
      </c>
      <c r="F109" s="488">
        <v>13238709</v>
      </c>
      <c r="G109" s="488">
        <v>-45175</v>
      </c>
      <c r="H109" s="488">
        <v>13193534</v>
      </c>
      <c r="I109" s="488">
        <v>3574780</v>
      </c>
      <c r="J109" s="488">
        <v>-101018</v>
      </c>
      <c r="K109" s="488">
        <v>3473762</v>
      </c>
      <c r="L109" s="488">
        <v>242052</v>
      </c>
      <c r="M109" s="488">
        <v>1084240</v>
      </c>
      <c r="N109" s="488">
        <v>130755</v>
      </c>
      <c r="O109" s="488">
        <v>1214995</v>
      </c>
      <c r="P109" s="488">
        <v>41976318</v>
      </c>
      <c r="Q109" s="488">
        <v>40761323</v>
      </c>
    </row>
    <row r="110" spans="1:17">
      <c r="A110" s="484">
        <v>2016</v>
      </c>
      <c r="B110" s="484" t="s">
        <v>16</v>
      </c>
      <c r="C110" s="488">
        <v>20271648</v>
      </c>
      <c r="D110" s="488">
        <v>-1075986</v>
      </c>
      <c r="E110" s="488">
        <v>19195662</v>
      </c>
      <c r="F110" s="488">
        <v>12179586</v>
      </c>
      <c r="G110" s="488">
        <v>-470301</v>
      </c>
      <c r="H110" s="488">
        <v>11709285</v>
      </c>
      <c r="I110" s="488">
        <v>3235246</v>
      </c>
      <c r="J110" s="488">
        <v>-51650</v>
      </c>
      <c r="K110" s="488">
        <v>3183596</v>
      </c>
      <c r="L110" s="488">
        <v>242296</v>
      </c>
      <c r="M110" s="488">
        <v>1084240</v>
      </c>
      <c r="N110" s="488">
        <v>130755</v>
      </c>
      <c r="O110" s="488">
        <v>1214995</v>
      </c>
      <c r="P110" s="488">
        <v>35545834</v>
      </c>
      <c r="Q110" s="488">
        <v>34330839</v>
      </c>
    </row>
    <row r="111" spans="1:17">
      <c r="A111" s="484">
        <v>2016</v>
      </c>
      <c r="B111" s="484" t="s">
        <v>17</v>
      </c>
      <c r="C111" s="488">
        <v>22332617</v>
      </c>
      <c r="D111" s="488">
        <v>796709</v>
      </c>
      <c r="E111" s="488">
        <v>23129326</v>
      </c>
      <c r="F111" s="488">
        <v>11832019</v>
      </c>
      <c r="G111" s="488">
        <v>472103</v>
      </c>
      <c r="H111" s="488">
        <v>12304122</v>
      </c>
      <c r="I111" s="488">
        <v>3752303</v>
      </c>
      <c r="J111" s="488">
        <v>45084</v>
      </c>
      <c r="K111" s="488">
        <v>3797387</v>
      </c>
      <c r="L111" s="488">
        <v>242541</v>
      </c>
      <c r="M111" s="488">
        <v>1084240</v>
      </c>
      <c r="N111" s="488">
        <v>130755</v>
      </c>
      <c r="O111" s="488">
        <v>1214995</v>
      </c>
      <c r="P111" s="488">
        <v>40688371</v>
      </c>
      <c r="Q111" s="488">
        <v>39473376</v>
      </c>
    </row>
    <row r="112" spans="1:17">
      <c r="A112" s="484">
        <v>2016</v>
      </c>
      <c r="B112" s="485" t="s">
        <v>184</v>
      </c>
      <c r="C112" s="488">
        <v>296112375</v>
      </c>
      <c r="D112" s="488">
        <v>201213</v>
      </c>
      <c r="E112" s="488">
        <v>296313588</v>
      </c>
      <c r="F112" s="488">
        <v>150830746</v>
      </c>
      <c r="G112" s="488">
        <v>499109</v>
      </c>
      <c r="H112" s="488">
        <v>151329855</v>
      </c>
      <c r="I112" s="488">
        <v>37954649</v>
      </c>
      <c r="J112" s="488">
        <v>52714</v>
      </c>
      <c r="K112" s="488">
        <v>38007363</v>
      </c>
      <c r="L112" s="488">
        <v>2894336</v>
      </c>
      <c r="M112" s="488">
        <v>13010880</v>
      </c>
      <c r="N112" s="488">
        <v>1569060</v>
      </c>
      <c r="O112" s="488">
        <v>14579940</v>
      </c>
      <c r="P112" s="488">
        <v>503125082</v>
      </c>
      <c r="Q112" s="488">
        <v>488545142</v>
      </c>
    </row>
    <row r="113" spans="1:17">
      <c r="A113" s="484">
        <v>2017</v>
      </c>
      <c r="B113" s="484" t="s">
        <v>6</v>
      </c>
      <c r="C113" s="488">
        <v>25445602</v>
      </c>
      <c r="D113" s="488">
        <v>139509</v>
      </c>
      <c r="E113" s="488">
        <v>25585111</v>
      </c>
      <c r="F113" s="488">
        <v>11922330</v>
      </c>
      <c r="G113" s="488">
        <v>203908</v>
      </c>
      <c r="H113" s="488">
        <v>12126238</v>
      </c>
      <c r="I113" s="488">
        <v>2327648</v>
      </c>
      <c r="J113" s="488">
        <v>-13074</v>
      </c>
      <c r="K113" s="488">
        <v>2314574</v>
      </c>
      <c r="L113" s="488">
        <v>242793</v>
      </c>
      <c r="M113" s="488">
        <v>1146385</v>
      </c>
      <c r="N113" s="488">
        <v>138601</v>
      </c>
      <c r="O113" s="488">
        <v>1284986</v>
      </c>
      <c r="P113" s="488">
        <v>41553702</v>
      </c>
      <c r="Q113" s="488">
        <v>40268716</v>
      </c>
    </row>
    <row r="114" spans="1:17">
      <c r="A114" s="484">
        <v>2017</v>
      </c>
      <c r="B114" s="484" t="s">
        <v>7</v>
      </c>
      <c r="C114" s="488">
        <v>22983206</v>
      </c>
      <c r="D114" s="488">
        <v>-1913951</v>
      </c>
      <c r="E114" s="488">
        <v>21069255</v>
      </c>
      <c r="F114" s="488">
        <v>11556182</v>
      </c>
      <c r="G114" s="488">
        <v>-1006129</v>
      </c>
      <c r="H114" s="488">
        <v>10550053</v>
      </c>
      <c r="I114" s="488">
        <v>2595239</v>
      </c>
      <c r="J114" s="488">
        <v>-80123</v>
      </c>
      <c r="K114" s="488">
        <v>2515116</v>
      </c>
      <c r="L114" s="488">
        <v>243044</v>
      </c>
      <c r="M114" s="488">
        <v>1146385</v>
      </c>
      <c r="N114" s="488">
        <v>138601</v>
      </c>
      <c r="O114" s="488">
        <v>1284986</v>
      </c>
      <c r="P114" s="488">
        <v>35662454</v>
      </c>
      <c r="Q114" s="488">
        <v>34377468</v>
      </c>
    </row>
    <row r="115" spans="1:17">
      <c r="A115" s="484">
        <v>2017</v>
      </c>
      <c r="B115" s="484" t="s">
        <v>8</v>
      </c>
      <c r="C115" s="488">
        <v>20551273</v>
      </c>
      <c r="D115" s="488">
        <v>1028292</v>
      </c>
      <c r="E115" s="488">
        <v>21579565</v>
      </c>
      <c r="F115" s="488">
        <v>11300278</v>
      </c>
      <c r="G115" s="488">
        <v>-51860</v>
      </c>
      <c r="H115" s="488">
        <v>11248418</v>
      </c>
      <c r="I115" s="488">
        <v>2513831</v>
      </c>
      <c r="J115" s="488">
        <v>51576</v>
      </c>
      <c r="K115" s="488">
        <v>2565407</v>
      </c>
      <c r="L115" s="488">
        <v>243295</v>
      </c>
      <c r="M115" s="488">
        <v>1146385</v>
      </c>
      <c r="N115" s="488">
        <v>138601</v>
      </c>
      <c r="O115" s="488">
        <v>1284986</v>
      </c>
      <c r="P115" s="488">
        <v>36921671</v>
      </c>
      <c r="Q115" s="488">
        <v>35636685</v>
      </c>
    </row>
    <row r="116" spans="1:17">
      <c r="A116" s="484">
        <v>2017</v>
      </c>
      <c r="B116" s="484" t="s">
        <v>9</v>
      </c>
      <c r="C116" s="488">
        <v>19951918</v>
      </c>
      <c r="D116" s="488">
        <v>574211</v>
      </c>
      <c r="E116" s="488">
        <v>20526129</v>
      </c>
      <c r="F116" s="488">
        <v>11734403</v>
      </c>
      <c r="G116" s="488">
        <v>197181</v>
      </c>
      <c r="H116" s="488">
        <v>11931584</v>
      </c>
      <c r="I116" s="488">
        <v>3014186</v>
      </c>
      <c r="J116" s="488">
        <v>82474</v>
      </c>
      <c r="K116" s="488">
        <v>3096660</v>
      </c>
      <c r="L116" s="488">
        <v>243546</v>
      </c>
      <c r="M116" s="488">
        <v>1146385</v>
      </c>
      <c r="N116" s="488">
        <v>138601</v>
      </c>
      <c r="O116" s="488">
        <v>1284986</v>
      </c>
      <c r="P116" s="488">
        <v>37082905</v>
      </c>
      <c r="Q116" s="488">
        <v>35797919</v>
      </c>
    </row>
    <row r="117" spans="1:17">
      <c r="A117" s="484">
        <v>2017</v>
      </c>
      <c r="B117" s="484" t="s">
        <v>10</v>
      </c>
      <c r="C117" s="488">
        <v>21645979</v>
      </c>
      <c r="D117" s="488">
        <v>3015444</v>
      </c>
      <c r="E117" s="488">
        <v>24661423</v>
      </c>
      <c r="F117" s="488">
        <v>12335392</v>
      </c>
      <c r="G117" s="488">
        <v>1579451</v>
      </c>
      <c r="H117" s="488">
        <v>13914843</v>
      </c>
      <c r="I117" s="488">
        <v>3203925</v>
      </c>
      <c r="J117" s="488">
        <v>208126</v>
      </c>
      <c r="K117" s="488">
        <v>3412051</v>
      </c>
      <c r="L117" s="488">
        <v>243798</v>
      </c>
      <c r="M117" s="488">
        <v>1146385</v>
      </c>
      <c r="N117" s="488">
        <v>138601</v>
      </c>
      <c r="O117" s="488">
        <v>1284986</v>
      </c>
      <c r="P117" s="488">
        <v>43517101</v>
      </c>
      <c r="Q117" s="488">
        <v>42232115</v>
      </c>
    </row>
    <row r="118" spans="1:17">
      <c r="A118" s="484">
        <v>2017</v>
      </c>
      <c r="B118" s="484" t="s">
        <v>11</v>
      </c>
      <c r="C118" s="488">
        <v>28161912</v>
      </c>
      <c r="D118" s="488">
        <v>1105347</v>
      </c>
      <c r="E118" s="488">
        <v>29267259</v>
      </c>
      <c r="F118" s="488">
        <v>13826539</v>
      </c>
      <c r="G118" s="488">
        <v>251449</v>
      </c>
      <c r="H118" s="488">
        <v>14077988</v>
      </c>
      <c r="I118" s="488">
        <v>3339778</v>
      </c>
      <c r="J118" s="488">
        <v>53573</v>
      </c>
      <c r="K118" s="488">
        <v>3393351</v>
      </c>
      <c r="L118" s="488">
        <v>244049</v>
      </c>
      <c r="M118" s="488">
        <v>1146385</v>
      </c>
      <c r="N118" s="488">
        <v>138601</v>
      </c>
      <c r="O118" s="488">
        <v>1284986</v>
      </c>
      <c r="P118" s="488">
        <v>48267633</v>
      </c>
      <c r="Q118" s="488">
        <v>46982647</v>
      </c>
    </row>
    <row r="119" spans="1:17">
      <c r="A119" s="484">
        <v>2017</v>
      </c>
      <c r="B119" s="484" t="s">
        <v>12</v>
      </c>
      <c r="C119" s="488">
        <v>32230887</v>
      </c>
      <c r="D119" s="488">
        <v>498185</v>
      </c>
      <c r="E119" s="488">
        <v>32729072</v>
      </c>
      <c r="F119" s="488">
        <v>14335680</v>
      </c>
      <c r="G119" s="488">
        <v>403899</v>
      </c>
      <c r="H119" s="488">
        <v>14739579</v>
      </c>
      <c r="I119" s="488">
        <v>3339613</v>
      </c>
      <c r="J119" s="488">
        <v>31088</v>
      </c>
      <c r="K119" s="488">
        <v>3370701</v>
      </c>
      <c r="L119" s="488">
        <v>244300</v>
      </c>
      <c r="M119" s="488">
        <v>1146385</v>
      </c>
      <c r="N119" s="488">
        <v>138601</v>
      </c>
      <c r="O119" s="488">
        <v>1284986</v>
      </c>
      <c r="P119" s="488">
        <v>52368638</v>
      </c>
      <c r="Q119" s="488">
        <v>51083652</v>
      </c>
    </row>
    <row r="120" spans="1:17">
      <c r="A120" s="484">
        <v>2017</v>
      </c>
      <c r="B120" s="484" t="s">
        <v>13</v>
      </c>
      <c r="C120" s="488">
        <v>32923340</v>
      </c>
      <c r="D120" s="488">
        <v>-177148</v>
      </c>
      <c r="E120" s="488">
        <v>32746192</v>
      </c>
      <c r="F120" s="488">
        <v>14769705</v>
      </c>
      <c r="G120" s="488">
        <v>-21150</v>
      </c>
      <c r="H120" s="488">
        <v>14748555</v>
      </c>
      <c r="I120" s="488">
        <v>3391630</v>
      </c>
      <c r="J120" s="488">
        <v>-47679</v>
      </c>
      <c r="K120" s="488">
        <v>3343951</v>
      </c>
      <c r="L120" s="488">
        <v>244552</v>
      </c>
      <c r="M120" s="488">
        <v>1146385</v>
      </c>
      <c r="N120" s="488">
        <v>138601</v>
      </c>
      <c r="O120" s="488">
        <v>1284986</v>
      </c>
      <c r="P120" s="488">
        <v>52368236</v>
      </c>
      <c r="Q120" s="488">
        <v>51083250</v>
      </c>
    </row>
    <row r="121" spans="1:17">
      <c r="A121" s="484">
        <v>2017</v>
      </c>
      <c r="B121" s="484" t="s">
        <v>14</v>
      </c>
      <c r="C121" s="488">
        <v>30836857</v>
      </c>
      <c r="D121" s="488">
        <v>-2458504</v>
      </c>
      <c r="E121" s="488">
        <v>28378353</v>
      </c>
      <c r="F121" s="488">
        <v>14709364</v>
      </c>
      <c r="G121" s="488">
        <v>-1014277</v>
      </c>
      <c r="H121" s="488">
        <v>13695087</v>
      </c>
      <c r="I121" s="488">
        <v>3756135</v>
      </c>
      <c r="J121" s="488">
        <v>-121700</v>
      </c>
      <c r="K121" s="488">
        <v>3634435</v>
      </c>
      <c r="L121" s="488">
        <v>244803</v>
      </c>
      <c r="M121" s="488">
        <v>1146385</v>
      </c>
      <c r="N121" s="488">
        <v>138601</v>
      </c>
      <c r="O121" s="488">
        <v>1284986</v>
      </c>
      <c r="P121" s="488">
        <v>47237664</v>
      </c>
      <c r="Q121" s="488">
        <v>45952678</v>
      </c>
    </row>
    <row r="122" spans="1:17">
      <c r="A122" s="484">
        <v>2017</v>
      </c>
      <c r="B122" s="484" t="s">
        <v>15</v>
      </c>
      <c r="C122" s="488">
        <v>25850482</v>
      </c>
      <c r="D122" s="488">
        <v>-1339782</v>
      </c>
      <c r="E122" s="488">
        <v>24510700</v>
      </c>
      <c r="F122" s="488">
        <v>13571678</v>
      </c>
      <c r="G122" s="488">
        <v>-29351</v>
      </c>
      <c r="H122" s="488">
        <v>13542327</v>
      </c>
      <c r="I122" s="488">
        <v>3588022</v>
      </c>
      <c r="J122" s="488">
        <v>-102915</v>
      </c>
      <c r="K122" s="488">
        <v>3485107</v>
      </c>
      <c r="L122" s="488">
        <v>245054</v>
      </c>
      <c r="M122" s="488">
        <v>1146385</v>
      </c>
      <c r="N122" s="488">
        <v>138601</v>
      </c>
      <c r="O122" s="488">
        <v>1284986</v>
      </c>
      <c r="P122" s="488">
        <v>43068174</v>
      </c>
      <c r="Q122" s="488">
        <v>41783188</v>
      </c>
    </row>
    <row r="123" spans="1:17">
      <c r="A123" s="484">
        <v>2017</v>
      </c>
      <c r="B123" s="484" t="s">
        <v>16</v>
      </c>
      <c r="C123" s="488">
        <v>20825745</v>
      </c>
      <c r="D123" s="488">
        <v>-1092614</v>
      </c>
      <c r="E123" s="488">
        <v>19733131</v>
      </c>
      <c r="F123" s="488">
        <v>12489920</v>
      </c>
      <c r="G123" s="488">
        <v>-483463</v>
      </c>
      <c r="H123" s="488">
        <v>12006457</v>
      </c>
      <c r="I123" s="488">
        <v>3247532</v>
      </c>
      <c r="J123" s="488">
        <v>-52896</v>
      </c>
      <c r="K123" s="488">
        <v>3194636</v>
      </c>
      <c r="L123" s="488">
        <v>245306</v>
      </c>
      <c r="M123" s="488">
        <v>1146385</v>
      </c>
      <c r="N123" s="488">
        <v>138601</v>
      </c>
      <c r="O123" s="488">
        <v>1284986</v>
      </c>
      <c r="P123" s="488">
        <v>36464516</v>
      </c>
      <c r="Q123" s="488">
        <v>35179530</v>
      </c>
    </row>
    <row r="124" spans="1:17">
      <c r="A124" s="484">
        <v>2017</v>
      </c>
      <c r="B124" s="484" t="s">
        <v>17</v>
      </c>
      <c r="C124" s="488">
        <v>22941756</v>
      </c>
      <c r="D124" s="488">
        <v>835434</v>
      </c>
      <c r="E124" s="488">
        <v>23777190</v>
      </c>
      <c r="F124" s="488">
        <v>12129419</v>
      </c>
      <c r="G124" s="488">
        <v>491930</v>
      </c>
      <c r="H124" s="488">
        <v>12621349</v>
      </c>
      <c r="I124" s="488">
        <v>3765218</v>
      </c>
      <c r="J124" s="488">
        <v>45097</v>
      </c>
      <c r="K124" s="488">
        <v>3810315</v>
      </c>
      <c r="L124" s="488">
        <v>245557</v>
      </c>
      <c r="M124" s="488">
        <v>1146385</v>
      </c>
      <c r="N124" s="488">
        <v>138601</v>
      </c>
      <c r="O124" s="488">
        <v>1284986</v>
      </c>
      <c r="P124" s="488">
        <v>41739397</v>
      </c>
      <c r="Q124" s="488">
        <v>40454411</v>
      </c>
    </row>
    <row r="125" spans="1:17">
      <c r="A125" s="484">
        <v>2017</v>
      </c>
      <c r="B125" s="485" t="s">
        <v>184</v>
      </c>
      <c r="C125" s="488">
        <v>304348957</v>
      </c>
      <c r="D125" s="488">
        <v>214423</v>
      </c>
      <c r="E125" s="488">
        <v>304563380</v>
      </c>
      <c r="F125" s="488">
        <v>154680890</v>
      </c>
      <c r="G125" s="488">
        <v>521588</v>
      </c>
      <c r="H125" s="488">
        <v>155202478</v>
      </c>
      <c r="I125" s="488">
        <v>38082757</v>
      </c>
      <c r="J125" s="488">
        <v>53547</v>
      </c>
      <c r="K125" s="488">
        <v>38136304</v>
      </c>
      <c r="L125" s="488">
        <v>2930097</v>
      </c>
      <c r="M125" s="488">
        <v>13756620</v>
      </c>
      <c r="N125" s="488">
        <v>1663212</v>
      </c>
      <c r="O125" s="488">
        <v>15419832</v>
      </c>
      <c r="P125" s="488">
        <v>516252091</v>
      </c>
      <c r="Q125" s="488">
        <v>500832259</v>
      </c>
    </row>
    <row r="126" spans="1:17">
      <c r="A126" s="484">
        <v>2018</v>
      </c>
      <c r="B126" s="484" t="s">
        <v>6</v>
      </c>
      <c r="C126" s="488">
        <v>26048435</v>
      </c>
      <c r="D126" s="488">
        <v>137897</v>
      </c>
      <c r="E126" s="488">
        <v>26186332</v>
      </c>
      <c r="F126" s="488">
        <v>12124815</v>
      </c>
      <c r="G126" s="488">
        <v>26915</v>
      </c>
      <c r="H126" s="488">
        <v>12151730</v>
      </c>
      <c r="I126" s="488">
        <v>2339360</v>
      </c>
      <c r="J126" s="488">
        <v>-20612</v>
      </c>
      <c r="K126" s="488">
        <v>2318748</v>
      </c>
      <c r="L126" s="488">
        <v>245816</v>
      </c>
      <c r="M126" s="488">
        <v>1226601</v>
      </c>
      <c r="N126" s="488">
        <v>147287</v>
      </c>
      <c r="O126" s="488">
        <v>1373888</v>
      </c>
      <c r="P126" s="488">
        <v>42276514</v>
      </c>
      <c r="Q126" s="488">
        <v>40902626</v>
      </c>
    </row>
    <row r="127" spans="1:17">
      <c r="A127" s="484">
        <v>2018</v>
      </c>
      <c r="B127" s="484" t="s">
        <v>7</v>
      </c>
      <c r="C127" s="488">
        <v>23530615</v>
      </c>
      <c r="D127" s="488">
        <v>-1960523</v>
      </c>
      <c r="E127" s="488">
        <v>21570092</v>
      </c>
      <c r="F127" s="488">
        <v>11577226</v>
      </c>
      <c r="G127" s="488">
        <v>-830745</v>
      </c>
      <c r="H127" s="488">
        <v>10746481</v>
      </c>
      <c r="I127" s="488">
        <v>2599538</v>
      </c>
      <c r="J127" s="488">
        <v>-73000</v>
      </c>
      <c r="K127" s="488">
        <v>2526538</v>
      </c>
      <c r="L127" s="488">
        <v>246075</v>
      </c>
      <c r="M127" s="488">
        <v>1226601</v>
      </c>
      <c r="N127" s="488">
        <v>147287</v>
      </c>
      <c r="O127" s="488">
        <v>1373888</v>
      </c>
      <c r="P127" s="488">
        <v>36463074</v>
      </c>
      <c r="Q127" s="488">
        <v>35089186</v>
      </c>
    </row>
    <row r="128" spans="1:17">
      <c r="A128" s="484">
        <v>2018</v>
      </c>
      <c r="B128" s="484" t="s">
        <v>8</v>
      </c>
      <c r="C128" s="488">
        <v>21038643</v>
      </c>
      <c r="D128" s="488">
        <v>1049468</v>
      </c>
      <c r="E128" s="488">
        <v>22088111</v>
      </c>
      <c r="F128" s="488">
        <v>11501252</v>
      </c>
      <c r="G128" s="488">
        <v>-67443</v>
      </c>
      <c r="H128" s="488">
        <v>11433809</v>
      </c>
      <c r="I128" s="488">
        <v>2526125</v>
      </c>
      <c r="J128" s="488">
        <v>52855</v>
      </c>
      <c r="K128" s="488">
        <v>2578980</v>
      </c>
      <c r="L128" s="488">
        <v>246334</v>
      </c>
      <c r="M128" s="488">
        <v>1226601</v>
      </c>
      <c r="N128" s="488">
        <v>147287</v>
      </c>
      <c r="O128" s="488">
        <v>1373888</v>
      </c>
      <c r="P128" s="488">
        <v>37721122</v>
      </c>
      <c r="Q128" s="488">
        <v>36347234</v>
      </c>
    </row>
    <row r="129" spans="1:17">
      <c r="A129" s="484">
        <v>2018</v>
      </c>
      <c r="B129" s="484" t="s">
        <v>9</v>
      </c>
      <c r="C129" s="488">
        <v>20426089</v>
      </c>
      <c r="D129" s="488">
        <v>591409</v>
      </c>
      <c r="E129" s="488">
        <v>21017498</v>
      </c>
      <c r="F129" s="488">
        <v>11945756</v>
      </c>
      <c r="G129" s="488">
        <v>195716</v>
      </c>
      <c r="H129" s="488">
        <v>12141472</v>
      </c>
      <c r="I129" s="488">
        <v>3027669</v>
      </c>
      <c r="J129" s="488">
        <v>85589</v>
      </c>
      <c r="K129" s="488">
        <v>3113258</v>
      </c>
      <c r="L129" s="488">
        <v>246594</v>
      </c>
      <c r="M129" s="488">
        <v>1226601</v>
      </c>
      <c r="N129" s="488">
        <v>147287</v>
      </c>
      <c r="O129" s="488">
        <v>1373888</v>
      </c>
      <c r="P129" s="488">
        <v>37892710</v>
      </c>
      <c r="Q129" s="488">
        <v>36518822</v>
      </c>
    </row>
    <row r="130" spans="1:17">
      <c r="A130" s="484">
        <v>2018</v>
      </c>
      <c r="B130" s="484" t="s">
        <v>10</v>
      </c>
      <c r="C130" s="488">
        <v>22162023</v>
      </c>
      <c r="D130" s="488">
        <v>3092800</v>
      </c>
      <c r="E130" s="488">
        <v>25254823</v>
      </c>
      <c r="F130" s="488">
        <v>12554285</v>
      </c>
      <c r="G130" s="488">
        <v>1590859</v>
      </c>
      <c r="H130" s="488">
        <v>14145144</v>
      </c>
      <c r="I130" s="488">
        <v>3218318</v>
      </c>
      <c r="J130" s="488">
        <v>210967</v>
      </c>
      <c r="K130" s="488">
        <v>3429285</v>
      </c>
      <c r="L130" s="488">
        <v>246853</v>
      </c>
      <c r="M130" s="488">
        <v>1226601</v>
      </c>
      <c r="N130" s="488">
        <v>147287</v>
      </c>
      <c r="O130" s="488">
        <v>1373888</v>
      </c>
      <c r="P130" s="488">
        <v>44449993</v>
      </c>
      <c r="Q130" s="488">
        <v>43076105</v>
      </c>
    </row>
    <row r="131" spans="1:17">
      <c r="A131" s="484">
        <v>2018</v>
      </c>
      <c r="B131" s="484" t="s">
        <v>11</v>
      </c>
      <c r="C131" s="488">
        <v>28843161</v>
      </c>
      <c r="D131" s="488">
        <v>1134165</v>
      </c>
      <c r="E131" s="488">
        <v>29977326</v>
      </c>
      <c r="F131" s="488">
        <v>14066744</v>
      </c>
      <c r="G131" s="488">
        <v>245392</v>
      </c>
      <c r="H131" s="488">
        <v>14312136</v>
      </c>
      <c r="I131" s="488">
        <v>3355236</v>
      </c>
      <c r="J131" s="488">
        <v>54003</v>
      </c>
      <c r="K131" s="488">
        <v>3409239</v>
      </c>
      <c r="L131" s="488">
        <v>247112</v>
      </c>
      <c r="M131" s="488">
        <v>1226601</v>
      </c>
      <c r="N131" s="488">
        <v>147287</v>
      </c>
      <c r="O131" s="488">
        <v>1373888</v>
      </c>
      <c r="P131" s="488">
        <v>49319701</v>
      </c>
      <c r="Q131" s="488">
        <v>47945813</v>
      </c>
    </row>
    <row r="132" spans="1:17">
      <c r="A132" s="484">
        <v>2018</v>
      </c>
      <c r="B132" s="484" t="s">
        <v>12</v>
      </c>
      <c r="C132" s="488">
        <v>33014389</v>
      </c>
      <c r="D132" s="488">
        <v>508445</v>
      </c>
      <c r="E132" s="488">
        <v>33522834</v>
      </c>
      <c r="F132" s="488">
        <v>14582800</v>
      </c>
      <c r="G132" s="488">
        <v>413356</v>
      </c>
      <c r="H132" s="488">
        <v>14996156</v>
      </c>
      <c r="I132" s="488">
        <v>3355390</v>
      </c>
      <c r="J132" s="488">
        <v>31794</v>
      </c>
      <c r="K132" s="488">
        <v>3387184</v>
      </c>
      <c r="L132" s="488">
        <v>247371</v>
      </c>
      <c r="M132" s="488">
        <v>1226601</v>
      </c>
      <c r="N132" s="488">
        <v>147287</v>
      </c>
      <c r="O132" s="488">
        <v>1373888</v>
      </c>
      <c r="P132" s="488">
        <v>53527433</v>
      </c>
      <c r="Q132" s="488">
        <v>52153545</v>
      </c>
    </row>
    <row r="133" spans="1:17">
      <c r="A133" s="484">
        <v>2018</v>
      </c>
      <c r="B133" s="484" t="s">
        <v>13</v>
      </c>
      <c r="C133" s="488">
        <v>33724792</v>
      </c>
      <c r="D133" s="488">
        <v>-185388</v>
      </c>
      <c r="E133" s="488">
        <v>33539404</v>
      </c>
      <c r="F133" s="488">
        <v>15024802</v>
      </c>
      <c r="G133" s="488">
        <v>-19291</v>
      </c>
      <c r="H133" s="488">
        <v>15005511</v>
      </c>
      <c r="I133" s="488">
        <v>3407539</v>
      </c>
      <c r="J133" s="488">
        <v>-49810</v>
      </c>
      <c r="K133" s="488">
        <v>3357729</v>
      </c>
      <c r="L133" s="488">
        <v>247631</v>
      </c>
      <c r="M133" s="488">
        <v>1226601</v>
      </c>
      <c r="N133" s="488">
        <v>147287</v>
      </c>
      <c r="O133" s="488">
        <v>1373888</v>
      </c>
      <c r="P133" s="488">
        <v>53524163</v>
      </c>
      <c r="Q133" s="488">
        <v>52150275</v>
      </c>
    </row>
    <row r="134" spans="1:17">
      <c r="A134" s="484">
        <v>2018</v>
      </c>
      <c r="B134" s="484" t="s">
        <v>14</v>
      </c>
      <c r="C134" s="488">
        <v>31587758</v>
      </c>
      <c r="D134" s="488">
        <v>-2522179</v>
      </c>
      <c r="E134" s="488">
        <v>29065579</v>
      </c>
      <c r="F134" s="488">
        <v>14964302</v>
      </c>
      <c r="G134" s="488">
        <v>-1022170</v>
      </c>
      <c r="H134" s="488">
        <v>13942132</v>
      </c>
      <c r="I134" s="488">
        <v>3772231</v>
      </c>
      <c r="J134" s="488">
        <v>-123948</v>
      </c>
      <c r="K134" s="488">
        <v>3648283</v>
      </c>
      <c r="L134" s="488">
        <v>247890</v>
      </c>
      <c r="M134" s="488">
        <v>1226601</v>
      </c>
      <c r="N134" s="488">
        <v>147287</v>
      </c>
      <c r="O134" s="488">
        <v>1373888</v>
      </c>
      <c r="P134" s="488">
        <v>48277772</v>
      </c>
      <c r="Q134" s="488">
        <v>46903884</v>
      </c>
    </row>
    <row r="135" spans="1:17">
      <c r="A135" s="484">
        <v>2018</v>
      </c>
      <c r="B135" s="484" t="s">
        <v>15</v>
      </c>
      <c r="C135" s="488">
        <v>26476709</v>
      </c>
      <c r="D135" s="488">
        <v>-1377413</v>
      </c>
      <c r="E135" s="488">
        <v>25099296</v>
      </c>
      <c r="F135" s="488">
        <v>13811825</v>
      </c>
      <c r="G135" s="488">
        <v>-3581</v>
      </c>
      <c r="H135" s="488">
        <v>13808244</v>
      </c>
      <c r="I135" s="488">
        <v>3603038</v>
      </c>
      <c r="J135" s="488">
        <v>-104975</v>
      </c>
      <c r="K135" s="488">
        <v>3498063</v>
      </c>
      <c r="L135" s="488">
        <v>248149</v>
      </c>
      <c r="M135" s="488">
        <v>1226601</v>
      </c>
      <c r="N135" s="488">
        <v>147287</v>
      </c>
      <c r="O135" s="488">
        <v>1373888</v>
      </c>
      <c r="P135" s="488">
        <v>44027640</v>
      </c>
      <c r="Q135" s="488">
        <v>42653752</v>
      </c>
    </row>
    <row r="136" spans="1:17">
      <c r="A136" s="484">
        <v>2018</v>
      </c>
      <c r="B136" s="484" t="s">
        <v>16</v>
      </c>
      <c r="C136" s="488">
        <v>21320344</v>
      </c>
      <c r="D136" s="488">
        <v>-1109986</v>
      </c>
      <c r="E136" s="488">
        <v>20210358</v>
      </c>
      <c r="F136" s="488">
        <v>12711113</v>
      </c>
      <c r="G136" s="488">
        <v>-493338</v>
      </c>
      <c r="H136" s="488">
        <v>12217775</v>
      </c>
      <c r="I136" s="488">
        <v>3261241</v>
      </c>
      <c r="J136" s="488">
        <v>-54199</v>
      </c>
      <c r="K136" s="488">
        <v>3207042</v>
      </c>
      <c r="L136" s="488">
        <v>248408</v>
      </c>
      <c r="M136" s="488">
        <v>1226601</v>
      </c>
      <c r="N136" s="488">
        <v>147287</v>
      </c>
      <c r="O136" s="488">
        <v>1373888</v>
      </c>
      <c r="P136" s="488">
        <v>37257471</v>
      </c>
      <c r="Q136" s="488">
        <v>35883583</v>
      </c>
    </row>
    <row r="137" spans="1:17">
      <c r="A137" s="484">
        <v>2018</v>
      </c>
      <c r="B137" s="484" t="s">
        <v>17</v>
      </c>
      <c r="C137" s="488">
        <v>23482773</v>
      </c>
      <c r="D137" s="488">
        <v>853187</v>
      </c>
      <c r="E137" s="488">
        <v>24335960</v>
      </c>
      <c r="F137" s="488">
        <v>12338826</v>
      </c>
      <c r="G137" s="488">
        <v>482882</v>
      </c>
      <c r="H137" s="488">
        <v>12821708</v>
      </c>
      <c r="I137" s="488">
        <v>3779484</v>
      </c>
      <c r="J137" s="488">
        <v>45110</v>
      </c>
      <c r="K137" s="488">
        <v>3824594</v>
      </c>
      <c r="L137" s="488">
        <v>248667</v>
      </c>
      <c r="M137" s="488">
        <v>1226601</v>
      </c>
      <c r="N137" s="488">
        <v>147287</v>
      </c>
      <c r="O137" s="488">
        <v>1373888</v>
      </c>
      <c r="P137" s="488">
        <v>42604817</v>
      </c>
      <c r="Q137" s="488">
        <v>41230929</v>
      </c>
    </row>
    <row r="138" spans="1:17">
      <c r="A138" s="484">
        <v>2018</v>
      </c>
      <c r="B138" s="485" t="s">
        <v>184</v>
      </c>
      <c r="C138" s="488">
        <v>311655731</v>
      </c>
      <c r="D138" s="488">
        <v>211882</v>
      </c>
      <c r="E138" s="488">
        <v>311867613</v>
      </c>
      <c r="F138" s="488">
        <v>157203746</v>
      </c>
      <c r="G138" s="488">
        <v>518552</v>
      </c>
      <c r="H138" s="488">
        <v>157722298</v>
      </c>
      <c r="I138" s="488">
        <v>38245169</v>
      </c>
      <c r="J138" s="488">
        <v>53774</v>
      </c>
      <c r="K138" s="488">
        <v>38298943</v>
      </c>
      <c r="L138" s="488">
        <v>2966900</v>
      </c>
      <c r="M138" s="488">
        <v>14719212</v>
      </c>
      <c r="N138" s="488">
        <v>1767444</v>
      </c>
      <c r="O138" s="488">
        <v>16486656</v>
      </c>
      <c r="P138" s="488">
        <v>527342410</v>
      </c>
      <c r="Q138" s="488">
        <v>510855754</v>
      </c>
    </row>
    <row r="139" spans="1:17">
      <c r="A139" s="484">
        <v>2019</v>
      </c>
      <c r="B139" s="484" t="s">
        <v>6</v>
      </c>
      <c r="C139" s="488">
        <v>26712740</v>
      </c>
      <c r="D139" s="488">
        <v>134883</v>
      </c>
      <c r="E139" s="488">
        <v>26847623</v>
      </c>
      <c r="F139" s="488">
        <v>12422725</v>
      </c>
      <c r="G139" s="488">
        <v>226792</v>
      </c>
      <c r="H139" s="488">
        <v>12649517</v>
      </c>
      <c r="I139" s="488">
        <v>2351607</v>
      </c>
      <c r="J139" s="488">
        <v>-14059</v>
      </c>
      <c r="K139" s="488">
        <v>2337548</v>
      </c>
      <c r="L139" s="488">
        <v>248934</v>
      </c>
      <c r="M139" s="488">
        <v>1314477</v>
      </c>
      <c r="N139" s="488">
        <v>156714</v>
      </c>
      <c r="O139" s="488">
        <v>1471191</v>
      </c>
      <c r="P139" s="488">
        <v>43554813</v>
      </c>
      <c r="Q139" s="488">
        <v>42083622</v>
      </c>
    </row>
    <row r="140" spans="1:17">
      <c r="A140" s="484">
        <v>2019</v>
      </c>
      <c r="B140" s="484" t="s">
        <v>7</v>
      </c>
      <c r="C140" s="488">
        <v>24131355</v>
      </c>
      <c r="D140" s="488">
        <v>-2011762</v>
      </c>
      <c r="E140" s="488">
        <v>22119593</v>
      </c>
      <c r="F140" s="488">
        <v>12054507</v>
      </c>
      <c r="G140" s="488">
        <v>-1041709</v>
      </c>
      <c r="H140" s="488">
        <v>11012798</v>
      </c>
      <c r="I140" s="488">
        <v>2620613</v>
      </c>
      <c r="J140" s="488">
        <v>-79896</v>
      </c>
      <c r="K140" s="488">
        <v>2540717</v>
      </c>
      <c r="L140" s="488">
        <v>249201</v>
      </c>
      <c r="M140" s="488">
        <v>1314477</v>
      </c>
      <c r="N140" s="488">
        <v>156714</v>
      </c>
      <c r="O140" s="488">
        <v>1471191</v>
      </c>
      <c r="P140" s="488">
        <v>37393500</v>
      </c>
      <c r="Q140" s="488">
        <v>35922309</v>
      </c>
    </row>
    <row r="141" spans="1:17">
      <c r="A141" s="484">
        <v>2019</v>
      </c>
      <c r="B141" s="484" t="s">
        <v>8</v>
      </c>
      <c r="C141" s="488">
        <v>21572266</v>
      </c>
      <c r="D141" s="488">
        <v>1072094</v>
      </c>
      <c r="E141" s="488">
        <v>22644360</v>
      </c>
      <c r="F141" s="488">
        <v>11790422</v>
      </c>
      <c r="G141" s="488">
        <v>-77348</v>
      </c>
      <c r="H141" s="488">
        <v>11713074</v>
      </c>
      <c r="I141" s="488">
        <v>2538984</v>
      </c>
      <c r="J141" s="488">
        <v>54117</v>
      </c>
      <c r="K141" s="488">
        <v>2593101</v>
      </c>
      <c r="L141" s="488">
        <v>249468</v>
      </c>
      <c r="M141" s="488">
        <v>1314477</v>
      </c>
      <c r="N141" s="488">
        <v>156714</v>
      </c>
      <c r="O141" s="488">
        <v>1471191</v>
      </c>
      <c r="P141" s="488">
        <v>38671194</v>
      </c>
      <c r="Q141" s="488">
        <v>37200003</v>
      </c>
    </row>
    <row r="142" spans="1:17">
      <c r="A142" s="484">
        <v>2019</v>
      </c>
      <c r="B142" s="484" t="s">
        <v>9</v>
      </c>
      <c r="C142" s="488">
        <v>20945086</v>
      </c>
      <c r="D142" s="488">
        <v>610971</v>
      </c>
      <c r="E142" s="488">
        <v>21556057</v>
      </c>
      <c r="F142" s="488">
        <v>12246287</v>
      </c>
      <c r="G142" s="488">
        <v>198963</v>
      </c>
      <c r="H142" s="488">
        <v>12445250</v>
      </c>
      <c r="I142" s="488">
        <v>3041789</v>
      </c>
      <c r="J142" s="488">
        <v>88706</v>
      </c>
      <c r="K142" s="488">
        <v>3130495</v>
      </c>
      <c r="L142" s="488">
        <v>249735</v>
      </c>
      <c r="M142" s="488">
        <v>1314477</v>
      </c>
      <c r="N142" s="488">
        <v>156714</v>
      </c>
      <c r="O142" s="488">
        <v>1471191</v>
      </c>
      <c r="P142" s="488">
        <v>38852728</v>
      </c>
      <c r="Q142" s="488">
        <v>37381537</v>
      </c>
    </row>
    <row r="143" spans="1:17">
      <c r="A143" s="484">
        <v>2019</v>
      </c>
      <c r="B143" s="484" t="s">
        <v>10</v>
      </c>
      <c r="C143" s="488">
        <v>22728373</v>
      </c>
      <c r="D143" s="488">
        <v>3178530</v>
      </c>
      <c r="E143" s="488">
        <v>25906903</v>
      </c>
      <c r="F143" s="488">
        <v>12865656</v>
      </c>
      <c r="G143" s="488">
        <v>1617777</v>
      </c>
      <c r="H143" s="488">
        <v>14483433</v>
      </c>
      <c r="I143" s="488">
        <v>3233466</v>
      </c>
      <c r="J143" s="488">
        <v>213736</v>
      </c>
      <c r="K143" s="488">
        <v>3447202</v>
      </c>
      <c r="L143" s="488">
        <v>250002</v>
      </c>
      <c r="M143" s="488">
        <v>1314477</v>
      </c>
      <c r="N143" s="488">
        <v>156714</v>
      </c>
      <c r="O143" s="488">
        <v>1471191</v>
      </c>
      <c r="P143" s="488">
        <v>45558731</v>
      </c>
      <c r="Q143" s="488">
        <v>44087540</v>
      </c>
    </row>
    <row r="144" spans="1:17">
      <c r="A144" s="484">
        <v>2019</v>
      </c>
      <c r="B144" s="484" t="s">
        <v>11</v>
      </c>
      <c r="C144" s="488">
        <v>29594139</v>
      </c>
      <c r="D144" s="488">
        <v>1166408</v>
      </c>
      <c r="E144" s="488">
        <v>30760547</v>
      </c>
      <c r="F144" s="488">
        <v>14411722</v>
      </c>
      <c r="G144" s="488">
        <v>244034</v>
      </c>
      <c r="H144" s="488">
        <v>14655756</v>
      </c>
      <c r="I144" s="488">
        <v>3371471</v>
      </c>
      <c r="J144" s="488">
        <v>54366</v>
      </c>
      <c r="K144" s="488">
        <v>3425837</v>
      </c>
      <c r="L144" s="488">
        <v>250269</v>
      </c>
      <c r="M144" s="488">
        <v>1314477</v>
      </c>
      <c r="N144" s="488">
        <v>156714</v>
      </c>
      <c r="O144" s="488">
        <v>1471191</v>
      </c>
      <c r="P144" s="488">
        <v>50563600</v>
      </c>
      <c r="Q144" s="488">
        <v>49092409</v>
      </c>
    </row>
    <row r="145" spans="1:17">
      <c r="A145" s="484">
        <v>2019</v>
      </c>
      <c r="B145" s="484" t="s">
        <v>12</v>
      </c>
      <c r="C145" s="488">
        <v>33879367</v>
      </c>
      <c r="D145" s="488">
        <v>519620</v>
      </c>
      <c r="E145" s="488">
        <v>34398987</v>
      </c>
      <c r="F145" s="488">
        <v>14936824</v>
      </c>
      <c r="G145" s="488">
        <v>425229</v>
      </c>
      <c r="H145" s="488">
        <v>15362053</v>
      </c>
      <c r="I145" s="488">
        <v>3371716</v>
      </c>
      <c r="J145" s="488">
        <v>32492</v>
      </c>
      <c r="K145" s="488">
        <v>3404208</v>
      </c>
      <c r="L145" s="488">
        <v>250536</v>
      </c>
      <c r="M145" s="488">
        <v>1314477</v>
      </c>
      <c r="N145" s="488">
        <v>156714</v>
      </c>
      <c r="O145" s="488">
        <v>1471191</v>
      </c>
      <c r="P145" s="488">
        <v>54886975</v>
      </c>
      <c r="Q145" s="488">
        <v>53415784</v>
      </c>
    </row>
    <row r="146" spans="1:17">
      <c r="A146" s="484">
        <v>2019</v>
      </c>
      <c r="B146" s="484" t="s">
        <v>13</v>
      </c>
      <c r="C146" s="488">
        <v>34609246</v>
      </c>
      <c r="D146" s="488">
        <v>-195140</v>
      </c>
      <c r="E146" s="488">
        <v>34414106</v>
      </c>
      <c r="F146" s="488">
        <v>15390935</v>
      </c>
      <c r="G146" s="488">
        <v>-19081</v>
      </c>
      <c r="H146" s="488">
        <v>15371854</v>
      </c>
      <c r="I146" s="488">
        <v>3424116</v>
      </c>
      <c r="J146" s="488">
        <v>-51943</v>
      </c>
      <c r="K146" s="488">
        <v>3372173</v>
      </c>
      <c r="L146" s="488">
        <v>250803</v>
      </c>
      <c r="M146" s="488">
        <v>1314477</v>
      </c>
      <c r="N146" s="488">
        <v>156714</v>
      </c>
      <c r="O146" s="488">
        <v>1471191</v>
      </c>
      <c r="P146" s="488">
        <v>54880127</v>
      </c>
      <c r="Q146" s="488">
        <v>53408936</v>
      </c>
    </row>
    <row r="147" spans="1:17">
      <c r="A147" s="484">
        <v>2019</v>
      </c>
      <c r="B147" s="484" t="s">
        <v>14</v>
      </c>
      <c r="C147" s="488">
        <v>32415012</v>
      </c>
      <c r="D147" s="488">
        <v>-2593230</v>
      </c>
      <c r="E147" s="488">
        <v>29821782</v>
      </c>
      <c r="F147" s="488">
        <v>15331004</v>
      </c>
      <c r="G147" s="488">
        <v>-1039221</v>
      </c>
      <c r="H147" s="488">
        <v>14291783</v>
      </c>
      <c r="I147" s="488">
        <v>3789112</v>
      </c>
      <c r="J147" s="488">
        <v>-126167</v>
      </c>
      <c r="K147" s="488">
        <v>3662945</v>
      </c>
      <c r="L147" s="488">
        <v>251069</v>
      </c>
      <c r="M147" s="488">
        <v>1314477</v>
      </c>
      <c r="N147" s="488">
        <v>156714</v>
      </c>
      <c r="O147" s="488">
        <v>1471191</v>
      </c>
      <c r="P147" s="488">
        <v>49498770</v>
      </c>
      <c r="Q147" s="488">
        <v>48027579</v>
      </c>
    </row>
    <row r="148" spans="1:17">
      <c r="A148" s="484">
        <v>2019</v>
      </c>
      <c r="B148" s="484" t="s">
        <v>15</v>
      </c>
      <c r="C148" s="488">
        <v>27164211</v>
      </c>
      <c r="D148" s="488">
        <v>-1420550</v>
      </c>
      <c r="E148" s="488">
        <v>25743661</v>
      </c>
      <c r="F148" s="488">
        <v>14151330</v>
      </c>
      <c r="G148" s="488">
        <v>13825</v>
      </c>
      <c r="H148" s="488">
        <v>14165155</v>
      </c>
      <c r="I148" s="488">
        <v>3618940</v>
      </c>
      <c r="J148" s="488">
        <v>-107004</v>
      </c>
      <c r="K148" s="488">
        <v>3511936</v>
      </c>
      <c r="L148" s="488">
        <v>251336</v>
      </c>
      <c r="M148" s="488">
        <v>1314477</v>
      </c>
      <c r="N148" s="488">
        <v>156714</v>
      </c>
      <c r="O148" s="488">
        <v>1471191</v>
      </c>
      <c r="P148" s="488">
        <v>45143279</v>
      </c>
      <c r="Q148" s="488">
        <v>43672088</v>
      </c>
    </row>
    <row r="149" spans="1:17">
      <c r="A149" s="484">
        <v>2019</v>
      </c>
      <c r="B149" s="484" t="s">
        <v>16</v>
      </c>
      <c r="C149" s="488">
        <v>21861542</v>
      </c>
      <c r="D149" s="488">
        <v>-1127007</v>
      </c>
      <c r="E149" s="488">
        <v>20734535</v>
      </c>
      <c r="F149" s="488">
        <v>13027193</v>
      </c>
      <c r="G149" s="488">
        <v>-507007</v>
      </c>
      <c r="H149" s="488">
        <v>12520186</v>
      </c>
      <c r="I149" s="488">
        <v>3275814</v>
      </c>
      <c r="J149" s="488">
        <v>-55509</v>
      </c>
      <c r="K149" s="488">
        <v>3220305</v>
      </c>
      <c r="L149" s="488">
        <v>251603</v>
      </c>
      <c r="M149" s="488">
        <v>1314477</v>
      </c>
      <c r="N149" s="488">
        <v>156714</v>
      </c>
      <c r="O149" s="488">
        <v>1471191</v>
      </c>
      <c r="P149" s="488">
        <v>38197820</v>
      </c>
      <c r="Q149" s="488">
        <v>36726629</v>
      </c>
    </row>
    <row r="150" spans="1:17">
      <c r="A150" s="484">
        <v>2019</v>
      </c>
      <c r="B150" s="484" t="s">
        <v>17</v>
      </c>
      <c r="C150" s="488">
        <v>24077104</v>
      </c>
      <c r="D150" s="488">
        <v>898458</v>
      </c>
      <c r="E150" s="488">
        <v>24975562</v>
      </c>
      <c r="F150" s="488">
        <v>12641499</v>
      </c>
      <c r="G150" s="488">
        <v>497939</v>
      </c>
      <c r="H150" s="488">
        <v>13139438</v>
      </c>
      <c r="I150" s="488">
        <v>3795051</v>
      </c>
      <c r="J150" s="488">
        <v>45273</v>
      </c>
      <c r="K150" s="488">
        <v>3840324</v>
      </c>
      <c r="L150" s="488">
        <v>251870</v>
      </c>
      <c r="M150" s="488">
        <v>1314477</v>
      </c>
      <c r="N150" s="488">
        <v>156714</v>
      </c>
      <c r="O150" s="488">
        <v>1471191</v>
      </c>
      <c r="P150" s="488">
        <v>43678385</v>
      </c>
      <c r="Q150" s="488">
        <v>42207194</v>
      </c>
    </row>
    <row r="151" spans="1:17">
      <c r="A151" s="484">
        <v>2019</v>
      </c>
      <c r="B151" s="485" t="s">
        <v>184</v>
      </c>
      <c r="C151" s="488">
        <v>319690441</v>
      </c>
      <c r="D151" s="488">
        <v>233275</v>
      </c>
      <c r="E151" s="488">
        <v>319923716</v>
      </c>
      <c r="F151" s="488">
        <v>161270104</v>
      </c>
      <c r="G151" s="488">
        <v>540193</v>
      </c>
      <c r="H151" s="488">
        <v>161810297</v>
      </c>
      <c r="I151" s="488">
        <v>38432679</v>
      </c>
      <c r="J151" s="488">
        <v>54112</v>
      </c>
      <c r="K151" s="488">
        <v>38486791</v>
      </c>
      <c r="L151" s="488">
        <v>3004826</v>
      </c>
      <c r="M151" s="488">
        <v>15773724</v>
      </c>
      <c r="N151" s="488">
        <v>1880568</v>
      </c>
      <c r="O151" s="488">
        <v>17654292</v>
      </c>
      <c r="P151" s="488">
        <v>540879922</v>
      </c>
      <c r="Q151" s="488">
        <v>523225630</v>
      </c>
    </row>
    <row r="152" spans="1:17">
      <c r="C152" s="488"/>
      <c r="D152" s="488"/>
      <c r="E152" s="488"/>
      <c r="F152" s="488"/>
      <c r="G152" s="488"/>
      <c r="H152" s="488"/>
      <c r="I152" s="488"/>
      <c r="J152" s="488"/>
      <c r="K152" s="488"/>
      <c r="L152" s="488"/>
      <c r="M152" s="488"/>
      <c r="N152" s="488"/>
      <c r="O152" s="488"/>
      <c r="P152" s="488"/>
    </row>
    <row r="153" spans="1:17">
      <c r="A153" s="489">
        <v>2009</v>
      </c>
      <c r="B153" s="485" t="s">
        <v>184</v>
      </c>
      <c r="C153" s="488">
        <v>0</v>
      </c>
      <c r="D153" s="488">
        <v>0</v>
      </c>
      <c r="E153" s="488">
        <v>0</v>
      </c>
      <c r="F153" s="488">
        <v>0</v>
      </c>
      <c r="G153" s="488">
        <v>0</v>
      </c>
      <c r="H153" s="488">
        <v>0</v>
      </c>
      <c r="I153" s="488">
        <v>0</v>
      </c>
      <c r="J153" s="488">
        <v>0</v>
      </c>
      <c r="K153" s="488">
        <v>0</v>
      </c>
      <c r="L153" s="488">
        <v>0</v>
      </c>
      <c r="M153" s="488">
        <v>0</v>
      </c>
      <c r="N153" s="488">
        <v>0</v>
      </c>
      <c r="O153" s="488">
        <v>0</v>
      </c>
      <c r="P153" s="488">
        <v>0</v>
      </c>
    </row>
    <row r="154" spans="1:17">
      <c r="A154" s="489"/>
      <c r="B154" s="489"/>
      <c r="C154" s="488"/>
      <c r="D154" s="488"/>
      <c r="E154" s="488"/>
      <c r="F154" s="488"/>
      <c r="G154" s="488"/>
      <c r="H154" s="488"/>
      <c r="I154" s="488"/>
      <c r="J154" s="488"/>
      <c r="K154" s="488"/>
      <c r="L154" s="488"/>
      <c r="M154" s="488"/>
      <c r="N154" s="488"/>
      <c r="O154" s="488"/>
      <c r="P154" s="488"/>
    </row>
    <row r="155" spans="1:17">
      <c r="A155" s="489">
        <v>2010</v>
      </c>
      <c r="B155" s="485" t="s">
        <v>184</v>
      </c>
      <c r="C155" s="488">
        <v>247813918</v>
      </c>
      <c r="D155" s="488">
        <v>146997</v>
      </c>
      <c r="E155" s="488">
        <v>247960915</v>
      </c>
      <c r="F155" s="488">
        <v>133155330</v>
      </c>
      <c r="G155" s="488">
        <v>312202</v>
      </c>
      <c r="H155" s="488">
        <v>133467532</v>
      </c>
      <c r="I155" s="488">
        <v>35834042</v>
      </c>
      <c r="J155" s="488">
        <v>66637</v>
      </c>
      <c r="K155" s="488">
        <v>35900679</v>
      </c>
      <c r="L155" s="488">
        <v>2696762</v>
      </c>
      <c r="M155" s="488">
        <v>9931524</v>
      </c>
      <c r="N155" s="488">
        <v>1131720</v>
      </c>
      <c r="O155" s="488">
        <v>11063244</v>
      </c>
      <c r="P155" s="488">
        <v>431089132</v>
      </c>
    </row>
    <row r="156" spans="1:17">
      <c r="A156" s="489">
        <v>2011</v>
      </c>
      <c r="B156" s="485" t="s">
        <v>184</v>
      </c>
      <c r="C156" s="488">
        <v>252264422</v>
      </c>
      <c r="D156" s="488">
        <v>31254</v>
      </c>
      <c r="E156" s="488">
        <v>252295676</v>
      </c>
      <c r="F156" s="488">
        <v>130415686</v>
      </c>
      <c r="G156" s="488">
        <v>413195</v>
      </c>
      <c r="H156" s="488">
        <v>130828881</v>
      </c>
      <c r="I156" s="488">
        <v>37246045</v>
      </c>
      <c r="J156" s="488">
        <v>55679</v>
      </c>
      <c r="K156" s="488">
        <v>37301724</v>
      </c>
      <c r="L156" s="488">
        <v>2727656</v>
      </c>
      <c r="M156" s="488">
        <v>10225356</v>
      </c>
      <c r="N156" s="488">
        <v>1171908</v>
      </c>
      <c r="O156" s="488">
        <v>11397264</v>
      </c>
      <c r="P156" s="488">
        <v>434551201</v>
      </c>
    </row>
    <row r="157" spans="1:17">
      <c r="A157" s="489">
        <v>2012</v>
      </c>
      <c r="B157" s="485" t="s">
        <v>184</v>
      </c>
      <c r="C157" s="488">
        <v>264214684</v>
      </c>
      <c r="D157" s="488">
        <v>4403</v>
      </c>
      <c r="E157" s="488">
        <v>264219087</v>
      </c>
      <c r="F157" s="488">
        <v>135199255</v>
      </c>
      <c r="G157" s="488">
        <v>400019</v>
      </c>
      <c r="H157" s="488">
        <v>135599274</v>
      </c>
      <c r="I157" s="488">
        <v>37501357</v>
      </c>
      <c r="J157" s="488">
        <v>53657</v>
      </c>
      <c r="K157" s="488">
        <v>37555014</v>
      </c>
      <c r="L157" s="488">
        <v>2759598</v>
      </c>
      <c r="M157" s="488">
        <v>10577952</v>
      </c>
      <c r="N157" s="488">
        <v>1212312</v>
      </c>
      <c r="O157" s="488">
        <v>11790264</v>
      </c>
      <c r="P157" s="488">
        <v>451923237</v>
      </c>
    </row>
    <row r="158" spans="1:17">
      <c r="A158" s="489">
        <v>2013</v>
      </c>
      <c r="B158" s="485" t="s">
        <v>184</v>
      </c>
      <c r="C158" s="488">
        <v>275335522</v>
      </c>
      <c r="D158" s="488">
        <v>197949</v>
      </c>
      <c r="E158" s="488">
        <v>275533471</v>
      </c>
      <c r="F158" s="488">
        <v>139243552</v>
      </c>
      <c r="G158" s="488">
        <v>831297</v>
      </c>
      <c r="H158" s="488">
        <v>140074849</v>
      </c>
      <c r="I158" s="488">
        <v>37636774</v>
      </c>
      <c r="J158" s="488">
        <v>43130</v>
      </c>
      <c r="K158" s="488">
        <v>37679904</v>
      </c>
      <c r="L158" s="488">
        <v>2791759</v>
      </c>
      <c r="M158" s="488">
        <v>11165616</v>
      </c>
      <c r="N158" s="488">
        <v>1317804</v>
      </c>
      <c r="O158" s="488">
        <v>12483420</v>
      </c>
      <c r="P158" s="488">
        <v>468563403</v>
      </c>
    </row>
    <row r="159" spans="1:17">
      <c r="A159" s="489">
        <v>2014</v>
      </c>
      <c r="B159" s="485" t="s">
        <v>184</v>
      </c>
      <c r="C159" s="488">
        <v>281872617</v>
      </c>
      <c r="D159" s="488">
        <v>201363</v>
      </c>
      <c r="E159" s="488">
        <v>282073980</v>
      </c>
      <c r="F159" s="488">
        <v>145129619</v>
      </c>
      <c r="G159" s="488">
        <v>490094</v>
      </c>
      <c r="H159" s="488">
        <v>145619713</v>
      </c>
      <c r="I159" s="488">
        <v>37607464</v>
      </c>
      <c r="J159" s="488">
        <v>52922</v>
      </c>
      <c r="K159" s="488">
        <v>37660386</v>
      </c>
      <c r="L159" s="488">
        <v>2824761</v>
      </c>
      <c r="M159" s="488">
        <v>11812044</v>
      </c>
      <c r="N159" s="488">
        <v>1405620</v>
      </c>
      <c r="O159" s="488">
        <v>13217664</v>
      </c>
      <c r="P159" s="488">
        <v>481396504</v>
      </c>
    </row>
    <row r="160" spans="1:17">
      <c r="A160" s="489"/>
      <c r="B160" s="489"/>
      <c r="C160" s="488"/>
      <c r="D160" s="488"/>
      <c r="E160" s="488"/>
      <c r="F160" s="488"/>
      <c r="G160" s="488"/>
      <c r="H160" s="488"/>
      <c r="I160" s="488"/>
      <c r="J160" s="488"/>
      <c r="K160" s="488"/>
      <c r="L160" s="488"/>
      <c r="M160" s="488"/>
      <c r="N160" s="488"/>
      <c r="O160" s="488"/>
      <c r="P160" s="488"/>
    </row>
    <row r="161" spans="1:16">
      <c r="A161" s="489">
        <v>2015</v>
      </c>
      <c r="B161" s="485" t="s">
        <v>184</v>
      </c>
      <c r="C161" s="488">
        <v>289126555</v>
      </c>
      <c r="D161" s="488">
        <v>207060</v>
      </c>
      <c r="E161" s="488">
        <v>289333615</v>
      </c>
      <c r="F161" s="488">
        <v>147791005</v>
      </c>
      <c r="G161" s="488">
        <v>491592</v>
      </c>
      <c r="H161" s="488">
        <v>148282597</v>
      </c>
      <c r="I161" s="488">
        <v>37775572</v>
      </c>
      <c r="J161" s="488">
        <v>53164</v>
      </c>
      <c r="K161" s="488">
        <v>37828736</v>
      </c>
      <c r="L161" s="488">
        <v>2859180</v>
      </c>
      <c r="M161" s="488">
        <v>12399708</v>
      </c>
      <c r="N161" s="488">
        <v>1486764</v>
      </c>
      <c r="O161" s="488">
        <v>13886472</v>
      </c>
      <c r="P161" s="488">
        <v>492190600</v>
      </c>
    </row>
    <row r="162" spans="1:16">
      <c r="A162" s="489">
        <v>2016</v>
      </c>
      <c r="B162" s="485" t="s">
        <v>184</v>
      </c>
      <c r="C162" s="488">
        <v>296112375</v>
      </c>
      <c r="D162" s="488">
        <v>201213</v>
      </c>
      <c r="E162" s="488">
        <v>296313588</v>
      </c>
      <c r="F162" s="488">
        <v>150830746</v>
      </c>
      <c r="G162" s="488">
        <v>499109</v>
      </c>
      <c r="H162" s="488">
        <v>151329855</v>
      </c>
      <c r="I162" s="488">
        <v>37954649</v>
      </c>
      <c r="J162" s="488">
        <v>52714</v>
      </c>
      <c r="K162" s="488">
        <v>38007363</v>
      </c>
      <c r="L162" s="488">
        <v>2894336</v>
      </c>
      <c r="M162" s="488">
        <v>13010880</v>
      </c>
      <c r="N162" s="488">
        <v>1569060</v>
      </c>
      <c r="O162" s="488">
        <v>14579940</v>
      </c>
      <c r="P162" s="488">
        <v>503125082</v>
      </c>
    </row>
    <row r="163" spans="1:16">
      <c r="A163" s="489">
        <v>2017</v>
      </c>
      <c r="B163" s="485" t="s">
        <v>184</v>
      </c>
      <c r="C163" s="488">
        <v>304348957</v>
      </c>
      <c r="D163" s="488">
        <v>214423</v>
      </c>
      <c r="E163" s="488">
        <v>304563380</v>
      </c>
      <c r="F163" s="488">
        <v>154680890</v>
      </c>
      <c r="G163" s="488">
        <v>521588</v>
      </c>
      <c r="H163" s="488">
        <v>155202478</v>
      </c>
      <c r="I163" s="488">
        <v>38082757</v>
      </c>
      <c r="J163" s="488">
        <v>53547</v>
      </c>
      <c r="K163" s="488">
        <v>38136304</v>
      </c>
      <c r="L163" s="488">
        <v>2930097</v>
      </c>
      <c r="M163" s="488">
        <v>13756620</v>
      </c>
      <c r="N163" s="488">
        <v>1663212</v>
      </c>
      <c r="O163" s="488">
        <v>15419832</v>
      </c>
      <c r="P163" s="488">
        <v>516252091</v>
      </c>
    </row>
    <row r="164" spans="1:16">
      <c r="A164" s="489">
        <v>2018</v>
      </c>
      <c r="B164" s="485" t="s">
        <v>184</v>
      </c>
      <c r="C164" s="488">
        <v>311655731</v>
      </c>
      <c r="D164" s="488">
        <v>211882</v>
      </c>
      <c r="E164" s="488">
        <v>311867613</v>
      </c>
      <c r="F164" s="488">
        <v>157203746</v>
      </c>
      <c r="G164" s="488">
        <v>518552</v>
      </c>
      <c r="H164" s="488">
        <v>157722298</v>
      </c>
      <c r="I164" s="488">
        <v>38245169</v>
      </c>
      <c r="J164" s="488">
        <v>53774</v>
      </c>
      <c r="K164" s="488">
        <v>38298943</v>
      </c>
      <c r="L164" s="488">
        <v>2966900</v>
      </c>
      <c r="M164" s="488">
        <v>14719212</v>
      </c>
      <c r="N164" s="488">
        <v>1767444</v>
      </c>
      <c r="O164" s="488">
        <v>16486656</v>
      </c>
      <c r="P164" s="488">
        <v>527342410</v>
      </c>
    </row>
    <row r="165" spans="1:16">
      <c r="A165" s="489">
        <v>2019</v>
      </c>
      <c r="B165" s="485" t="s">
        <v>184</v>
      </c>
      <c r="C165" s="488">
        <v>319690441</v>
      </c>
      <c r="D165" s="488">
        <v>233275</v>
      </c>
      <c r="E165" s="488">
        <v>319923716</v>
      </c>
      <c r="F165" s="488">
        <v>161270104</v>
      </c>
      <c r="G165" s="488">
        <v>540193</v>
      </c>
      <c r="H165" s="488">
        <v>161810297</v>
      </c>
      <c r="I165" s="488">
        <v>38432679</v>
      </c>
      <c r="J165" s="488">
        <v>54112</v>
      </c>
      <c r="K165" s="488">
        <v>38486791</v>
      </c>
      <c r="L165" s="488">
        <v>3004826</v>
      </c>
      <c r="M165" s="488">
        <v>15773724</v>
      </c>
      <c r="N165" s="488">
        <v>1880568</v>
      </c>
      <c r="O165" s="488">
        <v>17654292</v>
      </c>
      <c r="P165" s="488">
        <v>540879922</v>
      </c>
    </row>
    <row r="166" spans="1:16">
      <c r="A166" s="489"/>
      <c r="B166" s="490"/>
      <c r="C166" s="488"/>
      <c r="D166" s="488"/>
      <c r="E166" s="488"/>
      <c r="F166" s="488"/>
      <c r="G166" s="488"/>
      <c r="H166" s="488"/>
      <c r="I166" s="488"/>
      <c r="J166" s="488"/>
      <c r="K166" s="488"/>
      <c r="L166" s="488"/>
      <c r="M166" s="488"/>
      <c r="N166" s="488"/>
      <c r="O166" s="488"/>
      <c r="P166" s="488"/>
    </row>
    <row r="167" spans="1:16">
      <c r="C167" s="488"/>
      <c r="D167" s="488"/>
      <c r="E167" s="488"/>
      <c r="F167" s="488"/>
      <c r="G167" s="488"/>
      <c r="H167" s="488"/>
      <c r="I167" s="488"/>
      <c r="J167" s="488"/>
      <c r="K167" s="488"/>
      <c r="L167" s="488"/>
      <c r="M167" s="488"/>
      <c r="N167" s="488"/>
      <c r="O167" s="488"/>
      <c r="P167" s="488"/>
    </row>
    <row r="168" spans="1:16">
      <c r="C168" s="488"/>
      <c r="D168" s="488"/>
      <c r="E168" s="488"/>
      <c r="F168" s="488"/>
      <c r="G168" s="488"/>
      <c r="H168" s="488"/>
      <c r="I168" s="488"/>
      <c r="J168" s="488"/>
      <c r="K168" s="488"/>
      <c r="L168" s="488"/>
      <c r="M168" s="488"/>
      <c r="N168" s="488"/>
      <c r="O168" s="488"/>
      <c r="P168" s="488"/>
    </row>
    <row r="169" spans="1:16">
      <c r="C169" s="488"/>
      <c r="D169" s="488"/>
      <c r="E169" s="488"/>
      <c r="F169" s="488"/>
      <c r="G169" s="488"/>
      <c r="H169" s="488"/>
      <c r="I169" s="488"/>
      <c r="J169" s="488"/>
      <c r="K169" s="488"/>
      <c r="L169" s="488"/>
      <c r="M169" s="488"/>
      <c r="N169" s="488"/>
      <c r="O169" s="488"/>
      <c r="P169" s="488"/>
    </row>
    <row r="170" spans="1:16">
      <c r="C170" s="488"/>
      <c r="D170" s="488"/>
      <c r="E170" s="488"/>
      <c r="F170" s="488"/>
      <c r="G170" s="488"/>
      <c r="H170" s="488"/>
      <c r="I170" s="488"/>
      <c r="J170" s="488"/>
      <c r="K170" s="488"/>
      <c r="L170" s="488"/>
      <c r="M170" s="488"/>
      <c r="N170" s="488"/>
      <c r="O170" s="488"/>
      <c r="P170" s="488"/>
    </row>
    <row r="171" spans="1:16">
      <c r="C171" s="488"/>
      <c r="D171" s="488"/>
      <c r="E171" s="488"/>
      <c r="F171" s="488"/>
      <c r="G171" s="488"/>
      <c r="H171" s="488"/>
      <c r="I171" s="488"/>
      <c r="J171" s="488"/>
      <c r="K171" s="488"/>
      <c r="L171" s="488"/>
      <c r="M171" s="488"/>
      <c r="N171" s="488"/>
      <c r="O171" s="488"/>
      <c r="P171" s="488"/>
    </row>
    <row r="172" spans="1:16">
      <c r="C172" s="488"/>
      <c r="D172" s="488"/>
      <c r="E172" s="488"/>
      <c r="F172" s="488"/>
      <c r="G172" s="488"/>
      <c r="H172" s="488"/>
      <c r="I172" s="488"/>
      <c r="J172" s="488"/>
      <c r="K172" s="488"/>
      <c r="L172" s="488"/>
      <c r="M172" s="488"/>
      <c r="N172" s="488"/>
      <c r="O172" s="488"/>
      <c r="P172" s="488"/>
    </row>
    <row r="173" spans="1:16">
      <c r="C173" s="488"/>
      <c r="D173" s="488"/>
      <c r="E173" s="488"/>
      <c r="F173" s="488"/>
      <c r="G173" s="488"/>
      <c r="H173" s="488"/>
      <c r="I173" s="488"/>
      <c r="J173" s="488"/>
      <c r="K173" s="488"/>
      <c r="L173" s="488"/>
      <c r="M173" s="488"/>
      <c r="N173" s="488"/>
      <c r="O173" s="488"/>
      <c r="P173" s="488"/>
    </row>
    <row r="174" spans="1:16">
      <c r="C174" s="488"/>
      <c r="D174" s="488"/>
      <c r="E174" s="488"/>
      <c r="F174" s="488"/>
      <c r="G174" s="488"/>
      <c r="H174" s="488"/>
      <c r="I174" s="488"/>
      <c r="J174" s="488"/>
      <c r="K174" s="488"/>
      <c r="L174" s="488"/>
      <c r="M174" s="488"/>
      <c r="N174" s="488"/>
      <c r="O174" s="488"/>
      <c r="P174" s="488"/>
    </row>
    <row r="175" spans="1:16">
      <c r="C175" s="488"/>
      <c r="D175" s="488"/>
      <c r="E175" s="488"/>
      <c r="F175" s="488"/>
      <c r="G175" s="488"/>
      <c r="H175" s="488"/>
      <c r="I175" s="488"/>
      <c r="J175" s="488"/>
      <c r="K175" s="488"/>
      <c r="L175" s="488"/>
      <c r="M175" s="488"/>
      <c r="N175" s="488"/>
      <c r="O175" s="488"/>
      <c r="P175" s="488"/>
    </row>
    <row r="176" spans="1:16">
      <c r="C176" s="488"/>
      <c r="D176" s="488"/>
      <c r="E176" s="488"/>
      <c r="F176" s="488"/>
      <c r="G176" s="488"/>
      <c r="H176" s="488"/>
      <c r="I176" s="488"/>
      <c r="J176" s="488"/>
      <c r="K176" s="488"/>
      <c r="L176" s="488"/>
      <c r="M176" s="488"/>
      <c r="N176" s="488"/>
      <c r="O176" s="488"/>
      <c r="P176" s="488"/>
    </row>
    <row r="177" spans="2:16">
      <c r="C177" s="488"/>
      <c r="D177" s="488"/>
      <c r="E177" s="488"/>
      <c r="F177" s="488"/>
      <c r="G177" s="488"/>
      <c r="H177" s="488"/>
      <c r="I177" s="488"/>
      <c r="J177" s="488"/>
      <c r="K177" s="488"/>
      <c r="L177" s="488"/>
      <c r="M177" s="488"/>
      <c r="N177" s="488"/>
      <c r="O177" s="488"/>
      <c r="P177" s="488"/>
    </row>
    <row r="178" spans="2:16">
      <c r="B178" s="485"/>
      <c r="C178" s="488"/>
      <c r="D178" s="488"/>
      <c r="E178" s="488"/>
      <c r="F178" s="488"/>
      <c r="G178" s="488"/>
      <c r="H178" s="488"/>
      <c r="I178" s="488"/>
      <c r="J178" s="488"/>
      <c r="K178" s="488"/>
      <c r="L178" s="488"/>
      <c r="M178" s="488"/>
      <c r="N178" s="488"/>
      <c r="O178" s="488"/>
      <c r="P178" s="488"/>
    </row>
    <row r="179" spans="2:16">
      <c r="C179" s="488"/>
      <c r="D179" s="488"/>
      <c r="E179" s="488"/>
      <c r="F179" s="488"/>
      <c r="G179" s="488"/>
      <c r="H179" s="488"/>
      <c r="I179" s="488"/>
      <c r="J179" s="488"/>
      <c r="K179" s="488"/>
      <c r="L179" s="488"/>
      <c r="M179" s="488"/>
      <c r="N179" s="488"/>
      <c r="O179" s="488"/>
      <c r="P179" s="488"/>
    </row>
    <row r="180" spans="2:16">
      <c r="C180" s="488"/>
      <c r="D180" s="488"/>
      <c r="E180" s="488"/>
      <c r="F180" s="488"/>
      <c r="G180" s="488"/>
      <c r="H180" s="488"/>
      <c r="I180" s="488"/>
      <c r="J180" s="488"/>
      <c r="K180" s="488"/>
      <c r="L180" s="488"/>
      <c r="M180" s="488"/>
      <c r="N180" s="488"/>
      <c r="O180" s="488"/>
      <c r="P180" s="488"/>
    </row>
    <row r="181" spans="2:16">
      <c r="C181" s="488"/>
      <c r="D181" s="488"/>
      <c r="E181" s="488"/>
      <c r="F181" s="488"/>
      <c r="G181" s="488"/>
      <c r="H181" s="488"/>
      <c r="I181" s="488"/>
      <c r="J181" s="488"/>
      <c r="K181" s="488"/>
      <c r="L181" s="488"/>
      <c r="M181" s="488"/>
      <c r="N181" s="488"/>
      <c r="O181" s="488"/>
      <c r="P181" s="488"/>
    </row>
    <row r="182" spans="2:16">
      <c r="C182" s="488"/>
      <c r="D182" s="488"/>
      <c r="E182" s="488"/>
      <c r="F182" s="488"/>
      <c r="G182" s="488"/>
      <c r="H182" s="488"/>
      <c r="I182" s="488"/>
      <c r="J182" s="488"/>
      <c r="K182" s="488"/>
      <c r="L182" s="488"/>
      <c r="M182" s="488"/>
      <c r="N182" s="488"/>
      <c r="O182" s="488"/>
      <c r="P182" s="488"/>
    </row>
    <row r="183" spans="2:16">
      <c r="C183" s="488"/>
      <c r="D183" s="488"/>
      <c r="E183" s="488"/>
      <c r="F183" s="488"/>
      <c r="G183" s="488"/>
      <c r="H183" s="488"/>
      <c r="I183" s="488"/>
      <c r="J183" s="488"/>
      <c r="K183" s="488"/>
      <c r="L183" s="488"/>
      <c r="M183" s="488"/>
      <c r="N183" s="488"/>
      <c r="O183" s="488"/>
      <c r="P183" s="488"/>
    </row>
    <row r="184" spans="2:16">
      <c r="C184" s="488"/>
      <c r="D184" s="488"/>
      <c r="E184" s="488"/>
      <c r="F184" s="488"/>
      <c r="G184" s="488"/>
      <c r="H184" s="488"/>
      <c r="I184" s="488"/>
      <c r="J184" s="488"/>
      <c r="K184" s="488"/>
      <c r="L184" s="488"/>
      <c r="M184" s="488"/>
      <c r="N184" s="488"/>
      <c r="O184" s="488"/>
      <c r="P184" s="488"/>
    </row>
    <row r="185" spans="2:16">
      <c r="C185" s="488"/>
      <c r="D185" s="488"/>
      <c r="E185" s="488"/>
      <c r="F185" s="488"/>
      <c r="G185" s="488"/>
      <c r="H185" s="488"/>
      <c r="I185" s="488"/>
      <c r="J185" s="488"/>
      <c r="K185" s="488"/>
      <c r="L185" s="488"/>
      <c r="M185" s="488"/>
      <c r="N185" s="488"/>
      <c r="O185" s="488"/>
      <c r="P185" s="488"/>
    </row>
    <row r="186" spans="2:16">
      <c r="C186" s="488"/>
      <c r="D186" s="488"/>
      <c r="E186" s="488"/>
      <c r="F186" s="488"/>
      <c r="G186" s="488"/>
      <c r="H186" s="488"/>
      <c r="I186" s="488"/>
      <c r="J186" s="488"/>
      <c r="K186" s="488"/>
      <c r="L186" s="488"/>
      <c r="M186" s="488"/>
      <c r="N186" s="488"/>
      <c r="O186" s="488"/>
      <c r="P186" s="488"/>
    </row>
    <row r="187" spans="2:16">
      <c r="C187" s="488"/>
      <c r="D187" s="488"/>
      <c r="E187" s="488"/>
      <c r="F187" s="488"/>
      <c r="G187" s="488"/>
      <c r="H187" s="488"/>
      <c r="I187" s="488"/>
      <c r="J187" s="488"/>
      <c r="K187" s="488"/>
      <c r="L187" s="488"/>
      <c r="M187" s="488"/>
      <c r="N187" s="488"/>
      <c r="O187" s="488"/>
      <c r="P187" s="488"/>
    </row>
    <row r="188" spans="2:16">
      <c r="C188" s="488"/>
      <c r="D188" s="488"/>
      <c r="E188" s="488"/>
      <c r="F188" s="488"/>
      <c r="G188" s="488"/>
      <c r="H188" s="488"/>
      <c r="I188" s="488"/>
      <c r="J188" s="488"/>
      <c r="K188" s="488"/>
      <c r="L188" s="488"/>
      <c r="M188" s="488"/>
      <c r="N188" s="488"/>
      <c r="O188" s="488"/>
      <c r="P188" s="488"/>
    </row>
    <row r="189" spans="2:16">
      <c r="C189" s="488"/>
      <c r="D189" s="488"/>
      <c r="E189" s="488"/>
      <c r="F189" s="488"/>
      <c r="G189" s="488"/>
      <c r="H189" s="488"/>
      <c r="I189" s="488"/>
      <c r="J189" s="488"/>
      <c r="K189" s="488"/>
      <c r="L189" s="488"/>
      <c r="M189" s="488"/>
      <c r="N189" s="488"/>
      <c r="O189" s="488"/>
      <c r="P189" s="488"/>
    </row>
    <row r="190" spans="2:16">
      <c r="C190" s="488"/>
      <c r="D190" s="488"/>
      <c r="E190" s="488"/>
      <c r="F190" s="488"/>
      <c r="G190" s="488"/>
      <c r="H190" s="488"/>
      <c r="I190" s="488"/>
      <c r="J190" s="488"/>
      <c r="K190" s="488"/>
      <c r="L190" s="488"/>
      <c r="M190" s="488"/>
      <c r="N190" s="488"/>
      <c r="O190" s="488"/>
      <c r="P190" s="488"/>
    </row>
    <row r="191" spans="2:16">
      <c r="B191" s="485"/>
      <c r="C191" s="488"/>
      <c r="D191" s="488"/>
      <c r="E191" s="488"/>
      <c r="F191" s="488"/>
      <c r="G191" s="488"/>
      <c r="H191" s="488"/>
      <c r="I191" s="488"/>
      <c r="J191" s="488"/>
      <c r="K191" s="488"/>
      <c r="L191" s="488"/>
      <c r="M191" s="488"/>
      <c r="N191" s="488"/>
      <c r="O191" s="488"/>
      <c r="P191" s="488"/>
    </row>
    <row r="192" spans="2:16">
      <c r="C192" s="488"/>
      <c r="D192" s="488"/>
      <c r="E192" s="488"/>
      <c r="F192" s="488"/>
      <c r="G192" s="488"/>
      <c r="H192" s="488"/>
      <c r="I192" s="488"/>
      <c r="J192" s="488"/>
      <c r="K192" s="488"/>
      <c r="L192" s="488"/>
      <c r="M192" s="488"/>
      <c r="N192" s="488"/>
      <c r="O192" s="488"/>
      <c r="P192" s="488"/>
    </row>
    <row r="193" spans="2:16">
      <c r="C193" s="488"/>
      <c r="D193" s="488"/>
      <c r="E193" s="488"/>
      <c r="F193" s="488"/>
      <c r="G193" s="488"/>
      <c r="H193" s="488"/>
      <c r="I193" s="488"/>
      <c r="J193" s="488"/>
      <c r="K193" s="488"/>
      <c r="L193" s="488"/>
      <c r="M193" s="488"/>
      <c r="N193" s="488"/>
      <c r="O193" s="488"/>
      <c r="P193" s="488"/>
    </row>
    <row r="194" spans="2:16">
      <c r="C194" s="488"/>
      <c r="D194" s="488"/>
      <c r="E194" s="488"/>
      <c r="F194" s="488"/>
      <c r="G194" s="488"/>
      <c r="H194" s="488"/>
      <c r="I194" s="488"/>
      <c r="J194" s="488"/>
      <c r="K194" s="488"/>
      <c r="L194" s="488"/>
      <c r="M194" s="488"/>
      <c r="N194" s="488"/>
      <c r="O194" s="488"/>
      <c r="P194" s="488"/>
    </row>
    <row r="195" spans="2:16">
      <c r="C195" s="488"/>
      <c r="D195" s="488"/>
      <c r="E195" s="488"/>
      <c r="F195" s="488"/>
      <c r="G195" s="488"/>
      <c r="H195" s="488"/>
      <c r="I195" s="488"/>
      <c r="J195" s="488"/>
      <c r="K195" s="488"/>
      <c r="L195" s="488"/>
      <c r="M195" s="488"/>
      <c r="N195" s="488"/>
      <c r="O195" s="488"/>
      <c r="P195" s="488"/>
    </row>
    <row r="196" spans="2:16">
      <c r="C196" s="488"/>
      <c r="D196" s="488"/>
      <c r="E196" s="488"/>
      <c r="F196" s="488"/>
      <c r="G196" s="488"/>
      <c r="H196" s="488"/>
      <c r="I196" s="488"/>
      <c r="J196" s="488"/>
      <c r="K196" s="488"/>
      <c r="L196" s="488"/>
      <c r="M196" s="488"/>
      <c r="N196" s="488"/>
      <c r="O196" s="488"/>
      <c r="P196" s="488"/>
    </row>
    <row r="197" spans="2:16">
      <c r="C197" s="488"/>
      <c r="D197" s="488"/>
      <c r="E197" s="488"/>
      <c r="F197" s="488"/>
      <c r="G197" s="488"/>
      <c r="H197" s="488"/>
      <c r="I197" s="488"/>
      <c r="J197" s="488"/>
      <c r="K197" s="488"/>
      <c r="L197" s="488"/>
      <c r="M197" s="488"/>
      <c r="N197" s="488"/>
      <c r="O197" s="488"/>
      <c r="P197" s="488"/>
    </row>
    <row r="198" spans="2:16">
      <c r="C198" s="488"/>
      <c r="D198" s="488"/>
      <c r="E198" s="488"/>
      <c r="F198" s="488"/>
      <c r="G198" s="488"/>
      <c r="H198" s="488"/>
      <c r="I198" s="488"/>
      <c r="J198" s="488"/>
      <c r="K198" s="488"/>
      <c r="L198" s="488"/>
      <c r="M198" s="488"/>
      <c r="N198" s="488"/>
      <c r="O198" s="488"/>
      <c r="P198" s="488"/>
    </row>
    <row r="199" spans="2:16">
      <c r="C199" s="488"/>
      <c r="D199" s="488"/>
      <c r="E199" s="488"/>
      <c r="F199" s="488"/>
      <c r="G199" s="488"/>
      <c r="H199" s="488"/>
      <c r="I199" s="488"/>
      <c r="J199" s="488"/>
      <c r="K199" s="488"/>
      <c r="L199" s="488"/>
      <c r="M199" s="488"/>
      <c r="N199" s="488"/>
      <c r="O199" s="488"/>
      <c r="P199" s="488"/>
    </row>
    <row r="200" spans="2:16">
      <c r="C200" s="488"/>
      <c r="D200" s="488"/>
      <c r="E200" s="488"/>
      <c r="F200" s="488"/>
      <c r="G200" s="488"/>
      <c r="H200" s="488"/>
      <c r="I200" s="488"/>
      <c r="J200" s="488"/>
      <c r="K200" s="488"/>
      <c r="L200" s="488"/>
      <c r="M200" s="488"/>
      <c r="N200" s="488"/>
      <c r="O200" s="488"/>
      <c r="P200" s="488"/>
    </row>
    <row r="201" spans="2:16">
      <c r="C201" s="488"/>
      <c r="D201" s="488"/>
      <c r="E201" s="488"/>
      <c r="F201" s="488"/>
      <c r="G201" s="488"/>
      <c r="H201" s="488"/>
      <c r="I201" s="488"/>
      <c r="J201" s="488"/>
      <c r="K201" s="488"/>
      <c r="L201" s="488"/>
      <c r="M201" s="488"/>
      <c r="N201" s="488"/>
      <c r="O201" s="488"/>
      <c r="P201" s="488"/>
    </row>
    <row r="202" spans="2:16">
      <c r="C202" s="488"/>
      <c r="D202" s="488"/>
      <c r="E202" s="488"/>
      <c r="F202" s="488"/>
      <c r="G202" s="488"/>
      <c r="H202" s="488"/>
      <c r="I202" s="488"/>
      <c r="J202" s="488"/>
      <c r="K202" s="488"/>
      <c r="L202" s="488"/>
      <c r="M202" s="488"/>
      <c r="N202" s="488"/>
      <c r="O202" s="488"/>
      <c r="P202" s="488"/>
    </row>
    <row r="203" spans="2:16">
      <c r="C203" s="488"/>
      <c r="D203" s="488"/>
      <c r="E203" s="488"/>
      <c r="F203" s="488"/>
      <c r="G203" s="488"/>
      <c r="H203" s="488"/>
      <c r="I203" s="488"/>
      <c r="J203" s="488"/>
      <c r="K203" s="488"/>
      <c r="L203" s="488"/>
      <c r="M203" s="488"/>
      <c r="N203" s="488"/>
      <c r="O203" s="488"/>
      <c r="P203" s="488"/>
    </row>
    <row r="204" spans="2:16">
      <c r="B204" s="485"/>
      <c r="C204" s="488"/>
      <c r="D204" s="488"/>
      <c r="E204" s="488"/>
      <c r="F204" s="488"/>
      <c r="G204" s="488"/>
      <c r="H204" s="488"/>
      <c r="I204" s="488"/>
      <c r="J204" s="488"/>
      <c r="K204" s="488"/>
      <c r="L204" s="488"/>
      <c r="M204" s="488"/>
      <c r="N204" s="488"/>
      <c r="O204" s="488"/>
      <c r="P204" s="488"/>
    </row>
    <row r="205" spans="2:16">
      <c r="C205" s="488"/>
      <c r="D205" s="488"/>
      <c r="E205" s="488"/>
      <c r="F205" s="488"/>
      <c r="G205" s="488"/>
      <c r="H205" s="488"/>
      <c r="I205" s="488"/>
      <c r="J205" s="488"/>
      <c r="K205" s="488"/>
      <c r="L205" s="488"/>
      <c r="M205" s="488"/>
      <c r="N205" s="488"/>
      <c r="O205" s="488"/>
      <c r="P205" s="488"/>
    </row>
    <row r="206" spans="2:16">
      <c r="C206" s="488"/>
      <c r="D206" s="488"/>
      <c r="E206" s="488"/>
      <c r="F206" s="488"/>
      <c r="G206" s="488"/>
      <c r="H206" s="488"/>
      <c r="I206" s="488"/>
      <c r="J206" s="488"/>
      <c r="K206" s="488"/>
      <c r="L206" s="488"/>
      <c r="M206" s="488"/>
      <c r="N206" s="488"/>
      <c r="O206" s="488"/>
      <c r="P206" s="488"/>
    </row>
    <row r="207" spans="2:16">
      <c r="C207" s="488"/>
      <c r="D207" s="488"/>
      <c r="E207" s="488"/>
      <c r="F207" s="488"/>
      <c r="G207" s="488"/>
      <c r="H207" s="488"/>
      <c r="I207" s="488"/>
      <c r="J207" s="488"/>
      <c r="K207" s="488"/>
      <c r="L207" s="488"/>
      <c r="M207" s="488"/>
      <c r="N207" s="488"/>
      <c r="O207" s="488"/>
      <c r="P207" s="488"/>
    </row>
    <row r="208" spans="2:16">
      <c r="C208" s="488"/>
      <c r="D208" s="488"/>
      <c r="E208" s="488"/>
      <c r="F208" s="488"/>
      <c r="G208" s="488"/>
      <c r="H208" s="488"/>
      <c r="I208" s="488"/>
      <c r="J208" s="488"/>
      <c r="K208" s="488"/>
      <c r="L208" s="488"/>
      <c r="M208" s="488"/>
      <c r="N208" s="488"/>
      <c r="O208" s="488"/>
      <c r="P208" s="488"/>
    </row>
    <row r="209" spans="2:16">
      <c r="C209" s="488"/>
      <c r="D209" s="488"/>
      <c r="E209" s="488"/>
      <c r="F209" s="488"/>
      <c r="G209" s="488"/>
      <c r="H209" s="488"/>
      <c r="I209" s="488"/>
      <c r="J209" s="488"/>
      <c r="K209" s="488"/>
      <c r="L209" s="488"/>
      <c r="M209" s="488"/>
      <c r="N209" s="488"/>
      <c r="O209" s="488"/>
      <c r="P209" s="488"/>
    </row>
    <row r="210" spans="2:16">
      <c r="C210" s="488"/>
      <c r="D210" s="488"/>
      <c r="E210" s="488"/>
      <c r="F210" s="488"/>
      <c r="G210" s="488"/>
      <c r="H210" s="488"/>
      <c r="I210" s="488"/>
      <c r="J210" s="488"/>
      <c r="K210" s="488"/>
      <c r="L210" s="488"/>
      <c r="M210" s="488"/>
      <c r="N210" s="488"/>
      <c r="O210" s="488"/>
      <c r="P210" s="488"/>
    </row>
    <row r="211" spans="2:16">
      <c r="C211" s="488"/>
      <c r="D211" s="488"/>
      <c r="E211" s="488"/>
      <c r="F211" s="488"/>
      <c r="G211" s="488"/>
      <c r="H211" s="488"/>
      <c r="I211" s="488"/>
      <c r="J211" s="488"/>
      <c r="K211" s="488"/>
      <c r="L211" s="488"/>
      <c r="M211" s="488"/>
      <c r="N211" s="488"/>
      <c r="O211" s="488"/>
      <c r="P211" s="488"/>
    </row>
    <row r="212" spans="2:16">
      <c r="C212" s="488"/>
      <c r="D212" s="488"/>
      <c r="E212" s="488"/>
      <c r="F212" s="488"/>
      <c r="G212" s="488"/>
      <c r="H212" s="488"/>
      <c r="I212" s="488"/>
      <c r="J212" s="488"/>
      <c r="K212" s="488"/>
      <c r="L212" s="488"/>
      <c r="M212" s="488"/>
      <c r="N212" s="488"/>
      <c r="O212" s="488"/>
      <c r="P212" s="488"/>
    </row>
    <row r="213" spans="2:16">
      <c r="C213" s="488"/>
      <c r="D213" s="488"/>
      <c r="E213" s="488"/>
      <c r="F213" s="488"/>
      <c r="G213" s="488"/>
      <c r="H213" s="488"/>
      <c r="I213" s="488"/>
      <c r="J213" s="488"/>
      <c r="K213" s="488"/>
      <c r="L213" s="488"/>
      <c r="M213" s="488"/>
      <c r="N213" s="488"/>
      <c r="O213" s="488"/>
      <c r="P213" s="488"/>
    </row>
    <row r="214" spans="2:16">
      <c r="C214" s="488"/>
      <c r="D214" s="488"/>
      <c r="E214" s="488"/>
      <c r="F214" s="488"/>
      <c r="G214" s="488"/>
      <c r="H214" s="488"/>
      <c r="I214" s="488"/>
      <c r="J214" s="488"/>
      <c r="K214" s="488"/>
      <c r="L214" s="488"/>
      <c r="M214" s="488"/>
      <c r="N214" s="488"/>
      <c r="O214" s="488"/>
      <c r="P214" s="488"/>
    </row>
    <row r="215" spans="2:16">
      <c r="C215" s="488"/>
      <c r="D215" s="488"/>
      <c r="E215" s="488"/>
      <c r="F215" s="488"/>
      <c r="G215" s="488"/>
      <c r="H215" s="488"/>
      <c r="I215" s="488"/>
      <c r="J215" s="488"/>
      <c r="K215" s="488"/>
      <c r="L215" s="488"/>
      <c r="M215" s="488"/>
      <c r="N215" s="488"/>
      <c r="O215" s="488"/>
      <c r="P215" s="488"/>
    </row>
    <row r="216" spans="2:16">
      <c r="C216" s="488"/>
      <c r="D216" s="488"/>
      <c r="E216" s="488"/>
      <c r="F216" s="488"/>
      <c r="G216" s="488"/>
      <c r="H216" s="488"/>
      <c r="I216" s="488"/>
      <c r="J216" s="488"/>
      <c r="K216" s="488"/>
      <c r="L216" s="488"/>
      <c r="M216" s="488"/>
      <c r="N216" s="488"/>
      <c r="O216" s="488"/>
      <c r="P216" s="488"/>
    </row>
    <row r="217" spans="2:16">
      <c r="B217" s="485"/>
      <c r="C217" s="488"/>
      <c r="D217" s="488"/>
      <c r="E217" s="488"/>
      <c r="F217" s="488"/>
      <c r="G217" s="488"/>
      <c r="H217" s="488"/>
      <c r="I217" s="488"/>
      <c r="J217" s="488"/>
      <c r="K217" s="488"/>
      <c r="L217" s="488"/>
      <c r="M217" s="488"/>
      <c r="N217" s="488"/>
      <c r="O217" s="488"/>
      <c r="P217" s="488"/>
    </row>
    <row r="218" spans="2:16">
      <c r="C218" s="488"/>
      <c r="D218" s="488"/>
      <c r="E218" s="488"/>
      <c r="F218" s="488"/>
      <c r="G218" s="488"/>
      <c r="H218" s="488"/>
      <c r="I218" s="488"/>
      <c r="J218" s="488"/>
      <c r="K218" s="488"/>
      <c r="L218" s="488"/>
      <c r="M218" s="488"/>
      <c r="N218" s="488"/>
      <c r="O218" s="488"/>
      <c r="P218" s="488"/>
    </row>
    <row r="219" spans="2:16">
      <c r="C219" s="488"/>
      <c r="D219" s="488"/>
      <c r="E219" s="488"/>
      <c r="F219" s="488"/>
      <c r="G219" s="488"/>
      <c r="H219" s="488"/>
      <c r="I219" s="488"/>
      <c r="J219" s="488"/>
      <c r="K219" s="488"/>
      <c r="L219" s="488"/>
      <c r="M219" s="488"/>
      <c r="N219" s="488"/>
      <c r="O219" s="488"/>
      <c r="P219" s="488"/>
    </row>
    <row r="220" spans="2:16">
      <c r="C220" s="488"/>
      <c r="D220" s="488"/>
      <c r="E220" s="488"/>
      <c r="F220" s="488"/>
      <c r="G220" s="488"/>
      <c r="H220" s="488"/>
      <c r="I220" s="488"/>
      <c r="J220" s="488"/>
      <c r="K220" s="488"/>
      <c r="L220" s="488"/>
      <c r="M220" s="488"/>
      <c r="N220" s="488"/>
      <c r="O220" s="488"/>
      <c r="P220" s="488"/>
    </row>
    <row r="221" spans="2:16">
      <c r="C221" s="488"/>
      <c r="D221" s="488"/>
      <c r="E221" s="488"/>
      <c r="F221" s="488"/>
      <c r="G221" s="488"/>
      <c r="H221" s="488"/>
      <c r="I221" s="488"/>
      <c r="J221" s="488"/>
      <c r="K221" s="488"/>
      <c r="L221" s="488"/>
      <c r="M221" s="488"/>
      <c r="N221" s="488"/>
      <c r="O221" s="488"/>
      <c r="P221" s="488"/>
    </row>
    <row r="222" spans="2:16">
      <c r="C222" s="488"/>
      <c r="D222" s="488"/>
      <c r="E222" s="488"/>
      <c r="F222" s="488"/>
      <c r="G222" s="488"/>
      <c r="H222" s="488"/>
      <c r="I222" s="488"/>
      <c r="J222" s="488"/>
      <c r="K222" s="488"/>
      <c r="L222" s="488"/>
      <c r="M222" s="488"/>
      <c r="N222" s="488"/>
      <c r="O222" s="488"/>
      <c r="P222" s="488"/>
    </row>
    <row r="223" spans="2:16">
      <c r="C223" s="488"/>
      <c r="D223" s="488"/>
      <c r="E223" s="488"/>
      <c r="F223" s="488"/>
      <c r="G223" s="488"/>
      <c r="H223" s="488"/>
      <c r="I223" s="488"/>
      <c r="J223" s="488"/>
      <c r="K223" s="488"/>
      <c r="L223" s="488"/>
      <c r="M223" s="488"/>
      <c r="N223" s="488"/>
      <c r="O223" s="488"/>
      <c r="P223" s="488"/>
    </row>
    <row r="224" spans="2:16">
      <c r="C224" s="488"/>
      <c r="D224" s="488"/>
      <c r="E224" s="488"/>
      <c r="F224" s="488"/>
      <c r="G224" s="488"/>
      <c r="H224" s="488"/>
      <c r="I224" s="488"/>
      <c r="J224" s="488"/>
      <c r="K224" s="488"/>
      <c r="L224" s="488"/>
      <c r="M224" s="488"/>
      <c r="N224" s="488"/>
      <c r="O224" s="488"/>
      <c r="P224" s="488"/>
    </row>
    <row r="225" spans="2:16">
      <c r="C225" s="488"/>
      <c r="D225" s="488"/>
      <c r="E225" s="488"/>
      <c r="F225" s="488"/>
      <c r="G225" s="488"/>
      <c r="H225" s="488"/>
      <c r="I225" s="488"/>
      <c r="J225" s="488"/>
      <c r="K225" s="488"/>
      <c r="L225" s="488"/>
      <c r="M225" s="488"/>
      <c r="N225" s="488"/>
      <c r="O225" s="488"/>
      <c r="P225" s="488"/>
    </row>
    <row r="226" spans="2:16">
      <c r="C226" s="488"/>
      <c r="D226" s="488"/>
      <c r="E226" s="488"/>
      <c r="F226" s="488"/>
      <c r="G226" s="488"/>
      <c r="H226" s="488"/>
      <c r="I226" s="488"/>
      <c r="J226" s="488"/>
      <c r="K226" s="488"/>
      <c r="L226" s="488"/>
      <c r="M226" s="488"/>
      <c r="N226" s="488"/>
      <c r="O226" s="488"/>
      <c r="P226" s="488"/>
    </row>
    <row r="227" spans="2:16">
      <c r="C227" s="488"/>
      <c r="D227" s="488"/>
      <c r="E227" s="488"/>
      <c r="F227" s="488"/>
      <c r="G227" s="488"/>
      <c r="H227" s="488"/>
      <c r="I227" s="488"/>
      <c r="J227" s="488"/>
      <c r="K227" s="488"/>
      <c r="L227" s="488"/>
      <c r="M227" s="488"/>
      <c r="N227" s="488"/>
      <c r="O227" s="488"/>
      <c r="P227" s="488"/>
    </row>
    <row r="228" spans="2:16">
      <c r="C228" s="488"/>
      <c r="D228" s="488"/>
      <c r="E228" s="488"/>
      <c r="F228" s="488"/>
      <c r="G228" s="488"/>
      <c r="H228" s="488"/>
      <c r="I228" s="488"/>
      <c r="J228" s="488"/>
      <c r="K228" s="488"/>
      <c r="L228" s="488"/>
      <c r="M228" s="488"/>
      <c r="N228" s="488"/>
      <c r="O228" s="488"/>
      <c r="P228" s="488"/>
    </row>
    <row r="229" spans="2:16">
      <c r="C229" s="488"/>
      <c r="D229" s="488"/>
      <c r="E229" s="488"/>
      <c r="F229" s="488"/>
      <c r="G229" s="488"/>
      <c r="H229" s="488"/>
      <c r="I229" s="488"/>
      <c r="J229" s="488"/>
      <c r="K229" s="488"/>
      <c r="L229" s="488"/>
      <c r="M229" s="488"/>
      <c r="N229" s="488"/>
      <c r="O229" s="488"/>
      <c r="P229" s="488"/>
    </row>
    <row r="230" spans="2:16">
      <c r="B230" s="485"/>
      <c r="C230" s="488"/>
      <c r="D230" s="488"/>
      <c r="E230" s="488"/>
      <c r="F230" s="488"/>
      <c r="G230" s="488"/>
      <c r="H230" s="488"/>
      <c r="I230" s="488"/>
      <c r="J230" s="488"/>
      <c r="K230" s="488"/>
      <c r="L230" s="488"/>
      <c r="M230" s="488"/>
      <c r="N230" s="488"/>
      <c r="O230" s="488"/>
      <c r="P230" s="488"/>
    </row>
    <row r="231" spans="2:16">
      <c r="C231" s="488"/>
      <c r="D231" s="488"/>
      <c r="E231" s="488"/>
      <c r="F231" s="488"/>
      <c r="G231" s="488"/>
      <c r="H231" s="488"/>
      <c r="I231" s="488"/>
      <c r="J231" s="488"/>
      <c r="K231" s="488"/>
      <c r="L231" s="488"/>
      <c r="M231" s="488"/>
      <c r="N231" s="488"/>
      <c r="O231" s="488"/>
      <c r="P231" s="488"/>
    </row>
    <row r="232" spans="2:16">
      <c r="C232" s="488"/>
      <c r="D232" s="488"/>
      <c r="E232" s="488"/>
      <c r="F232" s="488"/>
      <c r="G232" s="488"/>
      <c r="H232" s="488"/>
      <c r="I232" s="488"/>
      <c r="J232" s="488"/>
      <c r="K232" s="488"/>
      <c r="L232" s="488"/>
      <c r="M232" s="488"/>
      <c r="N232" s="488"/>
      <c r="O232" s="488"/>
      <c r="P232" s="488"/>
    </row>
    <row r="233" spans="2:16">
      <c r="C233" s="488"/>
      <c r="D233" s="488"/>
      <c r="E233" s="488"/>
      <c r="F233" s="488"/>
      <c r="G233" s="488"/>
      <c r="H233" s="488"/>
      <c r="I233" s="488"/>
      <c r="J233" s="488"/>
      <c r="K233" s="488"/>
      <c r="L233" s="488"/>
      <c r="M233" s="488"/>
      <c r="N233" s="488"/>
      <c r="O233" s="488"/>
      <c r="P233" s="488"/>
    </row>
    <row r="234" spans="2:16">
      <c r="C234" s="488"/>
      <c r="D234" s="488"/>
      <c r="E234" s="488"/>
      <c r="F234" s="488"/>
      <c r="G234" s="488"/>
      <c r="H234" s="488"/>
      <c r="I234" s="488"/>
      <c r="J234" s="488"/>
      <c r="K234" s="488"/>
      <c r="L234" s="488"/>
      <c r="M234" s="488"/>
      <c r="N234" s="488"/>
      <c r="O234" s="488"/>
      <c r="P234" s="488"/>
    </row>
    <row r="235" spans="2:16">
      <c r="C235" s="488"/>
      <c r="D235" s="488"/>
      <c r="E235" s="488"/>
      <c r="F235" s="488"/>
      <c r="G235" s="488"/>
      <c r="H235" s="488"/>
      <c r="I235" s="488"/>
      <c r="J235" s="488"/>
      <c r="K235" s="488"/>
      <c r="L235" s="488"/>
      <c r="M235" s="488"/>
      <c r="N235" s="488"/>
      <c r="O235" s="488"/>
      <c r="P235" s="488"/>
    </row>
    <row r="236" spans="2:16">
      <c r="C236" s="488"/>
      <c r="D236" s="488"/>
      <c r="E236" s="488"/>
      <c r="F236" s="488"/>
      <c r="G236" s="488"/>
      <c r="H236" s="488"/>
      <c r="I236" s="488"/>
      <c r="J236" s="488"/>
      <c r="K236" s="488"/>
      <c r="L236" s="488"/>
      <c r="M236" s="488"/>
      <c r="N236" s="488"/>
      <c r="O236" s="488"/>
      <c r="P236" s="488"/>
    </row>
    <row r="237" spans="2:16">
      <c r="C237" s="488"/>
      <c r="D237" s="488"/>
      <c r="E237" s="488"/>
      <c r="F237" s="488"/>
      <c r="G237" s="488"/>
      <c r="H237" s="488"/>
      <c r="I237" s="488"/>
      <c r="J237" s="488"/>
      <c r="K237" s="488"/>
      <c r="L237" s="488"/>
      <c r="M237" s="488"/>
      <c r="N237" s="488"/>
      <c r="O237" s="488"/>
      <c r="P237" s="488"/>
    </row>
    <row r="238" spans="2:16">
      <c r="C238" s="488"/>
      <c r="D238" s="488"/>
      <c r="E238" s="488"/>
      <c r="F238" s="488"/>
      <c r="G238" s="488"/>
      <c r="H238" s="488"/>
      <c r="I238" s="488"/>
      <c r="J238" s="488"/>
      <c r="K238" s="488"/>
      <c r="L238" s="488"/>
      <c r="M238" s="488"/>
      <c r="N238" s="488"/>
      <c r="O238" s="488"/>
      <c r="P238" s="488"/>
    </row>
    <row r="239" spans="2:16">
      <c r="C239" s="488"/>
      <c r="D239" s="488"/>
      <c r="E239" s="488"/>
      <c r="F239" s="488"/>
      <c r="G239" s="488"/>
      <c r="H239" s="488"/>
      <c r="I239" s="488"/>
      <c r="J239" s="488"/>
      <c r="K239" s="488"/>
      <c r="L239" s="488"/>
      <c r="M239" s="488"/>
      <c r="N239" s="488"/>
      <c r="O239" s="488"/>
      <c r="P239" s="488"/>
    </row>
    <row r="240" spans="2:16">
      <c r="C240" s="488"/>
      <c r="D240" s="488"/>
      <c r="E240" s="488"/>
      <c r="F240" s="488"/>
      <c r="G240" s="488"/>
      <c r="H240" s="488"/>
      <c r="I240" s="488"/>
      <c r="J240" s="488"/>
      <c r="K240" s="488"/>
      <c r="L240" s="488"/>
      <c r="M240" s="488"/>
      <c r="N240" s="488"/>
      <c r="O240" s="488"/>
      <c r="P240" s="488"/>
    </row>
    <row r="241" spans="2:16">
      <c r="C241" s="488"/>
      <c r="D241" s="488"/>
      <c r="E241" s="488"/>
      <c r="F241" s="488"/>
      <c r="G241" s="488"/>
      <c r="H241" s="488"/>
      <c r="I241" s="488"/>
      <c r="J241" s="488"/>
      <c r="K241" s="488"/>
      <c r="L241" s="488"/>
      <c r="M241" s="488"/>
      <c r="N241" s="488"/>
      <c r="O241" s="488"/>
      <c r="P241" s="488"/>
    </row>
    <row r="242" spans="2:16">
      <c r="C242" s="488"/>
      <c r="D242" s="488"/>
      <c r="E242" s="488"/>
      <c r="F242" s="488"/>
      <c r="G242" s="488"/>
      <c r="H242" s="488"/>
      <c r="I242" s="488"/>
      <c r="J242" s="488"/>
      <c r="K242" s="488"/>
      <c r="L242" s="488"/>
      <c r="M242" s="488"/>
      <c r="N242" s="488"/>
      <c r="O242" s="488"/>
      <c r="P242" s="488"/>
    </row>
    <row r="243" spans="2:16">
      <c r="B243" s="485"/>
      <c r="C243" s="488"/>
      <c r="D243" s="488"/>
      <c r="E243" s="488"/>
      <c r="F243" s="488"/>
      <c r="G243" s="488"/>
      <c r="H243" s="488"/>
      <c r="I243" s="488"/>
      <c r="J243" s="488"/>
      <c r="K243" s="488"/>
      <c r="L243" s="488"/>
      <c r="M243" s="488"/>
      <c r="N243" s="488"/>
      <c r="O243" s="488"/>
      <c r="P243" s="488"/>
    </row>
    <row r="244" spans="2:16">
      <c r="C244" s="488"/>
      <c r="D244" s="488"/>
      <c r="E244" s="488"/>
      <c r="F244" s="488"/>
      <c r="G244" s="488"/>
      <c r="H244" s="488"/>
      <c r="I244" s="488"/>
      <c r="J244" s="488"/>
      <c r="K244" s="488"/>
      <c r="L244" s="488"/>
      <c r="M244" s="488"/>
      <c r="N244" s="488"/>
      <c r="O244" s="488"/>
      <c r="P244" s="488"/>
    </row>
    <row r="245" spans="2:16">
      <c r="C245" s="488"/>
      <c r="D245" s="488"/>
      <c r="E245" s="488"/>
      <c r="F245" s="488"/>
      <c r="G245" s="488"/>
      <c r="H245" s="488"/>
      <c r="I245" s="488"/>
      <c r="J245" s="488"/>
      <c r="K245" s="488"/>
      <c r="L245" s="488"/>
      <c r="M245" s="488"/>
      <c r="N245" s="488"/>
      <c r="O245" s="488"/>
      <c r="P245" s="488"/>
    </row>
    <row r="246" spans="2:16">
      <c r="C246" s="488"/>
      <c r="D246" s="488"/>
      <c r="E246" s="488"/>
      <c r="F246" s="488"/>
      <c r="G246" s="488"/>
      <c r="H246" s="488"/>
      <c r="I246" s="488"/>
      <c r="J246" s="488"/>
      <c r="K246" s="488"/>
      <c r="L246" s="488"/>
      <c r="M246" s="488"/>
      <c r="N246" s="488"/>
      <c r="O246" s="488"/>
      <c r="P246" s="488"/>
    </row>
    <row r="247" spans="2:16">
      <c r="C247" s="488"/>
      <c r="D247" s="488"/>
      <c r="E247" s="488"/>
      <c r="F247" s="488"/>
      <c r="G247" s="488"/>
      <c r="H247" s="488"/>
      <c r="I247" s="488"/>
      <c r="J247" s="488"/>
      <c r="K247" s="488"/>
      <c r="L247" s="488"/>
      <c r="M247" s="488"/>
      <c r="N247" s="488"/>
      <c r="O247" s="488"/>
      <c r="P247" s="488"/>
    </row>
    <row r="248" spans="2:16">
      <c r="C248" s="488"/>
      <c r="D248" s="488"/>
      <c r="E248" s="488"/>
      <c r="F248" s="488"/>
      <c r="G248" s="488"/>
      <c r="H248" s="488"/>
      <c r="I248" s="488"/>
      <c r="J248" s="488"/>
      <c r="K248" s="488"/>
      <c r="L248" s="488"/>
      <c r="M248" s="488"/>
      <c r="N248" s="488"/>
      <c r="O248" s="488"/>
      <c r="P248" s="488"/>
    </row>
    <row r="249" spans="2:16">
      <c r="C249" s="488"/>
      <c r="D249" s="488"/>
      <c r="E249" s="488"/>
      <c r="F249" s="488"/>
      <c r="G249" s="488"/>
      <c r="H249" s="488"/>
      <c r="I249" s="488"/>
      <c r="J249" s="488"/>
      <c r="K249" s="488"/>
      <c r="L249" s="488"/>
      <c r="M249" s="488"/>
      <c r="N249" s="488"/>
      <c r="O249" s="488"/>
      <c r="P249" s="488"/>
    </row>
    <row r="250" spans="2:16">
      <c r="C250" s="488"/>
      <c r="D250" s="488"/>
      <c r="E250" s="488"/>
      <c r="F250" s="488"/>
      <c r="G250" s="488"/>
      <c r="H250" s="488"/>
      <c r="I250" s="488"/>
      <c r="J250" s="488"/>
      <c r="K250" s="488"/>
      <c r="L250" s="488"/>
      <c r="M250" s="488"/>
      <c r="N250" s="488"/>
      <c r="O250" s="488"/>
      <c r="P250" s="488"/>
    </row>
    <row r="251" spans="2:16">
      <c r="C251" s="488"/>
      <c r="D251" s="488"/>
      <c r="E251" s="488"/>
      <c r="F251" s="488"/>
      <c r="G251" s="488"/>
      <c r="H251" s="488"/>
      <c r="I251" s="488"/>
      <c r="J251" s="488"/>
      <c r="K251" s="488"/>
      <c r="L251" s="488"/>
      <c r="M251" s="488"/>
      <c r="N251" s="488"/>
      <c r="O251" s="488"/>
      <c r="P251" s="488"/>
    </row>
    <row r="252" spans="2:16">
      <c r="C252" s="488"/>
      <c r="D252" s="488"/>
      <c r="E252" s="488"/>
      <c r="F252" s="488"/>
      <c r="G252" s="488"/>
      <c r="H252" s="488"/>
      <c r="I252" s="488"/>
      <c r="J252" s="488"/>
      <c r="K252" s="488"/>
      <c r="L252" s="488"/>
      <c r="M252" s="488"/>
      <c r="N252" s="488"/>
      <c r="O252" s="488"/>
      <c r="P252" s="488"/>
    </row>
    <row r="253" spans="2:16">
      <c r="C253" s="488"/>
      <c r="D253" s="488"/>
      <c r="E253" s="488"/>
      <c r="F253" s="488"/>
      <c r="G253" s="488"/>
      <c r="H253" s="488"/>
      <c r="I253" s="488"/>
      <c r="J253" s="488"/>
      <c r="K253" s="488"/>
      <c r="L253" s="488"/>
      <c r="M253" s="488"/>
      <c r="N253" s="488"/>
      <c r="O253" s="488"/>
      <c r="P253" s="488"/>
    </row>
    <row r="254" spans="2:16">
      <c r="C254" s="488"/>
      <c r="D254" s="488"/>
      <c r="E254" s="488"/>
      <c r="F254" s="488"/>
      <c r="G254" s="488"/>
      <c r="H254" s="488"/>
      <c r="I254" s="488"/>
      <c r="J254" s="488"/>
      <c r="K254" s="488"/>
      <c r="L254" s="488"/>
      <c r="M254" s="488"/>
      <c r="N254" s="488"/>
      <c r="O254" s="488"/>
      <c r="P254" s="488"/>
    </row>
    <row r="255" spans="2:16">
      <c r="C255" s="488"/>
      <c r="D255" s="488"/>
      <c r="E255" s="488"/>
      <c r="F255" s="488"/>
      <c r="G255" s="488"/>
      <c r="H255" s="488"/>
      <c r="I255" s="488"/>
      <c r="J255" s="488"/>
      <c r="K255" s="488"/>
      <c r="L255" s="488"/>
      <c r="M255" s="488"/>
      <c r="N255" s="488"/>
      <c r="O255" s="488"/>
      <c r="P255" s="488"/>
    </row>
    <row r="256" spans="2:16">
      <c r="B256" s="485"/>
      <c r="C256" s="488"/>
      <c r="D256" s="488"/>
      <c r="E256" s="488"/>
      <c r="F256" s="488"/>
      <c r="G256" s="488"/>
      <c r="H256" s="488"/>
      <c r="I256" s="488"/>
      <c r="J256" s="488"/>
      <c r="K256" s="488"/>
      <c r="L256" s="488"/>
      <c r="M256" s="488"/>
      <c r="N256" s="488"/>
      <c r="O256" s="488"/>
      <c r="P256" s="488"/>
    </row>
    <row r="257" spans="2:16">
      <c r="C257" s="488"/>
      <c r="D257" s="488"/>
      <c r="E257" s="488"/>
      <c r="F257" s="488"/>
      <c r="G257" s="488"/>
      <c r="H257" s="488"/>
      <c r="I257" s="488"/>
      <c r="J257" s="488"/>
      <c r="K257" s="488"/>
      <c r="L257" s="488"/>
      <c r="M257" s="488"/>
      <c r="N257" s="488"/>
      <c r="O257" s="488"/>
      <c r="P257" s="488"/>
    </row>
    <row r="258" spans="2:16">
      <c r="C258" s="488"/>
      <c r="D258" s="488"/>
      <c r="E258" s="488"/>
      <c r="F258" s="488"/>
      <c r="G258" s="488"/>
      <c r="H258" s="488"/>
      <c r="I258" s="488"/>
      <c r="J258" s="488"/>
      <c r="K258" s="488"/>
      <c r="L258" s="488"/>
      <c r="M258" s="488"/>
      <c r="N258" s="488"/>
      <c r="O258" s="488"/>
      <c r="P258" s="488"/>
    </row>
    <row r="259" spans="2:16">
      <c r="C259" s="488"/>
      <c r="D259" s="488"/>
      <c r="E259" s="488"/>
      <c r="F259" s="488"/>
      <c r="G259" s="488"/>
      <c r="H259" s="488"/>
      <c r="I259" s="488"/>
      <c r="J259" s="488"/>
      <c r="K259" s="488"/>
      <c r="L259" s="488"/>
      <c r="M259" s="488"/>
      <c r="N259" s="488"/>
      <c r="O259" s="488"/>
      <c r="P259" s="488"/>
    </row>
    <row r="260" spans="2:16">
      <c r="C260" s="488"/>
      <c r="D260" s="488"/>
      <c r="E260" s="488"/>
      <c r="F260" s="488"/>
      <c r="G260" s="488"/>
      <c r="H260" s="488"/>
      <c r="I260" s="488"/>
      <c r="J260" s="488"/>
      <c r="K260" s="488"/>
      <c r="L260" s="488"/>
      <c r="M260" s="488"/>
      <c r="N260" s="488"/>
      <c r="O260" s="488"/>
      <c r="P260" s="488"/>
    </row>
    <row r="261" spans="2:16">
      <c r="C261" s="488"/>
      <c r="D261" s="488"/>
      <c r="E261" s="488"/>
      <c r="F261" s="488"/>
      <c r="G261" s="488"/>
      <c r="H261" s="488"/>
      <c r="I261" s="488"/>
      <c r="J261" s="488"/>
      <c r="K261" s="488"/>
      <c r="L261" s="488"/>
      <c r="M261" s="488"/>
      <c r="N261" s="488"/>
      <c r="O261" s="488"/>
      <c r="P261" s="488"/>
    </row>
    <row r="262" spans="2:16">
      <c r="C262" s="488"/>
      <c r="D262" s="488"/>
      <c r="E262" s="488"/>
      <c r="F262" s="488"/>
      <c r="G262" s="488"/>
      <c r="H262" s="488"/>
      <c r="I262" s="488"/>
      <c r="J262" s="488"/>
      <c r="K262" s="488"/>
      <c r="L262" s="488"/>
      <c r="M262" s="488"/>
      <c r="N262" s="488"/>
      <c r="O262" s="488"/>
      <c r="P262" s="488"/>
    </row>
    <row r="263" spans="2:16">
      <c r="C263" s="488"/>
      <c r="D263" s="488"/>
      <c r="E263" s="488"/>
      <c r="F263" s="488"/>
      <c r="G263" s="488"/>
      <c r="H263" s="488"/>
      <c r="I263" s="488"/>
      <c r="J263" s="488"/>
      <c r="K263" s="488"/>
      <c r="L263" s="488"/>
      <c r="M263" s="488"/>
      <c r="N263" s="488"/>
      <c r="O263" s="488"/>
      <c r="P263" s="488"/>
    </row>
    <row r="264" spans="2:16">
      <c r="C264" s="488"/>
      <c r="D264" s="488"/>
      <c r="E264" s="488"/>
      <c r="F264" s="488"/>
      <c r="G264" s="488"/>
      <c r="H264" s="488"/>
      <c r="I264" s="488"/>
      <c r="J264" s="488"/>
      <c r="K264" s="488"/>
      <c r="L264" s="488"/>
      <c r="M264" s="488"/>
      <c r="N264" s="488"/>
      <c r="O264" s="488"/>
      <c r="P264" s="488"/>
    </row>
    <row r="265" spans="2:16">
      <c r="C265" s="488"/>
      <c r="D265" s="488"/>
      <c r="E265" s="488"/>
      <c r="F265" s="488"/>
      <c r="G265" s="488"/>
      <c r="H265" s="488"/>
      <c r="I265" s="488"/>
      <c r="J265" s="488"/>
      <c r="K265" s="488"/>
      <c r="L265" s="488"/>
      <c r="M265" s="488"/>
      <c r="N265" s="488"/>
      <c r="O265" s="488"/>
      <c r="P265" s="488"/>
    </row>
    <row r="266" spans="2:16">
      <c r="C266" s="488"/>
      <c r="D266" s="488"/>
      <c r="E266" s="488"/>
      <c r="F266" s="488"/>
      <c r="G266" s="488"/>
      <c r="H266" s="488"/>
      <c r="I266" s="488"/>
      <c r="J266" s="488"/>
      <c r="K266" s="488"/>
      <c r="L266" s="488"/>
      <c r="M266" s="488"/>
      <c r="N266" s="488"/>
      <c r="O266" s="488"/>
      <c r="P266" s="488"/>
    </row>
    <row r="267" spans="2:16">
      <c r="C267" s="488"/>
      <c r="D267" s="488"/>
      <c r="E267" s="488"/>
      <c r="F267" s="488"/>
      <c r="G267" s="488"/>
      <c r="H267" s="488"/>
      <c r="I267" s="488"/>
      <c r="J267" s="488"/>
      <c r="K267" s="488"/>
      <c r="L267" s="488"/>
      <c r="M267" s="488"/>
      <c r="N267" s="488"/>
      <c r="O267" s="488"/>
      <c r="P267" s="488"/>
    </row>
    <row r="268" spans="2:16">
      <c r="C268" s="488"/>
      <c r="D268" s="488"/>
      <c r="E268" s="488"/>
      <c r="F268" s="488"/>
      <c r="G268" s="488"/>
      <c r="H268" s="488"/>
      <c r="I268" s="488"/>
      <c r="J268" s="488"/>
      <c r="K268" s="488"/>
      <c r="L268" s="488"/>
      <c r="M268" s="488"/>
      <c r="N268" s="488"/>
      <c r="O268" s="488"/>
      <c r="P268" s="488"/>
    </row>
    <row r="269" spans="2:16">
      <c r="B269" s="485"/>
      <c r="C269" s="488"/>
      <c r="D269" s="488"/>
      <c r="E269" s="488"/>
      <c r="F269" s="488"/>
      <c r="G269" s="488"/>
      <c r="H269" s="488"/>
      <c r="I269" s="488"/>
      <c r="J269" s="488"/>
      <c r="K269" s="488"/>
      <c r="L269" s="488"/>
      <c r="M269" s="488"/>
      <c r="N269" s="488"/>
      <c r="O269" s="488"/>
      <c r="P269" s="488"/>
    </row>
    <row r="270" spans="2:16">
      <c r="C270" s="488"/>
      <c r="D270" s="488"/>
      <c r="E270" s="488"/>
      <c r="F270" s="488"/>
      <c r="G270" s="488"/>
      <c r="H270" s="488"/>
      <c r="I270" s="488"/>
      <c r="J270" s="488"/>
      <c r="K270" s="488"/>
      <c r="L270" s="488"/>
      <c r="M270" s="488"/>
      <c r="N270" s="488"/>
      <c r="O270" s="488"/>
      <c r="P270" s="488"/>
    </row>
    <row r="271" spans="2:16">
      <c r="C271" s="488"/>
      <c r="D271" s="488"/>
      <c r="E271" s="488"/>
      <c r="F271" s="488"/>
      <c r="G271" s="488"/>
      <c r="H271" s="488"/>
      <c r="I271" s="488"/>
      <c r="J271" s="488"/>
      <c r="K271" s="488"/>
      <c r="L271" s="488"/>
      <c r="M271" s="488"/>
      <c r="N271" s="488"/>
      <c r="O271" s="488"/>
      <c r="P271" s="488"/>
    </row>
    <row r="272" spans="2:16">
      <c r="C272" s="488"/>
      <c r="D272" s="488"/>
      <c r="E272" s="488"/>
      <c r="F272" s="488"/>
      <c r="G272" s="488"/>
      <c r="H272" s="488"/>
      <c r="I272" s="488"/>
      <c r="J272" s="488"/>
      <c r="K272" s="488"/>
      <c r="L272" s="488"/>
      <c r="M272" s="488"/>
      <c r="N272" s="488"/>
      <c r="O272" s="488"/>
      <c r="P272" s="488"/>
    </row>
    <row r="273" spans="2:16">
      <c r="C273" s="488"/>
      <c r="D273" s="488"/>
      <c r="E273" s="488"/>
      <c r="F273" s="488"/>
      <c r="G273" s="488"/>
      <c r="H273" s="488"/>
      <c r="I273" s="488"/>
      <c r="J273" s="488"/>
      <c r="K273" s="488"/>
      <c r="L273" s="488"/>
      <c r="M273" s="488"/>
      <c r="N273" s="488"/>
      <c r="O273" s="488"/>
      <c r="P273" s="488"/>
    </row>
    <row r="274" spans="2:16">
      <c r="C274" s="488"/>
      <c r="D274" s="488"/>
      <c r="E274" s="488"/>
      <c r="F274" s="488"/>
      <c r="G274" s="488"/>
      <c r="H274" s="488"/>
      <c r="I274" s="488"/>
      <c r="J274" s="488"/>
      <c r="K274" s="488"/>
      <c r="L274" s="488"/>
      <c r="M274" s="488"/>
      <c r="N274" s="488"/>
      <c r="O274" s="488"/>
      <c r="P274" s="488"/>
    </row>
    <row r="275" spans="2:16">
      <c r="C275" s="488"/>
      <c r="D275" s="488"/>
      <c r="E275" s="488"/>
      <c r="F275" s="488"/>
      <c r="G275" s="488"/>
      <c r="H275" s="488"/>
      <c r="I275" s="488"/>
      <c r="J275" s="488"/>
      <c r="K275" s="488"/>
      <c r="L275" s="488"/>
      <c r="M275" s="488"/>
      <c r="N275" s="488"/>
      <c r="O275" s="488"/>
      <c r="P275" s="488"/>
    </row>
    <row r="276" spans="2:16">
      <c r="C276" s="488"/>
      <c r="D276" s="488"/>
      <c r="E276" s="488"/>
      <c r="F276" s="488"/>
      <c r="G276" s="488"/>
      <c r="H276" s="488"/>
      <c r="I276" s="488"/>
      <c r="J276" s="488"/>
      <c r="K276" s="488"/>
      <c r="L276" s="488"/>
      <c r="M276" s="488"/>
      <c r="N276" s="488"/>
      <c r="O276" s="488"/>
      <c r="P276" s="488"/>
    </row>
    <row r="277" spans="2:16">
      <c r="C277" s="488"/>
      <c r="D277" s="488"/>
      <c r="E277" s="488"/>
      <c r="F277" s="488"/>
      <c r="G277" s="488"/>
      <c r="H277" s="488"/>
      <c r="I277" s="488"/>
      <c r="J277" s="488"/>
      <c r="K277" s="488"/>
      <c r="L277" s="488"/>
      <c r="M277" s="488"/>
      <c r="N277" s="488"/>
      <c r="O277" s="488"/>
      <c r="P277" s="488"/>
    </row>
    <row r="278" spans="2:16">
      <c r="C278" s="488"/>
      <c r="D278" s="488"/>
      <c r="E278" s="488"/>
      <c r="F278" s="488"/>
      <c r="G278" s="488"/>
      <c r="H278" s="488"/>
      <c r="I278" s="488"/>
      <c r="J278" s="488"/>
      <c r="K278" s="488"/>
      <c r="L278" s="488"/>
      <c r="M278" s="488"/>
      <c r="N278" s="488"/>
      <c r="O278" s="488"/>
      <c r="P278" s="488"/>
    </row>
    <row r="279" spans="2:16">
      <c r="C279" s="488"/>
      <c r="D279" s="488"/>
      <c r="E279" s="488"/>
      <c r="F279" s="488"/>
      <c r="G279" s="488"/>
      <c r="H279" s="488"/>
      <c r="I279" s="488"/>
      <c r="J279" s="488"/>
      <c r="K279" s="488"/>
      <c r="L279" s="488"/>
      <c r="M279" s="488"/>
      <c r="N279" s="488"/>
      <c r="O279" s="488"/>
      <c r="P279" s="488"/>
    </row>
    <row r="280" spans="2:16">
      <c r="C280" s="488"/>
      <c r="D280" s="488"/>
      <c r="E280" s="488"/>
      <c r="F280" s="488"/>
      <c r="G280" s="488"/>
      <c r="H280" s="488"/>
      <c r="I280" s="488"/>
      <c r="J280" s="488"/>
      <c r="K280" s="488"/>
      <c r="L280" s="488"/>
      <c r="M280" s="488"/>
      <c r="N280" s="488"/>
      <c r="O280" s="488"/>
      <c r="P280" s="488"/>
    </row>
    <row r="281" spans="2:16">
      <c r="C281" s="488"/>
      <c r="D281" s="488"/>
      <c r="E281" s="488"/>
      <c r="F281" s="488"/>
      <c r="G281" s="488"/>
      <c r="H281" s="488"/>
      <c r="I281" s="488"/>
      <c r="J281" s="488"/>
      <c r="K281" s="488"/>
      <c r="L281" s="488"/>
      <c r="M281" s="488"/>
      <c r="N281" s="488"/>
      <c r="O281" s="488"/>
      <c r="P281" s="488"/>
    </row>
    <row r="282" spans="2:16">
      <c r="B282" s="485"/>
      <c r="C282" s="488"/>
      <c r="D282" s="488"/>
      <c r="E282" s="488"/>
      <c r="F282" s="488"/>
      <c r="G282" s="488"/>
      <c r="H282" s="488"/>
      <c r="I282" s="488"/>
      <c r="J282" s="488"/>
      <c r="K282" s="488"/>
      <c r="L282" s="488"/>
      <c r="M282" s="488"/>
      <c r="N282" s="488"/>
      <c r="O282" s="488"/>
      <c r="P282" s="488"/>
    </row>
    <row r="283" spans="2:16">
      <c r="C283" s="488"/>
      <c r="D283" s="488"/>
      <c r="E283" s="488"/>
      <c r="F283" s="488"/>
      <c r="G283" s="488"/>
      <c r="H283" s="488"/>
      <c r="I283" s="488"/>
      <c r="J283" s="488"/>
      <c r="K283" s="488"/>
      <c r="L283" s="488"/>
      <c r="M283" s="488"/>
      <c r="N283" s="488"/>
      <c r="O283" s="488"/>
      <c r="P283" s="488"/>
    </row>
    <row r="284" spans="2:16">
      <c r="C284" s="488"/>
      <c r="D284" s="488"/>
      <c r="E284" s="488"/>
      <c r="F284" s="488"/>
      <c r="G284" s="488"/>
      <c r="H284" s="488"/>
      <c r="I284" s="488"/>
      <c r="J284" s="488"/>
      <c r="K284" s="488"/>
      <c r="L284" s="488"/>
      <c r="M284" s="488"/>
      <c r="N284" s="488"/>
      <c r="O284" s="488"/>
      <c r="P284" s="488"/>
    </row>
    <row r="285" spans="2:16">
      <c r="C285" s="488"/>
      <c r="D285" s="488"/>
      <c r="E285" s="488"/>
      <c r="F285" s="488"/>
      <c r="G285" s="488"/>
      <c r="H285" s="488"/>
      <c r="I285" s="488"/>
      <c r="J285" s="488"/>
      <c r="K285" s="488"/>
      <c r="L285" s="488"/>
      <c r="M285" s="488"/>
      <c r="N285" s="488"/>
      <c r="O285" s="488"/>
      <c r="P285" s="488"/>
    </row>
    <row r="286" spans="2:16">
      <c r="C286" s="488"/>
      <c r="D286" s="488"/>
      <c r="E286" s="488"/>
      <c r="F286" s="488"/>
      <c r="G286" s="488"/>
      <c r="H286" s="488"/>
      <c r="I286" s="488"/>
      <c r="J286" s="488"/>
      <c r="K286" s="488"/>
      <c r="L286" s="488"/>
      <c r="M286" s="488"/>
      <c r="N286" s="488"/>
      <c r="O286" s="488"/>
      <c r="P286" s="488"/>
    </row>
    <row r="287" spans="2:16">
      <c r="C287" s="488"/>
      <c r="D287" s="488"/>
      <c r="E287" s="488"/>
      <c r="F287" s="488"/>
      <c r="G287" s="488"/>
      <c r="H287" s="488"/>
      <c r="I287" s="488"/>
      <c r="J287" s="488"/>
      <c r="K287" s="488"/>
      <c r="L287" s="488"/>
      <c r="M287" s="488"/>
      <c r="N287" s="488"/>
      <c r="O287" s="488"/>
      <c r="P287" s="488"/>
    </row>
    <row r="288" spans="2:16">
      <c r="C288" s="488"/>
      <c r="D288" s="488"/>
      <c r="E288" s="488"/>
      <c r="F288" s="488"/>
      <c r="G288" s="488"/>
      <c r="H288" s="488"/>
      <c r="I288" s="488"/>
      <c r="J288" s="488"/>
      <c r="K288" s="488"/>
      <c r="L288" s="488"/>
      <c r="M288" s="488"/>
      <c r="N288" s="488"/>
      <c r="O288" s="488"/>
      <c r="P288" s="488"/>
    </row>
    <row r="289" spans="2:16">
      <c r="C289" s="488"/>
      <c r="D289" s="488"/>
      <c r="E289" s="488"/>
      <c r="F289" s="488"/>
      <c r="G289" s="488"/>
      <c r="H289" s="488"/>
      <c r="I289" s="488"/>
      <c r="J289" s="488"/>
      <c r="K289" s="488"/>
      <c r="L289" s="488"/>
      <c r="M289" s="488"/>
      <c r="N289" s="488"/>
      <c r="O289" s="488"/>
      <c r="P289" s="488"/>
    </row>
    <row r="290" spans="2:16">
      <c r="C290" s="488"/>
      <c r="D290" s="488"/>
      <c r="E290" s="488"/>
      <c r="F290" s="488"/>
      <c r="G290" s="488"/>
      <c r="H290" s="488"/>
      <c r="I290" s="488"/>
      <c r="J290" s="488"/>
      <c r="K290" s="488"/>
      <c r="L290" s="488"/>
      <c r="M290" s="488"/>
      <c r="N290" s="488"/>
      <c r="O290" s="488"/>
      <c r="P290" s="488"/>
    </row>
    <row r="291" spans="2:16">
      <c r="C291" s="488"/>
      <c r="D291" s="488"/>
      <c r="E291" s="488"/>
      <c r="F291" s="488"/>
      <c r="G291" s="488"/>
      <c r="H291" s="488"/>
      <c r="I291" s="488"/>
      <c r="J291" s="488"/>
      <c r="K291" s="488"/>
      <c r="L291" s="488"/>
      <c r="M291" s="488"/>
      <c r="N291" s="488"/>
      <c r="O291" s="488"/>
      <c r="P291" s="488"/>
    </row>
    <row r="292" spans="2:16">
      <c r="C292" s="488"/>
      <c r="D292" s="488"/>
      <c r="E292" s="488"/>
      <c r="F292" s="488"/>
      <c r="G292" s="488"/>
      <c r="H292" s="488"/>
      <c r="I292" s="488"/>
      <c r="J292" s="488"/>
      <c r="K292" s="488"/>
      <c r="L292" s="488"/>
      <c r="M292" s="488"/>
      <c r="N292" s="488"/>
      <c r="O292" s="488"/>
      <c r="P292" s="488"/>
    </row>
    <row r="293" spans="2:16">
      <c r="C293" s="488"/>
      <c r="D293" s="488"/>
      <c r="E293" s="488"/>
      <c r="F293" s="488"/>
      <c r="G293" s="488"/>
      <c r="H293" s="488"/>
      <c r="I293" s="488"/>
      <c r="J293" s="488"/>
      <c r="K293" s="488"/>
      <c r="L293" s="488"/>
      <c r="M293" s="488"/>
      <c r="N293" s="488"/>
      <c r="O293" s="488"/>
      <c r="P293" s="488"/>
    </row>
    <row r="294" spans="2:16">
      <c r="C294" s="488"/>
      <c r="D294" s="488"/>
      <c r="E294" s="488"/>
      <c r="F294" s="488"/>
      <c r="G294" s="488"/>
      <c r="H294" s="488"/>
      <c r="I294" s="488"/>
      <c r="J294" s="488"/>
      <c r="K294" s="488"/>
      <c r="L294" s="488"/>
      <c r="M294" s="488"/>
      <c r="N294" s="488"/>
      <c r="O294" s="488"/>
      <c r="P294" s="488"/>
    </row>
    <row r="295" spans="2:16">
      <c r="B295" s="485"/>
      <c r="C295" s="488"/>
      <c r="D295" s="488"/>
      <c r="E295" s="488"/>
      <c r="F295" s="488"/>
      <c r="G295" s="488"/>
      <c r="H295" s="488"/>
      <c r="I295" s="488"/>
      <c r="J295" s="488"/>
      <c r="K295" s="488"/>
      <c r="L295" s="488"/>
      <c r="M295" s="488"/>
      <c r="N295" s="488"/>
      <c r="O295" s="488"/>
      <c r="P295" s="488"/>
    </row>
  </sheetData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indexed="11"/>
  </sheetPr>
  <dimension ref="A1:Q282"/>
  <sheetViews>
    <sheetView zoomScale="80" zoomScaleNormal="80" workbookViewId="0">
      <pane ySplit="8" topLeftCell="A9" activePane="bottomLeft" state="frozen"/>
      <selection pane="bottomLeft" activeCell="A9" sqref="A9"/>
    </sheetView>
  </sheetViews>
  <sheetFormatPr defaultColWidth="9.140625" defaultRowHeight="15"/>
  <cols>
    <col min="1" max="2" width="9.42578125" style="693" customWidth="1"/>
    <col min="3" max="3" width="16.5703125" style="693" bestFit="1" customWidth="1"/>
    <col min="4" max="4" width="16.140625" style="693" bestFit="1" customWidth="1"/>
    <col min="5" max="6" width="16.5703125" style="693" bestFit="1" customWidth="1"/>
    <col min="7" max="7" width="14.5703125" style="693" bestFit="1" customWidth="1"/>
    <col min="8" max="9" width="16.5703125" style="693" bestFit="1" customWidth="1"/>
    <col min="10" max="10" width="14" style="693" bestFit="1" customWidth="1"/>
    <col min="11" max="11" width="16.5703125" style="693" bestFit="1" customWidth="1"/>
    <col min="12" max="12" width="22.28515625" style="693" bestFit="1" customWidth="1"/>
    <col min="13" max="13" width="17.7109375" style="693" bestFit="1" customWidth="1"/>
    <col min="14" max="14" width="16.28515625" style="693" customWidth="1"/>
    <col min="15" max="15" width="9.140625" style="693"/>
    <col min="16" max="16" width="11.42578125" style="693" bestFit="1" customWidth="1"/>
    <col min="17" max="16384" width="9.140625" style="693"/>
  </cols>
  <sheetData>
    <row r="1" spans="1:17">
      <c r="A1" s="693" t="s">
        <v>22</v>
      </c>
      <c r="B1" s="693" t="s">
        <v>165</v>
      </c>
    </row>
    <row r="2" spans="1:17">
      <c r="A2" s="693" t="s">
        <v>24</v>
      </c>
      <c r="B2" s="693" t="s">
        <v>166</v>
      </c>
      <c r="M2" s="694"/>
      <c r="N2" s="694"/>
    </row>
    <row r="3" spans="1:17">
      <c r="A3" s="693" t="s">
        <v>23</v>
      </c>
      <c r="B3" s="693" t="s">
        <v>48</v>
      </c>
      <c r="M3" s="694"/>
      <c r="N3" s="694"/>
    </row>
    <row r="4" spans="1:17">
      <c r="A4" s="693" t="s">
        <v>25</v>
      </c>
      <c r="B4" s="693" t="s">
        <v>167</v>
      </c>
      <c r="M4" s="694"/>
      <c r="N4" s="694"/>
    </row>
    <row r="7" spans="1:17" s="704" customFormat="1">
      <c r="C7" s="704" t="s">
        <v>26</v>
      </c>
      <c r="D7" s="704" t="s">
        <v>26</v>
      </c>
      <c r="E7" s="704" t="s">
        <v>26</v>
      </c>
      <c r="F7" s="704" t="s">
        <v>1</v>
      </c>
      <c r="G7" s="704" t="s">
        <v>1</v>
      </c>
      <c r="H7" s="704" t="s">
        <v>1</v>
      </c>
      <c r="I7" s="704" t="s">
        <v>2</v>
      </c>
      <c r="J7" s="704" t="s">
        <v>2</v>
      </c>
      <c r="K7" s="704" t="s">
        <v>2</v>
      </c>
      <c r="L7" s="704" t="s">
        <v>174</v>
      </c>
      <c r="M7" s="704" t="s">
        <v>176</v>
      </c>
      <c r="N7" s="704" t="s">
        <v>34</v>
      </c>
    </row>
    <row r="8" spans="1:17" s="704" customFormat="1">
      <c r="C8" s="704" t="s">
        <v>220</v>
      </c>
      <c r="D8" s="704" t="s">
        <v>221</v>
      </c>
      <c r="E8" s="704" t="s">
        <v>222</v>
      </c>
      <c r="F8" s="704" t="s">
        <v>220</v>
      </c>
      <c r="G8" s="704" t="s">
        <v>221</v>
      </c>
      <c r="H8" s="704" t="s">
        <v>222</v>
      </c>
      <c r="I8" s="704" t="s">
        <v>220</v>
      </c>
      <c r="J8" s="704" t="s">
        <v>221</v>
      </c>
      <c r="K8" s="704" t="s">
        <v>222</v>
      </c>
      <c r="L8" s="704" t="s">
        <v>222</v>
      </c>
      <c r="M8" s="704" t="s">
        <v>222</v>
      </c>
      <c r="N8" s="704" t="s">
        <v>223</v>
      </c>
    </row>
    <row r="9" spans="1:17">
      <c r="A9" s="693">
        <v>2010</v>
      </c>
      <c r="B9" s="693" t="s">
        <v>6</v>
      </c>
      <c r="C9" s="699">
        <v>25302305.038599998</v>
      </c>
      <c r="D9" s="699">
        <v>21328.077680000002</v>
      </c>
      <c r="E9" s="699">
        <v>25323633.116279997</v>
      </c>
      <c r="F9" s="699">
        <v>11365603.792226</v>
      </c>
      <c r="G9" s="699">
        <v>-1402779.78978</v>
      </c>
      <c r="H9" s="699">
        <v>9962824.0024459995</v>
      </c>
      <c r="I9" s="699">
        <v>2550663.590333112</v>
      </c>
      <c r="J9" s="699">
        <v>52760.620339999987</v>
      </c>
      <c r="K9" s="699">
        <v>2603424.2106731124</v>
      </c>
      <c r="L9" s="699">
        <v>217158.33410000001</v>
      </c>
      <c r="M9" s="699">
        <v>39028976.913499109</v>
      </c>
      <c r="N9" s="699">
        <v>38107039.663499109</v>
      </c>
      <c r="P9" s="696"/>
    </row>
    <row r="10" spans="1:17">
      <c r="A10" s="693">
        <v>2010</v>
      </c>
      <c r="B10" s="693" t="s">
        <v>7</v>
      </c>
      <c r="C10" s="699">
        <v>22328248.510600001</v>
      </c>
      <c r="D10" s="699">
        <v>178171.25457999998</v>
      </c>
      <c r="E10" s="699">
        <v>22506419.765179999</v>
      </c>
      <c r="F10" s="699">
        <v>10973062.781704001</v>
      </c>
      <c r="G10" s="699">
        <v>559150.9206500001</v>
      </c>
      <c r="H10" s="699">
        <v>11532213.702354001</v>
      </c>
      <c r="I10" s="699">
        <v>2594387.1216028123</v>
      </c>
      <c r="J10" s="699">
        <v>-233971.60921</v>
      </c>
      <c r="K10" s="699">
        <v>2360415.5123928124</v>
      </c>
      <c r="L10" s="699">
        <v>215328.26060000001</v>
      </c>
      <c r="M10" s="699">
        <v>37536314.490526818</v>
      </c>
      <c r="N10" s="699">
        <v>36614377.240526818</v>
      </c>
    </row>
    <row r="11" spans="1:17">
      <c r="A11" s="693">
        <v>2010</v>
      </c>
      <c r="B11" s="693" t="s">
        <v>8</v>
      </c>
      <c r="C11" s="699">
        <v>20874783.617700003</v>
      </c>
      <c r="D11" s="699">
        <v>-2689496.4958800003</v>
      </c>
      <c r="E11" s="699">
        <v>18185287.121820003</v>
      </c>
      <c r="F11" s="699">
        <v>10597692.393786</v>
      </c>
      <c r="G11" s="699">
        <v>-1248639.11782</v>
      </c>
      <c r="H11" s="699">
        <v>9349053.2759659998</v>
      </c>
      <c r="I11" s="699">
        <v>2501507.6015682123</v>
      </c>
      <c r="J11" s="699">
        <v>-69039.719519999999</v>
      </c>
      <c r="K11" s="699">
        <v>2432467.8820482125</v>
      </c>
      <c r="L11" s="699">
        <v>215553.03829999999</v>
      </c>
      <c r="M11" s="699">
        <v>31104298.568134211</v>
      </c>
      <c r="N11" s="699">
        <v>30182361.318134211</v>
      </c>
    </row>
    <row r="12" spans="1:17">
      <c r="A12" s="693">
        <v>2010</v>
      </c>
      <c r="B12" s="693" t="s">
        <v>9</v>
      </c>
      <c r="C12" s="699">
        <v>16442122.996599998</v>
      </c>
      <c r="D12" s="699">
        <v>-1196559.3178000001</v>
      </c>
      <c r="E12" s="699">
        <v>15245563.678799998</v>
      </c>
      <c r="F12" s="699">
        <v>10013411.340426</v>
      </c>
      <c r="G12" s="699">
        <v>562645.23889999988</v>
      </c>
      <c r="H12" s="699">
        <v>10576056.579326</v>
      </c>
      <c r="I12" s="699">
        <v>2433131.7466978119</v>
      </c>
      <c r="J12" s="699">
        <v>207468.39341999998</v>
      </c>
      <c r="K12" s="699">
        <v>2640600.140117812</v>
      </c>
      <c r="L12" s="699">
        <v>204705.2855</v>
      </c>
      <c r="M12" s="699">
        <v>29588862.933743816</v>
      </c>
      <c r="N12" s="699">
        <v>28666925.683743816</v>
      </c>
    </row>
    <row r="13" spans="1:17" ht="15.75" thickBot="1">
      <c r="A13" s="702">
        <v>2010</v>
      </c>
      <c r="B13" s="702" t="s">
        <v>10</v>
      </c>
      <c r="C13" s="703">
        <v>18176923.401200004</v>
      </c>
      <c r="D13" s="703">
        <v>3563828.4061200004</v>
      </c>
      <c r="E13" s="703">
        <v>21740751.807320006</v>
      </c>
      <c r="F13" s="703">
        <v>10918644.787772</v>
      </c>
      <c r="G13" s="703">
        <v>2169756.5002800003</v>
      </c>
      <c r="H13" s="703">
        <v>13088401.288052</v>
      </c>
      <c r="I13" s="703">
        <v>2656903.7378602126</v>
      </c>
      <c r="J13" s="703">
        <v>225530.18978000002</v>
      </c>
      <c r="K13" s="703">
        <v>2882433.9276402122</v>
      </c>
      <c r="L13" s="703">
        <v>227805.93979999999</v>
      </c>
      <c r="M13" s="703">
        <v>38861330.212812215</v>
      </c>
      <c r="N13" s="703">
        <v>37939392.962812215</v>
      </c>
    </row>
    <row r="14" spans="1:17">
      <c r="A14" s="697">
        <v>2010</v>
      </c>
      <c r="B14" s="697" t="s">
        <v>11</v>
      </c>
      <c r="C14" s="698">
        <v>23895836</v>
      </c>
      <c r="D14" s="698">
        <v>1978469</v>
      </c>
      <c r="E14" s="698">
        <v>25874305</v>
      </c>
      <c r="F14" s="698">
        <v>12001843</v>
      </c>
      <c r="G14" s="698">
        <v>-413579</v>
      </c>
      <c r="H14" s="698">
        <v>11588264</v>
      </c>
      <c r="I14" s="698">
        <v>3587560</v>
      </c>
      <c r="J14" s="698">
        <v>-59475</v>
      </c>
      <c r="K14" s="698">
        <v>3528085</v>
      </c>
      <c r="L14" s="698">
        <v>242158</v>
      </c>
      <c r="M14" s="698">
        <v>42143838</v>
      </c>
      <c r="N14" s="698">
        <v>41232812</v>
      </c>
    </row>
    <row r="15" spans="1:17">
      <c r="A15" s="697">
        <v>2010</v>
      </c>
      <c r="B15" s="697" t="s">
        <v>12</v>
      </c>
      <c r="C15" s="698">
        <v>26907056</v>
      </c>
      <c r="D15" s="698">
        <v>-518664</v>
      </c>
      <c r="E15" s="698">
        <v>26388392</v>
      </c>
      <c r="F15" s="698">
        <v>12365867</v>
      </c>
      <c r="G15" s="698">
        <v>939734</v>
      </c>
      <c r="H15" s="698">
        <v>13305601</v>
      </c>
      <c r="I15" s="698">
        <v>3583787</v>
      </c>
      <c r="J15" s="698">
        <v>111681</v>
      </c>
      <c r="K15" s="698">
        <v>3695468</v>
      </c>
      <c r="L15" s="698">
        <v>242755</v>
      </c>
      <c r="M15" s="698">
        <v>44543242</v>
      </c>
      <c r="N15" s="698">
        <v>43632216</v>
      </c>
      <c r="P15" s="699"/>
      <c r="Q15" s="699"/>
    </row>
    <row r="16" spans="1:17">
      <c r="A16" s="693">
        <v>2010</v>
      </c>
      <c r="B16" s="693" t="s">
        <v>13</v>
      </c>
      <c r="C16" s="699">
        <v>27318335</v>
      </c>
      <c r="D16" s="699">
        <v>-125879</v>
      </c>
      <c r="E16" s="699">
        <v>27192456</v>
      </c>
      <c r="F16" s="699">
        <v>12600272</v>
      </c>
      <c r="G16" s="699">
        <v>-47857</v>
      </c>
      <c r="H16" s="699">
        <v>12552415</v>
      </c>
      <c r="I16" s="699">
        <v>3584431</v>
      </c>
      <c r="J16" s="699">
        <v>-8120</v>
      </c>
      <c r="K16" s="699">
        <v>3576311</v>
      </c>
      <c r="L16" s="699">
        <v>243354</v>
      </c>
      <c r="M16" s="699">
        <v>44475562</v>
      </c>
      <c r="N16" s="699">
        <v>43564536</v>
      </c>
      <c r="P16" s="699"/>
      <c r="Q16" s="699"/>
    </row>
    <row r="17" spans="1:17">
      <c r="A17" s="693">
        <v>2010</v>
      </c>
      <c r="B17" s="693" t="s">
        <v>14</v>
      </c>
      <c r="C17" s="699">
        <v>25522380</v>
      </c>
      <c r="D17" s="699">
        <v>-2015930</v>
      </c>
      <c r="E17" s="699">
        <v>23506450</v>
      </c>
      <c r="F17" s="699">
        <v>12480434</v>
      </c>
      <c r="G17" s="699">
        <v>-919393</v>
      </c>
      <c r="H17" s="699">
        <v>11561041</v>
      </c>
      <c r="I17" s="699">
        <v>3757405</v>
      </c>
      <c r="J17" s="699">
        <v>-57755</v>
      </c>
      <c r="K17" s="699">
        <v>3699650</v>
      </c>
      <c r="L17" s="699">
        <v>243954</v>
      </c>
      <c r="M17" s="699">
        <v>39922121</v>
      </c>
      <c r="N17" s="699">
        <v>39011095</v>
      </c>
      <c r="P17" s="699"/>
      <c r="Q17" s="699"/>
    </row>
    <row r="18" spans="1:17">
      <c r="A18" s="693">
        <v>2010</v>
      </c>
      <c r="B18" s="693" t="s">
        <v>15</v>
      </c>
      <c r="C18" s="699">
        <v>20787715</v>
      </c>
      <c r="D18" s="699">
        <v>-1079651</v>
      </c>
      <c r="E18" s="699">
        <v>19708064</v>
      </c>
      <c r="F18" s="699">
        <v>11294816</v>
      </c>
      <c r="G18" s="699">
        <v>-337754</v>
      </c>
      <c r="H18" s="699">
        <v>10957062</v>
      </c>
      <c r="I18" s="699">
        <v>2913075</v>
      </c>
      <c r="J18" s="699">
        <v>-94729</v>
      </c>
      <c r="K18" s="699">
        <v>2818346</v>
      </c>
      <c r="L18" s="699">
        <v>244555</v>
      </c>
      <c r="M18" s="699">
        <v>34639053</v>
      </c>
      <c r="N18" s="699">
        <v>33728027</v>
      </c>
      <c r="P18" s="699"/>
      <c r="Q18" s="699"/>
    </row>
    <row r="19" spans="1:17">
      <c r="A19" s="693">
        <v>2010</v>
      </c>
      <c r="B19" s="693" t="s">
        <v>16</v>
      </c>
      <c r="C19" s="699">
        <v>16785019</v>
      </c>
      <c r="D19" s="699">
        <v>-696286</v>
      </c>
      <c r="E19" s="699">
        <v>16088733</v>
      </c>
      <c r="F19" s="699">
        <v>10484701</v>
      </c>
      <c r="G19" s="699">
        <v>-336678</v>
      </c>
      <c r="H19" s="699">
        <v>10148023</v>
      </c>
      <c r="I19" s="699">
        <v>2580704</v>
      </c>
      <c r="J19" s="699">
        <v>-38295</v>
      </c>
      <c r="K19" s="699">
        <v>2542409</v>
      </c>
      <c r="L19" s="699">
        <v>245159</v>
      </c>
      <c r="M19" s="699">
        <v>29935350</v>
      </c>
      <c r="N19" s="699">
        <v>29024324</v>
      </c>
      <c r="P19" s="699"/>
      <c r="Q19" s="699"/>
    </row>
    <row r="20" spans="1:17">
      <c r="A20" s="693">
        <v>2010</v>
      </c>
      <c r="B20" s="693" t="s">
        <v>17</v>
      </c>
      <c r="C20" s="699">
        <v>18626194</v>
      </c>
      <c r="D20" s="699">
        <v>694154</v>
      </c>
      <c r="E20" s="699">
        <v>19320348</v>
      </c>
      <c r="F20" s="699">
        <v>10133140</v>
      </c>
      <c r="G20" s="699">
        <v>339075</v>
      </c>
      <c r="H20" s="699">
        <v>10472215</v>
      </c>
      <c r="I20" s="699">
        <v>2521589</v>
      </c>
      <c r="J20" s="699">
        <v>58326</v>
      </c>
      <c r="K20" s="699">
        <v>2579915</v>
      </c>
      <c r="L20" s="699">
        <v>245763</v>
      </c>
      <c r="M20" s="699">
        <v>33529267</v>
      </c>
      <c r="N20" s="699">
        <v>32618241</v>
      </c>
      <c r="P20" s="699"/>
      <c r="Q20" s="699"/>
    </row>
    <row r="21" spans="1:17">
      <c r="A21" s="693">
        <v>2010</v>
      </c>
      <c r="B21" s="693" t="s">
        <v>184</v>
      </c>
      <c r="C21" s="699">
        <v>262966918.56470001</v>
      </c>
      <c r="D21" s="699">
        <v>-1886515.0752999997</v>
      </c>
      <c r="E21" s="699">
        <v>261080403.4894</v>
      </c>
      <c r="F21" s="699">
        <v>135229488.09591401</v>
      </c>
      <c r="G21" s="699">
        <v>-136318.24776999978</v>
      </c>
      <c r="H21" s="699">
        <v>135093169.84814399</v>
      </c>
      <c r="I21" s="699">
        <v>35265144.798062161</v>
      </c>
      <c r="J21" s="699">
        <v>94380.874810000038</v>
      </c>
      <c r="K21" s="699">
        <v>35359525.672872156</v>
      </c>
      <c r="L21" s="699">
        <v>2788248.8583</v>
      </c>
      <c r="M21" s="699">
        <v>445308216.11871612</v>
      </c>
      <c r="N21" s="699">
        <v>434321347.86871612</v>
      </c>
      <c r="P21" s="699"/>
      <c r="Q21" s="699"/>
    </row>
    <row r="22" spans="1:17">
      <c r="A22" s="693">
        <v>2011</v>
      </c>
      <c r="B22" s="693" t="s">
        <v>6</v>
      </c>
      <c r="C22" s="699">
        <v>22259262</v>
      </c>
      <c r="D22" s="699">
        <v>39472</v>
      </c>
      <c r="E22" s="699">
        <v>22298734</v>
      </c>
      <c r="F22" s="699">
        <v>10565605</v>
      </c>
      <c r="G22" s="699">
        <v>88538</v>
      </c>
      <c r="H22" s="699">
        <v>10654143</v>
      </c>
      <c r="I22" s="699">
        <v>2825628</v>
      </c>
      <c r="J22" s="699">
        <v>5592</v>
      </c>
      <c r="K22" s="699">
        <v>2831220</v>
      </c>
      <c r="L22" s="699">
        <v>246369</v>
      </c>
      <c r="M22" s="699">
        <v>36979680</v>
      </c>
      <c r="N22" s="699">
        <v>36030466</v>
      </c>
      <c r="P22" s="699"/>
      <c r="Q22" s="699"/>
    </row>
    <row r="23" spans="1:17">
      <c r="A23" s="693">
        <v>2011</v>
      </c>
      <c r="B23" s="693" t="s">
        <v>7</v>
      </c>
      <c r="C23" s="699">
        <v>20191096</v>
      </c>
      <c r="D23" s="699">
        <v>-1729202</v>
      </c>
      <c r="E23" s="699">
        <v>18461894</v>
      </c>
      <c r="F23" s="699">
        <v>10240082</v>
      </c>
      <c r="G23" s="699">
        <v>-954107</v>
      </c>
      <c r="H23" s="699">
        <v>9285975</v>
      </c>
      <c r="I23" s="699">
        <v>2867989</v>
      </c>
      <c r="J23" s="699">
        <v>-90247</v>
      </c>
      <c r="K23" s="699">
        <v>2777742</v>
      </c>
      <c r="L23" s="699">
        <v>246977</v>
      </c>
      <c r="M23" s="699">
        <v>31721802</v>
      </c>
      <c r="N23" s="699">
        <v>30772588</v>
      </c>
      <c r="P23" s="699"/>
      <c r="Q23" s="699"/>
    </row>
    <row r="24" spans="1:17">
      <c r="A24" s="693">
        <v>2011</v>
      </c>
      <c r="B24" s="693" t="s">
        <v>8</v>
      </c>
      <c r="C24" s="699">
        <v>17555828</v>
      </c>
      <c r="D24" s="699">
        <v>974931</v>
      </c>
      <c r="E24" s="699">
        <v>18530759</v>
      </c>
      <c r="F24" s="699">
        <v>9918169</v>
      </c>
      <c r="G24" s="699">
        <v>243916</v>
      </c>
      <c r="H24" s="699">
        <v>10162085</v>
      </c>
      <c r="I24" s="699">
        <v>2870909</v>
      </c>
      <c r="J24" s="699">
        <v>39240</v>
      </c>
      <c r="K24" s="699">
        <v>2910149</v>
      </c>
      <c r="L24" s="699">
        <v>247586</v>
      </c>
      <c r="M24" s="699">
        <v>32799793</v>
      </c>
      <c r="N24" s="699">
        <v>31850579</v>
      </c>
      <c r="P24" s="699"/>
      <c r="Q24" s="699"/>
    </row>
    <row r="25" spans="1:17">
      <c r="A25" s="693">
        <v>2011</v>
      </c>
      <c r="B25" s="693" t="s">
        <v>9</v>
      </c>
      <c r="C25" s="699">
        <v>16503861</v>
      </c>
      <c r="D25" s="699">
        <v>483237</v>
      </c>
      <c r="E25" s="699">
        <v>16987098</v>
      </c>
      <c r="F25" s="699">
        <v>10000830</v>
      </c>
      <c r="G25" s="699">
        <v>248601</v>
      </c>
      <c r="H25" s="699">
        <v>10249431</v>
      </c>
      <c r="I25" s="699">
        <v>2968814</v>
      </c>
      <c r="J25" s="699">
        <v>49897</v>
      </c>
      <c r="K25" s="699">
        <v>3018711</v>
      </c>
      <c r="L25" s="699">
        <v>248197</v>
      </c>
      <c r="M25" s="699">
        <v>31452651</v>
      </c>
      <c r="N25" s="699">
        <v>30503437</v>
      </c>
      <c r="P25" s="699"/>
      <c r="Q25" s="699"/>
    </row>
    <row r="26" spans="1:17">
      <c r="A26" s="693">
        <v>2011</v>
      </c>
      <c r="B26" s="693" t="s">
        <v>10</v>
      </c>
      <c r="C26" s="699">
        <v>18585964</v>
      </c>
      <c r="D26" s="699">
        <v>2778932</v>
      </c>
      <c r="E26" s="699">
        <v>21364896</v>
      </c>
      <c r="F26" s="699">
        <v>11049582</v>
      </c>
      <c r="G26" s="699">
        <v>1574385</v>
      </c>
      <c r="H26" s="699">
        <v>12623967</v>
      </c>
      <c r="I26" s="699">
        <v>3217061</v>
      </c>
      <c r="J26" s="699">
        <v>259367</v>
      </c>
      <c r="K26" s="699">
        <v>3476428</v>
      </c>
      <c r="L26" s="699">
        <v>248809</v>
      </c>
      <c r="M26" s="699">
        <v>38663314</v>
      </c>
      <c r="N26" s="699">
        <v>37714100</v>
      </c>
      <c r="P26" s="699"/>
      <c r="Q26" s="699"/>
    </row>
    <row r="27" spans="1:17">
      <c r="A27" s="693">
        <v>2011</v>
      </c>
      <c r="B27" s="693" t="s">
        <v>11</v>
      </c>
      <c r="C27" s="699">
        <v>24096310</v>
      </c>
      <c r="D27" s="699">
        <v>1021775</v>
      </c>
      <c r="E27" s="699">
        <v>25118085</v>
      </c>
      <c r="F27" s="699">
        <v>12196447</v>
      </c>
      <c r="G27" s="699">
        <v>402102</v>
      </c>
      <c r="H27" s="699">
        <v>12598549</v>
      </c>
      <c r="I27" s="699">
        <v>4100929</v>
      </c>
      <c r="J27" s="699">
        <v>46251</v>
      </c>
      <c r="K27" s="699">
        <v>4147180</v>
      </c>
      <c r="L27" s="699">
        <v>249422</v>
      </c>
      <c r="M27" s="699">
        <v>43062450</v>
      </c>
      <c r="N27" s="699">
        <v>42113236</v>
      </c>
    </row>
    <row r="28" spans="1:17">
      <c r="A28" s="693">
        <v>2011</v>
      </c>
      <c r="B28" s="693" t="s">
        <v>12</v>
      </c>
      <c r="C28" s="699">
        <v>27457383</v>
      </c>
      <c r="D28" s="699">
        <v>432459</v>
      </c>
      <c r="E28" s="699">
        <v>27889842</v>
      </c>
      <c r="F28" s="699">
        <v>12629144</v>
      </c>
      <c r="G28" s="699">
        <v>264659</v>
      </c>
      <c r="H28" s="699">
        <v>12893803</v>
      </c>
      <c r="I28" s="699">
        <v>4082666</v>
      </c>
      <c r="J28" s="699">
        <v>-73336</v>
      </c>
      <c r="K28" s="699">
        <v>4009330</v>
      </c>
      <c r="L28" s="699">
        <v>250038</v>
      </c>
      <c r="M28" s="699">
        <v>45992227</v>
      </c>
      <c r="N28" s="699">
        <v>45043013</v>
      </c>
    </row>
    <row r="29" spans="1:17">
      <c r="A29" s="693">
        <v>2011</v>
      </c>
      <c r="B29" s="693" t="s">
        <v>13</v>
      </c>
      <c r="C29" s="699">
        <v>28031293</v>
      </c>
      <c r="D29" s="699">
        <v>-182231</v>
      </c>
      <c r="E29" s="699">
        <v>27849062</v>
      </c>
      <c r="F29" s="699">
        <v>12906565</v>
      </c>
      <c r="G29" s="699">
        <v>-63344</v>
      </c>
      <c r="H29" s="699">
        <v>12843221</v>
      </c>
      <c r="I29" s="699">
        <v>4076854</v>
      </c>
      <c r="J29" s="699">
        <v>-10411</v>
      </c>
      <c r="K29" s="699">
        <v>4066443</v>
      </c>
      <c r="L29" s="699">
        <v>250654</v>
      </c>
      <c r="M29" s="699">
        <v>45958594</v>
      </c>
      <c r="N29" s="699">
        <v>45009380</v>
      </c>
    </row>
    <row r="30" spans="1:17">
      <c r="A30" s="693">
        <v>2011</v>
      </c>
      <c r="B30" s="693" t="s">
        <v>14</v>
      </c>
      <c r="C30" s="699">
        <v>26164358</v>
      </c>
      <c r="D30" s="699">
        <v>-2160498</v>
      </c>
      <c r="E30" s="699">
        <v>24003860</v>
      </c>
      <c r="F30" s="699">
        <v>12731774</v>
      </c>
      <c r="G30" s="699">
        <v>-922739</v>
      </c>
      <c r="H30" s="699">
        <v>11809035</v>
      </c>
      <c r="I30" s="699">
        <v>4321264</v>
      </c>
      <c r="J30" s="699">
        <v>-15349</v>
      </c>
      <c r="K30" s="699">
        <v>4305915</v>
      </c>
      <c r="L30" s="699">
        <v>251272</v>
      </c>
      <c r="M30" s="699">
        <v>41319296</v>
      </c>
      <c r="N30" s="699">
        <v>40370082</v>
      </c>
    </row>
    <row r="31" spans="1:17">
      <c r="A31" s="693">
        <v>2011</v>
      </c>
      <c r="B31" s="693" t="s">
        <v>15</v>
      </c>
      <c r="C31" s="699">
        <v>21476002</v>
      </c>
      <c r="D31" s="699">
        <v>-1247308</v>
      </c>
      <c r="E31" s="699">
        <v>20228694</v>
      </c>
      <c r="F31" s="699">
        <v>11570290</v>
      </c>
      <c r="G31" s="699">
        <v>-349893</v>
      </c>
      <c r="H31" s="699">
        <v>11220397</v>
      </c>
      <c r="I31" s="699">
        <v>3208627</v>
      </c>
      <c r="J31" s="699">
        <v>-145770</v>
      </c>
      <c r="K31" s="699">
        <v>3062857</v>
      </c>
      <c r="L31" s="699">
        <v>251892</v>
      </c>
      <c r="M31" s="699">
        <v>35713054</v>
      </c>
      <c r="N31" s="699">
        <v>34763840</v>
      </c>
    </row>
    <row r="32" spans="1:17">
      <c r="A32" s="693">
        <v>2011</v>
      </c>
      <c r="B32" s="693" t="s">
        <v>16</v>
      </c>
      <c r="C32" s="699">
        <v>17584657</v>
      </c>
      <c r="D32" s="699">
        <v>-741685</v>
      </c>
      <c r="E32" s="699">
        <v>16842972</v>
      </c>
      <c r="F32" s="699">
        <v>10873066</v>
      </c>
      <c r="G32" s="699">
        <v>-359108</v>
      </c>
      <c r="H32" s="699">
        <v>10513958</v>
      </c>
      <c r="I32" s="699">
        <v>2881835</v>
      </c>
      <c r="J32" s="699">
        <v>-44418</v>
      </c>
      <c r="K32" s="699">
        <v>2837417</v>
      </c>
      <c r="L32" s="699">
        <v>252513</v>
      </c>
      <c r="M32" s="699">
        <v>31396074</v>
      </c>
      <c r="N32" s="699">
        <v>30446860</v>
      </c>
    </row>
    <row r="33" spans="1:14">
      <c r="A33" s="693">
        <v>2011</v>
      </c>
      <c r="B33" s="693" t="s">
        <v>17</v>
      </c>
      <c r="C33" s="699">
        <v>19216201</v>
      </c>
      <c r="D33" s="699">
        <v>712205</v>
      </c>
      <c r="E33" s="699">
        <v>19928406</v>
      </c>
      <c r="F33" s="699">
        <v>10397001</v>
      </c>
      <c r="G33" s="699">
        <v>471892</v>
      </c>
      <c r="H33" s="699">
        <v>10868893</v>
      </c>
      <c r="I33" s="699">
        <v>2802142</v>
      </c>
      <c r="J33" s="699">
        <v>53288</v>
      </c>
      <c r="K33" s="699">
        <v>2855430</v>
      </c>
      <c r="L33" s="699">
        <v>253136</v>
      </c>
      <c r="M33" s="699">
        <v>34855079</v>
      </c>
      <c r="N33" s="699">
        <v>33905865</v>
      </c>
    </row>
    <row r="34" spans="1:14">
      <c r="A34" s="693">
        <v>2011</v>
      </c>
      <c r="B34" s="695" t="s">
        <v>184</v>
      </c>
      <c r="C34" s="699">
        <v>259122215</v>
      </c>
      <c r="D34" s="699">
        <v>382087</v>
      </c>
      <c r="E34" s="699">
        <v>259504302</v>
      </c>
      <c r="F34" s="699">
        <v>135078555</v>
      </c>
      <c r="G34" s="699">
        <v>644902</v>
      </c>
      <c r="H34" s="699">
        <v>135723457</v>
      </c>
      <c r="I34" s="699">
        <v>40224718</v>
      </c>
      <c r="J34" s="699">
        <v>74104</v>
      </c>
      <c r="K34" s="699">
        <v>40298822</v>
      </c>
      <c r="L34" s="699">
        <v>2996865</v>
      </c>
      <c r="M34" s="699">
        <v>449914014</v>
      </c>
      <c r="N34" s="699">
        <v>438523446</v>
      </c>
    </row>
    <row r="35" spans="1:14">
      <c r="A35" s="693">
        <v>2012</v>
      </c>
      <c r="B35" s="693" t="s">
        <v>6</v>
      </c>
      <c r="C35" s="699">
        <v>22996369</v>
      </c>
      <c r="D35" s="699">
        <v>-32088</v>
      </c>
      <c r="E35" s="699">
        <v>22964281</v>
      </c>
      <c r="F35" s="699">
        <v>10925944</v>
      </c>
      <c r="G35" s="699">
        <v>-25126</v>
      </c>
      <c r="H35" s="699">
        <v>10900818</v>
      </c>
      <c r="I35" s="699">
        <v>2877632</v>
      </c>
      <c r="J35" s="699">
        <v>2901</v>
      </c>
      <c r="K35" s="699">
        <v>2880533</v>
      </c>
      <c r="L35" s="699">
        <v>253760</v>
      </c>
      <c r="M35" s="699">
        <v>37986179</v>
      </c>
      <c r="N35" s="699">
        <v>36999392</v>
      </c>
    </row>
    <row r="36" spans="1:14">
      <c r="A36" s="693">
        <v>2012</v>
      </c>
      <c r="B36" s="693" t="s">
        <v>7</v>
      </c>
      <c r="C36" s="699">
        <v>21447384</v>
      </c>
      <c r="D36" s="699">
        <v>-1847488</v>
      </c>
      <c r="E36" s="699">
        <v>19599896</v>
      </c>
      <c r="F36" s="699">
        <v>10740723</v>
      </c>
      <c r="G36" s="699">
        <v>-905881</v>
      </c>
      <c r="H36" s="699">
        <v>9834842</v>
      </c>
      <c r="I36" s="699">
        <v>2922575</v>
      </c>
      <c r="J36" s="699">
        <v>-90758</v>
      </c>
      <c r="K36" s="699">
        <v>2831817</v>
      </c>
      <c r="L36" s="699">
        <v>254386</v>
      </c>
      <c r="M36" s="699">
        <v>33507728</v>
      </c>
      <c r="N36" s="699">
        <v>32520941</v>
      </c>
    </row>
    <row r="37" spans="1:14">
      <c r="A37" s="693">
        <v>2012</v>
      </c>
      <c r="B37" s="693" t="s">
        <v>8</v>
      </c>
      <c r="C37" s="699">
        <v>18209986</v>
      </c>
      <c r="D37" s="699">
        <v>995007</v>
      </c>
      <c r="E37" s="699">
        <v>19204993</v>
      </c>
      <c r="F37" s="699">
        <v>10244190</v>
      </c>
      <c r="G37" s="699">
        <v>234489</v>
      </c>
      <c r="H37" s="699">
        <v>10478679</v>
      </c>
      <c r="I37" s="699">
        <v>2918100</v>
      </c>
      <c r="J37" s="699">
        <v>39568</v>
      </c>
      <c r="K37" s="699">
        <v>2957668</v>
      </c>
      <c r="L37" s="699">
        <v>255014</v>
      </c>
      <c r="M37" s="699">
        <v>33883141</v>
      </c>
      <c r="N37" s="699">
        <v>32896354</v>
      </c>
    </row>
    <row r="38" spans="1:14">
      <c r="A38" s="693">
        <v>2012</v>
      </c>
      <c r="B38" s="693" t="s">
        <v>9</v>
      </c>
      <c r="C38" s="699">
        <v>17135907</v>
      </c>
      <c r="D38" s="699">
        <v>525658</v>
      </c>
      <c r="E38" s="699">
        <v>17661565</v>
      </c>
      <c r="F38" s="699">
        <v>10312142</v>
      </c>
      <c r="G38" s="699">
        <v>244100</v>
      </c>
      <c r="H38" s="699">
        <v>10556242</v>
      </c>
      <c r="I38" s="699">
        <v>3020238</v>
      </c>
      <c r="J38" s="699">
        <v>50832</v>
      </c>
      <c r="K38" s="699">
        <v>3071070</v>
      </c>
      <c r="L38" s="699">
        <v>255643</v>
      </c>
      <c r="M38" s="699">
        <v>32531307</v>
      </c>
      <c r="N38" s="699">
        <v>31544520</v>
      </c>
    </row>
    <row r="39" spans="1:14">
      <c r="A39" s="693">
        <v>2012</v>
      </c>
      <c r="B39" s="693" t="s">
        <v>10</v>
      </c>
      <c r="C39" s="699">
        <v>19188235</v>
      </c>
      <c r="D39" s="699">
        <v>2909485</v>
      </c>
      <c r="E39" s="699">
        <v>22097720</v>
      </c>
      <c r="F39" s="699">
        <v>11364214</v>
      </c>
      <c r="G39" s="699">
        <v>1601493</v>
      </c>
      <c r="H39" s="699">
        <v>12965707</v>
      </c>
      <c r="I39" s="699">
        <v>3273784</v>
      </c>
      <c r="J39" s="699">
        <v>269803</v>
      </c>
      <c r="K39" s="699">
        <v>3543587</v>
      </c>
      <c r="L39" s="699">
        <v>256273</v>
      </c>
      <c r="M39" s="699">
        <v>39850074</v>
      </c>
      <c r="N39" s="699">
        <v>38863287</v>
      </c>
    </row>
    <row r="40" spans="1:14">
      <c r="A40" s="693">
        <v>2012</v>
      </c>
      <c r="B40" s="693" t="s">
        <v>11</v>
      </c>
      <c r="C40" s="699">
        <v>24687017</v>
      </c>
      <c r="D40" s="699">
        <v>1065711</v>
      </c>
      <c r="E40" s="699">
        <v>25752728</v>
      </c>
      <c r="F40" s="699">
        <v>12514501</v>
      </c>
      <c r="G40" s="699">
        <v>405744</v>
      </c>
      <c r="H40" s="699">
        <v>12920245</v>
      </c>
      <c r="I40" s="699">
        <v>4170109</v>
      </c>
      <c r="J40" s="699">
        <v>45872</v>
      </c>
      <c r="K40" s="699">
        <v>4215981</v>
      </c>
      <c r="L40" s="699">
        <v>256905</v>
      </c>
      <c r="M40" s="699">
        <v>44132646</v>
      </c>
      <c r="N40" s="699">
        <v>43145859</v>
      </c>
    </row>
    <row r="41" spans="1:14">
      <c r="A41" s="693">
        <v>2012</v>
      </c>
      <c r="B41" s="693" t="s">
        <v>12</v>
      </c>
      <c r="C41" s="699">
        <v>28072692</v>
      </c>
      <c r="D41" s="699">
        <v>455564</v>
      </c>
      <c r="E41" s="699">
        <v>28528256</v>
      </c>
      <c r="F41" s="699">
        <v>12947984</v>
      </c>
      <c r="G41" s="699">
        <v>279961</v>
      </c>
      <c r="H41" s="699">
        <v>13227945</v>
      </c>
      <c r="I41" s="699">
        <v>4153694</v>
      </c>
      <c r="J41" s="699">
        <v>-82215</v>
      </c>
      <c r="K41" s="699">
        <v>4071479</v>
      </c>
      <c r="L41" s="699">
        <v>257539</v>
      </c>
      <c r="M41" s="699">
        <v>47072006</v>
      </c>
      <c r="N41" s="699">
        <v>46085219</v>
      </c>
    </row>
    <row r="42" spans="1:14">
      <c r="A42" s="693">
        <v>2012</v>
      </c>
      <c r="B42" s="693" t="s">
        <v>13</v>
      </c>
      <c r="C42" s="699">
        <v>28681820</v>
      </c>
      <c r="D42" s="699">
        <v>-180309</v>
      </c>
      <c r="E42" s="699">
        <v>28501511</v>
      </c>
      <c r="F42" s="699">
        <v>13229163</v>
      </c>
      <c r="G42" s="699">
        <v>-55248</v>
      </c>
      <c r="H42" s="699">
        <v>13173915</v>
      </c>
      <c r="I42" s="699">
        <v>4146670</v>
      </c>
      <c r="J42" s="699">
        <v>-9551</v>
      </c>
      <c r="K42" s="699">
        <v>4137119</v>
      </c>
      <c r="L42" s="699">
        <v>258174</v>
      </c>
      <c r="M42" s="699">
        <v>47057506</v>
      </c>
      <c r="N42" s="699">
        <v>46070719</v>
      </c>
    </row>
    <row r="43" spans="1:14">
      <c r="A43" s="693">
        <v>2012</v>
      </c>
      <c r="B43" s="693" t="s">
        <v>14</v>
      </c>
      <c r="C43" s="699">
        <v>26817849</v>
      </c>
      <c r="D43" s="699">
        <v>-2220566</v>
      </c>
      <c r="E43" s="699">
        <v>24597283</v>
      </c>
      <c r="F43" s="699">
        <v>13034716</v>
      </c>
      <c r="G43" s="699">
        <v>-924091</v>
      </c>
      <c r="H43" s="699">
        <v>12110625</v>
      </c>
      <c r="I43" s="699">
        <v>4390861</v>
      </c>
      <c r="J43" s="699">
        <v>-6128</v>
      </c>
      <c r="K43" s="699">
        <v>4384733</v>
      </c>
      <c r="L43" s="699">
        <v>258811</v>
      </c>
      <c r="M43" s="699">
        <v>42338239</v>
      </c>
      <c r="N43" s="699">
        <v>41351452</v>
      </c>
    </row>
    <row r="44" spans="1:14">
      <c r="A44" s="693">
        <v>2012</v>
      </c>
      <c r="B44" s="693" t="s">
        <v>15</v>
      </c>
      <c r="C44" s="699">
        <v>22090223</v>
      </c>
      <c r="D44" s="699">
        <v>-1297116</v>
      </c>
      <c r="E44" s="699">
        <v>20793107</v>
      </c>
      <c r="F44" s="699">
        <v>11852942</v>
      </c>
      <c r="G44" s="699">
        <v>-321586</v>
      </c>
      <c r="H44" s="699">
        <v>11531356</v>
      </c>
      <c r="I44" s="699">
        <v>3273230</v>
      </c>
      <c r="J44" s="699">
        <v>-154710</v>
      </c>
      <c r="K44" s="699">
        <v>3118520</v>
      </c>
      <c r="L44" s="699">
        <v>259449</v>
      </c>
      <c r="M44" s="699">
        <v>36689219</v>
      </c>
      <c r="N44" s="699">
        <v>35702432</v>
      </c>
    </row>
    <row r="45" spans="1:14">
      <c r="A45" s="693">
        <v>2012</v>
      </c>
      <c r="B45" s="693" t="s">
        <v>16</v>
      </c>
      <c r="C45" s="699">
        <v>18124437</v>
      </c>
      <c r="D45" s="699">
        <v>-753812</v>
      </c>
      <c r="E45" s="699">
        <v>17370625</v>
      </c>
      <c r="F45" s="699">
        <v>11155356</v>
      </c>
      <c r="G45" s="699">
        <v>-373787</v>
      </c>
      <c r="H45" s="699">
        <v>10781569</v>
      </c>
      <c r="I45" s="699">
        <v>2929766</v>
      </c>
      <c r="J45" s="699">
        <v>-46805</v>
      </c>
      <c r="K45" s="699">
        <v>2882961</v>
      </c>
      <c r="L45" s="699">
        <v>260089</v>
      </c>
      <c r="M45" s="699">
        <v>32282031</v>
      </c>
      <c r="N45" s="699">
        <v>31295244</v>
      </c>
    </row>
    <row r="46" spans="1:14">
      <c r="A46" s="693">
        <v>2012</v>
      </c>
      <c r="B46" s="693" t="s">
        <v>17</v>
      </c>
      <c r="C46" s="699">
        <v>19715730</v>
      </c>
      <c r="D46" s="699">
        <v>745788</v>
      </c>
      <c r="E46" s="699">
        <v>20461518</v>
      </c>
      <c r="F46" s="699">
        <v>10655049</v>
      </c>
      <c r="G46" s="699">
        <v>477434</v>
      </c>
      <c r="H46" s="699">
        <v>11132483</v>
      </c>
      <c r="I46" s="699">
        <v>2846609</v>
      </c>
      <c r="J46" s="699">
        <v>50860</v>
      </c>
      <c r="K46" s="699">
        <v>2897469</v>
      </c>
      <c r="L46" s="699">
        <v>260730</v>
      </c>
      <c r="M46" s="699">
        <v>35738987</v>
      </c>
      <c r="N46" s="699">
        <v>34752200</v>
      </c>
    </row>
    <row r="47" spans="1:14">
      <c r="A47" s="693">
        <v>2012</v>
      </c>
      <c r="B47" s="695" t="s">
        <v>184</v>
      </c>
      <c r="C47" s="699">
        <v>267167649</v>
      </c>
      <c r="D47" s="699">
        <v>365834</v>
      </c>
      <c r="E47" s="699">
        <v>267533483</v>
      </c>
      <c r="F47" s="699">
        <v>138976924</v>
      </c>
      <c r="G47" s="699">
        <v>637502</v>
      </c>
      <c r="H47" s="699">
        <v>139614426</v>
      </c>
      <c r="I47" s="699">
        <v>40923268</v>
      </c>
      <c r="J47" s="699">
        <v>69669</v>
      </c>
      <c r="K47" s="699">
        <v>40992937</v>
      </c>
      <c r="L47" s="699">
        <v>3086773</v>
      </c>
      <c r="M47" s="699">
        <v>463069063</v>
      </c>
      <c r="N47" s="699">
        <v>451227619</v>
      </c>
    </row>
    <row r="48" spans="1:14">
      <c r="A48" s="693">
        <v>2013</v>
      </c>
      <c r="B48" s="693" t="s">
        <v>6</v>
      </c>
      <c r="C48" s="699">
        <v>23559685</v>
      </c>
      <c r="D48" s="699">
        <v>23175</v>
      </c>
      <c r="E48" s="699">
        <v>23582860</v>
      </c>
      <c r="F48" s="699">
        <v>11205765</v>
      </c>
      <c r="G48" s="699">
        <v>113203</v>
      </c>
      <c r="H48" s="699">
        <v>11318968</v>
      </c>
      <c r="I48" s="699">
        <v>2877786</v>
      </c>
      <c r="J48" s="699">
        <v>8756</v>
      </c>
      <c r="K48" s="699">
        <v>2886542</v>
      </c>
      <c r="L48" s="699">
        <v>261373</v>
      </c>
      <c r="M48" s="699">
        <v>39094159</v>
      </c>
      <c r="N48" s="699">
        <v>38049743</v>
      </c>
    </row>
    <row r="49" spans="1:14">
      <c r="A49" s="693">
        <v>2013</v>
      </c>
      <c r="B49" s="693" t="s">
        <v>7</v>
      </c>
      <c r="C49" s="699">
        <v>21447314</v>
      </c>
      <c r="D49" s="699">
        <v>-1873982</v>
      </c>
      <c r="E49" s="699">
        <v>19573332</v>
      </c>
      <c r="F49" s="699">
        <v>10871209</v>
      </c>
      <c r="G49" s="699">
        <v>-1007931</v>
      </c>
      <c r="H49" s="699">
        <v>9863278</v>
      </c>
      <c r="I49" s="699">
        <v>2917401</v>
      </c>
      <c r="J49" s="699">
        <v>-93193</v>
      </c>
      <c r="K49" s="699">
        <v>2824208</v>
      </c>
      <c r="L49" s="699">
        <v>262018</v>
      </c>
      <c r="M49" s="699">
        <v>33567252</v>
      </c>
      <c r="N49" s="699">
        <v>32522836</v>
      </c>
    </row>
    <row r="50" spans="1:14">
      <c r="A50" s="693">
        <v>2013</v>
      </c>
      <c r="B50" s="693" t="s">
        <v>8</v>
      </c>
      <c r="C50" s="699">
        <v>18804629</v>
      </c>
      <c r="D50" s="699">
        <v>1012425</v>
      </c>
      <c r="E50" s="699">
        <v>19817054</v>
      </c>
      <c r="F50" s="699">
        <v>10540006</v>
      </c>
      <c r="G50" s="699">
        <v>219219</v>
      </c>
      <c r="H50" s="699">
        <v>10759225</v>
      </c>
      <c r="I50" s="699">
        <v>2918227</v>
      </c>
      <c r="J50" s="699">
        <v>39263</v>
      </c>
      <c r="K50" s="699">
        <v>2957490</v>
      </c>
      <c r="L50" s="699">
        <v>262664</v>
      </c>
      <c r="M50" s="699">
        <v>34840849</v>
      </c>
      <c r="N50" s="699">
        <v>33796433</v>
      </c>
    </row>
    <row r="51" spans="1:14">
      <c r="A51" s="693">
        <v>2013</v>
      </c>
      <c r="B51" s="693" t="s">
        <v>9</v>
      </c>
      <c r="C51" s="699">
        <v>17775795</v>
      </c>
      <c r="D51" s="699">
        <v>550473</v>
      </c>
      <c r="E51" s="699">
        <v>18326268</v>
      </c>
      <c r="F51" s="699">
        <v>10616614</v>
      </c>
      <c r="G51" s="699">
        <v>234880</v>
      </c>
      <c r="H51" s="699">
        <v>10851494</v>
      </c>
      <c r="I51" s="699">
        <v>3020399</v>
      </c>
      <c r="J51" s="699">
        <v>51460</v>
      </c>
      <c r="K51" s="699">
        <v>3071859</v>
      </c>
      <c r="L51" s="699">
        <v>263312</v>
      </c>
      <c r="M51" s="699">
        <v>33557349</v>
      </c>
      <c r="N51" s="699">
        <v>32512933</v>
      </c>
    </row>
    <row r="52" spans="1:14">
      <c r="A52" s="693">
        <v>2013</v>
      </c>
      <c r="B52" s="693" t="s">
        <v>10</v>
      </c>
      <c r="C52" s="699">
        <v>19867467</v>
      </c>
      <c r="D52" s="699">
        <v>3024950</v>
      </c>
      <c r="E52" s="699">
        <v>22892417</v>
      </c>
      <c r="F52" s="699">
        <v>11690096</v>
      </c>
      <c r="G52" s="699">
        <v>1621182</v>
      </c>
      <c r="H52" s="699">
        <v>13311278</v>
      </c>
      <c r="I52" s="699">
        <v>3274007</v>
      </c>
      <c r="J52" s="699">
        <v>277402</v>
      </c>
      <c r="K52" s="699">
        <v>3551409</v>
      </c>
      <c r="L52" s="699">
        <v>263961</v>
      </c>
      <c r="M52" s="699">
        <v>41063481</v>
      </c>
      <c r="N52" s="699">
        <v>40019065</v>
      </c>
    </row>
    <row r="53" spans="1:14">
      <c r="A53" s="693">
        <v>2013</v>
      </c>
      <c r="B53" s="693" t="s">
        <v>11</v>
      </c>
      <c r="C53" s="699">
        <v>25433353</v>
      </c>
      <c r="D53" s="699">
        <v>940177</v>
      </c>
      <c r="E53" s="699">
        <v>26373530</v>
      </c>
      <c r="F53" s="699">
        <v>12859799</v>
      </c>
      <c r="G53" s="699">
        <v>404125</v>
      </c>
      <c r="H53" s="699">
        <v>13263924</v>
      </c>
      <c r="I53" s="699">
        <v>4170504</v>
      </c>
      <c r="J53" s="699">
        <v>43655</v>
      </c>
      <c r="K53" s="699">
        <v>4214159</v>
      </c>
      <c r="L53" s="699">
        <v>264612</v>
      </c>
      <c r="M53" s="699">
        <v>45160641</v>
      </c>
      <c r="N53" s="699">
        <v>44116225</v>
      </c>
    </row>
    <row r="54" spans="1:14">
      <c r="A54" s="693">
        <v>2013</v>
      </c>
      <c r="B54" s="693" t="s">
        <v>12</v>
      </c>
      <c r="C54" s="699">
        <v>28858270</v>
      </c>
      <c r="D54" s="699">
        <v>414673</v>
      </c>
      <c r="E54" s="699">
        <v>29272943</v>
      </c>
      <c r="F54" s="699">
        <v>13298834</v>
      </c>
      <c r="G54" s="699">
        <v>291495</v>
      </c>
      <c r="H54" s="699">
        <v>13590329</v>
      </c>
      <c r="I54" s="699">
        <v>4158218</v>
      </c>
      <c r="J54" s="699">
        <v>-91913</v>
      </c>
      <c r="K54" s="699">
        <v>4066305</v>
      </c>
      <c r="L54" s="699">
        <v>265265</v>
      </c>
      <c r="M54" s="699">
        <v>48239258</v>
      </c>
      <c r="N54" s="699">
        <v>47194842</v>
      </c>
    </row>
    <row r="55" spans="1:14">
      <c r="A55" s="693">
        <v>2013</v>
      </c>
      <c r="B55" s="693" t="s">
        <v>13</v>
      </c>
      <c r="C55" s="699">
        <v>29496524</v>
      </c>
      <c r="D55" s="699">
        <v>-191662</v>
      </c>
      <c r="E55" s="699">
        <v>29304862</v>
      </c>
      <c r="F55" s="699">
        <v>13595784</v>
      </c>
      <c r="G55" s="699">
        <v>-52948</v>
      </c>
      <c r="H55" s="699">
        <v>13542836</v>
      </c>
      <c r="I55" s="699">
        <v>4150662</v>
      </c>
      <c r="J55" s="699">
        <v>-9221</v>
      </c>
      <c r="K55" s="699">
        <v>4141441</v>
      </c>
      <c r="L55" s="699">
        <v>265919</v>
      </c>
      <c r="M55" s="699">
        <v>48299474</v>
      </c>
      <c r="N55" s="699">
        <v>47255058</v>
      </c>
    </row>
    <row r="56" spans="1:14">
      <c r="A56" s="693">
        <v>2013</v>
      </c>
      <c r="B56" s="693" t="s">
        <v>14</v>
      </c>
      <c r="C56" s="699">
        <v>27630853</v>
      </c>
      <c r="D56" s="699">
        <v>-2303926</v>
      </c>
      <c r="E56" s="699">
        <v>25326927</v>
      </c>
      <c r="F56" s="699">
        <v>13406737</v>
      </c>
      <c r="G56" s="699">
        <v>-935115</v>
      </c>
      <c r="H56" s="699">
        <v>12471622</v>
      </c>
      <c r="I56" s="699">
        <v>4395234</v>
      </c>
      <c r="J56" s="699">
        <v>4075</v>
      </c>
      <c r="K56" s="699">
        <v>4399309</v>
      </c>
      <c r="L56" s="699">
        <v>266575</v>
      </c>
      <c r="M56" s="699">
        <v>43508849</v>
      </c>
      <c r="N56" s="699">
        <v>42464433</v>
      </c>
    </row>
    <row r="57" spans="1:14">
      <c r="A57" s="693">
        <v>2013</v>
      </c>
      <c r="B57" s="693" t="s">
        <v>15</v>
      </c>
      <c r="C57" s="699">
        <v>22848334</v>
      </c>
      <c r="D57" s="699">
        <v>-1360675</v>
      </c>
      <c r="E57" s="699">
        <v>21487659</v>
      </c>
      <c r="F57" s="699">
        <v>12223390</v>
      </c>
      <c r="G57" s="699">
        <v>-294418</v>
      </c>
      <c r="H57" s="699">
        <v>11928972</v>
      </c>
      <c r="I57" s="699">
        <v>3277266</v>
      </c>
      <c r="J57" s="699">
        <v>-162281</v>
      </c>
      <c r="K57" s="699">
        <v>3114985</v>
      </c>
      <c r="L57" s="699">
        <v>267232</v>
      </c>
      <c r="M57" s="699">
        <v>37843264</v>
      </c>
      <c r="N57" s="699">
        <v>36798848</v>
      </c>
    </row>
    <row r="58" spans="1:14">
      <c r="A58" s="693">
        <v>2013</v>
      </c>
      <c r="B58" s="693" t="s">
        <v>16</v>
      </c>
      <c r="C58" s="699">
        <v>18804414</v>
      </c>
      <c r="D58" s="699">
        <v>-770360</v>
      </c>
      <c r="E58" s="699">
        <v>18034054</v>
      </c>
      <c r="F58" s="699">
        <v>11539970</v>
      </c>
      <c r="G58" s="699">
        <v>-394916</v>
      </c>
      <c r="H58" s="699">
        <v>11145054</v>
      </c>
      <c r="I58" s="699">
        <v>2932929</v>
      </c>
      <c r="J58" s="699">
        <v>-49427</v>
      </c>
      <c r="K58" s="699">
        <v>2883502</v>
      </c>
      <c r="L58" s="699">
        <v>267891</v>
      </c>
      <c r="M58" s="699">
        <v>33374917</v>
      </c>
      <c r="N58" s="699">
        <v>32330501</v>
      </c>
    </row>
    <row r="59" spans="1:14">
      <c r="A59" s="693">
        <v>2013</v>
      </c>
      <c r="B59" s="693" t="s">
        <v>17</v>
      </c>
      <c r="C59" s="699">
        <v>20394045</v>
      </c>
      <c r="D59" s="699">
        <v>783755</v>
      </c>
      <c r="E59" s="699">
        <v>21177800</v>
      </c>
      <c r="F59" s="699">
        <v>11040689</v>
      </c>
      <c r="G59" s="699">
        <v>484979</v>
      </c>
      <c r="H59" s="699">
        <v>11525668</v>
      </c>
      <c r="I59" s="699">
        <v>2849857</v>
      </c>
      <c r="J59" s="699">
        <v>50654</v>
      </c>
      <c r="K59" s="699">
        <v>2900511</v>
      </c>
      <c r="L59" s="699">
        <v>268552</v>
      </c>
      <c r="M59" s="699">
        <v>36916947</v>
      </c>
      <c r="N59" s="699">
        <v>35872531</v>
      </c>
    </row>
    <row r="60" spans="1:14">
      <c r="A60" s="693">
        <v>2013</v>
      </c>
      <c r="B60" s="695" t="s">
        <v>184</v>
      </c>
      <c r="C60" s="699">
        <v>274920683</v>
      </c>
      <c r="D60" s="699">
        <v>249023</v>
      </c>
      <c r="E60" s="699">
        <v>275169706</v>
      </c>
      <c r="F60" s="699">
        <v>142888893</v>
      </c>
      <c r="G60" s="699">
        <v>683755</v>
      </c>
      <c r="H60" s="699">
        <v>143572648</v>
      </c>
      <c r="I60" s="699">
        <v>40942490</v>
      </c>
      <c r="J60" s="699">
        <v>69230</v>
      </c>
      <c r="K60" s="699">
        <v>41011720</v>
      </c>
      <c r="L60" s="699">
        <v>3179374</v>
      </c>
      <c r="M60" s="699">
        <v>475466440</v>
      </c>
      <c r="N60" s="699">
        <v>462933448</v>
      </c>
    </row>
    <row r="61" spans="1:14">
      <c r="A61" s="693">
        <v>2014</v>
      </c>
      <c r="B61" s="693" t="s">
        <v>6</v>
      </c>
      <c r="C61" s="699">
        <v>24287535</v>
      </c>
      <c r="D61" s="699">
        <v>6284</v>
      </c>
      <c r="E61" s="699">
        <v>24293819</v>
      </c>
      <c r="F61" s="699">
        <v>11595649</v>
      </c>
      <c r="G61" s="699">
        <v>127560</v>
      </c>
      <c r="H61" s="699">
        <v>11723209</v>
      </c>
      <c r="I61" s="699">
        <v>2881224</v>
      </c>
      <c r="J61" s="699">
        <v>10363</v>
      </c>
      <c r="K61" s="699">
        <v>2891587</v>
      </c>
      <c r="L61" s="699">
        <v>269214</v>
      </c>
      <c r="M61" s="699">
        <v>40355880</v>
      </c>
      <c r="N61" s="699">
        <v>39177829</v>
      </c>
    </row>
    <row r="62" spans="1:14">
      <c r="A62" s="693">
        <v>2014</v>
      </c>
      <c r="B62" s="693" t="s">
        <v>7</v>
      </c>
      <c r="C62" s="699">
        <v>22144496</v>
      </c>
      <c r="D62" s="699">
        <v>-1957197</v>
      </c>
      <c r="E62" s="699">
        <v>20187299</v>
      </c>
      <c r="F62" s="699">
        <v>11232196</v>
      </c>
      <c r="G62" s="699">
        <v>-1042181</v>
      </c>
      <c r="H62" s="699">
        <v>10190015</v>
      </c>
      <c r="I62" s="699">
        <v>2920642</v>
      </c>
      <c r="J62" s="699">
        <v>-94565</v>
      </c>
      <c r="K62" s="699">
        <v>2826077</v>
      </c>
      <c r="L62" s="699">
        <v>269878</v>
      </c>
      <c r="M62" s="699">
        <v>34651320</v>
      </c>
      <c r="N62" s="699">
        <v>33473269</v>
      </c>
    </row>
    <row r="63" spans="1:14">
      <c r="A63" s="693">
        <v>2014</v>
      </c>
      <c r="B63" s="693" t="s">
        <v>8</v>
      </c>
      <c r="C63" s="699">
        <v>19484789</v>
      </c>
      <c r="D63" s="699">
        <v>1029011</v>
      </c>
      <c r="E63" s="699">
        <v>20513800</v>
      </c>
      <c r="F63" s="699">
        <v>10883220</v>
      </c>
      <c r="G63" s="699">
        <v>205671</v>
      </c>
      <c r="H63" s="699">
        <v>11088891</v>
      </c>
      <c r="I63" s="699">
        <v>2921873</v>
      </c>
      <c r="J63" s="699">
        <v>38884</v>
      </c>
      <c r="K63" s="699">
        <v>2960757</v>
      </c>
      <c r="L63" s="699">
        <v>270544</v>
      </c>
      <c r="M63" s="699">
        <v>36012043</v>
      </c>
      <c r="N63" s="699">
        <v>34833992</v>
      </c>
    </row>
    <row r="64" spans="1:14">
      <c r="A64" s="693">
        <v>2014</v>
      </c>
      <c r="B64" s="693" t="s">
        <v>9</v>
      </c>
      <c r="C64" s="699">
        <v>18461019</v>
      </c>
      <c r="D64" s="699">
        <v>585087</v>
      </c>
      <c r="E64" s="699">
        <v>19046106</v>
      </c>
      <c r="F64" s="699">
        <v>10943500</v>
      </c>
      <c r="G64" s="699">
        <v>226133</v>
      </c>
      <c r="H64" s="699">
        <v>11169633</v>
      </c>
      <c r="I64" s="699">
        <v>3024165</v>
      </c>
      <c r="J64" s="699">
        <v>51958</v>
      </c>
      <c r="K64" s="699">
        <v>3076123</v>
      </c>
      <c r="L64" s="699">
        <v>271211</v>
      </c>
      <c r="M64" s="699">
        <v>34741124</v>
      </c>
      <c r="N64" s="699">
        <v>33563073</v>
      </c>
    </row>
    <row r="65" spans="1:14">
      <c r="A65" s="693">
        <v>2014</v>
      </c>
      <c r="B65" s="693" t="s">
        <v>10</v>
      </c>
      <c r="C65" s="699">
        <v>20547675</v>
      </c>
      <c r="D65" s="699">
        <v>3151127</v>
      </c>
      <c r="E65" s="699">
        <v>23698802</v>
      </c>
      <c r="F65" s="699">
        <v>12010006</v>
      </c>
      <c r="G65" s="699">
        <v>1638035</v>
      </c>
      <c r="H65" s="699">
        <v>13648041</v>
      </c>
      <c r="I65" s="699">
        <v>3278290</v>
      </c>
      <c r="J65" s="699">
        <v>285467</v>
      </c>
      <c r="K65" s="699">
        <v>3563757</v>
      </c>
      <c r="L65" s="699">
        <v>271880</v>
      </c>
      <c r="M65" s="699">
        <v>42360531</v>
      </c>
      <c r="N65" s="699">
        <v>41182480</v>
      </c>
    </row>
    <row r="66" spans="1:14">
      <c r="A66" s="693">
        <v>2014</v>
      </c>
      <c r="B66" s="693" t="s">
        <v>11</v>
      </c>
      <c r="C66" s="699">
        <v>26143180</v>
      </c>
      <c r="D66" s="699">
        <v>1145296</v>
      </c>
      <c r="E66" s="699">
        <v>27288476</v>
      </c>
      <c r="F66" s="699">
        <v>13181614</v>
      </c>
      <c r="G66" s="699">
        <v>401270</v>
      </c>
      <c r="H66" s="699">
        <v>13582884</v>
      </c>
      <c r="I66" s="699">
        <v>4174846</v>
      </c>
      <c r="J66" s="699">
        <v>42595</v>
      </c>
      <c r="K66" s="699">
        <v>4217441</v>
      </c>
      <c r="L66" s="699">
        <v>272551</v>
      </c>
      <c r="M66" s="699">
        <v>46539403</v>
      </c>
      <c r="N66" s="699">
        <v>45361352</v>
      </c>
    </row>
    <row r="67" spans="1:14">
      <c r="A67" s="693">
        <v>2014</v>
      </c>
      <c r="B67" s="693" t="s">
        <v>12</v>
      </c>
      <c r="C67" s="699">
        <v>29580213</v>
      </c>
      <c r="D67" s="699">
        <v>488102</v>
      </c>
      <c r="E67" s="699">
        <v>30068315</v>
      </c>
      <c r="F67" s="699">
        <v>13616617</v>
      </c>
      <c r="G67" s="699">
        <v>304951</v>
      </c>
      <c r="H67" s="699">
        <v>13921568</v>
      </c>
      <c r="I67" s="699">
        <v>4158721</v>
      </c>
      <c r="J67" s="699">
        <v>-101023</v>
      </c>
      <c r="K67" s="699">
        <v>4057698</v>
      </c>
      <c r="L67" s="699">
        <v>273223</v>
      </c>
      <c r="M67" s="699">
        <v>49498855</v>
      </c>
      <c r="N67" s="699">
        <v>48320804</v>
      </c>
    </row>
    <row r="68" spans="1:14">
      <c r="A68" s="693">
        <v>2014</v>
      </c>
      <c r="B68" s="693" t="s">
        <v>13</v>
      </c>
      <c r="C68" s="699">
        <v>30220093</v>
      </c>
      <c r="D68" s="699">
        <v>-191172</v>
      </c>
      <c r="E68" s="699">
        <v>30028921</v>
      </c>
      <c r="F68" s="699">
        <v>13913503</v>
      </c>
      <c r="G68" s="699">
        <v>-46746</v>
      </c>
      <c r="H68" s="699">
        <v>13866757</v>
      </c>
      <c r="I68" s="699">
        <v>4151005</v>
      </c>
      <c r="J68" s="699">
        <v>-8690</v>
      </c>
      <c r="K68" s="699">
        <v>4142315</v>
      </c>
      <c r="L68" s="699">
        <v>273897</v>
      </c>
      <c r="M68" s="699">
        <v>49489941</v>
      </c>
      <c r="N68" s="699">
        <v>48311890</v>
      </c>
    </row>
    <row r="69" spans="1:14">
      <c r="A69" s="693">
        <v>2014</v>
      </c>
      <c r="B69" s="693" t="s">
        <v>14</v>
      </c>
      <c r="C69" s="699">
        <v>28332810</v>
      </c>
      <c r="D69" s="699">
        <v>-2356776</v>
      </c>
      <c r="E69" s="699">
        <v>25976034</v>
      </c>
      <c r="F69" s="699">
        <v>13716894</v>
      </c>
      <c r="G69" s="699">
        <v>-934605</v>
      </c>
      <c r="H69" s="699">
        <v>12782289</v>
      </c>
      <c r="I69" s="699">
        <v>4395648</v>
      </c>
      <c r="J69" s="699">
        <v>14433</v>
      </c>
      <c r="K69" s="699">
        <v>4410081</v>
      </c>
      <c r="L69" s="699">
        <v>274572</v>
      </c>
      <c r="M69" s="699">
        <v>44621027</v>
      </c>
      <c r="N69" s="699">
        <v>43442976</v>
      </c>
    </row>
    <row r="70" spans="1:14">
      <c r="A70" s="693">
        <v>2014</v>
      </c>
      <c r="B70" s="693" t="s">
        <v>15</v>
      </c>
      <c r="C70" s="699">
        <v>23473609</v>
      </c>
      <c r="D70" s="699">
        <v>-1381721</v>
      </c>
      <c r="E70" s="699">
        <v>22091888</v>
      </c>
      <c r="F70" s="699">
        <v>12515445</v>
      </c>
      <c r="G70" s="699">
        <v>-253619</v>
      </c>
      <c r="H70" s="699">
        <v>12261826</v>
      </c>
      <c r="I70" s="699">
        <v>3277538</v>
      </c>
      <c r="J70" s="699">
        <v>-169101</v>
      </c>
      <c r="K70" s="699">
        <v>3108437</v>
      </c>
      <c r="L70" s="699">
        <v>275249</v>
      </c>
      <c r="M70" s="699">
        <v>38915451</v>
      </c>
      <c r="N70" s="699">
        <v>37737400</v>
      </c>
    </row>
    <row r="71" spans="1:14">
      <c r="A71" s="693">
        <v>2014</v>
      </c>
      <c r="B71" s="693" t="s">
        <v>16</v>
      </c>
      <c r="C71" s="699">
        <v>19306702</v>
      </c>
      <c r="D71" s="699">
        <v>-780216</v>
      </c>
      <c r="E71" s="699">
        <v>18526486</v>
      </c>
      <c r="F71" s="699">
        <v>11820552</v>
      </c>
      <c r="G71" s="699">
        <v>-406430</v>
      </c>
      <c r="H71" s="699">
        <v>11414122</v>
      </c>
      <c r="I71" s="699">
        <v>2933077</v>
      </c>
      <c r="J71" s="699">
        <v>-51711</v>
      </c>
      <c r="K71" s="699">
        <v>2881366</v>
      </c>
      <c r="L71" s="699">
        <v>275928</v>
      </c>
      <c r="M71" s="699">
        <v>34275953</v>
      </c>
      <c r="N71" s="699">
        <v>33097902</v>
      </c>
    </row>
    <row r="72" spans="1:14">
      <c r="A72" s="693">
        <v>2014</v>
      </c>
      <c r="B72" s="693" t="s">
        <v>17</v>
      </c>
      <c r="C72" s="699">
        <v>20839362</v>
      </c>
      <c r="D72" s="699">
        <v>815943</v>
      </c>
      <c r="E72" s="699">
        <v>21655305</v>
      </c>
      <c r="F72" s="699">
        <v>11300253</v>
      </c>
      <c r="G72" s="699">
        <v>498246</v>
      </c>
      <c r="H72" s="699">
        <v>11798499</v>
      </c>
      <c r="I72" s="699">
        <v>2850028</v>
      </c>
      <c r="J72" s="699">
        <v>50877</v>
      </c>
      <c r="K72" s="699">
        <v>2900905</v>
      </c>
      <c r="L72" s="699">
        <v>276609</v>
      </c>
      <c r="M72" s="699">
        <v>37809369</v>
      </c>
      <c r="N72" s="699">
        <v>36631318</v>
      </c>
    </row>
    <row r="73" spans="1:14">
      <c r="A73" s="693">
        <v>2014</v>
      </c>
      <c r="B73" s="695" t="s">
        <v>184</v>
      </c>
      <c r="C73" s="699">
        <v>282821483</v>
      </c>
      <c r="D73" s="699">
        <v>553768</v>
      </c>
      <c r="E73" s="699">
        <v>283375251</v>
      </c>
      <c r="F73" s="699">
        <v>146729449</v>
      </c>
      <c r="G73" s="699">
        <v>718285</v>
      </c>
      <c r="H73" s="699">
        <v>147447734</v>
      </c>
      <c r="I73" s="699">
        <v>40967057</v>
      </c>
      <c r="J73" s="699">
        <v>69487</v>
      </c>
      <c r="K73" s="699">
        <v>41036544</v>
      </c>
      <c r="L73" s="699">
        <v>3274756</v>
      </c>
      <c r="M73" s="699">
        <v>489270897</v>
      </c>
      <c r="N73" s="699">
        <v>475134285</v>
      </c>
    </row>
    <row r="74" spans="1:14">
      <c r="A74" s="693">
        <v>2015</v>
      </c>
      <c r="B74" s="693" t="s">
        <v>6</v>
      </c>
      <c r="C74" s="699">
        <v>24632234</v>
      </c>
      <c r="D74" s="699">
        <v>8658</v>
      </c>
      <c r="E74" s="699">
        <v>24640892</v>
      </c>
      <c r="F74" s="699">
        <v>11754670</v>
      </c>
      <c r="G74" s="699">
        <v>143159</v>
      </c>
      <c r="H74" s="699">
        <v>11897829</v>
      </c>
      <c r="I74" s="699">
        <v>2881377</v>
      </c>
      <c r="J74" s="699">
        <v>12565</v>
      </c>
      <c r="K74" s="699">
        <v>2893942</v>
      </c>
      <c r="L74" s="699">
        <v>277291</v>
      </c>
      <c r="M74" s="699">
        <v>40946615</v>
      </c>
      <c r="N74" s="699">
        <v>39709954</v>
      </c>
    </row>
    <row r="75" spans="1:14">
      <c r="A75" s="693">
        <v>2015</v>
      </c>
      <c r="B75" s="693" t="s">
        <v>7</v>
      </c>
      <c r="C75" s="699">
        <v>22602543</v>
      </c>
      <c r="D75" s="699">
        <v>-1949679</v>
      </c>
      <c r="E75" s="699">
        <v>20652864</v>
      </c>
      <c r="F75" s="699">
        <v>11476657</v>
      </c>
      <c r="G75" s="699">
        <v>-1056527</v>
      </c>
      <c r="H75" s="699">
        <v>10420130</v>
      </c>
      <c r="I75" s="699">
        <v>2920783</v>
      </c>
      <c r="J75" s="699">
        <v>-95493</v>
      </c>
      <c r="K75" s="699">
        <v>2825290</v>
      </c>
      <c r="L75" s="699">
        <v>277975</v>
      </c>
      <c r="M75" s="699">
        <v>35412920</v>
      </c>
      <c r="N75" s="699">
        <v>34176259</v>
      </c>
    </row>
    <row r="76" spans="1:14">
      <c r="A76" s="693">
        <v>2015</v>
      </c>
      <c r="B76" s="693" t="s">
        <v>8</v>
      </c>
      <c r="C76" s="699">
        <v>19649706</v>
      </c>
      <c r="D76" s="699">
        <v>1058411</v>
      </c>
      <c r="E76" s="699">
        <v>20708117</v>
      </c>
      <c r="F76" s="699">
        <v>11036822</v>
      </c>
      <c r="G76" s="699">
        <v>193288</v>
      </c>
      <c r="H76" s="699">
        <v>11230110</v>
      </c>
      <c r="I76" s="699">
        <v>2922126</v>
      </c>
      <c r="J76" s="699">
        <v>39397</v>
      </c>
      <c r="K76" s="699">
        <v>2961523</v>
      </c>
      <c r="L76" s="699">
        <v>278660</v>
      </c>
      <c r="M76" s="699">
        <v>36415071</v>
      </c>
      <c r="N76" s="699">
        <v>35178410</v>
      </c>
    </row>
    <row r="77" spans="1:14">
      <c r="A77" s="693">
        <v>2015</v>
      </c>
      <c r="B77" s="693" t="s">
        <v>9</v>
      </c>
      <c r="C77" s="699">
        <v>18594629</v>
      </c>
      <c r="D77" s="699">
        <v>565387</v>
      </c>
      <c r="E77" s="699">
        <v>19160016</v>
      </c>
      <c r="F77" s="699">
        <v>11101189</v>
      </c>
      <c r="G77" s="699">
        <v>216557</v>
      </c>
      <c r="H77" s="699">
        <v>11317746</v>
      </c>
      <c r="I77" s="699">
        <v>3024487</v>
      </c>
      <c r="J77" s="699">
        <v>53602</v>
      </c>
      <c r="K77" s="699">
        <v>3078089</v>
      </c>
      <c r="L77" s="699">
        <v>279348</v>
      </c>
      <c r="M77" s="699">
        <v>35071860</v>
      </c>
      <c r="N77" s="699">
        <v>33835199</v>
      </c>
    </row>
    <row r="78" spans="1:14">
      <c r="A78" s="693">
        <v>2015</v>
      </c>
      <c r="B78" s="693" t="s">
        <v>10</v>
      </c>
      <c r="C78" s="699">
        <v>20795898</v>
      </c>
      <c r="D78" s="699">
        <v>3125041</v>
      </c>
      <c r="E78" s="699">
        <v>23920939</v>
      </c>
      <c r="F78" s="699">
        <v>12204061</v>
      </c>
      <c r="G78" s="699">
        <v>1644254</v>
      </c>
      <c r="H78" s="699">
        <v>13848315</v>
      </c>
      <c r="I78" s="699">
        <v>3278513</v>
      </c>
      <c r="J78" s="699">
        <v>294750</v>
      </c>
      <c r="K78" s="699">
        <v>3573263</v>
      </c>
      <c r="L78" s="699">
        <v>280036</v>
      </c>
      <c r="M78" s="699">
        <v>42859214</v>
      </c>
      <c r="N78" s="699">
        <v>41622553</v>
      </c>
    </row>
    <row r="79" spans="1:14">
      <c r="A79" s="693">
        <v>2015</v>
      </c>
      <c r="B79" s="693" t="s">
        <v>11</v>
      </c>
      <c r="C79" s="699">
        <v>26751911</v>
      </c>
      <c r="D79" s="699">
        <v>1145868</v>
      </c>
      <c r="E79" s="699">
        <v>27897779</v>
      </c>
      <c r="F79" s="699">
        <v>13423730</v>
      </c>
      <c r="G79" s="699">
        <v>392058</v>
      </c>
      <c r="H79" s="699">
        <v>13815788</v>
      </c>
      <c r="I79" s="699">
        <v>4175241</v>
      </c>
      <c r="J79" s="699">
        <v>40812</v>
      </c>
      <c r="K79" s="699">
        <v>4216053</v>
      </c>
      <c r="L79" s="699">
        <v>280727</v>
      </c>
      <c r="M79" s="699">
        <v>47447008</v>
      </c>
      <c r="N79" s="699">
        <v>46210347</v>
      </c>
    </row>
    <row r="80" spans="1:14">
      <c r="A80" s="693">
        <v>2015</v>
      </c>
      <c r="B80" s="693" t="s">
        <v>12</v>
      </c>
      <c r="C80" s="699">
        <v>30423481</v>
      </c>
      <c r="D80" s="699">
        <v>483139</v>
      </c>
      <c r="E80" s="699">
        <v>30906620</v>
      </c>
      <c r="F80" s="699">
        <v>13881486</v>
      </c>
      <c r="G80" s="699">
        <v>308673</v>
      </c>
      <c r="H80" s="699">
        <v>14190159</v>
      </c>
      <c r="I80" s="699">
        <v>4159223</v>
      </c>
      <c r="J80" s="699">
        <v>-111247</v>
      </c>
      <c r="K80" s="699">
        <v>4047976</v>
      </c>
      <c r="L80" s="699">
        <v>281419</v>
      </c>
      <c r="M80" s="699">
        <v>50662835</v>
      </c>
      <c r="N80" s="699">
        <v>49426174</v>
      </c>
    </row>
    <row r="81" spans="1:14">
      <c r="A81" s="693">
        <v>2015</v>
      </c>
      <c r="B81" s="693" t="s">
        <v>13</v>
      </c>
      <c r="C81" s="699">
        <v>31120399</v>
      </c>
      <c r="D81" s="699">
        <v>-209003</v>
      </c>
      <c r="E81" s="699">
        <v>30911396</v>
      </c>
      <c r="F81" s="699">
        <v>14192000</v>
      </c>
      <c r="G81" s="699">
        <v>-49599</v>
      </c>
      <c r="H81" s="699">
        <v>14142401</v>
      </c>
      <c r="I81" s="699">
        <v>4151347</v>
      </c>
      <c r="J81" s="699">
        <v>-8875</v>
      </c>
      <c r="K81" s="699">
        <v>4142472</v>
      </c>
      <c r="L81" s="699">
        <v>282114</v>
      </c>
      <c r="M81" s="699">
        <v>50715044</v>
      </c>
      <c r="N81" s="699">
        <v>49478383</v>
      </c>
    </row>
    <row r="82" spans="1:14">
      <c r="A82" s="693">
        <v>2015</v>
      </c>
      <c r="B82" s="693" t="s">
        <v>14</v>
      </c>
      <c r="C82" s="699">
        <v>29165403</v>
      </c>
      <c r="D82" s="699">
        <v>-2401565</v>
      </c>
      <c r="E82" s="699">
        <v>26763838</v>
      </c>
      <c r="F82" s="699">
        <v>14002590</v>
      </c>
      <c r="G82" s="699">
        <v>-937989</v>
      </c>
      <c r="H82" s="699">
        <v>13064601</v>
      </c>
      <c r="I82" s="699">
        <v>4396061</v>
      </c>
      <c r="J82" s="699">
        <v>24440</v>
      </c>
      <c r="K82" s="699">
        <v>4420501</v>
      </c>
      <c r="L82" s="699">
        <v>282809</v>
      </c>
      <c r="M82" s="699">
        <v>45768410</v>
      </c>
      <c r="N82" s="699">
        <v>44531749</v>
      </c>
    </row>
    <row r="83" spans="1:14">
      <c r="A83" s="693">
        <v>2015</v>
      </c>
      <c r="B83" s="693" t="s">
        <v>15</v>
      </c>
      <c r="C83" s="699">
        <v>24045636</v>
      </c>
      <c r="D83" s="699">
        <v>-1361837</v>
      </c>
      <c r="E83" s="699">
        <v>22683799</v>
      </c>
      <c r="F83" s="699">
        <v>12775558</v>
      </c>
      <c r="G83" s="699">
        <v>-211687</v>
      </c>
      <c r="H83" s="699">
        <v>12563871</v>
      </c>
      <c r="I83" s="699">
        <v>3277809</v>
      </c>
      <c r="J83" s="699">
        <v>-176453</v>
      </c>
      <c r="K83" s="699">
        <v>3101356</v>
      </c>
      <c r="L83" s="699">
        <v>283507</v>
      </c>
      <c r="M83" s="699">
        <v>39869194</v>
      </c>
      <c r="N83" s="699">
        <v>38632533</v>
      </c>
    </row>
    <row r="84" spans="1:14">
      <c r="A84" s="693">
        <v>2015</v>
      </c>
      <c r="B84" s="693" t="s">
        <v>16</v>
      </c>
      <c r="C84" s="699">
        <v>19571021</v>
      </c>
      <c r="D84" s="699">
        <v>-793836</v>
      </c>
      <c r="E84" s="699">
        <v>18777185</v>
      </c>
      <c r="F84" s="699">
        <v>12046541</v>
      </c>
      <c r="G84" s="699">
        <v>-415361</v>
      </c>
      <c r="H84" s="699">
        <v>11631180</v>
      </c>
      <c r="I84" s="699">
        <v>2933225</v>
      </c>
      <c r="J84" s="699">
        <v>-53998</v>
      </c>
      <c r="K84" s="699">
        <v>2879227</v>
      </c>
      <c r="L84" s="699">
        <v>284206</v>
      </c>
      <c r="M84" s="699">
        <v>34808459</v>
      </c>
      <c r="N84" s="699">
        <v>33571798</v>
      </c>
    </row>
    <row r="85" spans="1:14">
      <c r="A85" s="693">
        <v>2015</v>
      </c>
      <c r="B85" s="693" t="s">
        <v>17</v>
      </c>
      <c r="C85" s="699">
        <v>21146445</v>
      </c>
      <c r="D85" s="699">
        <v>823955</v>
      </c>
      <c r="E85" s="699">
        <v>21970400</v>
      </c>
      <c r="F85" s="699">
        <v>11508823</v>
      </c>
      <c r="G85" s="699">
        <v>504773</v>
      </c>
      <c r="H85" s="699">
        <v>12013596</v>
      </c>
      <c r="I85" s="699">
        <v>2850198</v>
      </c>
      <c r="J85" s="699">
        <v>51143</v>
      </c>
      <c r="K85" s="699">
        <v>2901341</v>
      </c>
      <c r="L85" s="699">
        <v>284907</v>
      </c>
      <c r="M85" s="699">
        <v>38406905</v>
      </c>
      <c r="N85" s="699">
        <v>37170244</v>
      </c>
    </row>
    <row r="86" spans="1:14">
      <c r="A86" s="693">
        <v>2015</v>
      </c>
      <c r="B86" s="695" t="s">
        <v>184</v>
      </c>
      <c r="C86" s="699">
        <v>288499306</v>
      </c>
      <c r="D86" s="699">
        <v>494539</v>
      </c>
      <c r="E86" s="699">
        <v>288993845</v>
      </c>
      <c r="F86" s="699">
        <v>149404127</v>
      </c>
      <c r="G86" s="699">
        <v>731599</v>
      </c>
      <c r="H86" s="699">
        <v>150135726</v>
      </c>
      <c r="I86" s="699">
        <v>40970390</v>
      </c>
      <c r="J86" s="699">
        <v>70643</v>
      </c>
      <c r="K86" s="699">
        <v>41041033</v>
      </c>
      <c r="L86" s="699">
        <v>3372999</v>
      </c>
      <c r="M86" s="699">
        <v>498383535</v>
      </c>
      <c r="N86" s="699">
        <v>483543603</v>
      </c>
    </row>
    <row r="87" spans="1:14">
      <c r="A87" s="693">
        <v>2016</v>
      </c>
      <c r="B87" s="693" t="s">
        <v>6</v>
      </c>
      <c r="C87" s="699">
        <v>24900647</v>
      </c>
      <c r="D87" s="699">
        <v>12116</v>
      </c>
      <c r="E87" s="699">
        <v>24912763</v>
      </c>
      <c r="F87" s="699">
        <v>11923233</v>
      </c>
      <c r="G87" s="699">
        <v>11065</v>
      </c>
      <c r="H87" s="699">
        <v>11934298</v>
      </c>
      <c r="I87" s="699">
        <v>2881684</v>
      </c>
      <c r="J87" s="699">
        <v>8687</v>
      </c>
      <c r="K87" s="699">
        <v>2890371</v>
      </c>
      <c r="L87" s="699">
        <v>285610</v>
      </c>
      <c r="M87" s="699">
        <v>41320657</v>
      </c>
      <c r="N87" s="699">
        <v>40023042</v>
      </c>
    </row>
    <row r="88" spans="1:14">
      <c r="A88" s="693">
        <v>2016</v>
      </c>
      <c r="B88" s="693" t="s">
        <v>7</v>
      </c>
      <c r="C88" s="699">
        <v>22889356</v>
      </c>
      <c r="D88" s="699">
        <v>-1978771</v>
      </c>
      <c r="E88" s="699">
        <v>20910585</v>
      </c>
      <c r="F88" s="699">
        <v>11477057</v>
      </c>
      <c r="G88" s="699">
        <v>-920329</v>
      </c>
      <c r="H88" s="699">
        <v>10556728</v>
      </c>
      <c r="I88" s="699">
        <v>2926496</v>
      </c>
      <c r="J88" s="699">
        <v>-91985</v>
      </c>
      <c r="K88" s="699">
        <v>2834511</v>
      </c>
      <c r="L88" s="699">
        <v>286314</v>
      </c>
      <c r="M88" s="699">
        <v>35885753</v>
      </c>
      <c r="N88" s="699">
        <v>34588138</v>
      </c>
    </row>
    <row r="89" spans="1:14">
      <c r="A89" s="693">
        <v>2016</v>
      </c>
      <c r="B89" s="693" t="s">
        <v>8</v>
      </c>
      <c r="C89" s="699">
        <v>19930318</v>
      </c>
      <c r="D89" s="699">
        <v>1077525</v>
      </c>
      <c r="E89" s="699">
        <v>21007843</v>
      </c>
      <c r="F89" s="699">
        <v>11201532</v>
      </c>
      <c r="G89" s="699">
        <v>172378</v>
      </c>
      <c r="H89" s="699">
        <v>11373910</v>
      </c>
      <c r="I89" s="699">
        <v>2922253</v>
      </c>
      <c r="J89" s="699">
        <v>39358</v>
      </c>
      <c r="K89" s="699">
        <v>2961611</v>
      </c>
      <c r="L89" s="699">
        <v>287020</v>
      </c>
      <c r="M89" s="699">
        <v>36927999</v>
      </c>
      <c r="N89" s="699">
        <v>35630384</v>
      </c>
    </row>
    <row r="90" spans="1:14">
      <c r="A90" s="693">
        <v>2016</v>
      </c>
      <c r="B90" s="693" t="s">
        <v>9</v>
      </c>
      <c r="C90" s="699">
        <v>18895042</v>
      </c>
      <c r="D90" s="699">
        <v>569535</v>
      </c>
      <c r="E90" s="699">
        <v>19464577</v>
      </c>
      <c r="F90" s="699">
        <v>11267158</v>
      </c>
      <c r="G90" s="699">
        <v>201190</v>
      </c>
      <c r="H90" s="699">
        <v>11468348</v>
      </c>
      <c r="I90" s="699">
        <v>3024648</v>
      </c>
      <c r="J90" s="699">
        <v>54573</v>
      </c>
      <c r="K90" s="699">
        <v>3079221</v>
      </c>
      <c r="L90" s="699">
        <v>287728</v>
      </c>
      <c r="M90" s="699">
        <v>35597489</v>
      </c>
      <c r="N90" s="699">
        <v>34299874</v>
      </c>
    </row>
    <row r="91" spans="1:14">
      <c r="A91" s="693">
        <v>2016</v>
      </c>
      <c r="B91" s="693" t="s">
        <v>10</v>
      </c>
      <c r="C91" s="699">
        <v>21101623</v>
      </c>
      <c r="D91" s="699">
        <v>3163378</v>
      </c>
      <c r="E91" s="699">
        <v>24265001</v>
      </c>
      <c r="F91" s="699">
        <v>12369363</v>
      </c>
      <c r="G91" s="699">
        <v>1639092</v>
      </c>
      <c r="H91" s="699">
        <v>14008455</v>
      </c>
      <c r="I91" s="699">
        <v>3278736</v>
      </c>
      <c r="J91" s="699">
        <v>303024</v>
      </c>
      <c r="K91" s="699">
        <v>3581760</v>
      </c>
      <c r="L91" s="699">
        <v>288438</v>
      </c>
      <c r="M91" s="699">
        <v>43441269</v>
      </c>
      <c r="N91" s="699">
        <v>42143654</v>
      </c>
    </row>
    <row r="92" spans="1:14">
      <c r="A92" s="693">
        <v>2016</v>
      </c>
      <c r="B92" s="693" t="s">
        <v>11</v>
      </c>
      <c r="C92" s="699">
        <v>27111876</v>
      </c>
      <c r="D92" s="699">
        <v>1158456</v>
      </c>
      <c r="E92" s="699">
        <v>28270332</v>
      </c>
      <c r="F92" s="699">
        <v>13599375</v>
      </c>
      <c r="G92" s="699">
        <v>381206</v>
      </c>
      <c r="H92" s="699">
        <v>13980581</v>
      </c>
      <c r="I92" s="699">
        <v>4175636</v>
      </c>
      <c r="J92" s="699">
        <v>38840</v>
      </c>
      <c r="K92" s="699">
        <v>4214476</v>
      </c>
      <c r="L92" s="699">
        <v>289149</v>
      </c>
      <c r="M92" s="699">
        <v>48052153</v>
      </c>
      <c r="N92" s="699">
        <v>46754538</v>
      </c>
    </row>
    <row r="93" spans="1:14">
      <c r="A93" s="693">
        <v>2016</v>
      </c>
      <c r="B93" s="693" t="s">
        <v>12</v>
      </c>
      <c r="C93" s="699">
        <v>30823771</v>
      </c>
      <c r="D93" s="699">
        <v>488526</v>
      </c>
      <c r="E93" s="699">
        <v>31312297</v>
      </c>
      <c r="F93" s="699">
        <v>14062874</v>
      </c>
      <c r="G93" s="699">
        <v>316518</v>
      </c>
      <c r="H93" s="699">
        <v>14379392</v>
      </c>
      <c r="I93" s="699">
        <v>4163748</v>
      </c>
      <c r="J93" s="699">
        <v>-120689</v>
      </c>
      <c r="K93" s="699">
        <v>4043059</v>
      </c>
      <c r="L93" s="699">
        <v>289862</v>
      </c>
      <c r="M93" s="699">
        <v>51322225</v>
      </c>
      <c r="N93" s="699">
        <v>50024610</v>
      </c>
    </row>
    <row r="94" spans="1:14">
      <c r="A94" s="693">
        <v>2016</v>
      </c>
      <c r="B94" s="693" t="s">
        <v>13</v>
      </c>
      <c r="C94" s="699">
        <v>31542363</v>
      </c>
      <c r="D94" s="699">
        <v>-212816</v>
      </c>
      <c r="E94" s="699">
        <v>31329547</v>
      </c>
      <c r="F94" s="699">
        <v>14379136</v>
      </c>
      <c r="G94" s="699">
        <v>-46244</v>
      </c>
      <c r="H94" s="699">
        <v>14332892</v>
      </c>
      <c r="I94" s="699">
        <v>4155338</v>
      </c>
      <c r="J94" s="699">
        <v>-8590</v>
      </c>
      <c r="K94" s="699">
        <v>4146748</v>
      </c>
      <c r="L94" s="699">
        <v>290577</v>
      </c>
      <c r="M94" s="699">
        <v>51397379</v>
      </c>
      <c r="N94" s="699">
        <v>50099764</v>
      </c>
    </row>
    <row r="95" spans="1:14">
      <c r="A95" s="693">
        <v>2016</v>
      </c>
      <c r="B95" s="693" t="s">
        <v>14</v>
      </c>
      <c r="C95" s="699">
        <v>29593992</v>
      </c>
      <c r="D95" s="699">
        <v>-2434018</v>
      </c>
      <c r="E95" s="699">
        <v>27159974</v>
      </c>
      <c r="F95" s="699">
        <v>14194393</v>
      </c>
      <c r="G95" s="699">
        <v>-929204</v>
      </c>
      <c r="H95" s="699">
        <v>13265189</v>
      </c>
      <c r="I95" s="699">
        <v>4400433</v>
      </c>
      <c r="J95" s="699">
        <v>33971</v>
      </c>
      <c r="K95" s="699">
        <v>4434404</v>
      </c>
      <c r="L95" s="699">
        <v>291294</v>
      </c>
      <c r="M95" s="699">
        <v>46448476</v>
      </c>
      <c r="N95" s="699">
        <v>45150861</v>
      </c>
    </row>
    <row r="96" spans="1:14">
      <c r="A96" s="693">
        <v>2016</v>
      </c>
      <c r="B96" s="693" t="s">
        <v>15</v>
      </c>
      <c r="C96" s="699">
        <v>24426376</v>
      </c>
      <c r="D96" s="699">
        <v>-1360629</v>
      </c>
      <c r="E96" s="699">
        <v>23065747</v>
      </c>
      <c r="F96" s="699">
        <v>12960719</v>
      </c>
      <c r="G96" s="699">
        <v>-164387</v>
      </c>
      <c r="H96" s="699">
        <v>12796332</v>
      </c>
      <c r="I96" s="699">
        <v>3281844</v>
      </c>
      <c r="J96" s="699">
        <v>-184089</v>
      </c>
      <c r="K96" s="699">
        <v>3097755</v>
      </c>
      <c r="L96" s="699">
        <v>292012</v>
      </c>
      <c r="M96" s="699">
        <v>40549461</v>
      </c>
      <c r="N96" s="699">
        <v>39251846</v>
      </c>
    </row>
    <row r="97" spans="1:14">
      <c r="A97" s="693">
        <v>2016</v>
      </c>
      <c r="B97" s="693" t="s">
        <v>16</v>
      </c>
      <c r="C97" s="699">
        <v>19839103</v>
      </c>
      <c r="D97" s="699">
        <v>-806725</v>
      </c>
      <c r="E97" s="699">
        <v>19032378</v>
      </c>
      <c r="F97" s="699">
        <v>12227668</v>
      </c>
      <c r="G97" s="699">
        <v>-426043</v>
      </c>
      <c r="H97" s="699">
        <v>11801625</v>
      </c>
      <c r="I97" s="699">
        <v>2936536</v>
      </c>
      <c r="J97" s="699">
        <v>-56346</v>
      </c>
      <c r="K97" s="699">
        <v>2880190</v>
      </c>
      <c r="L97" s="699">
        <v>292732</v>
      </c>
      <c r="M97" s="699">
        <v>35304540</v>
      </c>
      <c r="N97" s="699">
        <v>34006925</v>
      </c>
    </row>
    <row r="98" spans="1:14">
      <c r="A98" s="693">
        <v>2016</v>
      </c>
      <c r="B98" s="693" t="s">
        <v>17</v>
      </c>
      <c r="C98" s="699">
        <v>21371089</v>
      </c>
      <c r="D98" s="699">
        <v>816518</v>
      </c>
      <c r="E98" s="699">
        <v>22187607</v>
      </c>
      <c r="F98" s="699">
        <v>11678625</v>
      </c>
      <c r="G98" s="699">
        <v>501294</v>
      </c>
      <c r="H98" s="699">
        <v>12179919</v>
      </c>
      <c r="I98" s="699">
        <v>2853615</v>
      </c>
      <c r="J98" s="699">
        <v>51521</v>
      </c>
      <c r="K98" s="699">
        <v>2905136</v>
      </c>
      <c r="L98" s="699">
        <v>293454</v>
      </c>
      <c r="M98" s="699">
        <v>38863731</v>
      </c>
      <c r="N98" s="699">
        <v>37566116</v>
      </c>
    </row>
    <row r="99" spans="1:14">
      <c r="A99" s="693">
        <v>2016</v>
      </c>
      <c r="B99" s="695" t="s">
        <v>184</v>
      </c>
      <c r="C99" s="699">
        <v>292425556</v>
      </c>
      <c r="D99" s="699">
        <v>493095</v>
      </c>
      <c r="E99" s="699">
        <v>292918651</v>
      </c>
      <c r="F99" s="699">
        <v>151341133</v>
      </c>
      <c r="G99" s="699">
        <v>736536</v>
      </c>
      <c r="H99" s="699">
        <v>152077669</v>
      </c>
      <c r="I99" s="699">
        <v>41000967</v>
      </c>
      <c r="J99" s="699">
        <v>68275</v>
      </c>
      <c r="K99" s="699">
        <v>41069242</v>
      </c>
      <c r="L99" s="699">
        <v>3474190</v>
      </c>
      <c r="M99" s="699">
        <v>505111132</v>
      </c>
      <c r="N99" s="699">
        <v>489539752</v>
      </c>
    </row>
    <row r="100" spans="1:14">
      <c r="A100" s="693">
        <v>2017</v>
      </c>
      <c r="B100" s="693" t="s">
        <v>6</v>
      </c>
      <c r="C100" s="699">
        <v>25243066</v>
      </c>
      <c r="D100" s="699">
        <v>14081</v>
      </c>
      <c r="E100" s="699">
        <v>25257147</v>
      </c>
      <c r="F100" s="699">
        <v>12139284</v>
      </c>
      <c r="G100" s="699">
        <v>175588</v>
      </c>
      <c r="H100" s="699">
        <v>12314872</v>
      </c>
      <c r="I100" s="699">
        <v>2885122</v>
      </c>
      <c r="J100" s="699">
        <v>15823</v>
      </c>
      <c r="K100" s="699">
        <v>2900945</v>
      </c>
      <c r="L100" s="699">
        <v>294178</v>
      </c>
      <c r="M100" s="699">
        <v>42129227</v>
      </c>
      <c r="N100" s="699">
        <v>40767142</v>
      </c>
    </row>
    <row r="101" spans="1:14">
      <c r="A101" s="693">
        <v>2017</v>
      </c>
      <c r="B101" s="693" t="s">
        <v>7</v>
      </c>
      <c r="C101" s="699">
        <v>23239851</v>
      </c>
      <c r="D101" s="699">
        <v>-2004695</v>
      </c>
      <c r="E101" s="699">
        <v>21235156</v>
      </c>
      <c r="F101" s="699">
        <v>11857858</v>
      </c>
      <c r="G101" s="699">
        <v>-1082188</v>
      </c>
      <c r="H101" s="699">
        <v>10775670</v>
      </c>
      <c r="I101" s="699">
        <v>2924306</v>
      </c>
      <c r="J101" s="699">
        <v>-97312</v>
      </c>
      <c r="K101" s="699">
        <v>2826994</v>
      </c>
      <c r="L101" s="699">
        <v>294903</v>
      </c>
      <c r="M101" s="699">
        <v>36494808</v>
      </c>
      <c r="N101" s="699">
        <v>35132723</v>
      </c>
    </row>
    <row r="102" spans="1:14">
      <c r="A102" s="693">
        <v>2017</v>
      </c>
      <c r="B102" s="693" t="s">
        <v>8</v>
      </c>
      <c r="C102" s="699">
        <v>20262238</v>
      </c>
      <c r="D102" s="699">
        <v>1097262</v>
      </c>
      <c r="E102" s="699">
        <v>21359500</v>
      </c>
      <c r="F102" s="699">
        <v>11403846</v>
      </c>
      <c r="G102" s="699">
        <v>153536</v>
      </c>
      <c r="H102" s="699">
        <v>11557382</v>
      </c>
      <c r="I102" s="699">
        <v>2925898</v>
      </c>
      <c r="J102" s="699">
        <v>39459</v>
      </c>
      <c r="K102" s="699">
        <v>2965357</v>
      </c>
      <c r="L102" s="699">
        <v>295631</v>
      </c>
      <c r="M102" s="699">
        <v>37539955</v>
      </c>
      <c r="N102" s="699">
        <v>36177870</v>
      </c>
    </row>
    <row r="103" spans="1:14">
      <c r="A103" s="693">
        <v>2017</v>
      </c>
      <c r="B103" s="693" t="s">
        <v>9</v>
      </c>
      <c r="C103" s="699">
        <v>19240448</v>
      </c>
      <c r="D103" s="699">
        <v>575259</v>
      </c>
      <c r="E103" s="699">
        <v>19815707</v>
      </c>
      <c r="F103" s="699">
        <v>11467509</v>
      </c>
      <c r="G103" s="699">
        <v>187271</v>
      </c>
      <c r="H103" s="699">
        <v>11654780</v>
      </c>
      <c r="I103" s="699">
        <v>3028413</v>
      </c>
      <c r="J103" s="699">
        <v>55541</v>
      </c>
      <c r="K103" s="699">
        <v>3083954</v>
      </c>
      <c r="L103" s="699">
        <v>296360</v>
      </c>
      <c r="M103" s="699">
        <v>36212886</v>
      </c>
      <c r="N103" s="699">
        <v>34850801</v>
      </c>
    </row>
    <row r="104" spans="1:14">
      <c r="A104" s="693">
        <v>2017</v>
      </c>
      <c r="B104" s="693" t="s">
        <v>10</v>
      </c>
      <c r="C104" s="699">
        <v>21461081</v>
      </c>
      <c r="D104" s="699">
        <v>3208789</v>
      </c>
      <c r="E104" s="699">
        <v>24669870</v>
      </c>
      <c r="F104" s="699">
        <v>12578272</v>
      </c>
      <c r="G104" s="699">
        <v>1638434</v>
      </c>
      <c r="H104" s="699">
        <v>14216706</v>
      </c>
      <c r="I104" s="699">
        <v>3282796</v>
      </c>
      <c r="J104" s="699">
        <v>312291</v>
      </c>
      <c r="K104" s="699">
        <v>3595087</v>
      </c>
      <c r="L104" s="699">
        <v>297091</v>
      </c>
      <c r="M104" s="699">
        <v>44140839</v>
      </c>
      <c r="N104" s="699">
        <v>42778754</v>
      </c>
    </row>
    <row r="105" spans="1:14">
      <c r="A105" s="693">
        <v>2017</v>
      </c>
      <c r="B105" s="693" t="s">
        <v>11</v>
      </c>
      <c r="C105" s="699">
        <v>27546636</v>
      </c>
      <c r="D105" s="699">
        <v>1173514</v>
      </c>
      <c r="E105" s="699">
        <v>28720150</v>
      </c>
      <c r="F105" s="699">
        <v>13826322</v>
      </c>
      <c r="G105" s="699">
        <v>372928</v>
      </c>
      <c r="H105" s="699">
        <v>14199250</v>
      </c>
      <c r="I105" s="699">
        <v>4179976</v>
      </c>
      <c r="J105" s="699">
        <v>38020</v>
      </c>
      <c r="K105" s="699">
        <v>4217996</v>
      </c>
      <c r="L105" s="699">
        <v>297823</v>
      </c>
      <c r="M105" s="699">
        <v>48797304</v>
      </c>
      <c r="N105" s="699">
        <v>47435219</v>
      </c>
    </row>
    <row r="106" spans="1:14">
      <c r="A106" s="693">
        <v>2017</v>
      </c>
      <c r="B106" s="693" t="s">
        <v>12</v>
      </c>
      <c r="C106" s="699">
        <v>31311144</v>
      </c>
      <c r="D106" s="699">
        <v>495021</v>
      </c>
      <c r="E106" s="699">
        <v>31806165</v>
      </c>
      <c r="F106" s="699">
        <v>14294589</v>
      </c>
      <c r="G106" s="699">
        <v>325284</v>
      </c>
      <c r="H106" s="699">
        <v>14619873</v>
      </c>
      <c r="I106" s="699">
        <v>4164251</v>
      </c>
      <c r="J106" s="699">
        <v>-130292</v>
      </c>
      <c r="K106" s="699">
        <v>4033959</v>
      </c>
      <c r="L106" s="699">
        <v>298558</v>
      </c>
      <c r="M106" s="699">
        <v>52120640</v>
      </c>
      <c r="N106" s="699">
        <v>50758555</v>
      </c>
    </row>
    <row r="107" spans="1:14">
      <c r="A107" s="693">
        <v>2017</v>
      </c>
      <c r="B107" s="693" t="s">
        <v>13</v>
      </c>
      <c r="C107" s="699">
        <v>32052515</v>
      </c>
      <c r="D107" s="699">
        <v>-217743</v>
      </c>
      <c r="E107" s="699">
        <v>31834772</v>
      </c>
      <c r="F107" s="699">
        <v>14618179</v>
      </c>
      <c r="G107" s="699">
        <v>-41210</v>
      </c>
      <c r="H107" s="699">
        <v>14576969</v>
      </c>
      <c r="I107" s="699">
        <v>4156023</v>
      </c>
      <c r="J107" s="699">
        <v>-8312</v>
      </c>
      <c r="K107" s="699">
        <v>4147711</v>
      </c>
      <c r="L107" s="699">
        <v>299294</v>
      </c>
      <c r="M107" s="699">
        <v>52220831</v>
      </c>
      <c r="N107" s="699">
        <v>50858746</v>
      </c>
    </row>
    <row r="108" spans="1:14">
      <c r="A108" s="693">
        <v>2017</v>
      </c>
      <c r="B108" s="693" t="s">
        <v>14</v>
      </c>
      <c r="C108" s="699">
        <v>30101832</v>
      </c>
      <c r="D108" s="699">
        <v>-2473381</v>
      </c>
      <c r="E108" s="699">
        <v>27628451</v>
      </c>
      <c r="F108" s="699">
        <v>14436569</v>
      </c>
      <c r="G108" s="699">
        <v>-925803</v>
      </c>
      <c r="H108" s="699">
        <v>13510766</v>
      </c>
      <c r="I108" s="699">
        <v>4401260</v>
      </c>
      <c r="J108" s="699">
        <v>44156</v>
      </c>
      <c r="K108" s="699">
        <v>4445416</v>
      </c>
      <c r="L108" s="699">
        <v>300032</v>
      </c>
      <c r="M108" s="699">
        <v>47246750</v>
      </c>
      <c r="N108" s="699">
        <v>45884665</v>
      </c>
    </row>
    <row r="109" spans="1:14">
      <c r="A109" s="693">
        <v>2017</v>
      </c>
      <c r="B109" s="693" t="s">
        <v>15</v>
      </c>
      <c r="C109" s="699">
        <v>24868118</v>
      </c>
      <c r="D109" s="699">
        <v>-1364507</v>
      </c>
      <c r="E109" s="699">
        <v>23503611</v>
      </c>
      <c r="F109" s="699">
        <v>13192949</v>
      </c>
      <c r="G109" s="699">
        <v>-119739</v>
      </c>
      <c r="H109" s="699">
        <v>13073210</v>
      </c>
      <c r="I109" s="699">
        <v>3282387</v>
      </c>
      <c r="J109" s="699">
        <v>-191435</v>
      </c>
      <c r="K109" s="699">
        <v>3090952</v>
      </c>
      <c r="L109" s="699">
        <v>300772</v>
      </c>
      <c r="M109" s="699">
        <v>41330630</v>
      </c>
      <c r="N109" s="699">
        <v>39968545</v>
      </c>
    </row>
    <row r="110" spans="1:14">
      <c r="A110" s="693">
        <v>2017</v>
      </c>
      <c r="B110" s="693" t="s">
        <v>16</v>
      </c>
      <c r="C110" s="699">
        <v>20157489</v>
      </c>
      <c r="D110" s="699">
        <v>-819864</v>
      </c>
      <c r="E110" s="699">
        <v>19337625</v>
      </c>
      <c r="F110" s="699">
        <v>12449846</v>
      </c>
      <c r="G110" s="699">
        <v>-439751</v>
      </c>
      <c r="H110" s="699">
        <v>12010095</v>
      </c>
      <c r="I110" s="699">
        <v>2936684</v>
      </c>
      <c r="J110" s="699">
        <v>-58823</v>
      </c>
      <c r="K110" s="699">
        <v>2877861</v>
      </c>
      <c r="L110" s="699">
        <v>301514</v>
      </c>
      <c r="M110" s="699">
        <v>35889180</v>
      </c>
      <c r="N110" s="699">
        <v>34527095</v>
      </c>
    </row>
    <row r="111" spans="1:14">
      <c r="A111" s="693">
        <v>2017</v>
      </c>
      <c r="B111" s="693" t="s">
        <v>17</v>
      </c>
      <c r="C111" s="699">
        <v>21655823</v>
      </c>
      <c r="D111" s="699">
        <v>817722</v>
      </c>
      <c r="E111" s="699">
        <v>22473545</v>
      </c>
      <c r="F111" s="699">
        <v>11891337</v>
      </c>
      <c r="G111" s="699">
        <v>505360</v>
      </c>
      <c r="H111" s="699">
        <v>12396697</v>
      </c>
      <c r="I111" s="699">
        <v>2853786</v>
      </c>
      <c r="J111" s="699">
        <v>51639</v>
      </c>
      <c r="K111" s="699">
        <v>2905425</v>
      </c>
      <c r="L111" s="699">
        <v>302258</v>
      </c>
      <c r="M111" s="699">
        <v>39440010</v>
      </c>
      <c r="N111" s="699">
        <v>38077925</v>
      </c>
    </row>
    <row r="112" spans="1:14">
      <c r="A112" s="693">
        <v>2017</v>
      </c>
      <c r="B112" s="695" t="s">
        <v>184</v>
      </c>
      <c r="C112" s="699">
        <v>297140241</v>
      </c>
      <c r="D112" s="699">
        <v>501458</v>
      </c>
      <c r="E112" s="699">
        <v>297641699</v>
      </c>
      <c r="F112" s="699">
        <v>154156560</v>
      </c>
      <c r="G112" s="699">
        <v>749710</v>
      </c>
      <c r="H112" s="699">
        <v>154906270</v>
      </c>
      <c r="I112" s="699">
        <v>41020902</v>
      </c>
      <c r="J112" s="699">
        <v>70755</v>
      </c>
      <c r="K112" s="699">
        <v>41091657</v>
      </c>
      <c r="L112" s="699">
        <v>3578414</v>
      </c>
      <c r="M112" s="699">
        <v>513563060</v>
      </c>
      <c r="N112" s="699">
        <v>497218040</v>
      </c>
    </row>
    <row r="113" spans="1:14">
      <c r="A113" s="693">
        <v>2018</v>
      </c>
      <c r="B113" s="693" t="s">
        <v>6</v>
      </c>
      <c r="C113" s="699">
        <v>25597701</v>
      </c>
      <c r="D113" s="699">
        <v>16167</v>
      </c>
      <c r="E113" s="699">
        <v>25613868</v>
      </c>
      <c r="F113" s="699">
        <v>12347014</v>
      </c>
      <c r="G113" s="699">
        <v>196081</v>
      </c>
      <c r="H113" s="699">
        <v>12543095</v>
      </c>
      <c r="I113" s="699">
        <v>2885276</v>
      </c>
      <c r="J113" s="699">
        <v>18095</v>
      </c>
      <c r="K113" s="699">
        <v>2903371</v>
      </c>
      <c r="L113" s="699">
        <v>303003</v>
      </c>
      <c r="M113" s="699">
        <v>42793409</v>
      </c>
      <c r="N113" s="699">
        <v>41363337</v>
      </c>
    </row>
    <row r="114" spans="1:14">
      <c r="A114" s="693">
        <v>2018</v>
      </c>
      <c r="B114" s="693" t="s">
        <v>7</v>
      </c>
      <c r="C114" s="699">
        <v>23599629</v>
      </c>
      <c r="D114" s="699">
        <v>-2035115</v>
      </c>
      <c r="E114" s="699">
        <v>21564514</v>
      </c>
      <c r="F114" s="699">
        <v>12063909</v>
      </c>
      <c r="G114" s="699">
        <v>-1101088</v>
      </c>
      <c r="H114" s="699">
        <v>10962821</v>
      </c>
      <c r="I114" s="699">
        <v>2924447</v>
      </c>
      <c r="J114" s="699">
        <v>-98574</v>
      </c>
      <c r="K114" s="699">
        <v>2825873</v>
      </c>
      <c r="L114" s="699">
        <v>303750</v>
      </c>
      <c r="M114" s="699">
        <v>37087030</v>
      </c>
      <c r="N114" s="699">
        <v>35656958</v>
      </c>
    </row>
    <row r="115" spans="1:14">
      <c r="A115" s="693">
        <v>2018</v>
      </c>
      <c r="B115" s="693" t="s">
        <v>8</v>
      </c>
      <c r="C115" s="699">
        <v>20600580</v>
      </c>
      <c r="D115" s="699">
        <v>1117310</v>
      </c>
      <c r="E115" s="699">
        <v>21717890</v>
      </c>
      <c r="F115" s="699">
        <v>11601996</v>
      </c>
      <c r="G115" s="699">
        <v>135814</v>
      </c>
      <c r="H115" s="699">
        <v>11737810</v>
      </c>
      <c r="I115" s="699">
        <v>2926025</v>
      </c>
      <c r="J115" s="699">
        <v>39393</v>
      </c>
      <c r="K115" s="699">
        <v>2965418</v>
      </c>
      <c r="L115" s="699">
        <v>304500</v>
      </c>
      <c r="M115" s="699">
        <v>38155690</v>
      </c>
      <c r="N115" s="699">
        <v>36725618</v>
      </c>
    </row>
    <row r="116" spans="1:14">
      <c r="A116" s="693">
        <v>2018</v>
      </c>
      <c r="B116" s="693" t="s">
        <v>9</v>
      </c>
      <c r="C116" s="699">
        <v>19590234</v>
      </c>
      <c r="D116" s="699">
        <v>581584</v>
      </c>
      <c r="E116" s="699">
        <v>20171818</v>
      </c>
      <c r="F116" s="699">
        <v>11661494</v>
      </c>
      <c r="G116" s="699">
        <v>172112</v>
      </c>
      <c r="H116" s="699">
        <v>11833606</v>
      </c>
      <c r="I116" s="699">
        <v>3028574</v>
      </c>
      <c r="J116" s="699">
        <v>56490</v>
      </c>
      <c r="K116" s="699">
        <v>3085064</v>
      </c>
      <c r="L116" s="699">
        <v>305251</v>
      </c>
      <c r="M116" s="699">
        <v>36825811</v>
      </c>
      <c r="N116" s="699">
        <v>35395739</v>
      </c>
    </row>
    <row r="117" spans="1:14">
      <c r="A117" s="693">
        <v>2018</v>
      </c>
      <c r="B117" s="693" t="s">
        <v>10</v>
      </c>
      <c r="C117" s="699">
        <v>21827023</v>
      </c>
      <c r="D117" s="699">
        <v>3255803</v>
      </c>
      <c r="E117" s="699">
        <v>25082826</v>
      </c>
      <c r="F117" s="699">
        <v>12783141</v>
      </c>
      <c r="G117" s="699">
        <v>1639320</v>
      </c>
      <c r="H117" s="699">
        <v>14422461</v>
      </c>
      <c r="I117" s="699">
        <v>3283241</v>
      </c>
      <c r="J117" s="699">
        <v>320733</v>
      </c>
      <c r="K117" s="699">
        <v>3603974</v>
      </c>
      <c r="L117" s="699">
        <v>306003</v>
      </c>
      <c r="M117" s="699">
        <v>44845336</v>
      </c>
      <c r="N117" s="699">
        <v>43415264</v>
      </c>
    </row>
    <row r="118" spans="1:14">
      <c r="A118" s="693">
        <v>2018</v>
      </c>
      <c r="B118" s="693" t="s">
        <v>11</v>
      </c>
      <c r="C118" s="699">
        <v>27991751</v>
      </c>
      <c r="D118" s="699">
        <v>1189430</v>
      </c>
      <c r="E118" s="699">
        <v>29181181</v>
      </c>
      <c r="F118" s="699">
        <v>14046134</v>
      </c>
      <c r="G118" s="699">
        <v>362878</v>
      </c>
      <c r="H118" s="699">
        <v>14409012</v>
      </c>
      <c r="I118" s="699">
        <v>4180767</v>
      </c>
      <c r="J118" s="699">
        <v>36463</v>
      </c>
      <c r="K118" s="699">
        <v>4217230</v>
      </c>
      <c r="L118" s="699">
        <v>306758</v>
      </c>
      <c r="M118" s="699">
        <v>49544253</v>
      </c>
      <c r="N118" s="699">
        <v>48114181</v>
      </c>
    </row>
    <row r="119" spans="1:14">
      <c r="A119" s="693">
        <v>2018</v>
      </c>
      <c r="B119" s="693" t="s">
        <v>12</v>
      </c>
      <c r="C119" s="699">
        <v>31810935</v>
      </c>
      <c r="D119" s="699">
        <v>501488</v>
      </c>
      <c r="E119" s="699">
        <v>32312423</v>
      </c>
      <c r="F119" s="699">
        <v>14523755</v>
      </c>
      <c r="G119" s="699">
        <v>334606</v>
      </c>
      <c r="H119" s="699">
        <v>14858361</v>
      </c>
      <c r="I119" s="699">
        <v>4165256</v>
      </c>
      <c r="J119" s="699">
        <v>-139869</v>
      </c>
      <c r="K119" s="699">
        <v>4025387</v>
      </c>
      <c r="L119" s="699">
        <v>307515</v>
      </c>
      <c r="M119" s="699">
        <v>52933758</v>
      </c>
      <c r="N119" s="699">
        <v>51503686</v>
      </c>
    </row>
    <row r="120" spans="1:14">
      <c r="A120" s="693">
        <v>2018</v>
      </c>
      <c r="B120" s="693" t="s">
        <v>13</v>
      </c>
      <c r="C120" s="699">
        <v>32574806</v>
      </c>
      <c r="D120" s="699">
        <v>-222941</v>
      </c>
      <c r="E120" s="699">
        <v>32351865</v>
      </c>
      <c r="F120" s="699">
        <v>14852729</v>
      </c>
      <c r="G120" s="699">
        <v>-39473</v>
      </c>
      <c r="H120" s="699">
        <v>14813256</v>
      </c>
      <c r="I120" s="699">
        <v>4156366</v>
      </c>
      <c r="J120" s="699">
        <v>-8036</v>
      </c>
      <c r="K120" s="699">
        <v>4148330</v>
      </c>
      <c r="L120" s="699">
        <v>308273</v>
      </c>
      <c r="M120" s="699">
        <v>53051796</v>
      </c>
      <c r="N120" s="699">
        <v>51621724</v>
      </c>
    </row>
    <row r="121" spans="1:14">
      <c r="A121" s="693">
        <v>2018</v>
      </c>
      <c r="B121" s="693" t="s">
        <v>14</v>
      </c>
      <c r="C121" s="699">
        <v>30619390</v>
      </c>
      <c r="D121" s="699">
        <v>-2513522</v>
      </c>
      <c r="E121" s="699">
        <v>28105868</v>
      </c>
      <c r="F121" s="699">
        <v>14671652</v>
      </c>
      <c r="G121" s="699">
        <v>-919405</v>
      </c>
      <c r="H121" s="699">
        <v>13752247</v>
      </c>
      <c r="I121" s="699">
        <v>4401674</v>
      </c>
      <c r="J121" s="699">
        <v>54323</v>
      </c>
      <c r="K121" s="699">
        <v>4455997</v>
      </c>
      <c r="L121" s="699">
        <v>309033</v>
      </c>
      <c r="M121" s="699">
        <v>48053217</v>
      </c>
      <c r="N121" s="699">
        <v>46623145</v>
      </c>
    </row>
    <row r="122" spans="1:14">
      <c r="A122" s="693">
        <v>2018</v>
      </c>
      <c r="B122" s="693" t="s">
        <v>15</v>
      </c>
      <c r="C122" s="699">
        <v>25316337</v>
      </c>
      <c r="D122" s="699">
        <v>-1368886</v>
      </c>
      <c r="E122" s="699">
        <v>23947451</v>
      </c>
      <c r="F122" s="699">
        <v>13415108</v>
      </c>
      <c r="G122" s="699">
        <v>-73971</v>
      </c>
      <c r="H122" s="699">
        <v>13341137</v>
      </c>
      <c r="I122" s="699">
        <v>3282658</v>
      </c>
      <c r="J122" s="699">
        <v>-198799</v>
      </c>
      <c r="K122" s="699">
        <v>3083859</v>
      </c>
      <c r="L122" s="699">
        <v>309795</v>
      </c>
      <c r="M122" s="699">
        <v>42112314</v>
      </c>
      <c r="N122" s="699">
        <v>40682242</v>
      </c>
    </row>
    <row r="123" spans="1:14">
      <c r="A123" s="693">
        <v>2018</v>
      </c>
      <c r="B123" s="693" t="s">
        <v>16</v>
      </c>
      <c r="C123" s="699">
        <v>20482541</v>
      </c>
      <c r="D123" s="699">
        <v>-832877</v>
      </c>
      <c r="E123" s="699">
        <v>19649664</v>
      </c>
      <c r="F123" s="699">
        <v>12665463</v>
      </c>
      <c r="G123" s="699">
        <v>-450272</v>
      </c>
      <c r="H123" s="699">
        <v>12215191</v>
      </c>
      <c r="I123" s="699">
        <v>2936832</v>
      </c>
      <c r="J123" s="699">
        <v>-61293</v>
      </c>
      <c r="K123" s="699">
        <v>2875539</v>
      </c>
      <c r="L123" s="699">
        <v>310560</v>
      </c>
      <c r="M123" s="699">
        <v>36481026</v>
      </c>
      <c r="N123" s="699">
        <v>35050954</v>
      </c>
    </row>
    <row r="124" spans="1:14">
      <c r="A124" s="693">
        <v>2018</v>
      </c>
      <c r="B124" s="693" t="s">
        <v>17</v>
      </c>
      <c r="C124" s="699">
        <v>21950682</v>
      </c>
      <c r="D124" s="699">
        <v>813638</v>
      </c>
      <c r="E124" s="699">
        <v>22764320</v>
      </c>
      <c r="F124" s="699">
        <v>12096732</v>
      </c>
      <c r="G124" s="699">
        <v>501962</v>
      </c>
      <c r="H124" s="699">
        <v>12598694</v>
      </c>
      <c r="I124" s="699">
        <v>2853956</v>
      </c>
      <c r="J124" s="699">
        <v>51767</v>
      </c>
      <c r="K124" s="699">
        <v>2905723</v>
      </c>
      <c r="L124" s="699">
        <v>311325</v>
      </c>
      <c r="M124" s="699">
        <v>40010134</v>
      </c>
      <c r="N124" s="699">
        <v>38580062</v>
      </c>
    </row>
    <row r="125" spans="1:14">
      <c r="A125" s="693">
        <v>2018</v>
      </c>
      <c r="B125" s="695" t="s">
        <v>184</v>
      </c>
      <c r="C125" s="699">
        <v>301961609</v>
      </c>
      <c r="D125" s="699">
        <v>502079</v>
      </c>
      <c r="E125" s="699">
        <v>302463688</v>
      </c>
      <c r="F125" s="699">
        <v>156729127</v>
      </c>
      <c r="G125" s="699">
        <v>758564</v>
      </c>
      <c r="H125" s="699">
        <v>157487691</v>
      </c>
      <c r="I125" s="699">
        <v>41025072</v>
      </c>
      <c r="J125" s="699">
        <v>70693</v>
      </c>
      <c r="K125" s="699">
        <v>41095765</v>
      </c>
      <c r="L125" s="699">
        <v>3685766</v>
      </c>
      <c r="M125" s="699">
        <v>521893774</v>
      </c>
      <c r="N125" s="699">
        <v>504732910</v>
      </c>
    </row>
    <row r="126" spans="1:14">
      <c r="A126" s="693">
        <v>2019</v>
      </c>
      <c r="B126" s="693" t="s">
        <v>6</v>
      </c>
      <c r="C126" s="699">
        <v>26019774</v>
      </c>
      <c r="D126" s="699">
        <v>17525</v>
      </c>
      <c r="E126" s="699">
        <v>26037299</v>
      </c>
      <c r="F126" s="699">
        <v>12608784</v>
      </c>
      <c r="G126" s="699">
        <v>214418</v>
      </c>
      <c r="H126" s="699">
        <v>12823202</v>
      </c>
      <c r="I126" s="699">
        <v>2885429</v>
      </c>
      <c r="J126" s="699">
        <v>20045</v>
      </c>
      <c r="K126" s="699">
        <v>2905474</v>
      </c>
      <c r="L126" s="699">
        <v>312093</v>
      </c>
      <c r="M126" s="699">
        <v>43579643</v>
      </c>
      <c r="N126" s="699">
        <v>42078068</v>
      </c>
    </row>
    <row r="127" spans="1:14">
      <c r="A127" s="693">
        <v>2019</v>
      </c>
      <c r="B127" s="693" t="s">
        <v>7</v>
      </c>
      <c r="C127" s="699">
        <v>24018018</v>
      </c>
      <c r="D127" s="699">
        <v>-2070602</v>
      </c>
      <c r="E127" s="699">
        <v>21947416</v>
      </c>
      <c r="F127" s="699">
        <v>12319587</v>
      </c>
      <c r="G127" s="699">
        <v>-1121729</v>
      </c>
      <c r="H127" s="699">
        <v>11197858</v>
      </c>
      <c r="I127" s="699">
        <v>2924728</v>
      </c>
      <c r="J127" s="699">
        <v>-99487</v>
      </c>
      <c r="K127" s="699">
        <v>2825241</v>
      </c>
      <c r="L127" s="699">
        <v>312863</v>
      </c>
      <c r="M127" s="699">
        <v>37784953</v>
      </c>
      <c r="N127" s="699">
        <v>36283378</v>
      </c>
    </row>
    <row r="128" spans="1:14">
      <c r="A128" s="693">
        <v>2019</v>
      </c>
      <c r="B128" s="693" t="s">
        <v>8</v>
      </c>
      <c r="C128" s="699">
        <v>20986461</v>
      </c>
      <c r="D128" s="699">
        <v>1138579</v>
      </c>
      <c r="E128" s="699">
        <v>22125040</v>
      </c>
      <c r="F128" s="699">
        <v>11848088</v>
      </c>
      <c r="G128" s="699">
        <v>118567</v>
      </c>
      <c r="H128" s="699">
        <v>11966655</v>
      </c>
      <c r="I128" s="699">
        <v>2926278</v>
      </c>
      <c r="J128" s="699">
        <v>39318</v>
      </c>
      <c r="K128" s="699">
        <v>2965596</v>
      </c>
      <c r="L128" s="699">
        <v>313635</v>
      </c>
      <c r="M128" s="699">
        <v>38872501</v>
      </c>
      <c r="N128" s="699">
        <v>37370926</v>
      </c>
    </row>
    <row r="129" spans="1:14">
      <c r="A129" s="693">
        <v>2019</v>
      </c>
      <c r="B129" s="693" t="s">
        <v>9</v>
      </c>
      <c r="C129" s="699">
        <v>19982321</v>
      </c>
      <c r="D129" s="699">
        <v>590387</v>
      </c>
      <c r="E129" s="699">
        <v>20572708</v>
      </c>
      <c r="F129" s="699">
        <v>11906041</v>
      </c>
      <c r="G129" s="699">
        <v>160507</v>
      </c>
      <c r="H129" s="699">
        <v>12066548</v>
      </c>
      <c r="I129" s="699">
        <v>3028896</v>
      </c>
      <c r="J129" s="699">
        <v>57426</v>
      </c>
      <c r="K129" s="699">
        <v>3086322</v>
      </c>
      <c r="L129" s="699">
        <v>314408</v>
      </c>
      <c r="M129" s="699">
        <v>37541561</v>
      </c>
      <c r="N129" s="699">
        <v>36039986</v>
      </c>
    </row>
    <row r="130" spans="1:14">
      <c r="A130" s="693">
        <v>2019</v>
      </c>
      <c r="B130" s="693" t="s">
        <v>10</v>
      </c>
      <c r="C130" s="699">
        <v>22243563</v>
      </c>
      <c r="D130" s="699">
        <v>3311522</v>
      </c>
      <c r="E130" s="699">
        <v>25555085</v>
      </c>
      <c r="F130" s="699">
        <v>13041668</v>
      </c>
      <c r="G130" s="699">
        <v>1648122</v>
      </c>
      <c r="H130" s="699">
        <v>14689790</v>
      </c>
      <c r="I130" s="699">
        <v>3283464</v>
      </c>
      <c r="J130" s="699">
        <v>329062</v>
      </c>
      <c r="K130" s="699">
        <v>3612526</v>
      </c>
      <c r="L130" s="699">
        <v>315184</v>
      </c>
      <c r="M130" s="699">
        <v>45674160</v>
      </c>
      <c r="N130" s="699">
        <v>44172585</v>
      </c>
    </row>
    <row r="131" spans="1:14">
      <c r="A131" s="693">
        <v>2019</v>
      </c>
      <c r="B131" s="693" t="s">
        <v>11</v>
      </c>
      <c r="C131" s="699">
        <v>28507689</v>
      </c>
      <c r="D131" s="699">
        <v>1209210</v>
      </c>
      <c r="E131" s="699">
        <v>29716899</v>
      </c>
      <c r="F131" s="699">
        <v>14325622</v>
      </c>
      <c r="G131" s="699">
        <v>356107</v>
      </c>
      <c r="H131" s="699">
        <v>14681729</v>
      </c>
      <c r="I131" s="699">
        <v>4181162</v>
      </c>
      <c r="J131" s="699">
        <v>34424</v>
      </c>
      <c r="K131" s="699">
        <v>4215586</v>
      </c>
      <c r="L131" s="699">
        <v>315961</v>
      </c>
      <c r="M131" s="699">
        <v>50431750</v>
      </c>
      <c r="N131" s="699">
        <v>48930175</v>
      </c>
    </row>
    <row r="132" spans="1:14">
      <c r="A132" s="693">
        <v>2019</v>
      </c>
      <c r="B132" s="693" t="s">
        <v>12</v>
      </c>
      <c r="C132" s="699">
        <v>32393518</v>
      </c>
      <c r="D132" s="699">
        <v>508999</v>
      </c>
      <c r="E132" s="699">
        <v>32902517</v>
      </c>
      <c r="F132" s="699">
        <v>14812414</v>
      </c>
      <c r="G132" s="699">
        <v>344502</v>
      </c>
      <c r="H132" s="699">
        <v>15156916</v>
      </c>
      <c r="I132" s="699">
        <v>4169780</v>
      </c>
      <c r="J132" s="699">
        <v>-149547</v>
      </c>
      <c r="K132" s="699">
        <v>4020233</v>
      </c>
      <c r="L132" s="699">
        <v>316740</v>
      </c>
      <c r="M132" s="699">
        <v>53897981</v>
      </c>
      <c r="N132" s="699">
        <v>52396406</v>
      </c>
    </row>
    <row r="133" spans="1:14">
      <c r="A133" s="693">
        <v>2019</v>
      </c>
      <c r="B133" s="693" t="s">
        <v>13</v>
      </c>
      <c r="C133" s="699">
        <v>33181418</v>
      </c>
      <c r="D133" s="699">
        <v>-229415</v>
      </c>
      <c r="E133" s="699">
        <v>32952003</v>
      </c>
      <c r="F133" s="699">
        <v>15149801</v>
      </c>
      <c r="G133" s="699">
        <v>-36180</v>
      </c>
      <c r="H133" s="699">
        <v>15113621</v>
      </c>
      <c r="I133" s="699">
        <v>4160358</v>
      </c>
      <c r="J133" s="699">
        <v>-7730</v>
      </c>
      <c r="K133" s="699">
        <v>4152628</v>
      </c>
      <c r="L133" s="699">
        <v>317521</v>
      </c>
      <c r="M133" s="699">
        <v>54037348</v>
      </c>
      <c r="N133" s="699">
        <v>52535773</v>
      </c>
    </row>
    <row r="134" spans="1:14">
      <c r="A134" s="693">
        <v>2019</v>
      </c>
      <c r="B134" s="693" t="s">
        <v>14</v>
      </c>
      <c r="C134" s="699">
        <v>31213281</v>
      </c>
      <c r="D134" s="699">
        <v>-2560821</v>
      </c>
      <c r="E134" s="699">
        <v>28652460</v>
      </c>
      <c r="F134" s="699">
        <v>14967921</v>
      </c>
      <c r="G134" s="699">
        <v>-920372</v>
      </c>
      <c r="H134" s="699">
        <v>14047549</v>
      </c>
      <c r="I134" s="699">
        <v>4406047</v>
      </c>
      <c r="J134" s="699">
        <v>64040</v>
      </c>
      <c r="K134" s="699">
        <v>4470087</v>
      </c>
      <c r="L134" s="699">
        <v>318304</v>
      </c>
      <c r="M134" s="699">
        <v>48989975</v>
      </c>
      <c r="N134" s="699">
        <v>47488400</v>
      </c>
    </row>
    <row r="135" spans="1:14">
      <c r="A135" s="693">
        <v>2019</v>
      </c>
      <c r="B135" s="693" t="s">
        <v>15</v>
      </c>
      <c r="C135" s="699">
        <v>25823688</v>
      </c>
      <c r="D135" s="699">
        <v>-1378814</v>
      </c>
      <c r="E135" s="699">
        <v>24444874</v>
      </c>
      <c r="F135" s="699">
        <v>13696212</v>
      </c>
      <c r="G135" s="699">
        <v>-31726</v>
      </c>
      <c r="H135" s="699">
        <v>13664486</v>
      </c>
      <c r="I135" s="699">
        <v>3286965</v>
      </c>
      <c r="J135" s="699">
        <v>-206586</v>
      </c>
      <c r="K135" s="699">
        <v>3080379</v>
      </c>
      <c r="L135" s="699">
        <v>319089</v>
      </c>
      <c r="M135" s="699">
        <v>43010403</v>
      </c>
      <c r="N135" s="699">
        <v>41508828</v>
      </c>
    </row>
    <row r="136" spans="1:14">
      <c r="A136" s="693">
        <v>2019</v>
      </c>
      <c r="B136" s="693" t="s">
        <v>16</v>
      </c>
      <c r="C136" s="699">
        <v>20855532</v>
      </c>
      <c r="D136" s="699">
        <v>-846293</v>
      </c>
      <c r="E136" s="699">
        <v>20009239</v>
      </c>
      <c r="F136" s="699">
        <v>12934028</v>
      </c>
      <c r="G136" s="699">
        <v>-465595</v>
      </c>
      <c r="H136" s="699">
        <v>12468433</v>
      </c>
      <c r="I136" s="699">
        <v>2940144</v>
      </c>
      <c r="J136" s="699">
        <v>-63587</v>
      </c>
      <c r="K136" s="699">
        <v>2876557</v>
      </c>
      <c r="L136" s="699">
        <v>319876</v>
      </c>
      <c r="M136" s="699">
        <v>37175680</v>
      </c>
      <c r="N136" s="699">
        <v>35674105</v>
      </c>
    </row>
    <row r="137" spans="1:14">
      <c r="A137" s="693">
        <v>2019</v>
      </c>
      <c r="B137" s="693" t="s">
        <v>17</v>
      </c>
      <c r="C137" s="699">
        <v>22301869</v>
      </c>
      <c r="D137" s="699">
        <v>806622</v>
      </c>
      <c r="E137" s="699">
        <v>23108491</v>
      </c>
      <c r="F137" s="699">
        <v>12348177</v>
      </c>
      <c r="G137" s="699">
        <v>509392</v>
      </c>
      <c r="H137" s="699">
        <v>12857569</v>
      </c>
      <c r="I137" s="699">
        <v>2857373</v>
      </c>
      <c r="J137" s="699">
        <v>52132</v>
      </c>
      <c r="K137" s="699">
        <v>2909505</v>
      </c>
      <c r="L137" s="699">
        <v>320665</v>
      </c>
      <c r="M137" s="699">
        <v>40697805</v>
      </c>
      <c r="N137" s="699">
        <v>39196230</v>
      </c>
    </row>
    <row r="138" spans="1:14">
      <c r="A138" s="693">
        <v>2019</v>
      </c>
      <c r="B138" s="695" t="s">
        <v>184</v>
      </c>
      <c r="C138" s="699">
        <v>307527132</v>
      </c>
      <c r="D138" s="699">
        <v>496899</v>
      </c>
      <c r="E138" s="699">
        <v>308024031</v>
      </c>
      <c r="F138" s="699">
        <v>159958343</v>
      </c>
      <c r="G138" s="699">
        <v>776013</v>
      </c>
      <c r="H138" s="699">
        <v>160734356</v>
      </c>
      <c r="I138" s="699">
        <v>41050624</v>
      </c>
      <c r="J138" s="699">
        <v>69510</v>
      </c>
      <c r="K138" s="699">
        <v>41120134</v>
      </c>
      <c r="L138" s="699">
        <v>3796339</v>
      </c>
      <c r="M138" s="699">
        <v>531693760</v>
      </c>
      <c r="N138" s="699">
        <v>513674860</v>
      </c>
    </row>
    <row r="139" spans="1:14">
      <c r="A139" s="693">
        <v>2020</v>
      </c>
      <c r="B139" s="693" t="s">
        <v>6</v>
      </c>
      <c r="C139" s="699">
        <v>26563685</v>
      </c>
      <c r="D139" s="699">
        <v>21615</v>
      </c>
      <c r="E139" s="699">
        <v>26585300</v>
      </c>
      <c r="F139" s="699">
        <v>12830116</v>
      </c>
      <c r="G139" s="699">
        <v>33675</v>
      </c>
      <c r="H139" s="699">
        <v>12863791</v>
      </c>
      <c r="I139" s="699">
        <v>2889020</v>
      </c>
      <c r="J139" s="699">
        <v>13911</v>
      </c>
      <c r="K139" s="699">
        <v>2902931</v>
      </c>
      <c r="L139" s="699">
        <v>321456</v>
      </c>
      <c r="M139" s="699">
        <v>44259468</v>
      </c>
      <c r="N139" s="699">
        <v>42673478</v>
      </c>
    </row>
    <row r="140" spans="1:14">
      <c r="A140" s="693">
        <v>2020</v>
      </c>
      <c r="B140" s="693" t="s">
        <v>7</v>
      </c>
      <c r="C140" s="699">
        <v>24514065</v>
      </c>
      <c r="D140" s="699">
        <v>-2102160</v>
      </c>
      <c r="E140" s="699">
        <v>22411905</v>
      </c>
      <c r="F140" s="699">
        <v>12346912</v>
      </c>
      <c r="G140" s="699">
        <v>-938160</v>
      </c>
      <c r="H140" s="699">
        <v>11408752</v>
      </c>
      <c r="I140" s="699">
        <v>2933617</v>
      </c>
      <c r="J140" s="699">
        <v>-94364</v>
      </c>
      <c r="K140" s="699">
        <v>2839253</v>
      </c>
      <c r="L140" s="699">
        <v>322249</v>
      </c>
      <c r="M140" s="699">
        <v>38568149</v>
      </c>
      <c r="N140" s="699">
        <v>36982159</v>
      </c>
    </row>
    <row r="141" spans="1:14">
      <c r="A141" s="693">
        <v>2020</v>
      </c>
      <c r="B141" s="693" t="s">
        <v>8</v>
      </c>
      <c r="C141" s="699">
        <v>21415009</v>
      </c>
      <c r="D141" s="699">
        <v>1161239</v>
      </c>
      <c r="E141" s="699">
        <v>22576248</v>
      </c>
      <c r="F141" s="699">
        <v>12056486</v>
      </c>
      <c r="G141" s="699">
        <v>97239</v>
      </c>
      <c r="H141" s="699">
        <v>12153725</v>
      </c>
      <c r="I141" s="699">
        <v>2929925</v>
      </c>
      <c r="J141" s="699">
        <v>39470</v>
      </c>
      <c r="K141" s="699">
        <v>2969395</v>
      </c>
      <c r="L141" s="699">
        <v>323044</v>
      </c>
      <c r="M141" s="699">
        <v>39608402</v>
      </c>
      <c r="N141" s="699">
        <v>38022412</v>
      </c>
    </row>
    <row r="142" spans="1:14">
      <c r="A142" s="693">
        <v>2020</v>
      </c>
      <c r="B142" s="693" t="s">
        <v>9</v>
      </c>
      <c r="C142" s="699">
        <v>20384180</v>
      </c>
      <c r="D142" s="699">
        <v>593885</v>
      </c>
      <c r="E142" s="699">
        <v>20978065</v>
      </c>
      <c r="F142" s="699">
        <v>12117556</v>
      </c>
      <c r="G142" s="699">
        <v>146332</v>
      </c>
      <c r="H142" s="699">
        <v>12263888</v>
      </c>
      <c r="I142" s="699">
        <v>3032660</v>
      </c>
      <c r="J142" s="699">
        <v>58366</v>
      </c>
      <c r="K142" s="699">
        <v>3091026</v>
      </c>
      <c r="L142" s="699">
        <v>323840</v>
      </c>
      <c r="M142" s="699">
        <v>38242809</v>
      </c>
      <c r="N142" s="699">
        <v>36656819</v>
      </c>
    </row>
    <row r="143" spans="1:14">
      <c r="A143" s="693">
        <v>2020</v>
      </c>
      <c r="B143" s="693" t="s">
        <v>10</v>
      </c>
      <c r="C143" s="699">
        <v>22696111</v>
      </c>
      <c r="D143" s="699">
        <v>3356996</v>
      </c>
      <c r="E143" s="699">
        <v>26053107</v>
      </c>
      <c r="F143" s="699">
        <v>13272273</v>
      </c>
      <c r="G143" s="699">
        <v>1646518</v>
      </c>
      <c r="H143" s="699">
        <v>14918791</v>
      </c>
      <c r="I143" s="699">
        <v>3287524</v>
      </c>
      <c r="J143" s="699">
        <v>338191</v>
      </c>
      <c r="K143" s="699">
        <v>3625715</v>
      </c>
      <c r="L143" s="699">
        <v>324639</v>
      </c>
      <c r="M143" s="699">
        <v>46508242</v>
      </c>
      <c r="N143" s="699">
        <v>44922252</v>
      </c>
    </row>
    <row r="144" spans="1:14">
      <c r="A144" s="693">
        <v>2020</v>
      </c>
      <c r="B144" s="693" t="s">
        <v>11</v>
      </c>
      <c r="C144" s="699">
        <v>29093992</v>
      </c>
      <c r="D144" s="699">
        <v>1225925</v>
      </c>
      <c r="E144" s="699">
        <v>30319917</v>
      </c>
      <c r="F144" s="699">
        <v>14581484</v>
      </c>
      <c r="G144" s="699">
        <v>346991</v>
      </c>
      <c r="H144" s="699">
        <v>14928475</v>
      </c>
      <c r="I144" s="699">
        <v>4185898</v>
      </c>
      <c r="J144" s="699">
        <v>33865</v>
      </c>
      <c r="K144" s="699">
        <v>4219763</v>
      </c>
      <c r="L144" s="699">
        <v>325440</v>
      </c>
      <c r="M144" s="699">
        <v>51379585</v>
      </c>
      <c r="N144" s="699">
        <v>49793595</v>
      </c>
    </row>
    <row r="145" spans="1:14">
      <c r="A145" s="693">
        <v>2020</v>
      </c>
      <c r="B145" s="693" t="s">
        <v>12</v>
      </c>
      <c r="C145" s="699">
        <v>33060528</v>
      </c>
      <c r="D145" s="699">
        <v>516930</v>
      </c>
      <c r="E145" s="699">
        <v>33577458</v>
      </c>
      <c r="F145" s="699">
        <v>15076578</v>
      </c>
      <c r="G145" s="699">
        <v>354113</v>
      </c>
      <c r="H145" s="699">
        <v>15430691</v>
      </c>
      <c r="I145" s="699">
        <v>4170786</v>
      </c>
      <c r="J145" s="699">
        <v>-158800</v>
      </c>
      <c r="K145" s="699">
        <v>4011986</v>
      </c>
      <c r="L145" s="699">
        <v>326242</v>
      </c>
      <c r="M145" s="699">
        <v>54932367</v>
      </c>
      <c r="N145" s="699">
        <v>53346377</v>
      </c>
    </row>
    <row r="146" spans="1:14">
      <c r="A146" s="693">
        <v>2020</v>
      </c>
      <c r="B146" s="693" t="s">
        <v>13</v>
      </c>
      <c r="C146" s="699">
        <v>33862284</v>
      </c>
      <c r="D146" s="699">
        <v>-232374</v>
      </c>
      <c r="E146" s="699">
        <v>33629910</v>
      </c>
      <c r="F146" s="699">
        <v>15419696</v>
      </c>
      <c r="G146" s="699">
        <v>-32092</v>
      </c>
      <c r="H146" s="699">
        <v>15387604</v>
      </c>
      <c r="I146" s="699">
        <v>4161043</v>
      </c>
      <c r="J146" s="699">
        <v>-7439</v>
      </c>
      <c r="K146" s="699">
        <v>4153604</v>
      </c>
      <c r="L146" s="699">
        <v>327047</v>
      </c>
      <c r="M146" s="699">
        <v>55084155</v>
      </c>
      <c r="N146" s="699">
        <v>53498165</v>
      </c>
    </row>
    <row r="147" spans="1:14">
      <c r="A147" s="693">
        <v>2020</v>
      </c>
      <c r="B147" s="693" t="s">
        <v>14</v>
      </c>
      <c r="C147" s="699">
        <v>31847830</v>
      </c>
      <c r="D147" s="699">
        <v>-2599441</v>
      </c>
      <c r="E147" s="699">
        <v>29248389</v>
      </c>
      <c r="F147" s="699">
        <v>15233754</v>
      </c>
      <c r="G147" s="699">
        <v>-914795</v>
      </c>
      <c r="H147" s="699">
        <v>14318959</v>
      </c>
      <c r="I147" s="699">
        <v>4406874</v>
      </c>
      <c r="J147" s="699">
        <v>73829</v>
      </c>
      <c r="K147" s="699">
        <v>4480703</v>
      </c>
      <c r="L147" s="699">
        <v>327853</v>
      </c>
      <c r="M147" s="699">
        <v>49961894</v>
      </c>
      <c r="N147" s="699">
        <v>48375904</v>
      </c>
    </row>
    <row r="148" spans="1:14">
      <c r="A148" s="693">
        <v>2020</v>
      </c>
      <c r="B148" s="693" t="s">
        <v>15</v>
      </c>
      <c r="C148" s="699">
        <v>26344418</v>
      </c>
      <c r="D148" s="699">
        <v>-1392524</v>
      </c>
      <c r="E148" s="699">
        <v>24951894</v>
      </c>
      <c r="F148" s="699">
        <v>13941237</v>
      </c>
      <c r="G148" s="699">
        <v>17545</v>
      </c>
      <c r="H148" s="699">
        <v>13958782</v>
      </c>
      <c r="I148" s="699">
        <v>3287237</v>
      </c>
      <c r="J148" s="699">
        <v>-213761</v>
      </c>
      <c r="K148" s="699">
        <v>3073476</v>
      </c>
      <c r="L148" s="699">
        <v>328662</v>
      </c>
      <c r="M148" s="699">
        <v>43898804</v>
      </c>
      <c r="N148" s="699">
        <v>42312814</v>
      </c>
    </row>
    <row r="149" spans="1:14">
      <c r="A149" s="693">
        <v>2020</v>
      </c>
      <c r="B149" s="693" t="s">
        <v>16</v>
      </c>
      <c r="C149" s="699">
        <v>21281324</v>
      </c>
      <c r="D149" s="699">
        <v>-864420</v>
      </c>
      <c r="E149" s="699">
        <v>20416904</v>
      </c>
      <c r="F149" s="699">
        <v>13162344</v>
      </c>
      <c r="G149" s="699">
        <v>-479026</v>
      </c>
      <c r="H149" s="699">
        <v>12683318</v>
      </c>
      <c r="I149" s="699">
        <v>2940292</v>
      </c>
      <c r="J149" s="699">
        <v>-66023</v>
      </c>
      <c r="K149" s="699">
        <v>2874269</v>
      </c>
      <c r="L149" s="699">
        <v>329473</v>
      </c>
      <c r="M149" s="699">
        <v>37889954</v>
      </c>
      <c r="N149" s="699">
        <v>36303964</v>
      </c>
    </row>
    <row r="150" spans="1:14">
      <c r="A150" s="693">
        <v>2020</v>
      </c>
      <c r="B150" s="693" t="s">
        <v>17</v>
      </c>
      <c r="C150" s="699">
        <v>22765788</v>
      </c>
      <c r="D150" s="699">
        <v>828703</v>
      </c>
      <c r="E150" s="699">
        <v>23594491</v>
      </c>
      <c r="F150" s="699">
        <v>12567608</v>
      </c>
      <c r="G150" s="699">
        <v>512319</v>
      </c>
      <c r="H150" s="699">
        <v>13079927</v>
      </c>
      <c r="I150" s="699">
        <v>2857544</v>
      </c>
      <c r="J150" s="699">
        <v>52277</v>
      </c>
      <c r="K150" s="699">
        <v>2909821</v>
      </c>
      <c r="L150" s="699">
        <v>330285</v>
      </c>
      <c r="M150" s="699">
        <v>41500514</v>
      </c>
      <c r="N150" s="699">
        <v>39914524</v>
      </c>
    </row>
    <row r="151" spans="1:14">
      <c r="A151" s="693">
        <v>2020</v>
      </c>
      <c r="B151" s="695" t="s">
        <v>184</v>
      </c>
      <c r="C151" s="699">
        <v>313829214</v>
      </c>
      <c r="D151" s="699">
        <v>514374</v>
      </c>
      <c r="E151" s="699">
        <v>314343588</v>
      </c>
      <c r="F151" s="699">
        <v>162606044</v>
      </c>
      <c r="G151" s="699">
        <v>790659</v>
      </c>
      <c r="H151" s="699">
        <v>163396703</v>
      </c>
      <c r="I151" s="699">
        <v>41082420</v>
      </c>
      <c r="J151" s="699">
        <v>69522</v>
      </c>
      <c r="K151" s="699">
        <v>41151942</v>
      </c>
      <c r="L151" s="699">
        <v>3910230</v>
      </c>
      <c r="M151" s="699">
        <v>541834343</v>
      </c>
      <c r="N151" s="699">
        <v>522802463</v>
      </c>
    </row>
    <row r="152" spans="1:14">
      <c r="C152" s="699"/>
      <c r="D152" s="699"/>
      <c r="E152" s="699"/>
      <c r="F152" s="699"/>
      <c r="G152" s="699"/>
      <c r="H152" s="699"/>
      <c r="I152" s="699"/>
      <c r="J152" s="699"/>
      <c r="K152" s="699"/>
      <c r="L152" s="699"/>
      <c r="M152" s="699"/>
    </row>
    <row r="153" spans="1:14">
      <c r="A153" s="700"/>
      <c r="B153" s="701"/>
      <c r="C153" s="699"/>
      <c r="D153" s="699"/>
      <c r="E153" s="699"/>
      <c r="F153" s="699"/>
      <c r="G153" s="699"/>
      <c r="H153" s="699"/>
      <c r="I153" s="699"/>
      <c r="J153" s="699"/>
      <c r="K153" s="699"/>
      <c r="L153" s="699"/>
      <c r="M153" s="699"/>
    </row>
    <row r="154" spans="1:14">
      <c r="C154" s="699"/>
      <c r="D154" s="699"/>
      <c r="E154" s="699"/>
      <c r="F154" s="699"/>
      <c r="G154" s="699"/>
      <c r="H154" s="699"/>
      <c r="I154" s="699"/>
      <c r="J154" s="699"/>
      <c r="K154" s="699"/>
      <c r="L154" s="699"/>
      <c r="M154" s="699"/>
    </row>
    <row r="155" spans="1:14">
      <c r="C155" s="699"/>
      <c r="D155" s="699"/>
      <c r="E155" s="699"/>
      <c r="F155" s="699"/>
      <c r="G155" s="699"/>
      <c r="H155" s="699"/>
      <c r="I155" s="699"/>
      <c r="J155" s="699"/>
      <c r="K155" s="699"/>
      <c r="L155" s="699"/>
      <c r="M155" s="699"/>
    </row>
    <row r="156" spans="1:14">
      <c r="C156" s="699"/>
      <c r="D156" s="699"/>
      <c r="E156" s="699"/>
      <c r="F156" s="699"/>
      <c r="G156" s="699"/>
      <c r="H156" s="699"/>
      <c r="I156" s="699"/>
      <c r="J156" s="699"/>
      <c r="K156" s="699"/>
      <c r="L156" s="699"/>
      <c r="M156" s="699"/>
    </row>
    <row r="157" spans="1:14">
      <c r="C157" s="699"/>
      <c r="D157" s="699"/>
      <c r="E157" s="699"/>
      <c r="F157" s="699"/>
      <c r="G157" s="699"/>
      <c r="H157" s="699"/>
      <c r="I157" s="699"/>
      <c r="J157" s="699"/>
      <c r="K157" s="699"/>
      <c r="L157" s="699"/>
      <c r="M157" s="699"/>
    </row>
    <row r="158" spans="1:14">
      <c r="C158" s="699"/>
      <c r="D158" s="699"/>
      <c r="E158" s="699"/>
      <c r="F158" s="699"/>
      <c r="G158" s="699"/>
      <c r="H158" s="699"/>
      <c r="I158" s="699"/>
      <c r="J158" s="699"/>
      <c r="K158" s="699"/>
      <c r="L158" s="699"/>
      <c r="M158" s="699"/>
    </row>
    <row r="159" spans="1:14">
      <c r="C159" s="699"/>
      <c r="D159" s="699"/>
      <c r="E159" s="699"/>
      <c r="F159" s="699"/>
      <c r="G159" s="699"/>
      <c r="H159" s="699"/>
      <c r="I159" s="699"/>
      <c r="J159" s="699"/>
      <c r="K159" s="699"/>
      <c r="L159" s="699"/>
      <c r="M159" s="699"/>
    </row>
    <row r="160" spans="1:14">
      <c r="C160" s="699"/>
      <c r="D160" s="699"/>
      <c r="E160" s="699"/>
      <c r="F160" s="699"/>
      <c r="G160" s="699"/>
      <c r="H160" s="699"/>
      <c r="I160" s="699"/>
      <c r="J160" s="699"/>
      <c r="K160" s="699"/>
      <c r="L160" s="699"/>
      <c r="M160" s="699"/>
    </row>
    <row r="161" spans="2:13">
      <c r="C161" s="699"/>
      <c r="D161" s="699"/>
      <c r="E161" s="699"/>
      <c r="F161" s="699"/>
      <c r="G161" s="699"/>
      <c r="H161" s="699"/>
      <c r="I161" s="699"/>
      <c r="J161" s="699"/>
      <c r="K161" s="699"/>
      <c r="L161" s="699"/>
      <c r="M161" s="699"/>
    </row>
    <row r="162" spans="2:13">
      <c r="C162" s="699"/>
      <c r="D162" s="699"/>
      <c r="E162" s="699"/>
      <c r="F162" s="699"/>
      <c r="G162" s="699"/>
      <c r="H162" s="699"/>
      <c r="I162" s="699"/>
      <c r="J162" s="699"/>
      <c r="K162" s="699"/>
      <c r="L162" s="699"/>
      <c r="M162" s="699"/>
    </row>
    <row r="163" spans="2:13">
      <c r="C163" s="699"/>
      <c r="D163" s="699"/>
      <c r="E163" s="699"/>
      <c r="F163" s="699"/>
      <c r="G163" s="699"/>
      <c r="H163" s="699"/>
      <c r="I163" s="699"/>
      <c r="J163" s="699"/>
      <c r="K163" s="699"/>
      <c r="L163" s="699"/>
      <c r="M163" s="699"/>
    </row>
    <row r="164" spans="2:13">
      <c r="C164" s="699"/>
      <c r="D164" s="699"/>
      <c r="E164" s="699"/>
      <c r="F164" s="699"/>
      <c r="G164" s="699"/>
      <c r="H164" s="699"/>
      <c r="I164" s="699"/>
      <c r="J164" s="699"/>
      <c r="K164" s="699"/>
      <c r="L164" s="699"/>
      <c r="M164" s="699"/>
    </row>
    <row r="165" spans="2:13">
      <c r="B165" s="695"/>
      <c r="C165" s="699"/>
      <c r="D165" s="699"/>
      <c r="E165" s="699"/>
      <c r="F165" s="699"/>
      <c r="G165" s="699"/>
      <c r="H165" s="699"/>
      <c r="I165" s="699"/>
      <c r="J165" s="699"/>
      <c r="K165" s="699"/>
      <c r="L165" s="699"/>
      <c r="M165" s="699"/>
    </row>
    <row r="166" spans="2:13">
      <c r="C166" s="699"/>
      <c r="D166" s="699"/>
      <c r="E166" s="699"/>
      <c r="F166" s="699"/>
      <c r="G166" s="699"/>
      <c r="H166" s="699"/>
      <c r="I166" s="699"/>
      <c r="J166" s="699"/>
      <c r="K166" s="699"/>
      <c r="L166" s="699"/>
      <c r="M166" s="699"/>
    </row>
    <row r="167" spans="2:13">
      <c r="C167" s="699"/>
      <c r="D167" s="699"/>
      <c r="E167" s="699"/>
      <c r="F167" s="699"/>
      <c r="G167" s="699"/>
      <c r="H167" s="699"/>
      <c r="I167" s="699"/>
      <c r="J167" s="699"/>
      <c r="K167" s="699"/>
      <c r="L167" s="699"/>
      <c r="M167" s="699"/>
    </row>
    <row r="168" spans="2:13">
      <c r="C168" s="699"/>
      <c r="D168" s="699"/>
      <c r="E168" s="699"/>
      <c r="F168" s="699"/>
      <c r="G168" s="699"/>
      <c r="H168" s="699"/>
      <c r="I168" s="699"/>
      <c r="J168" s="699"/>
      <c r="K168" s="699"/>
      <c r="L168" s="699"/>
      <c r="M168" s="699"/>
    </row>
    <row r="169" spans="2:13">
      <c r="C169" s="699"/>
      <c r="D169" s="699"/>
      <c r="E169" s="699"/>
      <c r="F169" s="699"/>
      <c r="G169" s="699"/>
      <c r="H169" s="699"/>
      <c r="I169" s="699"/>
      <c r="J169" s="699"/>
      <c r="K169" s="699"/>
      <c r="L169" s="699"/>
      <c r="M169" s="699"/>
    </row>
    <row r="170" spans="2:13">
      <c r="C170" s="699"/>
      <c r="D170" s="699"/>
      <c r="E170" s="699"/>
      <c r="F170" s="699"/>
      <c r="G170" s="699"/>
      <c r="H170" s="699"/>
      <c r="I170" s="699"/>
      <c r="J170" s="699"/>
      <c r="K170" s="699"/>
      <c r="L170" s="699"/>
      <c r="M170" s="699"/>
    </row>
    <row r="171" spans="2:13">
      <c r="C171" s="699"/>
      <c r="D171" s="699"/>
      <c r="E171" s="699"/>
      <c r="F171" s="699"/>
      <c r="G171" s="699"/>
      <c r="H171" s="699"/>
      <c r="I171" s="699"/>
      <c r="J171" s="699"/>
      <c r="K171" s="699"/>
      <c r="L171" s="699"/>
      <c r="M171" s="699"/>
    </row>
    <row r="172" spans="2:13">
      <c r="C172" s="699"/>
      <c r="D172" s="699"/>
      <c r="E172" s="699"/>
      <c r="F172" s="699"/>
      <c r="G172" s="699"/>
      <c r="H172" s="699"/>
      <c r="I172" s="699"/>
      <c r="J172" s="699"/>
      <c r="K172" s="699"/>
      <c r="L172" s="699"/>
      <c r="M172" s="699"/>
    </row>
    <row r="173" spans="2:13">
      <c r="C173" s="699"/>
      <c r="D173" s="699"/>
      <c r="E173" s="699"/>
      <c r="F173" s="699"/>
      <c r="G173" s="699"/>
      <c r="H173" s="699"/>
      <c r="I173" s="699"/>
      <c r="J173" s="699"/>
      <c r="K173" s="699"/>
      <c r="L173" s="699"/>
      <c r="M173" s="699"/>
    </row>
    <row r="174" spans="2:13">
      <c r="C174" s="699"/>
      <c r="D174" s="699"/>
      <c r="E174" s="699"/>
      <c r="F174" s="699"/>
      <c r="G174" s="699"/>
      <c r="H174" s="699"/>
      <c r="I174" s="699"/>
      <c r="J174" s="699"/>
      <c r="K174" s="699"/>
      <c r="L174" s="699"/>
      <c r="M174" s="699"/>
    </row>
    <row r="175" spans="2:13">
      <c r="C175" s="699"/>
      <c r="D175" s="699"/>
      <c r="E175" s="699"/>
      <c r="F175" s="699"/>
      <c r="G175" s="699"/>
      <c r="H175" s="699"/>
      <c r="I175" s="699"/>
      <c r="J175" s="699"/>
      <c r="K175" s="699"/>
      <c r="L175" s="699"/>
      <c r="M175" s="699"/>
    </row>
    <row r="176" spans="2:13">
      <c r="C176" s="699"/>
      <c r="D176" s="699"/>
      <c r="E176" s="699"/>
      <c r="F176" s="699"/>
      <c r="G176" s="699"/>
      <c r="H176" s="699"/>
      <c r="I176" s="699"/>
      <c r="J176" s="699"/>
      <c r="K176" s="699"/>
      <c r="L176" s="699"/>
      <c r="M176" s="699"/>
    </row>
    <row r="177" spans="2:13">
      <c r="C177" s="699"/>
      <c r="D177" s="699"/>
      <c r="E177" s="699"/>
      <c r="F177" s="699"/>
      <c r="G177" s="699"/>
      <c r="H177" s="699"/>
      <c r="I177" s="699"/>
      <c r="J177" s="699"/>
      <c r="K177" s="699"/>
      <c r="L177" s="699"/>
      <c r="M177" s="699"/>
    </row>
    <row r="178" spans="2:13">
      <c r="B178" s="695"/>
      <c r="C178" s="699"/>
      <c r="D178" s="699"/>
      <c r="E178" s="699"/>
      <c r="F178" s="699"/>
      <c r="G178" s="699"/>
      <c r="H178" s="699"/>
      <c r="I178" s="699"/>
      <c r="J178" s="699"/>
      <c r="K178" s="699"/>
      <c r="L178" s="699"/>
      <c r="M178" s="699"/>
    </row>
    <row r="179" spans="2:13">
      <c r="C179" s="699"/>
      <c r="D179" s="699"/>
      <c r="E179" s="699"/>
      <c r="F179" s="699"/>
      <c r="G179" s="699"/>
      <c r="H179" s="699"/>
      <c r="I179" s="699"/>
      <c r="J179" s="699"/>
      <c r="K179" s="699"/>
      <c r="L179" s="699"/>
      <c r="M179" s="699"/>
    </row>
    <row r="180" spans="2:13">
      <c r="C180" s="699"/>
      <c r="D180" s="699"/>
      <c r="E180" s="699"/>
      <c r="F180" s="699"/>
      <c r="G180" s="699"/>
      <c r="H180" s="699"/>
      <c r="I180" s="699"/>
      <c r="J180" s="699"/>
      <c r="K180" s="699"/>
      <c r="L180" s="699"/>
      <c r="M180" s="699"/>
    </row>
    <row r="181" spans="2:13">
      <c r="C181" s="699"/>
      <c r="D181" s="699"/>
      <c r="E181" s="699"/>
      <c r="F181" s="699"/>
      <c r="G181" s="699"/>
      <c r="H181" s="699"/>
      <c r="I181" s="699"/>
      <c r="J181" s="699"/>
      <c r="K181" s="699"/>
      <c r="L181" s="699"/>
      <c r="M181" s="699"/>
    </row>
    <row r="182" spans="2:13">
      <c r="C182" s="699"/>
      <c r="D182" s="699"/>
      <c r="E182" s="699"/>
      <c r="F182" s="699"/>
      <c r="G182" s="699"/>
      <c r="H182" s="699"/>
      <c r="I182" s="699"/>
      <c r="J182" s="699"/>
      <c r="K182" s="699"/>
      <c r="L182" s="699"/>
      <c r="M182" s="699"/>
    </row>
    <row r="183" spans="2:13">
      <c r="C183" s="699"/>
      <c r="D183" s="699"/>
      <c r="E183" s="699"/>
      <c r="F183" s="699"/>
      <c r="G183" s="699"/>
      <c r="H183" s="699"/>
      <c r="I183" s="699"/>
      <c r="J183" s="699"/>
      <c r="K183" s="699"/>
      <c r="L183" s="699"/>
      <c r="M183" s="699"/>
    </row>
    <row r="184" spans="2:13">
      <c r="C184" s="699"/>
      <c r="D184" s="699"/>
      <c r="E184" s="699"/>
      <c r="F184" s="699"/>
      <c r="G184" s="699"/>
      <c r="H184" s="699"/>
      <c r="I184" s="699"/>
      <c r="J184" s="699"/>
      <c r="K184" s="699"/>
      <c r="L184" s="699"/>
      <c r="M184" s="699"/>
    </row>
    <row r="185" spans="2:13">
      <c r="C185" s="699"/>
      <c r="D185" s="699"/>
      <c r="E185" s="699"/>
      <c r="F185" s="699"/>
      <c r="G185" s="699"/>
      <c r="H185" s="699"/>
      <c r="I185" s="699"/>
      <c r="J185" s="699"/>
      <c r="K185" s="699"/>
      <c r="L185" s="699"/>
      <c r="M185" s="699"/>
    </row>
    <row r="186" spans="2:13">
      <c r="C186" s="699"/>
      <c r="D186" s="699"/>
      <c r="E186" s="699"/>
      <c r="F186" s="699"/>
      <c r="G186" s="699"/>
      <c r="H186" s="699"/>
      <c r="I186" s="699"/>
      <c r="J186" s="699"/>
      <c r="K186" s="699"/>
      <c r="L186" s="699"/>
      <c r="M186" s="699"/>
    </row>
    <row r="187" spans="2:13">
      <c r="C187" s="699"/>
      <c r="D187" s="699"/>
      <c r="E187" s="699"/>
      <c r="F187" s="699"/>
      <c r="G187" s="699"/>
      <c r="H187" s="699"/>
      <c r="I187" s="699"/>
      <c r="J187" s="699"/>
      <c r="K187" s="699"/>
      <c r="L187" s="699"/>
      <c r="M187" s="699"/>
    </row>
    <row r="188" spans="2:13">
      <c r="C188" s="699"/>
      <c r="D188" s="699"/>
      <c r="E188" s="699"/>
      <c r="F188" s="699"/>
      <c r="G188" s="699"/>
      <c r="H188" s="699"/>
      <c r="I188" s="699"/>
      <c r="J188" s="699"/>
      <c r="K188" s="699"/>
      <c r="L188" s="699"/>
      <c r="M188" s="699"/>
    </row>
    <row r="189" spans="2:13">
      <c r="C189" s="699"/>
      <c r="D189" s="699"/>
      <c r="E189" s="699"/>
      <c r="F189" s="699"/>
      <c r="G189" s="699"/>
      <c r="H189" s="699"/>
      <c r="I189" s="699"/>
      <c r="J189" s="699"/>
      <c r="K189" s="699"/>
      <c r="L189" s="699"/>
      <c r="M189" s="699"/>
    </row>
    <row r="190" spans="2:13">
      <c r="C190" s="699"/>
      <c r="D190" s="699"/>
      <c r="E190" s="699"/>
      <c r="F190" s="699"/>
      <c r="G190" s="699"/>
      <c r="H190" s="699"/>
      <c r="I190" s="699"/>
      <c r="J190" s="699"/>
      <c r="K190" s="699"/>
      <c r="L190" s="699"/>
      <c r="M190" s="699"/>
    </row>
    <row r="191" spans="2:13">
      <c r="B191" s="695"/>
      <c r="C191" s="699"/>
      <c r="D191" s="699"/>
      <c r="E191" s="699"/>
      <c r="F191" s="699"/>
      <c r="G191" s="699"/>
      <c r="H191" s="699"/>
      <c r="I191" s="699"/>
      <c r="J191" s="699"/>
      <c r="K191" s="699"/>
      <c r="L191" s="699"/>
      <c r="M191" s="699"/>
    </row>
    <row r="192" spans="2:13">
      <c r="C192" s="699"/>
      <c r="D192" s="699"/>
      <c r="E192" s="699"/>
      <c r="F192" s="699"/>
      <c r="G192" s="699"/>
      <c r="H192" s="699"/>
      <c r="I192" s="699"/>
      <c r="J192" s="699"/>
      <c r="K192" s="699"/>
      <c r="L192" s="699"/>
      <c r="M192" s="699"/>
    </row>
    <row r="193" spans="2:13">
      <c r="C193" s="699"/>
      <c r="D193" s="699"/>
      <c r="E193" s="699"/>
      <c r="F193" s="699"/>
      <c r="G193" s="699"/>
      <c r="H193" s="699"/>
      <c r="I193" s="699"/>
      <c r="J193" s="699"/>
      <c r="K193" s="699"/>
      <c r="L193" s="699"/>
      <c r="M193" s="699"/>
    </row>
    <row r="194" spans="2:13">
      <c r="C194" s="699"/>
      <c r="D194" s="699"/>
      <c r="E194" s="699"/>
      <c r="F194" s="699"/>
      <c r="G194" s="699"/>
      <c r="H194" s="699"/>
      <c r="I194" s="699"/>
      <c r="J194" s="699"/>
      <c r="K194" s="699"/>
      <c r="L194" s="699"/>
      <c r="M194" s="699"/>
    </row>
    <row r="195" spans="2:13">
      <c r="C195" s="699"/>
      <c r="D195" s="699"/>
      <c r="E195" s="699"/>
      <c r="F195" s="699"/>
      <c r="G195" s="699"/>
      <c r="H195" s="699"/>
      <c r="I195" s="699"/>
      <c r="J195" s="699"/>
      <c r="K195" s="699"/>
      <c r="L195" s="699"/>
      <c r="M195" s="699"/>
    </row>
    <row r="196" spans="2:13">
      <c r="C196" s="699"/>
      <c r="D196" s="699"/>
      <c r="E196" s="699"/>
      <c r="F196" s="699"/>
      <c r="G196" s="699"/>
      <c r="H196" s="699"/>
      <c r="I196" s="699"/>
      <c r="J196" s="699"/>
      <c r="K196" s="699"/>
      <c r="L196" s="699"/>
      <c r="M196" s="699"/>
    </row>
    <row r="197" spans="2:13">
      <c r="C197" s="699"/>
      <c r="D197" s="699"/>
      <c r="E197" s="699"/>
      <c r="F197" s="699"/>
      <c r="G197" s="699"/>
      <c r="H197" s="699"/>
      <c r="I197" s="699"/>
      <c r="J197" s="699"/>
      <c r="K197" s="699"/>
      <c r="L197" s="699"/>
      <c r="M197" s="699"/>
    </row>
    <row r="198" spans="2:13">
      <c r="C198" s="699"/>
      <c r="D198" s="699"/>
      <c r="E198" s="699"/>
      <c r="F198" s="699"/>
      <c r="G198" s="699"/>
      <c r="H198" s="699"/>
      <c r="I198" s="699"/>
      <c r="J198" s="699"/>
      <c r="K198" s="699"/>
      <c r="L198" s="699"/>
      <c r="M198" s="699"/>
    </row>
    <row r="199" spans="2:13">
      <c r="C199" s="699"/>
      <c r="D199" s="699"/>
      <c r="E199" s="699"/>
      <c r="F199" s="699"/>
      <c r="G199" s="699"/>
      <c r="H199" s="699"/>
      <c r="I199" s="699"/>
      <c r="J199" s="699"/>
      <c r="K199" s="699"/>
      <c r="L199" s="699"/>
      <c r="M199" s="699"/>
    </row>
    <row r="200" spans="2:13">
      <c r="C200" s="699"/>
      <c r="D200" s="699"/>
      <c r="E200" s="699"/>
      <c r="F200" s="699"/>
      <c r="G200" s="699"/>
      <c r="H200" s="699"/>
      <c r="I200" s="699"/>
      <c r="J200" s="699"/>
      <c r="K200" s="699"/>
      <c r="L200" s="699"/>
      <c r="M200" s="699"/>
    </row>
    <row r="201" spans="2:13">
      <c r="C201" s="699"/>
      <c r="D201" s="699"/>
      <c r="E201" s="699"/>
      <c r="F201" s="699"/>
      <c r="G201" s="699"/>
      <c r="H201" s="699"/>
      <c r="I201" s="699"/>
      <c r="J201" s="699"/>
      <c r="K201" s="699"/>
      <c r="L201" s="699"/>
      <c r="M201" s="699"/>
    </row>
    <row r="202" spans="2:13">
      <c r="C202" s="699"/>
      <c r="D202" s="699"/>
      <c r="E202" s="699"/>
      <c r="F202" s="699"/>
      <c r="G202" s="699"/>
      <c r="H202" s="699"/>
      <c r="I202" s="699"/>
      <c r="J202" s="699"/>
      <c r="K202" s="699"/>
      <c r="L202" s="699"/>
      <c r="M202" s="699"/>
    </row>
    <row r="203" spans="2:13">
      <c r="C203" s="699"/>
      <c r="D203" s="699"/>
      <c r="E203" s="699"/>
      <c r="F203" s="699"/>
      <c r="G203" s="699"/>
      <c r="H203" s="699"/>
      <c r="I203" s="699"/>
      <c r="J203" s="699"/>
      <c r="K203" s="699"/>
      <c r="L203" s="699"/>
      <c r="M203" s="699"/>
    </row>
    <row r="204" spans="2:13">
      <c r="B204" s="695"/>
      <c r="C204" s="699"/>
      <c r="D204" s="699"/>
      <c r="E204" s="699"/>
      <c r="F204" s="699"/>
      <c r="G204" s="699"/>
      <c r="H204" s="699"/>
      <c r="I204" s="699"/>
      <c r="J204" s="699"/>
      <c r="K204" s="699"/>
      <c r="L204" s="699"/>
      <c r="M204" s="699"/>
    </row>
    <row r="205" spans="2:13">
      <c r="C205" s="699"/>
      <c r="D205" s="699"/>
      <c r="E205" s="699"/>
      <c r="F205" s="699"/>
      <c r="G205" s="699"/>
      <c r="H205" s="699"/>
      <c r="I205" s="699"/>
      <c r="J205" s="699"/>
      <c r="K205" s="699"/>
      <c r="L205" s="699"/>
      <c r="M205" s="699"/>
    </row>
    <row r="206" spans="2:13">
      <c r="C206" s="699"/>
      <c r="D206" s="699"/>
      <c r="E206" s="699"/>
      <c r="F206" s="699"/>
      <c r="G206" s="699"/>
      <c r="H206" s="699"/>
      <c r="I206" s="699"/>
      <c r="J206" s="699"/>
      <c r="K206" s="699"/>
      <c r="L206" s="699"/>
      <c r="M206" s="699"/>
    </row>
    <row r="207" spans="2:13">
      <c r="C207" s="699"/>
      <c r="D207" s="699"/>
      <c r="E207" s="699"/>
      <c r="F207" s="699"/>
      <c r="G207" s="699"/>
      <c r="H207" s="699"/>
      <c r="I207" s="699"/>
      <c r="J207" s="699"/>
      <c r="K207" s="699"/>
      <c r="L207" s="699"/>
      <c r="M207" s="699"/>
    </row>
    <row r="208" spans="2:13">
      <c r="C208" s="699"/>
      <c r="D208" s="699"/>
      <c r="E208" s="699"/>
      <c r="F208" s="699"/>
      <c r="G208" s="699"/>
      <c r="H208" s="699"/>
      <c r="I208" s="699"/>
      <c r="J208" s="699"/>
      <c r="K208" s="699"/>
      <c r="L208" s="699"/>
      <c r="M208" s="699"/>
    </row>
    <row r="209" spans="2:13">
      <c r="C209" s="699"/>
      <c r="D209" s="699"/>
      <c r="E209" s="699"/>
      <c r="F209" s="699"/>
      <c r="G209" s="699"/>
      <c r="H209" s="699"/>
      <c r="I209" s="699"/>
      <c r="J209" s="699"/>
      <c r="K209" s="699"/>
      <c r="L209" s="699"/>
      <c r="M209" s="699"/>
    </row>
    <row r="210" spans="2:13">
      <c r="C210" s="699"/>
      <c r="D210" s="699"/>
      <c r="E210" s="699"/>
      <c r="F210" s="699"/>
      <c r="G210" s="699"/>
      <c r="H210" s="699"/>
      <c r="I210" s="699"/>
      <c r="J210" s="699"/>
      <c r="K210" s="699"/>
      <c r="L210" s="699"/>
      <c r="M210" s="699"/>
    </row>
    <row r="211" spans="2:13">
      <c r="C211" s="699"/>
      <c r="D211" s="699"/>
      <c r="E211" s="699"/>
      <c r="F211" s="699"/>
      <c r="G211" s="699"/>
      <c r="H211" s="699"/>
      <c r="I211" s="699"/>
      <c r="J211" s="699"/>
      <c r="K211" s="699"/>
      <c r="L211" s="699"/>
      <c r="M211" s="699"/>
    </row>
    <row r="212" spans="2:13">
      <c r="C212" s="699"/>
      <c r="D212" s="699"/>
      <c r="E212" s="699"/>
      <c r="F212" s="699"/>
      <c r="G212" s="699"/>
      <c r="H212" s="699"/>
      <c r="I212" s="699"/>
      <c r="J212" s="699"/>
      <c r="K212" s="699"/>
      <c r="L212" s="699"/>
      <c r="M212" s="699"/>
    </row>
    <row r="213" spans="2:13">
      <c r="C213" s="699"/>
      <c r="D213" s="699"/>
      <c r="E213" s="699"/>
      <c r="F213" s="699"/>
      <c r="G213" s="699"/>
      <c r="H213" s="699"/>
      <c r="I213" s="699"/>
      <c r="J213" s="699"/>
      <c r="K213" s="699"/>
      <c r="L213" s="699"/>
      <c r="M213" s="699"/>
    </row>
    <row r="214" spans="2:13">
      <c r="C214" s="699"/>
      <c r="D214" s="699"/>
      <c r="E214" s="699"/>
      <c r="F214" s="699"/>
      <c r="G214" s="699"/>
      <c r="H214" s="699"/>
      <c r="I214" s="699"/>
      <c r="J214" s="699"/>
      <c r="K214" s="699"/>
      <c r="L214" s="699"/>
      <c r="M214" s="699"/>
    </row>
    <row r="215" spans="2:13">
      <c r="C215" s="699"/>
      <c r="D215" s="699"/>
      <c r="E215" s="699"/>
      <c r="F215" s="699"/>
      <c r="G215" s="699"/>
      <c r="H215" s="699"/>
      <c r="I215" s="699"/>
      <c r="J215" s="699"/>
      <c r="K215" s="699"/>
      <c r="L215" s="699"/>
      <c r="M215" s="699"/>
    </row>
    <row r="216" spans="2:13">
      <c r="C216" s="699"/>
      <c r="D216" s="699"/>
      <c r="E216" s="699"/>
      <c r="F216" s="699"/>
      <c r="G216" s="699"/>
      <c r="H216" s="699"/>
      <c r="I216" s="699"/>
      <c r="J216" s="699"/>
      <c r="K216" s="699"/>
      <c r="L216" s="699"/>
      <c r="M216" s="699"/>
    </row>
    <row r="217" spans="2:13">
      <c r="B217" s="695"/>
      <c r="C217" s="699"/>
      <c r="D217" s="699"/>
      <c r="E217" s="699"/>
      <c r="F217" s="699"/>
      <c r="G217" s="699"/>
      <c r="H217" s="699"/>
      <c r="I217" s="699"/>
      <c r="J217" s="699"/>
      <c r="K217" s="699"/>
      <c r="L217" s="699"/>
      <c r="M217" s="699"/>
    </row>
    <row r="218" spans="2:13">
      <c r="C218" s="699"/>
      <c r="D218" s="699"/>
      <c r="E218" s="699"/>
      <c r="F218" s="699"/>
      <c r="G218" s="699"/>
      <c r="H218" s="699"/>
      <c r="I218" s="699"/>
      <c r="J218" s="699"/>
      <c r="K218" s="699"/>
      <c r="L218" s="699"/>
      <c r="M218" s="699"/>
    </row>
    <row r="219" spans="2:13">
      <c r="C219" s="699"/>
      <c r="D219" s="699"/>
      <c r="E219" s="699"/>
      <c r="F219" s="699"/>
      <c r="G219" s="699"/>
      <c r="H219" s="699"/>
      <c r="I219" s="699"/>
      <c r="J219" s="699"/>
      <c r="K219" s="699"/>
      <c r="L219" s="699"/>
      <c r="M219" s="699"/>
    </row>
    <row r="220" spans="2:13">
      <c r="C220" s="699"/>
      <c r="D220" s="699"/>
      <c r="E220" s="699"/>
      <c r="F220" s="699"/>
      <c r="G220" s="699"/>
      <c r="H220" s="699"/>
      <c r="I220" s="699"/>
      <c r="J220" s="699"/>
      <c r="K220" s="699"/>
      <c r="L220" s="699"/>
      <c r="M220" s="699"/>
    </row>
    <row r="221" spans="2:13">
      <c r="C221" s="699"/>
      <c r="D221" s="699"/>
      <c r="E221" s="699"/>
      <c r="F221" s="699"/>
      <c r="G221" s="699"/>
      <c r="H221" s="699"/>
      <c r="I221" s="699"/>
      <c r="J221" s="699"/>
      <c r="K221" s="699"/>
      <c r="L221" s="699"/>
      <c r="M221" s="699"/>
    </row>
    <row r="222" spans="2:13">
      <c r="C222" s="699"/>
      <c r="D222" s="699"/>
      <c r="E222" s="699"/>
      <c r="F222" s="699"/>
      <c r="G222" s="699"/>
      <c r="H222" s="699"/>
      <c r="I222" s="699"/>
      <c r="J222" s="699"/>
      <c r="K222" s="699"/>
      <c r="L222" s="699"/>
      <c r="M222" s="699"/>
    </row>
    <row r="223" spans="2:13">
      <c r="C223" s="699"/>
      <c r="D223" s="699"/>
      <c r="E223" s="699"/>
      <c r="F223" s="699"/>
      <c r="G223" s="699"/>
      <c r="H223" s="699"/>
      <c r="I223" s="699"/>
      <c r="J223" s="699"/>
      <c r="K223" s="699"/>
      <c r="L223" s="699"/>
      <c r="M223" s="699"/>
    </row>
    <row r="224" spans="2:13">
      <c r="C224" s="699"/>
      <c r="D224" s="699"/>
      <c r="E224" s="699"/>
      <c r="F224" s="699"/>
      <c r="G224" s="699"/>
      <c r="H224" s="699"/>
      <c r="I224" s="699"/>
      <c r="J224" s="699"/>
      <c r="K224" s="699"/>
      <c r="L224" s="699"/>
      <c r="M224" s="699"/>
    </row>
    <row r="225" spans="2:13">
      <c r="C225" s="699"/>
      <c r="D225" s="699"/>
      <c r="E225" s="699"/>
      <c r="F225" s="699"/>
      <c r="G225" s="699"/>
      <c r="H225" s="699"/>
      <c r="I225" s="699"/>
      <c r="J225" s="699"/>
      <c r="K225" s="699"/>
      <c r="L225" s="699"/>
      <c r="M225" s="699"/>
    </row>
    <row r="226" spans="2:13">
      <c r="C226" s="699"/>
      <c r="D226" s="699"/>
      <c r="E226" s="699"/>
      <c r="F226" s="699"/>
      <c r="G226" s="699"/>
      <c r="H226" s="699"/>
      <c r="I226" s="699"/>
      <c r="J226" s="699"/>
      <c r="K226" s="699"/>
      <c r="L226" s="699"/>
      <c r="M226" s="699"/>
    </row>
    <row r="227" spans="2:13">
      <c r="C227" s="699"/>
      <c r="D227" s="699"/>
      <c r="E227" s="699"/>
      <c r="F227" s="699"/>
      <c r="G227" s="699"/>
      <c r="H227" s="699"/>
      <c r="I227" s="699"/>
      <c r="J227" s="699"/>
      <c r="K227" s="699"/>
      <c r="L227" s="699"/>
      <c r="M227" s="699"/>
    </row>
    <row r="228" spans="2:13">
      <c r="C228" s="699"/>
      <c r="D228" s="699"/>
      <c r="E228" s="699"/>
      <c r="F228" s="699"/>
      <c r="G228" s="699"/>
      <c r="H228" s="699"/>
      <c r="I228" s="699"/>
      <c r="J228" s="699"/>
      <c r="K228" s="699"/>
      <c r="L228" s="699"/>
      <c r="M228" s="699"/>
    </row>
    <row r="229" spans="2:13">
      <c r="C229" s="699"/>
      <c r="D229" s="699"/>
      <c r="E229" s="699"/>
      <c r="F229" s="699"/>
      <c r="G229" s="699"/>
      <c r="H229" s="699"/>
      <c r="I229" s="699"/>
      <c r="J229" s="699"/>
      <c r="K229" s="699"/>
      <c r="L229" s="699"/>
      <c r="M229" s="699"/>
    </row>
    <row r="230" spans="2:13">
      <c r="B230" s="695"/>
      <c r="C230" s="699"/>
      <c r="D230" s="699"/>
      <c r="E230" s="699"/>
      <c r="F230" s="699"/>
      <c r="G230" s="699"/>
      <c r="H230" s="699"/>
      <c r="I230" s="699"/>
      <c r="J230" s="699"/>
      <c r="K230" s="699"/>
      <c r="L230" s="699"/>
      <c r="M230" s="699"/>
    </row>
    <row r="231" spans="2:13">
      <c r="C231" s="699"/>
      <c r="D231" s="699"/>
      <c r="E231" s="699"/>
      <c r="F231" s="699"/>
      <c r="G231" s="699"/>
      <c r="H231" s="699"/>
      <c r="I231" s="699"/>
      <c r="J231" s="699"/>
      <c r="K231" s="699"/>
      <c r="L231" s="699"/>
      <c r="M231" s="699"/>
    </row>
    <row r="232" spans="2:13">
      <c r="C232" s="699"/>
      <c r="D232" s="699"/>
      <c r="E232" s="699"/>
      <c r="F232" s="699"/>
      <c r="G232" s="699"/>
      <c r="H232" s="699"/>
      <c r="I232" s="699"/>
      <c r="J232" s="699"/>
      <c r="K232" s="699"/>
      <c r="L232" s="699"/>
      <c r="M232" s="699"/>
    </row>
    <row r="233" spans="2:13">
      <c r="C233" s="699"/>
      <c r="D233" s="699"/>
      <c r="E233" s="699"/>
      <c r="F233" s="699"/>
      <c r="G233" s="699"/>
      <c r="H233" s="699"/>
      <c r="I233" s="699"/>
      <c r="J233" s="699"/>
      <c r="K233" s="699"/>
      <c r="L233" s="699"/>
      <c r="M233" s="699"/>
    </row>
    <row r="234" spans="2:13">
      <c r="C234" s="699"/>
      <c r="D234" s="699"/>
      <c r="E234" s="699"/>
      <c r="F234" s="699"/>
      <c r="G234" s="699"/>
      <c r="H234" s="699"/>
      <c r="I234" s="699"/>
      <c r="J234" s="699"/>
      <c r="K234" s="699"/>
      <c r="L234" s="699"/>
      <c r="M234" s="699"/>
    </row>
    <row r="235" spans="2:13">
      <c r="C235" s="699"/>
      <c r="D235" s="699"/>
      <c r="E235" s="699"/>
      <c r="F235" s="699"/>
      <c r="G235" s="699"/>
      <c r="H235" s="699"/>
      <c r="I235" s="699"/>
      <c r="J235" s="699"/>
      <c r="K235" s="699"/>
      <c r="L235" s="699"/>
      <c r="M235" s="699"/>
    </row>
    <row r="236" spans="2:13">
      <c r="C236" s="699"/>
      <c r="D236" s="699"/>
      <c r="E236" s="699"/>
      <c r="F236" s="699"/>
      <c r="G236" s="699"/>
      <c r="H236" s="699"/>
      <c r="I236" s="699"/>
      <c r="J236" s="699"/>
      <c r="K236" s="699"/>
      <c r="L236" s="699"/>
      <c r="M236" s="699"/>
    </row>
    <row r="237" spans="2:13">
      <c r="C237" s="699"/>
      <c r="D237" s="699"/>
      <c r="E237" s="699"/>
      <c r="F237" s="699"/>
      <c r="G237" s="699"/>
      <c r="H237" s="699"/>
      <c r="I237" s="699"/>
      <c r="J237" s="699"/>
      <c r="K237" s="699"/>
      <c r="L237" s="699"/>
      <c r="M237" s="699"/>
    </row>
    <row r="238" spans="2:13">
      <c r="C238" s="699"/>
      <c r="D238" s="699"/>
      <c r="E238" s="699"/>
      <c r="F238" s="699"/>
      <c r="G238" s="699"/>
      <c r="H238" s="699"/>
      <c r="I238" s="699"/>
      <c r="J238" s="699"/>
      <c r="K238" s="699"/>
      <c r="L238" s="699"/>
      <c r="M238" s="699"/>
    </row>
    <row r="239" spans="2:13">
      <c r="C239" s="699"/>
      <c r="D239" s="699"/>
      <c r="E239" s="699"/>
      <c r="F239" s="699"/>
      <c r="G239" s="699"/>
      <c r="H239" s="699"/>
      <c r="I239" s="699"/>
      <c r="J239" s="699"/>
      <c r="K239" s="699"/>
      <c r="L239" s="699"/>
      <c r="M239" s="699"/>
    </row>
    <row r="240" spans="2:13">
      <c r="C240" s="699"/>
      <c r="D240" s="699"/>
      <c r="E240" s="699"/>
      <c r="F240" s="699"/>
      <c r="G240" s="699"/>
      <c r="H240" s="699"/>
      <c r="I240" s="699"/>
      <c r="J240" s="699"/>
      <c r="K240" s="699"/>
      <c r="L240" s="699"/>
      <c r="M240" s="699"/>
    </row>
    <row r="241" spans="2:13">
      <c r="C241" s="699"/>
      <c r="D241" s="699"/>
      <c r="E241" s="699"/>
      <c r="F241" s="699"/>
      <c r="G241" s="699"/>
      <c r="H241" s="699"/>
      <c r="I241" s="699"/>
      <c r="J241" s="699"/>
      <c r="K241" s="699"/>
      <c r="L241" s="699"/>
      <c r="M241" s="699"/>
    </row>
    <row r="242" spans="2:13">
      <c r="C242" s="699"/>
      <c r="D242" s="699"/>
      <c r="E242" s="699"/>
      <c r="F242" s="699"/>
      <c r="G242" s="699"/>
      <c r="H242" s="699"/>
      <c r="I242" s="699"/>
      <c r="J242" s="699"/>
      <c r="K242" s="699"/>
      <c r="L242" s="699"/>
      <c r="M242" s="699"/>
    </row>
    <row r="243" spans="2:13">
      <c r="B243" s="695"/>
      <c r="C243" s="699"/>
      <c r="D243" s="699"/>
      <c r="E243" s="699"/>
      <c r="F243" s="699"/>
      <c r="G243" s="699"/>
      <c r="H243" s="699"/>
      <c r="I243" s="699"/>
      <c r="J243" s="699"/>
      <c r="K243" s="699"/>
      <c r="L243" s="699"/>
      <c r="M243" s="699"/>
    </row>
    <row r="244" spans="2:13">
      <c r="C244" s="699"/>
      <c r="D244" s="699"/>
      <c r="E244" s="699"/>
      <c r="F244" s="699"/>
      <c r="G244" s="699"/>
      <c r="H244" s="699"/>
      <c r="I244" s="699"/>
      <c r="J244" s="699"/>
      <c r="K244" s="699"/>
      <c r="L244" s="699"/>
      <c r="M244" s="699"/>
    </row>
    <row r="245" spans="2:13">
      <c r="C245" s="699"/>
      <c r="D245" s="699"/>
      <c r="E245" s="699"/>
      <c r="F245" s="699"/>
      <c r="G245" s="699"/>
      <c r="H245" s="699"/>
      <c r="I245" s="699"/>
      <c r="J245" s="699"/>
      <c r="K245" s="699"/>
      <c r="L245" s="699"/>
      <c r="M245" s="699"/>
    </row>
    <row r="246" spans="2:13">
      <c r="C246" s="699"/>
      <c r="D246" s="699"/>
      <c r="E246" s="699"/>
      <c r="F246" s="699"/>
      <c r="G246" s="699"/>
      <c r="H246" s="699"/>
      <c r="I246" s="699"/>
      <c r="J246" s="699"/>
      <c r="K246" s="699"/>
      <c r="L246" s="699"/>
      <c r="M246" s="699"/>
    </row>
    <row r="247" spans="2:13">
      <c r="C247" s="699"/>
      <c r="D247" s="699"/>
      <c r="E247" s="699"/>
      <c r="F247" s="699"/>
      <c r="G247" s="699"/>
      <c r="H247" s="699"/>
      <c r="I247" s="699"/>
      <c r="J247" s="699"/>
      <c r="K247" s="699"/>
      <c r="L247" s="699"/>
      <c r="M247" s="699"/>
    </row>
    <row r="248" spans="2:13">
      <c r="C248" s="699"/>
      <c r="D248" s="699"/>
      <c r="E248" s="699"/>
      <c r="F248" s="699"/>
      <c r="G248" s="699"/>
      <c r="H248" s="699"/>
      <c r="I248" s="699"/>
      <c r="J248" s="699"/>
      <c r="K248" s="699"/>
      <c r="L248" s="699"/>
      <c r="M248" s="699"/>
    </row>
    <row r="249" spans="2:13">
      <c r="C249" s="699"/>
      <c r="D249" s="699"/>
      <c r="E249" s="699"/>
      <c r="F249" s="699"/>
      <c r="G249" s="699"/>
      <c r="H249" s="699"/>
      <c r="I249" s="699"/>
      <c r="J249" s="699"/>
      <c r="K249" s="699"/>
      <c r="L249" s="699"/>
      <c r="M249" s="699"/>
    </row>
    <row r="250" spans="2:13">
      <c r="C250" s="699"/>
      <c r="D250" s="699"/>
      <c r="E250" s="699"/>
      <c r="F250" s="699"/>
      <c r="G250" s="699"/>
      <c r="H250" s="699"/>
      <c r="I250" s="699"/>
      <c r="J250" s="699"/>
      <c r="K250" s="699"/>
      <c r="L250" s="699"/>
      <c r="M250" s="699"/>
    </row>
    <row r="251" spans="2:13">
      <c r="C251" s="699"/>
      <c r="D251" s="699"/>
      <c r="E251" s="699"/>
      <c r="F251" s="699"/>
      <c r="G251" s="699"/>
      <c r="H251" s="699"/>
      <c r="I251" s="699"/>
      <c r="J251" s="699"/>
      <c r="K251" s="699"/>
      <c r="L251" s="699"/>
      <c r="M251" s="699"/>
    </row>
    <row r="252" spans="2:13">
      <c r="C252" s="699"/>
      <c r="D252" s="699"/>
      <c r="E252" s="699"/>
      <c r="F252" s="699"/>
      <c r="G252" s="699"/>
      <c r="H252" s="699"/>
      <c r="I252" s="699"/>
      <c r="J252" s="699"/>
      <c r="K252" s="699"/>
      <c r="L252" s="699"/>
      <c r="M252" s="699"/>
    </row>
    <row r="253" spans="2:13">
      <c r="C253" s="699"/>
      <c r="D253" s="699"/>
      <c r="E253" s="699"/>
      <c r="F253" s="699"/>
      <c r="G253" s="699"/>
      <c r="H253" s="699"/>
      <c r="I253" s="699"/>
      <c r="J253" s="699"/>
      <c r="K253" s="699"/>
      <c r="L253" s="699"/>
      <c r="M253" s="699"/>
    </row>
    <row r="254" spans="2:13">
      <c r="C254" s="699"/>
      <c r="D254" s="699"/>
      <c r="E254" s="699"/>
      <c r="F254" s="699"/>
      <c r="G254" s="699"/>
      <c r="H254" s="699"/>
      <c r="I254" s="699"/>
      <c r="J254" s="699"/>
      <c r="K254" s="699"/>
      <c r="L254" s="699"/>
      <c r="M254" s="699"/>
    </row>
    <row r="255" spans="2:13">
      <c r="C255" s="699"/>
      <c r="D255" s="699"/>
      <c r="E255" s="699"/>
      <c r="F255" s="699"/>
      <c r="G255" s="699"/>
      <c r="H255" s="699"/>
      <c r="I255" s="699"/>
      <c r="J255" s="699"/>
      <c r="K255" s="699"/>
      <c r="L255" s="699"/>
      <c r="M255" s="699"/>
    </row>
    <row r="256" spans="2:13">
      <c r="B256" s="695"/>
      <c r="C256" s="699"/>
      <c r="D256" s="699"/>
      <c r="E256" s="699"/>
      <c r="F256" s="699"/>
      <c r="G256" s="699"/>
      <c r="H256" s="699"/>
      <c r="I256" s="699"/>
      <c r="J256" s="699"/>
      <c r="K256" s="699"/>
      <c r="L256" s="699"/>
      <c r="M256" s="699"/>
    </row>
    <row r="257" spans="2:13">
      <c r="C257" s="699"/>
      <c r="D257" s="699"/>
      <c r="E257" s="699"/>
      <c r="F257" s="699"/>
      <c r="G257" s="699"/>
      <c r="H257" s="699"/>
      <c r="I257" s="699"/>
      <c r="J257" s="699"/>
      <c r="K257" s="699"/>
      <c r="L257" s="699"/>
      <c r="M257" s="699"/>
    </row>
    <row r="258" spans="2:13">
      <c r="C258" s="699"/>
      <c r="D258" s="699"/>
      <c r="E258" s="699"/>
      <c r="F258" s="699"/>
      <c r="G258" s="699"/>
      <c r="H258" s="699"/>
      <c r="I258" s="699"/>
      <c r="J258" s="699"/>
      <c r="K258" s="699"/>
      <c r="L258" s="699"/>
      <c r="M258" s="699"/>
    </row>
    <row r="259" spans="2:13">
      <c r="C259" s="699"/>
      <c r="D259" s="699"/>
      <c r="E259" s="699"/>
      <c r="F259" s="699"/>
      <c r="G259" s="699"/>
      <c r="H259" s="699"/>
      <c r="I259" s="699"/>
      <c r="J259" s="699"/>
      <c r="K259" s="699"/>
      <c r="L259" s="699"/>
      <c r="M259" s="699"/>
    </row>
    <row r="260" spans="2:13">
      <c r="C260" s="699"/>
      <c r="D260" s="699"/>
      <c r="E260" s="699"/>
      <c r="F260" s="699"/>
      <c r="G260" s="699"/>
      <c r="H260" s="699"/>
      <c r="I260" s="699"/>
      <c r="J260" s="699"/>
      <c r="K260" s="699"/>
      <c r="L260" s="699"/>
      <c r="M260" s="699"/>
    </row>
    <row r="261" spans="2:13">
      <c r="C261" s="699"/>
      <c r="D261" s="699"/>
      <c r="E261" s="699"/>
      <c r="F261" s="699"/>
      <c r="G261" s="699"/>
      <c r="H261" s="699"/>
      <c r="I261" s="699"/>
      <c r="J261" s="699"/>
      <c r="K261" s="699"/>
      <c r="L261" s="699"/>
      <c r="M261" s="699"/>
    </row>
    <row r="262" spans="2:13">
      <c r="C262" s="699"/>
      <c r="D262" s="699"/>
      <c r="E262" s="699"/>
      <c r="F262" s="699"/>
      <c r="G262" s="699"/>
      <c r="H262" s="699"/>
      <c r="I262" s="699"/>
      <c r="J262" s="699"/>
      <c r="K262" s="699"/>
      <c r="L262" s="699"/>
      <c r="M262" s="699"/>
    </row>
    <row r="263" spans="2:13">
      <c r="C263" s="699"/>
      <c r="D263" s="699"/>
      <c r="E263" s="699"/>
      <c r="F263" s="699"/>
      <c r="G263" s="699"/>
      <c r="H263" s="699"/>
      <c r="I263" s="699"/>
      <c r="J263" s="699"/>
      <c r="K263" s="699"/>
      <c r="L263" s="699"/>
      <c r="M263" s="699"/>
    </row>
    <row r="264" spans="2:13">
      <c r="C264" s="699"/>
      <c r="D264" s="699"/>
      <c r="E264" s="699"/>
      <c r="F264" s="699"/>
      <c r="G264" s="699"/>
      <c r="H264" s="699"/>
      <c r="I264" s="699"/>
      <c r="J264" s="699"/>
      <c r="K264" s="699"/>
      <c r="L264" s="699"/>
      <c r="M264" s="699"/>
    </row>
    <row r="265" spans="2:13">
      <c r="C265" s="699"/>
      <c r="D265" s="699"/>
      <c r="E265" s="699"/>
      <c r="F265" s="699"/>
      <c r="G265" s="699"/>
      <c r="H265" s="699"/>
      <c r="I265" s="699"/>
      <c r="J265" s="699"/>
      <c r="K265" s="699"/>
      <c r="L265" s="699"/>
      <c r="M265" s="699"/>
    </row>
    <row r="266" spans="2:13">
      <c r="C266" s="699"/>
      <c r="D266" s="699"/>
      <c r="E266" s="699"/>
      <c r="F266" s="699"/>
      <c r="G266" s="699"/>
      <c r="H266" s="699"/>
      <c r="I266" s="699"/>
      <c r="J266" s="699"/>
      <c r="K266" s="699"/>
      <c r="L266" s="699"/>
      <c r="M266" s="699"/>
    </row>
    <row r="267" spans="2:13">
      <c r="C267" s="699"/>
      <c r="D267" s="699"/>
      <c r="E267" s="699"/>
      <c r="F267" s="699"/>
      <c r="G267" s="699"/>
      <c r="H267" s="699"/>
      <c r="I267" s="699"/>
      <c r="J267" s="699"/>
      <c r="K267" s="699"/>
      <c r="L267" s="699"/>
      <c r="M267" s="699"/>
    </row>
    <row r="268" spans="2:13">
      <c r="C268" s="699"/>
      <c r="D268" s="699"/>
      <c r="E268" s="699"/>
      <c r="F268" s="699"/>
      <c r="G268" s="699"/>
      <c r="H268" s="699"/>
      <c r="I268" s="699"/>
      <c r="J268" s="699"/>
      <c r="K268" s="699"/>
      <c r="L268" s="699"/>
      <c r="M268" s="699"/>
    </row>
    <row r="269" spans="2:13">
      <c r="B269" s="695"/>
      <c r="C269" s="699"/>
      <c r="D269" s="699"/>
      <c r="E269" s="699"/>
      <c r="F269" s="699"/>
      <c r="G269" s="699"/>
      <c r="H269" s="699"/>
      <c r="I269" s="699"/>
      <c r="J269" s="699"/>
      <c r="K269" s="699"/>
      <c r="L269" s="699"/>
      <c r="M269" s="699"/>
    </row>
    <row r="270" spans="2:13">
      <c r="C270" s="699"/>
      <c r="D270" s="699"/>
      <c r="E270" s="699"/>
      <c r="F270" s="699"/>
      <c r="G270" s="699"/>
      <c r="H270" s="699"/>
      <c r="I270" s="699"/>
      <c r="J270" s="699"/>
      <c r="K270" s="699"/>
      <c r="L270" s="699"/>
      <c r="M270" s="699"/>
    </row>
    <row r="271" spans="2:13">
      <c r="C271" s="699"/>
      <c r="D271" s="699"/>
      <c r="E271" s="699"/>
      <c r="F271" s="699"/>
      <c r="G271" s="699"/>
      <c r="H271" s="699"/>
      <c r="I271" s="699"/>
      <c r="J271" s="699"/>
      <c r="K271" s="699"/>
      <c r="L271" s="699"/>
      <c r="M271" s="699"/>
    </row>
    <row r="272" spans="2:13">
      <c r="C272" s="699"/>
      <c r="D272" s="699"/>
      <c r="E272" s="699"/>
      <c r="F272" s="699"/>
      <c r="G272" s="699"/>
      <c r="H272" s="699"/>
      <c r="I272" s="699"/>
      <c r="J272" s="699"/>
      <c r="K272" s="699"/>
      <c r="L272" s="699"/>
      <c r="M272" s="699"/>
    </row>
    <row r="273" spans="2:13">
      <c r="C273" s="699"/>
      <c r="D273" s="699"/>
      <c r="E273" s="699"/>
      <c r="F273" s="699"/>
      <c r="G273" s="699"/>
      <c r="H273" s="699"/>
      <c r="I273" s="699"/>
      <c r="J273" s="699"/>
      <c r="K273" s="699"/>
      <c r="L273" s="699"/>
      <c r="M273" s="699"/>
    </row>
    <row r="274" spans="2:13">
      <c r="C274" s="699"/>
      <c r="D274" s="699"/>
      <c r="E274" s="699"/>
      <c r="F274" s="699"/>
      <c r="G274" s="699"/>
      <c r="H274" s="699"/>
      <c r="I274" s="699"/>
      <c r="J274" s="699"/>
      <c r="K274" s="699"/>
      <c r="L274" s="699"/>
      <c r="M274" s="699"/>
    </row>
    <row r="275" spans="2:13">
      <c r="C275" s="699"/>
      <c r="D275" s="699"/>
      <c r="E275" s="699"/>
      <c r="F275" s="699"/>
      <c r="G275" s="699"/>
      <c r="H275" s="699"/>
      <c r="I275" s="699"/>
      <c r="J275" s="699"/>
      <c r="K275" s="699"/>
      <c r="L275" s="699"/>
      <c r="M275" s="699"/>
    </row>
    <row r="276" spans="2:13">
      <c r="C276" s="699"/>
      <c r="D276" s="699"/>
      <c r="E276" s="699"/>
      <c r="F276" s="699"/>
      <c r="G276" s="699"/>
      <c r="H276" s="699"/>
      <c r="I276" s="699"/>
      <c r="J276" s="699"/>
      <c r="K276" s="699"/>
      <c r="L276" s="699"/>
      <c r="M276" s="699"/>
    </row>
    <row r="277" spans="2:13">
      <c r="C277" s="699"/>
      <c r="D277" s="699"/>
      <c r="E277" s="699"/>
      <c r="F277" s="699"/>
      <c r="G277" s="699"/>
      <c r="H277" s="699"/>
      <c r="I277" s="699"/>
      <c r="J277" s="699"/>
      <c r="K277" s="699"/>
      <c r="L277" s="699"/>
      <c r="M277" s="699"/>
    </row>
    <row r="278" spans="2:13">
      <c r="C278" s="699"/>
      <c r="D278" s="699"/>
      <c r="E278" s="699"/>
      <c r="F278" s="699"/>
      <c r="G278" s="699"/>
      <c r="H278" s="699"/>
      <c r="I278" s="699"/>
      <c r="J278" s="699"/>
      <c r="K278" s="699"/>
      <c r="L278" s="699"/>
      <c r="M278" s="699"/>
    </row>
    <row r="279" spans="2:13">
      <c r="C279" s="699"/>
      <c r="D279" s="699"/>
      <c r="E279" s="699"/>
      <c r="F279" s="699"/>
      <c r="G279" s="699"/>
      <c r="H279" s="699"/>
      <c r="I279" s="699"/>
      <c r="J279" s="699"/>
      <c r="K279" s="699"/>
      <c r="L279" s="699"/>
      <c r="M279" s="699"/>
    </row>
    <row r="280" spans="2:13">
      <c r="C280" s="699"/>
      <c r="D280" s="699"/>
      <c r="E280" s="699"/>
      <c r="F280" s="699"/>
      <c r="G280" s="699"/>
      <c r="H280" s="699"/>
      <c r="I280" s="699"/>
      <c r="J280" s="699"/>
      <c r="K280" s="699"/>
      <c r="L280" s="699"/>
      <c r="M280" s="699"/>
    </row>
    <row r="281" spans="2:13">
      <c r="C281" s="699"/>
      <c r="D281" s="699"/>
      <c r="E281" s="699"/>
      <c r="F281" s="699"/>
      <c r="G281" s="699"/>
      <c r="H281" s="699"/>
      <c r="I281" s="699"/>
      <c r="J281" s="699"/>
      <c r="K281" s="699"/>
      <c r="L281" s="699"/>
      <c r="M281" s="699"/>
    </row>
    <row r="282" spans="2:13">
      <c r="B282" s="695"/>
      <c r="C282" s="699"/>
      <c r="D282" s="699"/>
      <c r="E282" s="699"/>
      <c r="F282" s="699"/>
      <c r="G282" s="699"/>
      <c r="H282" s="699"/>
      <c r="I282" s="699"/>
      <c r="J282" s="699"/>
      <c r="K282" s="699"/>
      <c r="L282" s="699"/>
      <c r="M282" s="699"/>
    </row>
  </sheetData>
  <pageMargins left="0.75" right="0.75" top="1" bottom="1" header="0.5" footer="0.5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FF00"/>
  </sheetPr>
  <dimension ref="A1:O345"/>
  <sheetViews>
    <sheetView zoomScale="90" zoomScaleNormal="90" workbookViewId="0">
      <pane ySplit="7" topLeftCell="A8" activePane="bottomLeft" state="frozen"/>
      <selection pane="bottomLeft" activeCell="A8" sqref="A8"/>
    </sheetView>
  </sheetViews>
  <sheetFormatPr defaultRowHeight="15"/>
  <cols>
    <col min="1" max="2" width="8.42578125" style="631" customWidth="1"/>
    <col min="3" max="14" width="14.7109375" style="631" customWidth="1"/>
    <col min="15" max="15" width="13" style="631" customWidth="1"/>
    <col min="16" max="16384" width="9.140625" style="631"/>
  </cols>
  <sheetData>
    <row r="1" spans="1:15">
      <c r="A1" s="585" t="s">
        <v>22</v>
      </c>
      <c r="B1" s="631" t="s">
        <v>329</v>
      </c>
    </row>
    <row r="2" spans="1:15">
      <c r="A2" s="585" t="s">
        <v>204</v>
      </c>
      <c r="B2" s="631" t="s">
        <v>206</v>
      </c>
    </row>
    <row r="3" spans="1:15">
      <c r="A3" s="585" t="s">
        <v>218</v>
      </c>
      <c r="B3" s="631" t="s">
        <v>304</v>
      </c>
    </row>
    <row r="4" spans="1:15">
      <c r="A4" s="585" t="s">
        <v>205</v>
      </c>
      <c r="B4" s="631" t="s">
        <v>167</v>
      </c>
    </row>
    <row r="5" spans="1:15">
      <c r="M5" s="635"/>
      <c r="N5" s="635"/>
    </row>
    <row r="6" spans="1:15" s="705" customFormat="1">
      <c r="C6" s="706" t="s">
        <v>26</v>
      </c>
      <c r="D6" s="706" t="s">
        <v>26</v>
      </c>
      <c r="E6" s="706" t="s">
        <v>26</v>
      </c>
      <c r="F6" s="706" t="s">
        <v>1</v>
      </c>
      <c r="G6" s="706" t="s">
        <v>1</v>
      </c>
      <c r="H6" s="706" t="s">
        <v>1</v>
      </c>
      <c r="I6" s="706" t="s">
        <v>2</v>
      </c>
      <c r="J6" s="706" t="s">
        <v>2</v>
      </c>
      <c r="K6" s="706" t="s">
        <v>2</v>
      </c>
      <c r="L6" s="706" t="s">
        <v>174</v>
      </c>
      <c r="M6" s="707" t="s">
        <v>176</v>
      </c>
      <c r="N6" s="707" t="s">
        <v>34</v>
      </c>
      <c r="O6" s="707" t="s">
        <v>34</v>
      </c>
    </row>
    <row r="7" spans="1:15" s="705" customFormat="1">
      <c r="C7" s="706" t="s">
        <v>219</v>
      </c>
      <c r="D7" s="706" t="s">
        <v>330</v>
      </c>
      <c r="E7" s="706" t="s">
        <v>223</v>
      </c>
      <c r="F7" s="706" t="s">
        <v>219</v>
      </c>
      <c r="G7" s="706" t="s">
        <v>330</v>
      </c>
      <c r="H7" s="706" t="s">
        <v>223</v>
      </c>
      <c r="I7" s="706" t="s">
        <v>219</v>
      </c>
      <c r="J7" s="706" t="s">
        <v>330</v>
      </c>
      <c r="K7" s="706" t="s">
        <v>223</v>
      </c>
      <c r="L7" s="706" t="s">
        <v>223</v>
      </c>
      <c r="M7" s="707" t="s">
        <v>223</v>
      </c>
      <c r="N7" s="707" t="s">
        <v>219</v>
      </c>
      <c r="O7" s="707" t="s">
        <v>223</v>
      </c>
    </row>
    <row r="8" spans="1:15">
      <c r="A8" s="633" t="s">
        <v>49</v>
      </c>
      <c r="B8" s="633" t="s">
        <v>6</v>
      </c>
      <c r="C8" s="634">
        <v>24658375</v>
      </c>
      <c r="D8" s="634">
        <v>-955625</v>
      </c>
      <c r="E8" s="634">
        <v>23702750</v>
      </c>
      <c r="F8" s="634">
        <v>11238455</v>
      </c>
      <c r="G8" s="634">
        <v>-1319236</v>
      </c>
      <c r="H8" s="634">
        <v>9919219</v>
      </c>
      <c r="I8" s="634">
        <v>2313042</v>
      </c>
      <c r="J8" s="634">
        <v>-111360</v>
      </c>
      <c r="K8" s="634">
        <v>2201682</v>
      </c>
      <c r="L8" s="634">
        <v>218306</v>
      </c>
      <c r="M8" s="634">
        <v>36041957</v>
      </c>
      <c r="N8" s="634">
        <v>38428178</v>
      </c>
      <c r="O8" s="634">
        <f>E8+H8+K8+L8</f>
        <v>36041957</v>
      </c>
    </row>
    <row r="9" spans="1:15">
      <c r="A9" s="633" t="s">
        <v>49</v>
      </c>
      <c r="B9" s="633" t="s">
        <v>7</v>
      </c>
      <c r="C9" s="634">
        <v>22512356</v>
      </c>
      <c r="D9" s="634">
        <v>-3312903</v>
      </c>
      <c r="E9" s="634">
        <v>19199453</v>
      </c>
      <c r="F9" s="634">
        <v>11083678</v>
      </c>
      <c r="G9" s="634">
        <v>-1389524</v>
      </c>
      <c r="H9" s="634">
        <v>9694154</v>
      </c>
      <c r="I9" s="634">
        <v>2467054</v>
      </c>
      <c r="J9" s="634">
        <v>-87463</v>
      </c>
      <c r="K9" s="634">
        <v>2379591</v>
      </c>
      <c r="L9" s="634">
        <v>217885</v>
      </c>
      <c r="M9" s="634">
        <v>31491083</v>
      </c>
      <c r="N9" s="634">
        <v>36280973</v>
      </c>
      <c r="O9" s="634">
        <f t="shared" ref="O9:O72" si="0">E9+H9+K9+L9</f>
        <v>31491083</v>
      </c>
    </row>
    <row r="10" spans="1:15">
      <c r="A10" s="633" t="s">
        <v>49</v>
      </c>
      <c r="B10" s="633" t="s">
        <v>8</v>
      </c>
      <c r="C10" s="634">
        <v>16674746</v>
      </c>
      <c r="D10" s="634">
        <v>-899116</v>
      </c>
      <c r="E10" s="634">
        <v>15775630</v>
      </c>
      <c r="F10" s="634">
        <v>10096960</v>
      </c>
      <c r="G10" s="634">
        <v>387480</v>
      </c>
      <c r="H10" s="634">
        <v>10484440</v>
      </c>
      <c r="I10" s="634">
        <v>2286230</v>
      </c>
      <c r="J10" s="634">
        <v>280521</v>
      </c>
      <c r="K10" s="634">
        <v>2566751</v>
      </c>
      <c r="L10" s="634">
        <v>215000</v>
      </c>
      <c r="M10" s="634">
        <v>29041821</v>
      </c>
      <c r="N10" s="634">
        <v>29272936</v>
      </c>
      <c r="O10" s="634">
        <f t="shared" si="0"/>
        <v>29041821</v>
      </c>
    </row>
    <row r="11" spans="1:15">
      <c r="A11" s="633" t="s">
        <v>49</v>
      </c>
      <c r="B11" s="633" t="s">
        <v>9</v>
      </c>
      <c r="C11" s="634">
        <v>16855561</v>
      </c>
      <c r="D11" s="634">
        <v>1485996</v>
      </c>
      <c r="E11" s="634">
        <v>18341557</v>
      </c>
      <c r="F11" s="634">
        <v>10498727</v>
      </c>
      <c r="G11" s="634">
        <v>1280187</v>
      </c>
      <c r="H11" s="634">
        <v>11778914</v>
      </c>
      <c r="I11" s="634">
        <v>2581171</v>
      </c>
      <c r="J11" s="634">
        <v>259600</v>
      </c>
      <c r="K11" s="634">
        <v>2840771</v>
      </c>
      <c r="L11" s="634">
        <v>218036</v>
      </c>
      <c r="M11" s="634">
        <v>33179278</v>
      </c>
      <c r="N11" s="634">
        <v>30153495</v>
      </c>
      <c r="O11" s="634">
        <f t="shared" si="0"/>
        <v>33179278</v>
      </c>
    </row>
    <row r="12" spans="1:15">
      <c r="A12" s="633" t="s">
        <v>49</v>
      </c>
      <c r="B12" s="633" t="s">
        <v>10</v>
      </c>
      <c r="C12" s="634">
        <v>19175638</v>
      </c>
      <c r="D12" s="634">
        <v>1137425</v>
      </c>
      <c r="E12" s="634">
        <v>20313063</v>
      </c>
      <c r="F12" s="634">
        <v>11109103</v>
      </c>
      <c r="G12" s="634">
        <v>250840</v>
      </c>
      <c r="H12" s="634">
        <v>11359943</v>
      </c>
      <c r="I12" s="634">
        <v>2754273</v>
      </c>
      <c r="J12" s="634">
        <v>57538</v>
      </c>
      <c r="K12" s="634">
        <v>2811811</v>
      </c>
      <c r="L12" s="634">
        <v>195348</v>
      </c>
      <c r="M12" s="634">
        <v>34680165</v>
      </c>
      <c r="N12" s="634">
        <v>33234362</v>
      </c>
      <c r="O12" s="634">
        <f t="shared" si="0"/>
        <v>34680165</v>
      </c>
    </row>
    <row r="13" spans="1:15">
      <c r="A13" s="633" t="s">
        <v>49</v>
      </c>
      <c r="B13" s="633" t="s">
        <v>11</v>
      </c>
      <c r="C13" s="634">
        <v>24002412</v>
      </c>
      <c r="D13" s="634">
        <v>2704198</v>
      </c>
      <c r="E13" s="634">
        <v>26706610</v>
      </c>
      <c r="F13" s="634">
        <v>12216364</v>
      </c>
      <c r="G13" s="634">
        <v>334968</v>
      </c>
      <c r="H13" s="634">
        <v>12551332</v>
      </c>
      <c r="I13" s="634">
        <v>3857588</v>
      </c>
      <c r="J13" s="634">
        <v>10789</v>
      </c>
      <c r="K13" s="634">
        <v>3868377</v>
      </c>
      <c r="L13" s="634">
        <v>217024</v>
      </c>
      <c r="M13" s="634">
        <v>43343343</v>
      </c>
      <c r="N13" s="634">
        <v>40293388</v>
      </c>
      <c r="O13" s="634">
        <f t="shared" si="0"/>
        <v>43343343</v>
      </c>
    </row>
    <row r="14" spans="1:15">
      <c r="A14" s="633" t="s">
        <v>49</v>
      </c>
      <c r="B14" s="633" t="s">
        <v>12</v>
      </c>
      <c r="C14" s="634">
        <v>27330624</v>
      </c>
      <c r="D14" s="634">
        <v>-391949</v>
      </c>
      <c r="E14" s="634">
        <v>26938675</v>
      </c>
      <c r="F14" s="634">
        <v>12655342</v>
      </c>
      <c r="G14" s="634">
        <v>-300447</v>
      </c>
      <c r="H14" s="634">
        <v>12354895</v>
      </c>
      <c r="I14" s="634">
        <v>3927469</v>
      </c>
      <c r="J14" s="634">
        <v>-73176</v>
      </c>
      <c r="K14" s="634">
        <v>3854293</v>
      </c>
      <c r="L14" s="634">
        <v>217024</v>
      </c>
      <c r="M14" s="634">
        <v>43364887</v>
      </c>
      <c r="N14" s="634">
        <v>44130459</v>
      </c>
      <c r="O14" s="634">
        <f t="shared" si="0"/>
        <v>43364887</v>
      </c>
    </row>
    <row r="15" spans="1:15">
      <c r="A15" s="633" t="s">
        <v>49</v>
      </c>
      <c r="B15" s="633" t="s">
        <v>13</v>
      </c>
      <c r="C15" s="634">
        <v>27951014</v>
      </c>
      <c r="D15" s="634">
        <v>-548242</v>
      </c>
      <c r="E15" s="634">
        <v>27402772</v>
      </c>
      <c r="F15" s="634">
        <v>12891259</v>
      </c>
      <c r="G15" s="634">
        <v>-150953</v>
      </c>
      <c r="H15" s="634">
        <v>12740306</v>
      </c>
      <c r="I15" s="634">
        <v>3749496</v>
      </c>
      <c r="J15" s="634">
        <v>20918</v>
      </c>
      <c r="K15" s="634">
        <v>3770414</v>
      </c>
      <c r="L15" s="634">
        <v>217024</v>
      </c>
      <c r="M15" s="634">
        <v>44130516</v>
      </c>
      <c r="N15" s="634">
        <v>44808793</v>
      </c>
      <c r="O15" s="634">
        <f t="shared" si="0"/>
        <v>44130516</v>
      </c>
    </row>
    <row r="16" spans="1:15">
      <c r="A16" s="633" t="s">
        <v>49</v>
      </c>
      <c r="B16" s="633" t="s">
        <v>14</v>
      </c>
      <c r="C16" s="634">
        <v>26010439</v>
      </c>
      <c r="D16" s="634">
        <v>-1966725</v>
      </c>
      <c r="E16" s="634">
        <v>24043714</v>
      </c>
      <c r="F16" s="634">
        <v>12696024</v>
      </c>
      <c r="G16" s="634">
        <v>-462203</v>
      </c>
      <c r="H16" s="634">
        <v>12233821</v>
      </c>
      <c r="I16" s="634">
        <v>3986610</v>
      </c>
      <c r="J16" s="634">
        <v>-57766</v>
      </c>
      <c r="K16" s="634">
        <v>3928844</v>
      </c>
      <c r="L16" s="634">
        <v>216010</v>
      </c>
      <c r="M16" s="634">
        <v>40422389</v>
      </c>
      <c r="N16" s="634">
        <v>42909083</v>
      </c>
      <c r="O16" s="634">
        <f t="shared" si="0"/>
        <v>40422389</v>
      </c>
    </row>
    <row r="17" spans="1:15">
      <c r="A17" s="633" t="s">
        <v>49</v>
      </c>
      <c r="B17" s="633" t="s">
        <v>15</v>
      </c>
      <c r="C17" s="634">
        <v>21266082</v>
      </c>
      <c r="D17" s="634">
        <v>-1841793</v>
      </c>
      <c r="E17" s="634">
        <v>19424289</v>
      </c>
      <c r="F17" s="634">
        <v>11766158</v>
      </c>
      <c r="G17" s="634">
        <v>-319272</v>
      </c>
      <c r="H17" s="634">
        <v>11446886</v>
      </c>
      <c r="I17" s="634">
        <v>3039694</v>
      </c>
      <c r="J17" s="634">
        <v>-48658</v>
      </c>
      <c r="K17" s="634">
        <v>2991036</v>
      </c>
      <c r="L17" s="634">
        <v>216010</v>
      </c>
      <c r="M17" s="634">
        <v>34078221</v>
      </c>
      <c r="N17" s="634">
        <v>36287944</v>
      </c>
      <c r="O17" s="634">
        <f t="shared" si="0"/>
        <v>34078221</v>
      </c>
    </row>
    <row r="18" spans="1:15">
      <c r="A18" s="633" t="s">
        <v>49</v>
      </c>
      <c r="B18" s="633" t="s">
        <v>16</v>
      </c>
      <c r="C18" s="634">
        <v>17455809</v>
      </c>
      <c r="D18" s="634">
        <v>-1030670</v>
      </c>
      <c r="E18" s="634">
        <v>16425139</v>
      </c>
      <c r="F18" s="634">
        <v>10736502</v>
      </c>
      <c r="G18" s="634">
        <v>277701</v>
      </c>
      <c r="H18" s="634">
        <v>11014203</v>
      </c>
      <c r="I18" s="634">
        <v>2696322</v>
      </c>
      <c r="J18" s="634">
        <v>31732</v>
      </c>
      <c r="K18" s="634">
        <v>2728054</v>
      </c>
      <c r="L18" s="634">
        <v>216010</v>
      </c>
      <c r="M18" s="634">
        <v>30383406</v>
      </c>
      <c r="N18" s="634">
        <v>31104643</v>
      </c>
      <c r="O18" s="634">
        <f t="shared" si="0"/>
        <v>30383406</v>
      </c>
    </row>
    <row r="19" spans="1:15">
      <c r="A19" s="633" t="s">
        <v>49</v>
      </c>
      <c r="B19" s="633" t="s">
        <v>17</v>
      </c>
      <c r="C19" s="634">
        <v>19187742</v>
      </c>
      <c r="D19" s="634">
        <v>2033192</v>
      </c>
      <c r="E19" s="634">
        <v>21220934</v>
      </c>
      <c r="F19" s="634">
        <v>10483584</v>
      </c>
      <c r="G19" s="634">
        <v>132550</v>
      </c>
      <c r="H19" s="634">
        <v>10616134</v>
      </c>
      <c r="I19" s="634">
        <v>2676388</v>
      </c>
      <c r="J19" s="634">
        <v>17110</v>
      </c>
      <c r="K19" s="634">
        <v>2693498</v>
      </c>
      <c r="L19" s="634">
        <v>216010</v>
      </c>
      <c r="M19" s="634">
        <v>34746576</v>
      </c>
      <c r="N19" s="634">
        <v>32563724</v>
      </c>
      <c r="O19" s="634">
        <f t="shared" si="0"/>
        <v>34746576</v>
      </c>
    </row>
    <row r="20" spans="1:15">
      <c r="A20" s="633" t="s">
        <v>49</v>
      </c>
      <c r="B20" s="586" t="s">
        <v>184</v>
      </c>
      <c r="C20" s="634">
        <v>263080798</v>
      </c>
      <c r="D20" s="634">
        <v>-3586212</v>
      </c>
      <c r="E20" s="634">
        <v>259494586</v>
      </c>
      <c r="F20" s="634">
        <v>137472156</v>
      </c>
      <c r="G20" s="634">
        <v>-1277909</v>
      </c>
      <c r="H20" s="634">
        <v>136194247</v>
      </c>
      <c r="I20" s="634">
        <v>36335337</v>
      </c>
      <c r="J20" s="634">
        <v>299785</v>
      </c>
      <c r="K20" s="634">
        <v>36635122</v>
      </c>
      <c r="L20" s="634">
        <v>2579687</v>
      </c>
      <c r="M20" s="634">
        <v>434903642</v>
      </c>
      <c r="N20" s="634">
        <v>439467978</v>
      </c>
      <c r="O20" s="634">
        <f t="shared" si="0"/>
        <v>434903642</v>
      </c>
    </row>
    <row r="21" spans="1:15">
      <c r="A21" s="633" t="s">
        <v>50</v>
      </c>
      <c r="B21" s="633" t="s">
        <v>6</v>
      </c>
      <c r="C21" s="634">
        <v>24304667</v>
      </c>
      <c r="D21" s="634">
        <v>401256</v>
      </c>
      <c r="E21" s="634">
        <v>24705923</v>
      </c>
      <c r="F21" s="634">
        <v>11801476</v>
      </c>
      <c r="G21" s="634">
        <v>-321887</v>
      </c>
      <c r="H21" s="634">
        <v>11479589</v>
      </c>
      <c r="I21" s="634">
        <v>2538801</v>
      </c>
      <c r="J21" s="634">
        <v>-50547</v>
      </c>
      <c r="K21" s="634">
        <v>2488254</v>
      </c>
      <c r="L21" s="634">
        <v>235196</v>
      </c>
      <c r="M21" s="634">
        <v>38908962</v>
      </c>
      <c r="N21" s="634">
        <v>38880140</v>
      </c>
      <c r="O21" s="634">
        <f t="shared" si="0"/>
        <v>38908962</v>
      </c>
    </row>
    <row r="22" spans="1:15">
      <c r="A22" s="633" t="s">
        <v>50</v>
      </c>
      <c r="B22" s="633" t="s">
        <v>7</v>
      </c>
      <c r="C22" s="634">
        <v>21964658</v>
      </c>
      <c r="D22" s="634">
        <v>-1431493</v>
      </c>
      <c r="E22" s="634">
        <v>20533165</v>
      </c>
      <c r="F22" s="634">
        <v>11394766</v>
      </c>
      <c r="G22" s="634">
        <v>-571753</v>
      </c>
      <c r="H22" s="634">
        <v>10823013</v>
      </c>
      <c r="I22" s="634">
        <v>2485996</v>
      </c>
      <c r="J22" s="634">
        <v>-41677</v>
      </c>
      <c r="K22" s="634">
        <v>2444319</v>
      </c>
      <c r="L22" s="634">
        <v>235196</v>
      </c>
      <c r="M22" s="634">
        <v>34035693</v>
      </c>
      <c r="N22" s="634">
        <v>36080616</v>
      </c>
      <c r="O22" s="634">
        <f t="shared" si="0"/>
        <v>34035693</v>
      </c>
    </row>
    <row r="23" spans="1:15">
      <c r="A23" s="633" t="s">
        <v>50</v>
      </c>
      <c r="B23" s="633" t="s">
        <v>8</v>
      </c>
      <c r="C23" s="634">
        <v>18869136</v>
      </c>
      <c r="D23" s="634">
        <v>1054338</v>
      </c>
      <c r="E23" s="634">
        <v>19923474</v>
      </c>
      <c r="F23" s="634">
        <v>10927707</v>
      </c>
      <c r="G23" s="634">
        <v>-73454</v>
      </c>
      <c r="H23" s="634">
        <v>10854253</v>
      </c>
      <c r="I23" s="634">
        <v>2695675</v>
      </c>
      <c r="J23" s="634">
        <v>22230</v>
      </c>
      <c r="K23" s="634">
        <v>2717905</v>
      </c>
      <c r="L23" s="634">
        <v>235196</v>
      </c>
      <c r="M23" s="634">
        <v>33730828</v>
      </c>
      <c r="N23" s="634">
        <v>32727714</v>
      </c>
      <c r="O23" s="634">
        <f t="shared" si="0"/>
        <v>33730828</v>
      </c>
    </row>
    <row r="24" spans="1:15">
      <c r="A24" s="633" t="s">
        <v>50</v>
      </c>
      <c r="B24" s="633" t="s">
        <v>9</v>
      </c>
      <c r="C24" s="634">
        <v>19683874</v>
      </c>
      <c r="D24" s="634">
        <v>-214301</v>
      </c>
      <c r="E24" s="634">
        <v>19469573</v>
      </c>
      <c r="F24" s="634">
        <v>11582602</v>
      </c>
      <c r="G24" s="634">
        <v>421161</v>
      </c>
      <c r="H24" s="634">
        <v>12003763</v>
      </c>
      <c r="I24" s="634">
        <v>2722132</v>
      </c>
      <c r="J24" s="634">
        <v>42174</v>
      </c>
      <c r="K24" s="634">
        <v>2764306</v>
      </c>
      <c r="L24" s="634">
        <v>257552</v>
      </c>
      <c r="M24" s="634">
        <v>34495194</v>
      </c>
      <c r="N24" s="634">
        <v>34246160</v>
      </c>
      <c r="O24" s="634">
        <f t="shared" si="0"/>
        <v>34495194</v>
      </c>
    </row>
    <row r="25" spans="1:15">
      <c r="A25" s="633" t="s">
        <v>50</v>
      </c>
      <c r="B25" s="633" t="s">
        <v>10</v>
      </c>
      <c r="C25" s="634">
        <v>21130963</v>
      </c>
      <c r="D25" s="634">
        <v>2956023</v>
      </c>
      <c r="E25" s="634">
        <v>24086986</v>
      </c>
      <c r="F25" s="634">
        <v>12117836</v>
      </c>
      <c r="G25" s="634">
        <v>1548771</v>
      </c>
      <c r="H25" s="634">
        <v>13666607</v>
      </c>
      <c r="I25" s="634">
        <v>2791962</v>
      </c>
      <c r="J25" s="634">
        <v>155789</v>
      </c>
      <c r="K25" s="634">
        <v>2947751</v>
      </c>
      <c r="L25" s="634">
        <v>257552</v>
      </c>
      <c r="M25" s="634">
        <v>40958896</v>
      </c>
      <c r="N25" s="634">
        <v>36298313</v>
      </c>
      <c r="O25" s="634">
        <f t="shared" si="0"/>
        <v>40958896</v>
      </c>
    </row>
    <row r="26" spans="1:15">
      <c r="A26" s="633" t="s">
        <v>50</v>
      </c>
      <c r="B26" s="633" t="s">
        <v>11</v>
      </c>
      <c r="C26" s="634">
        <v>28211106</v>
      </c>
      <c r="D26" s="634">
        <v>1712971</v>
      </c>
      <c r="E26" s="634">
        <v>29924077</v>
      </c>
      <c r="F26" s="634">
        <v>14157190</v>
      </c>
      <c r="G26" s="634">
        <v>222578</v>
      </c>
      <c r="H26" s="634">
        <v>14379768</v>
      </c>
      <c r="I26" s="634">
        <v>4076482</v>
      </c>
      <c r="J26" s="634">
        <v>15010</v>
      </c>
      <c r="K26" s="634">
        <v>4091492</v>
      </c>
      <c r="L26" s="634">
        <v>257552</v>
      </c>
      <c r="M26" s="634">
        <v>48652889</v>
      </c>
      <c r="N26" s="634">
        <v>46702330</v>
      </c>
      <c r="O26" s="634">
        <f t="shared" si="0"/>
        <v>48652889</v>
      </c>
    </row>
    <row r="27" spans="1:15">
      <c r="A27" s="633" t="s">
        <v>50</v>
      </c>
      <c r="B27" s="633" t="s">
        <v>12</v>
      </c>
      <c r="C27" s="634">
        <v>31599503</v>
      </c>
      <c r="D27" s="634">
        <v>1045559</v>
      </c>
      <c r="E27" s="634">
        <v>32645062</v>
      </c>
      <c r="F27" s="634">
        <v>14434708</v>
      </c>
      <c r="G27" s="634">
        <v>-231577</v>
      </c>
      <c r="H27" s="634">
        <v>14203131</v>
      </c>
      <c r="I27" s="634">
        <v>4382443</v>
      </c>
      <c r="J27" s="634">
        <v>-24741</v>
      </c>
      <c r="K27" s="634">
        <v>4357702</v>
      </c>
      <c r="L27" s="634">
        <v>257552</v>
      </c>
      <c r="M27" s="634">
        <v>51463447</v>
      </c>
      <c r="N27" s="634">
        <v>50674206</v>
      </c>
      <c r="O27" s="634">
        <f t="shared" si="0"/>
        <v>51463447</v>
      </c>
    </row>
    <row r="28" spans="1:15">
      <c r="A28" s="633" t="s">
        <v>50</v>
      </c>
      <c r="B28" s="633" t="s">
        <v>13</v>
      </c>
      <c r="C28" s="634">
        <v>31437094</v>
      </c>
      <c r="D28" s="634">
        <v>-634170</v>
      </c>
      <c r="E28" s="634">
        <v>30802924</v>
      </c>
      <c r="F28" s="634">
        <v>14266843</v>
      </c>
      <c r="G28" s="634">
        <v>-181172</v>
      </c>
      <c r="H28" s="634">
        <v>14085671</v>
      </c>
      <c r="I28" s="634">
        <v>3954851</v>
      </c>
      <c r="J28" s="634">
        <v>4893</v>
      </c>
      <c r="K28" s="634">
        <v>3959744</v>
      </c>
      <c r="L28" s="634">
        <v>257552</v>
      </c>
      <c r="M28" s="634">
        <v>49105891</v>
      </c>
      <c r="N28" s="634">
        <v>49916340</v>
      </c>
      <c r="O28" s="634">
        <f t="shared" si="0"/>
        <v>49105891</v>
      </c>
    </row>
    <row r="29" spans="1:15">
      <c r="A29" s="633" t="s">
        <v>50</v>
      </c>
      <c r="B29" s="633" t="s">
        <v>14</v>
      </c>
      <c r="C29" s="634">
        <v>30004402</v>
      </c>
      <c r="D29" s="634">
        <v>-2090030</v>
      </c>
      <c r="E29" s="634">
        <v>27914372</v>
      </c>
      <c r="F29" s="634">
        <v>14399566</v>
      </c>
      <c r="G29" s="634">
        <v>-506014</v>
      </c>
      <c r="H29" s="634">
        <v>13893552</v>
      </c>
      <c r="I29" s="634">
        <v>4466196</v>
      </c>
      <c r="J29" s="634">
        <v>-94916</v>
      </c>
      <c r="K29" s="634">
        <v>4371280</v>
      </c>
      <c r="L29" s="634">
        <v>257552</v>
      </c>
      <c r="M29" s="634">
        <v>46436756</v>
      </c>
      <c r="N29" s="634">
        <v>49127716</v>
      </c>
      <c r="O29" s="634">
        <f t="shared" si="0"/>
        <v>46436756</v>
      </c>
    </row>
    <row r="30" spans="1:15">
      <c r="A30" s="633" t="s">
        <v>50</v>
      </c>
      <c r="B30" s="633" t="s">
        <v>15</v>
      </c>
      <c r="C30" s="634">
        <v>24470399</v>
      </c>
      <c r="D30" s="634">
        <v>-1819328</v>
      </c>
      <c r="E30" s="634">
        <v>22651071</v>
      </c>
      <c r="F30" s="634">
        <v>13166320</v>
      </c>
      <c r="G30" s="634">
        <v>-312941</v>
      </c>
      <c r="H30" s="634">
        <v>12853379</v>
      </c>
      <c r="I30" s="634">
        <v>2625760</v>
      </c>
      <c r="J30" s="634">
        <v>-54129</v>
      </c>
      <c r="K30" s="634">
        <v>2571631</v>
      </c>
      <c r="L30" s="634">
        <v>257552</v>
      </c>
      <c r="M30" s="634">
        <v>38333633</v>
      </c>
      <c r="N30" s="634">
        <v>40520031</v>
      </c>
      <c r="O30" s="634">
        <f t="shared" si="0"/>
        <v>38333633</v>
      </c>
    </row>
    <row r="31" spans="1:15">
      <c r="A31" s="633" t="s">
        <v>50</v>
      </c>
      <c r="B31" s="633" t="s">
        <v>16</v>
      </c>
      <c r="C31" s="634">
        <v>19676652</v>
      </c>
      <c r="D31" s="634">
        <v>-1436986</v>
      </c>
      <c r="E31" s="634">
        <v>18239666</v>
      </c>
      <c r="F31" s="634">
        <v>11647542</v>
      </c>
      <c r="G31" s="634">
        <v>282043</v>
      </c>
      <c r="H31" s="634">
        <v>11929585</v>
      </c>
      <c r="I31" s="634">
        <v>2320228</v>
      </c>
      <c r="J31" s="634">
        <v>57530</v>
      </c>
      <c r="K31" s="634">
        <v>2377758</v>
      </c>
      <c r="L31" s="634">
        <v>257552</v>
      </c>
      <c r="M31" s="634">
        <v>32804561</v>
      </c>
      <c r="N31" s="634">
        <v>33901974</v>
      </c>
      <c r="O31" s="634">
        <f t="shared" si="0"/>
        <v>32804561</v>
      </c>
    </row>
    <row r="32" spans="1:15">
      <c r="A32" s="633" t="s">
        <v>50</v>
      </c>
      <c r="B32" s="633" t="s">
        <v>17</v>
      </c>
      <c r="C32" s="634">
        <v>22088676</v>
      </c>
      <c r="D32" s="634">
        <v>2354312</v>
      </c>
      <c r="E32" s="634">
        <v>24442988</v>
      </c>
      <c r="F32" s="634">
        <v>11782398</v>
      </c>
      <c r="G32" s="634">
        <v>172101</v>
      </c>
      <c r="H32" s="634">
        <v>11954499</v>
      </c>
      <c r="I32" s="634">
        <v>2345044</v>
      </c>
      <c r="J32" s="634">
        <v>24782</v>
      </c>
      <c r="K32" s="634">
        <v>2369826</v>
      </c>
      <c r="L32" s="634">
        <v>257552</v>
      </c>
      <c r="M32" s="634">
        <v>39024865</v>
      </c>
      <c r="N32" s="634">
        <v>36473670</v>
      </c>
      <c r="O32" s="634">
        <f t="shared" si="0"/>
        <v>39024865</v>
      </c>
    </row>
    <row r="33" spans="1:15">
      <c r="A33" s="633" t="s">
        <v>50</v>
      </c>
      <c r="B33" s="586" t="s">
        <v>184</v>
      </c>
      <c r="C33" s="634">
        <v>293441130</v>
      </c>
      <c r="D33" s="634">
        <v>1898151</v>
      </c>
      <c r="E33" s="634">
        <v>295339281</v>
      </c>
      <c r="F33" s="634">
        <v>151678954</v>
      </c>
      <c r="G33" s="634">
        <v>447856</v>
      </c>
      <c r="H33" s="634">
        <v>152126810</v>
      </c>
      <c r="I33" s="634">
        <v>37405570</v>
      </c>
      <c r="J33" s="634">
        <v>56398</v>
      </c>
      <c r="K33" s="634">
        <v>37461968</v>
      </c>
      <c r="L33" s="634">
        <v>3023556</v>
      </c>
      <c r="M33" s="634">
        <v>487951615</v>
      </c>
      <c r="N33" s="634">
        <v>485549210</v>
      </c>
      <c r="O33" s="634">
        <f t="shared" si="0"/>
        <v>487951615</v>
      </c>
    </row>
    <row r="34" spans="1:15">
      <c r="A34" s="633" t="s">
        <v>51</v>
      </c>
      <c r="B34" s="633" t="s">
        <v>6</v>
      </c>
      <c r="C34" s="634">
        <v>26732379</v>
      </c>
      <c r="D34" s="634">
        <v>583672</v>
      </c>
      <c r="E34" s="634">
        <v>27316051</v>
      </c>
      <c r="F34" s="634">
        <v>12377438</v>
      </c>
      <c r="G34" s="634">
        <v>-318545</v>
      </c>
      <c r="H34" s="634">
        <v>12058893</v>
      </c>
      <c r="I34" s="634">
        <v>2496532</v>
      </c>
      <c r="J34" s="634">
        <v>-47741</v>
      </c>
      <c r="K34" s="634">
        <v>2448791</v>
      </c>
      <c r="L34" s="634">
        <v>260156</v>
      </c>
      <c r="M34" s="634">
        <v>42083891</v>
      </c>
      <c r="N34" s="634">
        <v>41866505</v>
      </c>
      <c r="O34" s="634">
        <f t="shared" si="0"/>
        <v>42083891</v>
      </c>
    </row>
    <row r="35" spans="1:15">
      <c r="A35" s="633" t="s">
        <v>51</v>
      </c>
      <c r="B35" s="633" t="s">
        <v>7</v>
      </c>
      <c r="C35" s="634">
        <v>23923154</v>
      </c>
      <c r="D35" s="634">
        <v>-1357490</v>
      </c>
      <c r="E35" s="634">
        <v>22565664</v>
      </c>
      <c r="F35" s="634">
        <v>11791643</v>
      </c>
      <c r="G35" s="634">
        <v>-584709</v>
      </c>
      <c r="H35" s="634">
        <v>11206934</v>
      </c>
      <c r="I35" s="634">
        <v>2413182</v>
      </c>
      <c r="J35" s="634">
        <v>-63450</v>
      </c>
      <c r="K35" s="634">
        <v>2349732</v>
      </c>
      <c r="L35" s="634">
        <v>260156</v>
      </c>
      <c r="M35" s="634">
        <v>36382486</v>
      </c>
      <c r="N35" s="634">
        <v>38388135</v>
      </c>
      <c r="O35" s="634">
        <f t="shared" si="0"/>
        <v>36382486</v>
      </c>
    </row>
    <row r="36" spans="1:15">
      <c r="A36" s="633" t="s">
        <v>51</v>
      </c>
      <c r="B36" s="633" t="s">
        <v>8</v>
      </c>
      <c r="C36" s="634">
        <v>20803708</v>
      </c>
      <c r="D36" s="634">
        <v>260487</v>
      </c>
      <c r="E36" s="634">
        <v>21064195</v>
      </c>
      <c r="F36" s="634">
        <v>11311076</v>
      </c>
      <c r="G36" s="634">
        <v>-234076</v>
      </c>
      <c r="H36" s="634">
        <v>11077000</v>
      </c>
      <c r="I36" s="634">
        <v>2678726</v>
      </c>
      <c r="J36" s="634">
        <v>13684</v>
      </c>
      <c r="K36" s="634">
        <v>2692410</v>
      </c>
      <c r="L36" s="634">
        <v>260156</v>
      </c>
      <c r="M36" s="634">
        <v>35093761</v>
      </c>
      <c r="N36" s="634">
        <v>35053666</v>
      </c>
      <c r="O36" s="634">
        <f t="shared" si="0"/>
        <v>35093761</v>
      </c>
    </row>
    <row r="37" spans="1:15">
      <c r="A37" s="633" t="s">
        <v>51</v>
      </c>
      <c r="B37" s="633" t="s">
        <v>9</v>
      </c>
      <c r="C37" s="634">
        <v>20273926</v>
      </c>
      <c r="D37" s="634">
        <v>-237620</v>
      </c>
      <c r="E37" s="634">
        <v>20036306</v>
      </c>
      <c r="F37" s="634">
        <v>11813054</v>
      </c>
      <c r="G37" s="634">
        <v>425500</v>
      </c>
      <c r="H37" s="634">
        <v>12238554</v>
      </c>
      <c r="I37" s="634">
        <v>2575719</v>
      </c>
      <c r="J37" s="634">
        <v>65029</v>
      </c>
      <c r="K37" s="634">
        <v>2640748</v>
      </c>
      <c r="L37" s="634">
        <v>260156</v>
      </c>
      <c r="M37" s="634">
        <v>35175764</v>
      </c>
      <c r="N37" s="634">
        <v>34922855</v>
      </c>
      <c r="O37" s="634">
        <f t="shared" si="0"/>
        <v>35175764</v>
      </c>
    </row>
    <row r="38" spans="1:15">
      <c r="A38" s="633" t="s">
        <v>51</v>
      </c>
      <c r="B38" s="633" t="s">
        <v>10</v>
      </c>
      <c r="C38" s="634">
        <v>21737846</v>
      </c>
      <c r="D38" s="634">
        <v>2985147</v>
      </c>
      <c r="E38" s="634">
        <v>24722993</v>
      </c>
      <c r="F38" s="634">
        <v>12345282</v>
      </c>
      <c r="G38" s="634">
        <v>1582070</v>
      </c>
      <c r="H38" s="634">
        <v>13927352</v>
      </c>
      <c r="I38" s="634">
        <v>2637741</v>
      </c>
      <c r="J38" s="634">
        <v>149807</v>
      </c>
      <c r="K38" s="634">
        <v>2787548</v>
      </c>
      <c r="L38" s="634">
        <v>260156</v>
      </c>
      <c r="M38" s="634">
        <v>41698049</v>
      </c>
      <c r="N38" s="634">
        <v>36981025</v>
      </c>
      <c r="O38" s="634">
        <f t="shared" si="0"/>
        <v>41698049</v>
      </c>
    </row>
    <row r="39" spans="1:15">
      <c r="A39" s="633" t="s">
        <v>51</v>
      </c>
      <c r="B39" s="633" t="s">
        <v>11</v>
      </c>
      <c r="C39" s="634">
        <v>28948143</v>
      </c>
      <c r="D39" s="634">
        <v>1743495</v>
      </c>
      <c r="E39" s="634">
        <v>30691638</v>
      </c>
      <c r="F39" s="634">
        <v>14419529</v>
      </c>
      <c r="G39" s="634">
        <v>223248</v>
      </c>
      <c r="H39" s="634">
        <v>14642777</v>
      </c>
      <c r="I39" s="634">
        <v>4112722</v>
      </c>
      <c r="J39" s="634">
        <v>-10337</v>
      </c>
      <c r="K39" s="634">
        <v>4102385</v>
      </c>
      <c r="L39" s="634">
        <v>260156</v>
      </c>
      <c r="M39" s="634">
        <v>49696956</v>
      </c>
      <c r="N39" s="634">
        <v>47740550</v>
      </c>
      <c r="O39" s="634">
        <f t="shared" si="0"/>
        <v>49696956</v>
      </c>
    </row>
    <row r="40" spans="1:15">
      <c r="A40" s="633" t="s">
        <v>51</v>
      </c>
      <c r="B40" s="633" t="s">
        <v>12</v>
      </c>
      <c r="C40" s="634">
        <v>32379433</v>
      </c>
      <c r="D40" s="634">
        <v>1078858</v>
      </c>
      <c r="E40" s="634">
        <v>33458291</v>
      </c>
      <c r="F40" s="634">
        <v>14701780</v>
      </c>
      <c r="G40" s="634">
        <v>-236143</v>
      </c>
      <c r="H40" s="634">
        <v>14465637</v>
      </c>
      <c r="I40" s="634">
        <v>4414503</v>
      </c>
      <c r="J40" s="634">
        <v>-24750</v>
      </c>
      <c r="K40" s="634">
        <v>4389753</v>
      </c>
      <c r="L40" s="634">
        <v>260156</v>
      </c>
      <c r="M40" s="634">
        <v>52573837</v>
      </c>
      <c r="N40" s="634">
        <v>51755872</v>
      </c>
      <c r="O40" s="634">
        <f t="shared" si="0"/>
        <v>52573837</v>
      </c>
    </row>
    <row r="41" spans="1:15">
      <c r="A41" s="633" t="s">
        <v>51</v>
      </c>
      <c r="B41" s="633" t="s">
        <v>13</v>
      </c>
      <c r="C41" s="634">
        <v>32229112</v>
      </c>
      <c r="D41" s="634">
        <v>-645056</v>
      </c>
      <c r="E41" s="634">
        <v>31584056</v>
      </c>
      <c r="F41" s="634">
        <v>14534491</v>
      </c>
      <c r="G41" s="634">
        <v>-181708</v>
      </c>
      <c r="H41" s="634">
        <v>14352783</v>
      </c>
      <c r="I41" s="634">
        <v>3985713</v>
      </c>
      <c r="J41" s="634">
        <v>5156</v>
      </c>
      <c r="K41" s="634">
        <v>3990869</v>
      </c>
      <c r="L41" s="634">
        <v>260156</v>
      </c>
      <c r="M41" s="634">
        <v>50187864</v>
      </c>
      <c r="N41" s="634">
        <v>51009472</v>
      </c>
      <c r="O41" s="634">
        <f t="shared" si="0"/>
        <v>50187864</v>
      </c>
    </row>
    <row r="42" spans="1:15">
      <c r="A42" s="633" t="s">
        <v>51</v>
      </c>
      <c r="B42" s="633" t="s">
        <v>14</v>
      </c>
      <c r="C42" s="634">
        <v>30816677</v>
      </c>
      <c r="D42" s="634">
        <v>-2113340</v>
      </c>
      <c r="E42" s="634">
        <v>28703337</v>
      </c>
      <c r="F42" s="634">
        <v>14671254</v>
      </c>
      <c r="G42" s="634">
        <v>-506505</v>
      </c>
      <c r="H42" s="634">
        <v>14164749</v>
      </c>
      <c r="I42" s="634">
        <v>4496387</v>
      </c>
      <c r="J42" s="634">
        <v>-96094</v>
      </c>
      <c r="K42" s="634">
        <v>4400293</v>
      </c>
      <c r="L42" s="634">
        <v>260156</v>
      </c>
      <c r="M42" s="634">
        <v>47528535</v>
      </c>
      <c r="N42" s="634">
        <v>50244474</v>
      </c>
      <c r="O42" s="634">
        <f t="shared" si="0"/>
        <v>47528535</v>
      </c>
    </row>
    <row r="43" spans="1:15">
      <c r="A43" s="633" t="s">
        <v>51</v>
      </c>
      <c r="B43" s="633" t="s">
        <v>15</v>
      </c>
      <c r="C43" s="634">
        <v>25188278</v>
      </c>
      <c r="D43" s="634">
        <v>-1804291</v>
      </c>
      <c r="E43" s="634">
        <v>23383987</v>
      </c>
      <c r="F43" s="634">
        <v>13434115</v>
      </c>
      <c r="G43" s="634">
        <v>-311274</v>
      </c>
      <c r="H43" s="634">
        <v>13122841</v>
      </c>
      <c r="I43" s="634">
        <v>2649812</v>
      </c>
      <c r="J43" s="634">
        <v>-55442</v>
      </c>
      <c r="K43" s="634">
        <v>2594370</v>
      </c>
      <c r="L43" s="634">
        <v>260156</v>
      </c>
      <c r="M43" s="634">
        <v>39361354</v>
      </c>
      <c r="N43" s="634">
        <v>41532361</v>
      </c>
      <c r="O43" s="634">
        <f t="shared" si="0"/>
        <v>39361354</v>
      </c>
    </row>
    <row r="44" spans="1:15">
      <c r="A44" s="633" t="s">
        <v>51</v>
      </c>
      <c r="B44" s="633" t="s">
        <v>16</v>
      </c>
      <c r="C44" s="634">
        <v>20259730</v>
      </c>
      <c r="D44" s="634">
        <v>-1505169</v>
      </c>
      <c r="E44" s="634">
        <v>18754561</v>
      </c>
      <c r="F44" s="634">
        <v>11905127</v>
      </c>
      <c r="G44" s="634">
        <v>287590</v>
      </c>
      <c r="H44" s="634">
        <v>12192717</v>
      </c>
      <c r="I44" s="634">
        <v>2341468</v>
      </c>
      <c r="J44" s="634">
        <v>59162</v>
      </c>
      <c r="K44" s="634">
        <v>2400630</v>
      </c>
      <c r="L44" s="634">
        <v>260156</v>
      </c>
      <c r="M44" s="634">
        <v>33608064</v>
      </c>
      <c r="N44" s="634">
        <v>34766481</v>
      </c>
      <c r="O44" s="634">
        <f t="shared" si="0"/>
        <v>33608064</v>
      </c>
    </row>
    <row r="45" spans="1:15">
      <c r="A45" s="633" t="s">
        <v>51</v>
      </c>
      <c r="B45" s="633" t="s">
        <v>17</v>
      </c>
      <c r="C45" s="634">
        <v>22685964</v>
      </c>
      <c r="D45" s="634">
        <v>2268700</v>
      </c>
      <c r="E45" s="634">
        <v>24954664</v>
      </c>
      <c r="F45" s="634">
        <v>12055051</v>
      </c>
      <c r="G45" s="634">
        <v>134523</v>
      </c>
      <c r="H45" s="634">
        <v>12189574</v>
      </c>
      <c r="I45" s="634">
        <v>2361945</v>
      </c>
      <c r="J45" s="634">
        <v>22851</v>
      </c>
      <c r="K45" s="634">
        <v>2384796</v>
      </c>
      <c r="L45" s="634">
        <v>260156</v>
      </c>
      <c r="M45" s="634">
        <v>39789190</v>
      </c>
      <c r="N45" s="634">
        <v>37363116</v>
      </c>
      <c r="O45" s="634">
        <f t="shared" si="0"/>
        <v>39789190</v>
      </c>
    </row>
    <row r="46" spans="1:15">
      <c r="A46" s="633" t="s">
        <v>51</v>
      </c>
      <c r="B46" s="586" t="s">
        <v>184</v>
      </c>
      <c r="C46" s="634">
        <v>305978350</v>
      </c>
      <c r="D46" s="634">
        <v>1257393</v>
      </c>
      <c r="E46" s="634">
        <v>307235743</v>
      </c>
      <c r="F46" s="634">
        <v>155359840</v>
      </c>
      <c r="G46" s="634">
        <v>279971</v>
      </c>
      <c r="H46" s="634">
        <v>155639811</v>
      </c>
      <c r="I46" s="634">
        <v>37164450</v>
      </c>
      <c r="J46" s="634">
        <v>17875</v>
      </c>
      <c r="K46" s="634">
        <v>37182325</v>
      </c>
      <c r="L46" s="634">
        <v>3121872</v>
      </c>
      <c r="M46" s="634">
        <v>503179751</v>
      </c>
      <c r="N46" s="634">
        <v>501624512</v>
      </c>
      <c r="O46" s="634">
        <f t="shared" si="0"/>
        <v>503179751</v>
      </c>
    </row>
    <row r="47" spans="1:15">
      <c r="A47" s="633" t="s">
        <v>52</v>
      </c>
      <c r="B47" s="633" t="s">
        <v>6</v>
      </c>
      <c r="C47" s="634">
        <v>27197757</v>
      </c>
      <c r="D47" s="634">
        <v>630366</v>
      </c>
      <c r="E47" s="634">
        <v>27828123</v>
      </c>
      <c r="F47" s="634">
        <v>12614330</v>
      </c>
      <c r="G47" s="634">
        <v>-319291</v>
      </c>
      <c r="H47" s="634">
        <v>12295039</v>
      </c>
      <c r="I47" s="634">
        <v>2497760</v>
      </c>
      <c r="J47" s="634">
        <v>-47440</v>
      </c>
      <c r="K47" s="634">
        <v>2450320</v>
      </c>
      <c r="L47" s="634">
        <v>260156</v>
      </c>
      <c r="M47" s="634">
        <v>42833638</v>
      </c>
      <c r="N47" s="634">
        <v>42570003</v>
      </c>
      <c r="O47" s="634">
        <f t="shared" si="0"/>
        <v>42833638</v>
      </c>
    </row>
    <row r="48" spans="1:15">
      <c r="A48" s="633" t="s">
        <v>52</v>
      </c>
      <c r="B48" s="633" t="s">
        <v>7</v>
      </c>
      <c r="C48" s="634">
        <v>24429120</v>
      </c>
      <c r="D48" s="634">
        <v>-1349403</v>
      </c>
      <c r="E48" s="634">
        <v>23079717</v>
      </c>
      <c r="F48" s="634">
        <v>12035761</v>
      </c>
      <c r="G48" s="634">
        <v>-600367</v>
      </c>
      <c r="H48" s="634">
        <v>11435394</v>
      </c>
      <c r="I48" s="634">
        <v>2414301</v>
      </c>
      <c r="J48" s="634">
        <v>-65293</v>
      </c>
      <c r="K48" s="634">
        <v>2349008</v>
      </c>
      <c r="L48" s="634">
        <v>260156</v>
      </c>
      <c r="M48" s="634">
        <v>37124275</v>
      </c>
      <c r="N48" s="634">
        <v>39139338</v>
      </c>
      <c r="O48" s="634">
        <f t="shared" si="0"/>
        <v>37124275</v>
      </c>
    </row>
    <row r="49" spans="1:15">
      <c r="A49" s="633" t="s">
        <v>52</v>
      </c>
      <c r="B49" s="633" t="s">
        <v>8</v>
      </c>
      <c r="C49" s="634">
        <v>21354542</v>
      </c>
      <c r="D49" s="634">
        <v>259254</v>
      </c>
      <c r="E49" s="634">
        <v>21613796</v>
      </c>
      <c r="F49" s="634">
        <v>11568838</v>
      </c>
      <c r="G49" s="634">
        <v>-244980</v>
      </c>
      <c r="H49" s="634">
        <v>11323858</v>
      </c>
      <c r="I49" s="634">
        <v>2679867</v>
      </c>
      <c r="J49" s="634">
        <v>14548</v>
      </c>
      <c r="K49" s="634">
        <v>2694415</v>
      </c>
      <c r="L49" s="634">
        <v>260156</v>
      </c>
      <c r="M49" s="634">
        <v>35892225</v>
      </c>
      <c r="N49" s="634">
        <v>35863403</v>
      </c>
      <c r="O49" s="634">
        <f t="shared" si="0"/>
        <v>35892225</v>
      </c>
    </row>
    <row r="50" spans="1:15">
      <c r="A50" s="633" t="s">
        <v>52</v>
      </c>
      <c r="B50" s="633" t="s">
        <v>9</v>
      </c>
      <c r="C50" s="634">
        <v>20909646</v>
      </c>
      <c r="D50" s="634">
        <v>-246009</v>
      </c>
      <c r="E50" s="634">
        <v>20663637</v>
      </c>
      <c r="F50" s="634">
        <v>12095096</v>
      </c>
      <c r="G50" s="634">
        <v>428795</v>
      </c>
      <c r="H50" s="634">
        <v>12523891</v>
      </c>
      <c r="I50" s="634">
        <v>2576895</v>
      </c>
      <c r="J50" s="634">
        <v>65251</v>
      </c>
      <c r="K50" s="634">
        <v>2642146</v>
      </c>
      <c r="L50" s="634">
        <v>260156</v>
      </c>
      <c r="M50" s="634">
        <v>36089830</v>
      </c>
      <c r="N50" s="634">
        <v>35841793</v>
      </c>
      <c r="O50" s="634">
        <f t="shared" si="0"/>
        <v>36089830</v>
      </c>
    </row>
    <row r="51" spans="1:15">
      <c r="A51" s="633" t="s">
        <v>52</v>
      </c>
      <c r="B51" s="633" t="s">
        <v>10</v>
      </c>
      <c r="C51" s="634">
        <v>22355941</v>
      </c>
      <c r="D51" s="634">
        <v>2998263</v>
      </c>
      <c r="E51" s="634">
        <v>25354204</v>
      </c>
      <c r="F51" s="634">
        <v>12635382</v>
      </c>
      <c r="G51" s="634">
        <v>1615191</v>
      </c>
      <c r="H51" s="634">
        <v>14250573</v>
      </c>
      <c r="I51" s="634">
        <v>2638929</v>
      </c>
      <c r="J51" s="634">
        <v>149943</v>
      </c>
      <c r="K51" s="634">
        <v>2788872</v>
      </c>
      <c r="L51" s="634">
        <v>260156</v>
      </c>
      <c r="M51" s="634">
        <v>42653805</v>
      </c>
      <c r="N51" s="634">
        <v>37890408</v>
      </c>
      <c r="O51" s="634">
        <f t="shared" si="0"/>
        <v>42653805</v>
      </c>
    </row>
    <row r="52" spans="1:15">
      <c r="A52" s="633" t="s">
        <v>52</v>
      </c>
      <c r="B52" s="633" t="s">
        <v>11</v>
      </c>
      <c r="C52" s="634">
        <v>29672799</v>
      </c>
      <c r="D52" s="634">
        <v>1768782</v>
      </c>
      <c r="E52" s="634">
        <v>31441581</v>
      </c>
      <c r="F52" s="634">
        <v>14759160</v>
      </c>
      <c r="G52" s="634">
        <v>226002</v>
      </c>
      <c r="H52" s="634">
        <v>14985162</v>
      </c>
      <c r="I52" s="634">
        <v>4114043</v>
      </c>
      <c r="J52" s="634">
        <v>-10509</v>
      </c>
      <c r="K52" s="634">
        <v>4103534</v>
      </c>
      <c r="L52" s="634">
        <v>260156</v>
      </c>
      <c r="M52" s="634">
        <v>50790433</v>
      </c>
      <c r="N52" s="634">
        <v>48806158</v>
      </c>
      <c r="O52" s="634">
        <f t="shared" si="0"/>
        <v>50790433</v>
      </c>
    </row>
    <row r="53" spans="1:15">
      <c r="A53" s="633" t="s">
        <v>52</v>
      </c>
      <c r="B53" s="633" t="s">
        <v>12</v>
      </c>
      <c r="C53" s="634">
        <v>33148589</v>
      </c>
      <c r="D53" s="634">
        <v>1110056</v>
      </c>
      <c r="E53" s="634">
        <v>34258645</v>
      </c>
      <c r="F53" s="634">
        <v>15053676</v>
      </c>
      <c r="G53" s="634">
        <v>-239929</v>
      </c>
      <c r="H53" s="634">
        <v>14813747</v>
      </c>
      <c r="I53" s="634">
        <v>4415884</v>
      </c>
      <c r="J53" s="634">
        <v>-24567</v>
      </c>
      <c r="K53" s="634">
        <v>4391317</v>
      </c>
      <c r="L53" s="634">
        <v>260156</v>
      </c>
      <c r="M53" s="634">
        <v>53723865</v>
      </c>
      <c r="N53" s="634">
        <v>52878305</v>
      </c>
      <c r="O53" s="634">
        <f t="shared" si="0"/>
        <v>53723865</v>
      </c>
    </row>
    <row r="54" spans="1:15">
      <c r="A54" s="633" t="s">
        <v>52</v>
      </c>
      <c r="B54" s="633" t="s">
        <v>13</v>
      </c>
      <c r="C54" s="634">
        <v>33009198</v>
      </c>
      <c r="D54" s="634">
        <v>-653594</v>
      </c>
      <c r="E54" s="634">
        <v>32355604</v>
      </c>
      <c r="F54" s="634">
        <v>14893782</v>
      </c>
      <c r="G54" s="634">
        <v>-182191</v>
      </c>
      <c r="H54" s="634">
        <v>14711591</v>
      </c>
      <c r="I54" s="634">
        <v>3985708</v>
      </c>
      <c r="J54" s="634">
        <v>5343</v>
      </c>
      <c r="K54" s="634">
        <v>3991051</v>
      </c>
      <c r="L54" s="634">
        <v>260156</v>
      </c>
      <c r="M54" s="634">
        <v>51318402</v>
      </c>
      <c r="N54" s="634">
        <v>52148844</v>
      </c>
      <c r="O54" s="634">
        <f t="shared" si="0"/>
        <v>51318402</v>
      </c>
    </row>
    <row r="55" spans="1:15">
      <c r="A55" s="633" t="s">
        <v>52</v>
      </c>
      <c r="B55" s="633" t="s">
        <v>14</v>
      </c>
      <c r="C55" s="634">
        <v>31613926</v>
      </c>
      <c r="D55" s="634">
        <v>-2131707</v>
      </c>
      <c r="E55" s="634">
        <v>29482219</v>
      </c>
      <c r="F55" s="634">
        <v>15043221</v>
      </c>
      <c r="G55" s="634">
        <v>-511085</v>
      </c>
      <c r="H55" s="634">
        <v>14532136</v>
      </c>
      <c r="I55" s="634">
        <v>4496397</v>
      </c>
      <c r="J55" s="634">
        <v>-96648</v>
      </c>
      <c r="K55" s="634">
        <v>4399749</v>
      </c>
      <c r="L55" s="634">
        <v>260156</v>
      </c>
      <c r="M55" s="634">
        <v>48674260</v>
      </c>
      <c r="N55" s="634">
        <v>51413700</v>
      </c>
      <c r="O55" s="634">
        <f t="shared" si="0"/>
        <v>48674260</v>
      </c>
    </row>
    <row r="56" spans="1:15">
      <c r="A56" s="633" t="s">
        <v>52</v>
      </c>
      <c r="B56" s="633" t="s">
        <v>15</v>
      </c>
      <c r="C56" s="634">
        <v>25905978</v>
      </c>
      <c r="D56" s="634">
        <v>-1779610</v>
      </c>
      <c r="E56" s="634">
        <v>24126368</v>
      </c>
      <c r="F56" s="634">
        <v>13795763</v>
      </c>
      <c r="G56" s="634">
        <v>-316061</v>
      </c>
      <c r="H56" s="634">
        <v>13479702</v>
      </c>
      <c r="I56" s="634">
        <v>2651090</v>
      </c>
      <c r="J56" s="634">
        <v>-56543</v>
      </c>
      <c r="K56" s="634">
        <v>2594547</v>
      </c>
      <c r="L56" s="634">
        <v>260156</v>
      </c>
      <c r="M56" s="634">
        <v>40460773</v>
      </c>
      <c r="N56" s="634">
        <v>42612987</v>
      </c>
      <c r="O56" s="634">
        <f t="shared" si="0"/>
        <v>40460773</v>
      </c>
    </row>
    <row r="57" spans="1:15">
      <c r="A57" s="633" t="s">
        <v>52</v>
      </c>
      <c r="B57" s="633" t="s">
        <v>16</v>
      </c>
      <c r="C57" s="634">
        <v>20833625</v>
      </c>
      <c r="D57" s="634">
        <v>-1565717</v>
      </c>
      <c r="E57" s="634">
        <v>19267908</v>
      </c>
      <c r="F57" s="634">
        <v>12252793</v>
      </c>
      <c r="G57" s="634">
        <v>293547</v>
      </c>
      <c r="H57" s="634">
        <v>12546340</v>
      </c>
      <c r="I57" s="634">
        <v>2342620</v>
      </c>
      <c r="J57" s="634">
        <v>60571</v>
      </c>
      <c r="K57" s="634">
        <v>2403191</v>
      </c>
      <c r="L57" s="634">
        <v>260156</v>
      </c>
      <c r="M57" s="634">
        <v>34477595</v>
      </c>
      <c r="N57" s="634">
        <v>35689194</v>
      </c>
      <c r="O57" s="634">
        <f t="shared" si="0"/>
        <v>34477595</v>
      </c>
    </row>
    <row r="58" spans="1:15">
      <c r="A58" s="633" t="s">
        <v>52</v>
      </c>
      <c r="B58" s="633" t="s">
        <v>17</v>
      </c>
      <c r="C58" s="634">
        <v>23251202</v>
      </c>
      <c r="D58" s="634">
        <v>2281764</v>
      </c>
      <c r="E58" s="634">
        <v>25532966</v>
      </c>
      <c r="F58" s="634">
        <v>12422810</v>
      </c>
      <c r="G58" s="634">
        <v>135707</v>
      </c>
      <c r="H58" s="634">
        <v>12558517</v>
      </c>
      <c r="I58" s="634">
        <v>2363128</v>
      </c>
      <c r="J58" s="634">
        <v>23334</v>
      </c>
      <c r="K58" s="634">
        <v>2386462</v>
      </c>
      <c r="L58" s="634">
        <v>260156</v>
      </c>
      <c r="M58" s="634">
        <v>40738101</v>
      </c>
      <c r="N58" s="634">
        <v>38297296</v>
      </c>
      <c r="O58" s="634">
        <f t="shared" si="0"/>
        <v>40738101</v>
      </c>
    </row>
    <row r="59" spans="1:15">
      <c r="A59" s="633" t="s">
        <v>52</v>
      </c>
      <c r="B59" s="586" t="s">
        <v>184</v>
      </c>
      <c r="C59" s="634">
        <v>313682323</v>
      </c>
      <c r="D59" s="634">
        <v>1322445</v>
      </c>
      <c r="E59" s="634">
        <v>315004768</v>
      </c>
      <c r="F59" s="634">
        <v>159170612</v>
      </c>
      <c r="G59" s="634">
        <v>285338</v>
      </c>
      <c r="H59" s="634">
        <v>159455950</v>
      </c>
      <c r="I59" s="634">
        <v>37176622</v>
      </c>
      <c r="J59" s="634">
        <v>17990</v>
      </c>
      <c r="K59" s="634">
        <v>37194612</v>
      </c>
      <c r="L59" s="634">
        <v>3121872</v>
      </c>
      <c r="M59" s="634">
        <v>514777202</v>
      </c>
      <c r="N59" s="634">
        <v>513151429</v>
      </c>
      <c r="O59" s="634">
        <f t="shared" si="0"/>
        <v>514777202</v>
      </c>
    </row>
    <row r="60" spans="1:15">
      <c r="A60" s="633" t="s">
        <v>328</v>
      </c>
      <c r="B60" s="633" t="s">
        <v>6</v>
      </c>
      <c r="C60" s="634">
        <v>27814872</v>
      </c>
      <c r="D60" s="634">
        <v>656569</v>
      </c>
      <c r="E60" s="634">
        <v>28471441</v>
      </c>
      <c r="F60" s="634">
        <v>13000099</v>
      </c>
      <c r="G60" s="634">
        <v>-324393</v>
      </c>
      <c r="H60" s="634">
        <v>12675706</v>
      </c>
      <c r="I60" s="634">
        <v>2498992</v>
      </c>
      <c r="J60" s="634">
        <v>-47142</v>
      </c>
      <c r="K60" s="634">
        <v>2451850</v>
      </c>
      <c r="L60" s="634">
        <v>260156</v>
      </c>
      <c r="M60" s="634">
        <v>43859153</v>
      </c>
      <c r="N60" s="634">
        <v>43574119</v>
      </c>
      <c r="O60" s="634">
        <f t="shared" si="0"/>
        <v>43859153</v>
      </c>
    </row>
    <row r="61" spans="1:15">
      <c r="A61" s="633" t="s">
        <v>328</v>
      </c>
      <c r="B61" s="633" t="s">
        <v>7</v>
      </c>
      <c r="C61" s="634">
        <v>25017917</v>
      </c>
      <c r="D61" s="634">
        <v>-1364973</v>
      </c>
      <c r="E61" s="634">
        <v>23652944</v>
      </c>
      <c r="F61" s="634">
        <v>12400494</v>
      </c>
      <c r="G61" s="634">
        <v>-618788</v>
      </c>
      <c r="H61" s="634">
        <v>11781706</v>
      </c>
      <c r="I61" s="634">
        <v>2415464</v>
      </c>
      <c r="J61" s="634">
        <v>-67134</v>
      </c>
      <c r="K61" s="634">
        <v>2348330</v>
      </c>
      <c r="L61" s="634">
        <v>260156</v>
      </c>
      <c r="M61" s="634">
        <v>38043136</v>
      </c>
      <c r="N61" s="634">
        <v>40094031</v>
      </c>
      <c r="O61" s="634">
        <f t="shared" si="0"/>
        <v>38043136</v>
      </c>
    </row>
    <row r="62" spans="1:15">
      <c r="A62" s="633" t="s">
        <v>328</v>
      </c>
      <c r="B62" s="633" t="s">
        <v>8</v>
      </c>
      <c r="C62" s="634">
        <v>21946636</v>
      </c>
      <c r="D62" s="634">
        <v>251385</v>
      </c>
      <c r="E62" s="634">
        <v>22198021</v>
      </c>
      <c r="F62" s="634">
        <v>11920846</v>
      </c>
      <c r="G62" s="634">
        <v>-255709</v>
      </c>
      <c r="H62" s="634">
        <v>11665137</v>
      </c>
      <c r="I62" s="634">
        <v>2681008</v>
      </c>
      <c r="J62" s="634">
        <v>15413</v>
      </c>
      <c r="K62" s="634">
        <v>2696421</v>
      </c>
      <c r="L62" s="634">
        <v>260156</v>
      </c>
      <c r="M62" s="634">
        <v>36819735</v>
      </c>
      <c r="N62" s="634">
        <v>36808646</v>
      </c>
      <c r="O62" s="634">
        <f t="shared" si="0"/>
        <v>36819735</v>
      </c>
    </row>
    <row r="63" spans="1:15">
      <c r="A63" s="633" t="s">
        <v>328</v>
      </c>
      <c r="B63" s="633" t="s">
        <v>9</v>
      </c>
      <c r="C63" s="634">
        <v>21546469</v>
      </c>
      <c r="D63" s="634">
        <v>-260867</v>
      </c>
      <c r="E63" s="634">
        <v>21285602</v>
      </c>
      <c r="F63" s="634">
        <v>12451961</v>
      </c>
      <c r="G63" s="634">
        <v>434041</v>
      </c>
      <c r="H63" s="634">
        <v>12886002</v>
      </c>
      <c r="I63" s="634">
        <v>2578063</v>
      </c>
      <c r="J63" s="634">
        <v>65467</v>
      </c>
      <c r="K63" s="634">
        <v>2643530</v>
      </c>
      <c r="L63" s="634">
        <v>260156</v>
      </c>
      <c r="M63" s="634">
        <v>37075290</v>
      </c>
      <c r="N63" s="634">
        <v>36836649</v>
      </c>
      <c r="O63" s="634">
        <f t="shared" si="0"/>
        <v>37075290</v>
      </c>
    </row>
    <row r="64" spans="1:15">
      <c r="A64" s="633" t="s">
        <v>328</v>
      </c>
      <c r="B64" s="633" t="s">
        <v>10</v>
      </c>
      <c r="C64" s="634">
        <v>22957640</v>
      </c>
      <c r="D64" s="634">
        <v>3003487</v>
      </c>
      <c r="E64" s="634">
        <v>25961127</v>
      </c>
      <c r="F64" s="634">
        <v>12976557</v>
      </c>
      <c r="G64" s="634">
        <v>1652269</v>
      </c>
      <c r="H64" s="634">
        <v>14628826</v>
      </c>
      <c r="I64" s="634">
        <v>2640118</v>
      </c>
      <c r="J64" s="634">
        <v>150080</v>
      </c>
      <c r="K64" s="634">
        <v>2790198</v>
      </c>
      <c r="L64" s="634">
        <v>260156</v>
      </c>
      <c r="M64" s="634">
        <v>43640307</v>
      </c>
      <c r="N64" s="634">
        <v>38834471</v>
      </c>
      <c r="O64" s="634">
        <f t="shared" si="0"/>
        <v>43640307</v>
      </c>
    </row>
    <row r="65" spans="1:15">
      <c r="A65" s="633" t="s">
        <v>328</v>
      </c>
      <c r="B65" s="633" t="s">
        <v>11</v>
      </c>
      <c r="C65" s="634">
        <v>30340744</v>
      </c>
      <c r="D65" s="634">
        <v>1790955</v>
      </c>
      <c r="E65" s="634">
        <v>32131699</v>
      </c>
      <c r="F65" s="634">
        <v>15126643</v>
      </c>
      <c r="G65" s="634">
        <v>228987</v>
      </c>
      <c r="H65" s="634">
        <v>15355630</v>
      </c>
      <c r="I65" s="634">
        <v>4115354</v>
      </c>
      <c r="J65" s="634">
        <v>-10687</v>
      </c>
      <c r="K65" s="634">
        <v>4104667</v>
      </c>
      <c r="L65" s="634">
        <v>260156</v>
      </c>
      <c r="M65" s="634">
        <v>51852152</v>
      </c>
      <c r="N65" s="634">
        <v>49842897</v>
      </c>
      <c r="O65" s="634">
        <f t="shared" si="0"/>
        <v>51852152</v>
      </c>
    </row>
    <row r="66" spans="1:15">
      <c r="A66" s="633" t="s">
        <v>328</v>
      </c>
      <c r="B66" s="633" t="s">
        <v>12</v>
      </c>
      <c r="C66" s="634">
        <v>33825924</v>
      </c>
      <c r="D66" s="634">
        <v>1144455</v>
      </c>
      <c r="E66" s="634">
        <v>34970379</v>
      </c>
      <c r="F66" s="634">
        <v>15413157</v>
      </c>
      <c r="G66" s="634">
        <v>-243418</v>
      </c>
      <c r="H66" s="634">
        <v>15169739</v>
      </c>
      <c r="I66" s="634">
        <v>4417269</v>
      </c>
      <c r="J66" s="634">
        <v>-24384</v>
      </c>
      <c r="K66" s="634">
        <v>4392885</v>
      </c>
      <c r="L66" s="634">
        <v>260156</v>
      </c>
      <c r="M66" s="634">
        <v>54793159</v>
      </c>
      <c r="N66" s="634">
        <v>53916506</v>
      </c>
      <c r="O66" s="634">
        <f t="shared" si="0"/>
        <v>54793159</v>
      </c>
    </row>
    <row r="67" spans="1:15">
      <c r="A67" s="633" t="s">
        <v>328</v>
      </c>
      <c r="B67" s="633" t="s">
        <v>13</v>
      </c>
      <c r="C67" s="634">
        <v>33681100</v>
      </c>
      <c r="D67" s="634">
        <v>-652098</v>
      </c>
      <c r="E67" s="634">
        <v>33029002</v>
      </c>
      <c r="F67" s="634">
        <v>15244861</v>
      </c>
      <c r="G67" s="634">
        <v>-181404</v>
      </c>
      <c r="H67" s="634">
        <v>15063457</v>
      </c>
      <c r="I67" s="634">
        <v>3987060</v>
      </c>
      <c r="J67" s="634">
        <v>5508</v>
      </c>
      <c r="K67" s="634">
        <v>3992568</v>
      </c>
      <c r="L67" s="634">
        <v>260156</v>
      </c>
      <c r="M67" s="634">
        <v>52345183</v>
      </c>
      <c r="N67" s="634">
        <v>53173177</v>
      </c>
      <c r="O67" s="634">
        <f t="shared" si="0"/>
        <v>52345183</v>
      </c>
    </row>
    <row r="68" spans="1:15">
      <c r="A68" s="633" t="s">
        <v>328</v>
      </c>
      <c r="B68" s="633" t="s">
        <v>14</v>
      </c>
      <c r="C68" s="634">
        <v>32313779</v>
      </c>
      <c r="D68" s="634">
        <v>-2123998</v>
      </c>
      <c r="E68" s="634">
        <v>30189781</v>
      </c>
      <c r="F68" s="634">
        <v>15405111</v>
      </c>
      <c r="G68" s="634">
        <v>-510931</v>
      </c>
      <c r="H68" s="634">
        <v>14894180</v>
      </c>
      <c r="I68" s="634">
        <v>4497757</v>
      </c>
      <c r="J68" s="634">
        <v>-97281</v>
      </c>
      <c r="K68" s="634">
        <v>4400476</v>
      </c>
      <c r="L68" s="634">
        <v>260156</v>
      </c>
      <c r="M68" s="634">
        <v>49744593</v>
      </c>
      <c r="N68" s="634">
        <v>52476803</v>
      </c>
      <c r="O68" s="634">
        <f t="shared" si="0"/>
        <v>49744593</v>
      </c>
    </row>
    <row r="69" spans="1:15">
      <c r="A69" s="633" t="s">
        <v>328</v>
      </c>
      <c r="B69" s="633" t="s">
        <v>15</v>
      </c>
      <c r="C69" s="634">
        <v>26544348</v>
      </c>
      <c r="D69" s="634">
        <v>-1719565</v>
      </c>
      <c r="E69" s="634">
        <v>24824783</v>
      </c>
      <c r="F69" s="634">
        <v>14142447</v>
      </c>
      <c r="G69" s="634">
        <v>-315556</v>
      </c>
      <c r="H69" s="634">
        <v>13826891</v>
      </c>
      <c r="I69" s="634">
        <v>2651090</v>
      </c>
      <c r="J69" s="634">
        <v>-57588</v>
      </c>
      <c r="K69" s="634">
        <v>2593502</v>
      </c>
      <c r="L69" s="634">
        <v>260156</v>
      </c>
      <c r="M69" s="634">
        <v>41505332</v>
      </c>
      <c r="N69" s="634">
        <v>43598041</v>
      </c>
      <c r="O69" s="634">
        <f t="shared" si="0"/>
        <v>41505332</v>
      </c>
    </row>
    <row r="70" spans="1:15">
      <c r="A70" s="633" t="s">
        <v>328</v>
      </c>
      <c r="B70" s="633" t="s">
        <v>16</v>
      </c>
      <c r="C70" s="634">
        <v>21335096</v>
      </c>
      <c r="D70" s="634">
        <v>-1609102</v>
      </c>
      <c r="E70" s="634">
        <v>19725994</v>
      </c>
      <c r="F70" s="634">
        <v>12578397</v>
      </c>
      <c r="G70" s="634">
        <v>298735</v>
      </c>
      <c r="H70" s="634">
        <v>12877132</v>
      </c>
      <c r="I70" s="634">
        <v>2342620</v>
      </c>
      <c r="J70" s="634">
        <v>61920</v>
      </c>
      <c r="K70" s="634">
        <v>2404540</v>
      </c>
      <c r="L70" s="634">
        <v>260156</v>
      </c>
      <c r="M70" s="634">
        <v>35267822</v>
      </c>
      <c r="N70" s="634">
        <v>36516269</v>
      </c>
      <c r="O70" s="634">
        <f t="shared" si="0"/>
        <v>35267822</v>
      </c>
    </row>
    <row r="71" spans="1:15">
      <c r="A71" s="633" t="s">
        <v>328</v>
      </c>
      <c r="B71" s="633" t="s">
        <v>17</v>
      </c>
      <c r="C71" s="634">
        <v>23710104</v>
      </c>
      <c r="D71" s="634">
        <v>2289304</v>
      </c>
      <c r="E71" s="634">
        <v>25999408</v>
      </c>
      <c r="F71" s="634">
        <v>12752496</v>
      </c>
      <c r="G71" s="634">
        <v>139041</v>
      </c>
      <c r="H71" s="634">
        <v>12891537</v>
      </c>
      <c r="I71" s="634">
        <v>2363128</v>
      </c>
      <c r="J71" s="634">
        <v>24235</v>
      </c>
      <c r="K71" s="634">
        <v>2387363</v>
      </c>
      <c r="L71" s="634">
        <v>260156</v>
      </c>
      <c r="M71" s="634">
        <v>41538464</v>
      </c>
      <c r="N71" s="634">
        <v>39085884</v>
      </c>
      <c r="O71" s="634">
        <f t="shared" si="0"/>
        <v>41538464</v>
      </c>
    </row>
    <row r="72" spans="1:15">
      <c r="A72" s="633" t="s">
        <v>328</v>
      </c>
      <c r="B72" s="586" t="s">
        <v>184</v>
      </c>
      <c r="C72" s="634">
        <v>321034629</v>
      </c>
      <c r="D72" s="634">
        <v>1405552</v>
      </c>
      <c r="E72" s="634">
        <v>322440181</v>
      </c>
      <c r="F72" s="634">
        <v>163413069</v>
      </c>
      <c r="G72" s="634">
        <v>302874</v>
      </c>
      <c r="H72" s="634">
        <v>163715943</v>
      </c>
      <c r="I72" s="634">
        <v>37187923</v>
      </c>
      <c r="J72" s="634">
        <v>18407</v>
      </c>
      <c r="K72" s="634">
        <v>37206330</v>
      </c>
      <c r="L72" s="634">
        <v>3121872</v>
      </c>
      <c r="M72" s="634">
        <v>526484326</v>
      </c>
      <c r="N72" s="634">
        <v>524757493</v>
      </c>
      <c r="O72" s="634">
        <f t="shared" si="0"/>
        <v>526484326</v>
      </c>
    </row>
    <row r="73" spans="1:15">
      <c r="A73" s="633" t="s">
        <v>327</v>
      </c>
      <c r="B73" s="633" t="s">
        <v>6</v>
      </c>
      <c r="C73" s="634">
        <v>28266203</v>
      </c>
      <c r="D73" s="634">
        <v>729637</v>
      </c>
      <c r="E73" s="634">
        <v>28995840</v>
      </c>
      <c r="F73" s="634">
        <v>13263753</v>
      </c>
      <c r="G73" s="634">
        <v>-323310</v>
      </c>
      <c r="H73" s="634">
        <v>12940443</v>
      </c>
      <c r="I73" s="634">
        <v>2497969</v>
      </c>
      <c r="J73" s="634">
        <v>-51668</v>
      </c>
      <c r="K73" s="634">
        <v>2446301</v>
      </c>
      <c r="L73" s="634">
        <v>260156</v>
      </c>
      <c r="M73" s="634">
        <v>44642740</v>
      </c>
      <c r="N73" s="634">
        <v>44288081</v>
      </c>
      <c r="O73" s="634">
        <f t="shared" ref="O73:O136" si="1">E73+H73+K73+L73</f>
        <v>44642740</v>
      </c>
    </row>
    <row r="74" spans="1:15">
      <c r="A74" s="633" t="s">
        <v>327</v>
      </c>
      <c r="B74" s="633" t="s">
        <v>7</v>
      </c>
      <c r="C74" s="634">
        <v>25450458</v>
      </c>
      <c r="D74" s="634">
        <v>-1329471</v>
      </c>
      <c r="E74" s="634">
        <v>24120987</v>
      </c>
      <c r="F74" s="634">
        <v>12645572</v>
      </c>
      <c r="G74" s="634">
        <v>-634111</v>
      </c>
      <c r="H74" s="634">
        <v>12011461</v>
      </c>
      <c r="I74" s="634">
        <v>2448300</v>
      </c>
      <c r="J74" s="634">
        <v>-64705</v>
      </c>
      <c r="K74" s="634">
        <v>2383595</v>
      </c>
      <c r="L74" s="634">
        <v>260156</v>
      </c>
      <c r="M74" s="634">
        <v>38776199</v>
      </c>
      <c r="N74" s="634">
        <v>40804486</v>
      </c>
      <c r="O74" s="634">
        <f t="shared" si="1"/>
        <v>38776199</v>
      </c>
    </row>
    <row r="75" spans="1:15">
      <c r="A75" s="633" t="s">
        <v>327</v>
      </c>
      <c r="B75" s="633" t="s">
        <v>8</v>
      </c>
      <c r="C75" s="634">
        <v>22359422</v>
      </c>
      <c r="D75" s="634">
        <v>262450</v>
      </c>
      <c r="E75" s="634">
        <v>22621872</v>
      </c>
      <c r="F75" s="634">
        <v>12157450</v>
      </c>
      <c r="G75" s="634">
        <v>-270845</v>
      </c>
      <c r="H75" s="634">
        <v>11886605</v>
      </c>
      <c r="I75" s="634">
        <v>2686490</v>
      </c>
      <c r="J75" s="634">
        <v>16439</v>
      </c>
      <c r="K75" s="634">
        <v>2702929</v>
      </c>
      <c r="L75" s="634">
        <v>260156</v>
      </c>
      <c r="M75" s="634">
        <v>37471562</v>
      </c>
      <c r="N75" s="634">
        <v>37463518</v>
      </c>
      <c r="O75" s="634">
        <f t="shared" si="1"/>
        <v>37471562</v>
      </c>
    </row>
    <row r="76" spans="1:15">
      <c r="A76" s="633" t="s">
        <v>327</v>
      </c>
      <c r="B76" s="633" t="s">
        <v>9</v>
      </c>
      <c r="C76" s="634">
        <v>21989418</v>
      </c>
      <c r="D76" s="634">
        <v>-290876</v>
      </c>
      <c r="E76" s="634">
        <v>21698542</v>
      </c>
      <c r="F76" s="634">
        <v>12702697</v>
      </c>
      <c r="G76" s="634">
        <v>435116</v>
      </c>
      <c r="H76" s="634">
        <v>13137813</v>
      </c>
      <c r="I76" s="634">
        <v>2576993</v>
      </c>
      <c r="J76" s="634">
        <v>65795</v>
      </c>
      <c r="K76" s="634">
        <v>2642788</v>
      </c>
      <c r="L76" s="634">
        <v>260156</v>
      </c>
      <c r="M76" s="634">
        <v>37739299</v>
      </c>
      <c r="N76" s="634">
        <v>37529264</v>
      </c>
      <c r="O76" s="634">
        <f t="shared" si="1"/>
        <v>37739299</v>
      </c>
    </row>
    <row r="77" spans="1:15">
      <c r="A77" s="633" t="s">
        <v>327</v>
      </c>
      <c r="B77" s="633" t="s">
        <v>10</v>
      </c>
      <c r="C77" s="634">
        <v>23399268</v>
      </c>
      <c r="D77" s="634">
        <v>2982213</v>
      </c>
      <c r="E77" s="634">
        <v>26381481</v>
      </c>
      <c r="F77" s="634">
        <v>13224877</v>
      </c>
      <c r="G77" s="634">
        <v>1678265</v>
      </c>
      <c r="H77" s="634">
        <v>14903142</v>
      </c>
      <c r="I77" s="634">
        <v>2639103</v>
      </c>
      <c r="J77" s="634">
        <v>150193</v>
      </c>
      <c r="K77" s="634">
        <v>2789296</v>
      </c>
      <c r="L77" s="634">
        <v>260156</v>
      </c>
      <c r="M77" s="634">
        <v>44334075</v>
      </c>
      <c r="N77" s="634">
        <v>39523404</v>
      </c>
      <c r="O77" s="634">
        <f t="shared" si="1"/>
        <v>44334075</v>
      </c>
    </row>
    <row r="78" spans="1:15">
      <c r="A78" s="633" t="s">
        <v>327</v>
      </c>
      <c r="B78" s="633" t="s">
        <v>11</v>
      </c>
      <c r="C78" s="634">
        <v>30910366</v>
      </c>
      <c r="D78" s="634">
        <v>1796858</v>
      </c>
      <c r="E78" s="634">
        <v>32707224</v>
      </c>
      <c r="F78" s="634">
        <v>15412689</v>
      </c>
      <c r="G78" s="634">
        <v>228146</v>
      </c>
      <c r="H78" s="634">
        <v>15640835</v>
      </c>
      <c r="I78" s="634">
        <v>4113031</v>
      </c>
      <c r="J78" s="634">
        <v>-10844</v>
      </c>
      <c r="K78" s="634">
        <v>4102187</v>
      </c>
      <c r="L78" s="634">
        <v>260156</v>
      </c>
      <c r="M78" s="634">
        <v>52710402</v>
      </c>
      <c r="N78" s="634">
        <v>50696242</v>
      </c>
      <c r="O78" s="634">
        <f t="shared" si="1"/>
        <v>52710402</v>
      </c>
    </row>
    <row r="79" spans="1:15">
      <c r="A79" s="633" t="s">
        <v>327</v>
      </c>
      <c r="B79" s="633" t="s">
        <v>12</v>
      </c>
      <c r="C79" s="634">
        <v>34454928</v>
      </c>
      <c r="D79" s="634">
        <v>1170181</v>
      </c>
      <c r="E79" s="634">
        <v>35625109</v>
      </c>
      <c r="F79" s="634">
        <v>15702857</v>
      </c>
      <c r="G79" s="634">
        <v>-246159</v>
      </c>
      <c r="H79" s="634">
        <v>15456698</v>
      </c>
      <c r="I79" s="634">
        <v>4414983</v>
      </c>
      <c r="J79" s="634">
        <v>-24189</v>
      </c>
      <c r="K79" s="634">
        <v>4390794</v>
      </c>
      <c r="L79" s="634">
        <v>260156</v>
      </c>
      <c r="M79" s="634">
        <v>55732757</v>
      </c>
      <c r="N79" s="634">
        <v>54832924</v>
      </c>
      <c r="O79" s="634">
        <f t="shared" si="1"/>
        <v>55732757</v>
      </c>
    </row>
    <row r="80" spans="1:15">
      <c r="A80" s="633" t="s">
        <v>327</v>
      </c>
      <c r="B80" s="633" t="s">
        <v>13</v>
      </c>
      <c r="C80" s="634">
        <v>34316630</v>
      </c>
      <c r="D80" s="634">
        <v>-655635</v>
      </c>
      <c r="E80" s="634">
        <v>33660995</v>
      </c>
      <c r="F80" s="634">
        <v>15533114</v>
      </c>
      <c r="G80" s="634">
        <v>-179067</v>
      </c>
      <c r="H80" s="634">
        <v>15354047</v>
      </c>
      <c r="I80" s="634">
        <v>3985144</v>
      </c>
      <c r="J80" s="634">
        <v>5625</v>
      </c>
      <c r="K80" s="634">
        <v>3990769</v>
      </c>
      <c r="L80" s="634">
        <v>260156</v>
      </c>
      <c r="M80" s="634">
        <v>53265967</v>
      </c>
      <c r="N80" s="634">
        <v>54095044</v>
      </c>
      <c r="O80" s="634">
        <f t="shared" si="1"/>
        <v>53265967</v>
      </c>
    </row>
    <row r="81" spans="1:15">
      <c r="A81" s="633" t="s">
        <v>327</v>
      </c>
      <c r="B81" s="633" t="s">
        <v>14</v>
      </c>
      <c r="C81" s="634">
        <v>32959193</v>
      </c>
      <c r="D81" s="634">
        <v>-2116264</v>
      </c>
      <c r="E81" s="634">
        <v>30842929</v>
      </c>
      <c r="F81" s="634">
        <v>15703121</v>
      </c>
      <c r="G81" s="634">
        <v>-505165</v>
      </c>
      <c r="H81" s="634">
        <v>15197956</v>
      </c>
      <c r="I81" s="634">
        <v>4495149</v>
      </c>
      <c r="J81" s="634">
        <v>-97918</v>
      </c>
      <c r="K81" s="634">
        <v>4397231</v>
      </c>
      <c r="L81" s="634">
        <v>260156</v>
      </c>
      <c r="M81" s="634">
        <v>50698272</v>
      </c>
      <c r="N81" s="634">
        <v>53417619</v>
      </c>
      <c r="O81" s="634">
        <f t="shared" si="1"/>
        <v>50698272</v>
      </c>
    </row>
    <row r="82" spans="1:15">
      <c r="A82" s="633" t="s">
        <v>327</v>
      </c>
      <c r="B82" s="633" t="s">
        <v>15</v>
      </c>
      <c r="C82" s="634">
        <v>27091872</v>
      </c>
      <c r="D82" s="634">
        <v>-1663805</v>
      </c>
      <c r="E82" s="634">
        <v>25428067</v>
      </c>
      <c r="F82" s="634">
        <v>14422484</v>
      </c>
      <c r="G82" s="634">
        <v>-310231</v>
      </c>
      <c r="H82" s="634">
        <v>14112253</v>
      </c>
      <c r="I82" s="634">
        <v>2650284</v>
      </c>
      <c r="J82" s="634">
        <v>-58737</v>
      </c>
      <c r="K82" s="634">
        <v>2591547</v>
      </c>
      <c r="L82" s="634">
        <v>260156</v>
      </c>
      <c r="M82" s="634">
        <v>42392023</v>
      </c>
      <c r="N82" s="634">
        <v>44424796</v>
      </c>
      <c r="O82" s="634">
        <f t="shared" si="1"/>
        <v>42392023</v>
      </c>
    </row>
    <row r="83" spans="1:15">
      <c r="A83" s="633" t="s">
        <v>327</v>
      </c>
      <c r="B83" s="633" t="s">
        <v>16</v>
      </c>
      <c r="C83" s="634">
        <v>21716077</v>
      </c>
      <c r="D83" s="634">
        <v>-1678165</v>
      </c>
      <c r="E83" s="634">
        <v>20037912</v>
      </c>
      <c r="F83" s="634">
        <v>12831571</v>
      </c>
      <c r="G83" s="634">
        <v>304343</v>
      </c>
      <c r="H83" s="634">
        <v>13135914</v>
      </c>
      <c r="I83" s="634">
        <v>2341883</v>
      </c>
      <c r="J83" s="634">
        <v>63519</v>
      </c>
      <c r="K83" s="634">
        <v>2405402</v>
      </c>
      <c r="L83" s="634">
        <v>260156</v>
      </c>
      <c r="M83" s="634">
        <v>35839384</v>
      </c>
      <c r="N83" s="634">
        <v>37149687</v>
      </c>
      <c r="O83" s="634">
        <f t="shared" si="1"/>
        <v>35839384</v>
      </c>
    </row>
    <row r="84" spans="1:15">
      <c r="A84" s="633" t="s">
        <v>327</v>
      </c>
      <c r="B84" s="633" t="s">
        <v>17</v>
      </c>
      <c r="C84" s="634">
        <v>24068880</v>
      </c>
      <c r="D84" s="634">
        <v>2275760</v>
      </c>
      <c r="E84" s="634">
        <v>26344640</v>
      </c>
      <c r="F84" s="634">
        <v>13005887</v>
      </c>
      <c r="G84" s="634">
        <v>141432</v>
      </c>
      <c r="H84" s="634">
        <v>13147319</v>
      </c>
      <c r="I84" s="634">
        <v>2362291</v>
      </c>
      <c r="J84" s="634">
        <v>23775</v>
      </c>
      <c r="K84" s="634">
        <v>2386066</v>
      </c>
      <c r="L84" s="634">
        <v>260156</v>
      </c>
      <c r="M84" s="634">
        <v>42138181</v>
      </c>
      <c r="N84" s="634">
        <v>39697214</v>
      </c>
      <c r="O84" s="634">
        <f t="shared" si="1"/>
        <v>42138181</v>
      </c>
    </row>
    <row r="85" spans="1:15">
      <c r="A85" s="633" t="s">
        <v>327</v>
      </c>
      <c r="B85" s="586" t="s">
        <v>184</v>
      </c>
      <c r="C85" s="634">
        <v>326982715</v>
      </c>
      <c r="D85" s="634">
        <v>1482883</v>
      </c>
      <c r="E85" s="634">
        <v>328465598</v>
      </c>
      <c r="F85" s="634">
        <v>166606072</v>
      </c>
      <c r="G85" s="634">
        <v>318414</v>
      </c>
      <c r="H85" s="634">
        <v>166924486</v>
      </c>
      <c r="I85" s="634">
        <v>37211620</v>
      </c>
      <c r="J85" s="634">
        <v>17285</v>
      </c>
      <c r="K85" s="634">
        <v>37228905</v>
      </c>
      <c r="L85" s="634">
        <v>3121872</v>
      </c>
      <c r="M85" s="634">
        <v>535740861</v>
      </c>
      <c r="N85" s="634">
        <v>533922279</v>
      </c>
      <c r="O85" s="634">
        <f t="shared" si="1"/>
        <v>535740861</v>
      </c>
    </row>
    <row r="86" spans="1:15">
      <c r="A86" s="633" t="s">
        <v>326</v>
      </c>
      <c r="B86" s="633" t="s">
        <v>6</v>
      </c>
      <c r="C86" s="634">
        <v>28669733</v>
      </c>
      <c r="D86" s="634">
        <v>774524</v>
      </c>
      <c r="E86" s="634">
        <v>29444257</v>
      </c>
      <c r="F86" s="634">
        <v>13474133</v>
      </c>
      <c r="G86" s="634">
        <v>-321500</v>
      </c>
      <c r="H86" s="634">
        <v>13152633</v>
      </c>
      <c r="I86" s="634">
        <v>2500223</v>
      </c>
      <c r="J86" s="634">
        <v>-46484</v>
      </c>
      <c r="K86" s="634">
        <v>2453739</v>
      </c>
      <c r="L86" s="634">
        <v>260156</v>
      </c>
      <c r="M86" s="634">
        <v>45310785</v>
      </c>
      <c r="N86" s="634">
        <v>44904245</v>
      </c>
      <c r="O86" s="634">
        <f t="shared" si="1"/>
        <v>45310785</v>
      </c>
    </row>
    <row r="87" spans="1:15">
      <c r="A87" s="633" t="s">
        <v>326</v>
      </c>
      <c r="B87" s="633" t="s">
        <v>7</v>
      </c>
      <c r="C87" s="634">
        <v>25843330</v>
      </c>
      <c r="D87" s="634">
        <v>-1284479</v>
      </c>
      <c r="E87" s="634">
        <v>24558851</v>
      </c>
      <c r="F87" s="634">
        <v>12855004</v>
      </c>
      <c r="G87" s="634">
        <v>-645016</v>
      </c>
      <c r="H87" s="634">
        <v>12209988</v>
      </c>
      <c r="I87" s="634">
        <v>2416627</v>
      </c>
      <c r="J87" s="634">
        <v>-70773</v>
      </c>
      <c r="K87" s="634">
        <v>2345854</v>
      </c>
      <c r="L87" s="634">
        <v>260156</v>
      </c>
      <c r="M87" s="634">
        <v>39374849</v>
      </c>
      <c r="N87" s="634">
        <v>41375117</v>
      </c>
      <c r="O87" s="634">
        <f t="shared" si="1"/>
        <v>39374849</v>
      </c>
    </row>
    <row r="88" spans="1:15">
      <c r="A88" s="633" t="s">
        <v>326</v>
      </c>
      <c r="B88" s="633" t="s">
        <v>8</v>
      </c>
      <c r="C88" s="634">
        <v>22740911</v>
      </c>
      <c r="D88" s="634">
        <v>266907</v>
      </c>
      <c r="E88" s="634">
        <v>23007818</v>
      </c>
      <c r="F88" s="634">
        <v>12359894</v>
      </c>
      <c r="G88" s="634">
        <v>-282564</v>
      </c>
      <c r="H88" s="634">
        <v>12077330</v>
      </c>
      <c r="I88" s="634">
        <v>2683290</v>
      </c>
      <c r="J88" s="634">
        <v>17136</v>
      </c>
      <c r="K88" s="634">
        <v>2700426</v>
      </c>
      <c r="L88" s="634">
        <v>260156</v>
      </c>
      <c r="M88" s="634">
        <v>38045730</v>
      </c>
      <c r="N88" s="634">
        <v>38044251</v>
      </c>
      <c r="O88" s="634">
        <f t="shared" si="1"/>
        <v>38045730</v>
      </c>
    </row>
    <row r="89" spans="1:15">
      <c r="A89" s="633" t="s">
        <v>326</v>
      </c>
      <c r="B89" s="633" t="s">
        <v>9</v>
      </c>
      <c r="C89" s="634">
        <v>22404650</v>
      </c>
      <c r="D89" s="634">
        <v>-310809</v>
      </c>
      <c r="E89" s="634">
        <v>22093841</v>
      </c>
      <c r="F89" s="634">
        <v>12903384</v>
      </c>
      <c r="G89" s="634">
        <v>429502</v>
      </c>
      <c r="H89" s="634">
        <v>13332886</v>
      </c>
      <c r="I89" s="634">
        <v>2580398</v>
      </c>
      <c r="J89" s="634">
        <v>65899</v>
      </c>
      <c r="K89" s="634">
        <v>2646297</v>
      </c>
      <c r="L89" s="634">
        <v>260156</v>
      </c>
      <c r="M89" s="634">
        <v>38333180</v>
      </c>
      <c r="N89" s="634">
        <v>38148588</v>
      </c>
      <c r="O89" s="634">
        <f t="shared" si="1"/>
        <v>38333180</v>
      </c>
    </row>
    <row r="90" spans="1:15">
      <c r="A90" s="633" t="s">
        <v>326</v>
      </c>
      <c r="B90" s="633" t="s">
        <v>10</v>
      </c>
      <c r="C90" s="634">
        <v>23808349</v>
      </c>
      <c r="D90" s="634">
        <v>2941151</v>
      </c>
      <c r="E90" s="634">
        <v>26749500</v>
      </c>
      <c r="F90" s="634">
        <v>13422670</v>
      </c>
      <c r="G90" s="634">
        <v>1693907</v>
      </c>
      <c r="H90" s="634">
        <v>15116577</v>
      </c>
      <c r="I90" s="634">
        <v>2642496</v>
      </c>
      <c r="J90" s="634">
        <v>150350</v>
      </c>
      <c r="K90" s="634">
        <v>2792846</v>
      </c>
      <c r="L90" s="634">
        <v>260156</v>
      </c>
      <c r="M90" s="634">
        <v>44919079</v>
      </c>
      <c r="N90" s="634">
        <v>40133671</v>
      </c>
      <c r="O90" s="634">
        <f t="shared" si="1"/>
        <v>44919079</v>
      </c>
    </row>
    <row r="91" spans="1:15">
      <c r="A91" s="633" t="s">
        <v>326</v>
      </c>
      <c r="B91" s="633" t="s">
        <v>11</v>
      </c>
      <c r="C91" s="634">
        <v>31433960</v>
      </c>
      <c r="D91" s="634">
        <v>1800957</v>
      </c>
      <c r="E91" s="634">
        <v>33234917</v>
      </c>
      <c r="F91" s="634">
        <v>15640006</v>
      </c>
      <c r="G91" s="634">
        <v>226410</v>
      </c>
      <c r="H91" s="634">
        <v>15866416</v>
      </c>
      <c r="I91" s="634">
        <v>4117976</v>
      </c>
      <c r="J91" s="634">
        <v>-11044</v>
      </c>
      <c r="K91" s="634">
        <v>4106932</v>
      </c>
      <c r="L91" s="634">
        <v>260156</v>
      </c>
      <c r="M91" s="634">
        <v>53468421</v>
      </c>
      <c r="N91" s="634">
        <v>51452098</v>
      </c>
      <c r="O91" s="634">
        <f t="shared" si="1"/>
        <v>53468421</v>
      </c>
    </row>
    <row r="92" spans="1:15">
      <c r="A92" s="633" t="s">
        <v>326</v>
      </c>
      <c r="B92" s="633" t="s">
        <v>12</v>
      </c>
      <c r="C92" s="634">
        <v>35031822</v>
      </c>
      <c r="D92" s="634">
        <v>1189977</v>
      </c>
      <c r="E92" s="634">
        <v>36221799</v>
      </c>
      <c r="F92" s="634">
        <v>15932893</v>
      </c>
      <c r="G92" s="634">
        <v>-248565</v>
      </c>
      <c r="H92" s="634">
        <v>15684328</v>
      </c>
      <c r="I92" s="634">
        <v>4420038</v>
      </c>
      <c r="J92" s="634">
        <v>-24013</v>
      </c>
      <c r="K92" s="634">
        <v>4396025</v>
      </c>
      <c r="L92" s="634">
        <v>260156</v>
      </c>
      <c r="M92" s="634">
        <v>56562308</v>
      </c>
      <c r="N92" s="634">
        <v>55644909</v>
      </c>
      <c r="O92" s="634">
        <f t="shared" si="1"/>
        <v>56562308</v>
      </c>
    </row>
    <row r="93" spans="1:15">
      <c r="A93" s="633" t="s">
        <v>326</v>
      </c>
      <c r="B93" s="633" t="s">
        <v>13</v>
      </c>
      <c r="C93" s="634">
        <v>34901362</v>
      </c>
      <c r="D93" s="634">
        <v>-664016</v>
      </c>
      <c r="E93" s="634">
        <v>34237346</v>
      </c>
      <c r="F93" s="634">
        <v>15761976</v>
      </c>
      <c r="G93" s="634">
        <v>-176375</v>
      </c>
      <c r="H93" s="634">
        <v>15585601</v>
      </c>
      <c r="I93" s="634">
        <v>3989764</v>
      </c>
      <c r="J93" s="634">
        <v>5840</v>
      </c>
      <c r="K93" s="634">
        <v>3995604</v>
      </c>
      <c r="L93" s="634">
        <v>260156</v>
      </c>
      <c r="M93" s="634">
        <v>54078707</v>
      </c>
      <c r="N93" s="634">
        <v>54913258</v>
      </c>
      <c r="O93" s="634">
        <f t="shared" si="1"/>
        <v>54078707</v>
      </c>
    </row>
    <row r="94" spans="1:15">
      <c r="A94" s="633" t="s">
        <v>326</v>
      </c>
      <c r="B94" s="633" t="s">
        <v>14</v>
      </c>
      <c r="C94" s="634">
        <v>33559356</v>
      </c>
      <c r="D94" s="634">
        <v>-2104966</v>
      </c>
      <c r="E94" s="634">
        <v>31454390</v>
      </c>
      <c r="F94" s="634">
        <v>15940629</v>
      </c>
      <c r="G94" s="634">
        <v>-497601</v>
      </c>
      <c r="H94" s="634">
        <v>15443028</v>
      </c>
      <c r="I94" s="634">
        <v>4500476</v>
      </c>
      <c r="J94" s="634">
        <v>-98554</v>
      </c>
      <c r="K94" s="634">
        <v>4401922</v>
      </c>
      <c r="L94" s="634">
        <v>260156</v>
      </c>
      <c r="M94" s="634">
        <v>51559496</v>
      </c>
      <c r="N94" s="634">
        <v>54260617</v>
      </c>
      <c r="O94" s="634">
        <f t="shared" si="1"/>
        <v>51559496</v>
      </c>
    </row>
    <row r="95" spans="1:15">
      <c r="A95" s="633" t="s">
        <v>326</v>
      </c>
      <c r="B95" s="633" t="s">
        <v>15</v>
      </c>
      <c r="C95" s="634">
        <v>27605167</v>
      </c>
      <c r="D95" s="634">
        <v>-1577495</v>
      </c>
      <c r="E95" s="634">
        <v>26027672</v>
      </c>
      <c r="F95" s="634">
        <v>14651344</v>
      </c>
      <c r="G95" s="634">
        <v>-300984</v>
      </c>
      <c r="H95" s="634">
        <v>14350360</v>
      </c>
      <c r="I95" s="634">
        <v>2653654</v>
      </c>
      <c r="J95" s="634">
        <v>-59781</v>
      </c>
      <c r="K95" s="634">
        <v>2593873</v>
      </c>
      <c r="L95" s="634">
        <v>260156</v>
      </c>
      <c r="M95" s="634">
        <v>43232061</v>
      </c>
      <c r="N95" s="634">
        <v>45170321</v>
      </c>
      <c r="O95" s="634">
        <f t="shared" si="1"/>
        <v>43232061</v>
      </c>
    </row>
    <row r="96" spans="1:15">
      <c r="A96" s="633" t="s">
        <v>326</v>
      </c>
      <c r="B96" s="633" t="s">
        <v>16</v>
      </c>
      <c r="C96" s="634">
        <v>22066667</v>
      </c>
      <c r="D96" s="634">
        <v>-1737023</v>
      </c>
      <c r="E96" s="634">
        <v>20329644</v>
      </c>
      <c r="F96" s="634">
        <v>13039521</v>
      </c>
      <c r="G96" s="634">
        <v>307969</v>
      </c>
      <c r="H96" s="634">
        <v>13347490</v>
      </c>
      <c r="I96" s="634">
        <v>2344905</v>
      </c>
      <c r="J96" s="634">
        <v>64740</v>
      </c>
      <c r="K96" s="634">
        <v>2409645</v>
      </c>
      <c r="L96" s="634">
        <v>260156</v>
      </c>
      <c r="M96" s="634">
        <v>36346935</v>
      </c>
      <c r="N96" s="634">
        <v>37711249</v>
      </c>
      <c r="O96" s="634">
        <f t="shared" si="1"/>
        <v>36346935</v>
      </c>
    </row>
    <row r="97" spans="1:15">
      <c r="A97" s="633" t="s">
        <v>326</v>
      </c>
      <c r="B97" s="633" t="s">
        <v>17</v>
      </c>
      <c r="C97" s="634">
        <v>24388208</v>
      </c>
      <c r="D97" s="634">
        <v>2244382</v>
      </c>
      <c r="E97" s="634">
        <v>26632590</v>
      </c>
      <c r="F97" s="634">
        <v>13214393</v>
      </c>
      <c r="G97" s="634">
        <v>137954</v>
      </c>
      <c r="H97" s="634">
        <v>13352347</v>
      </c>
      <c r="I97" s="634">
        <v>2365435</v>
      </c>
      <c r="J97" s="634">
        <v>24770</v>
      </c>
      <c r="K97" s="634">
        <v>2390205</v>
      </c>
      <c r="L97" s="634">
        <v>260156</v>
      </c>
      <c r="M97" s="634">
        <v>42635298</v>
      </c>
      <c r="N97" s="634">
        <v>40228192</v>
      </c>
      <c r="O97" s="634">
        <f t="shared" si="1"/>
        <v>42635298</v>
      </c>
    </row>
    <row r="98" spans="1:15">
      <c r="A98" s="633" t="s">
        <v>326</v>
      </c>
      <c r="B98" s="586" t="s">
        <v>184</v>
      </c>
      <c r="C98" s="634">
        <v>332453515</v>
      </c>
      <c r="D98" s="634">
        <v>1539110</v>
      </c>
      <c r="E98" s="634">
        <v>333992625</v>
      </c>
      <c r="F98" s="634">
        <v>169195847</v>
      </c>
      <c r="G98" s="634">
        <v>323137</v>
      </c>
      <c r="H98" s="634">
        <v>169518984</v>
      </c>
      <c r="I98" s="634">
        <v>37215282</v>
      </c>
      <c r="J98" s="634">
        <v>18086</v>
      </c>
      <c r="K98" s="634">
        <v>37233368</v>
      </c>
      <c r="L98" s="634">
        <v>3121872</v>
      </c>
      <c r="M98" s="634">
        <v>543866849</v>
      </c>
      <c r="N98" s="634">
        <v>541986516</v>
      </c>
      <c r="O98" s="634">
        <f t="shared" si="1"/>
        <v>543866849</v>
      </c>
    </row>
    <row r="99" spans="1:15">
      <c r="A99" s="633" t="s">
        <v>325</v>
      </c>
      <c r="B99" s="633" t="s">
        <v>6</v>
      </c>
      <c r="C99" s="634">
        <v>29080423</v>
      </c>
      <c r="D99" s="634">
        <v>821884</v>
      </c>
      <c r="E99" s="634">
        <v>29902307</v>
      </c>
      <c r="F99" s="634">
        <v>13684950</v>
      </c>
      <c r="G99" s="634">
        <v>-318274</v>
      </c>
      <c r="H99" s="634">
        <v>13366676</v>
      </c>
      <c r="I99" s="634">
        <v>2501454</v>
      </c>
      <c r="J99" s="634">
        <v>-46187</v>
      </c>
      <c r="K99" s="634">
        <v>2455267</v>
      </c>
      <c r="L99" s="634">
        <v>260156</v>
      </c>
      <c r="M99" s="634">
        <v>45984406</v>
      </c>
      <c r="N99" s="634">
        <v>45526983</v>
      </c>
      <c r="O99" s="634">
        <f t="shared" si="1"/>
        <v>45984406</v>
      </c>
    </row>
    <row r="100" spans="1:15">
      <c r="A100" s="633" t="s">
        <v>325</v>
      </c>
      <c r="B100" s="633" t="s">
        <v>7</v>
      </c>
      <c r="C100" s="634">
        <v>26237448</v>
      </c>
      <c r="D100" s="634">
        <v>-1256125</v>
      </c>
      <c r="E100" s="634">
        <v>24981323</v>
      </c>
      <c r="F100" s="634">
        <v>13058058</v>
      </c>
      <c r="G100" s="634">
        <v>-655251</v>
      </c>
      <c r="H100" s="634">
        <v>12402807</v>
      </c>
      <c r="I100" s="634">
        <v>2417790</v>
      </c>
      <c r="J100" s="634">
        <v>-72610</v>
      </c>
      <c r="K100" s="634">
        <v>2345180</v>
      </c>
      <c r="L100" s="634">
        <v>260156</v>
      </c>
      <c r="M100" s="634">
        <v>39989466</v>
      </c>
      <c r="N100" s="634">
        <v>41973452</v>
      </c>
      <c r="O100" s="634">
        <f t="shared" si="1"/>
        <v>39989466</v>
      </c>
    </row>
    <row r="101" spans="1:15">
      <c r="A101" s="633" t="s">
        <v>325</v>
      </c>
      <c r="B101" s="633" t="s">
        <v>8</v>
      </c>
      <c r="C101" s="634">
        <v>23117142</v>
      </c>
      <c r="D101" s="634">
        <v>272205</v>
      </c>
      <c r="E101" s="634">
        <v>23389347</v>
      </c>
      <c r="F101" s="634">
        <v>12554857</v>
      </c>
      <c r="G101" s="634">
        <v>-297416</v>
      </c>
      <c r="H101" s="634">
        <v>12257441</v>
      </c>
      <c r="I101" s="634">
        <v>2683290</v>
      </c>
      <c r="J101" s="634">
        <v>17981</v>
      </c>
      <c r="K101" s="634">
        <v>2701271</v>
      </c>
      <c r="L101" s="634">
        <v>260156</v>
      </c>
      <c r="M101" s="634">
        <v>38608215</v>
      </c>
      <c r="N101" s="634">
        <v>38615445</v>
      </c>
      <c r="O101" s="634">
        <f t="shared" si="1"/>
        <v>38608215</v>
      </c>
    </row>
    <row r="102" spans="1:15">
      <c r="A102" s="633" t="s">
        <v>325</v>
      </c>
      <c r="B102" s="633" t="s">
        <v>9</v>
      </c>
      <c r="C102" s="634">
        <v>22807614</v>
      </c>
      <c r="D102" s="634">
        <v>-332410</v>
      </c>
      <c r="E102" s="634">
        <v>22475204</v>
      </c>
      <c r="F102" s="634">
        <v>13103911</v>
      </c>
      <c r="G102" s="634">
        <v>423559</v>
      </c>
      <c r="H102" s="634">
        <v>13527470</v>
      </c>
      <c r="I102" s="634">
        <v>2580398</v>
      </c>
      <c r="J102" s="634">
        <v>66072</v>
      </c>
      <c r="K102" s="634">
        <v>2646470</v>
      </c>
      <c r="L102" s="634">
        <v>260156</v>
      </c>
      <c r="M102" s="634">
        <v>38909300</v>
      </c>
      <c r="N102" s="634">
        <v>38752079</v>
      </c>
      <c r="O102" s="634">
        <f t="shared" si="1"/>
        <v>38909300</v>
      </c>
    </row>
    <row r="103" spans="1:15">
      <c r="A103" s="633" t="s">
        <v>325</v>
      </c>
      <c r="B103" s="633" t="s">
        <v>10</v>
      </c>
      <c r="C103" s="634">
        <v>24210002</v>
      </c>
      <c r="D103" s="634">
        <v>2891011</v>
      </c>
      <c r="E103" s="634">
        <v>27101013</v>
      </c>
      <c r="F103" s="634">
        <v>13618899</v>
      </c>
      <c r="G103" s="634">
        <v>1709931</v>
      </c>
      <c r="H103" s="634">
        <v>15328830</v>
      </c>
      <c r="I103" s="634">
        <v>2643686</v>
      </c>
      <c r="J103" s="634">
        <v>150487</v>
      </c>
      <c r="K103" s="634">
        <v>2794173</v>
      </c>
      <c r="L103" s="634">
        <v>260156</v>
      </c>
      <c r="M103" s="634">
        <v>45484172</v>
      </c>
      <c r="N103" s="634">
        <v>40732743</v>
      </c>
      <c r="O103" s="634">
        <f t="shared" si="1"/>
        <v>45484172</v>
      </c>
    </row>
    <row r="104" spans="1:15">
      <c r="A104" s="633" t="s">
        <v>325</v>
      </c>
      <c r="B104" s="633" t="s">
        <v>11</v>
      </c>
      <c r="C104" s="634">
        <v>31950392</v>
      </c>
      <c r="D104" s="634">
        <v>1802621</v>
      </c>
      <c r="E104" s="634">
        <v>33753013</v>
      </c>
      <c r="F104" s="634">
        <v>15864828</v>
      </c>
      <c r="G104" s="634">
        <v>223619</v>
      </c>
      <c r="H104" s="634">
        <v>16088447</v>
      </c>
      <c r="I104" s="634">
        <v>4119287</v>
      </c>
      <c r="J104" s="634">
        <v>-11223</v>
      </c>
      <c r="K104" s="634">
        <v>4108064</v>
      </c>
      <c r="L104" s="634">
        <v>260156</v>
      </c>
      <c r="M104" s="634">
        <v>54209680</v>
      </c>
      <c r="N104" s="634">
        <v>52194663</v>
      </c>
      <c r="O104" s="634">
        <f t="shared" si="1"/>
        <v>54209680</v>
      </c>
    </row>
    <row r="105" spans="1:15">
      <c r="A105" s="633" t="s">
        <v>325</v>
      </c>
      <c r="B105" s="633" t="s">
        <v>12</v>
      </c>
      <c r="C105" s="634">
        <v>35601806</v>
      </c>
      <c r="D105" s="634">
        <v>1209692</v>
      </c>
      <c r="E105" s="634">
        <v>36811498</v>
      </c>
      <c r="F105" s="634">
        <v>16161130</v>
      </c>
      <c r="G105" s="634">
        <v>-250299</v>
      </c>
      <c r="H105" s="634">
        <v>15910831</v>
      </c>
      <c r="I105" s="634">
        <v>4421423</v>
      </c>
      <c r="J105" s="634">
        <v>-23829</v>
      </c>
      <c r="K105" s="634">
        <v>4397594</v>
      </c>
      <c r="L105" s="634">
        <v>260156</v>
      </c>
      <c r="M105" s="634">
        <v>57380079</v>
      </c>
      <c r="N105" s="634">
        <v>56444515</v>
      </c>
      <c r="O105" s="634">
        <f t="shared" si="1"/>
        <v>57380079</v>
      </c>
    </row>
    <row r="106" spans="1:15">
      <c r="A106" s="633" t="s">
        <v>325</v>
      </c>
      <c r="B106" s="633" t="s">
        <v>13</v>
      </c>
      <c r="C106" s="634">
        <v>35477379</v>
      </c>
      <c r="D106" s="634">
        <v>-669790</v>
      </c>
      <c r="E106" s="634">
        <v>34807589</v>
      </c>
      <c r="F106" s="634">
        <v>15988497</v>
      </c>
      <c r="G106" s="634">
        <v>-173212</v>
      </c>
      <c r="H106" s="634">
        <v>15815285</v>
      </c>
      <c r="I106" s="634">
        <v>3991116</v>
      </c>
      <c r="J106" s="634">
        <v>6006</v>
      </c>
      <c r="K106" s="634">
        <v>3997122</v>
      </c>
      <c r="L106" s="634">
        <v>260156</v>
      </c>
      <c r="M106" s="634">
        <v>54880152</v>
      </c>
      <c r="N106" s="634">
        <v>55717148</v>
      </c>
      <c r="O106" s="634">
        <f t="shared" si="1"/>
        <v>54880152</v>
      </c>
    </row>
    <row r="107" spans="1:15">
      <c r="A107" s="633" t="s">
        <v>325</v>
      </c>
      <c r="B107" s="633" t="s">
        <v>14</v>
      </c>
      <c r="C107" s="634">
        <v>34144479</v>
      </c>
      <c r="D107" s="634">
        <v>-2087153</v>
      </c>
      <c r="E107" s="634">
        <v>32057326</v>
      </c>
      <c r="F107" s="634">
        <v>16176031</v>
      </c>
      <c r="G107" s="634">
        <v>-489505</v>
      </c>
      <c r="H107" s="634">
        <v>15686526</v>
      </c>
      <c r="I107" s="634">
        <v>4501836</v>
      </c>
      <c r="J107" s="634">
        <v>-99191</v>
      </c>
      <c r="K107" s="634">
        <v>4402645</v>
      </c>
      <c r="L107" s="634">
        <v>260156</v>
      </c>
      <c r="M107" s="634">
        <v>52406653</v>
      </c>
      <c r="N107" s="634">
        <v>55082502</v>
      </c>
      <c r="O107" s="634">
        <f t="shared" si="1"/>
        <v>52406653</v>
      </c>
    </row>
    <row r="108" spans="1:15">
      <c r="A108" s="633" t="s">
        <v>325</v>
      </c>
      <c r="B108" s="633" t="s">
        <v>15</v>
      </c>
      <c r="C108" s="634">
        <v>28102728</v>
      </c>
      <c r="D108" s="634">
        <v>-1485295</v>
      </c>
      <c r="E108" s="634">
        <v>26617433</v>
      </c>
      <c r="F108" s="634">
        <v>14876703</v>
      </c>
      <c r="G108" s="634">
        <v>-291826</v>
      </c>
      <c r="H108" s="634">
        <v>14584877</v>
      </c>
      <c r="I108" s="634">
        <v>2654936</v>
      </c>
      <c r="J108" s="634">
        <v>-60878</v>
      </c>
      <c r="K108" s="634">
        <v>2594058</v>
      </c>
      <c r="L108" s="634">
        <v>260156</v>
      </c>
      <c r="M108" s="634">
        <v>44056524</v>
      </c>
      <c r="N108" s="634">
        <v>45894523</v>
      </c>
      <c r="O108" s="634">
        <f t="shared" si="1"/>
        <v>44056524</v>
      </c>
    </row>
    <row r="109" spans="1:15">
      <c r="A109" s="633" t="s">
        <v>325</v>
      </c>
      <c r="B109" s="633" t="s">
        <v>16</v>
      </c>
      <c r="C109" s="634">
        <v>22415466</v>
      </c>
      <c r="D109" s="634">
        <v>-1795268</v>
      </c>
      <c r="E109" s="634">
        <v>20620198</v>
      </c>
      <c r="F109" s="634">
        <v>13244872</v>
      </c>
      <c r="G109" s="634">
        <v>311885</v>
      </c>
      <c r="H109" s="634">
        <v>13556757</v>
      </c>
      <c r="I109" s="634">
        <v>2346048</v>
      </c>
      <c r="J109" s="634">
        <v>66149</v>
      </c>
      <c r="K109" s="634">
        <v>2412197</v>
      </c>
      <c r="L109" s="634">
        <v>260156</v>
      </c>
      <c r="M109" s="634">
        <v>36849308</v>
      </c>
      <c r="N109" s="634">
        <v>38266542</v>
      </c>
      <c r="O109" s="634">
        <f t="shared" si="1"/>
        <v>36849308</v>
      </c>
    </row>
    <row r="110" spans="1:15">
      <c r="A110" s="633" t="s">
        <v>325</v>
      </c>
      <c r="B110" s="633" t="s">
        <v>17</v>
      </c>
      <c r="C110" s="634">
        <v>24717673</v>
      </c>
      <c r="D110" s="634">
        <v>2210840</v>
      </c>
      <c r="E110" s="634">
        <v>26928513</v>
      </c>
      <c r="F110" s="634">
        <v>13420131</v>
      </c>
      <c r="G110" s="634">
        <v>134420</v>
      </c>
      <c r="H110" s="634">
        <v>13554551</v>
      </c>
      <c r="I110" s="634">
        <v>2366588</v>
      </c>
      <c r="J110" s="634">
        <v>25252</v>
      </c>
      <c r="K110" s="634">
        <v>2391840</v>
      </c>
      <c r="L110" s="634">
        <v>260156</v>
      </c>
      <c r="M110" s="634">
        <v>43135060</v>
      </c>
      <c r="N110" s="634">
        <v>40764548</v>
      </c>
      <c r="O110" s="634">
        <f t="shared" si="1"/>
        <v>43135060</v>
      </c>
    </row>
    <row r="111" spans="1:15">
      <c r="A111" s="633" t="s">
        <v>325</v>
      </c>
      <c r="B111" s="586" t="s">
        <v>184</v>
      </c>
      <c r="C111" s="634">
        <v>337862552</v>
      </c>
      <c r="D111" s="634">
        <v>1582212</v>
      </c>
      <c r="E111" s="634">
        <v>339444764</v>
      </c>
      <c r="F111" s="634">
        <v>171752867</v>
      </c>
      <c r="G111" s="634">
        <v>327631</v>
      </c>
      <c r="H111" s="634">
        <v>172080498</v>
      </c>
      <c r="I111" s="634">
        <v>37227852</v>
      </c>
      <c r="J111" s="634">
        <v>18029</v>
      </c>
      <c r="K111" s="634">
        <v>37245881</v>
      </c>
      <c r="L111" s="634">
        <v>3121872</v>
      </c>
      <c r="M111" s="634">
        <v>551893015</v>
      </c>
      <c r="N111" s="634">
        <v>549965143</v>
      </c>
      <c r="O111" s="634">
        <f t="shared" si="1"/>
        <v>551893015</v>
      </c>
    </row>
    <row r="112" spans="1:15">
      <c r="A112" s="633" t="s">
        <v>324</v>
      </c>
      <c r="B112" s="633" t="s">
        <v>6</v>
      </c>
      <c r="C112" s="634">
        <v>29483108</v>
      </c>
      <c r="D112" s="634">
        <v>871176</v>
      </c>
      <c r="E112" s="634">
        <v>30354284</v>
      </c>
      <c r="F112" s="634">
        <v>13921467</v>
      </c>
      <c r="G112" s="634">
        <v>-315407</v>
      </c>
      <c r="H112" s="634">
        <v>13606060</v>
      </c>
      <c r="I112" s="634">
        <v>2502685</v>
      </c>
      <c r="J112" s="634">
        <v>-45889</v>
      </c>
      <c r="K112" s="634">
        <v>2456796</v>
      </c>
      <c r="L112" s="634">
        <v>260156</v>
      </c>
      <c r="M112" s="634">
        <v>46677296</v>
      </c>
      <c r="N112" s="634">
        <v>46167416</v>
      </c>
      <c r="O112" s="634">
        <f t="shared" si="1"/>
        <v>46677296</v>
      </c>
    </row>
    <row r="113" spans="1:15">
      <c r="A113" s="633" t="s">
        <v>324</v>
      </c>
      <c r="B113" s="633" t="s">
        <v>7</v>
      </c>
      <c r="C113" s="634">
        <v>26623272</v>
      </c>
      <c r="D113" s="634">
        <v>-1226004</v>
      </c>
      <c r="E113" s="634">
        <v>25397268</v>
      </c>
      <c r="F113" s="634">
        <v>13283720</v>
      </c>
      <c r="G113" s="634">
        <v>-666008</v>
      </c>
      <c r="H113" s="634">
        <v>12617712</v>
      </c>
      <c r="I113" s="634">
        <v>2418953</v>
      </c>
      <c r="J113" s="634">
        <v>-74451</v>
      </c>
      <c r="K113" s="634">
        <v>2344502</v>
      </c>
      <c r="L113" s="634">
        <v>260156</v>
      </c>
      <c r="M113" s="634">
        <v>40619638</v>
      </c>
      <c r="N113" s="634">
        <v>42586101</v>
      </c>
      <c r="O113" s="634">
        <f t="shared" si="1"/>
        <v>40619638</v>
      </c>
    </row>
    <row r="114" spans="1:15">
      <c r="A114" s="633" t="s">
        <v>324</v>
      </c>
      <c r="B114" s="633" t="s">
        <v>8</v>
      </c>
      <c r="C114" s="634">
        <v>23484759</v>
      </c>
      <c r="D114" s="634">
        <v>276287</v>
      </c>
      <c r="E114" s="634">
        <v>23761046</v>
      </c>
      <c r="F114" s="634">
        <v>12767607</v>
      </c>
      <c r="G114" s="634">
        <v>-312090</v>
      </c>
      <c r="H114" s="634">
        <v>12455517</v>
      </c>
      <c r="I114" s="634">
        <v>2684431</v>
      </c>
      <c r="J114" s="634">
        <v>18844</v>
      </c>
      <c r="K114" s="634">
        <v>2703275</v>
      </c>
      <c r="L114" s="634">
        <v>260156</v>
      </c>
      <c r="M114" s="634">
        <v>39179994</v>
      </c>
      <c r="N114" s="634">
        <v>39196953</v>
      </c>
      <c r="O114" s="634">
        <f t="shared" si="1"/>
        <v>39179994</v>
      </c>
    </row>
    <row r="115" spans="1:15">
      <c r="A115" s="633" t="s">
        <v>324</v>
      </c>
      <c r="B115" s="633" t="s">
        <v>9</v>
      </c>
      <c r="C115" s="634">
        <v>23200516</v>
      </c>
      <c r="D115" s="634">
        <v>-355765</v>
      </c>
      <c r="E115" s="634">
        <v>22844751</v>
      </c>
      <c r="F115" s="634">
        <v>13323533</v>
      </c>
      <c r="G115" s="634">
        <v>419243</v>
      </c>
      <c r="H115" s="634">
        <v>13742776</v>
      </c>
      <c r="I115" s="634">
        <v>2581565</v>
      </c>
      <c r="J115" s="634">
        <v>66289</v>
      </c>
      <c r="K115" s="634">
        <v>2647854</v>
      </c>
      <c r="L115" s="634">
        <v>260156</v>
      </c>
      <c r="M115" s="634">
        <v>39495537</v>
      </c>
      <c r="N115" s="634">
        <v>39365770</v>
      </c>
      <c r="O115" s="634">
        <f t="shared" si="1"/>
        <v>39495537</v>
      </c>
    </row>
    <row r="116" spans="1:15">
      <c r="A116" s="633" t="s">
        <v>324</v>
      </c>
      <c r="B116" s="633" t="s">
        <v>10</v>
      </c>
      <c r="C116" s="634">
        <v>24602119</v>
      </c>
      <c r="D116" s="634">
        <v>2836316</v>
      </c>
      <c r="E116" s="634">
        <v>27438435</v>
      </c>
      <c r="F116" s="634">
        <v>13836464</v>
      </c>
      <c r="G116" s="634">
        <v>1727534</v>
      </c>
      <c r="H116" s="634">
        <v>15563998</v>
      </c>
      <c r="I116" s="634">
        <v>2643686</v>
      </c>
      <c r="J116" s="634">
        <v>150455</v>
      </c>
      <c r="K116" s="634">
        <v>2794141</v>
      </c>
      <c r="L116" s="634">
        <v>260156</v>
      </c>
      <c r="M116" s="634">
        <v>46056730</v>
      </c>
      <c r="N116" s="634">
        <v>41342425</v>
      </c>
      <c r="O116" s="634">
        <f t="shared" si="1"/>
        <v>46056730</v>
      </c>
    </row>
    <row r="117" spans="1:15">
      <c r="A117" s="633" t="s">
        <v>324</v>
      </c>
      <c r="B117" s="633" t="s">
        <v>11</v>
      </c>
      <c r="C117" s="634">
        <v>32454424</v>
      </c>
      <c r="D117" s="634">
        <v>1803637</v>
      </c>
      <c r="E117" s="634">
        <v>34258061</v>
      </c>
      <c r="F117" s="634">
        <v>16117790</v>
      </c>
      <c r="G117" s="634">
        <v>221792</v>
      </c>
      <c r="H117" s="634">
        <v>16339582</v>
      </c>
      <c r="I117" s="634">
        <v>4119287</v>
      </c>
      <c r="J117" s="634">
        <v>-11390</v>
      </c>
      <c r="K117" s="634">
        <v>4107897</v>
      </c>
      <c r="L117" s="634">
        <v>260156</v>
      </c>
      <c r="M117" s="634">
        <v>54965696</v>
      </c>
      <c r="N117" s="634">
        <v>52951657</v>
      </c>
      <c r="O117" s="634">
        <f t="shared" si="1"/>
        <v>54965696</v>
      </c>
    </row>
    <row r="118" spans="1:15">
      <c r="A118" s="633" t="s">
        <v>324</v>
      </c>
      <c r="B118" s="633" t="s">
        <v>12</v>
      </c>
      <c r="C118" s="634">
        <v>36158030</v>
      </c>
      <c r="D118" s="634">
        <v>1231041</v>
      </c>
      <c r="E118" s="634">
        <v>37389071</v>
      </c>
      <c r="F118" s="634">
        <v>16418190</v>
      </c>
      <c r="G118" s="634">
        <v>-253020</v>
      </c>
      <c r="H118" s="634">
        <v>16165170</v>
      </c>
      <c r="I118" s="634">
        <v>4421423</v>
      </c>
      <c r="J118" s="634">
        <v>-23633</v>
      </c>
      <c r="K118" s="634">
        <v>4397790</v>
      </c>
      <c r="L118" s="634">
        <v>260156</v>
      </c>
      <c r="M118" s="634">
        <v>58212187</v>
      </c>
      <c r="N118" s="634">
        <v>57257799</v>
      </c>
      <c r="O118" s="634">
        <f t="shared" si="1"/>
        <v>58212187</v>
      </c>
    </row>
    <row r="119" spans="1:15">
      <c r="A119" s="633" t="s">
        <v>324</v>
      </c>
      <c r="B119" s="633" t="s">
        <v>13</v>
      </c>
      <c r="C119" s="634">
        <v>36039318</v>
      </c>
      <c r="D119" s="634">
        <v>-674913</v>
      </c>
      <c r="E119" s="634">
        <v>35364405</v>
      </c>
      <c r="F119" s="634">
        <v>16244022</v>
      </c>
      <c r="G119" s="634">
        <v>-170585</v>
      </c>
      <c r="H119" s="634">
        <v>16073437</v>
      </c>
      <c r="I119" s="634">
        <v>3992468</v>
      </c>
      <c r="J119" s="634">
        <v>6168</v>
      </c>
      <c r="K119" s="634">
        <v>3998636</v>
      </c>
      <c r="L119" s="634">
        <v>260156</v>
      </c>
      <c r="M119" s="634">
        <v>55696634</v>
      </c>
      <c r="N119" s="634">
        <v>56535964</v>
      </c>
      <c r="O119" s="634">
        <f t="shared" si="1"/>
        <v>55696634</v>
      </c>
    </row>
    <row r="120" spans="1:15">
      <c r="A120" s="633" t="s">
        <v>324</v>
      </c>
      <c r="B120" s="633" t="s">
        <v>14</v>
      </c>
      <c r="C120" s="634">
        <v>34714519</v>
      </c>
      <c r="D120" s="634">
        <v>-2067090</v>
      </c>
      <c r="E120" s="634">
        <v>32647429</v>
      </c>
      <c r="F120" s="634">
        <v>16439640</v>
      </c>
      <c r="G120" s="634">
        <v>-483078</v>
      </c>
      <c r="H120" s="634">
        <v>15956562</v>
      </c>
      <c r="I120" s="634">
        <v>4503196</v>
      </c>
      <c r="J120" s="634">
        <v>-99828</v>
      </c>
      <c r="K120" s="634">
        <v>4403368</v>
      </c>
      <c r="L120" s="634">
        <v>260156</v>
      </c>
      <c r="M120" s="634">
        <v>53267515</v>
      </c>
      <c r="N120" s="634">
        <v>55917511</v>
      </c>
      <c r="O120" s="634">
        <f t="shared" si="1"/>
        <v>53267515</v>
      </c>
    </row>
    <row r="121" spans="1:15">
      <c r="A121" s="633" t="s">
        <v>324</v>
      </c>
      <c r="B121" s="633" t="s">
        <v>15</v>
      </c>
      <c r="C121" s="634">
        <v>28587307</v>
      </c>
      <c r="D121" s="634">
        <v>-1388984</v>
      </c>
      <c r="E121" s="634">
        <v>27198323</v>
      </c>
      <c r="F121" s="634">
        <v>15127012</v>
      </c>
      <c r="G121" s="634">
        <v>-283209</v>
      </c>
      <c r="H121" s="634">
        <v>14843803</v>
      </c>
      <c r="I121" s="634">
        <v>2656219</v>
      </c>
      <c r="J121" s="634">
        <v>-61985</v>
      </c>
      <c r="K121" s="634">
        <v>2594234</v>
      </c>
      <c r="L121" s="634">
        <v>260156</v>
      </c>
      <c r="M121" s="634">
        <v>44896516</v>
      </c>
      <c r="N121" s="634">
        <v>46630694</v>
      </c>
      <c r="O121" s="634">
        <f t="shared" si="1"/>
        <v>44896516</v>
      </c>
    </row>
    <row r="122" spans="1:15">
      <c r="A122" s="633" t="s">
        <v>324</v>
      </c>
      <c r="B122" s="633" t="s">
        <v>16</v>
      </c>
      <c r="C122" s="634">
        <v>22756505</v>
      </c>
      <c r="D122" s="634">
        <v>-1855290</v>
      </c>
      <c r="E122" s="634">
        <v>20901215</v>
      </c>
      <c r="F122" s="634">
        <v>13470215</v>
      </c>
      <c r="G122" s="634">
        <v>316746</v>
      </c>
      <c r="H122" s="634">
        <v>13786961</v>
      </c>
      <c r="I122" s="634">
        <v>2347190</v>
      </c>
      <c r="J122" s="634">
        <v>67557</v>
      </c>
      <c r="K122" s="634">
        <v>2414747</v>
      </c>
      <c r="L122" s="634">
        <v>260156</v>
      </c>
      <c r="M122" s="634">
        <v>37363079</v>
      </c>
      <c r="N122" s="634">
        <v>38834066</v>
      </c>
      <c r="O122" s="634">
        <f t="shared" si="1"/>
        <v>37363079</v>
      </c>
    </row>
    <row r="123" spans="1:15">
      <c r="A123" s="633" t="s">
        <v>324</v>
      </c>
      <c r="B123" s="633" t="s">
        <v>17</v>
      </c>
      <c r="C123" s="634">
        <v>25041134</v>
      </c>
      <c r="D123" s="634">
        <v>2132499</v>
      </c>
      <c r="E123" s="634">
        <v>27173633</v>
      </c>
      <c r="F123" s="634">
        <v>13644410</v>
      </c>
      <c r="G123" s="634">
        <v>141652</v>
      </c>
      <c r="H123" s="634">
        <v>13786062</v>
      </c>
      <c r="I123" s="634">
        <v>2367742</v>
      </c>
      <c r="J123" s="634">
        <v>26224</v>
      </c>
      <c r="K123" s="634">
        <v>2393966</v>
      </c>
      <c r="L123" s="634">
        <v>260156</v>
      </c>
      <c r="M123" s="634">
        <v>43613817</v>
      </c>
      <c r="N123" s="634">
        <v>41313442</v>
      </c>
      <c r="O123" s="634">
        <f t="shared" si="1"/>
        <v>43613817</v>
      </c>
    </row>
    <row r="124" spans="1:15">
      <c r="A124" s="633" t="s">
        <v>324</v>
      </c>
      <c r="B124" s="586" t="s">
        <v>184</v>
      </c>
      <c r="C124" s="634">
        <v>343145011</v>
      </c>
      <c r="D124" s="634">
        <v>1582910</v>
      </c>
      <c r="E124" s="634">
        <v>344727921</v>
      </c>
      <c r="F124" s="634">
        <v>174594070</v>
      </c>
      <c r="G124" s="634">
        <v>343570</v>
      </c>
      <c r="H124" s="634">
        <v>174937640</v>
      </c>
      <c r="I124" s="634">
        <v>37238845</v>
      </c>
      <c r="J124" s="634">
        <v>18361</v>
      </c>
      <c r="K124" s="634">
        <v>37257206</v>
      </c>
      <c r="L124" s="634">
        <v>3121872</v>
      </c>
      <c r="M124" s="634">
        <v>560044639</v>
      </c>
      <c r="N124" s="634">
        <v>558099798</v>
      </c>
      <c r="O124" s="634">
        <f t="shared" si="1"/>
        <v>560044639</v>
      </c>
    </row>
    <row r="125" spans="1:15">
      <c r="A125" s="633" t="s">
        <v>323</v>
      </c>
      <c r="B125" s="633" t="s">
        <v>6</v>
      </c>
      <c r="C125" s="634">
        <v>30071162</v>
      </c>
      <c r="D125" s="634">
        <v>920117</v>
      </c>
      <c r="E125" s="634">
        <v>30991279</v>
      </c>
      <c r="F125" s="634">
        <v>14145952</v>
      </c>
      <c r="G125" s="634">
        <v>-312335</v>
      </c>
      <c r="H125" s="634">
        <v>13833617</v>
      </c>
      <c r="I125" s="634">
        <v>2501663</v>
      </c>
      <c r="J125" s="634">
        <v>-51252</v>
      </c>
      <c r="K125" s="634">
        <v>2450411</v>
      </c>
      <c r="L125" s="634">
        <v>260156</v>
      </c>
      <c r="M125" s="634">
        <v>47535463</v>
      </c>
      <c r="N125" s="634">
        <v>46978933</v>
      </c>
      <c r="O125" s="634">
        <f t="shared" si="1"/>
        <v>47535463</v>
      </c>
    </row>
    <row r="126" spans="1:15">
      <c r="A126" s="633" t="s">
        <v>323</v>
      </c>
      <c r="B126" s="633" t="s">
        <v>7</v>
      </c>
      <c r="C126" s="634">
        <v>27146027</v>
      </c>
      <c r="D126" s="634">
        <v>-1210131</v>
      </c>
      <c r="E126" s="634">
        <v>25935896</v>
      </c>
      <c r="F126" s="634">
        <v>13489184</v>
      </c>
      <c r="G126" s="634">
        <v>-677991</v>
      </c>
      <c r="H126" s="634">
        <v>12811193</v>
      </c>
      <c r="I126" s="634">
        <v>2451847</v>
      </c>
      <c r="J126" s="634">
        <v>-71241</v>
      </c>
      <c r="K126" s="634">
        <v>2380606</v>
      </c>
      <c r="L126" s="634">
        <v>260156</v>
      </c>
      <c r="M126" s="634">
        <v>41387851</v>
      </c>
      <c r="N126" s="634">
        <v>43347214</v>
      </c>
      <c r="O126" s="634">
        <f t="shared" si="1"/>
        <v>41387851</v>
      </c>
    </row>
    <row r="127" spans="1:15">
      <c r="A127" s="633" t="s">
        <v>323</v>
      </c>
      <c r="B127" s="633" t="s">
        <v>8</v>
      </c>
      <c r="C127" s="634">
        <v>23935987</v>
      </c>
      <c r="D127" s="634">
        <v>290763</v>
      </c>
      <c r="E127" s="634">
        <v>24226750</v>
      </c>
      <c r="F127" s="634">
        <v>12968226</v>
      </c>
      <c r="G127" s="634">
        <v>-328447</v>
      </c>
      <c r="H127" s="634">
        <v>12639779</v>
      </c>
      <c r="I127" s="634">
        <v>2689970</v>
      </c>
      <c r="J127" s="634">
        <v>19904</v>
      </c>
      <c r="K127" s="634">
        <v>2709874</v>
      </c>
      <c r="L127" s="634">
        <v>260156</v>
      </c>
      <c r="M127" s="634">
        <v>39836559</v>
      </c>
      <c r="N127" s="634">
        <v>39854339</v>
      </c>
      <c r="O127" s="634">
        <f t="shared" si="1"/>
        <v>39836559</v>
      </c>
    </row>
    <row r="128" spans="1:15">
      <c r="A128" s="633" t="s">
        <v>323</v>
      </c>
      <c r="B128" s="633" t="s">
        <v>9</v>
      </c>
      <c r="C128" s="634">
        <v>23638784</v>
      </c>
      <c r="D128" s="634">
        <v>-386657</v>
      </c>
      <c r="E128" s="634">
        <v>23252127</v>
      </c>
      <c r="F128" s="634">
        <v>13540566</v>
      </c>
      <c r="G128" s="634">
        <v>419541</v>
      </c>
      <c r="H128" s="634">
        <v>13960107</v>
      </c>
      <c r="I128" s="634">
        <v>2580495</v>
      </c>
      <c r="J128" s="634">
        <v>66641</v>
      </c>
      <c r="K128" s="634">
        <v>2647136</v>
      </c>
      <c r="L128" s="634">
        <v>260156</v>
      </c>
      <c r="M128" s="634">
        <v>40119526</v>
      </c>
      <c r="N128" s="634">
        <v>40020001</v>
      </c>
      <c r="O128" s="634">
        <f t="shared" si="1"/>
        <v>40119526</v>
      </c>
    </row>
    <row r="129" spans="1:15">
      <c r="A129" s="633" t="s">
        <v>323</v>
      </c>
      <c r="B129" s="633" t="s">
        <v>10</v>
      </c>
      <c r="C129" s="634">
        <v>25073008</v>
      </c>
      <c r="D129" s="634">
        <v>2778812</v>
      </c>
      <c r="E129" s="634">
        <v>27851820</v>
      </c>
      <c r="F129" s="634">
        <v>14064843</v>
      </c>
      <c r="G129" s="634">
        <v>1749070</v>
      </c>
      <c r="H129" s="634">
        <v>15813913</v>
      </c>
      <c r="I129" s="634">
        <v>2642670</v>
      </c>
      <c r="J129" s="634">
        <v>150556</v>
      </c>
      <c r="K129" s="634">
        <v>2793226</v>
      </c>
      <c r="L129" s="634">
        <v>260156</v>
      </c>
      <c r="M129" s="634">
        <v>46719115</v>
      </c>
      <c r="N129" s="634">
        <v>42040677</v>
      </c>
      <c r="O129" s="634">
        <f t="shared" si="1"/>
        <v>46719115</v>
      </c>
    </row>
    <row r="130" spans="1:15">
      <c r="A130" s="633" t="s">
        <v>323</v>
      </c>
      <c r="B130" s="633" t="s">
        <v>11</v>
      </c>
      <c r="C130" s="634">
        <v>33087142</v>
      </c>
      <c r="D130" s="634">
        <v>1801998</v>
      </c>
      <c r="E130" s="634">
        <v>34889140</v>
      </c>
      <c r="F130" s="634">
        <v>16385160</v>
      </c>
      <c r="G130" s="634">
        <v>221667</v>
      </c>
      <c r="H130" s="634">
        <v>16606827</v>
      </c>
      <c r="I130" s="634">
        <v>4116964</v>
      </c>
      <c r="J130" s="634">
        <v>-11537</v>
      </c>
      <c r="K130" s="634">
        <v>4105427</v>
      </c>
      <c r="L130" s="634">
        <v>260156</v>
      </c>
      <c r="M130" s="634">
        <v>55861550</v>
      </c>
      <c r="N130" s="634">
        <v>53849422</v>
      </c>
      <c r="O130" s="634">
        <f t="shared" si="1"/>
        <v>55861550</v>
      </c>
    </row>
    <row r="131" spans="1:15">
      <c r="A131" s="633" t="s">
        <v>323</v>
      </c>
      <c r="B131" s="633" t="s">
        <v>12</v>
      </c>
      <c r="C131" s="634">
        <v>36866967</v>
      </c>
      <c r="D131" s="634">
        <v>1250040</v>
      </c>
      <c r="E131" s="634">
        <v>38117007</v>
      </c>
      <c r="F131" s="634">
        <v>16691740</v>
      </c>
      <c r="G131" s="634">
        <v>-255963</v>
      </c>
      <c r="H131" s="634">
        <v>16435777</v>
      </c>
      <c r="I131" s="634">
        <v>4419137</v>
      </c>
      <c r="J131" s="634">
        <v>-23434</v>
      </c>
      <c r="K131" s="634">
        <v>4395703</v>
      </c>
      <c r="L131" s="634">
        <v>260156</v>
      </c>
      <c r="M131" s="634">
        <v>59208643</v>
      </c>
      <c r="N131" s="634">
        <v>58238000</v>
      </c>
      <c r="O131" s="634">
        <f t="shared" si="1"/>
        <v>59208643</v>
      </c>
    </row>
    <row r="132" spans="1:15">
      <c r="A132" s="633" t="s">
        <v>323</v>
      </c>
      <c r="B132" s="633" t="s">
        <v>13</v>
      </c>
      <c r="C132" s="634">
        <v>36743678</v>
      </c>
      <c r="D132" s="634">
        <v>-673697</v>
      </c>
      <c r="E132" s="634">
        <v>36069981</v>
      </c>
      <c r="F132" s="634">
        <v>16514776</v>
      </c>
      <c r="G132" s="634">
        <v>-172094</v>
      </c>
      <c r="H132" s="634">
        <v>16342682</v>
      </c>
      <c r="I132" s="634">
        <v>3989200</v>
      </c>
      <c r="J132" s="634">
        <v>6298</v>
      </c>
      <c r="K132" s="634">
        <v>3995498</v>
      </c>
      <c r="L132" s="634">
        <v>260156</v>
      </c>
      <c r="M132" s="634">
        <v>56668317</v>
      </c>
      <c r="N132" s="634">
        <v>57507810</v>
      </c>
      <c r="O132" s="634">
        <f t="shared" si="1"/>
        <v>56668317</v>
      </c>
    </row>
    <row r="133" spans="1:15">
      <c r="A133" s="633" t="s">
        <v>323</v>
      </c>
      <c r="B133" s="633" t="s">
        <v>14</v>
      </c>
      <c r="C133" s="634">
        <v>35385777</v>
      </c>
      <c r="D133" s="634">
        <v>-2043008</v>
      </c>
      <c r="E133" s="634">
        <v>33342769</v>
      </c>
      <c r="F133" s="634">
        <v>16712564</v>
      </c>
      <c r="G133" s="634">
        <v>-480540</v>
      </c>
      <c r="H133" s="634">
        <v>16232024</v>
      </c>
      <c r="I133" s="634">
        <v>4499229</v>
      </c>
      <c r="J133" s="634">
        <v>-100376</v>
      </c>
      <c r="K133" s="634">
        <v>4398853</v>
      </c>
      <c r="L133" s="634">
        <v>260156</v>
      </c>
      <c r="M133" s="634">
        <v>54233802</v>
      </c>
      <c r="N133" s="634">
        <v>56857726</v>
      </c>
      <c r="O133" s="634">
        <f t="shared" si="1"/>
        <v>54233802</v>
      </c>
    </row>
    <row r="134" spans="1:15">
      <c r="A134" s="633" t="s">
        <v>323</v>
      </c>
      <c r="B134" s="633" t="s">
        <v>15</v>
      </c>
      <c r="C134" s="634">
        <v>29130999</v>
      </c>
      <c r="D134" s="634">
        <v>-1317826</v>
      </c>
      <c r="E134" s="634">
        <v>27813173</v>
      </c>
      <c r="F134" s="634">
        <v>15375096</v>
      </c>
      <c r="G134" s="634">
        <v>-277254</v>
      </c>
      <c r="H134" s="634">
        <v>15097842</v>
      </c>
      <c r="I134" s="634">
        <v>2655412</v>
      </c>
      <c r="J134" s="634">
        <v>-63147</v>
      </c>
      <c r="K134" s="634">
        <v>2592265</v>
      </c>
      <c r="L134" s="634">
        <v>260156</v>
      </c>
      <c r="M134" s="634">
        <v>45763436</v>
      </c>
      <c r="N134" s="634">
        <v>47421663</v>
      </c>
      <c r="O134" s="634">
        <f t="shared" si="1"/>
        <v>45763436</v>
      </c>
    </row>
    <row r="135" spans="1:15">
      <c r="A135" s="633" t="s">
        <v>323</v>
      </c>
      <c r="B135" s="633" t="s">
        <v>16</v>
      </c>
      <c r="C135" s="634">
        <v>23191857</v>
      </c>
      <c r="D135" s="634">
        <v>-1922028</v>
      </c>
      <c r="E135" s="634">
        <v>21269829</v>
      </c>
      <c r="F135" s="634">
        <v>13688888</v>
      </c>
      <c r="G135" s="634">
        <v>322880</v>
      </c>
      <c r="H135" s="634">
        <v>14011768</v>
      </c>
      <c r="I135" s="634">
        <v>2346454</v>
      </c>
      <c r="J135" s="634">
        <v>69190</v>
      </c>
      <c r="K135" s="634">
        <v>2415644</v>
      </c>
      <c r="L135" s="634">
        <v>260156</v>
      </c>
      <c r="M135" s="634">
        <v>37957397</v>
      </c>
      <c r="N135" s="634">
        <v>39487355</v>
      </c>
      <c r="O135" s="634">
        <f t="shared" si="1"/>
        <v>37957397</v>
      </c>
    </row>
    <row r="136" spans="1:15">
      <c r="A136" s="633" t="s">
        <v>323</v>
      </c>
      <c r="B136" s="633" t="s">
        <v>17</v>
      </c>
      <c r="C136" s="634">
        <v>25534312</v>
      </c>
      <c r="D136" s="634">
        <v>2119567</v>
      </c>
      <c r="E136" s="634">
        <v>27653879</v>
      </c>
      <c r="F136" s="634">
        <v>13866329</v>
      </c>
      <c r="G136" s="634">
        <v>142215</v>
      </c>
      <c r="H136" s="634">
        <v>14008544</v>
      </c>
      <c r="I136" s="634">
        <v>2366905</v>
      </c>
      <c r="J136" s="634">
        <v>25611</v>
      </c>
      <c r="K136" s="634">
        <v>2392516</v>
      </c>
      <c r="L136" s="634">
        <v>260156</v>
      </c>
      <c r="M136" s="634">
        <v>44315095</v>
      </c>
      <c r="N136" s="634">
        <v>42027702</v>
      </c>
      <c r="O136" s="634">
        <f t="shared" si="1"/>
        <v>44315095</v>
      </c>
    </row>
    <row r="137" spans="1:15">
      <c r="A137" s="633" t="s">
        <v>323</v>
      </c>
      <c r="B137" s="586" t="s">
        <v>184</v>
      </c>
      <c r="C137" s="634">
        <v>349805700</v>
      </c>
      <c r="D137" s="634">
        <v>1607950</v>
      </c>
      <c r="E137" s="634">
        <v>351413650</v>
      </c>
      <c r="F137" s="634">
        <v>177443324</v>
      </c>
      <c r="G137" s="634">
        <v>350749</v>
      </c>
      <c r="H137" s="634">
        <v>177794073</v>
      </c>
      <c r="I137" s="634">
        <v>37259946</v>
      </c>
      <c r="J137" s="634">
        <v>17213</v>
      </c>
      <c r="K137" s="634">
        <v>37277159</v>
      </c>
      <c r="L137" s="634">
        <v>3121872</v>
      </c>
      <c r="M137" s="634">
        <v>569606754</v>
      </c>
      <c r="N137" s="634">
        <v>567630842</v>
      </c>
      <c r="O137" s="634">
        <f t="shared" ref="O137:O200" si="2">E137+H137+K137+L137</f>
        <v>569606754</v>
      </c>
    </row>
    <row r="138" spans="1:15">
      <c r="A138" s="633" t="s">
        <v>322</v>
      </c>
      <c r="B138" s="633" t="s">
        <v>6</v>
      </c>
      <c r="C138" s="634">
        <v>30572004</v>
      </c>
      <c r="D138" s="634">
        <v>967884</v>
      </c>
      <c r="E138" s="634">
        <v>31539888</v>
      </c>
      <c r="F138" s="634">
        <v>14340740</v>
      </c>
      <c r="G138" s="634">
        <v>-310002</v>
      </c>
      <c r="H138" s="634">
        <v>14030738</v>
      </c>
      <c r="I138" s="634">
        <v>2505138</v>
      </c>
      <c r="J138" s="634">
        <v>-45298</v>
      </c>
      <c r="K138" s="634">
        <v>2459840</v>
      </c>
      <c r="L138" s="634">
        <v>260156</v>
      </c>
      <c r="M138" s="634">
        <v>48290622</v>
      </c>
      <c r="N138" s="634">
        <v>47678038</v>
      </c>
      <c r="O138" s="634">
        <f t="shared" si="2"/>
        <v>48290622</v>
      </c>
    </row>
    <row r="139" spans="1:15">
      <c r="A139" s="633" t="s">
        <v>322</v>
      </c>
      <c r="B139" s="633" t="s">
        <v>7</v>
      </c>
      <c r="C139" s="634">
        <v>27591697</v>
      </c>
      <c r="D139" s="634">
        <v>-1145309</v>
      </c>
      <c r="E139" s="634">
        <v>26446388</v>
      </c>
      <c r="F139" s="634">
        <v>13678964</v>
      </c>
      <c r="G139" s="634">
        <v>-688111</v>
      </c>
      <c r="H139" s="634">
        <v>12990853</v>
      </c>
      <c r="I139" s="634">
        <v>2421372</v>
      </c>
      <c r="J139" s="634">
        <v>-78121</v>
      </c>
      <c r="K139" s="634">
        <v>2343251</v>
      </c>
      <c r="L139" s="634">
        <v>260156</v>
      </c>
      <c r="M139" s="634">
        <v>42040648</v>
      </c>
      <c r="N139" s="634">
        <v>43952189</v>
      </c>
      <c r="O139" s="634">
        <f t="shared" si="2"/>
        <v>42040648</v>
      </c>
    </row>
    <row r="140" spans="1:15">
      <c r="A140" s="633" t="s">
        <v>322</v>
      </c>
      <c r="B140" s="633" t="s">
        <v>8</v>
      </c>
      <c r="C140" s="634">
        <v>24321313</v>
      </c>
      <c r="D140" s="634">
        <v>303123</v>
      </c>
      <c r="E140" s="634">
        <v>24624436</v>
      </c>
      <c r="F140" s="634">
        <v>13152156</v>
      </c>
      <c r="G140" s="634">
        <v>-340163</v>
      </c>
      <c r="H140" s="634">
        <v>12811993</v>
      </c>
      <c r="I140" s="634">
        <v>2686703</v>
      </c>
      <c r="J140" s="634">
        <v>20573</v>
      </c>
      <c r="K140" s="634">
        <v>2707276</v>
      </c>
      <c r="L140" s="634">
        <v>260156</v>
      </c>
      <c r="M140" s="634">
        <v>40403861</v>
      </c>
      <c r="N140" s="634">
        <v>40420328</v>
      </c>
      <c r="O140" s="634">
        <f t="shared" si="2"/>
        <v>40403861</v>
      </c>
    </row>
    <row r="141" spans="1:15">
      <c r="A141" s="633" t="s">
        <v>322</v>
      </c>
      <c r="B141" s="633" t="s">
        <v>9</v>
      </c>
      <c r="C141" s="634">
        <v>24012513</v>
      </c>
      <c r="D141" s="634">
        <v>-419942</v>
      </c>
      <c r="E141" s="634">
        <v>23592571</v>
      </c>
      <c r="F141" s="634">
        <v>13725643</v>
      </c>
      <c r="G141" s="634">
        <v>418428</v>
      </c>
      <c r="H141" s="634">
        <v>14144071</v>
      </c>
      <c r="I141" s="634">
        <v>2583890</v>
      </c>
      <c r="J141" s="634">
        <v>66723</v>
      </c>
      <c r="K141" s="634">
        <v>2650613</v>
      </c>
      <c r="L141" s="634">
        <v>260156</v>
      </c>
      <c r="M141" s="634">
        <v>40647411</v>
      </c>
      <c r="N141" s="634">
        <v>40582202</v>
      </c>
      <c r="O141" s="634">
        <f t="shared" si="2"/>
        <v>40647411</v>
      </c>
    </row>
    <row r="142" spans="1:15">
      <c r="A142" s="633" t="s">
        <v>322</v>
      </c>
      <c r="B142" s="633" t="s">
        <v>10</v>
      </c>
      <c r="C142" s="634">
        <v>25472942</v>
      </c>
      <c r="D142" s="634">
        <v>2709704</v>
      </c>
      <c r="E142" s="634">
        <v>28182646</v>
      </c>
      <c r="F142" s="634">
        <v>14257880</v>
      </c>
      <c r="G142" s="634">
        <v>1764110</v>
      </c>
      <c r="H142" s="634">
        <v>16021990</v>
      </c>
      <c r="I142" s="634">
        <v>2646054</v>
      </c>
      <c r="J142" s="634">
        <v>150732</v>
      </c>
      <c r="K142" s="634">
        <v>2796786</v>
      </c>
      <c r="L142" s="634">
        <v>260156</v>
      </c>
      <c r="M142" s="634">
        <v>47261578</v>
      </c>
      <c r="N142" s="634">
        <v>42637032</v>
      </c>
      <c r="O142" s="634">
        <f t="shared" si="2"/>
        <v>47261578</v>
      </c>
    </row>
    <row r="143" spans="1:15">
      <c r="A143" s="633" t="s">
        <v>322</v>
      </c>
      <c r="B143" s="633" t="s">
        <v>11</v>
      </c>
      <c r="C143" s="634">
        <v>33620435</v>
      </c>
      <c r="D143" s="634">
        <v>1795101</v>
      </c>
      <c r="E143" s="634">
        <v>35415536</v>
      </c>
      <c r="F143" s="634">
        <v>16608622</v>
      </c>
      <c r="G143" s="634">
        <v>219133</v>
      </c>
      <c r="H143" s="634">
        <v>16827755</v>
      </c>
      <c r="I143" s="634">
        <v>4121900</v>
      </c>
      <c r="J143" s="634">
        <v>-11739</v>
      </c>
      <c r="K143" s="634">
        <v>4110161</v>
      </c>
      <c r="L143" s="634">
        <v>260156</v>
      </c>
      <c r="M143" s="634">
        <v>56613608</v>
      </c>
      <c r="N143" s="634">
        <v>54611113</v>
      </c>
      <c r="O143" s="634">
        <f t="shared" si="2"/>
        <v>56613608</v>
      </c>
    </row>
    <row r="144" spans="1:15">
      <c r="A144" s="633" t="s">
        <v>322</v>
      </c>
      <c r="B144" s="633" t="s">
        <v>12</v>
      </c>
      <c r="C144" s="634">
        <v>37462739</v>
      </c>
      <c r="D144" s="634">
        <v>1265714</v>
      </c>
      <c r="E144" s="634">
        <v>38728453</v>
      </c>
      <c r="F144" s="634">
        <v>16921017</v>
      </c>
      <c r="G144" s="634">
        <v>-258032</v>
      </c>
      <c r="H144" s="634">
        <v>16662985</v>
      </c>
      <c r="I144" s="634">
        <v>4424183</v>
      </c>
      <c r="J144" s="634">
        <v>-23261</v>
      </c>
      <c r="K144" s="634">
        <v>4400922</v>
      </c>
      <c r="L144" s="634">
        <v>260156</v>
      </c>
      <c r="M144" s="634">
        <v>60052516</v>
      </c>
      <c r="N144" s="634">
        <v>59068095</v>
      </c>
      <c r="O144" s="634">
        <f t="shared" si="2"/>
        <v>60052516</v>
      </c>
    </row>
    <row r="145" spans="1:15">
      <c r="A145" s="633" t="s">
        <v>322</v>
      </c>
      <c r="B145" s="633" t="s">
        <v>13</v>
      </c>
      <c r="C145" s="634">
        <v>37334966</v>
      </c>
      <c r="D145" s="634">
        <v>-671435</v>
      </c>
      <c r="E145" s="634">
        <v>36663531</v>
      </c>
      <c r="F145" s="634">
        <v>16741336</v>
      </c>
      <c r="G145" s="634">
        <v>-172408</v>
      </c>
      <c r="H145" s="634">
        <v>16568928</v>
      </c>
      <c r="I145" s="634">
        <v>3993810</v>
      </c>
      <c r="J145" s="634">
        <v>6520</v>
      </c>
      <c r="K145" s="634">
        <v>4000330</v>
      </c>
      <c r="L145" s="634">
        <v>260156</v>
      </c>
      <c r="M145" s="634">
        <v>57492945</v>
      </c>
      <c r="N145" s="634">
        <v>58330268</v>
      </c>
      <c r="O145" s="634">
        <f t="shared" si="2"/>
        <v>57492945</v>
      </c>
    </row>
    <row r="146" spans="1:15">
      <c r="A146" s="633" t="s">
        <v>322</v>
      </c>
      <c r="B146" s="633" t="s">
        <v>14</v>
      </c>
      <c r="C146" s="634">
        <v>35949246</v>
      </c>
      <c r="D146" s="634">
        <v>-2011109</v>
      </c>
      <c r="E146" s="634">
        <v>33938137</v>
      </c>
      <c r="F146" s="634">
        <v>16940160</v>
      </c>
      <c r="G146" s="634">
        <v>-474710</v>
      </c>
      <c r="H146" s="634">
        <v>16465450</v>
      </c>
      <c r="I146" s="634">
        <v>4504546</v>
      </c>
      <c r="J146" s="634">
        <v>-101018</v>
      </c>
      <c r="K146" s="634">
        <v>4403528</v>
      </c>
      <c r="L146" s="634">
        <v>260156</v>
      </c>
      <c r="M146" s="634">
        <v>55067271</v>
      </c>
      <c r="N146" s="634">
        <v>57654108</v>
      </c>
      <c r="O146" s="634">
        <f t="shared" si="2"/>
        <v>55067271</v>
      </c>
    </row>
    <row r="147" spans="1:15">
      <c r="A147" s="633" t="s">
        <v>322</v>
      </c>
      <c r="B147" s="633" t="s">
        <v>15</v>
      </c>
      <c r="C147" s="634">
        <v>29588207</v>
      </c>
      <c r="D147" s="634">
        <v>-1237784</v>
      </c>
      <c r="E147" s="634">
        <v>28350423</v>
      </c>
      <c r="F147" s="634">
        <v>15582662</v>
      </c>
      <c r="G147" s="634">
        <v>-266756</v>
      </c>
      <c r="H147" s="634">
        <v>15315906</v>
      </c>
      <c r="I147" s="634">
        <v>2657491</v>
      </c>
      <c r="J147" s="634">
        <v>-64129</v>
      </c>
      <c r="K147" s="634">
        <v>2593362</v>
      </c>
      <c r="L147" s="634">
        <v>260156</v>
      </c>
      <c r="M147" s="634">
        <v>46519847</v>
      </c>
      <c r="N147" s="634">
        <v>48088516</v>
      </c>
      <c r="O147" s="634">
        <f t="shared" si="2"/>
        <v>46519847</v>
      </c>
    </row>
    <row r="148" spans="1:15">
      <c r="A148" s="633" t="s">
        <v>322</v>
      </c>
      <c r="B148" s="633" t="s">
        <v>16</v>
      </c>
      <c r="C148" s="634">
        <v>23558630</v>
      </c>
      <c r="D148" s="634">
        <v>-1991677</v>
      </c>
      <c r="E148" s="634">
        <v>21566953</v>
      </c>
      <c r="F148" s="634">
        <v>13870989</v>
      </c>
      <c r="G148" s="634">
        <v>328393</v>
      </c>
      <c r="H148" s="634">
        <v>14199382</v>
      </c>
      <c r="I148" s="634">
        <v>2348323</v>
      </c>
      <c r="J148" s="634">
        <v>70316</v>
      </c>
      <c r="K148" s="634">
        <v>2418639</v>
      </c>
      <c r="L148" s="634">
        <v>260156</v>
      </c>
      <c r="M148" s="634">
        <v>38445130</v>
      </c>
      <c r="N148" s="634">
        <v>40038098</v>
      </c>
      <c r="O148" s="634">
        <f t="shared" si="2"/>
        <v>38445130</v>
      </c>
    </row>
    <row r="149" spans="1:15">
      <c r="A149" s="633" t="s">
        <v>322</v>
      </c>
      <c r="B149" s="633" t="s">
        <v>17</v>
      </c>
      <c r="C149" s="634">
        <v>25948573</v>
      </c>
      <c r="D149" s="634">
        <v>2118975</v>
      </c>
      <c r="E149" s="634">
        <v>28067548</v>
      </c>
      <c r="F149" s="634">
        <v>14050164</v>
      </c>
      <c r="G149" s="634">
        <v>139769</v>
      </c>
      <c r="H149" s="634">
        <v>14189933</v>
      </c>
      <c r="I149" s="634">
        <v>2370059</v>
      </c>
      <c r="J149" s="634">
        <v>26691</v>
      </c>
      <c r="K149" s="634">
        <v>2396750</v>
      </c>
      <c r="L149" s="634">
        <v>260156</v>
      </c>
      <c r="M149" s="634">
        <v>44914387</v>
      </c>
      <c r="N149" s="634">
        <v>42628952</v>
      </c>
      <c r="O149" s="634">
        <f t="shared" si="2"/>
        <v>44914387</v>
      </c>
    </row>
    <row r="150" spans="1:15">
      <c r="A150" s="633" t="s">
        <v>322</v>
      </c>
      <c r="B150" s="586" t="s">
        <v>184</v>
      </c>
      <c r="C150" s="634">
        <v>355433265</v>
      </c>
      <c r="D150" s="634">
        <v>1683245</v>
      </c>
      <c r="E150" s="634">
        <v>357116510</v>
      </c>
      <c r="F150" s="634">
        <v>179870333</v>
      </c>
      <c r="G150" s="634">
        <v>359651</v>
      </c>
      <c r="H150" s="634">
        <v>180229984</v>
      </c>
      <c r="I150" s="634">
        <v>37263469</v>
      </c>
      <c r="J150" s="634">
        <v>17989</v>
      </c>
      <c r="K150" s="634">
        <v>37281458</v>
      </c>
      <c r="L150" s="634">
        <v>3121872</v>
      </c>
      <c r="M150" s="634">
        <v>577749824</v>
      </c>
      <c r="N150" s="634">
        <v>575688939</v>
      </c>
      <c r="O150" s="634">
        <f t="shared" si="2"/>
        <v>577749824</v>
      </c>
    </row>
    <row r="151" spans="1:15">
      <c r="A151" s="633" t="s">
        <v>321</v>
      </c>
      <c r="B151" s="633" t="s">
        <v>6</v>
      </c>
      <c r="C151" s="634">
        <v>200631</v>
      </c>
      <c r="D151" s="634">
        <v>0</v>
      </c>
      <c r="E151" s="634">
        <v>200631</v>
      </c>
      <c r="F151" s="634">
        <v>618684</v>
      </c>
      <c r="G151" s="634">
        <v>0</v>
      </c>
      <c r="H151" s="634">
        <v>618684</v>
      </c>
      <c r="I151" s="634">
        <v>4447</v>
      </c>
      <c r="J151" s="634">
        <v>0</v>
      </c>
      <c r="K151" s="634">
        <v>4447</v>
      </c>
      <c r="L151" s="634">
        <v>216010</v>
      </c>
      <c r="M151" s="634">
        <v>1039772</v>
      </c>
      <c r="N151" s="634">
        <v>1039772</v>
      </c>
      <c r="O151" s="634">
        <f t="shared" si="2"/>
        <v>1039772</v>
      </c>
    </row>
    <row r="152" spans="1:15">
      <c r="A152" s="633" t="s">
        <v>321</v>
      </c>
      <c r="B152" s="633" t="s">
        <v>7</v>
      </c>
      <c r="C152" s="634">
        <v>200631</v>
      </c>
      <c r="D152" s="634">
        <v>0</v>
      </c>
      <c r="E152" s="634">
        <v>200631</v>
      </c>
      <c r="F152" s="634">
        <v>618956</v>
      </c>
      <c r="G152" s="634">
        <v>0</v>
      </c>
      <c r="H152" s="634">
        <v>618956</v>
      </c>
      <c r="I152" s="634">
        <v>4447</v>
      </c>
      <c r="J152" s="634">
        <v>0</v>
      </c>
      <c r="K152" s="634">
        <v>4447</v>
      </c>
      <c r="L152" s="634">
        <v>216010</v>
      </c>
      <c r="M152" s="634">
        <v>1040044</v>
      </c>
      <c r="N152" s="634">
        <v>1040044</v>
      </c>
      <c r="O152" s="634">
        <f t="shared" si="2"/>
        <v>1040044</v>
      </c>
    </row>
    <row r="153" spans="1:15">
      <c r="A153" s="633" t="s">
        <v>321</v>
      </c>
      <c r="B153" s="633" t="s">
        <v>8</v>
      </c>
      <c r="C153" s="634">
        <v>200631</v>
      </c>
      <c r="D153" s="634">
        <v>0</v>
      </c>
      <c r="E153" s="634">
        <v>200631</v>
      </c>
      <c r="F153" s="634">
        <v>619228</v>
      </c>
      <c r="G153" s="634">
        <v>0</v>
      </c>
      <c r="H153" s="634">
        <v>619228</v>
      </c>
      <c r="I153" s="634">
        <v>4447</v>
      </c>
      <c r="J153" s="634">
        <v>0</v>
      </c>
      <c r="K153" s="634">
        <v>4447</v>
      </c>
      <c r="L153" s="634">
        <v>216010</v>
      </c>
      <c r="M153" s="634">
        <v>1040316</v>
      </c>
      <c r="N153" s="634">
        <v>1040316</v>
      </c>
      <c r="O153" s="634">
        <f t="shared" si="2"/>
        <v>1040316</v>
      </c>
    </row>
    <row r="154" spans="1:15">
      <c r="A154" s="633" t="s">
        <v>321</v>
      </c>
      <c r="B154" s="633" t="s">
        <v>9</v>
      </c>
      <c r="C154" s="634">
        <v>200631</v>
      </c>
      <c r="D154" s="634">
        <v>0</v>
      </c>
      <c r="E154" s="634">
        <v>200631</v>
      </c>
      <c r="F154" s="634">
        <v>619501</v>
      </c>
      <c r="G154" s="634">
        <v>0</v>
      </c>
      <c r="H154" s="634">
        <v>619501</v>
      </c>
      <c r="I154" s="634">
        <v>4447</v>
      </c>
      <c r="J154" s="634">
        <v>0</v>
      </c>
      <c r="K154" s="634">
        <v>4447</v>
      </c>
      <c r="L154" s="634">
        <v>216010</v>
      </c>
      <c r="M154" s="634">
        <v>1040589</v>
      </c>
      <c r="N154" s="634">
        <v>1040589</v>
      </c>
      <c r="O154" s="634">
        <f t="shared" si="2"/>
        <v>1040589</v>
      </c>
    </row>
    <row r="155" spans="1:15">
      <c r="A155" s="633" t="s">
        <v>321</v>
      </c>
      <c r="B155" s="633" t="s">
        <v>10</v>
      </c>
      <c r="C155" s="634">
        <v>200631</v>
      </c>
      <c r="D155" s="634">
        <v>0</v>
      </c>
      <c r="E155" s="634">
        <v>200631</v>
      </c>
      <c r="F155" s="634">
        <v>619774</v>
      </c>
      <c r="G155" s="634">
        <v>0</v>
      </c>
      <c r="H155" s="634">
        <v>619774</v>
      </c>
      <c r="I155" s="634">
        <v>4447</v>
      </c>
      <c r="J155" s="634">
        <v>0</v>
      </c>
      <c r="K155" s="634">
        <v>4447</v>
      </c>
      <c r="L155" s="634">
        <v>216010</v>
      </c>
      <c r="M155" s="634">
        <v>1040862</v>
      </c>
      <c r="N155" s="634">
        <v>1040862</v>
      </c>
      <c r="O155" s="634">
        <f t="shared" si="2"/>
        <v>1040862</v>
      </c>
    </row>
    <row r="156" spans="1:15">
      <c r="A156" s="633" t="s">
        <v>321</v>
      </c>
      <c r="B156" s="633" t="s">
        <v>11</v>
      </c>
      <c r="C156" s="634">
        <v>200631</v>
      </c>
      <c r="D156" s="634">
        <v>0</v>
      </c>
      <c r="E156" s="634">
        <v>200631</v>
      </c>
      <c r="F156" s="634">
        <v>620048</v>
      </c>
      <c r="G156" s="634">
        <v>0</v>
      </c>
      <c r="H156" s="634">
        <v>620048</v>
      </c>
      <c r="I156" s="634">
        <v>4447</v>
      </c>
      <c r="J156" s="634">
        <v>0</v>
      </c>
      <c r="K156" s="634">
        <v>4447</v>
      </c>
      <c r="L156" s="634">
        <v>216010</v>
      </c>
      <c r="M156" s="634">
        <v>1041136</v>
      </c>
      <c r="N156" s="634">
        <v>1041136</v>
      </c>
      <c r="O156" s="634">
        <f t="shared" si="2"/>
        <v>1041136</v>
      </c>
    </row>
    <row r="157" spans="1:15">
      <c r="A157" s="633" t="s">
        <v>321</v>
      </c>
      <c r="B157" s="633" t="s">
        <v>12</v>
      </c>
      <c r="C157" s="634">
        <v>200631</v>
      </c>
      <c r="D157" s="634">
        <v>0</v>
      </c>
      <c r="E157" s="634">
        <v>200631</v>
      </c>
      <c r="F157" s="634">
        <v>620322</v>
      </c>
      <c r="G157" s="634">
        <v>0</v>
      </c>
      <c r="H157" s="634">
        <v>620322</v>
      </c>
      <c r="I157" s="634">
        <v>4447</v>
      </c>
      <c r="J157" s="634">
        <v>0</v>
      </c>
      <c r="K157" s="634">
        <v>4447</v>
      </c>
      <c r="L157" s="634">
        <v>216010</v>
      </c>
      <c r="M157" s="634">
        <v>1041410</v>
      </c>
      <c r="N157" s="634">
        <v>1041410</v>
      </c>
      <c r="O157" s="634">
        <f t="shared" si="2"/>
        <v>1041410</v>
      </c>
    </row>
    <row r="158" spans="1:15">
      <c r="A158" s="633" t="s">
        <v>321</v>
      </c>
      <c r="B158" s="633" t="s">
        <v>13</v>
      </c>
      <c r="C158" s="634">
        <v>200631</v>
      </c>
      <c r="D158" s="634">
        <v>0</v>
      </c>
      <c r="E158" s="634">
        <v>200631</v>
      </c>
      <c r="F158" s="634">
        <v>620597</v>
      </c>
      <c r="G158" s="634">
        <v>0</v>
      </c>
      <c r="H158" s="634">
        <v>620597</v>
      </c>
      <c r="I158" s="634">
        <v>4447</v>
      </c>
      <c r="J158" s="634">
        <v>0</v>
      </c>
      <c r="K158" s="634">
        <v>4447</v>
      </c>
      <c r="L158" s="634">
        <v>216010</v>
      </c>
      <c r="M158" s="634">
        <v>1041685</v>
      </c>
      <c r="N158" s="634">
        <v>1041685</v>
      </c>
      <c r="O158" s="634">
        <f t="shared" si="2"/>
        <v>1041685</v>
      </c>
    </row>
    <row r="159" spans="1:15">
      <c r="A159" s="633" t="s">
        <v>321</v>
      </c>
      <c r="B159" s="633" t="s">
        <v>14</v>
      </c>
      <c r="C159" s="634">
        <v>200631</v>
      </c>
      <c r="D159" s="634">
        <v>0</v>
      </c>
      <c r="E159" s="634">
        <v>200631</v>
      </c>
      <c r="F159" s="634">
        <v>620872</v>
      </c>
      <c r="G159" s="634">
        <v>0</v>
      </c>
      <c r="H159" s="634">
        <v>620872</v>
      </c>
      <c r="I159" s="634">
        <v>4447</v>
      </c>
      <c r="J159" s="634">
        <v>0</v>
      </c>
      <c r="K159" s="634">
        <v>4447</v>
      </c>
      <c r="L159" s="634">
        <v>216010</v>
      </c>
      <c r="M159" s="634">
        <v>1041960</v>
      </c>
      <c r="N159" s="634">
        <v>1041960</v>
      </c>
      <c r="O159" s="634">
        <f t="shared" si="2"/>
        <v>1041960</v>
      </c>
    </row>
    <row r="160" spans="1:15">
      <c r="A160" s="633" t="s">
        <v>321</v>
      </c>
      <c r="B160" s="633" t="s">
        <v>15</v>
      </c>
      <c r="C160" s="634">
        <v>200631</v>
      </c>
      <c r="D160" s="634">
        <v>0</v>
      </c>
      <c r="E160" s="634">
        <v>200631</v>
      </c>
      <c r="F160" s="634">
        <v>621148</v>
      </c>
      <c r="G160" s="634">
        <v>0</v>
      </c>
      <c r="H160" s="634">
        <v>621148</v>
      </c>
      <c r="I160" s="634">
        <v>4447</v>
      </c>
      <c r="J160" s="634">
        <v>0</v>
      </c>
      <c r="K160" s="634">
        <v>4447</v>
      </c>
      <c r="L160" s="634">
        <v>216010</v>
      </c>
      <c r="M160" s="634">
        <v>1042236</v>
      </c>
      <c r="N160" s="634">
        <v>1042236</v>
      </c>
      <c r="O160" s="634">
        <f t="shared" si="2"/>
        <v>1042236</v>
      </c>
    </row>
    <row r="161" spans="1:15">
      <c r="A161" s="633" t="s">
        <v>321</v>
      </c>
      <c r="B161" s="633" t="s">
        <v>16</v>
      </c>
      <c r="C161" s="634">
        <v>200631</v>
      </c>
      <c r="D161" s="634">
        <v>0</v>
      </c>
      <c r="E161" s="634">
        <v>200631</v>
      </c>
      <c r="F161" s="634">
        <v>621424</v>
      </c>
      <c r="G161" s="634">
        <v>0</v>
      </c>
      <c r="H161" s="634">
        <v>621424</v>
      </c>
      <c r="I161" s="634">
        <v>4447</v>
      </c>
      <c r="J161" s="634">
        <v>0</v>
      </c>
      <c r="K161" s="634">
        <v>4447</v>
      </c>
      <c r="L161" s="634">
        <v>216010</v>
      </c>
      <c r="M161" s="634">
        <v>1042512</v>
      </c>
      <c r="N161" s="634">
        <v>1042512</v>
      </c>
      <c r="O161" s="634">
        <f t="shared" si="2"/>
        <v>1042512</v>
      </c>
    </row>
    <row r="162" spans="1:15">
      <c r="A162" s="633" t="s">
        <v>321</v>
      </c>
      <c r="B162" s="633" t="s">
        <v>17</v>
      </c>
      <c r="C162" s="634">
        <v>200631</v>
      </c>
      <c r="D162" s="634">
        <v>0</v>
      </c>
      <c r="E162" s="634">
        <v>200631</v>
      </c>
      <c r="F162" s="634">
        <v>621700</v>
      </c>
      <c r="G162" s="634">
        <v>0</v>
      </c>
      <c r="H162" s="634">
        <v>621700</v>
      </c>
      <c r="I162" s="634">
        <v>4447</v>
      </c>
      <c r="J162" s="634">
        <v>0</v>
      </c>
      <c r="K162" s="634">
        <v>4447</v>
      </c>
      <c r="L162" s="634">
        <v>216010</v>
      </c>
      <c r="M162" s="634">
        <v>1042788</v>
      </c>
      <c r="N162" s="634">
        <v>1042788</v>
      </c>
      <c r="O162" s="634">
        <f t="shared" si="2"/>
        <v>1042788</v>
      </c>
    </row>
    <row r="163" spans="1:15">
      <c r="A163" s="633" t="s">
        <v>321</v>
      </c>
      <c r="B163" s="586" t="s">
        <v>184</v>
      </c>
      <c r="C163" s="634">
        <v>2407572</v>
      </c>
      <c r="D163" s="634">
        <v>0</v>
      </c>
      <c r="E163" s="634">
        <v>2407572</v>
      </c>
      <c r="F163" s="634">
        <v>7442254</v>
      </c>
      <c r="G163" s="634">
        <v>0</v>
      </c>
      <c r="H163" s="634">
        <v>7442254</v>
      </c>
      <c r="I163" s="634">
        <v>53364</v>
      </c>
      <c r="J163" s="634">
        <v>0</v>
      </c>
      <c r="K163" s="634">
        <v>53364</v>
      </c>
      <c r="L163" s="634">
        <v>2592120</v>
      </c>
      <c r="M163" s="634">
        <v>12495310</v>
      </c>
      <c r="N163" s="634">
        <v>12495310</v>
      </c>
      <c r="O163" s="634">
        <f t="shared" si="2"/>
        <v>12495310</v>
      </c>
    </row>
    <row r="164" spans="1:15">
      <c r="A164" s="633" t="s">
        <v>320</v>
      </c>
      <c r="B164" s="633" t="s">
        <v>6</v>
      </c>
      <c r="C164" s="634">
        <v>200631</v>
      </c>
      <c r="D164" s="634">
        <v>0</v>
      </c>
      <c r="E164" s="634">
        <v>200631</v>
      </c>
      <c r="F164" s="634">
        <v>621977</v>
      </c>
      <c r="G164" s="634">
        <v>0</v>
      </c>
      <c r="H164" s="634">
        <v>621977</v>
      </c>
      <c r="I164" s="634">
        <v>4447</v>
      </c>
      <c r="J164" s="634">
        <v>0</v>
      </c>
      <c r="K164" s="634">
        <v>4447</v>
      </c>
      <c r="L164" s="634">
        <v>216010</v>
      </c>
      <c r="M164" s="634">
        <v>1043065</v>
      </c>
      <c r="N164" s="634">
        <v>1043065</v>
      </c>
      <c r="O164" s="634">
        <f t="shared" si="2"/>
        <v>1043065</v>
      </c>
    </row>
    <row r="165" spans="1:15">
      <c r="A165" s="633" t="s">
        <v>320</v>
      </c>
      <c r="B165" s="633" t="s">
        <v>7</v>
      </c>
      <c r="C165" s="634">
        <v>200631</v>
      </c>
      <c r="D165" s="634">
        <v>0</v>
      </c>
      <c r="E165" s="634">
        <v>200631</v>
      </c>
      <c r="F165" s="634">
        <v>622255</v>
      </c>
      <c r="G165" s="634">
        <v>0</v>
      </c>
      <c r="H165" s="634">
        <v>622255</v>
      </c>
      <c r="I165" s="634">
        <v>4447</v>
      </c>
      <c r="J165" s="634">
        <v>0</v>
      </c>
      <c r="K165" s="634">
        <v>4447</v>
      </c>
      <c r="L165" s="634">
        <v>216010</v>
      </c>
      <c r="M165" s="634">
        <v>1043343</v>
      </c>
      <c r="N165" s="634">
        <v>1043343</v>
      </c>
      <c r="O165" s="634">
        <f t="shared" si="2"/>
        <v>1043343</v>
      </c>
    </row>
    <row r="166" spans="1:15">
      <c r="A166" s="633" t="s">
        <v>320</v>
      </c>
      <c r="B166" s="633" t="s">
        <v>8</v>
      </c>
      <c r="C166" s="634">
        <v>200631</v>
      </c>
      <c r="D166" s="634">
        <v>0</v>
      </c>
      <c r="E166" s="634">
        <v>200631</v>
      </c>
      <c r="F166" s="634">
        <v>622533</v>
      </c>
      <c r="G166" s="634">
        <v>0</v>
      </c>
      <c r="H166" s="634">
        <v>622533</v>
      </c>
      <c r="I166" s="634">
        <v>4447</v>
      </c>
      <c r="J166" s="634">
        <v>0</v>
      </c>
      <c r="K166" s="634">
        <v>4447</v>
      </c>
      <c r="L166" s="634">
        <v>216010</v>
      </c>
      <c r="M166" s="634">
        <v>1043621</v>
      </c>
      <c r="N166" s="634">
        <v>1043621</v>
      </c>
      <c r="O166" s="634">
        <f t="shared" si="2"/>
        <v>1043621</v>
      </c>
    </row>
    <row r="167" spans="1:15">
      <c r="A167" s="633" t="s">
        <v>320</v>
      </c>
      <c r="B167" s="633" t="s">
        <v>9</v>
      </c>
      <c r="C167" s="634">
        <v>200631</v>
      </c>
      <c r="D167" s="634">
        <v>0</v>
      </c>
      <c r="E167" s="634">
        <v>200631</v>
      </c>
      <c r="F167" s="634">
        <v>622811</v>
      </c>
      <c r="G167" s="634">
        <v>0</v>
      </c>
      <c r="H167" s="634">
        <v>622811</v>
      </c>
      <c r="I167" s="634">
        <v>4447</v>
      </c>
      <c r="J167" s="634">
        <v>0</v>
      </c>
      <c r="K167" s="634">
        <v>4447</v>
      </c>
      <c r="L167" s="634">
        <v>216010</v>
      </c>
      <c r="M167" s="634">
        <v>1043899</v>
      </c>
      <c r="N167" s="634">
        <v>1043899</v>
      </c>
      <c r="O167" s="634">
        <f t="shared" si="2"/>
        <v>1043899</v>
      </c>
    </row>
    <row r="168" spans="1:15">
      <c r="A168" s="633" t="s">
        <v>320</v>
      </c>
      <c r="B168" s="633" t="s">
        <v>10</v>
      </c>
      <c r="C168" s="634">
        <v>200631</v>
      </c>
      <c r="D168" s="634">
        <v>0</v>
      </c>
      <c r="E168" s="634">
        <v>200631</v>
      </c>
      <c r="F168" s="634">
        <v>623090</v>
      </c>
      <c r="G168" s="634">
        <v>0</v>
      </c>
      <c r="H168" s="634">
        <v>623090</v>
      </c>
      <c r="I168" s="634">
        <v>4447</v>
      </c>
      <c r="J168" s="634">
        <v>0</v>
      </c>
      <c r="K168" s="634">
        <v>4447</v>
      </c>
      <c r="L168" s="634">
        <v>216010</v>
      </c>
      <c r="M168" s="634">
        <v>1044178</v>
      </c>
      <c r="N168" s="634">
        <v>1044178</v>
      </c>
      <c r="O168" s="634">
        <f t="shared" si="2"/>
        <v>1044178</v>
      </c>
    </row>
    <row r="169" spans="1:15">
      <c r="A169" s="633" t="s">
        <v>320</v>
      </c>
      <c r="B169" s="633" t="s">
        <v>11</v>
      </c>
      <c r="C169" s="634">
        <v>200631</v>
      </c>
      <c r="D169" s="634">
        <v>0</v>
      </c>
      <c r="E169" s="634">
        <v>200631</v>
      </c>
      <c r="F169" s="634">
        <v>623369</v>
      </c>
      <c r="G169" s="634">
        <v>0</v>
      </c>
      <c r="H169" s="634">
        <v>623369</v>
      </c>
      <c r="I169" s="634">
        <v>4447</v>
      </c>
      <c r="J169" s="634">
        <v>0</v>
      </c>
      <c r="K169" s="634">
        <v>4447</v>
      </c>
      <c r="L169" s="634">
        <v>216010</v>
      </c>
      <c r="M169" s="634">
        <v>1044457</v>
      </c>
      <c r="N169" s="634">
        <v>1044457</v>
      </c>
      <c r="O169" s="634">
        <f t="shared" si="2"/>
        <v>1044457</v>
      </c>
    </row>
    <row r="170" spans="1:15">
      <c r="A170" s="633" t="s">
        <v>320</v>
      </c>
      <c r="B170" s="633" t="s">
        <v>12</v>
      </c>
      <c r="C170" s="634">
        <v>200631</v>
      </c>
      <c r="D170" s="634">
        <v>0</v>
      </c>
      <c r="E170" s="634">
        <v>200631</v>
      </c>
      <c r="F170" s="634">
        <v>623649</v>
      </c>
      <c r="G170" s="634">
        <v>0</v>
      </c>
      <c r="H170" s="634">
        <v>623649</v>
      </c>
      <c r="I170" s="634">
        <v>4447</v>
      </c>
      <c r="J170" s="634">
        <v>0</v>
      </c>
      <c r="K170" s="634">
        <v>4447</v>
      </c>
      <c r="L170" s="634">
        <v>216010</v>
      </c>
      <c r="M170" s="634">
        <v>1044737</v>
      </c>
      <c r="N170" s="634">
        <v>1044737</v>
      </c>
      <c r="O170" s="634">
        <f t="shared" si="2"/>
        <v>1044737</v>
      </c>
    </row>
    <row r="171" spans="1:15">
      <c r="A171" s="633" t="s">
        <v>320</v>
      </c>
      <c r="B171" s="633" t="s">
        <v>13</v>
      </c>
      <c r="C171" s="634">
        <v>200631</v>
      </c>
      <c r="D171" s="634">
        <v>0</v>
      </c>
      <c r="E171" s="634">
        <v>200631</v>
      </c>
      <c r="F171" s="634">
        <v>623929</v>
      </c>
      <c r="G171" s="634">
        <v>0</v>
      </c>
      <c r="H171" s="634">
        <v>623929</v>
      </c>
      <c r="I171" s="634">
        <v>4447</v>
      </c>
      <c r="J171" s="634">
        <v>0</v>
      </c>
      <c r="K171" s="634">
        <v>4447</v>
      </c>
      <c r="L171" s="634">
        <v>216010</v>
      </c>
      <c r="M171" s="634">
        <v>1045017</v>
      </c>
      <c r="N171" s="634">
        <v>1045017</v>
      </c>
      <c r="O171" s="634">
        <f t="shared" si="2"/>
        <v>1045017</v>
      </c>
    </row>
    <row r="172" spans="1:15">
      <c r="A172" s="633" t="s">
        <v>320</v>
      </c>
      <c r="B172" s="633" t="s">
        <v>14</v>
      </c>
      <c r="C172" s="634">
        <v>200631</v>
      </c>
      <c r="D172" s="634">
        <v>0</v>
      </c>
      <c r="E172" s="634">
        <v>200631</v>
      </c>
      <c r="F172" s="634">
        <v>624210</v>
      </c>
      <c r="G172" s="634">
        <v>0</v>
      </c>
      <c r="H172" s="634">
        <v>624210</v>
      </c>
      <c r="I172" s="634">
        <v>4447</v>
      </c>
      <c r="J172" s="634">
        <v>0</v>
      </c>
      <c r="K172" s="634">
        <v>4447</v>
      </c>
      <c r="L172" s="634">
        <v>216010</v>
      </c>
      <c r="M172" s="634">
        <v>1045298</v>
      </c>
      <c r="N172" s="634">
        <v>1045298</v>
      </c>
      <c r="O172" s="634">
        <f t="shared" si="2"/>
        <v>1045298</v>
      </c>
    </row>
    <row r="173" spans="1:15">
      <c r="A173" s="633" t="s">
        <v>320</v>
      </c>
      <c r="B173" s="633" t="s">
        <v>15</v>
      </c>
      <c r="C173" s="634">
        <v>200631</v>
      </c>
      <c r="D173" s="634">
        <v>0</v>
      </c>
      <c r="E173" s="634">
        <v>200631</v>
      </c>
      <c r="F173" s="634">
        <v>624491</v>
      </c>
      <c r="G173" s="634">
        <v>0</v>
      </c>
      <c r="H173" s="634">
        <v>624491</v>
      </c>
      <c r="I173" s="634">
        <v>4447</v>
      </c>
      <c r="J173" s="634">
        <v>0</v>
      </c>
      <c r="K173" s="634">
        <v>4447</v>
      </c>
      <c r="L173" s="634">
        <v>216010</v>
      </c>
      <c r="M173" s="634">
        <v>1045579</v>
      </c>
      <c r="N173" s="634">
        <v>1045579</v>
      </c>
      <c r="O173" s="634">
        <f t="shared" si="2"/>
        <v>1045579</v>
      </c>
    </row>
    <row r="174" spans="1:15">
      <c r="A174" s="633" t="s">
        <v>320</v>
      </c>
      <c r="B174" s="633" t="s">
        <v>16</v>
      </c>
      <c r="C174" s="634">
        <v>200631</v>
      </c>
      <c r="D174" s="634">
        <v>0</v>
      </c>
      <c r="E174" s="634">
        <v>200631</v>
      </c>
      <c r="F174" s="634">
        <v>624772</v>
      </c>
      <c r="G174" s="634">
        <v>0</v>
      </c>
      <c r="H174" s="634">
        <v>624772</v>
      </c>
      <c r="I174" s="634">
        <v>4447</v>
      </c>
      <c r="J174" s="634">
        <v>0</v>
      </c>
      <c r="K174" s="634">
        <v>4447</v>
      </c>
      <c r="L174" s="634">
        <v>216010</v>
      </c>
      <c r="M174" s="634">
        <v>1045860</v>
      </c>
      <c r="N174" s="634">
        <v>1045860</v>
      </c>
      <c r="O174" s="634">
        <f t="shared" si="2"/>
        <v>1045860</v>
      </c>
    </row>
    <row r="175" spans="1:15">
      <c r="A175" s="633" t="s">
        <v>320</v>
      </c>
      <c r="B175" s="633" t="s">
        <v>17</v>
      </c>
      <c r="C175" s="634">
        <v>200631</v>
      </c>
      <c r="D175" s="634">
        <v>0</v>
      </c>
      <c r="E175" s="634">
        <v>200631</v>
      </c>
      <c r="F175" s="634">
        <v>625055</v>
      </c>
      <c r="G175" s="634">
        <v>0</v>
      </c>
      <c r="H175" s="634">
        <v>625055</v>
      </c>
      <c r="I175" s="634">
        <v>4447</v>
      </c>
      <c r="J175" s="634">
        <v>0</v>
      </c>
      <c r="K175" s="634">
        <v>4447</v>
      </c>
      <c r="L175" s="634">
        <v>216010</v>
      </c>
      <c r="M175" s="634">
        <v>1046143</v>
      </c>
      <c r="N175" s="634">
        <v>1046143</v>
      </c>
      <c r="O175" s="634">
        <f t="shared" si="2"/>
        <v>1046143</v>
      </c>
    </row>
    <row r="176" spans="1:15">
      <c r="A176" s="633" t="s">
        <v>320</v>
      </c>
      <c r="B176" s="586" t="s">
        <v>184</v>
      </c>
      <c r="C176" s="634">
        <v>2407572</v>
      </c>
      <c r="D176" s="634">
        <v>0</v>
      </c>
      <c r="E176" s="634">
        <v>2407572</v>
      </c>
      <c r="F176" s="634">
        <v>7482141</v>
      </c>
      <c r="G176" s="634">
        <v>0</v>
      </c>
      <c r="H176" s="634">
        <v>7482141</v>
      </c>
      <c r="I176" s="634">
        <v>53364</v>
      </c>
      <c r="J176" s="634">
        <v>0</v>
      </c>
      <c r="K176" s="634">
        <v>53364</v>
      </c>
      <c r="L176" s="634">
        <v>2592120</v>
      </c>
      <c r="M176" s="634">
        <v>12535197</v>
      </c>
      <c r="N176" s="634">
        <v>12535197</v>
      </c>
      <c r="O176" s="634">
        <f t="shared" si="2"/>
        <v>12535197</v>
      </c>
    </row>
    <row r="177" spans="1:15">
      <c r="A177" s="633" t="s">
        <v>319</v>
      </c>
      <c r="B177" s="633" t="s">
        <v>6</v>
      </c>
      <c r="C177" s="634">
        <v>200631</v>
      </c>
      <c r="D177" s="634">
        <v>0</v>
      </c>
      <c r="E177" s="634">
        <v>200631</v>
      </c>
      <c r="F177" s="634">
        <v>625337</v>
      </c>
      <c r="G177" s="634">
        <v>0</v>
      </c>
      <c r="H177" s="634">
        <v>625337</v>
      </c>
      <c r="I177" s="634">
        <v>4447</v>
      </c>
      <c r="J177" s="634">
        <v>0</v>
      </c>
      <c r="K177" s="634">
        <v>4447</v>
      </c>
      <c r="L177" s="634">
        <v>216010</v>
      </c>
      <c r="M177" s="634">
        <v>1046425</v>
      </c>
      <c r="N177" s="634">
        <v>1046425</v>
      </c>
      <c r="O177" s="634">
        <f t="shared" si="2"/>
        <v>1046425</v>
      </c>
    </row>
    <row r="178" spans="1:15">
      <c r="A178" s="633" t="s">
        <v>319</v>
      </c>
      <c r="B178" s="633" t="s">
        <v>7</v>
      </c>
      <c r="C178" s="634">
        <v>200631</v>
      </c>
      <c r="D178" s="634">
        <v>0</v>
      </c>
      <c r="E178" s="634">
        <v>200631</v>
      </c>
      <c r="F178" s="634">
        <v>625620</v>
      </c>
      <c r="G178" s="634">
        <v>0</v>
      </c>
      <c r="H178" s="634">
        <v>625620</v>
      </c>
      <c r="I178" s="634">
        <v>4447</v>
      </c>
      <c r="J178" s="634">
        <v>0</v>
      </c>
      <c r="K178" s="634">
        <v>4447</v>
      </c>
      <c r="L178" s="634">
        <v>216010</v>
      </c>
      <c r="M178" s="634">
        <v>1046708</v>
      </c>
      <c r="N178" s="634">
        <v>1046708</v>
      </c>
      <c r="O178" s="634">
        <f t="shared" si="2"/>
        <v>1046708</v>
      </c>
    </row>
    <row r="179" spans="1:15">
      <c r="A179" s="633" t="s">
        <v>319</v>
      </c>
      <c r="B179" s="633" t="s">
        <v>8</v>
      </c>
      <c r="C179" s="634">
        <v>200631</v>
      </c>
      <c r="D179" s="634">
        <v>0</v>
      </c>
      <c r="E179" s="634">
        <v>200631</v>
      </c>
      <c r="F179" s="634">
        <v>625904</v>
      </c>
      <c r="G179" s="634">
        <v>0</v>
      </c>
      <c r="H179" s="634">
        <v>625904</v>
      </c>
      <c r="I179" s="634">
        <v>4447</v>
      </c>
      <c r="J179" s="634">
        <v>0</v>
      </c>
      <c r="K179" s="634">
        <v>4447</v>
      </c>
      <c r="L179" s="634">
        <v>216010</v>
      </c>
      <c r="M179" s="634">
        <v>1046992</v>
      </c>
      <c r="N179" s="634">
        <v>1046992</v>
      </c>
      <c r="O179" s="634">
        <f t="shared" si="2"/>
        <v>1046992</v>
      </c>
    </row>
    <row r="180" spans="1:15">
      <c r="A180" s="633" t="s">
        <v>319</v>
      </c>
      <c r="B180" s="633" t="s">
        <v>9</v>
      </c>
      <c r="C180" s="634">
        <v>200631</v>
      </c>
      <c r="D180" s="634">
        <v>0</v>
      </c>
      <c r="E180" s="634">
        <v>200631</v>
      </c>
      <c r="F180" s="634">
        <v>626188</v>
      </c>
      <c r="G180" s="634">
        <v>0</v>
      </c>
      <c r="H180" s="634">
        <v>626188</v>
      </c>
      <c r="I180" s="634">
        <v>4447</v>
      </c>
      <c r="J180" s="634">
        <v>0</v>
      </c>
      <c r="K180" s="634">
        <v>4447</v>
      </c>
      <c r="L180" s="634">
        <v>216010</v>
      </c>
      <c r="M180" s="634">
        <v>1047276</v>
      </c>
      <c r="N180" s="634">
        <v>1047276</v>
      </c>
      <c r="O180" s="634">
        <f t="shared" si="2"/>
        <v>1047276</v>
      </c>
    </row>
    <row r="181" spans="1:15">
      <c r="A181" s="633" t="s">
        <v>319</v>
      </c>
      <c r="B181" s="633" t="s">
        <v>10</v>
      </c>
      <c r="C181" s="634">
        <v>200631</v>
      </c>
      <c r="D181" s="634">
        <v>0</v>
      </c>
      <c r="E181" s="634">
        <v>200631</v>
      </c>
      <c r="F181" s="634">
        <v>626472</v>
      </c>
      <c r="G181" s="634">
        <v>0</v>
      </c>
      <c r="H181" s="634">
        <v>626472</v>
      </c>
      <c r="I181" s="634">
        <v>4447</v>
      </c>
      <c r="J181" s="634">
        <v>0</v>
      </c>
      <c r="K181" s="634">
        <v>4447</v>
      </c>
      <c r="L181" s="634">
        <v>216010</v>
      </c>
      <c r="M181" s="634">
        <v>1047560</v>
      </c>
      <c r="N181" s="634">
        <v>1047560</v>
      </c>
      <c r="O181" s="634">
        <f t="shared" si="2"/>
        <v>1047560</v>
      </c>
    </row>
    <row r="182" spans="1:15">
      <c r="A182" s="633" t="s">
        <v>319</v>
      </c>
      <c r="B182" s="633" t="s">
        <v>11</v>
      </c>
      <c r="C182" s="634">
        <v>200631</v>
      </c>
      <c r="D182" s="634">
        <v>0</v>
      </c>
      <c r="E182" s="634">
        <v>200631</v>
      </c>
      <c r="F182" s="634">
        <v>626757</v>
      </c>
      <c r="G182" s="634">
        <v>0</v>
      </c>
      <c r="H182" s="634">
        <v>626757</v>
      </c>
      <c r="I182" s="634">
        <v>4447</v>
      </c>
      <c r="J182" s="634">
        <v>0</v>
      </c>
      <c r="K182" s="634">
        <v>4447</v>
      </c>
      <c r="L182" s="634">
        <v>216010</v>
      </c>
      <c r="M182" s="634">
        <v>1047845</v>
      </c>
      <c r="N182" s="634">
        <v>1047845</v>
      </c>
      <c r="O182" s="634">
        <f t="shared" si="2"/>
        <v>1047845</v>
      </c>
    </row>
    <row r="183" spans="1:15">
      <c r="A183" s="633" t="s">
        <v>319</v>
      </c>
      <c r="B183" s="633" t="s">
        <v>12</v>
      </c>
      <c r="C183" s="634">
        <v>200631</v>
      </c>
      <c r="D183" s="634">
        <v>0</v>
      </c>
      <c r="E183" s="634">
        <v>200631</v>
      </c>
      <c r="F183" s="634">
        <v>627042</v>
      </c>
      <c r="G183" s="634">
        <v>0</v>
      </c>
      <c r="H183" s="634">
        <v>627042</v>
      </c>
      <c r="I183" s="634">
        <v>4447</v>
      </c>
      <c r="J183" s="634">
        <v>0</v>
      </c>
      <c r="K183" s="634">
        <v>4447</v>
      </c>
      <c r="L183" s="634">
        <v>216010</v>
      </c>
      <c r="M183" s="634">
        <v>1048130</v>
      </c>
      <c r="N183" s="634">
        <v>1048130</v>
      </c>
      <c r="O183" s="634">
        <f t="shared" si="2"/>
        <v>1048130</v>
      </c>
    </row>
    <row r="184" spans="1:15">
      <c r="A184" s="633" t="s">
        <v>319</v>
      </c>
      <c r="B184" s="633" t="s">
        <v>13</v>
      </c>
      <c r="C184" s="634">
        <v>200631</v>
      </c>
      <c r="D184" s="634">
        <v>0</v>
      </c>
      <c r="E184" s="634">
        <v>200631</v>
      </c>
      <c r="F184" s="634">
        <v>627328</v>
      </c>
      <c r="G184" s="634">
        <v>0</v>
      </c>
      <c r="H184" s="634">
        <v>627328</v>
      </c>
      <c r="I184" s="634">
        <v>4447</v>
      </c>
      <c r="J184" s="634">
        <v>0</v>
      </c>
      <c r="K184" s="634">
        <v>4447</v>
      </c>
      <c r="L184" s="634">
        <v>216010</v>
      </c>
      <c r="M184" s="634">
        <v>1048416</v>
      </c>
      <c r="N184" s="634">
        <v>1048416</v>
      </c>
      <c r="O184" s="634">
        <f t="shared" si="2"/>
        <v>1048416</v>
      </c>
    </row>
    <row r="185" spans="1:15">
      <c r="A185" s="633" t="s">
        <v>319</v>
      </c>
      <c r="B185" s="633" t="s">
        <v>14</v>
      </c>
      <c r="C185" s="634">
        <v>200631</v>
      </c>
      <c r="D185" s="634">
        <v>0</v>
      </c>
      <c r="E185" s="634">
        <v>200631</v>
      </c>
      <c r="F185" s="634">
        <v>627615</v>
      </c>
      <c r="G185" s="634">
        <v>0</v>
      </c>
      <c r="H185" s="634">
        <v>627615</v>
      </c>
      <c r="I185" s="634">
        <v>4447</v>
      </c>
      <c r="J185" s="634">
        <v>0</v>
      </c>
      <c r="K185" s="634">
        <v>4447</v>
      </c>
      <c r="L185" s="634">
        <v>216010</v>
      </c>
      <c r="M185" s="634">
        <v>1048703</v>
      </c>
      <c r="N185" s="634">
        <v>1048703</v>
      </c>
      <c r="O185" s="634">
        <f t="shared" si="2"/>
        <v>1048703</v>
      </c>
    </row>
    <row r="186" spans="1:15">
      <c r="A186" s="633" t="s">
        <v>319</v>
      </c>
      <c r="B186" s="633" t="s">
        <v>15</v>
      </c>
      <c r="C186" s="634">
        <v>200631</v>
      </c>
      <c r="D186" s="634">
        <v>0</v>
      </c>
      <c r="E186" s="634">
        <v>200631</v>
      </c>
      <c r="F186" s="634">
        <v>627901</v>
      </c>
      <c r="G186" s="634">
        <v>0</v>
      </c>
      <c r="H186" s="634">
        <v>627901</v>
      </c>
      <c r="I186" s="634">
        <v>4447</v>
      </c>
      <c r="J186" s="634">
        <v>0</v>
      </c>
      <c r="K186" s="634">
        <v>4447</v>
      </c>
      <c r="L186" s="634">
        <v>216010</v>
      </c>
      <c r="M186" s="634">
        <v>1048989</v>
      </c>
      <c r="N186" s="634">
        <v>1048989</v>
      </c>
      <c r="O186" s="634">
        <f t="shared" si="2"/>
        <v>1048989</v>
      </c>
    </row>
    <row r="187" spans="1:15">
      <c r="A187" s="633" t="s">
        <v>319</v>
      </c>
      <c r="B187" s="633" t="s">
        <v>16</v>
      </c>
      <c r="C187" s="634">
        <v>200631</v>
      </c>
      <c r="D187" s="634">
        <v>0</v>
      </c>
      <c r="E187" s="634">
        <v>200631</v>
      </c>
      <c r="F187" s="634">
        <v>628189</v>
      </c>
      <c r="G187" s="634">
        <v>0</v>
      </c>
      <c r="H187" s="634">
        <v>628189</v>
      </c>
      <c r="I187" s="634">
        <v>4447</v>
      </c>
      <c r="J187" s="634">
        <v>0</v>
      </c>
      <c r="K187" s="634">
        <v>4447</v>
      </c>
      <c r="L187" s="634">
        <v>216010</v>
      </c>
      <c r="M187" s="634">
        <v>1049277</v>
      </c>
      <c r="N187" s="634">
        <v>1049277</v>
      </c>
      <c r="O187" s="634">
        <f t="shared" si="2"/>
        <v>1049277</v>
      </c>
    </row>
    <row r="188" spans="1:15">
      <c r="A188" s="633" t="s">
        <v>319</v>
      </c>
      <c r="B188" s="633" t="s">
        <v>17</v>
      </c>
      <c r="C188" s="634">
        <v>200631</v>
      </c>
      <c r="D188" s="634">
        <v>0</v>
      </c>
      <c r="E188" s="634">
        <v>200631</v>
      </c>
      <c r="F188" s="634">
        <v>628476</v>
      </c>
      <c r="G188" s="634">
        <v>0</v>
      </c>
      <c r="H188" s="634">
        <v>628476</v>
      </c>
      <c r="I188" s="634">
        <v>4447</v>
      </c>
      <c r="J188" s="634">
        <v>0</v>
      </c>
      <c r="K188" s="634">
        <v>4447</v>
      </c>
      <c r="L188" s="634">
        <v>216010</v>
      </c>
      <c r="M188" s="634">
        <v>1049564</v>
      </c>
      <c r="N188" s="634">
        <v>1049564</v>
      </c>
      <c r="O188" s="634">
        <f t="shared" si="2"/>
        <v>1049564</v>
      </c>
    </row>
    <row r="189" spans="1:15">
      <c r="A189" s="633" t="s">
        <v>319</v>
      </c>
      <c r="B189" s="586" t="s">
        <v>184</v>
      </c>
      <c r="C189" s="634">
        <v>2407572</v>
      </c>
      <c r="D189" s="634">
        <v>0</v>
      </c>
      <c r="E189" s="634">
        <v>2407572</v>
      </c>
      <c r="F189" s="634">
        <v>7522829</v>
      </c>
      <c r="G189" s="634">
        <v>0</v>
      </c>
      <c r="H189" s="634">
        <v>7522829</v>
      </c>
      <c r="I189" s="634">
        <v>53364</v>
      </c>
      <c r="J189" s="634">
        <v>0</v>
      </c>
      <c r="K189" s="634">
        <v>53364</v>
      </c>
      <c r="L189" s="634">
        <v>2592120</v>
      </c>
      <c r="M189" s="634">
        <v>12575885</v>
      </c>
      <c r="N189" s="634">
        <v>12575885</v>
      </c>
      <c r="O189" s="634">
        <f t="shared" si="2"/>
        <v>12575885</v>
      </c>
    </row>
    <row r="190" spans="1:15">
      <c r="A190" s="633" t="s">
        <v>318</v>
      </c>
      <c r="B190" s="633" t="s">
        <v>6</v>
      </c>
      <c r="C190" s="634">
        <v>200631</v>
      </c>
      <c r="D190" s="634">
        <v>0</v>
      </c>
      <c r="E190" s="634">
        <v>200631</v>
      </c>
      <c r="F190" s="634">
        <v>628765</v>
      </c>
      <c r="G190" s="634">
        <v>0</v>
      </c>
      <c r="H190" s="634">
        <v>628765</v>
      </c>
      <c r="I190" s="634">
        <v>4447</v>
      </c>
      <c r="J190" s="634">
        <v>0</v>
      </c>
      <c r="K190" s="634">
        <v>4447</v>
      </c>
      <c r="L190" s="634">
        <v>216010</v>
      </c>
      <c r="M190" s="634">
        <v>1049853</v>
      </c>
      <c r="N190" s="634">
        <v>1049853</v>
      </c>
      <c r="O190" s="634">
        <f t="shared" si="2"/>
        <v>1049853</v>
      </c>
    </row>
    <row r="191" spans="1:15">
      <c r="A191" s="633" t="s">
        <v>318</v>
      </c>
      <c r="B191" s="633" t="s">
        <v>7</v>
      </c>
      <c r="C191" s="634">
        <v>200631</v>
      </c>
      <c r="D191" s="634">
        <v>0</v>
      </c>
      <c r="E191" s="634">
        <v>200631</v>
      </c>
      <c r="F191" s="634">
        <v>629053</v>
      </c>
      <c r="G191" s="634">
        <v>0</v>
      </c>
      <c r="H191" s="634">
        <v>629053</v>
      </c>
      <c r="I191" s="634">
        <v>4447</v>
      </c>
      <c r="J191" s="634">
        <v>0</v>
      </c>
      <c r="K191" s="634">
        <v>4447</v>
      </c>
      <c r="L191" s="634">
        <v>216010</v>
      </c>
      <c r="M191" s="634">
        <v>1050141</v>
      </c>
      <c r="N191" s="634">
        <v>1050141</v>
      </c>
      <c r="O191" s="634">
        <f t="shared" si="2"/>
        <v>1050141</v>
      </c>
    </row>
    <row r="192" spans="1:15">
      <c r="A192" s="633" t="s">
        <v>318</v>
      </c>
      <c r="B192" s="633" t="s">
        <v>8</v>
      </c>
      <c r="C192" s="634">
        <v>200631</v>
      </c>
      <c r="D192" s="634">
        <v>0</v>
      </c>
      <c r="E192" s="634">
        <v>200631</v>
      </c>
      <c r="F192" s="634">
        <v>629343</v>
      </c>
      <c r="G192" s="634">
        <v>0</v>
      </c>
      <c r="H192" s="634">
        <v>629343</v>
      </c>
      <c r="I192" s="634">
        <v>4447</v>
      </c>
      <c r="J192" s="634">
        <v>0</v>
      </c>
      <c r="K192" s="634">
        <v>4447</v>
      </c>
      <c r="L192" s="634">
        <v>216010</v>
      </c>
      <c r="M192" s="634">
        <v>1050431</v>
      </c>
      <c r="N192" s="634">
        <v>1050431</v>
      </c>
      <c r="O192" s="634">
        <f t="shared" si="2"/>
        <v>1050431</v>
      </c>
    </row>
    <row r="193" spans="1:15">
      <c r="A193" s="633" t="s">
        <v>318</v>
      </c>
      <c r="B193" s="633" t="s">
        <v>9</v>
      </c>
      <c r="C193" s="634">
        <v>200631</v>
      </c>
      <c r="D193" s="634">
        <v>0</v>
      </c>
      <c r="E193" s="634">
        <v>200631</v>
      </c>
      <c r="F193" s="634">
        <v>629632</v>
      </c>
      <c r="G193" s="634">
        <v>0</v>
      </c>
      <c r="H193" s="634">
        <v>629632</v>
      </c>
      <c r="I193" s="634">
        <v>4447</v>
      </c>
      <c r="J193" s="634">
        <v>0</v>
      </c>
      <c r="K193" s="634">
        <v>4447</v>
      </c>
      <c r="L193" s="634">
        <v>216010</v>
      </c>
      <c r="M193" s="634">
        <v>1050720</v>
      </c>
      <c r="N193" s="634">
        <v>1050720</v>
      </c>
      <c r="O193" s="634">
        <f t="shared" si="2"/>
        <v>1050720</v>
      </c>
    </row>
    <row r="194" spans="1:15">
      <c r="A194" s="633" t="s">
        <v>318</v>
      </c>
      <c r="B194" s="633" t="s">
        <v>10</v>
      </c>
      <c r="C194" s="634">
        <v>200631</v>
      </c>
      <c r="D194" s="634">
        <v>0</v>
      </c>
      <c r="E194" s="634">
        <v>200631</v>
      </c>
      <c r="F194" s="634">
        <v>629923</v>
      </c>
      <c r="G194" s="634">
        <v>0</v>
      </c>
      <c r="H194" s="634">
        <v>629923</v>
      </c>
      <c r="I194" s="634">
        <v>4447</v>
      </c>
      <c r="J194" s="634">
        <v>0</v>
      </c>
      <c r="K194" s="634">
        <v>4447</v>
      </c>
      <c r="L194" s="634">
        <v>216010</v>
      </c>
      <c r="M194" s="634">
        <v>1051011</v>
      </c>
      <c r="N194" s="634">
        <v>1051011</v>
      </c>
      <c r="O194" s="634">
        <f t="shared" si="2"/>
        <v>1051011</v>
      </c>
    </row>
    <row r="195" spans="1:15">
      <c r="A195" s="633" t="s">
        <v>318</v>
      </c>
      <c r="B195" s="633" t="s">
        <v>11</v>
      </c>
      <c r="C195" s="634">
        <v>200631</v>
      </c>
      <c r="D195" s="634">
        <v>0</v>
      </c>
      <c r="E195" s="634">
        <v>200631</v>
      </c>
      <c r="F195" s="634">
        <v>630213</v>
      </c>
      <c r="G195" s="634">
        <v>0</v>
      </c>
      <c r="H195" s="634">
        <v>630213</v>
      </c>
      <c r="I195" s="634">
        <v>4447</v>
      </c>
      <c r="J195" s="634">
        <v>0</v>
      </c>
      <c r="K195" s="634">
        <v>4447</v>
      </c>
      <c r="L195" s="634">
        <v>216010</v>
      </c>
      <c r="M195" s="634">
        <v>1051301</v>
      </c>
      <c r="N195" s="634">
        <v>1051301</v>
      </c>
      <c r="O195" s="634">
        <f t="shared" si="2"/>
        <v>1051301</v>
      </c>
    </row>
    <row r="196" spans="1:15">
      <c r="A196" s="633" t="s">
        <v>318</v>
      </c>
      <c r="B196" s="633" t="s">
        <v>12</v>
      </c>
      <c r="C196" s="634">
        <v>200631</v>
      </c>
      <c r="D196" s="634">
        <v>0</v>
      </c>
      <c r="E196" s="634">
        <v>200631</v>
      </c>
      <c r="F196" s="634">
        <v>630504</v>
      </c>
      <c r="G196" s="634">
        <v>0</v>
      </c>
      <c r="H196" s="634">
        <v>630504</v>
      </c>
      <c r="I196" s="634">
        <v>4447</v>
      </c>
      <c r="J196" s="634">
        <v>0</v>
      </c>
      <c r="K196" s="634">
        <v>4447</v>
      </c>
      <c r="L196" s="634">
        <v>216010</v>
      </c>
      <c r="M196" s="634">
        <v>1051592</v>
      </c>
      <c r="N196" s="634">
        <v>1051592</v>
      </c>
      <c r="O196" s="634">
        <f t="shared" si="2"/>
        <v>1051592</v>
      </c>
    </row>
    <row r="197" spans="1:15">
      <c r="A197" s="633" t="s">
        <v>318</v>
      </c>
      <c r="B197" s="633" t="s">
        <v>13</v>
      </c>
      <c r="C197" s="634">
        <v>200631</v>
      </c>
      <c r="D197" s="634">
        <v>0</v>
      </c>
      <c r="E197" s="634">
        <v>200631</v>
      </c>
      <c r="F197" s="634">
        <v>630796</v>
      </c>
      <c r="G197" s="634">
        <v>0</v>
      </c>
      <c r="H197" s="634">
        <v>630796</v>
      </c>
      <c r="I197" s="634">
        <v>4447</v>
      </c>
      <c r="J197" s="634">
        <v>0</v>
      </c>
      <c r="K197" s="634">
        <v>4447</v>
      </c>
      <c r="L197" s="634">
        <v>216010</v>
      </c>
      <c r="M197" s="634">
        <v>1051884</v>
      </c>
      <c r="N197" s="634">
        <v>1051884</v>
      </c>
      <c r="O197" s="634">
        <f t="shared" si="2"/>
        <v>1051884</v>
      </c>
    </row>
    <row r="198" spans="1:15">
      <c r="A198" s="633" t="s">
        <v>318</v>
      </c>
      <c r="B198" s="633" t="s">
        <v>14</v>
      </c>
      <c r="C198" s="634">
        <v>200631</v>
      </c>
      <c r="D198" s="634">
        <v>0</v>
      </c>
      <c r="E198" s="634">
        <v>200631</v>
      </c>
      <c r="F198" s="634">
        <v>631088</v>
      </c>
      <c r="G198" s="634">
        <v>0</v>
      </c>
      <c r="H198" s="634">
        <v>631088</v>
      </c>
      <c r="I198" s="634">
        <v>4447</v>
      </c>
      <c r="J198" s="634">
        <v>0</v>
      </c>
      <c r="K198" s="634">
        <v>4447</v>
      </c>
      <c r="L198" s="634">
        <v>216010</v>
      </c>
      <c r="M198" s="634">
        <v>1052176</v>
      </c>
      <c r="N198" s="634">
        <v>1052176</v>
      </c>
      <c r="O198" s="634">
        <f t="shared" si="2"/>
        <v>1052176</v>
      </c>
    </row>
    <row r="199" spans="1:15">
      <c r="A199" s="633" t="s">
        <v>318</v>
      </c>
      <c r="B199" s="633" t="s">
        <v>15</v>
      </c>
      <c r="C199" s="634">
        <v>200631</v>
      </c>
      <c r="D199" s="634">
        <v>0</v>
      </c>
      <c r="E199" s="634">
        <v>200631</v>
      </c>
      <c r="F199" s="634">
        <v>631381</v>
      </c>
      <c r="G199" s="634">
        <v>0</v>
      </c>
      <c r="H199" s="634">
        <v>631381</v>
      </c>
      <c r="I199" s="634">
        <v>4447</v>
      </c>
      <c r="J199" s="634">
        <v>0</v>
      </c>
      <c r="K199" s="634">
        <v>4447</v>
      </c>
      <c r="L199" s="634">
        <v>216010</v>
      </c>
      <c r="M199" s="634">
        <v>1052469</v>
      </c>
      <c r="N199" s="634">
        <v>1052469</v>
      </c>
      <c r="O199" s="634">
        <f t="shared" si="2"/>
        <v>1052469</v>
      </c>
    </row>
    <row r="200" spans="1:15">
      <c r="A200" s="633" t="s">
        <v>318</v>
      </c>
      <c r="B200" s="633" t="s">
        <v>16</v>
      </c>
      <c r="C200" s="634">
        <v>200631</v>
      </c>
      <c r="D200" s="634">
        <v>0</v>
      </c>
      <c r="E200" s="634">
        <v>200631</v>
      </c>
      <c r="F200" s="634">
        <v>631674</v>
      </c>
      <c r="G200" s="634">
        <v>0</v>
      </c>
      <c r="H200" s="634">
        <v>631674</v>
      </c>
      <c r="I200" s="634">
        <v>4447</v>
      </c>
      <c r="J200" s="634">
        <v>0</v>
      </c>
      <c r="K200" s="634">
        <v>4447</v>
      </c>
      <c r="L200" s="634">
        <v>216010</v>
      </c>
      <c r="M200" s="634">
        <v>1052762</v>
      </c>
      <c r="N200" s="634">
        <v>1052762</v>
      </c>
      <c r="O200" s="634">
        <f t="shared" si="2"/>
        <v>1052762</v>
      </c>
    </row>
    <row r="201" spans="1:15">
      <c r="A201" s="633" t="s">
        <v>318</v>
      </c>
      <c r="B201" s="633" t="s">
        <v>17</v>
      </c>
      <c r="C201" s="634">
        <v>200631</v>
      </c>
      <c r="D201" s="634">
        <v>0</v>
      </c>
      <c r="E201" s="634">
        <v>200631</v>
      </c>
      <c r="F201" s="634">
        <v>631967</v>
      </c>
      <c r="G201" s="634">
        <v>0</v>
      </c>
      <c r="H201" s="634">
        <v>631967</v>
      </c>
      <c r="I201" s="634">
        <v>4447</v>
      </c>
      <c r="J201" s="634">
        <v>0</v>
      </c>
      <c r="K201" s="634">
        <v>4447</v>
      </c>
      <c r="L201" s="634">
        <v>216010</v>
      </c>
      <c r="M201" s="634">
        <v>1053055</v>
      </c>
      <c r="N201" s="634">
        <v>1053055</v>
      </c>
      <c r="O201" s="634">
        <f t="shared" ref="O201:O264" si="3">E201+H201+K201+L201</f>
        <v>1053055</v>
      </c>
    </row>
    <row r="202" spans="1:15">
      <c r="A202" s="633" t="s">
        <v>318</v>
      </c>
      <c r="B202" s="586" t="s">
        <v>184</v>
      </c>
      <c r="C202" s="634">
        <v>2407572</v>
      </c>
      <c r="D202" s="634">
        <v>0</v>
      </c>
      <c r="E202" s="634">
        <v>2407572</v>
      </c>
      <c r="F202" s="634">
        <v>7564339</v>
      </c>
      <c r="G202" s="634">
        <v>0</v>
      </c>
      <c r="H202" s="634">
        <v>7564339</v>
      </c>
      <c r="I202" s="634">
        <v>53364</v>
      </c>
      <c r="J202" s="634">
        <v>0</v>
      </c>
      <c r="K202" s="634">
        <v>53364</v>
      </c>
      <c r="L202" s="634">
        <v>2592120</v>
      </c>
      <c r="M202" s="634">
        <v>12617395</v>
      </c>
      <c r="N202" s="634">
        <v>12617395</v>
      </c>
      <c r="O202" s="634">
        <f t="shared" si="3"/>
        <v>12617395</v>
      </c>
    </row>
    <row r="203" spans="1:15">
      <c r="A203" s="633" t="s">
        <v>317</v>
      </c>
      <c r="B203" s="633" t="s">
        <v>6</v>
      </c>
      <c r="C203" s="634">
        <v>200631</v>
      </c>
      <c r="D203" s="634">
        <v>0</v>
      </c>
      <c r="E203" s="634">
        <v>200631</v>
      </c>
      <c r="F203" s="634">
        <v>632261</v>
      </c>
      <c r="G203" s="634">
        <v>0</v>
      </c>
      <c r="H203" s="634">
        <v>632261</v>
      </c>
      <c r="I203" s="634">
        <v>4447</v>
      </c>
      <c r="J203" s="634">
        <v>0</v>
      </c>
      <c r="K203" s="634">
        <v>4447</v>
      </c>
      <c r="L203" s="634">
        <v>216010</v>
      </c>
      <c r="M203" s="634">
        <v>1053349</v>
      </c>
      <c r="N203" s="634">
        <v>1053349</v>
      </c>
      <c r="O203" s="634">
        <f t="shared" si="3"/>
        <v>1053349</v>
      </c>
    </row>
    <row r="204" spans="1:15">
      <c r="A204" s="633" t="s">
        <v>317</v>
      </c>
      <c r="B204" s="633" t="s">
        <v>7</v>
      </c>
      <c r="C204" s="634">
        <v>200631</v>
      </c>
      <c r="D204" s="634">
        <v>0</v>
      </c>
      <c r="E204" s="634">
        <v>200631</v>
      </c>
      <c r="F204" s="634">
        <v>632556</v>
      </c>
      <c r="G204" s="634">
        <v>0</v>
      </c>
      <c r="H204" s="634">
        <v>632556</v>
      </c>
      <c r="I204" s="634">
        <v>4447</v>
      </c>
      <c r="J204" s="634">
        <v>0</v>
      </c>
      <c r="K204" s="634">
        <v>4447</v>
      </c>
      <c r="L204" s="634">
        <v>216010</v>
      </c>
      <c r="M204" s="634">
        <v>1053644</v>
      </c>
      <c r="N204" s="634">
        <v>1053644</v>
      </c>
      <c r="O204" s="634">
        <f t="shared" si="3"/>
        <v>1053644</v>
      </c>
    </row>
    <row r="205" spans="1:15">
      <c r="A205" s="633" t="s">
        <v>317</v>
      </c>
      <c r="B205" s="633" t="s">
        <v>8</v>
      </c>
      <c r="C205" s="634">
        <v>200631</v>
      </c>
      <c r="D205" s="634">
        <v>0</v>
      </c>
      <c r="E205" s="634">
        <v>200631</v>
      </c>
      <c r="F205" s="634">
        <v>632851</v>
      </c>
      <c r="G205" s="634">
        <v>0</v>
      </c>
      <c r="H205" s="634">
        <v>632851</v>
      </c>
      <c r="I205" s="634">
        <v>4447</v>
      </c>
      <c r="J205" s="634">
        <v>0</v>
      </c>
      <c r="K205" s="634">
        <v>4447</v>
      </c>
      <c r="L205" s="634">
        <v>216010</v>
      </c>
      <c r="M205" s="634">
        <v>1053939</v>
      </c>
      <c r="N205" s="634">
        <v>1053939</v>
      </c>
      <c r="O205" s="634">
        <f t="shared" si="3"/>
        <v>1053939</v>
      </c>
    </row>
    <row r="206" spans="1:15">
      <c r="A206" s="633" t="s">
        <v>317</v>
      </c>
      <c r="B206" s="633" t="s">
        <v>9</v>
      </c>
      <c r="C206" s="634">
        <v>200631</v>
      </c>
      <c r="D206" s="634">
        <v>0</v>
      </c>
      <c r="E206" s="634">
        <v>200631</v>
      </c>
      <c r="F206" s="634">
        <v>633147</v>
      </c>
      <c r="G206" s="634">
        <v>0</v>
      </c>
      <c r="H206" s="634">
        <v>633147</v>
      </c>
      <c r="I206" s="634">
        <v>4447</v>
      </c>
      <c r="J206" s="634">
        <v>0</v>
      </c>
      <c r="K206" s="634">
        <v>4447</v>
      </c>
      <c r="L206" s="634">
        <v>216010</v>
      </c>
      <c r="M206" s="634">
        <v>1054235</v>
      </c>
      <c r="N206" s="634">
        <v>1054235</v>
      </c>
      <c r="O206" s="634">
        <f t="shared" si="3"/>
        <v>1054235</v>
      </c>
    </row>
    <row r="207" spans="1:15">
      <c r="A207" s="633" t="s">
        <v>317</v>
      </c>
      <c r="B207" s="633" t="s">
        <v>10</v>
      </c>
      <c r="C207" s="634">
        <v>200631</v>
      </c>
      <c r="D207" s="634">
        <v>0</v>
      </c>
      <c r="E207" s="634">
        <v>200631</v>
      </c>
      <c r="F207" s="634">
        <v>633443</v>
      </c>
      <c r="G207" s="634">
        <v>0</v>
      </c>
      <c r="H207" s="634">
        <v>633443</v>
      </c>
      <c r="I207" s="634">
        <v>4447</v>
      </c>
      <c r="J207" s="634">
        <v>0</v>
      </c>
      <c r="K207" s="634">
        <v>4447</v>
      </c>
      <c r="L207" s="634">
        <v>216010</v>
      </c>
      <c r="M207" s="634">
        <v>1054531</v>
      </c>
      <c r="N207" s="634">
        <v>1054531</v>
      </c>
      <c r="O207" s="634">
        <f t="shared" si="3"/>
        <v>1054531</v>
      </c>
    </row>
    <row r="208" spans="1:15">
      <c r="A208" s="633" t="s">
        <v>317</v>
      </c>
      <c r="B208" s="633" t="s">
        <v>11</v>
      </c>
      <c r="C208" s="634">
        <v>200631</v>
      </c>
      <c r="D208" s="634">
        <v>0</v>
      </c>
      <c r="E208" s="634">
        <v>200631</v>
      </c>
      <c r="F208" s="634">
        <v>633739</v>
      </c>
      <c r="G208" s="634">
        <v>0</v>
      </c>
      <c r="H208" s="634">
        <v>633739</v>
      </c>
      <c r="I208" s="634">
        <v>4447</v>
      </c>
      <c r="J208" s="634">
        <v>0</v>
      </c>
      <c r="K208" s="634">
        <v>4447</v>
      </c>
      <c r="L208" s="634">
        <v>216010</v>
      </c>
      <c r="M208" s="634">
        <v>1054827</v>
      </c>
      <c r="N208" s="634">
        <v>1054827</v>
      </c>
      <c r="O208" s="634">
        <f t="shared" si="3"/>
        <v>1054827</v>
      </c>
    </row>
    <row r="209" spans="1:15">
      <c r="A209" s="633" t="s">
        <v>317</v>
      </c>
      <c r="B209" s="633" t="s">
        <v>12</v>
      </c>
      <c r="C209" s="634">
        <v>200631</v>
      </c>
      <c r="D209" s="634">
        <v>0</v>
      </c>
      <c r="E209" s="634">
        <v>200631</v>
      </c>
      <c r="F209" s="634">
        <v>634036</v>
      </c>
      <c r="G209" s="634">
        <v>0</v>
      </c>
      <c r="H209" s="634">
        <v>634036</v>
      </c>
      <c r="I209" s="634">
        <v>4447</v>
      </c>
      <c r="J209" s="634">
        <v>0</v>
      </c>
      <c r="K209" s="634">
        <v>4447</v>
      </c>
      <c r="L209" s="634">
        <v>216010</v>
      </c>
      <c r="M209" s="634">
        <v>1055124</v>
      </c>
      <c r="N209" s="634">
        <v>1055124</v>
      </c>
      <c r="O209" s="634">
        <f t="shared" si="3"/>
        <v>1055124</v>
      </c>
    </row>
    <row r="210" spans="1:15">
      <c r="A210" s="633" t="s">
        <v>317</v>
      </c>
      <c r="B210" s="633" t="s">
        <v>13</v>
      </c>
      <c r="C210" s="634">
        <v>200631</v>
      </c>
      <c r="D210" s="634">
        <v>0</v>
      </c>
      <c r="E210" s="634">
        <v>200631</v>
      </c>
      <c r="F210" s="634">
        <v>634334</v>
      </c>
      <c r="G210" s="634">
        <v>0</v>
      </c>
      <c r="H210" s="634">
        <v>634334</v>
      </c>
      <c r="I210" s="634">
        <v>4447</v>
      </c>
      <c r="J210" s="634">
        <v>0</v>
      </c>
      <c r="K210" s="634">
        <v>4447</v>
      </c>
      <c r="L210" s="634">
        <v>216010</v>
      </c>
      <c r="M210" s="634">
        <v>1055422</v>
      </c>
      <c r="N210" s="634">
        <v>1055422</v>
      </c>
      <c r="O210" s="634">
        <f t="shared" si="3"/>
        <v>1055422</v>
      </c>
    </row>
    <row r="211" spans="1:15">
      <c r="A211" s="633" t="s">
        <v>317</v>
      </c>
      <c r="B211" s="633" t="s">
        <v>14</v>
      </c>
      <c r="C211" s="634">
        <v>200631</v>
      </c>
      <c r="D211" s="634">
        <v>0</v>
      </c>
      <c r="E211" s="634">
        <v>200631</v>
      </c>
      <c r="F211" s="634">
        <v>634632</v>
      </c>
      <c r="G211" s="634">
        <v>0</v>
      </c>
      <c r="H211" s="634">
        <v>634632</v>
      </c>
      <c r="I211" s="634">
        <v>4447</v>
      </c>
      <c r="J211" s="634">
        <v>0</v>
      </c>
      <c r="K211" s="634">
        <v>4447</v>
      </c>
      <c r="L211" s="634">
        <v>216010</v>
      </c>
      <c r="M211" s="634">
        <v>1055720</v>
      </c>
      <c r="N211" s="634">
        <v>1055720</v>
      </c>
      <c r="O211" s="634">
        <f t="shared" si="3"/>
        <v>1055720</v>
      </c>
    </row>
    <row r="212" spans="1:15">
      <c r="A212" s="633" t="s">
        <v>317</v>
      </c>
      <c r="B212" s="633" t="s">
        <v>15</v>
      </c>
      <c r="C212" s="634">
        <v>200631</v>
      </c>
      <c r="D212" s="634">
        <v>0</v>
      </c>
      <c r="E212" s="634">
        <v>200631</v>
      </c>
      <c r="F212" s="634">
        <v>634930</v>
      </c>
      <c r="G212" s="634">
        <v>0</v>
      </c>
      <c r="H212" s="634">
        <v>634930</v>
      </c>
      <c r="I212" s="634">
        <v>4447</v>
      </c>
      <c r="J212" s="634">
        <v>0</v>
      </c>
      <c r="K212" s="634">
        <v>4447</v>
      </c>
      <c r="L212" s="634">
        <v>216010</v>
      </c>
      <c r="M212" s="634">
        <v>1056018</v>
      </c>
      <c r="N212" s="634">
        <v>1056018</v>
      </c>
      <c r="O212" s="634">
        <f t="shared" si="3"/>
        <v>1056018</v>
      </c>
    </row>
    <row r="213" spans="1:15">
      <c r="A213" s="633" t="s">
        <v>317</v>
      </c>
      <c r="B213" s="633" t="s">
        <v>16</v>
      </c>
      <c r="C213" s="634">
        <v>200631</v>
      </c>
      <c r="D213" s="634">
        <v>0</v>
      </c>
      <c r="E213" s="634">
        <v>200631</v>
      </c>
      <c r="F213" s="634">
        <v>635229</v>
      </c>
      <c r="G213" s="634">
        <v>0</v>
      </c>
      <c r="H213" s="634">
        <v>635229</v>
      </c>
      <c r="I213" s="634">
        <v>4447</v>
      </c>
      <c r="J213" s="634">
        <v>0</v>
      </c>
      <c r="K213" s="634">
        <v>4447</v>
      </c>
      <c r="L213" s="634">
        <v>216010</v>
      </c>
      <c r="M213" s="634">
        <v>1056317</v>
      </c>
      <c r="N213" s="634">
        <v>1056317</v>
      </c>
      <c r="O213" s="634">
        <f t="shared" si="3"/>
        <v>1056317</v>
      </c>
    </row>
    <row r="214" spans="1:15">
      <c r="A214" s="633" t="s">
        <v>317</v>
      </c>
      <c r="B214" s="633" t="s">
        <v>17</v>
      </c>
      <c r="C214" s="634">
        <v>200631</v>
      </c>
      <c r="D214" s="634">
        <v>0</v>
      </c>
      <c r="E214" s="634">
        <v>200631</v>
      </c>
      <c r="F214" s="634">
        <v>635529</v>
      </c>
      <c r="G214" s="634">
        <v>0</v>
      </c>
      <c r="H214" s="634">
        <v>635529</v>
      </c>
      <c r="I214" s="634">
        <v>4447</v>
      </c>
      <c r="J214" s="634">
        <v>0</v>
      </c>
      <c r="K214" s="634">
        <v>4447</v>
      </c>
      <c r="L214" s="634">
        <v>216010</v>
      </c>
      <c r="M214" s="634">
        <v>1056617</v>
      </c>
      <c r="N214" s="634">
        <v>1056617</v>
      </c>
      <c r="O214" s="634">
        <f t="shared" si="3"/>
        <v>1056617</v>
      </c>
    </row>
    <row r="215" spans="1:15">
      <c r="A215" s="633" t="s">
        <v>317</v>
      </c>
      <c r="B215" s="586" t="s">
        <v>184</v>
      </c>
      <c r="C215" s="634">
        <v>2407572</v>
      </c>
      <c r="D215" s="634">
        <v>0</v>
      </c>
      <c r="E215" s="634">
        <v>2407572</v>
      </c>
      <c r="F215" s="634">
        <v>7606687</v>
      </c>
      <c r="G215" s="634">
        <v>0</v>
      </c>
      <c r="H215" s="634">
        <v>7606687</v>
      </c>
      <c r="I215" s="634">
        <v>53364</v>
      </c>
      <c r="J215" s="634">
        <v>0</v>
      </c>
      <c r="K215" s="634">
        <v>53364</v>
      </c>
      <c r="L215" s="634">
        <v>2592120</v>
      </c>
      <c r="M215" s="634">
        <v>12659743</v>
      </c>
      <c r="N215" s="634">
        <v>12659743</v>
      </c>
      <c r="O215" s="634">
        <f t="shared" si="3"/>
        <v>12659743</v>
      </c>
    </row>
    <row r="216" spans="1:15">
      <c r="A216" s="633" t="s">
        <v>316</v>
      </c>
      <c r="B216" s="633" t="s">
        <v>6</v>
      </c>
      <c r="C216" s="634">
        <v>200631</v>
      </c>
      <c r="D216" s="634">
        <v>0</v>
      </c>
      <c r="E216" s="634">
        <v>200631</v>
      </c>
      <c r="F216" s="634">
        <v>635829</v>
      </c>
      <c r="G216" s="634">
        <v>0</v>
      </c>
      <c r="H216" s="634">
        <v>635829</v>
      </c>
      <c r="I216" s="634">
        <v>4447</v>
      </c>
      <c r="J216" s="634">
        <v>0</v>
      </c>
      <c r="K216" s="634">
        <v>4447</v>
      </c>
      <c r="L216" s="634">
        <v>216010</v>
      </c>
      <c r="M216" s="634">
        <v>1056917</v>
      </c>
      <c r="N216" s="634">
        <v>1056917</v>
      </c>
      <c r="O216" s="634">
        <f t="shared" si="3"/>
        <v>1056917</v>
      </c>
    </row>
    <row r="217" spans="1:15">
      <c r="A217" s="633" t="s">
        <v>316</v>
      </c>
      <c r="B217" s="633" t="s">
        <v>7</v>
      </c>
      <c r="C217" s="634">
        <v>200631</v>
      </c>
      <c r="D217" s="634">
        <v>0</v>
      </c>
      <c r="E217" s="634">
        <v>200631</v>
      </c>
      <c r="F217" s="634">
        <v>636129</v>
      </c>
      <c r="G217" s="634">
        <v>0</v>
      </c>
      <c r="H217" s="634">
        <v>636129</v>
      </c>
      <c r="I217" s="634">
        <v>4447</v>
      </c>
      <c r="J217" s="634">
        <v>0</v>
      </c>
      <c r="K217" s="634">
        <v>4447</v>
      </c>
      <c r="L217" s="634">
        <v>216010</v>
      </c>
      <c r="M217" s="634">
        <v>1057217</v>
      </c>
      <c r="N217" s="634">
        <v>1057217</v>
      </c>
      <c r="O217" s="634">
        <f t="shared" si="3"/>
        <v>1057217</v>
      </c>
    </row>
    <row r="218" spans="1:15">
      <c r="A218" s="633" t="s">
        <v>316</v>
      </c>
      <c r="B218" s="633" t="s">
        <v>8</v>
      </c>
      <c r="C218" s="634">
        <v>200631</v>
      </c>
      <c r="D218" s="634">
        <v>0</v>
      </c>
      <c r="E218" s="634">
        <v>200631</v>
      </c>
      <c r="F218" s="634">
        <v>636430</v>
      </c>
      <c r="G218" s="634">
        <v>0</v>
      </c>
      <c r="H218" s="634">
        <v>636430</v>
      </c>
      <c r="I218" s="634">
        <v>4447</v>
      </c>
      <c r="J218" s="634">
        <v>0</v>
      </c>
      <c r="K218" s="634">
        <v>4447</v>
      </c>
      <c r="L218" s="634">
        <v>216010</v>
      </c>
      <c r="M218" s="634">
        <v>1057518</v>
      </c>
      <c r="N218" s="634">
        <v>1057518</v>
      </c>
      <c r="O218" s="634">
        <f t="shared" si="3"/>
        <v>1057518</v>
      </c>
    </row>
    <row r="219" spans="1:15">
      <c r="A219" s="633" t="s">
        <v>316</v>
      </c>
      <c r="B219" s="633" t="s">
        <v>9</v>
      </c>
      <c r="C219" s="634">
        <v>200631</v>
      </c>
      <c r="D219" s="634">
        <v>0</v>
      </c>
      <c r="E219" s="634">
        <v>200631</v>
      </c>
      <c r="F219" s="634">
        <v>636732</v>
      </c>
      <c r="G219" s="634">
        <v>0</v>
      </c>
      <c r="H219" s="634">
        <v>636732</v>
      </c>
      <c r="I219" s="634">
        <v>4447</v>
      </c>
      <c r="J219" s="634">
        <v>0</v>
      </c>
      <c r="K219" s="634">
        <v>4447</v>
      </c>
      <c r="L219" s="634">
        <v>216010</v>
      </c>
      <c r="M219" s="634">
        <v>1057820</v>
      </c>
      <c r="N219" s="634">
        <v>1057820</v>
      </c>
      <c r="O219" s="634">
        <f t="shared" si="3"/>
        <v>1057820</v>
      </c>
    </row>
    <row r="220" spans="1:15">
      <c r="A220" s="633" t="s">
        <v>316</v>
      </c>
      <c r="B220" s="633" t="s">
        <v>10</v>
      </c>
      <c r="C220" s="634">
        <v>200631</v>
      </c>
      <c r="D220" s="634">
        <v>0</v>
      </c>
      <c r="E220" s="634">
        <v>200631</v>
      </c>
      <c r="F220" s="634">
        <v>637034</v>
      </c>
      <c r="G220" s="634">
        <v>0</v>
      </c>
      <c r="H220" s="634">
        <v>637034</v>
      </c>
      <c r="I220" s="634">
        <v>4447</v>
      </c>
      <c r="J220" s="634">
        <v>0</v>
      </c>
      <c r="K220" s="634">
        <v>4447</v>
      </c>
      <c r="L220" s="634">
        <v>216010</v>
      </c>
      <c r="M220" s="634">
        <v>1058122</v>
      </c>
      <c r="N220" s="634">
        <v>1058122</v>
      </c>
      <c r="O220" s="634">
        <f t="shared" si="3"/>
        <v>1058122</v>
      </c>
    </row>
    <row r="221" spans="1:15">
      <c r="A221" s="633" t="s">
        <v>316</v>
      </c>
      <c r="B221" s="633" t="s">
        <v>11</v>
      </c>
      <c r="C221" s="634">
        <v>200631</v>
      </c>
      <c r="D221" s="634">
        <v>0</v>
      </c>
      <c r="E221" s="634">
        <v>200631</v>
      </c>
      <c r="F221" s="634">
        <v>637336</v>
      </c>
      <c r="G221" s="634">
        <v>0</v>
      </c>
      <c r="H221" s="634">
        <v>637336</v>
      </c>
      <c r="I221" s="634">
        <v>4447</v>
      </c>
      <c r="J221" s="634">
        <v>0</v>
      </c>
      <c r="K221" s="634">
        <v>4447</v>
      </c>
      <c r="L221" s="634">
        <v>216010</v>
      </c>
      <c r="M221" s="634">
        <v>1058424</v>
      </c>
      <c r="N221" s="634">
        <v>1058424</v>
      </c>
      <c r="O221" s="634">
        <f t="shared" si="3"/>
        <v>1058424</v>
      </c>
    </row>
    <row r="222" spans="1:15">
      <c r="A222" s="633" t="s">
        <v>316</v>
      </c>
      <c r="B222" s="633" t="s">
        <v>12</v>
      </c>
      <c r="C222" s="634">
        <v>200631</v>
      </c>
      <c r="D222" s="634">
        <v>0</v>
      </c>
      <c r="E222" s="634">
        <v>200631</v>
      </c>
      <c r="F222" s="634">
        <v>637639</v>
      </c>
      <c r="G222" s="634">
        <v>0</v>
      </c>
      <c r="H222" s="634">
        <v>637639</v>
      </c>
      <c r="I222" s="634">
        <v>4447</v>
      </c>
      <c r="J222" s="634">
        <v>0</v>
      </c>
      <c r="K222" s="634">
        <v>4447</v>
      </c>
      <c r="L222" s="634">
        <v>216010</v>
      </c>
      <c r="M222" s="634">
        <v>1058727</v>
      </c>
      <c r="N222" s="634">
        <v>1058727</v>
      </c>
      <c r="O222" s="634">
        <f t="shared" si="3"/>
        <v>1058727</v>
      </c>
    </row>
    <row r="223" spans="1:15">
      <c r="A223" s="633" t="s">
        <v>316</v>
      </c>
      <c r="B223" s="633" t="s">
        <v>13</v>
      </c>
      <c r="C223" s="634">
        <v>200631</v>
      </c>
      <c r="D223" s="634">
        <v>0</v>
      </c>
      <c r="E223" s="634">
        <v>200631</v>
      </c>
      <c r="F223" s="634">
        <v>637943</v>
      </c>
      <c r="G223" s="634">
        <v>0</v>
      </c>
      <c r="H223" s="634">
        <v>637943</v>
      </c>
      <c r="I223" s="634">
        <v>4447</v>
      </c>
      <c r="J223" s="634">
        <v>0</v>
      </c>
      <c r="K223" s="634">
        <v>4447</v>
      </c>
      <c r="L223" s="634">
        <v>216010</v>
      </c>
      <c r="M223" s="634">
        <v>1059031</v>
      </c>
      <c r="N223" s="634">
        <v>1059031</v>
      </c>
      <c r="O223" s="634">
        <f t="shared" si="3"/>
        <v>1059031</v>
      </c>
    </row>
    <row r="224" spans="1:15">
      <c r="A224" s="633" t="s">
        <v>316</v>
      </c>
      <c r="B224" s="633" t="s">
        <v>14</v>
      </c>
      <c r="C224" s="634">
        <v>200631</v>
      </c>
      <c r="D224" s="634">
        <v>0</v>
      </c>
      <c r="E224" s="634">
        <v>200631</v>
      </c>
      <c r="F224" s="634">
        <v>638247</v>
      </c>
      <c r="G224" s="634">
        <v>0</v>
      </c>
      <c r="H224" s="634">
        <v>638247</v>
      </c>
      <c r="I224" s="634">
        <v>4447</v>
      </c>
      <c r="J224" s="634">
        <v>0</v>
      </c>
      <c r="K224" s="634">
        <v>4447</v>
      </c>
      <c r="L224" s="634">
        <v>216010</v>
      </c>
      <c r="M224" s="634">
        <v>1059335</v>
      </c>
      <c r="N224" s="634">
        <v>1059335</v>
      </c>
      <c r="O224" s="634">
        <f t="shared" si="3"/>
        <v>1059335</v>
      </c>
    </row>
    <row r="225" spans="1:15">
      <c r="A225" s="633" t="s">
        <v>316</v>
      </c>
      <c r="B225" s="633" t="s">
        <v>15</v>
      </c>
      <c r="C225" s="634">
        <v>200631</v>
      </c>
      <c r="D225" s="634">
        <v>0</v>
      </c>
      <c r="E225" s="634">
        <v>200631</v>
      </c>
      <c r="F225" s="634">
        <v>638551</v>
      </c>
      <c r="G225" s="634">
        <v>0</v>
      </c>
      <c r="H225" s="634">
        <v>638551</v>
      </c>
      <c r="I225" s="634">
        <v>4447</v>
      </c>
      <c r="J225" s="634">
        <v>0</v>
      </c>
      <c r="K225" s="634">
        <v>4447</v>
      </c>
      <c r="L225" s="634">
        <v>216010</v>
      </c>
      <c r="M225" s="634">
        <v>1059639</v>
      </c>
      <c r="N225" s="634">
        <v>1059639</v>
      </c>
      <c r="O225" s="634">
        <f t="shared" si="3"/>
        <v>1059639</v>
      </c>
    </row>
    <row r="226" spans="1:15">
      <c r="A226" s="633" t="s">
        <v>316</v>
      </c>
      <c r="B226" s="633" t="s">
        <v>16</v>
      </c>
      <c r="C226" s="634">
        <v>200631</v>
      </c>
      <c r="D226" s="634">
        <v>0</v>
      </c>
      <c r="E226" s="634">
        <v>200631</v>
      </c>
      <c r="F226" s="634">
        <v>638857</v>
      </c>
      <c r="G226" s="634">
        <v>0</v>
      </c>
      <c r="H226" s="634">
        <v>638857</v>
      </c>
      <c r="I226" s="634">
        <v>4447</v>
      </c>
      <c r="J226" s="634">
        <v>0</v>
      </c>
      <c r="K226" s="634">
        <v>4447</v>
      </c>
      <c r="L226" s="634">
        <v>216010</v>
      </c>
      <c r="M226" s="634">
        <v>1059945</v>
      </c>
      <c r="N226" s="634">
        <v>1059945</v>
      </c>
      <c r="O226" s="634">
        <f t="shared" si="3"/>
        <v>1059945</v>
      </c>
    </row>
    <row r="227" spans="1:15">
      <c r="A227" s="633" t="s">
        <v>316</v>
      </c>
      <c r="B227" s="633" t="s">
        <v>17</v>
      </c>
      <c r="C227" s="634">
        <v>200631</v>
      </c>
      <c r="D227" s="634">
        <v>0</v>
      </c>
      <c r="E227" s="634">
        <v>200631</v>
      </c>
      <c r="F227" s="634">
        <v>639162</v>
      </c>
      <c r="G227" s="634">
        <v>0</v>
      </c>
      <c r="H227" s="634">
        <v>639162</v>
      </c>
      <c r="I227" s="634">
        <v>4447</v>
      </c>
      <c r="J227" s="634">
        <v>0</v>
      </c>
      <c r="K227" s="634">
        <v>4447</v>
      </c>
      <c r="L227" s="634">
        <v>216010</v>
      </c>
      <c r="M227" s="634">
        <v>1060250</v>
      </c>
      <c r="N227" s="634">
        <v>1060250</v>
      </c>
      <c r="O227" s="634">
        <f t="shared" si="3"/>
        <v>1060250</v>
      </c>
    </row>
    <row r="228" spans="1:15">
      <c r="A228" s="633" t="s">
        <v>316</v>
      </c>
      <c r="B228" s="586" t="s">
        <v>184</v>
      </c>
      <c r="C228" s="634">
        <v>2407572</v>
      </c>
      <c r="D228" s="634">
        <v>0</v>
      </c>
      <c r="E228" s="634">
        <v>2407572</v>
      </c>
      <c r="F228" s="634">
        <v>7649889</v>
      </c>
      <c r="G228" s="634">
        <v>0</v>
      </c>
      <c r="H228" s="634">
        <v>7649889</v>
      </c>
      <c r="I228" s="634">
        <v>53364</v>
      </c>
      <c r="J228" s="634">
        <v>0</v>
      </c>
      <c r="K228" s="634">
        <v>53364</v>
      </c>
      <c r="L228" s="634">
        <v>2592120</v>
      </c>
      <c r="M228" s="634">
        <v>12702945</v>
      </c>
      <c r="N228" s="634">
        <v>12702945</v>
      </c>
      <c r="O228" s="634">
        <f t="shared" si="3"/>
        <v>12702945</v>
      </c>
    </row>
    <row r="229" spans="1:15">
      <c r="A229" s="633" t="s">
        <v>315</v>
      </c>
      <c r="B229" s="633" t="s">
        <v>6</v>
      </c>
      <c r="C229" s="634">
        <v>200631</v>
      </c>
      <c r="D229" s="634">
        <v>0</v>
      </c>
      <c r="E229" s="634">
        <v>200631</v>
      </c>
      <c r="F229" s="634">
        <v>639468</v>
      </c>
      <c r="G229" s="634">
        <v>0</v>
      </c>
      <c r="H229" s="634">
        <v>639468</v>
      </c>
      <c r="I229" s="634">
        <v>4447</v>
      </c>
      <c r="J229" s="634">
        <v>0</v>
      </c>
      <c r="K229" s="634">
        <v>4447</v>
      </c>
      <c r="L229" s="634">
        <v>216010</v>
      </c>
      <c r="M229" s="634">
        <v>1060556</v>
      </c>
      <c r="N229" s="634">
        <v>1060556</v>
      </c>
      <c r="O229" s="634">
        <f t="shared" si="3"/>
        <v>1060556</v>
      </c>
    </row>
    <row r="230" spans="1:15">
      <c r="A230" s="633" t="s">
        <v>315</v>
      </c>
      <c r="B230" s="633" t="s">
        <v>7</v>
      </c>
      <c r="C230" s="634">
        <v>200631</v>
      </c>
      <c r="D230" s="634">
        <v>0</v>
      </c>
      <c r="E230" s="634">
        <v>200631</v>
      </c>
      <c r="F230" s="634">
        <v>639775</v>
      </c>
      <c r="G230" s="634">
        <v>0</v>
      </c>
      <c r="H230" s="634">
        <v>639775</v>
      </c>
      <c r="I230" s="634">
        <v>4447</v>
      </c>
      <c r="J230" s="634">
        <v>0</v>
      </c>
      <c r="K230" s="634">
        <v>4447</v>
      </c>
      <c r="L230" s="634">
        <v>216010</v>
      </c>
      <c r="M230" s="634">
        <v>1060863</v>
      </c>
      <c r="N230" s="634">
        <v>1060863</v>
      </c>
      <c r="O230" s="634">
        <f t="shared" si="3"/>
        <v>1060863</v>
      </c>
    </row>
    <row r="231" spans="1:15">
      <c r="A231" s="633" t="s">
        <v>315</v>
      </c>
      <c r="B231" s="633" t="s">
        <v>8</v>
      </c>
      <c r="C231" s="634">
        <v>200631</v>
      </c>
      <c r="D231" s="634">
        <v>0</v>
      </c>
      <c r="E231" s="634">
        <v>200631</v>
      </c>
      <c r="F231" s="634">
        <v>640082</v>
      </c>
      <c r="G231" s="634">
        <v>0</v>
      </c>
      <c r="H231" s="634">
        <v>640082</v>
      </c>
      <c r="I231" s="634">
        <v>4447</v>
      </c>
      <c r="J231" s="634">
        <v>0</v>
      </c>
      <c r="K231" s="634">
        <v>4447</v>
      </c>
      <c r="L231" s="634">
        <v>216010</v>
      </c>
      <c r="M231" s="634">
        <v>1061170</v>
      </c>
      <c r="N231" s="634">
        <v>1061170</v>
      </c>
      <c r="O231" s="634">
        <f t="shared" si="3"/>
        <v>1061170</v>
      </c>
    </row>
    <row r="232" spans="1:15">
      <c r="A232" s="633" t="s">
        <v>315</v>
      </c>
      <c r="B232" s="633" t="s">
        <v>9</v>
      </c>
      <c r="C232" s="634">
        <v>200631</v>
      </c>
      <c r="D232" s="634">
        <v>0</v>
      </c>
      <c r="E232" s="634">
        <v>200631</v>
      </c>
      <c r="F232" s="634">
        <v>640389</v>
      </c>
      <c r="G232" s="634">
        <v>0</v>
      </c>
      <c r="H232" s="634">
        <v>640389</v>
      </c>
      <c r="I232" s="634">
        <v>4447</v>
      </c>
      <c r="J232" s="634">
        <v>0</v>
      </c>
      <c r="K232" s="634">
        <v>4447</v>
      </c>
      <c r="L232" s="634">
        <v>216010</v>
      </c>
      <c r="M232" s="634">
        <v>1061477</v>
      </c>
      <c r="N232" s="634">
        <v>1061477</v>
      </c>
      <c r="O232" s="634">
        <f t="shared" si="3"/>
        <v>1061477</v>
      </c>
    </row>
    <row r="233" spans="1:15">
      <c r="A233" s="633" t="s">
        <v>315</v>
      </c>
      <c r="B233" s="633" t="s">
        <v>10</v>
      </c>
      <c r="C233" s="634">
        <v>200631</v>
      </c>
      <c r="D233" s="634">
        <v>0</v>
      </c>
      <c r="E233" s="634">
        <v>200631</v>
      </c>
      <c r="F233" s="634">
        <v>640698</v>
      </c>
      <c r="G233" s="634">
        <v>0</v>
      </c>
      <c r="H233" s="634">
        <v>640698</v>
      </c>
      <c r="I233" s="634">
        <v>4447</v>
      </c>
      <c r="J233" s="634">
        <v>0</v>
      </c>
      <c r="K233" s="634">
        <v>4447</v>
      </c>
      <c r="L233" s="634">
        <v>216010</v>
      </c>
      <c r="M233" s="634">
        <v>1061786</v>
      </c>
      <c r="N233" s="634">
        <v>1061786</v>
      </c>
      <c r="O233" s="634">
        <f t="shared" si="3"/>
        <v>1061786</v>
      </c>
    </row>
    <row r="234" spans="1:15">
      <c r="A234" s="633" t="s">
        <v>315</v>
      </c>
      <c r="B234" s="633" t="s">
        <v>11</v>
      </c>
      <c r="C234" s="634">
        <v>200631</v>
      </c>
      <c r="D234" s="634">
        <v>0</v>
      </c>
      <c r="E234" s="634">
        <v>200631</v>
      </c>
      <c r="F234" s="634">
        <v>641006</v>
      </c>
      <c r="G234" s="634">
        <v>0</v>
      </c>
      <c r="H234" s="634">
        <v>641006</v>
      </c>
      <c r="I234" s="634">
        <v>4447</v>
      </c>
      <c r="J234" s="634">
        <v>0</v>
      </c>
      <c r="K234" s="634">
        <v>4447</v>
      </c>
      <c r="L234" s="634">
        <v>216010</v>
      </c>
      <c r="M234" s="634">
        <v>1062094</v>
      </c>
      <c r="N234" s="634">
        <v>1062094</v>
      </c>
      <c r="O234" s="634">
        <f t="shared" si="3"/>
        <v>1062094</v>
      </c>
    </row>
    <row r="235" spans="1:15">
      <c r="A235" s="633" t="s">
        <v>315</v>
      </c>
      <c r="B235" s="633" t="s">
        <v>12</v>
      </c>
      <c r="C235" s="634">
        <v>200631</v>
      </c>
      <c r="D235" s="634">
        <v>0</v>
      </c>
      <c r="E235" s="634">
        <v>200631</v>
      </c>
      <c r="F235" s="634">
        <v>641315</v>
      </c>
      <c r="G235" s="634">
        <v>0</v>
      </c>
      <c r="H235" s="634">
        <v>641315</v>
      </c>
      <c r="I235" s="634">
        <v>4447</v>
      </c>
      <c r="J235" s="634">
        <v>0</v>
      </c>
      <c r="K235" s="634">
        <v>4447</v>
      </c>
      <c r="L235" s="634">
        <v>216010</v>
      </c>
      <c r="M235" s="634">
        <v>1062403</v>
      </c>
      <c r="N235" s="634">
        <v>1062403</v>
      </c>
      <c r="O235" s="634">
        <f t="shared" si="3"/>
        <v>1062403</v>
      </c>
    </row>
    <row r="236" spans="1:15">
      <c r="A236" s="633" t="s">
        <v>315</v>
      </c>
      <c r="B236" s="633" t="s">
        <v>13</v>
      </c>
      <c r="C236" s="634">
        <v>200631</v>
      </c>
      <c r="D236" s="634">
        <v>0</v>
      </c>
      <c r="E236" s="634">
        <v>200631</v>
      </c>
      <c r="F236" s="634">
        <v>641625</v>
      </c>
      <c r="G236" s="634">
        <v>0</v>
      </c>
      <c r="H236" s="634">
        <v>641625</v>
      </c>
      <c r="I236" s="634">
        <v>4447</v>
      </c>
      <c r="J236" s="634">
        <v>0</v>
      </c>
      <c r="K236" s="634">
        <v>4447</v>
      </c>
      <c r="L236" s="634">
        <v>216010</v>
      </c>
      <c r="M236" s="634">
        <v>1062713</v>
      </c>
      <c r="N236" s="634">
        <v>1062713</v>
      </c>
      <c r="O236" s="634">
        <f t="shared" si="3"/>
        <v>1062713</v>
      </c>
    </row>
    <row r="237" spans="1:15">
      <c r="A237" s="633" t="s">
        <v>315</v>
      </c>
      <c r="B237" s="633" t="s">
        <v>14</v>
      </c>
      <c r="C237" s="634">
        <v>200631</v>
      </c>
      <c r="D237" s="634">
        <v>0</v>
      </c>
      <c r="E237" s="634">
        <v>200631</v>
      </c>
      <c r="F237" s="634">
        <v>641935</v>
      </c>
      <c r="G237" s="634">
        <v>0</v>
      </c>
      <c r="H237" s="634">
        <v>641935</v>
      </c>
      <c r="I237" s="634">
        <v>4447</v>
      </c>
      <c r="J237" s="634">
        <v>0</v>
      </c>
      <c r="K237" s="634">
        <v>4447</v>
      </c>
      <c r="L237" s="634">
        <v>216010</v>
      </c>
      <c r="M237" s="634">
        <v>1063023</v>
      </c>
      <c r="N237" s="634">
        <v>1063023</v>
      </c>
      <c r="O237" s="634">
        <f t="shared" si="3"/>
        <v>1063023</v>
      </c>
    </row>
    <row r="238" spans="1:15">
      <c r="A238" s="633" t="s">
        <v>315</v>
      </c>
      <c r="B238" s="633" t="s">
        <v>15</v>
      </c>
      <c r="C238" s="634">
        <v>200631</v>
      </c>
      <c r="D238" s="634">
        <v>0</v>
      </c>
      <c r="E238" s="634">
        <v>200631</v>
      </c>
      <c r="F238" s="634">
        <v>642246</v>
      </c>
      <c r="G238" s="634">
        <v>0</v>
      </c>
      <c r="H238" s="634">
        <v>642246</v>
      </c>
      <c r="I238" s="634">
        <v>4447</v>
      </c>
      <c r="J238" s="634">
        <v>0</v>
      </c>
      <c r="K238" s="634">
        <v>4447</v>
      </c>
      <c r="L238" s="634">
        <v>216010</v>
      </c>
      <c r="M238" s="634">
        <v>1063334</v>
      </c>
      <c r="N238" s="634">
        <v>1063334</v>
      </c>
      <c r="O238" s="634">
        <f t="shared" si="3"/>
        <v>1063334</v>
      </c>
    </row>
    <row r="239" spans="1:15">
      <c r="A239" s="633" t="s">
        <v>315</v>
      </c>
      <c r="B239" s="633" t="s">
        <v>16</v>
      </c>
      <c r="C239" s="634">
        <v>200631</v>
      </c>
      <c r="D239" s="634">
        <v>0</v>
      </c>
      <c r="E239" s="634">
        <v>200631</v>
      </c>
      <c r="F239" s="634">
        <v>642557</v>
      </c>
      <c r="G239" s="634">
        <v>0</v>
      </c>
      <c r="H239" s="634">
        <v>642557</v>
      </c>
      <c r="I239" s="634">
        <v>4447</v>
      </c>
      <c r="J239" s="634">
        <v>0</v>
      </c>
      <c r="K239" s="634">
        <v>4447</v>
      </c>
      <c r="L239" s="634">
        <v>216010</v>
      </c>
      <c r="M239" s="634">
        <v>1063645</v>
      </c>
      <c r="N239" s="634">
        <v>1063645</v>
      </c>
      <c r="O239" s="634">
        <f t="shared" si="3"/>
        <v>1063645</v>
      </c>
    </row>
    <row r="240" spans="1:15">
      <c r="A240" s="633" t="s">
        <v>315</v>
      </c>
      <c r="B240" s="633" t="s">
        <v>17</v>
      </c>
      <c r="C240" s="634">
        <v>200631</v>
      </c>
      <c r="D240" s="634">
        <v>0</v>
      </c>
      <c r="E240" s="634">
        <v>200631</v>
      </c>
      <c r="F240" s="634">
        <v>642869</v>
      </c>
      <c r="G240" s="634">
        <v>0</v>
      </c>
      <c r="H240" s="634">
        <v>642869</v>
      </c>
      <c r="I240" s="634">
        <v>4447</v>
      </c>
      <c r="J240" s="634">
        <v>0</v>
      </c>
      <c r="K240" s="634">
        <v>4447</v>
      </c>
      <c r="L240" s="634">
        <v>216010</v>
      </c>
      <c r="M240" s="634">
        <v>1063957</v>
      </c>
      <c r="N240" s="634">
        <v>1063957</v>
      </c>
      <c r="O240" s="634">
        <f t="shared" si="3"/>
        <v>1063957</v>
      </c>
    </row>
    <row r="241" spans="1:15">
      <c r="A241" s="633" t="s">
        <v>315</v>
      </c>
      <c r="B241" s="586" t="s">
        <v>184</v>
      </c>
      <c r="C241" s="634">
        <v>2407572</v>
      </c>
      <c r="D241" s="634">
        <v>0</v>
      </c>
      <c r="E241" s="634">
        <v>2407572</v>
      </c>
      <c r="F241" s="634">
        <v>7693965</v>
      </c>
      <c r="G241" s="634">
        <v>0</v>
      </c>
      <c r="H241" s="634">
        <v>7693965</v>
      </c>
      <c r="I241" s="634">
        <v>53364</v>
      </c>
      <c r="J241" s="634">
        <v>0</v>
      </c>
      <c r="K241" s="634">
        <v>53364</v>
      </c>
      <c r="L241" s="634">
        <v>2592120</v>
      </c>
      <c r="M241" s="634">
        <v>12747021</v>
      </c>
      <c r="N241" s="634">
        <v>12747021</v>
      </c>
      <c r="O241" s="634">
        <f t="shared" si="3"/>
        <v>12747021</v>
      </c>
    </row>
    <row r="242" spans="1:15">
      <c r="A242" s="633" t="s">
        <v>314</v>
      </c>
      <c r="B242" s="633" t="s">
        <v>6</v>
      </c>
      <c r="C242" s="634">
        <v>200631</v>
      </c>
      <c r="D242" s="634">
        <v>0</v>
      </c>
      <c r="E242" s="634">
        <v>200631</v>
      </c>
      <c r="F242" s="634">
        <v>643181</v>
      </c>
      <c r="G242" s="634">
        <v>0</v>
      </c>
      <c r="H242" s="634">
        <v>643181</v>
      </c>
      <c r="I242" s="634">
        <v>4447</v>
      </c>
      <c r="J242" s="634">
        <v>0</v>
      </c>
      <c r="K242" s="634">
        <v>4447</v>
      </c>
      <c r="L242" s="634">
        <v>216010</v>
      </c>
      <c r="M242" s="634">
        <v>1064269</v>
      </c>
      <c r="N242" s="634">
        <v>1064269</v>
      </c>
      <c r="O242" s="634">
        <f t="shared" si="3"/>
        <v>1064269</v>
      </c>
    </row>
    <row r="243" spans="1:15">
      <c r="A243" s="633" t="s">
        <v>314</v>
      </c>
      <c r="B243" s="633" t="s">
        <v>7</v>
      </c>
      <c r="C243" s="634">
        <v>200631</v>
      </c>
      <c r="D243" s="634">
        <v>0</v>
      </c>
      <c r="E243" s="634">
        <v>200631</v>
      </c>
      <c r="F243" s="634">
        <v>643494</v>
      </c>
      <c r="G243" s="634">
        <v>0</v>
      </c>
      <c r="H243" s="634">
        <v>643494</v>
      </c>
      <c r="I243" s="634">
        <v>4447</v>
      </c>
      <c r="J243" s="634">
        <v>0</v>
      </c>
      <c r="K243" s="634">
        <v>4447</v>
      </c>
      <c r="L243" s="634">
        <v>216010</v>
      </c>
      <c r="M243" s="634">
        <v>1064582</v>
      </c>
      <c r="N243" s="634">
        <v>1064582</v>
      </c>
      <c r="O243" s="634">
        <f t="shared" si="3"/>
        <v>1064582</v>
      </c>
    </row>
    <row r="244" spans="1:15">
      <c r="A244" s="633" t="s">
        <v>314</v>
      </c>
      <c r="B244" s="633" t="s">
        <v>8</v>
      </c>
      <c r="C244" s="634">
        <v>200631</v>
      </c>
      <c r="D244" s="634">
        <v>0</v>
      </c>
      <c r="E244" s="634">
        <v>200631</v>
      </c>
      <c r="F244" s="634">
        <v>643807</v>
      </c>
      <c r="G244" s="634">
        <v>0</v>
      </c>
      <c r="H244" s="634">
        <v>643807</v>
      </c>
      <c r="I244" s="634">
        <v>4447</v>
      </c>
      <c r="J244" s="634">
        <v>0</v>
      </c>
      <c r="K244" s="634">
        <v>4447</v>
      </c>
      <c r="L244" s="634">
        <v>216010</v>
      </c>
      <c r="M244" s="634">
        <v>1064895</v>
      </c>
      <c r="N244" s="634">
        <v>1064895</v>
      </c>
      <c r="O244" s="634">
        <f t="shared" si="3"/>
        <v>1064895</v>
      </c>
    </row>
    <row r="245" spans="1:15">
      <c r="A245" s="633" t="s">
        <v>314</v>
      </c>
      <c r="B245" s="633" t="s">
        <v>9</v>
      </c>
      <c r="C245" s="634">
        <v>200631</v>
      </c>
      <c r="D245" s="634">
        <v>0</v>
      </c>
      <c r="E245" s="634">
        <v>200631</v>
      </c>
      <c r="F245" s="634">
        <v>644121</v>
      </c>
      <c r="G245" s="634">
        <v>0</v>
      </c>
      <c r="H245" s="634">
        <v>644121</v>
      </c>
      <c r="I245" s="634">
        <v>4447</v>
      </c>
      <c r="J245" s="634">
        <v>0</v>
      </c>
      <c r="K245" s="634">
        <v>4447</v>
      </c>
      <c r="L245" s="634">
        <v>216010</v>
      </c>
      <c r="M245" s="634">
        <v>1065209</v>
      </c>
      <c r="N245" s="634">
        <v>1065209</v>
      </c>
      <c r="O245" s="634">
        <f t="shared" si="3"/>
        <v>1065209</v>
      </c>
    </row>
    <row r="246" spans="1:15">
      <c r="A246" s="633" t="s">
        <v>314</v>
      </c>
      <c r="B246" s="633" t="s">
        <v>10</v>
      </c>
      <c r="C246" s="634">
        <v>200631</v>
      </c>
      <c r="D246" s="634">
        <v>0</v>
      </c>
      <c r="E246" s="634">
        <v>200631</v>
      </c>
      <c r="F246" s="634">
        <v>644435</v>
      </c>
      <c r="G246" s="634">
        <v>0</v>
      </c>
      <c r="H246" s="634">
        <v>644435</v>
      </c>
      <c r="I246" s="634">
        <v>4447</v>
      </c>
      <c r="J246" s="634">
        <v>0</v>
      </c>
      <c r="K246" s="634">
        <v>4447</v>
      </c>
      <c r="L246" s="634">
        <v>216010</v>
      </c>
      <c r="M246" s="634">
        <v>1065523</v>
      </c>
      <c r="N246" s="634">
        <v>1065523</v>
      </c>
      <c r="O246" s="634">
        <f t="shared" si="3"/>
        <v>1065523</v>
      </c>
    </row>
    <row r="247" spans="1:15">
      <c r="A247" s="633" t="s">
        <v>314</v>
      </c>
      <c r="B247" s="633" t="s">
        <v>11</v>
      </c>
      <c r="C247" s="634">
        <v>200631</v>
      </c>
      <c r="D247" s="634">
        <v>0</v>
      </c>
      <c r="E247" s="634">
        <v>200631</v>
      </c>
      <c r="F247" s="634">
        <v>644750</v>
      </c>
      <c r="G247" s="634">
        <v>0</v>
      </c>
      <c r="H247" s="634">
        <v>644750</v>
      </c>
      <c r="I247" s="634">
        <v>4447</v>
      </c>
      <c r="J247" s="634">
        <v>0</v>
      </c>
      <c r="K247" s="634">
        <v>4447</v>
      </c>
      <c r="L247" s="634">
        <v>216010</v>
      </c>
      <c r="M247" s="634">
        <v>1065838</v>
      </c>
      <c r="N247" s="634">
        <v>1065838</v>
      </c>
      <c r="O247" s="634">
        <f t="shared" si="3"/>
        <v>1065838</v>
      </c>
    </row>
    <row r="248" spans="1:15">
      <c r="A248" s="633" t="s">
        <v>314</v>
      </c>
      <c r="B248" s="633" t="s">
        <v>12</v>
      </c>
      <c r="C248" s="634">
        <v>200631</v>
      </c>
      <c r="D248" s="634">
        <v>0</v>
      </c>
      <c r="E248" s="634">
        <v>200631</v>
      </c>
      <c r="F248" s="634">
        <v>645065</v>
      </c>
      <c r="G248" s="634">
        <v>0</v>
      </c>
      <c r="H248" s="634">
        <v>645065</v>
      </c>
      <c r="I248" s="634">
        <v>4447</v>
      </c>
      <c r="J248" s="634">
        <v>0</v>
      </c>
      <c r="K248" s="634">
        <v>4447</v>
      </c>
      <c r="L248" s="634">
        <v>216010</v>
      </c>
      <c r="M248" s="634">
        <v>1066153</v>
      </c>
      <c r="N248" s="634">
        <v>1066153</v>
      </c>
      <c r="O248" s="634">
        <f t="shared" si="3"/>
        <v>1066153</v>
      </c>
    </row>
    <row r="249" spans="1:15">
      <c r="A249" s="633" t="s">
        <v>314</v>
      </c>
      <c r="B249" s="633" t="s">
        <v>13</v>
      </c>
      <c r="C249" s="634">
        <v>200631</v>
      </c>
      <c r="D249" s="634">
        <v>0</v>
      </c>
      <c r="E249" s="634">
        <v>200631</v>
      </c>
      <c r="F249" s="634">
        <v>645381</v>
      </c>
      <c r="G249" s="634">
        <v>0</v>
      </c>
      <c r="H249" s="634">
        <v>645381</v>
      </c>
      <c r="I249" s="634">
        <v>4447</v>
      </c>
      <c r="J249" s="634">
        <v>0</v>
      </c>
      <c r="K249" s="634">
        <v>4447</v>
      </c>
      <c r="L249" s="634">
        <v>216010</v>
      </c>
      <c r="M249" s="634">
        <v>1066469</v>
      </c>
      <c r="N249" s="634">
        <v>1066469</v>
      </c>
      <c r="O249" s="634">
        <f t="shared" si="3"/>
        <v>1066469</v>
      </c>
    </row>
    <row r="250" spans="1:15">
      <c r="A250" s="633" t="s">
        <v>314</v>
      </c>
      <c r="B250" s="633" t="s">
        <v>14</v>
      </c>
      <c r="C250" s="634">
        <v>200631</v>
      </c>
      <c r="D250" s="634">
        <v>0</v>
      </c>
      <c r="E250" s="634">
        <v>200631</v>
      </c>
      <c r="F250" s="634">
        <v>645698</v>
      </c>
      <c r="G250" s="634">
        <v>0</v>
      </c>
      <c r="H250" s="634">
        <v>645698</v>
      </c>
      <c r="I250" s="634">
        <v>4447</v>
      </c>
      <c r="J250" s="634">
        <v>0</v>
      </c>
      <c r="K250" s="634">
        <v>4447</v>
      </c>
      <c r="L250" s="634">
        <v>216010</v>
      </c>
      <c r="M250" s="634">
        <v>1066786</v>
      </c>
      <c r="N250" s="634">
        <v>1066786</v>
      </c>
      <c r="O250" s="634">
        <f t="shared" si="3"/>
        <v>1066786</v>
      </c>
    </row>
    <row r="251" spans="1:15">
      <c r="A251" s="633" t="s">
        <v>314</v>
      </c>
      <c r="B251" s="633" t="s">
        <v>15</v>
      </c>
      <c r="C251" s="634">
        <v>200631</v>
      </c>
      <c r="D251" s="634">
        <v>0</v>
      </c>
      <c r="E251" s="634">
        <v>200631</v>
      </c>
      <c r="F251" s="634">
        <v>646015</v>
      </c>
      <c r="G251" s="634">
        <v>0</v>
      </c>
      <c r="H251" s="634">
        <v>646015</v>
      </c>
      <c r="I251" s="634">
        <v>4447</v>
      </c>
      <c r="J251" s="634">
        <v>0</v>
      </c>
      <c r="K251" s="634">
        <v>4447</v>
      </c>
      <c r="L251" s="634">
        <v>216010</v>
      </c>
      <c r="M251" s="634">
        <v>1067103</v>
      </c>
      <c r="N251" s="634">
        <v>1067103</v>
      </c>
      <c r="O251" s="634">
        <f t="shared" si="3"/>
        <v>1067103</v>
      </c>
    </row>
    <row r="252" spans="1:15">
      <c r="A252" s="633" t="s">
        <v>314</v>
      </c>
      <c r="B252" s="633" t="s">
        <v>16</v>
      </c>
      <c r="C252" s="634">
        <v>200631</v>
      </c>
      <c r="D252" s="634">
        <v>0</v>
      </c>
      <c r="E252" s="634">
        <v>200631</v>
      </c>
      <c r="F252" s="634">
        <v>646332</v>
      </c>
      <c r="G252" s="634">
        <v>0</v>
      </c>
      <c r="H252" s="634">
        <v>646332</v>
      </c>
      <c r="I252" s="634">
        <v>4447</v>
      </c>
      <c r="J252" s="634">
        <v>0</v>
      </c>
      <c r="K252" s="634">
        <v>4447</v>
      </c>
      <c r="L252" s="634">
        <v>216010</v>
      </c>
      <c r="M252" s="634">
        <v>1067420</v>
      </c>
      <c r="N252" s="634">
        <v>1067420</v>
      </c>
      <c r="O252" s="634">
        <f t="shared" si="3"/>
        <v>1067420</v>
      </c>
    </row>
    <row r="253" spans="1:15">
      <c r="A253" s="633" t="s">
        <v>314</v>
      </c>
      <c r="B253" s="633" t="s">
        <v>17</v>
      </c>
      <c r="C253" s="634">
        <v>200631</v>
      </c>
      <c r="D253" s="634">
        <v>0</v>
      </c>
      <c r="E253" s="634">
        <v>200631</v>
      </c>
      <c r="F253" s="634">
        <v>646650</v>
      </c>
      <c r="G253" s="634">
        <v>0</v>
      </c>
      <c r="H253" s="634">
        <v>646650</v>
      </c>
      <c r="I253" s="634">
        <v>4447</v>
      </c>
      <c r="J253" s="634">
        <v>0</v>
      </c>
      <c r="K253" s="634">
        <v>4447</v>
      </c>
      <c r="L253" s="634">
        <v>216010</v>
      </c>
      <c r="M253" s="634">
        <v>1067738</v>
      </c>
      <c r="N253" s="634">
        <v>1067738</v>
      </c>
      <c r="O253" s="634">
        <f t="shared" si="3"/>
        <v>1067738</v>
      </c>
    </row>
    <row r="254" spans="1:15">
      <c r="A254" s="633" t="s">
        <v>314</v>
      </c>
      <c r="B254" s="586" t="s">
        <v>184</v>
      </c>
      <c r="C254" s="634">
        <v>2407572</v>
      </c>
      <c r="D254" s="634">
        <v>0</v>
      </c>
      <c r="E254" s="634">
        <v>2407572</v>
      </c>
      <c r="F254" s="634">
        <v>7738929</v>
      </c>
      <c r="G254" s="634">
        <v>0</v>
      </c>
      <c r="H254" s="634">
        <v>7738929</v>
      </c>
      <c r="I254" s="634">
        <v>53364</v>
      </c>
      <c r="J254" s="634">
        <v>0</v>
      </c>
      <c r="K254" s="634">
        <v>53364</v>
      </c>
      <c r="L254" s="634">
        <v>2592120</v>
      </c>
      <c r="M254" s="634">
        <v>12791985</v>
      </c>
      <c r="N254" s="634">
        <v>12791985</v>
      </c>
      <c r="O254" s="634">
        <f t="shared" si="3"/>
        <v>12791985</v>
      </c>
    </row>
    <row r="255" spans="1:15">
      <c r="A255" s="633" t="s">
        <v>313</v>
      </c>
      <c r="B255" s="633" t="s">
        <v>6</v>
      </c>
      <c r="C255" s="634">
        <v>200631</v>
      </c>
      <c r="D255" s="634">
        <v>0</v>
      </c>
      <c r="E255" s="634">
        <v>200631</v>
      </c>
      <c r="F255" s="634">
        <v>646969</v>
      </c>
      <c r="G255" s="634">
        <v>0</v>
      </c>
      <c r="H255" s="634">
        <v>646969</v>
      </c>
      <c r="I255" s="634">
        <v>4447</v>
      </c>
      <c r="J255" s="634">
        <v>0</v>
      </c>
      <c r="K255" s="634">
        <v>4447</v>
      </c>
      <c r="L255" s="634">
        <v>216010</v>
      </c>
      <c r="M255" s="634">
        <v>1068057</v>
      </c>
      <c r="N255" s="634">
        <v>1068057</v>
      </c>
      <c r="O255" s="634">
        <f t="shared" si="3"/>
        <v>1068057</v>
      </c>
    </row>
    <row r="256" spans="1:15">
      <c r="A256" s="633" t="s">
        <v>313</v>
      </c>
      <c r="B256" s="633" t="s">
        <v>7</v>
      </c>
      <c r="C256" s="634">
        <v>200631</v>
      </c>
      <c r="D256" s="634">
        <v>0</v>
      </c>
      <c r="E256" s="634">
        <v>200631</v>
      </c>
      <c r="F256" s="634">
        <v>647288</v>
      </c>
      <c r="G256" s="634">
        <v>0</v>
      </c>
      <c r="H256" s="634">
        <v>647288</v>
      </c>
      <c r="I256" s="634">
        <v>4447</v>
      </c>
      <c r="J256" s="634">
        <v>0</v>
      </c>
      <c r="K256" s="634">
        <v>4447</v>
      </c>
      <c r="L256" s="634">
        <v>216010</v>
      </c>
      <c r="M256" s="634">
        <v>1068376</v>
      </c>
      <c r="N256" s="634">
        <v>1068376</v>
      </c>
      <c r="O256" s="634">
        <f t="shared" si="3"/>
        <v>1068376</v>
      </c>
    </row>
    <row r="257" spans="1:15">
      <c r="A257" s="633" t="s">
        <v>313</v>
      </c>
      <c r="B257" s="633" t="s">
        <v>8</v>
      </c>
      <c r="C257" s="634">
        <v>200631</v>
      </c>
      <c r="D257" s="634">
        <v>0</v>
      </c>
      <c r="E257" s="634">
        <v>200631</v>
      </c>
      <c r="F257" s="634">
        <v>647607</v>
      </c>
      <c r="G257" s="634">
        <v>0</v>
      </c>
      <c r="H257" s="634">
        <v>647607</v>
      </c>
      <c r="I257" s="634">
        <v>4447</v>
      </c>
      <c r="J257" s="634">
        <v>0</v>
      </c>
      <c r="K257" s="634">
        <v>4447</v>
      </c>
      <c r="L257" s="634">
        <v>216010</v>
      </c>
      <c r="M257" s="634">
        <v>1068695</v>
      </c>
      <c r="N257" s="634">
        <v>1068695</v>
      </c>
      <c r="O257" s="634">
        <f t="shared" si="3"/>
        <v>1068695</v>
      </c>
    </row>
    <row r="258" spans="1:15">
      <c r="A258" s="633" t="s">
        <v>313</v>
      </c>
      <c r="B258" s="633" t="s">
        <v>9</v>
      </c>
      <c r="C258" s="634">
        <v>200631</v>
      </c>
      <c r="D258" s="634">
        <v>0</v>
      </c>
      <c r="E258" s="634">
        <v>200631</v>
      </c>
      <c r="F258" s="634">
        <v>647928</v>
      </c>
      <c r="G258" s="634">
        <v>0</v>
      </c>
      <c r="H258" s="634">
        <v>647928</v>
      </c>
      <c r="I258" s="634">
        <v>4447</v>
      </c>
      <c r="J258" s="634">
        <v>0</v>
      </c>
      <c r="K258" s="634">
        <v>4447</v>
      </c>
      <c r="L258" s="634">
        <v>216010</v>
      </c>
      <c r="M258" s="634">
        <v>1069016</v>
      </c>
      <c r="N258" s="634">
        <v>1069016</v>
      </c>
      <c r="O258" s="634">
        <f t="shared" si="3"/>
        <v>1069016</v>
      </c>
    </row>
    <row r="259" spans="1:15">
      <c r="A259" s="633" t="s">
        <v>313</v>
      </c>
      <c r="B259" s="633" t="s">
        <v>10</v>
      </c>
      <c r="C259" s="634">
        <v>200631</v>
      </c>
      <c r="D259" s="634">
        <v>0</v>
      </c>
      <c r="E259" s="634">
        <v>200631</v>
      </c>
      <c r="F259" s="634">
        <v>648248</v>
      </c>
      <c r="G259" s="634">
        <v>0</v>
      </c>
      <c r="H259" s="634">
        <v>648248</v>
      </c>
      <c r="I259" s="634">
        <v>4447</v>
      </c>
      <c r="J259" s="634">
        <v>0</v>
      </c>
      <c r="K259" s="634">
        <v>4447</v>
      </c>
      <c r="L259" s="634">
        <v>216010</v>
      </c>
      <c r="M259" s="634">
        <v>1069336</v>
      </c>
      <c r="N259" s="634">
        <v>1069336</v>
      </c>
      <c r="O259" s="634">
        <f t="shared" si="3"/>
        <v>1069336</v>
      </c>
    </row>
    <row r="260" spans="1:15">
      <c r="A260" s="633" t="s">
        <v>313</v>
      </c>
      <c r="B260" s="633" t="s">
        <v>11</v>
      </c>
      <c r="C260" s="634">
        <v>200631</v>
      </c>
      <c r="D260" s="634">
        <v>0</v>
      </c>
      <c r="E260" s="634">
        <v>200631</v>
      </c>
      <c r="F260" s="634">
        <v>648569</v>
      </c>
      <c r="G260" s="634">
        <v>0</v>
      </c>
      <c r="H260" s="634">
        <v>648569</v>
      </c>
      <c r="I260" s="634">
        <v>4447</v>
      </c>
      <c r="J260" s="634">
        <v>0</v>
      </c>
      <c r="K260" s="634">
        <v>4447</v>
      </c>
      <c r="L260" s="634">
        <v>216010</v>
      </c>
      <c r="M260" s="634">
        <v>1069657</v>
      </c>
      <c r="N260" s="634">
        <v>1069657</v>
      </c>
      <c r="O260" s="634">
        <f t="shared" si="3"/>
        <v>1069657</v>
      </c>
    </row>
    <row r="261" spans="1:15">
      <c r="A261" s="633" t="s">
        <v>313</v>
      </c>
      <c r="B261" s="633" t="s">
        <v>12</v>
      </c>
      <c r="C261" s="634">
        <v>200631</v>
      </c>
      <c r="D261" s="634">
        <v>0</v>
      </c>
      <c r="E261" s="634">
        <v>200631</v>
      </c>
      <c r="F261" s="634">
        <v>648891</v>
      </c>
      <c r="G261" s="634">
        <v>0</v>
      </c>
      <c r="H261" s="634">
        <v>648891</v>
      </c>
      <c r="I261" s="634">
        <v>4447</v>
      </c>
      <c r="J261" s="634">
        <v>0</v>
      </c>
      <c r="K261" s="634">
        <v>4447</v>
      </c>
      <c r="L261" s="634">
        <v>216010</v>
      </c>
      <c r="M261" s="634">
        <v>1069979</v>
      </c>
      <c r="N261" s="634">
        <v>1069979</v>
      </c>
      <c r="O261" s="634">
        <f t="shared" si="3"/>
        <v>1069979</v>
      </c>
    </row>
    <row r="262" spans="1:15">
      <c r="A262" s="633" t="s">
        <v>313</v>
      </c>
      <c r="B262" s="633" t="s">
        <v>13</v>
      </c>
      <c r="C262" s="634">
        <v>200631</v>
      </c>
      <c r="D262" s="634">
        <v>0</v>
      </c>
      <c r="E262" s="634">
        <v>200631</v>
      </c>
      <c r="F262" s="634">
        <v>649213</v>
      </c>
      <c r="G262" s="634">
        <v>0</v>
      </c>
      <c r="H262" s="634">
        <v>649213</v>
      </c>
      <c r="I262" s="634">
        <v>4447</v>
      </c>
      <c r="J262" s="634">
        <v>0</v>
      </c>
      <c r="K262" s="634">
        <v>4447</v>
      </c>
      <c r="L262" s="634">
        <v>216010</v>
      </c>
      <c r="M262" s="634">
        <v>1070301</v>
      </c>
      <c r="N262" s="634">
        <v>1070301</v>
      </c>
      <c r="O262" s="634">
        <f t="shared" si="3"/>
        <v>1070301</v>
      </c>
    </row>
    <row r="263" spans="1:15">
      <c r="A263" s="633" t="s">
        <v>313</v>
      </c>
      <c r="B263" s="633" t="s">
        <v>14</v>
      </c>
      <c r="C263" s="634">
        <v>200631</v>
      </c>
      <c r="D263" s="634">
        <v>0</v>
      </c>
      <c r="E263" s="634">
        <v>200631</v>
      </c>
      <c r="F263" s="634">
        <v>649536</v>
      </c>
      <c r="G263" s="634">
        <v>0</v>
      </c>
      <c r="H263" s="634">
        <v>649536</v>
      </c>
      <c r="I263" s="634">
        <v>4447</v>
      </c>
      <c r="J263" s="634">
        <v>0</v>
      </c>
      <c r="K263" s="634">
        <v>4447</v>
      </c>
      <c r="L263" s="634">
        <v>216010</v>
      </c>
      <c r="M263" s="634">
        <v>1070624</v>
      </c>
      <c r="N263" s="634">
        <v>1070624</v>
      </c>
      <c r="O263" s="634">
        <f t="shared" si="3"/>
        <v>1070624</v>
      </c>
    </row>
    <row r="264" spans="1:15">
      <c r="A264" s="633" t="s">
        <v>313</v>
      </c>
      <c r="B264" s="633" t="s">
        <v>15</v>
      </c>
      <c r="C264" s="634">
        <v>200631</v>
      </c>
      <c r="D264" s="634">
        <v>0</v>
      </c>
      <c r="E264" s="634">
        <v>200631</v>
      </c>
      <c r="F264" s="634">
        <v>649860</v>
      </c>
      <c r="G264" s="634">
        <v>0</v>
      </c>
      <c r="H264" s="634">
        <v>649860</v>
      </c>
      <c r="I264" s="634">
        <v>4447</v>
      </c>
      <c r="J264" s="634">
        <v>0</v>
      </c>
      <c r="K264" s="634">
        <v>4447</v>
      </c>
      <c r="L264" s="634">
        <v>216010</v>
      </c>
      <c r="M264" s="634">
        <v>1070948</v>
      </c>
      <c r="N264" s="634">
        <v>1070948</v>
      </c>
      <c r="O264" s="634">
        <f t="shared" si="3"/>
        <v>1070948</v>
      </c>
    </row>
    <row r="265" spans="1:15">
      <c r="A265" s="633" t="s">
        <v>313</v>
      </c>
      <c r="B265" s="633" t="s">
        <v>16</v>
      </c>
      <c r="C265" s="634">
        <v>200631</v>
      </c>
      <c r="D265" s="634">
        <v>0</v>
      </c>
      <c r="E265" s="634">
        <v>200631</v>
      </c>
      <c r="F265" s="634">
        <v>650184</v>
      </c>
      <c r="G265" s="634">
        <v>0</v>
      </c>
      <c r="H265" s="634">
        <v>650184</v>
      </c>
      <c r="I265" s="634">
        <v>4447</v>
      </c>
      <c r="J265" s="634">
        <v>0</v>
      </c>
      <c r="K265" s="634">
        <v>4447</v>
      </c>
      <c r="L265" s="634">
        <v>216010</v>
      </c>
      <c r="M265" s="634">
        <v>1071272</v>
      </c>
      <c r="N265" s="634">
        <v>1071272</v>
      </c>
      <c r="O265" s="634">
        <f t="shared" ref="O265:O328" si="4">E265+H265+K265+L265</f>
        <v>1071272</v>
      </c>
    </row>
    <row r="266" spans="1:15">
      <c r="A266" s="633" t="s">
        <v>313</v>
      </c>
      <c r="B266" s="633" t="s">
        <v>17</v>
      </c>
      <c r="C266" s="634">
        <v>200631</v>
      </c>
      <c r="D266" s="634">
        <v>0</v>
      </c>
      <c r="E266" s="634">
        <v>200631</v>
      </c>
      <c r="F266" s="634">
        <v>650508</v>
      </c>
      <c r="G266" s="634">
        <v>0</v>
      </c>
      <c r="H266" s="634">
        <v>650508</v>
      </c>
      <c r="I266" s="634">
        <v>4447</v>
      </c>
      <c r="J266" s="634">
        <v>0</v>
      </c>
      <c r="K266" s="634">
        <v>4447</v>
      </c>
      <c r="L266" s="634">
        <v>216010</v>
      </c>
      <c r="M266" s="634">
        <v>1071596</v>
      </c>
      <c r="N266" s="634">
        <v>1071596</v>
      </c>
      <c r="O266" s="634">
        <f t="shared" si="4"/>
        <v>1071596</v>
      </c>
    </row>
    <row r="267" spans="1:15">
      <c r="A267" s="633" t="s">
        <v>313</v>
      </c>
      <c r="B267" s="586" t="s">
        <v>184</v>
      </c>
      <c r="C267" s="634">
        <v>2407572</v>
      </c>
      <c r="D267" s="634">
        <v>0</v>
      </c>
      <c r="E267" s="634">
        <v>2407572</v>
      </c>
      <c r="F267" s="634">
        <v>7784801</v>
      </c>
      <c r="G267" s="634">
        <v>0</v>
      </c>
      <c r="H267" s="634">
        <v>7784801</v>
      </c>
      <c r="I267" s="634">
        <v>53364</v>
      </c>
      <c r="J267" s="634">
        <v>0</v>
      </c>
      <c r="K267" s="634">
        <v>53364</v>
      </c>
      <c r="L267" s="634">
        <v>2592120</v>
      </c>
      <c r="M267" s="634">
        <v>12837857</v>
      </c>
      <c r="N267" s="634">
        <v>12837857</v>
      </c>
      <c r="O267" s="634">
        <f t="shared" si="4"/>
        <v>12837857</v>
      </c>
    </row>
    <row r="268" spans="1:15">
      <c r="A268" s="633" t="s">
        <v>312</v>
      </c>
      <c r="B268" s="633" t="s">
        <v>6</v>
      </c>
      <c r="C268" s="634">
        <v>200631</v>
      </c>
      <c r="D268" s="634">
        <v>0</v>
      </c>
      <c r="E268" s="634">
        <v>200631</v>
      </c>
      <c r="F268" s="634">
        <v>650833</v>
      </c>
      <c r="G268" s="634">
        <v>0</v>
      </c>
      <c r="H268" s="634">
        <v>650833</v>
      </c>
      <c r="I268" s="634">
        <v>4447</v>
      </c>
      <c r="J268" s="634">
        <v>0</v>
      </c>
      <c r="K268" s="634">
        <v>4447</v>
      </c>
      <c r="L268" s="634">
        <v>216010</v>
      </c>
      <c r="M268" s="634">
        <v>1071921</v>
      </c>
      <c r="N268" s="634">
        <v>1071921</v>
      </c>
      <c r="O268" s="634">
        <f t="shared" si="4"/>
        <v>1071921</v>
      </c>
    </row>
    <row r="269" spans="1:15">
      <c r="A269" s="633" t="s">
        <v>312</v>
      </c>
      <c r="B269" s="633" t="s">
        <v>7</v>
      </c>
      <c r="C269" s="634">
        <v>200631</v>
      </c>
      <c r="D269" s="634">
        <v>0</v>
      </c>
      <c r="E269" s="634">
        <v>200631</v>
      </c>
      <c r="F269" s="634">
        <v>651158</v>
      </c>
      <c r="G269" s="634">
        <v>0</v>
      </c>
      <c r="H269" s="634">
        <v>651158</v>
      </c>
      <c r="I269" s="634">
        <v>4447</v>
      </c>
      <c r="J269" s="634">
        <v>0</v>
      </c>
      <c r="K269" s="634">
        <v>4447</v>
      </c>
      <c r="L269" s="634">
        <v>216010</v>
      </c>
      <c r="M269" s="634">
        <v>1072246</v>
      </c>
      <c r="N269" s="634">
        <v>1072246</v>
      </c>
      <c r="O269" s="634">
        <f t="shared" si="4"/>
        <v>1072246</v>
      </c>
    </row>
    <row r="270" spans="1:15">
      <c r="A270" s="633" t="s">
        <v>312</v>
      </c>
      <c r="B270" s="633" t="s">
        <v>8</v>
      </c>
      <c r="C270" s="634">
        <v>200631</v>
      </c>
      <c r="D270" s="634">
        <v>0</v>
      </c>
      <c r="E270" s="634">
        <v>200631</v>
      </c>
      <c r="F270" s="634">
        <v>651485</v>
      </c>
      <c r="G270" s="634">
        <v>0</v>
      </c>
      <c r="H270" s="634">
        <v>651485</v>
      </c>
      <c r="I270" s="634">
        <v>4447</v>
      </c>
      <c r="J270" s="634">
        <v>0</v>
      </c>
      <c r="K270" s="634">
        <v>4447</v>
      </c>
      <c r="L270" s="634">
        <v>216010</v>
      </c>
      <c r="M270" s="634">
        <v>1072573</v>
      </c>
      <c r="N270" s="634">
        <v>1072573</v>
      </c>
      <c r="O270" s="634">
        <f t="shared" si="4"/>
        <v>1072573</v>
      </c>
    </row>
    <row r="271" spans="1:15">
      <c r="A271" s="633" t="s">
        <v>312</v>
      </c>
      <c r="B271" s="633" t="s">
        <v>9</v>
      </c>
      <c r="C271" s="634">
        <v>200631</v>
      </c>
      <c r="D271" s="634">
        <v>0</v>
      </c>
      <c r="E271" s="634">
        <v>200631</v>
      </c>
      <c r="F271" s="634">
        <v>651811</v>
      </c>
      <c r="G271" s="634">
        <v>0</v>
      </c>
      <c r="H271" s="634">
        <v>651811</v>
      </c>
      <c r="I271" s="634">
        <v>4447</v>
      </c>
      <c r="J271" s="634">
        <v>0</v>
      </c>
      <c r="K271" s="634">
        <v>4447</v>
      </c>
      <c r="L271" s="634">
        <v>216010</v>
      </c>
      <c r="M271" s="634">
        <v>1072899</v>
      </c>
      <c r="N271" s="634">
        <v>1072899</v>
      </c>
      <c r="O271" s="634">
        <f t="shared" si="4"/>
        <v>1072899</v>
      </c>
    </row>
    <row r="272" spans="1:15">
      <c r="A272" s="633" t="s">
        <v>312</v>
      </c>
      <c r="B272" s="633" t="s">
        <v>10</v>
      </c>
      <c r="C272" s="634">
        <v>200631</v>
      </c>
      <c r="D272" s="634">
        <v>0</v>
      </c>
      <c r="E272" s="634">
        <v>200631</v>
      </c>
      <c r="F272" s="634">
        <v>652138</v>
      </c>
      <c r="G272" s="634">
        <v>0</v>
      </c>
      <c r="H272" s="634">
        <v>652138</v>
      </c>
      <c r="I272" s="634">
        <v>4447</v>
      </c>
      <c r="J272" s="634">
        <v>0</v>
      </c>
      <c r="K272" s="634">
        <v>4447</v>
      </c>
      <c r="L272" s="634">
        <v>216010</v>
      </c>
      <c r="M272" s="634">
        <v>1073226</v>
      </c>
      <c r="N272" s="634">
        <v>1073226</v>
      </c>
      <c r="O272" s="634">
        <f t="shared" si="4"/>
        <v>1073226</v>
      </c>
    </row>
    <row r="273" spans="1:15">
      <c r="A273" s="633" t="s">
        <v>312</v>
      </c>
      <c r="B273" s="633" t="s">
        <v>11</v>
      </c>
      <c r="C273" s="634">
        <v>200631</v>
      </c>
      <c r="D273" s="634">
        <v>0</v>
      </c>
      <c r="E273" s="634">
        <v>200631</v>
      </c>
      <c r="F273" s="634">
        <v>652466</v>
      </c>
      <c r="G273" s="634">
        <v>0</v>
      </c>
      <c r="H273" s="634">
        <v>652466</v>
      </c>
      <c r="I273" s="634">
        <v>4447</v>
      </c>
      <c r="J273" s="634">
        <v>0</v>
      </c>
      <c r="K273" s="634">
        <v>4447</v>
      </c>
      <c r="L273" s="634">
        <v>216010</v>
      </c>
      <c r="M273" s="634">
        <v>1073554</v>
      </c>
      <c r="N273" s="634">
        <v>1073554</v>
      </c>
      <c r="O273" s="634">
        <f t="shared" si="4"/>
        <v>1073554</v>
      </c>
    </row>
    <row r="274" spans="1:15">
      <c r="A274" s="633" t="s">
        <v>312</v>
      </c>
      <c r="B274" s="633" t="s">
        <v>12</v>
      </c>
      <c r="C274" s="634">
        <v>200631</v>
      </c>
      <c r="D274" s="634">
        <v>0</v>
      </c>
      <c r="E274" s="634">
        <v>200631</v>
      </c>
      <c r="F274" s="634">
        <v>652794</v>
      </c>
      <c r="G274" s="634">
        <v>0</v>
      </c>
      <c r="H274" s="634">
        <v>652794</v>
      </c>
      <c r="I274" s="634">
        <v>4447</v>
      </c>
      <c r="J274" s="634">
        <v>0</v>
      </c>
      <c r="K274" s="634">
        <v>4447</v>
      </c>
      <c r="L274" s="634">
        <v>216010</v>
      </c>
      <c r="M274" s="634">
        <v>1073882</v>
      </c>
      <c r="N274" s="634">
        <v>1073882</v>
      </c>
      <c r="O274" s="634">
        <f t="shared" si="4"/>
        <v>1073882</v>
      </c>
    </row>
    <row r="275" spans="1:15">
      <c r="A275" s="633" t="s">
        <v>312</v>
      </c>
      <c r="B275" s="633" t="s">
        <v>13</v>
      </c>
      <c r="C275" s="634">
        <v>200631</v>
      </c>
      <c r="D275" s="634">
        <v>0</v>
      </c>
      <c r="E275" s="634">
        <v>200631</v>
      </c>
      <c r="F275" s="634">
        <v>653123</v>
      </c>
      <c r="G275" s="634">
        <v>0</v>
      </c>
      <c r="H275" s="634">
        <v>653123</v>
      </c>
      <c r="I275" s="634">
        <v>4447</v>
      </c>
      <c r="J275" s="634">
        <v>0</v>
      </c>
      <c r="K275" s="634">
        <v>4447</v>
      </c>
      <c r="L275" s="634">
        <v>216010</v>
      </c>
      <c r="M275" s="634">
        <v>1074211</v>
      </c>
      <c r="N275" s="634">
        <v>1074211</v>
      </c>
      <c r="O275" s="634">
        <f t="shared" si="4"/>
        <v>1074211</v>
      </c>
    </row>
    <row r="276" spans="1:15">
      <c r="A276" s="633" t="s">
        <v>312</v>
      </c>
      <c r="B276" s="633" t="s">
        <v>14</v>
      </c>
      <c r="C276" s="634">
        <v>200631</v>
      </c>
      <c r="D276" s="634">
        <v>0</v>
      </c>
      <c r="E276" s="634">
        <v>200631</v>
      </c>
      <c r="F276" s="634">
        <v>653452</v>
      </c>
      <c r="G276" s="634">
        <v>0</v>
      </c>
      <c r="H276" s="634">
        <v>653452</v>
      </c>
      <c r="I276" s="634">
        <v>4447</v>
      </c>
      <c r="J276" s="634">
        <v>0</v>
      </c>
      <c r="K276" s="634">
        <v>4447</v>
      </c>
      <c r="L276" s="634">
        <v>216010</v>
      </c>
      <c r="M276" s="634">
        <v>1074540</v>
      </c>
      <c r="N276" s="634">
        <v>1074540</v>
      </c>
      <c r="O276" s="634">
        <f t="shared" si="4"/>
        <v>1074540</v>
      </c>
    </row>
    <row r="277" spans="1:15">
      <c r="A277" s="633" t="s">
        <v>312</v>
      </c>
      <c r="B277" s="633" t="s">
        <v>15</v>
      </c>
      <c r="C277" s="634">
        <v>200631</v>
      </c>
      <c r="D277" s="634">
        <v>0</v>
      </c>
      <c r="E277" s="634">
        <v>200631</v>
      </c>
      <c r="F277" s="634">
        <v>653782</v>
      </c>
      <c r="G277" s="634">
        <v>0</v>
      </c>
      <c r="H277" s="634">
        <v>653782</v>
      </c>
      <c r="I277" s="634">
        <v>4447</v>
      </c>
      <c r="J277" s="634">
        <v>0</v>
      </c>
      <c r="K277" s="634">
        <v>4447</v>
      </c>
      <c r="L277" s="634">
        <v>216010</v>
      </c>
      <c r="M277" s="634">
        <v>1074870</v>
      </c>
      <c r="N277" s="634">
        <v>1074870</v>
      </c>
      <c r="O277" s="634">
        <f t="shared" si="4"/>
        <v>1074870</v>
      </c>
    </row>
    <row r="278" spans="1:15">
      <c r="A278" s="633" t="s">
        <v>312</v>
      </c>
      <c r="B278" s="633" t="s">
        <v>16</v>
      </c>
      <c r="C278" s="634">
        <v>200631</v>
      </c>
      <c r="D278" s="634">
        <v>0</v>
      </c>
      <c r="E278" s="634">
        <v>200631</v>
      </c>
      <c r="F278" s="634">
        <v>654113</v>
      </c>
      <c r="G278" s="634">
        <v>0</v>
      </c>
      <c r="H278" s="634">
        <v>654113</v>
      </c>
      <c r="I278" s="634">
        <v>4447</v>
      </c>
      <c r="J278" s="634">
        <v>0</v>
      </c>
      <c r="K278" s="634">
        <v>4447</v>
      </c>
      <c r="L278" s="634">
        <v>216010</v>
      </c>
      <c r="M278" s="634">
        <v>1075201</v>
      </c>
      <c r="N278" s="634">
        <v>1075201</v>
      </c>
      <c r="O278" s="634">
        <f t="shared" si="4"/>
        <v>1075201</v>
      </c>
    </row>
    <row r="279" spans="1:15">
      <c r="A279" s="633" t="s">
        <v>312</v>
      </c>
      <c r="B279" s="633" t="s">
        <v>17</v>
      </c>
      <c r="C279" s="634">
        <v>200631</v>
      </c>
      <c r="D279" s="634">
        <v>0</v>
      </c>
      <c r="E279" s="634">
        <v>200631</v>
      </c>
      <c r="F279" s="634">
        <v>654444</v>
      </c>
      <c r="G279" s="634">
        <v>0</v>
      </c>
      <c r="H279" s="634">
        <v>654444</v>
      </c>
      <c r="I279" s="634">
        <v>4447</v>
      </c>
      <c r="J279" s="634">
        <v>0</v>
      </c>
      <c r="K279" s="634">
        <v>4447</v>
      </c>
      <c r="L279" s="634">
        <v>216010</v>
      </c>
      <c r="M279" s="634">
        <v>1075532</v>
      </c>
      <c r="N279" s="634">
        <v>1075532</v>
      </c>
      <c r="O279" s="634">
        <f t="shared" si="4"/>
        <v>1075532</v>
      </c>
    </row>
    <row r="280" spans="1:15">
      <c r="A280" s="633" t="s">
        <v>312</v>
      </c>
      <c r="B280" s="586" t="s">
        <v>184</v>
      </c>
      <c r="C280" s="634">
        <v>2407572</v>
      </c>
      <c r="D280" s="634">
        <v>0</v>
      </c>
      <c r="E280" s="634">
        <v>2407572</v>
      </c>
      <c r="F280" s="634">
        <v>7831599</v>
      </c>
      <c r="G280" s="634">
        <v>0</v>
      </c>
      <c r="H280" s="634">
        <v>7831599</v>
      </c>
      <c r="I280" s="634">
        <v>53364</v>
      </c>
      <c r="J280" s="634">
        <v>0</v>
      </c>
      <c r="K280" s="634">
        <v>53364</v>
      </c>
      <c r="L280" s="634">
        <v>2592120</v>
      </c>
      <c r="M280" s="634">
        <v>12884655</v>
      </c>
      <c r="N280" s="634">
        <v>12884655</v>
      </c>
      <c r="O280" s="634">
        <f t="shared" si="4"/>
        <v>12884655</v>
      </c>
    </row>
    <row r="281" spans="1:15">
      <c r="A281" s="633" t="s">
        <v>311</v>
      </c>
      <c r="B281" s="633" t="s">
        <v>6</v>
      </c>
      <c r="C281" s="634">
        <v>200631</v>
      </c>
      <c r="D281" s="634">
        <v>0</v>
      </c>
      <c r="E281" s="634">
        <v>200631</v>
      </c>
      <c r="F281" s="634">
        <v>654775</v>
      </c>
      <c r="G281" s="634">
        <v>0</v>
      </c>
      <c r="H281" s="634">
        <v>654775</v>
      </c>
      <c r="I281" s="634">
        <v>4447</v>
      </c>
      <c r="J281" s="634">
        <v>0</v>
      </c>
      <c r="K281" s="634">
        <v>4447</v>
      </c>
      <c r="L281" s="634">
        <v>216010</v>
      </c>
      <c r="M281" s="634">
        <v>1075863</v>
      </c>
      <c r="N281" s="634">
        <v>1075863</v>
      </c>
      <c r="O281" s="634">
        <f t="shared" si="4"/>
        <v>1075863</v>
      </c>
    </row>
    <row r="282" spans="1:15">
      <c r="A282" s="633" t="s">
        <v>311</v>
      </c>
      <c r="B282" s="633" t="s">
        <v>7</v>
      </c>
      <c r="C282" s="634">
        <v>200631</v>
      </c>
      <c r="D282" s="634">
        <v>0</v>
      </c>
      <c r="E282" s="634">
        <v>200631</v>
      </c>
      <c r="F282" s="634">
        <v>655107</v>
      </c>
      <c r="G282" s="634">
        <v>0</v>
      </c>
      <c r="H282" s="634">
        <v>655107</v>
      </c>
      <c r="I282" s="634">
        <v>4447</v>
      </c>
      <c r="J282" s="634">
        <v>0</v>
      </c>
      <c r="K282" s="634">
        <v>4447</v>
      </c>
      <c r="L282" s="634">
        <v>216010</v>
      </c>
      <c r="M282" s="634">
        <v>1076195</v>
      </c>
      <c r="N282" s="634">
        <v>1076195</v>
      </c>
      <c r="O282" s="634">
        <f t="shared" si="4"/>
        <v>1076195</v>
      </c>
    </row>
    <row r="283" spans="1:15">
      <c r="A283" s="633" t="s">
        <v>311</v>
      </c>
      <c r="B283" s="633" t="s">
        <v>8</v>
      </c>
      <c r="C283" s="634">
        <v>200631</v>
      </c>
      <c r="D283" s="634">
        <v>0</v>
      </c>
      <c r="E283" s="634">
        <v>200631</v>
      </c>
      <c r="F283" s="634">
        <v>655440</v>
      </c>
      <c r="G283" s="634">
        <v>0</v>
      </c>
      <c r="H283" s="634">
        <v>655440</v>
      </c>
      <c r="I283" s="634">
        <v>4447</v>
      </c>
      <c r="J283" s="634">
        <v>0</v>
      </c>
      <c r="K283" s="634">
        <v>4447</v>
      </c>
      <c r="L283" s="634">
        <v>216010</v>
      </c>
      <c r="M283" s="634">
        <v>1076528</v>
      </c>
      <c r="N283" s="634">
        <v>1076528</v>
      </c>
      <c r="O283" s="634">
        <f t="shared" si="4"/>
        <v>1076528</v>
      </c>
    </row>
    <row r="284" spans="1:15">
      <c r="A284" s="633" t="s">
        <v>311</v>
      </c>
      <c r="B284" s="633" t="s">
        <v>9</v>
      </c>
      <c r="C284" s="634">
        <v>200631</v>
      </c>
      <c r="D284" s="634">
        <v>0</v>
      </c>
      <c r="E284" s="634">
        <v>200631</v>
      </c>
      <c r="F284" s="634">
        <v>655773</v>
      </c>
      <c r="G284" s="634">
        <v>0</v>
      </c>
      <c r="H284" s="634">
        <v>655773</v>
      </c>
      <c r="I284" s="634">
        <v>4447</v>
      </c>
      <c r="J284" s="634">
        <v>0</v>
      </c>
      <c r="K284" s="634">
        <v>4447</v>
      </c>
      <c r="L284" s="634">
        <v>216010</v>
      </c>
      <c r="M284" s="634">
        <v>1076861</v>
      </c>
      <c r="N284" s="634">
        <v>1076861</v>
      </c>
      <c r="O284" s="634">
        <f t="shared" si="4"/>
        <v>1076861</v>
      </c>
    </row>
    <row r="285" spans="1:15">
      <c r="A285" s="633" t="s">
        <v>311</v>
      </c>
      <c r="B285" s="633" t="s">
        <v>10</v>
      </c>
      <c r="C285" s="634">
        <v>200631</v>
      </c>
      <c r="D285" s="634">
        <v>0</v>
      </c>
      <c r="E285" s="634">
        <v>200631</v>
      </c>
      <c r="F285" s="634">
        <v>656107</v>
      </c>
      <c r="G285" s="634">
        <v>0</v>
      </c>
      <c r="H285" s="634">
        <v>656107</v>
      </c>
      <c r="I285" s="634">
        <v>4447</v>
      </c>
      <c r="J285" s="634">
        <v>0</v>
      </c>
      <c r="K285" s="634">
        <v>4447</v>
      </c>
      <c r="L285" s="634">
        <v>216010</v>
      </c>
      <c r="M285" s="634">
        <v>1077195</v>
      </c>
      <c r="N285" s="634">
        <v>1077195</v>
      </c>
      <c r="O285" s="634">
        <f t="shared" si="4"/>
        <v>1077195</v>
      </c>
    </row>
    <row r="286" spans="1:15">
      <c r="A286" s="633" t="s">
        <v>311</v>
      </c>
      <c r="B286" s="633" t="s">
        <v>11</v>
      </c>
      <c r="C286" s="634">
        <v>200631</v>
      </c>
      <c r="D286" s="634">
        <v>0</v>
      </c>
      <c r="E286" s="634">
        <v>200631</v>
      </c>
      <c r="F286" s="634">
        <v>656441</v>
      </c>
      <c r="G286" s="634">
        <v>0</v>
      </c>
      <c r="H286" s="634">
        <v>656441</v>
      </c>
      <c r="I286" s="634">
        <v>4447</v>
      </c>
      <c r="J286" s="634">
        <v>0</v>
      </c>
      <c r="K286" s="634">
        <v>4447</v>
      </c>
      <c r="L286" s="634">
        <v>216010</v>
      </c>
      <c r="M286" s="634">
        <v>1077529</v>
      </c>
      <c r="N286" s="634">
        <v>1077529</v>
      </c>
      <c r="O286" s="634">
        <f t="shared" si="4"/>
        <v>1077529</v>
      </c>
    </row>
    <row r="287" spans="1:15">
      <c r="A287" s="633" t="s">
        <v>311</v>
      </c>
      <c r="B287" s="633" t="s">
        <v>12</v>
      </c>
      <c r="C287" s="634">
        <v>200631</v>
      </c>
      <c r="D287" s="634">
        <v>0</v>
      </c>
      <c r="E287" s="634">
        <v>200631</v>
      </c>
      <c r="F287" s="634">
        <v>656776</v>
      </c>
      <c r="G287" s="634">
        <v>0</v>
      </c>
      <c r="H287" s="634">
        <v>656776</v>
      </c>
      <c r="I287" s="634">
        <v>4447</v>
      </c>
      <c r="J287" s="634">
        <v>0</v>
      </c>
      <c r="K287" s="634">
        <v>4447</v>
      </c>
      <c r="L287" s="634">
        <v>216010</v>
      </c>
      <c r="M287" s="634">
        <v>1077864</v>
      </c>
      <c r="N287" s="634">
        <v>1077864</v>
      </c>
      <c r="O287" s="634">
        <f t="shared" si="4"/>
        <v>1077864</v>
      </c>
    </row>
    <row r="288" spans="1:15">
      <c r="A288" s="633" t="s">
        <v>311</v>
      </c>
      <c r="B288" s="633" t="s">
        <v>13</v>
      </c>
      <c r="C288" s="634">
        <v>200631</v>
      </c>
      <c r="D288" s="634">
        <v>0</v>
      </c>
      <c r="E288" s="634">
        <v>200631</v>
      </c>
      <c r="F288" s="634">
        <v>657111</v>
      </c>
      <c r="G288" s="634">
        <v>0</v>
      </c>
      <c r="H288" s="634">
        <v>657111</v>
      </c>
      <c r="I288" s="634">
        <v>4447</v>
      </c>
      <c r="J288" s="634">
        <v>0</v>
      </c>
      <c r="K288" s="634">
        <v>4447</v>
      </c>
      <c r="L288" s="634">
        <v>216010</v>
      </c>
      <c r="M288" s="634">
        <v>1078199</v>
      </c>
      <c r="N288" s="634">
        <v>1078199</v>
      </c>
      <c r="O288" s="634">
        <f t="shared" si="4"/>
        <v>1078199</v>
      </c>
    </row>
    <row r="289" spans="1:15">
      <c r="A289" s="633" t="s">
        <v>311</v>
      </c>
      <c r="B289" s="633" t="s">
        <v>14</v>
      </c>
      <c r="C289" s="634">
        <v>200631</v>
      </c>
      <c r="D289" s="634">
        <v>0</v>
      </c>
      <c r="E289" s="634">
        <v>200631</v>
      </c>
      <c r="F289" s="634">
        <v>657447</v>
      </c>
      <c r="G289" s="634">
        <v>0</v>
      </c>
      <c r="H289" s="634">
        <v>657447</v>
      </c>
      <c r="I289" s="634">
        <v>4447</v>
      </c>
      <c r="J289" s="634">
        <v>0</v>
      </c>
      <c r="K289" s="634">
        <v>4447</v>
      </c>
      <c r="L289" s="634">
        <v>216010</v>
      </c>
      <c r="M289" s="634">
        <v>1078535</v>
      </c>
      <c r="N289" s="634">
        <v>1078535</v>
      </c>
      <c r="O289" s="634">
        <f t="shared" si="4"/>
        <v>1078535</v>
      </c>
    </row>
    <row r="290" spans="1:15">
      <c r="A290" s="633" t="s">
        <v>311</v>
      </c>
      <c r="B290" s="633" t="s">
        <v>15</v>
      </c>
      <c r="C290" s="634">
        <v>200631</v>
      </c>
      <c r="D290" s="634">
        <v>0</v>
      </c>
      <c r="E290" s="634">
        <v>200631</v>
      </c>
      <c r="F290" s="634">
        <v>657784</v>
      </c>
      <c r="G290" s="634">
        <v>0</v>
      </c>
      <c r="H290" s="634">
        <v>657784</v>
      </c>
      <c r="I290" s="634">
        <v>4447</v>
      </c>
      <c r="J290" s="634">
        <v>0</v>
      </c>
      <c r="K290" s="634">
        <v>4447</v>
      </c>
      <c r="L290" s="634">
        <v>216010</v>
      </c>
      <c r="M290" s="634">
        <v>1078872</v>
      </c>
      <c r="N290" s="634">
        <v>1078872</v>
      </c>
      <c r="O290" s="634">
        <f t="shared" si="4"/>
        <v>1078872</v>
      </c>
    </row>
    <row r="291" spans="1:15">
      <c r="A291" s="633" t="s">
        <v>311</v>
      </c>
      <c r="B291" s="633" t="s">
        <v>16</v>
      </c>
      <c r="C291" s="634">
        <v>200631</v>
      </c>
      <c r="D291" s="634">
        <v>0</v>
      </c>
      <c r="E291" s="634">
        <v>200631</v>
      </c>
      <c r="F291" s="634">
        <v>658121</v>
      </c>
      <c r="G291" s="634">
        <v>0</v>
      </c>
      <c r="H291" s="634">
        <v>658121</v>
      </c>
      <c r="I291" s="634">
        <v>4447</v>
      </c>
      <c r="J291" s="634">
        <v>0</v>
      </c>
      <c r="K291" s="634">
        <v>4447</v>
      </c>
      <c r="L291" s="634">
        <v>216010</v>
      </c>
      <c r="M291" s="634">
        <v>1079209</v>
      </c>
      <c r="N291" s="634">
        <v>1079209</v>
      </c>
      <c r="O291" s="634">
        <f t="shared" si="4"/>
        <v>1079209</v>
      </c>
    </row>
    <row r="292" spans="1:15">
      <c r="A292" s="633" t="s">
        <v>311</v>
      </c>
      <c r="B292" s="633" t="s">
        <v>17</v>
      </c>
      <c r="C292" s="634">
        <v>200631</v>
      </c>
      <c r="D292" s="634">
        <v>0</v>
      </c>
      <c r="E292" s="634">
        <v>200631</v>
      </c>
      <c r="F292" s="634">
        <v>658459</v>
      </c>
      <c r="G292" s="634">
        <v>0</v>
      </c>
      <c r="H292" s="634">
        <v>658459</v>
      </c>
      <c r="I292" s="634">
        <v>4447</v>
      </c>
      <c r="J292" s="634">
        <v>0</v>
      </c>
      <c r="K292" s="634">
        <v>4447</v>
      </c>
      <c r="L292" s="634">
        <v>216010</v>
      </c>
      <c r="M292" s="634">
        <v>1079547</v>
      </c>
      <c r="N292" s="634">
        <v>1079547</v>
      </c>
      <c r="O292" s="634">
        <f t="shared" si="4"/>
        <v>1079547</v>
      </c>
    </row>
    <row r="293" spans="1:15">
      <c r="A293" s="633" t="s">
        <v>311</v>
      </c>
      <c r="B293" s="586" t="s">
        <v>184</v>
      </c>
      <c r="C293" s="634">
        <v>2407572</v>
      </c>
      <c r="D293" s="634">
        <v>0</v>
      </c>
      <c r="E293" s="634">
        <v>2407572</v>
      </c>
      <c r="F293" s="634">
        <v>7879341</v>
      </c>
      <c r="G293" s="634">
        <v>0</v>
      </c>
      <c r="H293" s="634">
        <v>7879341</v>
      </c>
      <c r="I293" s="634">
        <v>53364</v>
      </c>
      <c r="J293" s="634">
        <v>0</v>
      </c>
      <c r="K293" s="634">
        <v>53364</v>
      </c>
      <c r="L293" s="634">
        <v>2592120</v>
      </c>
      <c r="M293" s="634">
        <v>12932397</v>
      </c>
      <c r="N293" s="634">
        <v>12932397</v>
      </c>
      <c r="O293" s="634">
        <f t="shared" si="4"/>
        <v>12932397</v>
      </c>
    </row>
    <row r="294" spans="1:15">
      <c r="A294" s="633" t="s">
        <v>310</v>
      </c>
      <c r="B294" s="633" t="s">
        <v>6</v>
      </c>
      <c r="C294" s="634">
        <v>200631</v>
      </c>
      <c r="D294" s="634">
        <v>0</v>
      </c>
      <c r="E294" s="634">
        <v>200631</v>
      </c>
      <c r="F294" s="634">
        <v>658797</v>
      </c>
      <c r="G294" s="634">
        <v>0</v>
      </c>
      <c r="H294" s="634">
        <v>658797</v>
      </c>
      <c r="I294" s="634">
        <v>4447</v>
      </c>
      <c r="J294" s="634">
        <v>0</v>
      </c>
      <c r="K294" s="634">
        <v>4447</v>
      </c>
      <c r="L294" s="634">
        <v>216010</v>
      </c>
      <c r="M294" s="634">
        <v>1079885</v>
      </c>
      <c r="N294" s="634">
        <v>1079885</v>
      </c>
      <c r="O294" s="634">
        <f t="shared" si="4"/>
        <v>1079885</v>
      </c>
    </row>
    <row r="295" spans="1:15">
      <c r="A295" s="633" t="s">
        <v>310</v>
      </c>
      <c r="B295" s="633" t="s">
        <v>7</v>
      </c>
      <c r="C295" s="634">
        <v>200631</v>
      </c>
      <c r="D295" s="634">
        <v>0</v>
      </c>
      <c r="E295" s="634">
        <v>200631</v>
      </c>
      <c r="F295" s="634">
        <v>659136</v>
      </c>
      <c r="G295" s="634">
        <v>0</v>
      </c>
      <c r="H295" s="634">
        <v>659136</v>
      </c>
      <c r="I295" s="634">
        <v>4447</v>
      </c>
      <c r="J295" s="634">
        <v>0</v>
      </c>
      <c r="K295" s="634">
        <v>4447</v>
      </c>
      <c r="L295" s="634">
        <v>216010</v>
      </c>
      <c r="M295" s="634">
        <v>1080224</v>
      </c>
      <c r="N295" s="634">
        <v>1080224</v>
      </c>
      <c r="O295" s="634">
        <f t="shared" si="4"/>
        <v>1080224</v>
      </c>
    </row>
    <row r="296" spans="1:15">
      <c r="A296" s="633" t="s">
        <v>310</v>
      </c>
      <c r="B296" s="633" t="s">
        <v>8</v>
      </c>
      <c r="C296" s="634">
        <v>200631</v>
      </c>
      <c r="D296" s="634">
        <v>0</v>
      </c>
      <c r="E296" s="634">
        <v>200631</v>
      </c>
      <c r="F296" s="634">
        <v>659475</v>
      </c>
      <c r="G296" s="634">
        <v>0</v>
      </c>
      <c r="H296" s="634">
        <v>659475</v>
      </c>
      <c r="I296" s="634">
        <v>4447</v>
      </c>
      <c r="J296" s="634">
        <v>0</v>
      </c>
      <c r="K296" s="634">
        <v>4447</v>
      </c>
      <c r="L296" s="634">
        <v>216010</v>
      </c>
      <c r="M296" s="634">
        <v>1080563</v>
      </c>
      <c r="N296" s="634">
        <v>1080563</v>
      </c>
      <c r="O296" s="634">
        <f t="shared" si="4"/>
        <v>1080563</v>
      </c>
    </row>
    <row r="297" spans="1:15">
      <c r="A297" s="633" t="s">
        <v>310</v>
      </c>
      <c r="B297" s="633" t="s">
        <v>9</v>
      </c>
      <c r="C297" s="634">
        <v>200631</v>
      </c>
      <c r="D297" s="634">
        <v>0</v>
      </c>
      <c r="E297" s="634">
        <v>200631</v>
      </c>
      <c r="F297" s="634">
        <v>659815</v>
      </c>
      <c r="G297" s="634">
        <v>0</v>
      </c>
      <c r="H297" s="634">
        <v>659815</v>
      </c>
      <c r="I297" s="634">
        <v>4447</v>
      </c>
      <c r="J297" s="634">
        <v>0</v>
      </c>
      <c r="K297" s="634">
        <v>4447</v>
      </c>
      <c r="L297" s="634">
        <v>216010</v>
      </c>
      <c r="M297" s="634">
        <v>1080903</v>
      </c>
      <c r="N297" s="634">
        <v>1080903</v>
      </c>
      <c r="O297" s="634">
        <f t="shared" si="4"/>
        <v>1080903</v>
      </c>
    </row>
    <row r="298" spans="1:15">
      <c r="A298" s="633" t="s">
        <v>310</v>
      </c>
      <c r="B298" s="633" t="s">
        <v>10</v>
      </c>
      <c r="C298" s="634">
        <v>200631</v>
      </c>
      <c r="D298" s="634">
        <v>0</v>
      </c>
      <c r="E298" s="634">
        <v>200631</v>
      </c>
      <c r="F298" s="634">
        <v>660155</v>
      </c>
      <c r="G298" s="634">
        <v>0</v>
      </c>
      <c r="H298" s="634">
        <v>660155</v>
      </c>
      <c r="I298" s="634">
        <v>4447</v>
      </c>
      <c r="J298" s="634">
        <v>0</v>
      </c>
      <c r="K298" s="634">
        <v>4447</v>
      </c>
      <c r="L298" s="634">
        <v>216010</v>
      </c>
      <c r="M298" s="634">
        <v>1081243</v>
      </c>
      <c r="N298" s="634">
        <v>1081243</v>
      </c>
      <c r="O298" s="634">
        <f t="shared" si="4"/>
        <v>1081243</v>
      </c>
    </row>
    <row r="299" spans="1:15">
      <c r="A299" s="633" t="s">
        <v>310</v>
      </c>
      <c r="B299" s="633" t="s">
        <v>11</v>
      </c>
      <c r="C299" s="634">
        <v>200631</v>
      </c>
      <c r="D299" s="634">
        <v>0</v>
      </c>
      <c r="E299" s="634">
        <v>200631</v>
      </c>
      <c r="F299" s="634">
        <v>660497</v>
      </c>
      <c r="G299" s="634">
        <v>0</v>
      </c>
      <c r="H299" s="634">
        <v>660497</v>
      </c>
      <c r="I299" s="634">
        <v>4447</v>
      </c>
      <c r="J299" s="634">
        <v>0</v>
      </c>
      <c r="K299" s="634">
        <v>4447</v>
      </c>
      <c r="L299" s="634">
        <v>216010</v>
      </c>
      <c r="M299" s="634">
        <v>1081585</v>
      </c>
      <c r="N299" s="634">
        <v>1081585</v>
      </c>
      <c r="O299" s="634">
        <f t="shared" si="4"/>
        <v>1081585</v>
      </c>
    </row>
    <row r="300" spans="1:15">
      <c r="A300" s="633" t="s">
        <v>310</v>
      </c>
      <c r="B300" s="633" t="s">
        <v>12</v>
      </c>
      <c r="C300" s="634">
        <v>200631</v>
      </c>
      <c r="D300" s="634">
        <v>0</v>
      </c>
      <c r="E300" s="634">
        <v>200631</v>
      </c>
      <c r="F300" s="634">
        <v>660838</v>
      </c>
      <c r="G300" s="634">
        <v>0</v>
      </c>
      <c r="H300" s="634">
        <v>660838</v>
      </c>
      <c r="I300" s="634">
        <v>4447</v>
      </c>
      <c r="J300" s="634">
        <v>0</v>
      </c>
      <c r="K300" s="634">
        <v>4447</v>
      </c>
      <c r="L300" s="634">
        <v>216010</v>
      </c>
      <c r="M300" s="634">
        <v>1081926</v>
      </c>
      <c r="N300" s="634">
        <v>1081926</v>
      </c>
      <c r="O300" s="634">
        <f t="shared" si="4"/>
        <v>1081926</v>
      </c>
    </row>
    <row r="301" spans="1:15">
      <c r="A301" s="633" t="s">
        <v>310</v>
      </c>
      <c r="B301" s="633" t="s">
        <v>13</v>
      </c>
      <c r="C301" s="634">
        <v>200631</v>
      </c>
      <c r="D301" s="634">
        <v>0</v>
      </c>
      <c r="E301" s="634">
        <v>200631</v>
      </c>
      <c r="F301" s="634">
        <v>661180</v>
      </c>
      <c r="G301" s="634">
        <v>0</v>
      </c>
      <c r="H301" s="634">
        <v>661180</v>
      </c>
      <c r="I301" s="634">
        <v>4447</v>
      </c>
      <c r="J301" s="634">
        <v>0</v>
      </c>
      <c r="K301" s="634">
        <v>4447</v>
      </c>
      <c r="L301" s="634">
        <v>216010</v>
      </c>
      <c r="M301" s="634">
        <v>1082268</v>
      </c>
      <c r="N301" s="634">
        <v>1082268</v>
      </c>
      <c r="O301" s="634">
        <f t="shared" si="4"/>
        <v>1082268</v>
      </c>
    </row>
    <row r="302" spans="1:15">
      <c r="A302" s="633" t="s">
        <v>310</v>
      </c>
      <c r="B302" s="633" t="s">
        <v>14</v>
      </c>
      <c r="C302" s="634">
        <v>200631</v>
      </c>
      <c r="D302" s="634">
        <v>0</v>
      </c>
      <c r="E302" s="634">
        <v>200631</v>
      </c>
      <c r="F302" s="634">
        <v>661523</v>
      </c>
      <c r="G302" s="634">
        <v>0</v>
      </c>
      <c r="H302" s="634">
        <v>661523</v>
      </c>
      <c r="I302" s="634">
        <v>4447</v>
      </c>
      <c r="J302" s="634">
        <v>0</v>
      </c>
      <c r="K302" s="634">
        <v>4447</v>
      </c>
      <c r="L302" s="634">
        <v>216010</v>
      </c>
      <c r="M302" s="634">
        <v>1082611</v>
      </c>
      <c r="N302" s="634">
        <v>1082611</v>
      </c>
      <c r="O302" s="634">
        <f t="shared" si="4"/>
        <v>1082611</v>
      </c>
    </row>
    <row r="303" spans="1:15">
      <c r="A303" s="633" t="s">
        <v>310</v>
      </c>
      <c r="B303" s="633" t="s">
        <v>15</v>
      </c>
      <c r="C303" s="634">
        <v>200631</v>
      </c>
      <c r="D303" s="634">
        <v>0</v>
      </c>
      <c r="E303" s="634">
        <v>200631</v>
      </c>
      <c r="F303" s="634">
        <v>661866</v>
      </c>
      <c r="G303" s="634">
        <v>0</v>
      </c>
      <c r="H303" s="634">
        <v>661866</v>
      </c>
      <c r="I303" s="634">
        <v>4447</v>
      </c>
      <c r="J303" s="634">
        <v>0</v>
      </c>
      <c r="K303" s="634">
        <v>4447</v>
      </c>
      <c r="L303" s="634">
        <v>216010</v>
      </c>
      <c r="M303" s="634">
        <v>1082954</v>
      </c>
      <c r="N303" s="634">
        <v>1082954</v>
      </c>
      <c r="O303" s="634">
        <f t="shared" si="4"/>
        <v>1082954</v>
      </c>
    </row>
    <row r="304" spans="1:15">
      <c r="A304" s="633" t="s">
        <v>310</v>
      </c>
      <c r="B304" s="633" t="s">
        <v>16</v>
      </c>
      <c r="C304" s="634">
        <v>200631</v>
      </c>
      <c r="D304" s="634">
        <v>0</v>
      </c>
      <c r="E304" s="634">
        <v>200631</v>
      </c>
      <c r="F304" s="634">
        <v>662210</v>
      </c>
      <c r="G304" s="634">
        <v>0</v>
      </c>
      <c r="H304" s="634">
        <v>662210</v>
      </c>
      <c r="I304" s="634">
        <v>4447</v>
      </c>
      <c r="J304" s="634">
        <v>0</v>
      </c>
      <c r="K304" s="634">
        <v>4447</v>
      </c>
      <c r="L304" s="634">
        <v>216010</v>
      </c>
      <c r="M304" s="634">
        <v>1083298</v>
      </c>
      <c r="N304" s="634">
        <v>1083298</v>
      </c>
      <c r="O304" s="634">
        <f t="shared" si="4"/>
        <v>1083298</v>
      </c>
    </row>
    <row r="305" spans="1:15">
      <c r="A305" s="633" t="s">
        <v>310</v>
      </c>
      <c r="B305" s="633" t="s">
        <v>17</v>
      </c>
      <c r="C305" s="634">
        <v>200631</v>
      </c>
      <c r="D305" s="634">
        <v>0</v>
      </c>
      <c r="E305" s="634">
        <v>200631</v>
      </c>
      <c r="F305" s="634">
        <v>662555</v>
      </c>
      <c r="G305" s="634">
        <v>0</v>
      </c>
      <c r="H305" s="634">
        <v>662555</v>
      </c>
      <c r="I305" s="634">
        <v>4447</v>
      </c>
      <c r="J305" s="634">
        <v>0</v>
      </c>
      <c r="K305" s="634">
        <v>4447</v>
      </c>
      <c r="L305" s="634">
        <v>216010</v>
      </c>
      <c r="M305" s="634">
        <v>1083643</v>
      </c>
      <c r="N305" s="634">
        <v>1083643</v>
      </c>
      <c r="O305" s="634">
        <f t="shared" si="4"/>
        <v>1083643</v>
      </c>
    </row>
    <row r="306" spans="1:15">
      <c r="A306" s="633" t="s">
        <v>310</v>
      </c>
      <c r="B306" s="586" t="s">
        <v>184</v>
      </c>
      <c r="C306" s="634">
        <v>2407572</v>
      </c>
      <c r="D306" s="634">
        <v>0</v>
      </c>
      <c r="E306" s="634">
        <v>2407572</v>
      </c>
      <c r="F306" s="634">
        <v>7928047</v>
      </c>
      <c r="G306" s="634">
        <v>0</v>
      </c>
      <c r="H306" s="634">
        <v>7928047</v>
      </c>
      <c r="I306" s="634">
        <v>53364</v>
      </c>
      <c r="J306" s="634">
        <v>0</v>
      </c>
      <c r="K306" s="634">
        <v>53364</v>
      </c>
      <c r="L306" s="634">
        <v>2592120</v>
      </c>
      <c r="M306" s="634">
        <v>12981103</v>
      </c>
      <c r="N306" s="634">
        <v>12981103</v>
      </c>
      <c r="O306" s="634">
        <f t="shared" si="4"/>
        <v>12981103</v>
      </c>
    </row>
    <row r="307" spans="1:15">
      <c r="A307" s="633" t="s">
        <v>309</v>
      </c>
      <c r="B307" s="633" t="s">
        <v>6</v>
      </c>
      <c r="C307" s="634">
        <v>200631</v>
      </c>
      <c r="D307" s="634">
        <v>0</v>
      </c>
      <c r="E307" s="634">
        <v>200631</v>
      </c>
      <c r="F307" s="634">
        <v>662900</v>
      </c>
      <c r="G307" s="634">
        <v>0</v>
      </c>
      <c r="H307" s="634">
        <v>662900</v>
      </c>
      <c r="I307" s="634">
        <v>4447</v>
      </c>
      <c r="J307" s="634">
        <v>0</v>
      </c>
      <c r="K307" s="634">
        <v>4447</v>
      </c>
      <c r="L307" s="634">
        <v>216010</v>
      </c>
      <c r="M307" s="634">
        <v>1083988</v>
      </c>
      <c r="N307" s="634">
        <v>1083988</v>
      </c>
      <c r="O307" s="634">
        <f t="shared" si="4"/>
        <v>1083988</v>
      </c>
    </row>
    <row r="308" spans="1:15">
      <c r="A308" s="633" t="s">
        <v>309</v>
      </c>
      <c r="B308" s="633" t="s">
        <v>7</v>
      </c>
      <c r="C308" s="634">
        <v>200631</v>
      </c>
      <c r="D308" s="634">
        <v>0</v>
      </c>
      <c r="E308" s="634">
        <v>200631</v>
      </c>
      <c r="F308" s="634">
        <v>663245</v>
      </c>
      <c r="G308" s="634">
        <v>0</v>
      </c>
      <c r="H308" s="634">
        <v>663245</v>
      </c>
      <c r="I308" s="634">
        <v>4447</v>
      </c>
      <c r="J308" s="634">
        <v>0</v>
      </c>
      <c r="K308" s="634">
        <v>4447</v>
      </c>
      <c r="L308" s="634">
        <v>216010</v>
      </c>
      <c r="M308" s="634">
        <v>1084333</v>
      </c>
      <c r="N308" s="634">
        <v>1084333</v>
      </c>
      <c r="O308" s="634">
        <f t="shared" si="4"/>
        <v>1084333</v>
      </c>
    </row>
    <row r="309" spans="1:15">
      <c r="A309" s="633" t="s">
        <v>309</v>
      </c>
      <c r="B309" s="633" t="s">
        <v>8</v>
      </c>
      <c r="C309" s="634">
        <v>200631</v>
      </c>
      <c r="D309" s="634">
        <v>0</v>
      </c>
      <c r="E309" s="634">
        <v>200631</v>
      </c>
      <c r="F309" s="634">
        <v>663592</v>
      </c>
      <c r="G309" s="634">
        <v>0</v>
      </c>
      <c r="H309" s="634">
        <v>663592</v>
      </c>
      <c r="I309" s="634">
        <v>4447</v>
      </c>
      <c r="J309" s="634">
        <v>0</v>
      </c>
      <c r="K309" s="634">
        <v>4447</v>
      </c>
      <c r="L309" s="634">
        <v>216010</v>
      </c>
      <c r="M309" s="634">
        <v>1084680</v>
      </c>
      <c r="N309" s="634">
        <v>1084680</v>
      </c>
      <c r="O309" s="634">
        <f t="shared" si="4"/>
        <v>1084680</v>
      </c>
    </row>
    <row r="310" spans="1:15">
      <c r="A310" s="633" t="s">
        <v>309</v>
      </c>
      <c r="B310" s="633" t="s">
        <v>9</v>
      </c>
      <c r="C310" s="634">
        <v>200631</v>
      </c>
      <c r="D310" s="634">
        <v>0</v>
      </c>
      <c r="E310" s="634">
        <v>200631</v>
      </c>
      <c r="F310" s="634">
        <v>663938</v>
      </c>
      <c r="G310" s="634">
        <v>0</v>
      </c>
      <c r="H310" s="634">
        <v>663938</v>
      </c>
      <c r="I310" s="634">
        <v>4447</v>
      </c>
      <c r="J310" s="634">
        <v>0</v>
      </c>
      <c r="K310" s="634">
        <v>4447</v>
      </c>
      <c r="L310" s="634">
        <v>216010</v>
      </c>
      <c r="M310" s="634">
        <v>1085026</v>
      </c>
      <c r="N310" s="634">
        <v>1085026</v>
      </c>
      <c r="O310" s="634">
        <f t="shared" si="4"/>
        <v>1085026</v>
      </c>
    </row>
    <row r="311" spans="1:15">
      <c r="A311" s="633" t="s">
        <v>309</v>
      </c>
      <c r="B311" s="633" t="s">
        <v>10</v>
      </c>
      <c r="C311" s="634">
        <v>200631</v>
      </c>
      <c r="D311" s="634">
        <v>0</v>
      </c>
      <c r="E311" s="634">
        <v>200631</v>
      </c>
      <c r="F311" s="634">
        <v>664286</v>
      </c>
      <c r="G311" s="634">
        <v>0</v>
      </c>
      <c r="H311" s="634">
        <v>664286</v>
      </c>
      <c r="I311" s="634">
        <v>4447</v>
      </c>
      <c r="J311" s="634">
        <v>0</v>
      </c>
      <c r="K311" s="634">
        <v>4447</v>
      </c>
      <c r="L311" s="634">
        <v>216010</v>
      </c>
      <c r="M311" s="634">
        <v>1085374</v>
      </c>
      <c r="N311" s="634">
        <v>1085374</v>
      </c>
      <c r="O311" s="634">
        <f t="shared" si="4"/>
        <v>1085374</v>
      </c>
    </row>
    <row r="312" spans="1:15">
      <c r="A312" s="633" t="s">
        <v>309</v>
      </c>
      <c r="B312" s="633" t="s">
        <v>11</v>
      </c>
      <c r="C312" s="634">
        <v>200631</v>
      </c>
      <c r="D312" s="634">
        <v>0</v>
      </c>
      <c r="E312" s="634">
        <v>200631</v>
      </c>
      <c r="F312" s="634">
        <v>664634</v>
      </c>
      <c r="G312" s="634">
        <v>0</v>
      </c>
      <c r="H312" s="634">
        <v>664634</v>
      </c>
      <c r="I312" s="634">
        <v>4447</v>
      </c>
      <c r="J312" s="634">
        <v>0</v>
      </c>
      <c r="K312" s="634">
        <v>4447</v>
      </c>
      <c r="L312" s="634">
        <v>216010</v>
      </c>
      <c r="M312" s="634">
        <v>1085722</v>
      </c>
      <c r="N312" s="634">
        <v>1085722</v>
      </c>
      <c r="O312" s="634">
        <f t="shared" si="4"/>
        <v>1085722</v>
      </c>
    </row>
    <row r="313" spans="1:15">
      <c r="A313" s="633" t="s">
        <v>309</v>
      </c>
      <c r="B313" s="633" t="s">
        <v>12</v>
      </c>
      <c r="C313" s="634">
        <v>200631</v>
      </c>
      <c r="D313" s="634">
        <v>0</v>
      </c>
      <c r="E313" s="634">
        <v>200631</v>
      </c>
      <c r="F313" s="634">
        <v>664982</v>
      </c>
      <c r="G313" s="634">
        <v>0</v>
      </c>
      <c r="H313" s="634">
        <v>664982</v>
      </c>
      <c r="I313" s="634">
        <v>4447</v>
      </c>
      <c r="J313" s="634">
        <v>0</v>
      </c>
      <c r="K313" s="634">
        <v>4447</v>
      </c>
      <c r="L313" s="634">
        <v>216010</v>
      </c>
      <c r="M313" s="634">
        <v>1086070</v>
      </c>
      <c r="N313" s="634">
        <v>1086070</v>
      </c>
      <c r="O313" s="634">
        <f t="shared" si="4"/>
        <v>1086070</v>
      </c>
    </row>
    <row r="314" spans="1:15">
      <c r="A314" s="633" t="s">
        <v>309</v>
      </c>
      <c r="B314" s="633" t="s">
        <v>13</v>
      </c>
      <c r="C314" s="634">
        <v>200631</v>
      </c>
      <c r="D314" s="634">
        <v>0</v>
      </c>
      <c r="E314" s="634">
        <v>200631</v>
      </c>
      <c r="F314" s="634">
        <v>665331</v>
      </c>
      <c r="G314" s="634">
        <v>0</v>
      </c>
      <c r="H314" s="634">
        <v>665331</v>
      </c>
      <c r="I314" s="634">
        <v>4447</v>
      </c>
      <c r="J314" s="634">
        <v>0</v>
      </c>
      <c r="K314" s="634">
        <v>4447</v>
      </c>
      <c r="L314" s="634">
        <v>216010</v>
      </c>
      <c r="M314" s="634">
        <v>1086419</v>
      </c>
      <c r="N314" s="634">
        <v>1086419</v>
      </c>
      <c r="O314" s="634">
        <f t="shared" si="4"/>
        <v>1086419</v>
      </c>
    </row>
    <row r="315" spans="1:15">
      <c r="A315" s="633" t="s">
        <v>309</v>
      </c>
      <c r="B315" s="633" t="s">
        <v>14</v>
      </c>
      <c r="C315" s="634">
        <v>200631</v>
      </c>
      <c r="D315" s="634">
        <v>0</v>
      </c>
      <c r="E315" s="634">
        <v>200631</v>
      </c>
      <c r="F315" s="634">
        <v>665681</v>
      </c>
      <c r="G315" s="634">
        <v>0</v>
      </c>
      <c r="H315" s="634">
        <v>665681</v>
      </c>
      <c r="I315" s="634">
        <v>4447</v>
      </c>
      <c r="J315" s="634">
        <v>0</v>
      </c>
      <c r="K315" s="634">
        <v>4447</v>
      </c>
      <c r="L315" s="634">
        <v>216010</v>
      </c>
      <c r="M315" s="634">
        <v>1086769</v>
      </c>
      <c r="N315" s="634">
        <v>1086769</v>
      </c>
      <c r="O315" s="634">
        <f t="shared" si="4"/>
        <v>1086769</v>
      </c>
    </row>
    <row r="316" spans="1:15">
      <c r="A316" s="633" t="s">
        <v>309</v>
      </c>
      <c r="B316" s="633" t="s">
        <v>15</v>
      </c>
      <c r="C316" s="634">
        <v>200631</v>
      </c>
      <c r="D316" s="634">
        <v>0</v>
      </c>
      <c r="E316" s="634">
        <v>200631</v>
      </c>
      <c r="F316" s="634">
        <v>666031</v>
      </c>
      <c r="G316" s="634">
        <v>0</v>
      </c>
      <c r="H316" s="634">
        <v>666031</v>
      </c>
      <c r="I316" s="634">
        <v>4447</v>
      </c>
      <c r="J316" s="634">
        <v>0</v>
      </c>
      <c r="K316" s="634">
        <v>4447</v>
      </c>
      <c r="L316" s="634">
        <v>216010</v>
      </c>
      <c r="M316" s="634">
        <v>1087119</v>
      </c>
      <c r="N316" s="634">
        <v>1087119</v>
      </c>
      <c r="O316" s="634">
        <f t="shared" si="4"/>
        <v>1087119</v>
      </c>
    </row>
    <row r="317" spans="1:15">
      <c r="A317" s="633" t="s">
        <v>309</v>
      </c>
      <c r="B317" s="633" t="s">
        <v>16</v>
      </c>
      <c r="C317" s="634">
        <v>200631</v>
      </c>
      <c r="D317" s="634">
        <v>0</v>
      </c>
      <c r="E317" s="634">
        <v>200631</v>
      </c>
      <c r="F317" s="634">
        <v>666382</v>
      </c>
      <c r="G317" s="634">
        <v>0</v>
      </c>
      <c r="H317" s="634">
        <v>666382</v>
      </c>
      <c r="I317" s="634">
        <v>4447</v>
      </c>
      <c r="J317" s="634">
        <v>0</v>
      </c>
      <c r="K317" s="634">
        <v>4447</v>
      </c>
      <c r="L317" s="634">
        <v>216010</v>
      </c>
      <c r="M317" s="634">
        <v>1087470</v>
      </c>
      <c r="N317" s="634">
        <v>1087470</v>
      </c>
      <c r="O317" s="634">
        <f t="shared" si="4"/>
        <v>1087470</v>
      </c>
    </row>
    <row r="318" spans="1:15">
      <c r="A318" s="633" t="s">
        <v>309</v>
      </c>
      <c r="B318" s="633" t="s">
        <v>17</v>
      </c>
      <c r="C318" s="634">
        <v>200631</v>
      </c>
      <c r="D318" s="634">
        <v>0</v>
      </c>
      <c r="E318" s="634">
        <v>200631</v>
      </c>
      <c r="F318" s="634">
        <v>666734</v>
      </c>
      <c r="G318" s="634">
        <v>0</v>
      </c>
      <c r="H318" s="634">
        <v>666734</v>
      </c>
      <c r="I318" s="634">
        <v>4447</v>
      </c>
      <c r="J318" s="634">
        <v>0</v>
      </c>
      <c r="K318" s="634">
        <v>4447</v>
      </c>
      <c r="L318" s="634">
        <v>216010</v>
      </c>
      <c r="M318" s="634">
        <v>1087822</v>
      </c>
      <c r="N318" s="634">
        <v>1087822</v>
      </c>
      <c r="O318" s="634">
        <f t="shared" si="4"/>
        <v>1087822</v>
      </c>
    </row>
    <row r="319" spans="1:15">
      <c r="A319" s="633" t="s">
        <v>309</v>
      </c>
      <c r="B319" s="586" t="s">
        <v>184</v>
      </c>
      <c r="C319" s="634">
        <v>2407572</v>
      </c>
      <c r="D319" s="634">
        <v>0</v>
      </c>
      <c r="E319" s="634">
        <v>2407572</v>
      </c>
      <c r="F319" s="634">
        <v>7977736</v>
      </c>
      <c r="G319" s="634">
        <v>0</v>
      </c>
      <c r="H319" s="634">
        <v>7977736</v>
      </c>
      <c r="I319" s="634">
        <v>53364</v>
      </c>
      <c r="J319" s="634">
        <v>0</v>
      </c>
      <c r="K319" s="634">
        <v>53364</v>
      </c>
      <c r="L319" s="634">
        <v>2592120</v>
      </c>
      <c r="M319" s="634">
        <v>13030792</v>
      </c>
      <c r="N319" s="634">
        <v>13030792</v>
      </c>
      <c r="O319" s="634">
        <f t="shared" si="4"/>
        <v>13030792</v>
      </c>
    </row>
    <row r="320" spans="1:15">
      <c r="A320" s="633" t="s">
        <v>308</v>
      </c>
      <c r="B320" s="633" t="s">
        <v>6</v>
      </c>
      <c r="C320" s="634">
        <v>200631</v>
      </c>
      <c r="D320" s="634">
        <v>0</v>
      </c>
      <c r="E320" s="634">
        <v>200631</v>
      </c>
      <c r="F320" s="634">
        <v>667086</v>
      </c>
      <c r="G320" s="634">
        <v>0</v>
      </c>
      <c r="H320" s="634">
        <v>667086</v>
      </c>
      <c r="I320" s="634">
        <v>4447</v>
      </c>
      <c r="J320" s="634">
        <v>0</v>
      </c>
      <c r="K320" s="634">
        <v>4447</v>
      </c>
      <c r="L320" s="634">
        <v>216010</v>
      </c>
      <c r="M320" s="634">
        <v>1088174</v>
      </c>
      <c r="N320" s="634">
        <v>1088174</v>
      </c>
      <c r="O320" s="634">
        <f t="shared" si="4"/>
        <v>1088174</v>
      </c>
    </row>
    <row r="321" spans="1:15">
      <c r="A321" s="633" t="s">
        <v>308</v>
      </c>
      <c r="B321" s="633" t="s">
        <v>7</v>
      </c>
      <c r="C321" s="634">
        <v>200631</v>
      </c>
      <c r="D321" s="634">
        <v>0</v>
      </c>
      <c r="E321" s="634">
        <v>200631</v>
      </c>
      <c r="F321" s="634">
        <v>667438</v>
      </c>
      <c r="G321" s="634">
        <v>0</v>
      </c>
      <c r="H321" s="634">
        <v>667438</v>
      </c>
      <c r="I321" s="634">
        <v>4447</v>
      </c>
      <c r="J321" s="634">
        <v>0</v>
      </c>
      <c r="K321" s="634">
        <v>4447</v>
      </c>
      <c r="L321" s="634">
        <v>216010</v>
      </c>
      <c r="M321" s="634">
        <v>1088526</v>
      </c>
      <c r="N321" s="634">
        <v>1088526</v>
      </c>
      <c r="O321" s="634">
        <f t="shared" si="4"/>
        <v>1088526</v>
      </c>
    </row>
    <row r="322" spans="1:15">
      <c r="A322" s="633" t="s">
        <v>308</v>
      </c>
      <c r="B322" s="633" t="s">
        <v>8</v>
      </c>
      <c r="C322" s="634">
        <v>200631</v>
      </c>
      <c r="D322" s="634">
        <v>0</v>
      </c>
      <c r="E322" s="634">
        <v>200631</v>
      </c>
      <c r="F322" s="634">
        <v>667791</v>
      </c>
      <c r="G322" s="634">
        <v>0</v>
      </c>
      <c r="H322" s="634">
        <v>667791</v>
      </c>
      <c r="I322" s="634">
        <v>4447</v>
      </c>
      <c r="J322" s="634">
        <v>0</v>
      </c>
      <c r="K322" s="634">
        <v>4447</v>
      </c>
      <c r="L322" s="634">
        <v>216010</v>
      </c>
      <c r="M322" s="634">
        <v>1088879</v>
      </c>
      <c r="N322" s="634">
        <v>1088879</v>
      </c>
      <c r="O322" s="634">
        <f t="shared" si="4"/>
        <v>1088879</v>
      </c>
    </row>
    <row r="323" spans="1:15">
      <c r="A323" s="633" t="s">
        <v>308</v>
      </c>
      <c r="B323" s="633" t="s">
        <v>9</v>
      </c>
      <c r="C323" s="634">
        <v>200631</v>
      </c>
      <c r="D323" s="634">
        <v>0</v>
      </c>
      <c r="E323" s="634">
        <v>200631</v>
      </c>
      <c r="F323" s="634">
        <v>668145</v>
      </c>
      <c r="G323" s="634">
        <v>0</v>
      </c>
      <c r="H323" s="634">
        <v>668145</v>
      </c>
      <c r="I323" s="634">
        <v>4447</v>
      </c>
      <c r="J323" s="634">
        <v>0</v>
      </c>
      <c r="K323" s="634">
        <v>4447</v>
      </c>
      <c r="L323" s="634">
        <v>216010</v>
      </c>
      <c r="M323" s="634">
        <v>1089233</v>
      </c>
      <c r="N323" s="634">
        <v>1089233</v>
      </c>
      <c r="O323" s="634">
        <f t="shared" si="4"/>
        <v>1089233</v>
      </c>
    </row>
    <row r="324" spans="1:15">
      <c r="A324" s="633" t="s">
        <v>308</v>
      </c>
      <c r="B324" s="633" t="s">
        <v>10</v>
      </c>
      <c r="C324" s="634">
        <v>200631</v>
      </c>
      <c r="D324" s="634">
        <v>0</v>
      </c>
      <c r="E324" s="634">
        <v>200631</v>
      </c>
      <c r="F324" s="634">
        <v>668500</v>
      </c>
      <c r="G324" s="634">
        <v>0</v>
      </c>
      <c r="H324" s="634">
        <v>668500</v>
      </c>
      <c r="I324" s="634">
        <v>4447</v>
      </c>
      <c r="J324" s="634">
        <v>0</v>
      </c>
      <c r="K324" s="634">
        <v>4447</v>
      </c>
      <c r="L324" s="634">
        <v>216010</v>
      </c>
      <c r="M324" s="634">
        <v>1089588</v>
      </c>
      <c r="N324" s="634">
        <v>1089588</v>
      </c>
      <c r="O324" s="634">
        <f t="shared" si="4"/>
        <v>1089588</v>
      </c>
    </row>
    <row r="325" spans="1:15">
      <c r="A325" s="633" t="s">
        <v>308</v>
      </c>
      <c r="B325" s="633" t="s">
        <v>11</v>
      </c>
      <c r="C325" s="634">
        <v>200631</v>
      </c>
      <c r="D325" s="634">
        <v>0</v>
      </c>
      <c r="E325" s="634">
        <v>200631</v>
      </c>
      <c r="F325" s="634">
        <v>668855</v>
      </c>
      <c r="G325" s="634">
        <v>0</v>
      </c>
      <c r="H325" s="634">
        <v>668855</v>
      </c>
      <c r="I325" s="634">
        <v>4447</v>
      </c>
      <c r="J325" s="634">
        <v>0</v>
      </c>
      <c r="K325" s="634">
        <v>4447</v>
      </c>
      <c r="L325" s="634">
        <v>216010</v>
      </c>
      <c r="M325" s="634">
        <v>1089943</v>
      </c>
      <c r="N325" s="634">
        <v>1089943</v>
      </c>
      <c r="O325" s="634">
        <f t="shared" si="4"/>
        <v>1089943</v>
      </c>
    </row>
    <row r="326" spans="1:15">
      <c r="A326" s="633" t="s">
        <v>308</v>
      </c>
      <c r="B326" s="633" t="s">
        <v>12</v>
      </c>
      <c r="C326" s="634">
        <v>200631</v>
      </c>
      <c r="D326" s="634">
        <v>0</v>
      </c>
      <c r="E326" s="634">
        <v>200631</v>
      </c>
      <c r="F326" s="634">
        <v>669210</v>
      </c>
      <c r="G326" s="634">
        <v>0</v>
      </c>
      <c r="H326" s="634">
        <v>669210</v>
      </c>
      <c r="I326" s="634">
        <v>4447</v>
      </c>
      <c r="J326" s="634">
        <v>0</v>
      </c>
      <c r="K326" s="634">
        <v>4447</v>
      </c>
      <c r="L326" s="634">
        <v>216010</v>
      </c>
      <c r="M326" s="634">
        <v>1090298</v>
      </c>
      <c r="N326" s="634">
        <v>1090298</v>
      </c>
      <c r="O326" s="634">
        <f t="shared" si="4"/>
        <v>1090298</v>
      </c>
    </row>
    <row r="327" spans="1:15">
      <c r="A327" s="633" t="s">
        <v>308</v>
      </c>
      <c r="B327" s="633" t="s">
        <v>13</v>
      </c>
      <c r="C327" s="634">
        <v>200631</v>
      </c>
      <c r="D327" s="634">
        <v>0</v>
      </c>
      <c r="E327" s="634">
        <v>200631</v>
      </c>
      <c r="F327" s="634">
        <v>669566</v>
      </c>
      <c r="G327" s="634">
        <v>0</v>
      </c>
      <c r="H327" s="634">
        <v>669566</v>
      </c>
      <c r="I327" s="634">
        <v>4447</v>
      </c>
      <c r="J327" s="634">
        <v>0</v>
      </c>
      <c r="K327" s="634">
        <v>4447</v>
      </c>
      <c r="L327" s="634">
        <v>216010</v>
      </c>
      <c r="M327" s="634">
        <v>1090654</v>
      </c>
      <c r="N327" s="634">
        <v>1090654</v>
      </c>
      <c r="O327" s="634">
        <f t="shared" si="4"/>
        <v>1090654</v>
      </c>
    </row>
    <row r="328" spans="1:15">
      <c r="A328" s="633" t="s">
        <v>308</v>
      </c>
      <c r="B328" s="633" t="s">
        <v>14</v>
      </c>
      <c r="C328" s="634">
        <v>200631</v>
      </c>
      <c r="D328" s="634">
        <v>0</v>
      </c>
      <c r="E328" s="634">
        <v>200631</v>
      </c>
      <c r="F328" s="634">
        <v>669923</v>
      </c>
      <c r="G328" s="634">
        <v>0</v>
      </c>
      <c r="H328" s="634">
        <v>669923</v>
      </c>
      <c r="I328" s="634">
        <v>4447</v>
      </c>
      <c r="J328" s="634">
        <v>0</v>
      </c>
      <c r="K328" s="634">
        <v>4447</v>
      </c>
      <c r="L328" s="634">
        <v>216010</v>
      </c>
      <c r="M328" s="634">
        <v>1091011</v>
      </c>
      <c r="N328" s="634">
        <v>1091011</v>
      </c>
      <c r="O328" s="634">
        <f t="shared" si="4"/>
        <v>1091011</v>
      </c>
    </row>
    <row r="329" spans="1:15">
      <c r="A329" s="633" t="s">
        <v>308</v>
      </c>
      <c r="B329" s="633" t="s">
        <v>15</v>
      </c>
      <c r="C329" s="634">
        <v>200631</v>
      </c>
      <c r="D329" s="634">
        <v>0</v>
      </c>
      <c r="E329" s="634">
        <v>200631</v>
      </c>
      <c r="F329" s="634">
        <v>670280</v>
      </c>
      <c r="G329" s="634">
        <v>0</v>
      </c>
      <c r="H329" s="634">
        <v>670280</v>
      </c>
      <c r="I329" s="634">
        <v>4447</v>
      </c>
      <c r="J329" s="634">
        <v>0</v>
      </c>
      <c r="K329" s="634">
        <v>4447</v>
      </c>
      <c r="L329" s="634">
        <v>216010</v>
      </c>
      <c r="M329" s="634">
        <v>1091368</v>
      </c>
      <c r="N329" s="634">
        <v>1091368</v>
      </c>
      <c r="O329" s="634">
        <f t="shared" ref="O329:O345" si="5">E329+H329+K329+L329</f>
        <v>1091368</v>
      </c>
    </row>
    <row r="330" spans="1:15">
      <c r="A330" s="633" t="s">
        <v>308</v>
      </c>
      <c r="B330" s="633" t="s">
        <v>16</v>
      </c>
      <c r="C330" s="634">
        <v>200631</v>
      </c>
      <c r="D330" s="634">
        <v>0</v>
      </c>
      <c r="E330" s="634">
        <v>200631</v>
      </c>
      <c r="F330" s="634">
        <v>670638</v>
      </c>
      <c r="G330" s="634">
        <v>0</v>
      </c>
      <c r="H330" s="634">
        <v>670638</v>
      </c>
      <c r="I330" s="634">
        <v>4447</v>
      </c>
      <c r="J330" s="634">
        <v>0</v>
      </c>
      <c r="K330" s="634">
        <v>4447</v>
      </c>
      <c r="L330" s="634">
        <v>216010</v>
      </c>
      <c r="M330" s="634">
        <v>1091726</v>
      </c>
      <c r="N330" s="634">
        <v>1091726</v>
      </c>
      <c r="O330" s="634">
        <f t="shared" si="5"/>
        <v>1091726</v>
      </c>
    </row>
    <row r="331" spans="1:15">
      <c r="A331" s="633" t="s">
        <v>308</v>
      </c>
      <c r="B331" s="633" t="s">
        <v>17</v>
      </c>
      <c r="C331" s="634">
        <v>200631</v>
      </c>
      <c r="D331" s="634">
        <v>0</v>
      </c>
      <c r="E331" s="634">
        <v>200631</v>
      </c>
      <c r="F331" s="634">
        <v>670997</v>
      </c>
      <c r="G331" s="634">
        <v>0</v>
      </c>
      <c r="H331" s="634">
        <v>670997</v>
      </c>
      <c r="I331" s="634">
        <v>4447</v>
      </c>
      <c r="J331" s="634">
        <v>0</v>
      </c>
      <c r="K331" s="634">
        <v>4447</v>
      </c>
      <c r="L331" s="634">
        <v>216010</v>
      </c>
      <c r="M331" s="634">
        <v>1092085</v>
      </c>
      <c r="N331" s="634">
        <v>1092085</v>
      </c>
      <c r="O331" s="634">
        <f t="shared" si="5"/>
        <v>1092085</v>
      </c>
    </row>
    <row r="332" spans="1:15">
      <c r="A332" s="633" t="s">
        <v>308</v>
      </c>
      <c r="B332" s="586" t="s">
        <v>184</v>
      </c>
      <c r="C332" s="634">
        <v>2407572</v>
      </c>
      <c r="D332" s="634">
        <v>0</v>
      </c>
      <c r="E332" s="634">
        <v>2407572</v>
      </c>
      <c r="F332" s="634">
        <v>8028429</v>
      </c>
      <c r="G332" s="634">
        <v>0</v>
      </c>
      <c r="H332" s="634">
        <v>8028429</v>
      </c>
      <c r="I332" s="634">
        <v>53364</v>
      </c>
      <c r="J332" s="634">
        <v>0</v>
      </c>
      <c r="K332" s="634">
        <v>53364</v>
      </c>
      <c r="L332" s="634">
        <v>2592120</v>
      </c>
      <c r="M332" s="634">
        <v>13081485</v>
      </c>
      <c r="N332" s="634">
        <v>13081485</v>
      </c>
      <c r="O332" s="634">
        <f t="shared" si="5"/>
        <v>13081485</v>
      </c>
    </row>
    <row r="333" spans="1:15">
      <c r="A333" s="633" t="s">
        <v>307</v>
      </c>
      <c r="B333" s="633" t="s">
        <v>6</v>
      </c>
      <c r="C333" s="634">
        <v>200631</v>
      </c>
      <c r="D333" s="634">
        <v>0</v>
      </c>
      <c r="E333" s="634">
        <v>200631</v>
      </c>
      <c r="F333" s="634">
        <v>671356</v>
      </c>
      <c r="G333" s="634">
        <v>0</v>
      </c>
      <c r="H333" s="634">
        <v>671356</v>
      </c>
      <c r="I333" s="634">
        <v>4447</v>
      </c>
      <c r="J333" s="634">
        <v>0</v>
      </c>
      <c r="K333" s="634">
        <v>4447</v>
      </c>
      <c r="L333" s="634">
        <v>216010</v>
      </c>
      <c r="M333" s="634">
        <v>1092444</v>
      </c>
      <c r="N333" s="634">
        <v>1092444</v>
      </c>
      <c r="O333" s="634">
        <f t="shared" si="5"/>
        <v>1092444</v>
      </c>
    </row>
    <row r="334" spans="1:15">
      <c r="A334" s="633" t="s">
        <v>307</v>
      </c>
      <c r="B334" s="633" t="s">
        <v>7</v>
      </c>
      <c r="C334" s="634">
        <v>200631</v>
      </c>
      <c r="D334" s="634">
        <v>0</v>
      </c>
      <c r="E334" s="634">
        <v>200631</v>
      </c>
      <c r="F334" s="634">
        <v>671716</v>
      </c>
      <c r="G334" s="634">
        <v>0</v>
      </c>
      <c r="H334" s="634">
        <v>671716</v>
      </c>
      <c r="I334" s="634">
        <v>4447</v>
      </c>
      <c r="J334" s="634">
        <v>0</v>
      </c>
      <c r="K334" s="634">
        <v>4447</v>
      </c>
      <c r="L334" s="634">
        <v>216010</v>
      </c>
      <c r="M334" s="634">
        <v>1092804</v>
      </c>
      <c r="N334" s="634">
        <v>1092804</v>
      </c>
      <c r="O334" s="634">
        <f t="shared" si="5"/>
        <v>1092804</v>
      </c>
    </row>
    <row r="335" spans="1:15">
      <c r="A335" s="633" t="s">
        <v>307</v>
      </c>
      <c r="B335" s="633" t="s">
        <v>8</v>
      </c>
      <c r="C335" s="634">
        <v>200631</v>
      </c>
      <c r="D335" s="634">
        <v>0</v>
      </c>
      <c r="E335" s="634">
        <v>200631</v>
      </c>
      <c r="F335" s="634">
        <v>672076</v>
      </c>
      <c r="G335" s="634">
        <v>0</v>
      </c>
      <c r="H335" s="634">
        <v>672076</v>
      </c>
      <c r="I335" s="634">
        <v>4447</v>
      </c>
      <c r="J335" s="634">
        <v>0</v>
      </c>
      <c r="K335" s="634">
        <v>4447</v>
      </c>
      <c r="L335" s="634">
        <v>216010</v>
      </c>
      <c r="M335" s="634">
        <v>1093164</v>
      </c>
      <c r="N335" s="634">
        <v>1093164</v>
      </c>
      <c r="O335" s="634">
        <f t="shared" si="5"/>
        <v>1093164</v>
      </c>
    </row>
    <row r="336" spans="1:15">
      <c r="A336" s="633" t="s">
        <v>307</v>
      </c>
      <c r="B336" s="633" t="s">
        <v>9</v>
      </c>
      <c r="C336" s="634">
        <v>200631</v>
      </c>
      <c r="D336" s="634">
        <v>0</v>
      </c>
      <c r="E336" s="634">
        <v>200631</v>
      </c>
      <c r="F336" s="634">
        <v>672437</v>
      </c>
      <c r="G336" s="634">
        <v>0</v>
      </c>
      <c r="H336" s="634">
        <v>672437</v>
      </c>
      <c r="I336" s="634">
        <v>4447</v>
      </c>
      <c r="J336" s="634">
        <v>0</v>
      </c>
      <c r="K336" s="634">
        <v>4447</v>
      </c>
      <c r="L336" s="634">
        <v>216010</v>
      </c>
      <c r="M336" s="634">
        <v>1093525</v>
      </c>
      <c r="N336" s="634">
        <v>1093525</v>
      </c>
      <c r="O336" s="634">
        <f t="shared" si="5"/>
        <v>1093525</v>
      </c>
    </row>
    <row r="337" spans="1:15">
      <c r="A337" s="633" t="s">
        <v>307</v>
      </c>
      <c r="B337" s="633" t="s">
        <v>10</v>
      </c>
      <c r="C337" s="634">
        <v>200631</v>
      </c>
      <c r="D337" s="634">
        <v>0</v>
      </c>
      <c r="E337" s="634">
        <v>200631</v>
      </c>
      <c r="F337" s="634">
        <v>672798</v>
      </c>
      <c r="G337" s="634">
        <v>0</v>
      </c>
      <c r="H337" s="634">
        <v>672798</v>
      </c>
      <c r="I337" s="634">
        <v>4447</v>
      </c>
      <c r="J337" s="634">
        <v>0</v>
      </c>
      <c r="K337" s="634">
        <v>4447</v>
      </c>
      <c r="L337" s="634">
        <v>216010</v>
      </c>
      <c r="M337" s="634">
        <v>1093886</v>
      </c>
      <c r="N337" s="634">
        <v>1093886</v>
      </c>
      <c r="O337" s="634">
        <f t="shared" si="5"/>
        <v>1093886</v>
      </c>
    </row>
    <row r="338" spans="1:15">
      <c r="A338" s="633" t="s">
        <v>307</v>
      </c>
      <c r="B338" s="633" t="s">
        <v>11</v>
      </c>
      <c r="C338" s="634">
        <v>200631</v>
      </c>
      <c r="D338" s="634">
        <v>0</v>
      </c>
      <c r="E338" s="634">
        <v>200631</v>
      </c>
      <c r="F338" s="634">
        <v>673160</v>
      </c>
      <c r="G338" s="634">
        <v>0</v>
      </c>
      <c r="H338" s="634">
        <v>673160</v>
      </c>
      <c r="I338" s="634">
        <v>4447</v>
      </c>
      <c r="J338" s="634">
        <v>0</v>
      </c>
      <c r="K338" s="634">
        <v>4447</v>
      </c>
      <c r="L338" s="634">
        <v>216010</v>
      </c>
      <c r="M338" s="634">
        <v>1094248</v>
      </c>
      <c r="N338" s="634">
        <v>1094248</v>
      </c>
      <c r="O338" s="634">
        <f t="shared" si="5"/>
        <v>1094248</v>
      </c>
    </row>
    <row r="339" spans="1:15">
      <c r="A339" s="633" t="s">
        <v>307</v>
      </c>
      <c r="B339" s="633" t="s">
        <v>12</v>
      </c>
      <c r="C339" s="634">
        <v>200631</v>
      </c>
      <c r="D339" s="634">
        <v>0</v>
      </c>
      <c r="E339" s="634">
        <v>200631</v>
      </c>
      <c r="F339" s="634">
        <v>673523</v>
      </c>
      <c r="G339" s="634">
        <v>0</v>
      </c>
      <c r="H339" s="634">
        <v>673523</v>
      </c>
      <c r="I339" s="634">
        <v>4447</v>
      </c>
      <c r="J339" s="634">
        <v>0</v>
      </c>
      <c r="K339" s="634">
        <v>4447</v>
      </c>
      <c r="L339" s="634">
        <v>216010</v>
      </c>
      <c r="M339" s="634">
        <v>1094611</v>
      </c>
      <c r="N339" s="634">
        <v>1094611</v>
      </c>
      <c r="O339" s="634">
        <f t="shared" si="5"/>
        <v>1094611</v>
      </c>
    </row>
    <row r="340" spans="1:15">
      <c r="A340" s="633" t="s">
        <v>307</v>
      </c>
      <c r="B340" s="633" t="s">
        <v>13</v>
      </c>
      <c r="C340" s="634">
        <v>200631</v>
      </c>
      <c r="D340" s="634">
        <v>0</v>
      </c>
      <c r="E340" s="634">
        <v>200631</v>
      </c>
      <c r="F340" s="634">
        <v>673887</v>
      </c>
      <c r="G340" s="634">
        <v>0</v>
      </c>
      <c r="H340" s="634">
        <v>673887</v>
      </c>
      <c r="I340" s="634">
        <v>4447</v>
      </c>
      <c r="J340" s="634">
        <v>0</v>
      </c>
      <c r="K340" s="634">
        <v>4447</v>
      </c>
      <c r="L340" s="634">
        <v>216010</v>
      </c>
      <c r="M340" s="634">
        <v>1094975</v>
      </c>
      <c r="N340" s="634">
        <v>1094975</v>
      </c>
      <c r="O340" s="634">
        <f t="shared" si="5"/>
        <v>1094975</v>
      </c>
    </row>
    <row r="341" spans="1:15">
      <c r="A341" s="633" t="s">
        <v>307</v>
      </c>
      <c r="B341" s="633" t="s">
        <v>14</v>
      </c>
      <c r="C341" s="634">
        <v>200631</v>
      </c>
      <c r="D341" s="634">
        <v>0</v>
      </c>
      <c r="E341" s="634">
        <v>200631</v>
      </c>
      <c r="F341" s="634">
        <v>674250</v>
      </c>
      <c r="G341" s="634">
        <v>0</v>
      </c>
      <c r="H341" s="634">
        <v>674250</v>
      </c>
      <c r="I341" s="634">
        <v>4447</v>
      </c>
      <c r="J341" s="634">
        <v>0</v>
      </c>
      <c r="K341" s="634">
        <v>4447</v>
      </c>
      <c r="L341" s="634">
        <v>216010</v>
      </c>
      <c r="M341" s="634">
        <v>1095338</v>
      </c>
      <c r="N341" s="634">
        <v>1095338</v>
      </c>
      <c r="O341" s="634">
        <f t="shared" si="5"/>
        <v>1095338</v>
      </c>
    </row>
    <row r="342" spans="1:15">
      <c r="A342" s="633" t="s">
        <v>307</v>
      </c>
      <c r="B342" s="633" t="s">
        <v>15</v>
      </c>
      <c r="C342" s="634">
        <v>200631</v>
      </c>
      <c r="D342" s="634">
        <v>0</v>
      </c>
      <c r="E342" s="634">
        <v>200631</v>
      </c>
      <c r="F342" s="634">
        <v>674615</v>
      </c>
      <c r="G342" s="634">
        <v>0</v>
      </c>
      <c r="H342" s="634">
        <v>674615</v>
      </c>
      <c r="I342" s="634">
        <v>4447</v>
      </c>
      <c r="J342" s="634">
        <v>0</v>
      </c>
      <c r="K342" s="634">
        <v>4447</v>
      </c>
      <c r="L342" s="634">
        <v>216010</v>
      </c>
      <c r="M342" s="634">
        <v>1095703</v>
      </c>
      <c r="N342" s="634">
        <v>1095703</v>
      </c>
      <c r="O342" s="634">
        <f t="shared" si="5"/>
        <v>1095703</v>
      </c>
    </row>
    <row r="343" spans="1:15">
      <c r="A343" s="633" t="s">
        <v>307</v>
      </c>
      <c r="B343" s="633" t="s">
        <v>16</v>
      </c>
      <c r="C343" s="634">
        <v>200631</v>
      </c>
      <c r="D343" s="634">
        <v>0</v>
      </c>
      <c r="E343" s="634">
        <v>200631</v>
      </c>
      <c r="F343" s="634">
        <v>674980</v>
      </c>
      <c r="G343" s="634">
        <v>0</v>
      </c>
      <c r="H343" s="634">
        <v>674980</v>
      </c>
      <c r="I343" s="634">
        <v>4447</v>
      </c>
      <c r="J343" s="634">
        <v>0</v>
      </c>
      <c r="K343" s="634">
        <v>4447</v>
      </c>
      <c r="L343" s="634">
        <v>216010</v>
      </c>
      <c r="M343" s="634">
        <v>1096068</v>
      </c>
      <c r="N343" s="634">
        <v>1096068</v>
      </c>
      <c r="O343" s="634">
        <f t="shared" si="5"/>
        <v>1096068</v>
      </c>
    </row>
    <row r="344" spans="1:15">
      <c r="A344" s="633" t="s">
        <v>307</v>
      </c>
      <c r="B344" s="633" t="s">
        <v>17</v>
      </c>
      <c r="C344" s="634">
        <v>200631</v>
      </c>
      <c r="D344" s="634">
        <v>0</v>
      </c>
      <c r="E344" s="634">
        <v>200631</v>
      </c>
      <c r="F344" s="634">
        <v>675346</v>
      </c>
      <c r="G344" s="634">
        <v>0</v>
      </c>
      <c r="H344" s="634">
        <v>675346</v>
      </c>
      <c r="I344" s="634">
        <v>4447</v>
      </c>
      <c r="J344" s="634">
        <v>0</v>
      </c>
      <c r="K344" s="634">
        <v>4447</v>
      </c>
      <c r="L344" s="634">
        <v>216010</v>
      </c>
      <c r="M344" s="634">
        <v>1096434</v>
      </c>
      <c r="N344" s="634">
        <v>1096434</v>
      </c>
      <c r="O344" s="634">
        <f t="shared" si="5"/>
        <v>1096434</v>
      </c>
    </row>
    <row r="345" spans="1:15">
      <c r="A345" s="633" t="s">
        <v>307</v>
      </c>
      <c r="B345" s="586" t="s">
        <v>184</v>
      </c>
      <c r="C345" s="634">
        <v>2407572</v>
      </c>
      <c r="D345" s="634">
        <v>0</v>
      </c>
      <c r="E345" s="634">
        <v>2407572</v>
      </c>
      <c r="F345" s="634">
        <v>8080144</v>
      </c>
      <c r="G345" s="634">
        <v>0</v>
      </c>
      <c r="H345" s="634">
        <v>8080144</v>
      </c>
      <c r="I345" s="634">
        <v>53364</v>
      </c>
      <c r="J345" s="634">
        <v>0</v>
      </c>
      <c r="K345" s="634">
        <v>53364</v>
      </c>
      <c r="L345" s="634">
        <v>2592120</v>
      </c>
      <c r="M345" s="634">
        <v>13133200</v>
      </c>
      <c r="N345" s="634">
        <v>13133200</v>
      </c>
      <c r="O345" s="634">
        <f t="shared" si="5"/>
        <v>13133200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R345"/>
  <sheetViews>
    <sheetView workbookViewId="0">
      <pane xSplit="2" ySplit="7" topLeftCell="C8" activePane="bottomRight" state="frozen"/>
      <selection pane="topRight" activeCell="C1" sqref="C1"/>
      <selection pane="bottomLeft" activeCell="A9" sqref="A9"/>
      <selection pane="bottomRight" activeCell="C8" sqref="C8"/>
    </sheetView>
  </sheetViews>
  <sheetFormatPr defaultRowHeight="15"/>
  <cols>
    <col min="1" max="2" width="8.42578125" style="631" customWidth="1"/>
    <col min="3" max="15" width="13.140625" style="631" customWidth="1"/>
    <col min="16" max="16" width="14.28515625" style="631" customWidth="1"/>
    <col min="17" max="18" width="13.5703125" style="631" customWidth="1"/>
    <col min="19" max="16384" width="9.140625" style="631"/>
  </cols>
  <sheetData>
    <row r="1" spans="1:18">
      <c r="A1" s="585" t="s">
        <v>22</v>
      </c>
      <c r="B1" s="762" t="s">
        <v>329</v>
      </c>
      <c r="E1" s="769" t="s">
        <v>375</v>
      </c>
      <c r="F1" s="770"/>
      <c r="G1" s="770"/>
      <c r="H1" s="770"/>
    </row>
    <row r="2" spans="1:18">
      <c r="A2" s="585" t="s">
        <v>204</v>
      </c>
      <c r="B2" s="762" t="s">
        <v>206</v>
      </c>
      <c r="E2" s="770"/>
      <c r="F2" s="770"/>
      <c r="G2" s="770"/>
      <c r="H2" s="770"/>
    </row>
    <row r="3" spans="1:18">
      <c r="A3" s="585" t="s">
        <v>218</v>
      </c>
      <c r="B3" s="762" t="s">
        <v>304</v>
      </c>
      <c r="E3" s="770"/>
      <c r="F3" s="770"/>
      <c r="G3" s="770"/>
      <c r="H3" s="770"/>
    </row>
    <row r="4" spans="1:18">
      <c r="A4" s="585" t="s">
        <v>205</v>
      </c>
      <c r="B4" s="762" t="s">
        <v>167</v>
      </c>
    </row>
    <row r="5" spans="1:18">
      <c r="M5" s="635"/>
      <c r="N5" s="635"/>
      <c r="O5" s="635"/>
      <c r="P5" s="635"/>
      <c r="Q5" s="635"/>
      <c r="R5" s="635"/>
    </row>
    <row r="6" spans="1:18">
      <c r="C6" s="585" t="s">
        <v>26</v>
      </c>
      <c r="D6" s="585" t="s">
        <v>26</v>
      </c>
      <c r="E6" s="585" t="s">
        <v>26</v>
      </c>
      <c r="F6" s="585" t="s">
        <v>1</v>
      </c>
      <c r="G6" s="585" t="s">
        <v>1</v>
      </c>
      <c r="H6" s="585" t="s">
        <v>1</v>
      </c>
      <c r="I6" s="585" t="s">
        <v>2</v>
      </c>
      <c r="J6" s="585" t="s">
        <v>2</v>
      </c>
      <c r="K6" s="585" t="s">
        <v>2</v>
      </c>
      <c r="L6" s="585" t="s">
        <v>174</v>
      </c>
      <c r="M6" s="636" t="s">
        <v>76</v>
      </c>
      <c r="N6" s="636" t="s">
        <v>175</v>
      </c>
      <c r="O6" s="636" t="s">
        <v>64</v>
      </c>
      <c r="P6" s="636" t="s">
        <v>176</v>
      </c>
      <c r="Q6" s="636" t="s">
        <v>34</v>
      </c>
      <c r="R6" s="636" t="s">
        <v>34</v>
      </c>
    </row>
    <row r="7" spans="1:18">
      <c r="C7" s="585" t="s">
        <v>219</v>
      </c>
      <c r="D7" s="585" t="s">
        <v>330</v>
      </c>
      <c r="E7" s="585" t="s">
        <v>223</v>
      </c>
      <c r="F7" s="585" t="s">
        <v>219</v>
      </c>
      <c r="G7" s="585" t="s">
        <v>330</v>
      </c>
      <c r="H7" s="585" t="s">
        <v>223</v>
      </c>
      <c r="I7" s="585" t="s">
        <v>219</v>
      </c>
      <c r="J7" s="585" t="s">
        <v>330</v>
      </c>
      <c r="K7" s="585" t="s">
        <v>223</v>
      </c>
      <c r="L7" s="585" t="s">
        <v>223</v>
      </c>
      <c r="M7" s="636" t="s">
        <v>223</v>
      </c>
      <c r="N7" s="636" t="s">
        <v>223</v>
      </c>
      <c r="O7" s="636" t="s">
        <v>223</v>
      </c>
      <c r="P7" s="636" t="s">
        <v>223</v>
      </c>
      <c r="Q7" s="636" t="s">
        <v>219</v>
      </c>
      <c r="R7" s="636" t="s">
        <v>223</v>
      </c>
    </row>
    <row r="8" spans="1:18">
      <c r="A8" s="633" t="s">
        <v>49</v>
      </c>
      <c r="B8" s="633" t="s">
        <v>6</v>
      </c>
      <c r="C8" s="763">
        <v>24658375</v>
      </c>
      <c r="D8" s="763">
        <v>-955625</v>
      </c>
      <c r="E8" s="763">
        <v>23702750</v>
      </c>
      <c r="F8" s="763">
        <v>11238455</v>
      </c>
      <c r="G8" s="763">
        <v>-1319236</v>
      </c>
      <c r="H8" s="763">
        <v>9919219</v>
      </c>
      <c r="I8" s="763">
        <v>2313042</v>
      </c>
      <c r="J8" s="763">
        <v>-111360</v>
      </c>
      <c r="K8" s="763">
        <v>2201682</v>
      </c>
      <c r="L8" s="763">
        <v>218306</v>
      </c>
      <c r="M8" s="763">
        <v>0</v>
      </c>
      <c r="N8" s="763">
        <v>0</v>
      </c>
      <c r="O8" s="763">
        <v>0</v>
      </c>
      <c r="P8" s="763">
        <v>36041957</v>
      </c>
      <c r="Q8" s="763">
        <v>38428178</v>
      </c>
      <c r="R8" s="763">
        <v>36041957</v>
      </c>
    </row>
    <row r="9" spans="1:18">
      <c r="A9" s="633" t="s">
        <v>49</v>
      </c>
      <c r="B9" s="633" t="s">
        <v>7</v>
      </c>
      <c r="C9" s="763">
        <v>22512356</v>
      </c>
      <c r="D9" s="763">
        <v>-3312903</v>
      </c>
      <c r="E9" s="763">
        <v>19199453</v>
      </c>
      <c r="F9" s="763">
        <v>11083678</v>
      </c>
      <c r="G9" s="763">
        <v>-1389524</v>
      </c>
      <c r="H9" s="763">
        <v>9694154</v>
      </c>
      <c r="I9" s="763">
        <v>2467054</v>
      </c>
      <c r="J9" s="763">
        <v>-87463</v>
      </c>
      <c r="K9" s="763">
        <v>2379591</v>
      </c>
      <c r="L9" s="763">
        <v>217885</v>
      </c>
      <c r="M9" s="763">
        <v>0</v>
      </c>
      <c r="N9" s="763">
        <v>0</v>
      </c>
      <c r="O9" s="763">
        <v>0</v>
      </c>
      <c r="P9" s="763">
        <v>31491083</v>
      </c>
      <c r="Q9" s="763">
        <v>36280973</v>
      </c>
      <c r="R9" s="763">
        <v>31491083</v>
      </c>
    </row>
    <row r="10" spans="1:18">
      <c r="A10" s="633" t="s">
        <v>49</v>
      </c>
      <c r="B10" s="633" t="s">
        <v>8</v>
      </c>
      <c r="C10" s="763">
        <v>16674746</v>
      </c>
      <c r="D10" s="763">
        <v>-899116</v>
      </c>
      <c r="E10" s="763">
        <v>15775630</v>
      </c>
      <c r="F10" s="763">
        <v>10096960</v>
      </c>
      <c r="G10" s="763">
        <v>387480</v>
      </c>
      <c r="H10" s="763">
        <v>10484440</v>
      </c>
      <c r="I10" s="763">
        <v>2286230</v>
      </c>
      <c r="J10" s="763">
        <v>280521</v>
      </c>
      <c r="K10" s="763">
        <v>2566751</v>
      </c>
      <c r="L10" s="763">
        <v>215000</v>
      </c>
      <c r="M10" s="763">
        <v>0</v>
      </c>
      <c r="N10" s="763">
        <v>0</v>
      </c>
      <c r="O10" s="763">
        <v>0</v>
      </c>
      <c r="P10" s="763">
        <v>29041821</v>
      </c>
      <c r="Q10" s="763">
        <v>29272936</v>
      </c>
      <c r="R10" s="763">
        <v>29041821</v>
      </c>
    </row>
    <row r="11" spans="1:18">
      <c r="A11" s="633" t="s">
        <v>49</v>
      </c>
      <c r="B11" s="633" t="s">
        <v>9</v>
      </c>
      <c r="C11" s="763">
        <v>16855561</v>
      </c>
      <c r="D11" s="763">
        <v>1485996</v>
      </c>
      <c r="E11" s="763">
        <v>18341557</v>
      </c>
      <c r="F11" s="763">
        <v>10498727</v>
      </c>
      <c r="G11" s="763">
        <v>1280187</v>
      </c>
      <c r="H11" s="763">
        <v>11778914</v>
      </c>
      <c r="I11" s="763">
        <v>2581171</v>
      </c>
      <c r="J11" s="763">
        <v>259600</v>
      </c>
      <c r="K11" s="763">
        <v>2840771</v>
      </c>
      <c r="L11" s="763">
        <v>218036</v>
      </c>
      <c r="M11" s="763">
        <v>0</v>
      </c>
      <c r="N11" s="763">
        <v>0</v>
      </c>
      <c r="O11" s="763">
        <v>0</v>
      </c>
      <c r="P11" s="763">
        <v>33179278</v>
      </c>
      <c r="Q11" s="763">
        <v>30153495</v>
      </c>
      <c r="R11" s="763">
        <v>33179278</v>
      </c>
    </row>
    <row r="12" spans="1:18">
      <c r="A12" s="633" t="s">
        <v>49</v>
      </c>
      <c r="B12" s="633" t="s">
        <v>10</v>
      </c>
      <c r="C12" s="763">
        <v>19175638</v>
      </c>
      <c r="D12" s="763">
        <v>1137425</v>
      </c>
      <c r="E12" s="763">
        <v>20313063</v>
      </c>
      <c r="F12" s="763">
        <v>11109103</v>
      </c>
      <c r="G12" s="763">
        <v>250840</v>
      </c>
      <c r="H12" s="763">
        <v>11359943</v>
      </c>
      <c r="I12" s="763">
        <v>2754273</v>
      </c>
      <c r="J12" s="763">
        <v>57538</v>
      </c>
      <c r="K12" s="763">
        <v>2811811</v>
      </c>
      <c r="L12" s="763">
        <v>195348</v>
      </c>
      <c r="M12" s="763">
        <v>0</v>
      </c>
      <c r="N12" s="763">
        <v>0</v>
      </c>
      <c r="O12" s="763">
        <v>0</v>
      </c>
      <c r="P12" s="763">
        <v>34680165</v>
      </c>
      <c r="Q12" s="763">
        <v>33234362</v>
      </c>
      <c r="R12" s="763">
        <v>34680165</v>
      </c>
    </row>
    <row r="13" spans="1:18">
      <c r="A13" s="633" t="s">
        <v>49</v>
      </c>
      <c r="B13" s="633" t="s">
        <v>11</v>
      </c>
      <c r="C13" s="763">
        <v>24002412</v>
      </c>
      <c r="D13" s="763">
        <v>2704198</v>
      </c>
      <c r="E13" s="763">
        <v>26706610</v>
      </c>
      <c r="F13" s="763">
        <v>12216364</v>
      </c>
      <c r="G13" s="763">
        <v>334968</v>
      </c>
      <c r="H13" s="763">
        <v>12551332</v>
      </c>
      <c r="I13" s="763">
        <v>3857588</v>
      </c>
      <c r="J13" s="763">
        <v>10789</v>
      </c>
      <c r="K13" s="763">
        <v>3868377</v>
      </c>
      <c r="L13" s="763">
        <v>217024</v>
      </c>
      <c r="M13" s="763">
        <v>0</v>
      </c>
      <c r="N13" s="763">
        <v>0</v>
      </c>
      <c r="O13" s="763">
        <v>0</v>
      </c>
      <c r="P13" s="763">
        <v>43343343</v>
      </c>
      <c r="Q13" s="763">
        <v>40293388</v>
      </c>
      <c r="R13" s="763">
        <v>43343343</v>
      </c>
    </row>
    <row r="14" spans="1:18">
      <c r="A14" s="633" t="s">
        <v>49</v>
      </c>
      <c r="B14" s="633" t="s">
        <v>12</v>
      </c>
      <c r="C14" s="763">
        <v>27330624</v>
      </c>
      <c r="D14" s="763">
        <v>-391949</v>
      </c>
      <c r="E14" s="763">
        <v>26938675</v>
      </c>
      <c r="F14" s="763">
        <v>12655342</v>
      </c>
      <c r="G14" s="763">
        <v>-300447</v>
      </c>
      <c r="H14" s="763">
        <v>12354895</v>
      </c>
      <c r="I14" s="763">
        <v>3927469</v>
      </c>
      <c r="J14" s="763">
        <v>-73176</v>
      </c>
      <c r="K14" s="763">
        <v>3854293</v>
      </c>
      <c r="L14" s="763">
        <v>217024</v>
      </c>
      <c r="M14" s="763">
        <v>0</v>
      </c>
      <c r="N14" s="763">
        <v>0</v>
      </c>
      <c r="O14" s="763">
        <v>0</v>
      </c>
      <c r="P14" s="763">
        <v>43364887</v>
      </c>
      <c r="Q14" s="763">
        <v>44130459</v>
      </c>
      <c r="R14" s="763">
        <v>43364887</v>
      </c>
    </row>
    <row r="15" spans="1:18">
      <c r="A15" s="633" t="s">
        <v>49</v>
      </c>
      <c r="B15" s="633" t="s">
        <v>13</v>
      </c>
      <c r="C15" s="763">
        <v>27951014</v>
      </c>
      <c r="D15" s="763">
        <v>-548242</v>
      </c>
      <c r="E15" s="763">
        <v>27402772</v>
      </c>
      <c r="F15" s="763">
        <v>12891259</v>
      </c>
      <c r="G15" s="763">
        <v>-150953</v>
      </c>
      <c r="H15" s="763">
        <v>12740306</v>
      </c>
      <c r="I15" s="763">
        <v>3749496</v>
      </c>
      <c r="J15" s="763">
        <v>20918</v>
      </c>
      <c r="K15" s="763">
        <v>3770414</v>
      </c>
      <c r="L15" s="763">
        <v>217024</v>
      </c>
      <c r="M15" s="763">
        <v>0</v>
      </c>
      <c r="N15" s="763">
        <v>0</v>
      </c>
      <c r="O15" s="763">
        <v>0</v>
      </c>
      <c r="P15" s="763">
        <v>44130516</v>
      </c>
      <c r="Q15" s="763">
        <v>44808793</v>
      </c>
      <c r="R15" s="763">
        <v>44130516</v>
      </c>
    </row>
    <row r="16" spans="1:18">
      <c r="A16" s="633" t="s">
        <v>49</v>
      </c>
      <c r="B16" s="633" t="s">
        <v>14</v>
      </c>
      <c r="C16" s="763">
        <v>26010439</v>
      </c>
      <c r="D16" s="763">
        <v>-1966725</v>
      </c>
      <c r="E16" s="763">
        <v>24043714</v>
      </c>
      <c r="F16" s="763">
        <v>12696024</v>
      </c>
      <c r="G16" s="763">
        <v>-462203</v>
      </c>
      <c r="H16" s="763">
        <v>12233821</v>
      </c>
      <c r="I16" s="763">
        <v>3986610</v>
      </c>
      <c r="J16" s="763">
        <v>-57766</v>
      </c>
      <c r="K16" s="763">
        <v>3928844</v>
      </c>
      <c r="L16" s="763">
        <v>216010</v>
      </c>
      <c r="M16" s="763">
        <v>0</v>
      </c>
      <c r="N16" s="763">
        <v>0</v>
      </c>
      <c r="O16" s="763">
        <v>0</v>
      </c>
      <c r="P16" s="763">
        <v>40422389</v>
      </c>
      <c r="Q16" s="763">
        <v>42909083</v>
      </c>
      <c r="R16" s="763">
        <v>40422389</v>
      </c>
    </row>
    <row r="17" spans="1:18">
      <c r="A17" s="633" t="s">
        <v>49</v>
      </c>
      <c r="B17" s="633" t="s">
        <v>15</v>
      </c>
      <c r="C17" s="763">
        <v>21266082</v>
      </c>
      <c r="D17" s="763">
        <v>-1841793</v>
      </c>
      <c r="E17" s="763">
        <v>19424289</v>
      </c>
      <c r="F17" s="763">
        <v>11766158</v>
      </c>
      <c r="G17" s="763">
        <v>-319272</v>
      </c>
      <c r="H17" s="763">
        <v>11446886</v>
      </c>
      <c r="I17" s="763">
        <v>3039694</v>
      </c>
      <c r="J17" s="763">
        <v>-48658</v>
      </c>
      <c r="K17" s="763">
        <v>2991036</v>
      </c>
      <c r="L17" s="763">
        <v>216010</v>
      </c>
      <c r="M17" s="763">
        <v>0</v>
      </c>
      <c r="N17" s="763">
        <v>0</v>
      </c>
      <c r="O17" s="763">
        <v>0</v>
      </c>
      <c r="P17" s="763">
        <v>34078221</v>
      </c>
      <c r="Q17" s="763">
        <v>36287944</v>
      </c>
      <c r="R17" s="763">
        <v>34078221</v>
      </c>
    </row>
    <row r="18" spans="1:18">
      <c r="A18" s="633" t="s">
        <v>49</v>
      </c>
      <c r="B18" s="633" t="s">
        <v>16</v>
      </c>
      <c r="C18" s="763">
        <v>17455809</v>
      </c>
      <c r="D18" s="763">
        <v>-1030670</v>
      </c>
      <c r="E18" s="763">
        <v>16425139</v>
      </c>
      <c r="F18" s="763">
        <v>10736502</v>
      </c>
      <c r="G18" s="763">
        <v>277701</v>
      </c>
      <c r="H18" s="763">
        <v>11014203</v>
      </c>
      <c r="I18" s="763">
        <v>2696322</v>
      </c>
      <c r="J18" s="763">
        <v>31732</v>
      </c>
      <c r="K18" s="763">
        <v>2728054</v>
      </c>
      <c r="L18" s="763">
        <v>216010</v>
      </c>
      <c r="M18" s="763">
        <v>0</v>
      </c>
      <c r="N18" s="763">
        <v>0</v>
      </c>
      <c r="O18" s="763">
        <v>0</v>
      </c>
      <c r="P18" s="763">
        <v>30383406</v>
      </c>
      <c r="Q18" s="763">
        <v>31104643</v>
      </c>
      <c r="R18" s="763">
        <v>30383406</v>
      </c>
    </row>
    <row r="19" spans="1:18">
      <c r="A19" s="633" t="s">
        <v>49</v>
      </c>
      <c r="B19" s="633" t="s">
        <v>17</v>
      </c>
      <c r="C19" s="763">
        <v>19187742</v>
      </c>
      <c r="D19" s="763">
        <v>2033192</v>
      </c>
      <c r="E19" s="763">
        <v>21220934</v>
      </c>
      <c r="F19" s="763">
        <v>10483584</v>
      </c>
      <c r="G19" s="763">
        <v>132550</v>
      </c>
      <c r="H19" s="763">
        <v>10616134</v>
      </c>
      <c r="I19" s="763">
        <v>2676388</v>
      </c>
      <c r="J19" s="763">
        <v>17110</v>
      </c>
      <c r="K19" s="763">
        <v>2693498</v>
      </c>
      <c r="L19" s="763">
        <v>216010</v>
      </c>
      <c r="M19" s="763">
        <v>0</v>
      </c>
      <c r="N19" s="763">
        <v>0</v>
      </c>
      <c r="O19" s="763">
        <v>0</v>
      </c>
      <c r="P19" s="763">
        <v>34746576</v>
      </c>
      <c r="Q19" s="763">
        <v>32563724</v>
      </c>
      <c r="R19" s="763">
        <v>34746576</v>
      </c>
    </row>
    <row r="20" spans="1:18">
      <c r="A20" s="633" t="s">
        <v>49</v>
      </c>
      <c r="B20" s="586" t="s">
        <v>184</v>
      </c>
      <c r="C20" s="763">
        <v>263080798</v>
      </c>
      <c r="D20" s="763">
        <v>-3586212</v>
      </c>
      <c r="E20" s="763">
        <v>259494586</v>
      </c>
      <c r="F20" s="763">
        <v>137472156</v>
      </c>
      <c r="G20" s="763">
        <v>-1277909</v>
      </c>
      <c r="H20" s="763">
        <v>136194247</v>
      </c>
      <c r="I20" s="763">
        <v>36335337</v>
      </c>
      <c r="J20" s="763">
        <v>299785</v>
      </c>
      <c r="K20" s="763">
        <v>36635122</v>
      </c>
      <c r="L20" s="763">
        <v>2579687</v>
      </c>
      <c r="M20" s="763">
        <v>0</v>
      </c>
      <c r="N20" s="763">
        <v>0</v>
      </c>
      <c r="O20" s="763">
        <v>0</v>
      </c>
      <c r="P20" s="763">
        <v>434903642</v>
      </c>
      <c r="Q20" s="763">
        <v>439467978</v>
      </c>
      <c r="R20" s="763">
        <v>434903642</v>
      </c>
    </row>
    <row r="21" spans="1:18">
      <c r="A21" s="633" t="s">
        <v>50</v>
      </c>
      <c r="B21" s="633" t="s">
        <v>6</v>
      </c>
      <c r="C21" s="763">
        <v>24304667</v>
      </c>
      <c r="D21" s="763">
        <v>401256</v>
      </c>
      <c r="E21" s="763">
        <v>24705923</v>
      </c>
      <c r="F21" s="763">
        <v>11801476</v>
      </c>
      <c r="G21" s="763">
        <v>-321887</v>
      </c>
      <c r="H21" s="763">
        <v>11479589</v>
      </c>
      <c r="I21" s="763">
        <v>2538801</v>
      </c>
      <c r="J21" s="763">
        <v>-50547</v>
      </c>
      <c r="K21" s="763">
        <v>2488254</v>
      </c>
      <c r="L21" s="763">
        <v>235196</v>
      </c>
      <c r="M21" s="763">
        <v>0</v>
      </c>
      <c r="N21" s="763">
        <v>0</v>
      </c>
      <c r="O21" s="763">
        <v>0</v>
      </c>
      <c r="P21" s="763">
        <v>38908962</v>
      </c>
      <c r="Q21" s="763">
        <v>38880140</v>
      </c>
      <c r="R21" s="763">
        <v>38908962</v>
      </c>
    </row>
    <row r="22" spans="1:18">
      <c r="A22" s="633" t="s">
        <v>50</v>
      </c>
      <c r="B22" s="633" t="s">
        <v>7</v>
      </c>
      <c r="C22" s="763">
        <v>21964658</v>
      </c>
      <c r="D22" s="763">
        <v>-1431493</v>
      </c>
      <c r="E22" s="763">
        <v>20533165</v>
      </c>
      <c r="F22" s="763">
        <v>11394766</v>
      </c>
      <c r="G22" s="763">
        <v>-571753</v>
      </c>
      <c r="H22" s="763">
        <v>10823013</v>
      </c>
      <c r="I22" s="763">
        <v>2485996</v>
      </c>
      <c r="J22" s="763">
        <v>-41677</v>
      </c>
      <c r="K22" s="763">
        <v>2444319</v>
      </c>
      <c r="L22" s="763">
        <v>235196</v>
      </c>
      <c r="M22" s="763">
        <v>0</v>
      </c>
      <c r="N22" s="763">
        <v>0</v>
      </c>
      <c r="O22" s="763">
        <v>0</v>
      </c>
      <c r="P22" s="763">
        <v>34035693</v>
      </c>
      <c r="Q22" s="763">
        <v>36080616</v>
      </c>
      <c r="R22" s="763">
        <v>34035693</v>
      </c>
    </row>
    <row r="23" spans="1:18">
      <c r="A23" s="633" t="s">
        <v>50</v>
      </c>
      <c r="B23" s="633" t="s">
        <v>8</v>
      </c>
      <c r="C23" s="763">
        <v>18869136</v>
      </c>
      <c r="D23" s="763">
        <v>1054338</v>
      </c>
      <c r="E23" s="763">
        <v>19923474</v>
      </c>
      <c r="F23" s="763">
        <v>10927707</v>
      </c>
      <c r="G23" s="763">
        <v>-73454</v>
      </c>
      <c r="H23" s="763">
        <v>10854253</v>
      </c>
      <c r="I23" s="763">
        <v>2695675</v>
      </c>
      <c r="J23" s="763">
        <v>22230</v>
      </c>
      <c r="K23" s="763">
        <v>2717905</v>
      </c>
      <c r="L23" s="763">
        <v>235196</v>
      </c>
      <c r="M23" s="763">
        <v>0</v>
      </c>
      <c r="N23" s="763">
        <v>0</v>
      </c>
      <c r="O23" s="763">
        <v>0</v>
      </c>
      <c r="P23" s="763">
        <v>33730828</v>
      </c>
      <c r="Q23" s="763">
        <v>32727714</v>
      </c>
      <c r="R23" s="763">
        <v>33730828</v>
      </c>
    </row>
    <row r="24" spans="1:18">
      <c r="A24" s="633" t="s">
        <v>50</v>
      </c>
      <c r="B24" s="633" t="s">
        <v>9</v>
      </c>
      <c r="C24" s="763">
        <v>19683874</v>
      </c>
      <c r="D24" s="763">
        <v>-214301</v>
      </c>
      <c r="E24" s="763">
        <v>19469573</v>
      </c>
      <c r="F24" s="763">
        <v>11582602</v>
      </c>
      <c r="G24" s="763">
        <v>421161</v>
      </c>
      <c r="H24" s="763">
        <v>12003763</v>
      </c>
      <c r="I24" s="763">
        <v>2722132</v>
      </c>
      <c r="J24" s="763">
        <v>42174</v>
      </c>
      <c r="K24" s="763">
        <v>2764306</v>
      </c>
      <c r="L24" s="763">
        <v>257552</v>
      </c>
      <c r="M24" s="763">
        <v>0</v>
      </c>
      <c r="N24" s="763">
        <v>0</v>
      </c>
      <c r="O24" s="763">
        <v>0</v>
      </c>
      <c r="P24" s="763">
        <v>34495194</v>
      </c>
      <c r="Q24" s="763">
        <v>34246160</v>
      </c>
      <c r="R24" s="763">
        <v>34495194</v>
      </c>
    </row>
    <row r="25" spans="1:18">
      <c r="A25" s="633" t="s">
        <v>50</v>
      </c>
      <c r="B25" s="633" t="s">
        <v>10</v>
      </c>
      <c r="C25" s="763">
        <v>21130963</v>
      </c>
      <c r="D25" s="763">
        <v>2956023</v>
      </c>
      <c r="E25" s="763">
        <v>24086986</v>
      </c>
      <c r="F25" s="763">
        <v>12117836</v>
      </c>
      <c r="G25" s="763">
        <v>1548771</v>
      </c>
      <c r="H25" s="763">
        <v>13666607</v>
      </c>
      <c r="I25" s="763">
        <v>2791962</v>
      </c>
      <c r="J25" s="763">
        <v>155789</v>
      </c>
      <c r="K25" s="763">
        <v>2947751</v>
      </c>
      <c r="L25" s="763">
        <v>257552</v>
      </c>
      <c r="M25" s="763">
        <v>0</v>
      </c>
      <c r="N25" s="763">
        <v>0</v>
      </c>
      <c r="O25" s="763">
        <v>0</v>
      </c>
      <c r="P25" s="763">
        <v>40958896</v>
      </c>
      <c r="Q25" s="763">
        <v>36298313</v>
      </c>
      <c r="R25" s="763">
        <v>40958896</v>
      </c>
    </row>
    <row r="26" spans="1:18">
      <c r="A26" s="633" t="s">
        <v>50</v>
      </c>
      <c r="B26" s="633" t="s">
        <v>11</v>
      </c>
      <c r="C26" s="763">
        <v>28211106</v>
      </c>
      <c r="D26" s="763">
        <v>1712971</v>
      </c>
      <c r="E26" s="763">
        <v>29924077</v>
      </c>
      <c r="F26" s="763">
        <v>14157190</v>
      </c>
      <c r="G26" s="763">
        <v>222578</v>
      </c>
      <c r="H26" s="763">
        <v>14379768</v>
      </c>
      <c r="I26" s="763">
        <v>4076482</v>
      </c>
      <c r="J26" s="763">
        <v>15010</v>
      </c>
      <c r="K26" s="763">
        <v>4091492</v>
      </c>
      <c r="L26" s="763">
        <v>257552</v>
      </c>
      <c r="M26" s="763">
        <v>0</v>
      </c>
      <c r="N26" s="763">
        <v>0</v>
      </c>
      <c r="O26" s="763">
        <v>0</v>
      </c>
      <c r="P26" s="763">
        <v>48652889</v>
      </c>
      <c r="Q26" s="763">
        <v>46702330</v>
      </c>
      <c r="R26" s="763">
        <v>48652889</v>
      </c>
    </row>
    <row r="27" spans="1:18">
      <c r="A27" s="633" t="s">
        <v>50</v>
      </c>
      <c r="B27" s="633" t="s">
        <v>12</v>
      </c>
      <c r="C27" s="763">
        <v>31599503</v>
      </c>
      <c r="D27" s="763">
        <v>1045559</v>
      </c>
      <c r="E27" s="763">
        <v>32645062</v>
      </c>
      <c r="F27" s="763">
        <v>14434708</v>
      </c>
      <c r="G27" s="763">
        <v>-231577</v>
      </c>
      <c r="H27" s="763">
        <v>14203131</v>
      </c>
      <c r="I27" s="763">
        <v>4382443</v>
      </c>
      <c r="J27" s="763">
        <v>-24741</v>
      </c>
      <c r="K27" s="763">
        <v>4357702</v>
      </c>
      <c r="L27" s="763">
        <v>257552</v>
      </c>
      <c r="M27" s="763">
        <v>0</v>
      </c>
      <c r="N27" s="763">
        <v>0</v>
      </c>
      <c r="O27" s="763">
        <v>0</v>
      </c>
      <c r="P27" s="763">
        <v>51463447</v>
      </c>
      <c r="Q27" s="763">
        <v>50674206</v>
      </c>
      <c r="R27" s="763">
        <v>51463447</v>
      </c>
    </row>
    <row r="28" spans="1:18">
      <c r="A28" s="633" t="s">
        <v>50</v>
      </c>
      <c r="B28" s="633" t="s">
        <v>13</v>
      </c>
      <c r="C28" s="763">
        <v>31437094</v>
      </c>
      <c r="D28" s="763">
        <v>-634170</v>
      </c>
      <c r="E28" s="763">
        <v>30802924</v>
      </c>
      <c r="F28" s="763">
        <v>14266843</v>
      </c>
      <c r="G28" s="763">
        <v>-181172</v>
      </c>
      <c r="H28" s="763">
        <v>14085671</v>
      </c>
      <c r="I28" s="763">
        <v>3954851</v>
      </c>
      <c r="J28" s="763">
        <v>4893</v>
      </c>
      <c r="K28" s="763">
        <v>3959744</v>
      </c>
      <c r="L28" s="763">
        <v>257552</v>
      </c>
      <c r="M28" s="763">
        <v>0</v>
      </c>
      <c r="N28" s="763">
        <v>0</v>
      </c>
      <c r="O28" s="763">
        <v>0</v>
      </c>
      <c r="P28" s="763">
        <v>49105891</v>
      </c>
      <c r="Q28" s="763">
        <v>49916340</v>
      </c>
      <c r="R28" s="763">
        <v>49105891</v>
      </c>
    </row>
    <row r="29" spans="1:18">
      <c r="A29" s="633" t="s">
        <v>50</v>
      </c>
      <c r="B29" s="633" t="s">
        <v>14</v>
      </c>
      <c r="C29" s="763">
        <v>30004402</v>
      </c>
      <c r="D29" s="763">
        <v>-2090030</v>
      </c>
      <c r="E29" s="763">
        <v>27914372</v>
      </c>
      <c r="F29" s="763">
        <v>14399566</v>
      </c>
      <c r="G29" s="763">
        <v>-506014</v>
      </c>
      <c r="H29" s="763">
        <v>13893552</v>
      </c>
      <c r="I29" s="763">
        <v>4466196</v>
      </c>
      <c r="J29" s="763">
        <v>-94916</v>
      </c>
      <c r="K29" s="763">
        <v>4371280</v>
      </c>
      <c r="L29" s="763">
        <v>257552</v>
      </c>
      <c r="M29" s="763">
        <v>0</v>
      </c>
      <c r="N29" s="763">
        <v>0</v>
      </c>
      <c r="O29" s="763">
        <v>0</v>
      </c>
      <c r="P29" s="763">
        <v>46436756</v>
      </c>
      <c r="Q29" s="763">
        <v>49127716</v>
      </c>
      <c r="R29" s="763">
        <v>46436756</v>
      </c>
    </row>
    <row r="30" spans="1:18">
      <c r="A30" s="633" t="s">
        <v>50</v>
      </c>
      <c r="B30" s="633" t="s">
        <v>15</v>
      </c>
      <c r="C30" s="763">
        <v>24470399</v>
      </c>
      <c r="D30" s="763">
        <v>-1819328</v>
      </c>
      <c r="E30" s="763">
        <v>22651071</v>
      </c>
      <c r="F30" s="763">
        <v>13166320</v>
      </c>
      <c r="G30" s="763">
        <v>-312941</v>
      </c>
      <c r="H30" s="763">
        <v>12853379</v>
      </c>
      <c r="I30" s="763">
        <v>2625760</v>
      </c>
      <c r="J30" s="763">
        <v>-54129</v>
      </c>
      <c r="K30" s="763">
        <v>2571631</v>
      </c>
      <c r="L30" s="763">
        <v>257552</v>
      </c>
      <c r="M30" s="763">
        <v>0</v>
      </c>
      <c r="N30" s="763">
        <v>0</v>
      </c>
      <c r="O30" s="763">
        <v>0</v>
      </c>
      <c r="P30" s="763">
        <v>38333633</v>
      </c>
      <c r="Q30" s="763">
        <v>40520031</v>
      </c>
      <c r="R30" s="763">
        <v>38333633</v>
      </c>
    </row>
    <row r="31" spans="1:18">
      <c r="A31" s="633" t="s">
        <v>50</v>
      </c>
      <c r="B31" s="633" t="s">
        <v>16</v>
      </c>
      <c r="C31" s="763">
        <v>19676652</v>
      </c>
      <c r="D31" s="763">
        <v>-1436986</v>
      </c>
      <c r="E31" s="763">
        <v>18239666</v>
      </c>
      <c r="F31" s="763">
        <v>11647542</v>
      </c>
      <c r="G31" s="763">
        <v>282043</v>
      </c>
      <c r="H31" s="763">
        <v>11929585</v>
      </c>
      <c r="I31" s="763">
        <v>2320228</v>
      </c>
      <c r="J31" s="763">
        <v>57530</v>
      </c>
      <c r="K31" s="763">
        <v>2377758</v>
      </c>
      <c r="L31" s="763">
        <v>257552</v>
      </c>
      <c r="M31" s="763">
        <v>0</v>
      </c>
      <c r="N31" s="763">
        <v>0</v>
      </c>
      <c r="O31" s="763">
        <v>0</v>
      </c>
      <c r="P31" s="763">
        <v>32804561</v>
      </c>
      <c r="Q31" s="763">
        <v>33901974</v>
      </c>
      <c r="R31" s="763">
        <v>32804561</v>
      </c>
    </row>
    <row r="32" spans="1:18">
      <c r="A32" s="633" t="s">
        <v>50</v>
      </c>
      <c r="B32" s="633" t="s">
        <v>17</v>
      </c>
      <c r="C32" s="763">
        <v>22088676</v>
      </c>
      <c r="D32" s="763">
        <v>2354312</v>
      </c>
      <c r="E32" s="763">
        <v>24442988</v>
      </c>
      <c r="F32" s="763">
        <v>11782398</v>
      </c>
      <c r="G32" s="763">
        <v>172101</v>
      </c>
      <c r="H32" s="763">
        <v>11954499</v>
      </c>
      <c r="I32" s="763">
        <v>2345044</v>
      </c>
      <c r="J32" s="763">
        <v>24782</v>
      </c>
      <c r="K32" s="763">
        <v>2369826</v>
      </c>
      <c r="L32" s="763">
        <v>257552</v>
      </c>
      <c r="M32" s="763">
        <v>0</v>
      </c>
      <c r="N32" s="763">
        <v>0</v>
      </c>
      <c r="O32" s="763">
        <v>0</v>
      </c>
      <c r="P32" s="763">
        <v>39024865</v>
      </c>
      <c r="Q32" s="763">
        <v>36473670</v>
      </c>
      <c r="R32" s="763">
        <v>39024865</v>
      </c>
    </row>
    <row r="33" spans="1:18">
      <c r="A33" s="633" t="s">
        <v>50</v>
      </c>
      <c r="B33" s="586" t="s">
        <v>184</v>
      </c>
      <c r="C33" s="763">
        <v>293441130</v>
      </c>
      <c r="D33" s="763">
        <v>1898151</v>
      </c>
      <c r="E33" s="763">
        <v>295339281</v>
      </c>
      <c r="F33" s="763">
        <v>151678954</v>
      </c>
      <c r="G33" s="763">
        <v>447856</v>
      </c>
      <c r="H33" s="763">
        <v>152126810</v>
      </c>
      <c r="I33" s="763">
        <v>37405570</v>
      </c>
      <c r="J33" s="763">
        <v>56398</v>
      </c>
      <c r="K33" s="763">
        <v>37461968</v>
      </c>
      <c r="L33" s="763">
        <v>3023556</v>
      </c>
      <c r="M33" s="763">
        <v>0</v>
      </c>
      <c r="N33" s="763">
        <v>0</v>
      </c>
      <c r="O33" s="763">
        <v>0</v>
      </c>
      <c r="P33" s="763">
        <v>487951615</v>
      </c>
      <c r="Q33" s="763">
        <v>485549210</v>
      </c>
      <c r="R33" s="763">
        <v>487951615</v>
      </c>
    </row>
    <row r="34" spans="1:18">
      <c r="A34" s="633" t="s">
        <v>51</v>
      </c>
      <c r="B34" s="633" t="s">
        <v>6</v>
      </c>
      <c r="C34" s="763">
        <v>26732379</v>
      </c>
      <c r="D34" s="763">
        <v>583672</v>
      </c>
      <c r="E34" s="763">
        <v>27316051</v>
      </c>
      <c r="F34" s="763">
        <v>12377438</v>
      </c>
      <c r="G34" s="763">
        <v>-318545</v>
      </c>
      <c r="H34" s="763">
        <v>12058893</v>
      </c>
      <c r="I34" s="763">
        <v>2496532</v>
      </c>
      <c r="J34" s="763">
        <v>-47741</v>
      </c>
      <c r="K34" s="763">
        <v>2448791</v>
      </c>
      <c r="L34" s="763">
        <v>260156</v>
      </c>
      <c r="M34" s="763">
        <v>0</v>
      </c>
      <c r="N34" s="763">
        <v>0</v>
      </c>
      <c r="O34" s="763">
        <v>0</v>
      </c>
      <c r="P34" s="763">
        <v>42083891</v>
      </c>
      <c r="Q34" s="763">
        <v>41866505</v>
      </c>
      <c r="R34" s="763">
        <v>42083891</v>
      </c>
    </row>
    <row r="35" spans="1:18">
      <c r="A35" s="633" t="s">
        <v>51</v>
      </c>
      <c r="B35" s="633" t="s">
        <v>7</v>
      </c>
      <c r="C35" s="763">
        <v>23923154</v>
      </c>
      <c r="D35" s="763">
        <v>-1357490</v>
      </c>
      <c r="E35" s="763">
        <v>22565664</v>
      </c>
      <c r="F35" s="763">
        <v>11791643</v>
      </c>
      <c r="G35" s="763">
        <v>-584709</v>
      </c>
      <c r="H35" s="763">
        <v>11206934</v>
      </c>
      <c r="I35" s="763">
        <v>2413182</v>
      </c>
      <c r="J35" s="763">
        <v>-63450</v>
      </c>
      <c r="K35" s="763">
        <v>2349732</v>
      </c>
      <c r="L35" s="763">
        <v>260156</v>
      </c>
      <c r="M35" s="763">
        <v>0</v>
      </c>
      <c r="N35" s="763">
        <v>0</v>
      </c>
      <c r="O35" s="763">
        <v>0</v>
      </c>
      <c r="P35" s="763">
        <v>36382486</v>
      </c>
      <c r="Q35" s="763">
        <v>38388135</v>
      </c>
      <c r="R35" s="763">
        <v>36382486</v>
      </c>
    </row>
    <row r="36" spans="1:18">
      <c r="A36" s="633" t="s">
        <v>51</v>
      </c>
      <c r="B36" s="633" t="s">
        <v>8</v>
      </c>
      <c r="C36" s="763">
        <v>20803708</v>
      </c>
      <c r="D36" s="763">
        <v>260487</v>
      </c>
      <c r="E36" s="763">
        <v>21064195</v>
      </c>
      <c r="F36" s="763">
        <v>11311076</v>
      </c>
      <c r="G36" s="763">
        <v>-234076</v>
      </c>
      <c r="H36" s="763">
        <v>11077000</v>
      </c>
      <c r="I36" s="763">
        <v>2678726</v>
      </c>
      <c r="J36" s="763">
        <v>13684</v>
      </c>
      <c r="K36" s="763">
        <v>2692410</v>
      </c>
      <c r="L36" s="763">
        <v>260156</v>
      </c>
      <c r="M36" s="763">
        <v>0</v>
      </c>
      <c r="N36" s="763">
        <v>0</v>
      </c>
      <c r="O36" s="763">
        <v>0</v>
      </c>
      <c r="P36" s="763">
        <v>35093761</v>
      </c>
      <c r="Q36" s="763">
        <v>35053666</v>
      </c>
      <c r="R36" s="763">
        <v>35093761</v>
      </c>
    </row>
    <row r="37" spans="1:18">
      <c r="A37" s="633" t="s">
        <v>51</v>
      </c>
      <c r="B37" s="633" t="s">
        <v>9</v>
      </c>
      <c r="C37" s="763">
        <v>20273926</v>
      </c>
      <c r="D37" s="763">
        <v>-237620</v>
      </c>
      <c r="E37" s="763">
        <v>20036306</v>
      </c>
      <c r="F37" s="763">
        <v>11813054</v>
      </c>
      <c r="G37" s="763">
        <v>425500</v>
      </c>
      <c r="H37" s="763">
        <v>12238554</v>
      </c>
      <c r="I37" s="763">
        <v>2575719</v>
      </c>
      <c r="J37" s="763">
        <v>65029</v>
      </c>
      <c r="K37" s="763">
        <v>2640748</v>
      </c>
      <c r="L37" s="763">
        <v>260156</v>
      </c>
      <c r="M37" s="763">
        <v>0</v>
      </c>
      <c r="N37" s="763">
        <v>0</v>
      </c>
      <c r="O37" s="763">
        <v>0</v>
      </c>
      <c r="P37" s="763">
        <v>35175764</v>
      </c>
      <c r="Q37" s="763">
        <v>34922855</v>
      </c>
      <c r="R37" s="763">
        <v>35175764</v>
      </c>
    </row>
    <row r="38" spans="1:18">
      <c r="A38" s="633" t="s">
        <v>51</v>
      </c>
      <c r="B38" s="633" t="s">
        <v>10</v>
      </c>
      <c r="C38" s="763">
        <v>21737846</v>
      </c>
      <c r="D38" s="763">
        <v>2985147</v>
      </c>
      <c r="E38" s="763">
        <v>24722993</v>
      </c>
      <c r="F38" s="763">
        <v>12345282</v>
      </c>
      <c r="G38" s="763">
        <v>1582070</v>
      </c>
      <c r="H38" s="763">
        <v>13927352</v>
      </c>
      <c r="I38" s="763">
        <v>2637741</v>
      </c>
      <c r="J38" s="763">
        <v>149807</v>
      </c>
      <c r="K38" s="763">
        <v>2787548</v>
      </c>
      <c r="L38" s="763">
        <v>260156</v>
      </c>
      <c r="M38" s="763">
        <v>0</v>
      </c>
      <c r="N38" s="763">
        <v>0</v>
      </c>
      <c r="O38" s="763">
        <v>0</v>
      </c>
      <c r="P38" s="763">
        <v>41698049</v>
      </c>
      <c r="Q38" s="763">
        <v>36981025</v>
      </c>
      <c r="R38" s="763">
        <v>41698049</v>
      </c>
    </row>
    <row r="39" spans="1:18">
      <c r="A39" s="633" t="s">
        <v>51</v>
      </c>
      <c r="B39" s="633" t="s">
        <v>11</v>
      </c>
      <c r="C39" s="763">
        <v>28948143</v>
      </c>
      <c r="D39" s="763">
        <v>1743495</v>
      </c>
      <c r="E39" s="763">
        <v>30691638</v>
      </c>
      <c r="F39" s="763">
        <v>14419529</v>
      </c>
      <c r="G39" s="763">
        <v>223248</v>
      </c>
      <c r="H39" s="763">
        <v>14642777</v>
      </c>
      <c r="I39" s="763">
        <v>4112722</v>
      </c>
      <c r="J39" s="763">
        <v>-10337</v>
      </c>
      <c r="K39" s="763">
        <v>4102385</v>
      </c>
      <c r="L39" s="763">
        <v>260156</v>
      </c>
      <c r="M39" s="763">
        <v>0</v>
      </c>
      <c r="N39" s="763">
        <v>0</v>
      </c>
      <c r="O39" s="763">
        <v>0</v>
      </c>
      <c r="P39" s="763">
        <v>49696956</v>
      </c>
      <c r="Q39" s="763">
        <v>47740550</v>
      </c>
      <c r="R39" s="763">
        <v>49696956</v>
      </c>
    </row>
    <row r="40" spans="1:18">
      <c r="A40" s="633" t="s">
        <v>51</v>
      </c>
      <c r="B40" s="633" t="s">
        <v>12</v>
      </c>
      <c r="C40" s="763">
        <v>32379433</v>
      </c>
      <c r="D40" s="763">
        <v>1078858</v>
      </c>
      <c r="E40" s="763">
        <v>33458291</v>
      </c>
      <c r="F40" s="763">
        <v>14701780</v>
      </c>
      <c r="G40" s="763">
        <v>-236143</v>
      </c>
      <c r="H40" s="763">
        <v>14465637</v>
      </c>
      <c r="I40" s="763">
        <v>4414503</v>
      </c>
      <c r="J40" s="763">
        <v>-24750</v>
      </c>
      <c r="K40" s="763">
        <v>4389753</v>
      </c>
      <c r="L40" s="763">
        <v>260156</v>
      </c>
      <c r="M40" s="763">
        <v>0</v>
      </c>
      <c r="N40" s="763">
        <v>0</v>
      </c>
      <c r="O40" s="763">
        <v>0</v>
      </c>
      <c r="P40" s="763">
        <v>52573837</v>
      </c>
      <c r="Q40" s="763">
        <v>51755872</v>
      </c>
      <c r="R40" s="763">
        <v>52573837</v>
      </c>
    </row>
    <row r="41" spans="1:18">
      <c r="A41" s="633" t="s">
        <v>51</v>
      </c>
      <c r="B41" s="633" t="s">
        <v>13</v>
      </c>
      <c r="C41" s="763">
        <v>32229112</v>
      </c>
      <c r="D41" s="763">
        <v>-645056</v>
      </c>
      <c r="E41" s="763">
        <v>31584056</v>
      </c>
      <c r="F41" s="763">
        <v>14534491</v>
      </c>
      <c r="G41" s="763">
        <v>-181708</v>
      </c>
      <c r="H41" s="763">
        <v>14352783</v>
      </c>
      <c r="I41" s="763">
        <v>3985713</v>
      </c>
      <c r="J41" s="763">
        <v>5156</v>
      </c>
      <c r="K41" s="763">
        <v>3990869</v>
      </c>
      <c r="L41" s="763">
        <v>260156</v>
      </c>
      <c r="M41" s="763">
        <v>0</v>
      </c>
      <c r="N41" s="763">
        <v>0</v>
      </c>
      <c r="O41" s="763">
        <v>0</v>
      </c>
      <c r="P41" s="763">
        <v>50187864</v>
      </c>
      <c r="Q41" s="763">
        <v>51009472</v>
      </c>
      <c r="R41" s="763">
        <v>50187864</v>
      </c>
    </row>
    <row r="42" spans="1:18">
      <c r="A42" s="633" t="s">
        <v>51</v>
      </c>
      <c r="B42" s="633" t="s">
        <v>14</v>
      </c>
      <c r="C42" s="763">
        <v>30816677</v>
      </c>
      <c r="D42" s="763">
        <v>-2113340</v>
      </c>
      <c r="E42" s="763">
        <v>28703337</v>
      </c>
      <c r="F42" s="763">
        <v>14671254</v>
      </c>
      <c r="G42" s="763">
        <v>-506505</v>
      </c>
      <c r="H42" s="763">
        <v>14164749</v>
      </c>
      <c r="I42" s="763">
        <v>4496387</v>
      </c>
      <c r="J42" s="763">
        <v>-96094</v>
      </c>
      <c r="K42" s="763">
        <v>4400293</v>
      </c>
      <c r="L42" s="763">
        <v>260156</v>
      </c>
      <c r="M42" s="763">
        <v>0</v>
      </c>
      <c r="N42" s="763">
        <v>0</v>
      </c>
      <c r="O42" s="763">
        <v>0</v>
      </c>
      <c r="P42" s="763">
        <v>47528535</v>
      </c>
      <c r="Q42" s="763">
        <v>50244474</v>
      </c>
      <c r="R42" s="763">
        <v>47528535</v>
      </c>
    </row>
    <row r="43" spans="1:18">
      <c r="A43" s="633" t="s">
        <v>51</v>
      </c>
      <c r="B43" s="633" t="s">
        <v>15</v>
      </c>
      <c r="C43" s="763">
        <v>25188278</v>
      </c>
      <c r="D43" s="763">
        <v>-1804291</v>
      </c>
      <c r="E43" s="763">
        <v>23383987</v>
      </c>
      <c r="F43" s="763">
        <v>13434115</v>
      </c>
      <c r="G43" s="763">
        <v>-311274</v>
      </c>
      <c r="H43" s="763">
        <v>13122841</v>
      </c>
      <c r="I43" s="763">
        <v>2649812</v>
      </c>
      <c r="J43" s="763">
        <v>-55442</v>
      </c>
      <c r="K43" s="763">
        <v>2594370</v>
      </c>
      <c r="L43" s="763">
        <v>260156</v>
      </c>
      <c r="M43" s="763">
        <v>0</v>
      </c>
      <c r="N43" s="763">
        <v>0</v>
      </c>
      <c r="O43" s="763">
        <v>0</v>
      </c>
      <c r="P43" s="763">
        <v>39361354</v>
      </c>
      <c r="Q43" s="763">
        <v>41532361</v>
      </c>
      <c r="R43" s="763">
        <v>39361354</v>
      </c>
    </row>
    <row r="44" spans="1:18">
      <c r="A44" s="633" t="s">
        <v>51</v>
      </c>
      <c r="B44" s="633" t="s">
        <v>16</v>
      </c>
      <c r="C44" s="763">
        <v>20259730</v>
      </c>
      <c r="D44" s="763">
        <v>-1505169</v>
      </c>
      <c r="E44" s="763">
        <v>18754561</v>
      </c>
      <c r="F44" s="763">
        <v>11905127</v>
      </c>
      <c r="G44" s="763">
        <v>287590</v>
      </c>
      <c r="H44" s="763">
        <v>12192717</v>
      </c>
      <c r="I44" s="763">
        <v>2341468</v>
      </c>
      <c r="J44" s="763">
        <v>59162</v>
      </c>
      <c r="K44" s="763">
        <v>2400630</v>
      </c>
      <c r="L44" s="763">
        <v>260156</v>
      </c>
      <c r="M44" s="763">
        <v>0</v>
      </c>
      <c r="N44" s="763">
        <v>0</v>
      </c>
      <c r="O44" s="763">
        <v>0</v>
      </c>
      <c r="P44" s="763">
        <v>33608064</v>
      </c>
      <c r="Q44" s="763">
        <v>34766481</v>
      </c>
      <c r="R44" s="763">
        <v>33608064</v>
      </c>
    </row>
    <row r="45" spans="1:18">
      <c r="A45" s="633" t="s">
        <v>51</v>
      </c>
      <c r="B45" s="633" t="s">
        <v>17</v>
      </c>
      <c r="C45" s="763">
        <v>22685964</v>
      </c>
      <c r="D45" s="763">
        <v>2268700</v>
      </c>
      <c r="E45" s="763">
        <v>24954664</v>
      </c>
      <c r="F45" s="763">
        <v>12055051</v>
      </c>
      <c r="G45" s="763">
        <v>134523</v>
      </c>
      <c r="H45" s="763">
        <v>12189574</v>
      </c>
      <c r="I45" s="763">
        <v>2361945</v>
      </c>
      <c r="J45" s="763">
        <v>22851</v>
      </c>
      <c r="K45" s="763">
        <v>2384796</v>
      </c>
      <c r="L45" s="763">
        <v>260156</v>
      </c>
      <c r="M45" s="763">
        <v>0</v>
      </c>
      <c r="N45" s="763">
        <v>0</v>
      </c>
      <c r="O45" s="763">
        <v>0</v>
      </c>
      <c r="P45" s="763">
        <v>39789190</v>
      </c>
      <c r="Q45" s="763">
        <v>37363116</v>
      </c>
      <c r="R45" s="763">
        <v>39789190</v>
      </c>
    </row>
    <row r="46" spans="1:18">
      <c r="A46" s="633" t="s">
        <v>51</v>
      </c>
      <c r="B46" s="586" t="s">
        <v>184</v>
      </c>
      <c r="C46" s="763">
        <v>305978350</v>
      </c>
      <c r="D46" s="763">
        <v>1257393</v>
      </c>
      <c r="E46" s="763">
        <v>307235743</v>
      </c>
      <c r="F46" s="763">
        <v>155359840</v>
      </c>
      <c r="G46" s="763">
        <v>279971</v>
      </c>
      <c r="H46" s="763">
        <v>155639811</v>
      </c>
      <c r="I46" s="763">
        <v>37164450</v>
      </c>
      <c r="J46" s="763">
        <v>17875</v>
      </c>
      <c r="K46" s="763">
        <v>37182325</v>
      </c>
      <c r="L46" s="763">
        <v>3121872</v>
      </c>
      <c r="M46" s="763">
        <v>0</v>
      </c>
      <c r="N46" s="763">
        <v>0</v>
      </c>
      <c r="O46" s="763">
        <v>0</v>
      </c>
      <c r="P46" s="763">
        <v>503179751</v>
      </c>
      <c r="Q46" s="763">
        <v>501624512</v>
      </c>
      <c r="R46" s="763">
        <v>503179751</v>
      </c>
    </row>
    <row r="47" spans="1:18">
      <c r="A47" s="633" t="s">
        <v>52</v>
      </c>
      <c r="B47" s="633" t="s">
        <v>6</v>
      </c>
      <c r="C47" s="763">
        <v>27197757</v>
      </c>
      <c r="D47" s="763">
        <v>630366</v>
      </c>
      <c r="E47" s="763">
        <v>27828123</v>
      </c>
      <c r="F47" s="763">
        <v>12614330</v>
      </c>
      <c r="G47" s="763">
        <v>-319291</v>
      </c>
      <c r="H47" s="763">
        <v>12295039</v>
      </c>
      <c r="I47" s="763">
        <v>2497760</v>
      </c>
      <c r="J47" s="763">
        <v>-47440</v>
      </c>
      <c r="K47" s="763">
        <v>2450320</v>
      </c>
      <c r="L47" s="763">
        <v>260156</v>
      </c>
      <c r="M47" s="763">
        <v>0</v>
      </c>
      <c r="N47" s="763">
        <v>0</v>
      </c>
      <c r="O47" s="763">
        <v>0</v>
      </c>
      <c r="P47" s="763">
        <v>42833638</v>
      </c>
      <c r="Q47" s="763">
        <v>42570003</v>
      </c>
      <c r="R47" s="763">
        <v>42833638</v>
      </c>
    </row>
    <row r="48" spans="1:18">
      <c r="A48" s="633" t="s">
        <v>52</v>
      </c>
      <c r="B48" s="633" t="s">
        <v>7</v>
      </c>
      <c r="C48" s="763">
        <v>24429120</v>
      </c>
      <c r="D48" s="763">
        <v>-1349403</v>
      </c>
      <c r="E48" s="763">
        <v>23079717</v>
      </c>
      <c r="F48" s="763">
        <v>12035761</v>
      </c>
      <c r="G48" s="763">
        <v>-600367</v>
      </c>
      <c r="H48" s="763">
        <v>11435394</v>
      </c>
      <c r="I48" s="763">
        <v>2414301</v>
      </c>
      <c r="J48" s="763">
        <v>-65293</v>
      </c>
      <c r="K48" s="763">
        <v>2349008</v>
      </c>
      <c r="L48" s="763">
        <v>260156</v>
      </c>
      <c r="M48" s="763">
        <v>0</v>
      </c>
      <c r="N48" s="763">
        <v>0</v>
      </c>
      <c r="O48" s="763">
        <v>0</v>
      </c>
      <c r="P48" s="763">
        <v>37124275</v>
      </c>
      <c r="Q48" s="763">
        <v>39139338</v>
      </c>
      <c r="R48" s="763">
        <v>37124275</v>
      </c>
    </row>
    <row r="49" spans="1:18">
      <c r="A49" s="633" t="s">
        <v>52</v>
      </c>
      <c r="B49" s="633" t="s">
        <v>8</v>
      </c>
      <c r="C49" s="763">
        <v>21354542</v>
      </c>
      <c r="D49" s="763">
        <v>259254</v>
      </c>
      <c r="E49" s="763">
        <v>21613796</v>
      </c>
      <c r="F49" s="763">
        <v>11568838</v>
      </c>
      <c r="G49" s="763">
        <v>-244980</v>
      </c>
      <c r="H49" s="763">
        <v>11323858</v>
      </c>
      <c r="I49" s="763">
        <v>2679867</v>
      </c>
      <c r="J49" s="763">
        <v>14548</v>
      </c>
      <c r="K49" s="763">
        <v>2694415</v>
      </c>
      <c r="L49" s="763">
        <v>260156</v>
      </c>
      <c r="M49" s="763">
        <v>0</v>
      </c>
      <c r="N49" s="763">
        <v>0</v>
      </c>
      <c r="O49" s="763">
        <v>0</v>
      </c>
      <c r="P49" s="763">
        <v>35892225</v>
      </c>
      <c r="Q49" s="763">
        <v>35863403</v>
      </c>
      <c r="R49" s="763">
        <v>35892225</v>
      </c>
    </row>
    <row r="50" spans="1:18">
      <c r="A50" s="633" t="s">
        <v>52</v>
      </c>
      <c r="B50" s="633" t="s">
        <v>9</v>
      </c>
      <c r="C50" s="763">
        <v>20909646</v>
      </c>
      <c r="D50" s="763">
        <v>-246009</v>
      </c>
      <c r="E50" s="763">
        <v>20663637</v>
      </c>
      <c r="F50" s="763">
        <v>12095096</v>
      </c>
      <c r="G50" s="763">
        <v>428795</v>
      </c>
      <c r="H50" s="763">
        <v>12523891</v>
      </c>
      <c r="I50" s="763">
        <v>2576895</v>
      </c>
      <c r="J50" s="763">
        <v>65251</v>
      </c>
      <c r="K50" s="763">
        <v>2642146</v>
      </c>
      <c r="L50" s="763">
        <v>260156</v>
      </c>
      <c r="M50" s="763">
        <v>0</v>
      </c>
      <c r="N50" s="763">
        <v>0</v>
      </c>
      <c r="O50" s="763">
        <v>0</v>
      </c>
      <c r="P50" s="763">
        <v>36089830</v>
      </c>
      <c r="Q50" s="763">
        <v>35841793</v>
      </c>
      <c r="R50" s="763">
        <v>36089830</v>
      </c>
    </row>
    <row r="51" spans="1:18">
      <c r="A51" s="633" t="s">
        <v>52</v>
      </c>
      <c r="B51" s="633" t="s">
        <v>10</v>
      </c>
      <c r="C51" s="763">
        <v>22355941</v>
      </c>
      <c r="D51" s="763">
        <v>2998263</v>
      </c>
      <c r="E51" s="763">
        <v>25354204</v>
      </c>
      <c r="F51" s="763">
        <v>12635382</v>
      </c>
      <c r="G51" s="763">
        <v>1615191</v>
      </c>
      <c r="H51" s="763">
        <v>14250573</v>
      </c>
      <c r="I51" s="763">
        <v>2638929</v>
      </c>
      <c r="J51" s="763">
        <v>149943</v>
      </c>
      <c r="K51" s="763">
        <v>2788872</v>
      </c>
      <c r="L51" s="763">
        <v>260156</v>
      </c>
      <c r="M51" s="763">
        <v>0</v>
      </c>
      <c r="N51" s="763">
        <v>0</v>
      </c>
      <c r="O51" s="763">
        <v>0</v>
      </c>
      <c r="P51" s="763">
        <v>42653805</v>
      </c>
      <c r="Q51" s="763">
        <v>37890408</v>
      </c>
      <c r="R51" s="763">
        <v>42653805</v>
      </c>
    </row>
    <row r="52" spans="1:18">
      <c r="A52" s="633" t="s">
        <v>52</v>
      </c>
      <c r="B52" s="633" t="s">
        <v>11</v>
      </c>
      <c r="C52" s="763">
        <v>29672799</v>
      </c>
      <c r="D52" s="763">
        <v>1768782</v>
      </c>
      <c r="E52" s="763">
        <v>31441581</v>
      </c>
      <c r="F52" s="763">
        <v>14759160</v>
      </c>
      <c r="G52" s="763">
        <v>226002</v>
      </c>
      <c r="H52" s="763">
        <v>14985162</v>
      </c>
      <c r="I52" s="763">
        <v>4114043</v>
      </c>
      <c r="J52" s="763">
        <v>-10509</v>
      </c>
      <c r="K52" s="763">
        <v>4103534</v>
      </c>
      <c r="L52" s="763">
        <v>260156</v>
      </c>
      <c r="M52" s="763">
        <v>0</v>
      </c>
      <c r="N52" s="763">
        <v>0</v>
      </c>
      <c r="O52" s="763">
        <v>0</v>
      </c>
      <c r="P52" s="763">
        <v>50790433</v>
      </c>
      <c r="Q52" s="763">
        <v>48806158</v>
      </c>
      <c r="R52" s="763">
        <v>50790433</v>
      </c>
    </row>
    <row r="53" spans="1:18">
      <c r="A53" s="633" t="s">
        <v>52</v>
      </c>
      <c r="B53" s="633" t="s">
        <v>12</v>
      </c>
      <c r="C53" s="763">
        <v>33148589</v>
      </c>
      <c r="D53" s="763">
        <v>1110056</v>
      </c>
      <c r="E53" s="763">
        <v>34258645</v>
      </c>
      <c r="F53" s="763">
        <v>15053676</v>
      </c>
      <c r="G53" s="763">
        <v>-239929</v>
      </c>
      <c r="H53" s="763">
        <v>14813747</v>
      </c>
      <c r="I53" s="763">
        <v>4415884</v>
      </c>
      <c r="J53" s="763">
        <v>-24567</v>
      </c>
      <c r="K53" s="763">
        <v>4391317</v>
      </c>
      <c r="L53" s="763">
        <v>260156</v>
      </c>
      <c r="M53" s="763">
        <v>0</v>
      </c>
      <c r="N53" s="763">
        <v>0</v>
      </c>
      <c r="O53" s="763">
        <v>0</v>
      </c>
      <c r="P53" s="763">
        <v>53723865</v>
      </c>
      <c r="Q53" s="763">
        <v>52878305</v>
      </c>
      <c r="R53" s="763">
        <v>53723865</v>
      </c>
    </row>
    <row r="54" spans="1:18">
      <c r="A54" s="633" t="s">
        <v>52</v>
      </c>
      <c r="B54" s="633" t="s">
        <v>13</v>
      </c>
      <c r="C54" s="763">
        <v>33009198</v>
      </c>
      <c r="D54" s="763">
        <v>-653594</v>
      </c>
      <c r="E54" s="763">
        <v>32355604</v>
      </c>
      <c r="F54" s="763">
        <v>14893782</v>
      </c>
      <c r="G54" s="763">
        <v>-182191</v>
      </c>
      <c r="H54" s="763">
        <v>14711591</v>
      </c>
      <c r="I54" s="763">
        <v>3985708</v>
      </c>
      <c r="J54" s="763">
        <v>5343</v>
      </c>
      <c r="K54" s="763">
        <v>3991051</v>
      </c>
      <c r="L54" s="763">
        <v>260156</v>
      </c>
      <c r="M54" s="763">
        <v>0</v>
      </c>
      <c r="N54" s="763">
        <v>0</v>
      </c>
      <c r="O54" s="763">
        <v>0</v>
      </c>
      <c r="P54" s="763">
        <v>51318402</v>
      </c>
      <c r="Q54" s="763">
        <v>52148844</v>
      </c>
      <c r="R54" s="763">
        <v>51318402</v>
      </c>
    </row>
    <row r="55" spans="1:18">
      <c r="A55" s="633" t="s">
        <v>52</v>
      </c>
      <c r="B55" s="633" t="s">
        <v>14</v>
      </c>
      <c r="C55" s="763">
        <v>31613926</v>
      </c>
      <c r="D55" s="763">
        <v>-2131707</v>
      </c>
      <c r="E55" s="763">
        <v>29482219</v>
      </c>
      <c r="F55" s="763">
        <v>15043221</v>
      </c>
      <c r="G55" s="763">
        <v>-511085</v>
      </c>
      <c r="H55" s="763">
        <v>14532136</v>
      </c>
      <c r="I55" s="763">
        <v>4496397</v>
      </c>
      <c r="J55" s="763">
        <v>-96648</v>
      </c>
      <c r="K55" s="763">
        <v>4399749</v>
      </c>
      <c r="L55" s="763">
        <v>260156</v>
      </c>
      <c r="M55" s="763">
        <v>0</v>
      </c>
      <c r="N55" s="763">
        <v>0</v>
      </c>
      <c r="O55" s="763">
        <v>0</v>
      </c>
      <c r="P55" s="763">
        <v>48674260</v>
      </c>
      <c r="Q55" s="763">
        <v>51413700</v>
      </c>
      <c r="R55" s="763">
        <v>48674260</v>
      </c>
    </row>
    <row r="56" spans="1:18">
      <c r="A56" s="633" t="s">
        <v>52</v>
      </c>
      <c r="B56" s="633" t="s">
        <v>15</v>
      </c>
      <c r="C56" s="763">
        <v>25905978</v>
      </c>
      <c r="D56" s="763">
        <v>-1779610</v>
      </c>
      <c r="E56" s="763">
        <v>24126368</v>
      </c>
      <c r="F56" s="763">
        <v>13795763</v>
      </c>
      <c r="G56" s="763">
        <v>-316061</v>
      </c>
      <c r="H56" s="763">
        <v>13479702</v>
      </c>
      <c r="I56" s="763">
        <v>2651090</v>
      </c>
      <c r="J56" s="763">
        <v>-56543</v>
      </c>
      <c r="K56" s="763">
        <v>2594547</v>
      </c>
      <c r="L56" s="763">
        <v>260156</v>
      </c>
      <c r="M56" s="763">
        <v>0</v>
      </c>
      <c r="N56" s="763">
        <v>0</v>
      </c>
      <c r="O56" s="763">
        <v>0</v>
      </c>
      <c r="P56" s="763">
        <v>40460773</v>
      </c>
      <c r="Q56" s="763">
        <v>42612987</v>
      </c>
      <c r="R56" s="763">
        <v>40460773</v>
      </c>
    </row>
    <row r="57" spans="1:18">
      <c r="A57" s="633" t="s">
        <v>52</v>
      </c>
      <c r="B57" s="633" t="s">
        <v>16</v>
      </c>
      <c r="C57" s="763">
        <v>20833625</v>
      </c>
      <c r="D57" s="763">
        <v>-1565717</v>
      </c>
      <c r="E57" s="763">
        <v>19267908</v>
      </c>
      <c r="F57" s="763">
        <v>12252793</v>
      </c>
      <c r="G57" s="763">
        <v>293547</v>
      </c>
      <c r="H57" s="763">
        <v>12546340</v>
      </c>
      <c r="I57" s="763">
        <v>2342620</v>
      </c>
      <c r="J57" s="763">
        <v>60571</v>
      </c>
      <c r="K57" s="763">
        <v>2403191</v>
      </c>
      <c r="L57" s="763">
        <v>260156</v>
      </c>
      <c r="M57" s="763">
        <v>0</v>
      </c>
      <c r="N57" s="763">
        <v>0</v>
      </c>
      <c r="O57" s="763">
        <v>0</v>
      </c>
      <c r="P57" s="763">
        <v>34477595</v>
      </c>
      <c r="Q57" s="763">
        <v>35689194</v>
      </c>
      <c r="R57" s="763">
        <v>34477595</v>
      </c>
    </row>
    <row r="58" spans="1:18">
      <c r="A58" s="633" t="s">
        <v>52</v>
      </c>
      <c r="B58" s="633" t="s">
        <v>17</v>
      </c>
      <c r="C58" s="763">
        <v>23251202</v>
      </c>
      <c r="D58" s="763">
        <v>2281764</v>
      </c>
      <c r="E58" s="763">
        <v>25532966</v>
      </c>
      <c r="F58" s="763">
        <v>12422810</v>
      </c>
      <c r="G58" s="763">
        <v>135707</v>
      </c>
      <c r="H58" s="763">
        <v>12558517</v>
      </c>
      <c r="I58" s="763">
        <v>2363128</v>
      </c>
      <c r="J58" s="763">
        <v>23334</v>
      </c>
      <c r="K58" s="763">
        <v>2386462</v>
      </c>
      <c r="L58" s="763">
        <v>260156</v>
      </c>
      <c r="M58" s="763">
        <v>0</v>
      </c>
      <c r="N58" s="763">
        <v>0</v>
      </c>
      <c r="O58" s="763">
        <v>0</v>
      </c>
      <c r="P58" s="763">
        <v>40738101</v>
      </c>
      <c r="Q58" s="763">
        <v>38297296</v>
      </c>
      <c r="R58" s="763">
        <v>40738101</v>
      </c>
    </row>
    <row r="59" spans="1:18">
      <c r="A59" s="633" t="s">
        <v>52</v>
      </c>
      <c r="B59" s="586" t="s">
        <v>184</v>
      </c>
      <c r="C59" s="763">
        <v>313682323</v>
      </c>
      <c r="D59" s="763">
        <v>1322445</v>
      </c>
      <c r="E59" s="763">
        <v>315004768</v>
      </c>
      <c r="F59" s="763">
        <v>159170612</v>
      </c>
      <c r="G59" s="763">
        <v>285338</v>
      </c>
      <c r="H59" s="763">
        <v>159455950</v>
      </c>
      <c r="I59" s="763">
        <v>37176622</v>
      </c>
      <c r="J59" s="763">
        <v>17990</v>
      </c>
      <c r="K59" s="763">
        <v>37194612</v>
      </c>
      <c r="L59" s="763">
        <v>3121872</v>
      </c>
      <c r="M59" s="763">
        <v>0</v>
      </c>
      <c r="N59" s="763">
        <v>0</v>
      </c>
      <c r="O59" s="763">
        <v>0</v>
      </c>
      <c r="P59" s="763">
        <v>514777202</v>
      </c>
      <c r="Q59" s="763">
        <v>513151429</v>
      </c>
      <c r="R59" s="763">
        <v>514777202</v>
      </c>
    </row>
    <row r="60" spans="1:18">
      <c r="A60" s="633" t="s">
        <v>328</v>
      </c>
      <c r="B60" s="633" t="s">
        <v>6</v>
      </c>
      <c r="C60" s="763">
        <v>27814872</v>
      </c>
      <c r="D60" s="763">
        <v>656569</v>
      </c>
      <c r="E60" s="763">
        <v>28471441</v>
      </c>
      <c r="F60" s="763">
        <v>13000099</v>
      </c>
      <c r="G60" s="763">
        <v>-324393</v>
      </c>
      <c r="H60" s="763">
        <v>12675706</v>
      </c>
      <c r="I60" s="763">
        <v>2498992</v>
      </c>
      <c r="J60" s="763">
        <v>-47142</v>
      </c>
      <c r="K60" s="763">
        <v>2451850</v>
      </c>
      <c r="L60" s="763">
        <v>260156</v>
      </c>
      <c r="M60" s="763">
        <v>0</v>
      </c>
      <c r="N60" s="763">
        <v>0</v>
      </c>
      <c r="O60" s="763">
        <v>0</v>
      </c>
      <c r="P60" s="763">
        <v>43859153</v>
      </c>
      <c r="Q60" s="763">
        <v>43574119</v>
      </c>
      <c r="R60" s="763">
        <v>43859153</v>
      </c>
    </row>
    <row r="61" spans="1:18">
      <c r="A61" s="633" t="s">
        <v>328</v>
      </c>
      <c r="B61" s="633" t="s">
        <v>7</v>
      </c>
      <c r="C61" s="763">
        <v>25017917</v>
      </c>
      <c r="D61" s="763">
        <v>-1364973</v>
      </c>
      <c r="E61" s="763">
        <v>23652944</v>
      </c>
      <c r="F61" s="763">
        <v>12400494</v>
      </c>
      <c r="G61" s="763">
        <v>-618788</v>
      </c>
      <c r="H61" s="763">
        <v>11781706</v>
      </c>
      <c r="I61" s="763">
        <v>2415464</v>
      </c>
      <c r="J61" s="763">
        <v>-67134</v>
      </c>
      <c r="K61" s="763">
        <v>2348330</v>
      </c>
      <c r="L61" s="763">
        <v>260156</v>
      </c>
      <c r="M61" s="763">
        <v>0</v>
      </c>
      <c r="N61" s="763">
        <v>0</v>
      </c>
      <c r="O61" s="763">
        <v>0</v>
      </c>
      <c r="P61" s="763">
        <v>38043136</v>
      </c>
      <c r="Q61" s="763">
        <v>40094031</v>
      </c>
      <c r="R61" s="763">
        <v>38043136</v>
      </c>
    </row>
    <row r="62" spans="1:18">
      <c r="A62" s="633" t="s">
        <v>328</v>
      </c>
      <c r="B62" s="633" t="s">
        <v>8</v>
      </c>
      <c r="C62" s="763">
        <v>21946636</v>
      </c>
      <c r="D62" s="763">
        <v>251385</v>
      </c>
      <c r="E62" s="763">
        <v>22198021</v>
      </c>
      <c r="F62" s="763">
        <v>11920846</v>
      </c>
      <c r="G62" s="763">
        <v>-255709</v>
      </c>
      <c r="H62" s="763">
        <v>11665137</v>
      </c>
      <c r="I62" s="763">
        <v>2681008</v>
      </c>
      <c r="J62" s="763">
        <v>15413</v>
      </c>
      <c r="K62" s="763">
        <v>2696421</v>
      </c>
      <c r="L62" s="763">
        <v>260156</v>
      </c>
      <c r="M62" s="763">
        <v>0</v>
      </c>
      <c r="N62" s="763">
        <v>0</v>
      </c>
      <c r="O62" s="763">
        <v>0</v>
      </c>
      <c r="P62" s="763">
        <v>36819735</v>
      </c>
      <c r="Q62" s="763">
        <v>36808646</v>
      </c>
      <c r="R62" s="763">
        <v>36819735</v>
      </c>
    </row>
    <row r="63" spans="1:18">
      <c r="A63" s="633" t="s">
        <v>328</v>
      </c>
      <c r="B63" s="633" t="s">
        <v>9</v>
      </c>
      <c r="C63" s="763">
        <v>21546469</v>
      </c>
      <c r="D63" s="763">
        <v>-260867</v>
      </c>
      <c r="E63" s="763">
        <v>21285602</v>
      </c>
      <c r="F63" s="763">
        <v>12451961</v>
      </c>
      <c r="G63" s="763">
        <v>434041</v>
      </c>
      <c r="H63" s="763">
        <v>12886002</v>
      </c>
      <c r="I63" s="763">
        <v>2578063</v>
      </c>
      <c r="J63" s="763">
        <v>65467</v>
      </c>
      <c r="K63" s="763">
        <v>2643530</v>
      </c>
      <c r="L63" s="763">
        <v>260156</v>
      </c>
      <c r="M63" s="763">
        <v>0</v>
      </c>
      <c r="N63" s="763">
        <v>0</v>
      </c>
      <c r="O63" s="763">
        <v>0</v>
      </c>
      <c r="P63" s="763">
        <v>37075290</v>
      </c>
      <c r="Q63" s="763">
        <v>36836649</v>
      </c>
      <c r="R63" s="763">
        <v>37075290</v>
      </c>
    </row>
    <row r="64" spans="1:18">
      <c r="A64" s="633" t="s">
        <v>328</v>
      </c>
      <c r="B64" s="633" t="s">
        <v>10</v>
      </c>
      <c r="C64" s="763">
        <v>22957640</v>
      </c>
      <c r="D64" s="763">
        <v>3003487</v>
      </c>
      <c r="E64" s="763">
        <v>25961127</v>
      </c>
      <c r="F64" s="763">
        <v>12976557</v>
      </c>
      <c r="G64" s="763">
        <v>1652269</v>
      </c>
      <c r="H64" s="763">
        <v>14628826</v>
      </c>
      <c r="I64" s="763">
        <v>2640118</v>
      </c>
      <c r="J64" s="763">
        <v>150080</v>
      </c>
      <c r="K64" s="763">
        <v>2790198</v>
      </c>
      <c r="L64" s="763">
        <v>260156</v>
      </c>
      <c r="M64" s="763">
        <v>0</v>
      </c>
      <c r="N64" s="763">
        <v>0</v>
      </c>
      <c r="O64" s="763">
        <v>0</v>
      </c>
      <c r="P64" s="763">
        <v>43640307</v>
      </c>
      <c r="Q64" s="763">
        <v>38834471</v>
      </c>
      <c r="R64" s="763">
        <v>43640307</v>
      </c>
    </row>
    <row r="65" spans="1:18">
      <c r="A65" s="633" t="s">
        <v>328</v>
      </c>
      <c r="B65" s="633" t="s">
        <v>11</v>
      </c>
      <c r="C65" s="763">
        <v>30340744</v>
      </c>
      <c r="D65" s="763">
        <v>1790955</v>
      </c>
      <c r="E65" s="763">
        <v>32131699</v>
      </c>
      <c r="F65" s="763">
        <v>15126643</v>
      </c>
      <c r="G65" s="763">
        <v>228987</v>
      </c>
      <c r="H65" s="763">
        <v>15355630</v>
      </c>
      <c r="I65" s="763">
        <v>4115354</v>
      </c>
      <c r="J65" s="763">
        <v>-10687</v>
      </c>
      <c r="K65" s="763">
        <v>4104667</v>
      </c>
      <c r="L65" s="763">
        <v>260156</v>
      </c>
      <c r="M65" s="763">
        <v>0</v>
      </c>
      <c r="N65" s="763">
        <v>0</v>
      </c>
      <c r="O65" s="763">
        <v>0</v>
      </c>
      <c r="P65" s="763">
        <v>51852152</v>
      </c>
      <c r="Q65" s="763">
        <v>49842897</v>
      </c>
      <c r="R65" s="763">
        <v>51852152</v>
      </c>
    </row>
    <row r="66" spans="1:18">
      <c r="A66" s="633" t="s">
        <v>328</v>
      </c>
      <c r="B66" s="633" t="s">
        <v>12</v>
      </c>
      <c r="C66" s="763">
        <v>33825924</v>
      </c>
      <c r="D66" s="763">
        <v>1144455</v>
      </c>
      <c r="E66" s="763">
        <v>34970379</v>
      </c>
      <c r="F66" s="763">
        <v>15413157</v>
      </c>
      <c r="G66" s="763">
        <v>-243418</v>
      </c>
      <c r="H66" s="763">
        <v>15169739</v>
      </c>
      <c r="I66" s="763">
        <v>4417269</v>
      </c>
      <c r="J66" s="763">
        <v>-24384</v>
      </c>
      <c r="K66" s="763">
        <v>4392885</v>
      </c>
      <c r="L66" s="763">
        <v>260156</v>
      </c>
      <c r="M66" s="763">
        <v>0</v>
      </c>
      <c r="N66" s="763">
        <v>0</v>
      </c>
      <c r="O66" s="763">
        <v>0</v>
      </c>
      <c r="P66" s="763">
        <v>54793159</v>
      </c>
      <c r="Q66" s="763">
        <v>53916506</v>
      </c>
      <c r="R66" s="763">
        <v>54793159</v>
      </c>
    </row>
    <row r="67" spans="1:18">
      <c r="A67" s="633" t="s">
        <v>328</v>
      </c>
      <c r="B67" s="633" t="s">
        <v>13</v>
      </c>
      <c r="C67" s="763">
        <v>33681100</v>
      </c>
      <c r="D67" s="763">
        <v>-652098</v>
      </c>
      <c r="E67" s="763">
        <v>33029002</v>
      </c>
      <c r="F67" s="763">
        <v>15244861</v>
      </c>
      <c r="G67" s="763">
        <v>-181404</v>
      </c>
      <c r="H67" s="763">
        <v>15063457</v>
      </c>
      <c r="I67" s="763">
        <v>3987060</v>
      </c>
      <c r="J67" s="763">
        <v>5508</v>
      </c>
      <c r="K67" s="763">
        <v>3992568</v>
      </c>
      <c r="L67" s="763">
        <v>260156</v>
      </c>
      <c r="M67" s="763">
        <v>0</v>
      </c>
      <c r="N67" s="763">
        <v>0</v>
      </c>
      <c r="O67" s="763">
        <v>0</v>
      </c>
      <c r="P67" s="763">
        <v>52345183</v>
      </c>
      <c r="Q67" s="763">
        <v>53173177</v>
      </c>
      <c r="R67" s="763">
        <v>52345183</v>
      </c>
    </row>
    <row r="68" spans="1:18">
      <c r="A68" s="633" t="s">
        <v>328</v>
      </c>
      <c r="B68" s="633" t="s">
        <v>14</v>
      </c>
      <c r="C68" s="763">
        <v>32313779</v>
      </c>
      <c r="D68" s="763">
        <v>-2123998</v>
      </c>
      <c r="E68" s="763">
        <v>30189781</v>
      </c>
      <c r="F68" s="763">
        <v>15405111</v>
      </c>
      <c r="G68" s="763">
        <v>-510931</v>
      </c>
      <c r="H68" s="763">
        <v>14894180</v>
      </c>
      <c r="I68" s="763">
        <v>4497757</v>
      </c>
      <c r="J68" s="763">
        <v>-97281</v>
      </c>
      <c r="K68" s="763">
        <v>4400476</v>
      </c>
      <c r="L68" s="763">
        <v>260156</v>
      </c>
      <c r="M68" s="763">
        <v>0</v>
      </c>
      <c r="N68" s="763">
        <v>0</v>
      </c>
      <c r="O68" s="763">
        <v>0</v>
      </c>
      <c r="P68" s="763">
        <v>49744593</v>
      </c>
      <c r="Q68" s="763">
        <v>52476803</v>
      </c>
      <c r="R68" s="763">
        <v>49744593</v>
      </c>
    </row>
    <row r="69" spans="1:18">
      <c r="A69" s="633" t="s">
        <v>328</v>
      </c>
      <c r="B69" s="633" t="s">
        <v>15</v>
      </c>
      <c r="C69" s="763">
        <v>26544348</v>
      </c>
      <c r="D69" s="763">
        <v>-1719565</v>
      </c>
      <c r="E69" s="763">
        <v>24824783</v>
      </c>
      <c r="F69" s="763">
        <v>14142447</v>
      </c>
      <c r="G69" s="763">
        <v>-315556</v>
      </c>
      <c r="H69" s="763">
        <v>13826891</v>
      </c>
      <c r="I69" s="763">
        <v>2651090</v>
      </c>
      <c r="J69" s="763">
        <v>-57588</v>
      </c>
      <c r="K69" s="763">
        <v>2593502</v>
      </c>
      <c r="L69" s="763">
        <v>260156</v>
      </c>
      <c r="M69" s="763">
        <v>0</v>
      </c>
      <c r="N69" s="763">
        <v>0</v>
      </c>
      <c r="O69" s="763">
        <v>0</v>
      </c>
      <c r="P69" s="763">
        <v>41505332</v>
      </c>
      <c r="Q69" s="763">
        <v>43598041</v>
      </c>
      <c r="R69" s="763">
        <v>41505332</v>
      </c>
    </row>
    <row r="70" spans="1:18">
      <c r="A70" s="633" t="s">
        <v>328</v>
      </c>
      <c r="B70" s="633" t="s">
        <v>16</v>
      </c>
      <c r="C70" s="763">
        <v>21335096</v>
      </c>
      <c r="D70" s="763">
        <v>-1609102</v>
      </c>
      <c r="E70" s="763">
        <v>19725994</v>
      </c>
      <c r="F70" s="763">
        <v>12578397</v>
      </c>
      <c r="G70" s="763">
        <v>298735</v>
      </c>
      <c r="H70" s="763">
        <v>12877132</v>
      </c>
      <c r="I70" s="763">
        <v>2342620</v>
      </c>
      <c r="J70" s="763">
        <v>61920</v>
      </c>
      <c r="K70" s="763">
        <v>2404540</v>
      </c>
      <c r="L70" s="763">
        <v>260156</v>
      </c>
      <c r="M70" s="763">
        <v>0</v>
      </c>
      <c r="N70" s="763">
        <v>0</v>
      </c>
      <c r="O70" s="763">
        <v>0</v>
      </c>
      <c r="P70" s="763">
        <v>35267822</v>
      </c>
      <c r="Q70" s="763">
        <v>36516269</v>
      </c>
      <c r="R70" s="763">
        <v>35267822</v>
      </c>
    </row>
    <row r="71" spans="1:18">
      <c r="A71" s="633" t="s">
        <v>328</v>
      </c>
      <c r="B71" s="633" t="s">
        <v>17</v>
      </c>
      <c r="C71" s="763">
        <v>23710104</v>
      </c>
      <c r="D71" s="763">
        <v>2289304</v>
      </c>
      <c r="E71" s="763">
        <v>25999408</v>
      </c>
      <c r="F71" s="763">
        <v>12752496</v>
      </c>
      <c r="G71" s="763">
        <v>139041</v>
      </c>
      <c r="H71" s="763">
        <v>12891537</v>
      </c>
      <c r="I71" s="763">
        <v>2363128</v>
      </c>
      <c r="J71" s="763">
        <v>24235</v>
      </c>
      <c r="K71" s="763">
        <v>2387363</v>
      </c>
      <c r="L71" s="763">
        <v>260156</v>
      </c>
      <c r="M71" s="763">
        <v>0</v>
      </c>
      <c r="N71" s="763">
        <v>0</v>
      </c>
      <c r="O71" s="763">
        <v>0</v>
      </c>
      <c r="P71" s="763">
        <v>41538464</v>
      </c>
      <c r="Q71" s="763">
        <v>39085884</v>
      </c>
      <c r="R71" s="763">
        <v>41538464</v>
      </c>
    </row>
    <row r="72" spans="1:18">
      <c r="A72" s="633" t="s">
        <v>328</v>
      </c>
      <c r="B72" s="586" t="s">
        <v>184</v>
      </c>
      <c r="C72" s="763">
        <v>321034629</v>
      </c>
      <c r="D72" s="763">
        <v>1405552</v>
      </c>
      <c r="E72" s="763">
        <v>322440181</v>
      </c>
      <c r="F72" s="763">
        <v>163413069</v>
      </c>
      <c r="G72" s="763">
        <v>302874</v>
      </c>
      <c r="H72" s="763">
        <v>163715943</v>
      </c>
      <c r="I72" s="763">
        <v>37187923</v>
      </c>
      <c r="J72" s="763">
        <v>18407</v>
      </c>
      <c r="K72" s="763">
        <v>37206330</v>
      </c>
      <c r="L72" s="763">
        <v>3121872</v>
      </c>
      <c r="M72" s="763">
        <v>0</v>
      </c>
      <c r="N72" s="763">
        <v>0</v>
      </c>
      <c r="O72" s="763">
        <v>0</v>
      </c>
      <c r="P72" s="763">
        <v>526484326</v>
      </c>
      <c r="Q72" s="763">
        <v>524757493</v>
      </c>
      <c r="R72" s="763">
        <v>526484326</v>
      </c>
    </row>
    <row r="73" spans="1:18">
      <c r="A73" s="633" t="s">
        <v>327</v>
      </c>
      <c r="B73" s="633" t="s">
        <v>6</v>
      </c>
      <c r="C73" s="763">
        <v>28266203</v>
      </c>
      <c r="D73" s="763">
        <v>729637</v>
      </c>
      <c r="E73" s="763">
        <v>28995840</v>
      </c>
      <c r="F73" s="763">
        <v>13263753</v>
      </c>
      <c r="G73" s="763">
        <v>-323310</v>
      </c>
      <c r="H73" s="763">
        <v>12940443</v>
      </c>
      <c r="I73" s="763">
        <v>2497969</v>
      </c>
      <c r="J73" s="763">
        <v>-51668</v>
      </c>
      <c r="K73" s="763">
        <v>2446301</v>
      </c>
      <c r="L73" s="763">
        <v>260156</v>
      </c>
      <c r="M73" s="763">
        <v>0</v>
      </c>
      <c r="N73" s="763">
        <v>0</v>
      </c>
      <c r="O73" s="763">
        <v>0</v>
      </c>
      <c r="P73" s="763">
        <v>44642740</v>
      </c>
      <c r="Q73" s="763">
        <v>44288081</v>
      </c>
      <c r="R73" s="763">
        <v>44642740</v>
      </c>
    </row>
    <row r="74" spans="1:18">
      <c r="A74" s="633" t="s">
        <v>327</v>
      </c>
      <c r="B74" s="633" t="s">
        <v>7</v>
      </c>
      <c r="C74" s="763">
        <v>25450458</v>
      </c>
      <c r="D74" s="763">
        <v>-1329471</v>
      </c>
      <c r="E74" s="763">
        <v>24120987</v>
      </c>
      <c r="F74" s="763">
        <v>12645572</v>
      </c>
      <c r="G74" s="763">
        <v>-634111</v>
      </c>
      <c r="H74" s="763">
        <v>12011461</v>
      </c>
      <c r="I74" s="763">
        <v>2448300</v>
      </c>
      <c r="J74" s="763">
        <v>-64705</v>
      </c>
      <c r="K74" s="763">
        <v>2383595</v>
      </c>
      <c r="L74" s="763">
        <v>260156</v>
      </c>
      <c r="M74" s="763">
        <v>0</v>
      </c>
      <c r="N74" s="763">
        <v>0</v>
      </c>
      <c r="O74" s="763">
        <v>0</v>
      </c>
      <c r="P74" s="763">
        <v>38776199</v>
      </c>
      <c r="Q74" s="763">
        <v>40804486</v>
      </c>
      <c r="R74" s="763">
        <v>38776199</v>
      </c>
    </row>
    <row r="75" spans="1:18">
      <c r="A75" s="633" t="s">
        <v>327</v>
      </c>
      <c r="B75" s="633" t="s">
        <v>8</v>
      </c>
      <c r="C75" s="763">
        <v>22359422</v>
      </c>
      <c r="D75" s="763">
        <v>262450</v>
      </c>
      <c r="E75" s="763">
        <v>22621872</v>
      </c>
      <c r="F75" s="763">
        <v>12157450</v>
      </c>
      <c r="G75" s="763">
        <v>-270845</v>
      </c>
      <c r="H75" s="763">
        <v>11886605</v>
      </c>
      <c r="I75" s="763">
        <v>2686490</v>
      </c>
      <c r="J75" s="763">
        <v>16439</v>
      </c>
      <c r="K75" s="763">
        <v>2702929</v>
      </c>
      <c r="L75" s="763">
        <v>260156</v>
      </c>
      <c r="M75" s="763">
        <v>0</v>
      </c>
      <c r="N75" s="763">
        <v>0</v>
      </c>
      <c r="O75" s="763">
        <v>0</v>
      </c>
      <c r="P75" s="763">
        <v>37471562</v>
      </c>
      <c r="Q75" s="763">
        <v>37463518</v>
      </c>
      <c r="R75" s="763">
        <v>37471562</v>
      </c>
    </row>
    <row r="76" spans="1:18">
      <c r="A76" s="633" t="s">
        <v>327</v>
      </c>
      <c r="B76" s="633" t="s">
        <v>9</v>
      </c>
      <c r="C76" s="763">
        <v>21989418</v>
      </c>
      <c r="D76" s="763">
        <v>-290876</v>
      </c>
      <c r="E76" s="763">
        <v>21698542</v>
      </c>
      <c r="F76" s="763">
        <v>12702697</v>
      </c>
      <c r="G76" s="763">
        <v>435116</v>
      </c>
      <c r="H76" s="763">
        <v>13137813</v>
      </c>
      <c r="I76" s="763">
        <v>2576993</v>
      </c>
      <c r="J76" s="763">
        <v>65795</v>
      </c>
      <c r="K76" s="763">
        <v>2642788</v>
      </c>
      <c r="L76" s="763">
        <v>260156</v>
      </c>
      <c r="M76" s="763">
        <v>0</v>
      </c>
      <c r="N76" s="763">
        <v>0</v>
      </c>
      <c r="O76" s="763">
        <v>0</v>
      </c>
      <c r="P76" s="763">
        <v>37739299</v>
      </c>
      <c r="Q76" s="763">
        <v>37529264</v>
      </c>
      <c r="R76" s="763">
        <v>37739299</v>
      </c>
    </row>
    <row r="77" spans="1:18">
      <c r="A77" s="633" t="s">
        <v>327</v>
      </c>
      <c r="B77" s="633" t="s">
        <v>10</v>
      </c>
      <c r="C77" s="763">
        <v>23399268</v>
      </c>
      <c r="D77" s="763">
        <v>2982213</v>
      </c>
      <c r="E77" s="763">
        <v>26381481</v>
      </c>
      <c r="F77" s="763">
        <v>13224877</v>
      </c>
      <c r="G77" s="763">
        <v>1678265</v>
      </c>
      <c r="H77" s="763">
        <v>14903142</v>
      </c>
      <c r="I77" s="763">
        <v>2639103</v>
      </c>
      <c r="J77" s="763">
        <v>150193</v>
      </c>
      <c r="K77" s="763">
        <v>2789296</v>
      </c>
      <c r="L77" s="763">
        <v>260156</v>
      </c>
      <c r="M77" s="763">
        <v>0</v>
      </c>
      <c r="N77" s="763">
        <v>0</v>
      </c>
      <c r="O77" s="763">
        <v>0</v>
      </c>
      <c r="P77" s="763">
        <v>44334075</v>
      </c>
      <c r="Q77" s="763">
        <v>39523404</v>
      </c>
      <c r="R77" s="763">
        <v>44334075</v>
      </c>
    </row>
    <row r="78" spans="1:18">
      <c r="A78" s="633" t="s">
        <v>327</v>
      </c>
      <c r="B78" s="633" t="s">
        <v>11</v>
      </c>
      <c r="C78" s="763">
        <v>30910366</v>
      </c>
      <c r="D78" s="763">
        <v>1796858</v>
      </c>
      <c r="E78" s="763">
        <v>32707224</v>
      </c>
      <c r="F78" s="763">
        <v>15412689</v>
      </c>
      <c r="G78" s="763">
        <v>228146</v>
      </c>
      <c r="H78" s="763">
        <v>15640835</v>
      </c>
      <c r="I78" s="763">
        <v>4113031</v>
      </c>
      <c r="J78" s="763">
        <v>-10844</v>
      </c>
      <c r="K78" s="763">
        <v>4102187</v>
      </c>
      <c r="L78" s="763">
        <v>260156</v>
      </c>
      <c r="M78" s="763">
        <v>0</v>
      </c>
      <c r="N78" s="763">
        <v>0</v>
      </c>
      <c r="O78" s="763">
        <v>0</v>
      </c>
      <c r="P78" s="763">
        <v>52710402</v>
      </c>
      <c r="Q78" s="763">
        <v>50696242</v>
      </c>
      <c r="R78" s="763">
        <v>52710402</v>
      </c>
    </row>
    <row r="79" spans="1:18">
      <c r="A79" s="633" t="s">
        <v>327</v>
      </c>
      <c r="B79" s="633" t="s">
        <v>12</v>
      </c>
      <c r="C79" s="763">
        <v>34454928</v>
      </c>
      <c r="D79" s="763">
        <v>1170181</v>
      </c>
      <c r="E79" s="763">
        <v>35625109</v>
      </c>
      <c r="F79" s="763">
        <v>15702857</v>
      </c>
      <c r="G79" s="763">
        <v>-246159</v>
      </c>
      <c r="H79" s="763">
        <v>15456698</v>
      </c>
      <c r="I79" s="763">
        <v>4414983</v>
      </c>
      <c r="J79" s="763">
        <v>-24189</v>
      </c>
      <c r="K79" s="763">
        <v>4390794</v>
      </c>
      <c r="L79" s="763">
        <v>260156</v>
      </c>
      <c r="M79" s="763">
        <v>0</v>
      </c>
      <c r="N79" s="763">
        <v>0</v>
      </c>
      <c r="O79" s="763">
        <v>0</v>
      </c>
      <c r="P79" s="763">
        <v>55732757</v>
      </c>
      <c r="Q79" s="763">
        <v>54832924</v>
      </c>
      <c r="R79" s="763">
        <v>55732757</v>
      </c>
    </row>
    <row r="80" spans="1:18">
      <c r="A80" s="633" t="s">
        <v>327</v>
      </c>
      <c r="B80" s="633" t="s">
        <v>13</v>
      </c>
      <c r="C80" s="763">
        <v>34316630</v>
      </c>
      <c r="D80" s="763">
        <v>-655635</v>
      </c>
      <c r="E80" s="763">
        <v>33660995</v>
      </c>
      <c r="F80" s="763">
        <v>15533114</v>
      </c>
      <c r="G80" s="763">
        <v>-179067</v>
      </c>
      <c r="H80" s="763">
        <v>15354047</v>
      </c>
      <c r="I80" s="763">
        <v>3985144</v>
      </c>
      <c r="J80" s="763">
        <v>5625</v>
      </c>
      <c r="K80" s="763">
        <v>3990769</v>
      </c>
      <c r="L80" s="763">
        <v>260156</v>
      </c>
      <c r="M80" s="763">
        <v>0</v>
      </c>
      <c r="N80" s="763">
        <v>0</v>
      </c>
      <c r="O80" s="763">
        <v>0</v>
      </c>
      <c r="P80" s="763">
        <v>53265967</v>
      </c>
      <c r="Q80" s="763">
        <v>54095044</v>
      </c>
      <c r="R80" s="763">
        <v>53265967</v>
      </c>
    </row>
    <row r="81" spans="1:18">
      <c r="A81" s="633" t="s">
        <v>327</v>
      </c>
      <c r="B81" s="633" t="s">
        <v>14</v>
      </c>
      <c r="C81" s="763">
        <v>32959193</v>
      </c>
      <c r="D81" s="763">
        <v>-2116264</v>
      </c>
      <c r="E81" s="763">
        <v>30842929</v>
      </c>
      <c r="F81" s="763">
        <v>15703121</v>
      </c>
      <c r="G81" s="763">
        <v>-505165</v>
      </c>
      <c r="H81" s="763">
        <v>15197956</v>
      </c>
      <c r="I81" s="763">
        <v>4495149</v>
      </c>
      <c r="J81" s="763">
        <v>-97918</v>
      </c>
      <c r="K81" s="763">
        <v>4397231</v>
      </c>
      <c r="L81" s="763">
        <v>260156</v>
      </c>
      <c r="M81" s="763">
        <v>0</v>
      </c>
      <c r="N81" s="763">
        <v>0</v>
      </c>
      <c r="O81" s="763">
        <v>0</v>
      </c>
      <c r="P81" s="763">
        <v>50698272</v>
      </c>
      <c r="Q81" s="763">
        <v>53417619</v>
      </c>
      <c r="R81" s="763">
        <v>50698272</v>
      </c>
    </row>
    <row r="82" spans="1:18">
      <c r="A82" s="633" t="s">
        <v>327</v>
      </c>
      <c r="B82" s="633" t="s">
        <v>15</v>
      </c>
      <c r="C82" s="763">
        <v>27091872</v>
      </c>
      <c r="D82" s="763">
        <v>-1663805</v>
      </c>
      <c r="E82" s="763">
        <v>25428067</v>
      </c>
      <c r="F82" s="763">
        <v>14422484</v>
      </c>
      <c r="G82" s="763">
        <v>-310231</v>
      </c>
      <c r="H82" s="763">
        <v>14112253</v>
      </c>
      <c r="I82" s="763">
        <v>2650284</v>
      </c>
      <c r="J82" s="763">
        <v>-58737</v>
      </c>
      <c r="K82" s="763">
        <v>2591547</v>
      </c>
      <c r="L82" s="763">
        <v>260156</v>
      </c>
      <c r="M82" s="763">
        <v>0</v>
      </c>
      <c r="N82" s="763">
        <v>0</v>
      </c>
      <c r="O82" s="763">
        <v>0</v>
      </c>
      <c r="P82" s="763">
        <v>42392023</v>
      </c>
      <c r="Q82" s="763">
        <v>44424796</v>
      </c>
      <c r="R82" s="763">
        <v>42392023</v>
      </c>
    </row>
    <row r="83" spans="1:18">
      <c r="A83" s="633" t="s">
        <v>327</v>
      </c>
      <c r="B83" s="633" t="s">
        <v>16</v>
      </c>
      <c r="C83" s="763">
        <v>21716077</v>
      </c>
      <c r="D83" s="763">
        <v>-1678165</v>
      </c>
      <c r="E83" s="763">
        <v>20037912</v>
      </c>
      <c r="F83" s="763">
        <v>12831571</v>
      </c>
      <c r="G83" s="763">
        <v>304343</v>
      </c>
      <c r="H83" s="763">
        <v>13135914</v>
      </c>
      <c r="I83" s="763">
        <v>2341883</v>
      </c>
      <c r="J83" s="763">
        <v>63519</v>
      </c>
      <c r="K83" s="763">
        <v>2405402</v>
      </c>
      <c r="L83" s="763">
        <v>260156</v>
      </c>
      <c r="M83" s="763">
        <v>0</v>
      </c>
      <c r="N83" s="763">
        <v>0</v>
      </c>
      <c r="O83" s="763">
        <v>0</v>
      </c>
      <c r="P83" s="763">
        <v>35839384</v>
      </c>
      <c r="Q83" s="763">
        <v>37149687</v>
      </c>
      <c r="R83" s="763">
        <v>35839384</v>
      </c>
    </row>
    <row r="84" spans="1:18">
      <c r="A84" s="633" t="s">
        <v>327</v>
      </c>
      <c r="B84" s="633" t="s">
        <v>17</v>
      </c>
      <c r="C84" s="763">
        <v>24068880</v>
      </c>
      <c r="D84" s="763">
        <v>2275760</v>
      </c>
      <c r="E84" s="763">
        <v>26344640</v>
      </c>
      <c r="F84" s="763">
        <v>13005887</v>
      </c>
      <c r="G84" s="763">
        <v>141432</v>
      </c>
      <c r="H84" s="763">
        <v>13147319</v>
      </c>
      <c r="I84" s="763">
        <v>2362291</v>
      </c>
      <c r="J84" s="763">
        <v>23775</v>
      </c>
      <c r="K84" s="763">
        <v>2386066</v>
      </c>
      <c r="L84" s="763">
        <v>260156</v>
      </c>
      <c r="M84" s="763">
        <v>0</v>
      </c>
      <c r="N84" s="763">
        <v>0</v>
      </c>
      <c r="O84" s="763">
        <v>0</v>
      </c>
      <c r="P84" s="763">
        <v>42138181</v>
      </c>
      <c r="Q84" s="763">
        <v>39697214</v>
      </c>
      <c r="R84" s="763">
        <v>42138181</v>
      </c>
    </row>
    <row r="85" spans="1:18">
      <c r="A85" s="633" t="s">
        <v>327</v>
      </c>
      <c r="B85" s="586" t="s">
        <v>184</v>
      </c>
      <c r="C85" s="763">
        <v>326982715</v>
      </c>
      <c r="D85" s="763">
        <v>1482883</v>
      </c>
      <c r="E85" s="763">
        <v>328465598</v>
      </c>
      <c r="F85" s="763">
        <v>166606072</v>
      </c>
      <c r="G85" s="763">
        <v>318414</v>
      </c>
      <c r="H85" s="763">
        <v>166924486</v>
      </c>
      <c r="I85" s="763">
        <v>37211620</v>
      </c>
      <c r="J85" s="763">
        <v>17285</v>
      </c>
      <c r="K85" s="763">
        <v>37228905</v>
      </c>
      <c r="L85" s="763">
        <v>3121872</v>
      </c>
      <c r="M85" s="763">
        <v>0</v>
      </c>
      <c r="N85" s="763">
        <v>0</v>
      </c>
      <c r="O85" s="763">
        <v>0</v>
      </c>
      <c r="P85" s="763">
        <v>535740861</v>
      </c>
      <c r="Q85" s="763">
        <v>533922279</v>
      </c>
      <c r="R85" s="763">
        <v>535740861</v>
      </c>
    </row>
    <row r="86" spans="1:18">
      <c r="A86" s="633" t="s">
        <v>326</v>
      </c>
      <c r="B86" s="633" t="s">
        <v>6</v>
      </c>
      <c r="C86" s="763">
        <v>28669733</v>
      </c>
      <c r="D86" s="763">
        <v>774524</v>
      </c>
      <c r="E86" s="763">
        <v>29444257</v>
      </c>
      <c r="F86" s="763">
        <v>13474133</v>
      </c>
      <c r="G86" s="763">
        <v>-321500</v>
      </c>
      <c r="H86" s="763">
        <v>13152633</v>
      </c>
      <c r="I86" s="763">
        <v>2500223</v>
      </c>
      <c r="J86" s="763">
        <v>-46484</v>
      </c>
      <c r="K86" s="763">
        <v>2453739</v>
      </c>
      <c r="L86" s="763">
        <v>260156</v>
      </c>
      <c r="M86" s="763">
        <v>0</v>
      </c>
      <c r="N86" s="763">
        <v>0</v>
      </c>
      <c r="O86" s="763">
        <v>0</v>
      </c>
      <c r="P86" s="763">
        <v>45310785</v>
      </c>
      <c r="Q86" s="763">
        <v>44904245</v>
      </c>
      <c r="R86" s="763">
        <v>45310785</v>
      </c>
    </row>
    <row r="87" spans="1:18">
      <c r="A87" s="633" t="s">
        <v>326</v>
      </c>
      <c r="B87" s="633" t="s">
        <v>7</v>
      </c>
      <c r="C87" s="763">
        <v>25843330</v>
      </c>
      <c r="D87" s="763">
        <v>-1284479</v>
      </c>
      <c r="E87" s="763">
        <v>24558851</v>
      </c>
      <c r="F87" s="763">
        <v>12855004</v>
      </c>
      <c r="G87" s="763">
        <v>-645016</v>
      </c>
      <c r="H87" s="763">
        <v>12209988</v>
      </c>
      <c r="I87" s="763">
        <v>2416627</v>
      </c>
      <c r="J87" s="763">
        <v>-70773</v>
      </c>
      <c r="K87" s="763">
        <v>2345854</v>
      </c>
      <c r="L87" s="763">
        <v>260156</v>
      </c>
      <c r="M87" s="763">
        <v>0</v>
      </c>
      <c r="N87" s="763">
        <v>0</v>
      </c>
      <c r="O87" s="763">
        <v>0</v>
      </c>
      <c r="P87" s="763">
        <v>39374849</v>
      </c>
      <c r="Q87" s="763">
        <v>41375117</v>
      </c>
      <c r="R87" s="763">
        <v>39374849</v>
      </c>
    </row>
    <row r="88" spans="1:18">
      <c r="A88" s="633" t="s">
        <v>326</v>
      </c>
      <c r="B88" s="633" t="s">
        <v>8</v>
      </c>
      <c r="C88" s="763">
        <v>22740911</v>
      </c>
      <c r="D88" s="763">
        <v>266907</v>
      </c>
      <c r="E88" s="763">
        <v>23007818</v>
      </c>
      <c r="F88" s="763">
        <v>12359894</v>
      </c>
      <c r="G88" s="763">
        <v>-282564</v>
      </c>
      <c r="H88" s="763">
        <v>12077330</v>
      </c>
      <c r="I88" s="763">
        <v>2683290</v>
      </c>
      <c r="J88" s="763">
        <v>17136</v>
      </c>
      <c r="K88" s="763">
        <v>2700426</v>
      </c>
      <c r="L88" s="763">
        <v>260156</v>
      </c>
      <c r="M88" s="763">
        <v>0</v>
      </c>
      <c r="N88" s="763">
        <v>0</v>
      </c>
      <c r="O88" s="763">
        <v>0</v>
      </c>
      <c r="P88" s="763">
        <v>38045730</v>
      </c>
      <c r="Q88" s="763">
        <v>38044251</v>
      </c>
      <c r="R88" s="763">
        <v>38045730</v>
      </c>
    </row>
    <row r="89" spans="1:18">
      <c r="A89" s="633" t="s">
        <v>326</v>
      </c>
      <c r="B89" s="633" t="s">
        <v>9</v>
      </c>
      <c r="C89" s="763">
        <v>22404650</v>
      </c>
      <c r="D89" s="763">
        <v>-310809</v>
      </c>
      <c r="E89" s="763">
        <v>22093841</v>
      </c>
      <c r="F89" s="763">
        <v>12903384</v>
      </c>
      <c r="G89" s="763">
        <v>429502</v>
      </c>
      <c r="H89" s="763">
        <v>13332886</v>
      </c>
      <c r="I89" s="763">
        <v>2580398</v>
      </c>
      <c r="J89" s="763">
        <v>65899</v>
      </c>
      <c r="K89" s="763">
        <v>2646297</v>
      </c>
      <c r="L89" s="763">
        <v>260156</v>
      </c>
      <c r="M89" s="763">
        <v>0</v>
      </c>
      <c r="N89" s="763">
        <v>0</v>
      </c>
      <c r="O89" s="763">
        <v>0</v>
      </c>
      <c r="P89" s="763">
        <v>38333180</v>
      </c>
      <c r="Q89" s="763">
        <v>38148588</v>
      </c>
      <c r="R89" s="763">
        <v>38333180</v>
      </c>
    </row>
    <row r="90" spans="1:18">
      <c r="A90" s="633" t="s">
        <v>326</v>
      </c>
      <c r="B90" s="633" t="s">
        <v>10</v>
      </c>
      <c r="C90" s="763">
        <v>23808349</v>
      </c>
      <c r="D90" s="763">
        <v>2941151</v>
      </c>
      <c r="E90" s="763">
        <v>26749500</v>
      </c>
      <c r="F90" s="763">
        <v>13422670</v>
      </c>
      <c r="G90" s="763">
        <v>1693907</v>
      </c>
      <c r="H90" s="763">
        <v>15116577</v>
      </c>
      <c r="I90" s="763">
        <v>2642496</v>
      </c>
      <c r="J90" s="763">
        <v>150350</v>
      </c>
      <c r="K90" s="763">
        <v>2792846</v>
      </c>
      <c r="L90" s="763">
        <v>260156</v>
      </c>
      <c r="M90" s="763">
        <v>0</v>
      </c>
      <c r="N90" s="763">
        <v>0</v>
      </c>
      <c r="O90" s="763">
        <v>0</v>
      </c>
      <c r="P90" s="763">
        <v>44919079</v>
      </c>
      <c r="Q90" s="763">
        <v>40133671</v>
      </c>
      <c r="R90" s="763">
        <v>44919079</v>
      </c>
    </row>
    <row r="91" spans="1:18">
      <c r="A91" s="633" t="s">
        <v>326</v>
      </c>
      <c r="B91" s="633" t="s">
        <v>11</v>
      </c>
      <c r="C91" s="763">
        <v>31433960</v>
      </c>
      <c r="D91" s="763">
        <v>1800957</v>
      </c>
      <c r="E91" s="763">
        <v>33234917</v>
      </c>
      <c r="F91" s="763">
        <v>15640006</v>
      </c>
      <c r="G91" s="763">
        <v>226410</v>
      </c>
      <c r="H91" s="763">
        <v>15866416</v>
      </c>
      <c r="I91" s="763">
        <v>4117976</v>
      </c>
      <c r="J91" s="763">
        <v>-11044</v>
      </c>
      <c r="K91" s="763">
        <v>4106932</v>
      </c>
      <c r="L91" s="763">
        <v>260156</v>
      </c>
      <c r="M91" s="763">
        <v>0</v>
      </c>
      <c r="N91" s="763">
        <v>0</v>
      </c>
      <c r="O91" s="763">
        <v>0</v>
      </c>
      <c r="P91" s="763">
        <v>53468421</v>
      </c>
      <c r="Q91" s="763">
        <v>51452098</v>
      </c>
      <c r="R91" s="763">
        <v>53468421</v>
      </c>
    </row>
    <row r="92" spans="1:18">
      <c r="A92" s="633" t="s">
        <v>326</v>
      </c>
      <c r="B92" s="633" t="s">
        <v>12</v>
      </c>
      <c r="C92" s="763">
        <v>35031822</v>
      </c>
      <c r="D92" s="763">
        <v>1189977</v>
      </c>
      <c r="E92" s="763">
        <v>36221799</v>
      </c>
      <c r="F92" s="763">
        <v>15932893</v>
      </c>
      <c r="G92" s="763">
        <v>-248565</v>
      </c>
      <c r="H92" s="763">
        <v>15684328</v>
      </c>
      <c r="I92" s="763">
        <v>4420038</v>
      </c>
      <c r="J92" s="763">
        <v>-24013</v>
      </c>
      <c r="K92" s="763">
        <v>4396025</v>
      </c>
      <c r="L92" s="763">
        <v>260156</v>
      </c>
      <c r="M92" s="763">
        <v>0</v>
      </c>
      <c r="N92" s="763">
        <v>0</v>
      </c>
      <c r="O92" s="763">
        <v>0</v>
      </c>
      <c r="P92" s="763">
        <v>56562308</v>
      </c>
      <c r="Q92" s="763">
        <v>55644909</v>
      </c>
      <c r="R92" s="763">
        <v>56562308</v>
      </c>
    </row>
    <row r="93" spans="1:18">
      <c r="A93" s="633" t="s">
        <v>326</v>
      </c>
      <c r="B93" s="633" t="s">
        <v>13</v>
      </c>
      <c r="C93" s="763">
        <v>34901362</v>
      </c>
      <c r="D93" s="763">
        <v>-664016</v>
      </c>
      <c r="E93" s="763">
        <v>34237346</v>
      </c>
      <c r="F93" s="763">
        <v>15761976</v>
      </c>
      <c r="G93" s="763">
        <v>-176375</v>
      </c>
      <c r="H93" s="763">
        <v>15585601</v>
      </c>
      <c r="I93" s="763">
        <v>3989764</v>
      </c>
      <c r="J93" s="763">
        <v>5840</v>
      </c>
      <c r="K93" s="763">
        <v>3995604</v>
      </c>
      <c r="L93" s="763">
        <v>260156</v>
      </c>
      <c r="M93" s="763">
        <v>0</v>
      </c>
      <c r="N93" s="763">
        <v>0</v>
      </c>
      <c r="O93" s="763">
        <v>0</v>
      </c>
      <c r="P93" s="763">
        <v>54078707</v>
      </c>
      <c r="Q93" s="763">
        <v>54913258</v>
      </c>
      <c r="R93" s="763">
        <v>54078707</v>
      </c>
    </row>
    <row r="94" spans="1:18">
      <c r="A94" s="633" t="s">
        <v>326</v>
      </c>
      <c r="B94" s="633" t="s">
        <v>14</v>
      </c>
      <c r="C94" s="763">
        <v>33559356</v>
      </c>
      <c r="D94" s="763">
        <v>-2104966</v>
      </c>
      <c r="E94" s="763">
        <v>31454390</v>
      </c>
      <c r="F94" s="763">
        <v>15940629</v>
      </c>
      <c r="G94" s="763">
        <v>-497601</v>
      </c>
      <c r="H94" s="763">
        <v>15443028</v>
      </c>
      <c r="I94" s="763">
        <v>4500476</v>
      </c>
      <c r="J94" s="763">
        <v>-98554</v>
      </c>
      <c r="K94" s="763">
        <v>4401922</v>
      </c>
      <c r="L94" s="763">
        <v>260156</v>
      </c>
      <c r="M94" s="763">
        <v>0</v>
      </c>
      <c r="N94" s="763">
        <v>0</v>
      </c>
      <c r="O94" s="763">
        <v>0</v>
      </c>
      <c r="P94" s="763">
        <v>51559496</v>
      </c>
      <c r="Q94" s="763">
        <v>54260617</v>
      </c>
      <c r="R94" s="763">
        <v>51559496</v>
      </c>
    </row>
    <row r="95" spans="1:18">
      <c r="A95" s="633" t="s">
        <v>326</v>
      </c>
      <c r="B95" s="633" t="s">
        <v>15</v>
      </c>
      <c r="C95" s="763">
        <v>27605167</v>
      </c>
      <c r="D95" s="763">
        <v>-1577495</v>
      </c>
      <c r="E95" s="763">
        <v>26027672</v>
      </c>
      <c r="F95" s="763">
        <v>14651344</v>
      </c>
      <c r="G95" s="763">
        <v>-300984</v>
      </c>
      <c r="H95" s="763">
        <v>14350360</v>
      </c>
      <c r="I95" s="763">
        <v>2653654</v>
      </c>
      <c r="J95" s="763">
        <v>-59781</v>
      </c>
      <c r="K95" s="763">
        <v>2593873</v>
      </c>
      <c r="L95" s="763">
        <v>260156</v>
      </c>
      <c r="M95" s="763">
        <v>0</v>
      </c>
      <c r="N95" s="763">
        <v>0</v>
      </c>
      <c r="O95" s="763">
        <v>0</v>
      </c>
      <c r="P95" s="763">
        <v>43232061</v>
      </c>
      <c r="Q95" s="763">
        <v>45170321</v>
      </c>
      <c r="R95" s="763">
        <v>43232061</v>
      </c>
    </row>
    <row r="96" spans="1:18">
      <c r="A96" s="633" t="s">
        <v>326</v>
      </c>
      <c r="B96" s="633" t="s">
        <v>16</v>
      </c>
      <c r="C96" s="763">
        <v>22066667</v>
      </c>
      <c r="D96" s="763">
        <v>-1737023</v>
      </c>
      <c r="E96" s="763">
        <v>20329644</v>
      </c>
      <c r="F96" s="763">
        <v>13039521</v>
      </c>
      <c r="G96" s="763">
        <v>307969</v>
      </c>
      <c r="H96" s="763">
        <v>13347490</v>
      </c>
      <c r="I96" s="763">
        <v>2344905</v>
      </c>
      <c r="J96" s="763">
        <v>64740</v>
      </c>
      <c r="K96" s="763">
        <v>2409645</v>
      </c>
      <c r="L96" s="763">
        <v>260156</v>
      </c>
      <c r="M96" s="763">
        <v>0</v>
      </c>
      <c r="N96" s="763">
        <v>0</v>
      </c>
      <c r="O96" s="763">
        <v>0</v>
      </c>
      <c r="P96" s="763">
        <v>36346935</v>
      </c>
      <c r="Q96" s="763">
        <v>37711249</v>
      </c>
      <c r="R96" s="763">
        <v>36346935</v>
      </c>
    </row>
    <row r="97" spans="1:18">
      <c r="A97" s="633" t="s">
        <v>326</v>
      </c>
      <c r="B97" s="633" t="s">
        <v>17</v>
      </c>
      <c r="C97" s="763">
        <v>24388208</v>
      </c>
      <c r="D97" s="763">
        <v>2244382</v>
      </c>
      <c r="E97" s="763">
        <v>26632590</v>
      </c>
      <c r="F97" s="763">
        <v>13214393</v>
      </c>
      <c r="G97" s="763">
        <v>137954</v>
      </c>
      <c r="H97" s="763">
        <v>13352347</v>
      </c>
      <c r="I97" s="763">
        <v>2365435</v>
      </c>
      <c r="J97" s="763">
        <v>24770</v>
      </c>
      <c r="K97" s="763">
        <v>2390205</v>
      </c>
      <c r="L97" s="763">
        <v>260156</v>
      </c>
      <c r="M97" s="763">
        <v>0</v>
      </c>
      <c r="N97" s="763">
        <v>0</v>
      </c>
      <c r="O97" s="763">
        <v>0</v>
      </c>
      <c r="P97" s="763">
        <v>42635298</v>
      </c>
      <c r="Q97" s="763">
        <v>40228192</v>
      </c>
      <c r="R97" s="763">
        <v>42635298</v>
      </c>
    </row>
    <row r="98" spans="1:18">
      <c r="A98" s="633" t="s">
        <v>326</v>
      </c>
      <c r="B98" s="586" t="s">
        <v>184</v>
      </c>
      <c r="C98" s="763">
        <v>332453515</v>
      </c>
      <c r="D98" s="763">
        <v>1539110</v>
      </c>
      <c r="E98" s="763">
        <v>333992625</v>
      </c>
      <c r="F98" s="763">
        <v>169195847</v>
      </c>
      <c r="G98" s="763">
        <v>323137</v>
      </c>
      <c r="H98" s="763">
        <v>169518984</v>
      </c>
      <c r="I98" s="763">
        <v>37215282</v>
      </c>
      <c r="J98" s="763">
        <v>18086</v>
      </c>
      <c r="K98" s="763">
        <v>37233368</v>
      </c>
      <c r="L98" s="763">
        <v>3121872</v>
      </c>
      <c r="M98" s="763">
        <v>0</v>
      </c>
      <c r="N98" s="763">
        <v>0</v>
      </c>
      <c r="O98" s="763">
        <v>0</v>
      </c>
      <c r="P98" s="763">
        <v>543866849</v>
      </c>
      <c r="Q98" s="763">
        <v>541986516</v>
      </c>
      <c r="R98" s="763">
        <v>543866849</v>
      </c>
    </row>
    <row r="99" spans="1:18">
      <c r="A99" s="633" t="s">
        <v>325</v>
      </c>
      <c r="B99" s="633" t="s">
        <v>6</v>
      </c>
      <c r="C99" s="763">
        <v>29080423</v>
      </c>
      <c r="D99" s="763">
        <v>821884</v>
      </c>
      <c r="E99" s="763">
        <v>29902307</v>
      </c>
      <c r="F99" s="763">
        <v>13684950</v>
      </c>
      <c r="G99" s="763">
        <v>-318274</v>
      </c>
      <c r="H99" s="763">
        <v>13366676</v>
      </c>
      <c r="I99" s="763">
        <v>2501454</v>
      </c>
      <c r="J99" s="763">
        <v>-46187</v>
      </c>
      <c r="K99" s="763">
        <v>2455267</v>
      </c>
      <c r="L99" s="763">
        <v>260156</v>
      </c>
      <c r="M99" s="763">
        <v>0</v>
      </c>
      <c r="N99" s="763">
        <v>0</v>
      </c>
      <c r="O99" s="763">
        <v>0</v>
      </c>
      <c r="P99" s="763">
        <v>45984406</v>
      </c>
      <c r="Q99" s="763">
        <v>45526983</v>
      </c>
      <c r="R99" s="763">
        <v>45984406</v>
      </c>
    </row>
    <row r="100" spans="1:18">
      <c r="A100" s="633" t="s">
        <v>325</v>
      </c>
      <c r="B100" s="633" t="s">
        <v>7</v>
      </c>
      <c r="C100" s="763">
        <v>26237448</v>
      </c>
      <c r="D100" s="763">
        <v>-1256125</v>
      </c>
      <c r="E100" s="763">
        <v>24981323</v>
      </c>
      <c r="F100" s="763">
        <v>13058058</v>
      </c>
      <c r="G100" s="763">
        <v>-655251</v>
      </c>
      <c r="H100" s="763">
        <v>12402807</v>
      </c>
      <c r="I100" s="763">
        <v>2417790</v>
      </c>
      <c r="J100" s="763">
        <v>-72610</v>
      </c>
      <c r="K100" s="763">
        <v>2345180</v>
      </c>
      <c r="L100" s="763">
        <v>260156</v>
      </c>
      <c r="M100" s="763">
        <v>0</v>
      </c>
      <c r="N100" s="763">
        <v>0</v>
      </c>
      <c r="O100" s="763">
        <v>0</v>
      </c>
      <c r="P100" s="763">
        <v>39989466</v>
      </c>
      <c r="Q100" s="763">
        <v>41973452</v>
      </c>
      <c r="R100" s="763">
        <v>39989466</v>
      </c>
    </row>
    <row r="101" spans="1:18">
      <c r="A101" s="633" t="s">
        <v>325</v>
      </c>
      <c r="B101" s="633" t="s">
        <v>8</v>
      </c>
      <c r="C101" s="763">
        <v>23117142</v>
      </c>
      <c r="D101" s="763">
        <v>272205</v>
      </c>
      <c r="E101" s="763">
        <v>23389347</v>
      </c>
      <c r="F101" s="763">
        <v>12554857</v>
      </c>
      <c r="G101" s="763">
        <v>-297416</v>
      </c>
      <c r="H101" s="763">
        <v>12257441</v>
      </c>
      <c r="I101" s="763">
        <v>2683290</v>
      </c>
      <c r="J101" s="763">
        <v>17981</v>
      </c>
      <c r="K101" s="763">
        <v>2701271</v>
      </c>
      <c r="L101" s="763">
        <v>260156</v>
      </c>
      <c r="M101" s="763">
        <v>0</v>
      </c>
      <c r="N101" s="763">
        <v>0</v>
      </c>
      <c r="O101" s="763">
        <v>0</v>
      </c>
      <c r="P101" s="763">
        <v>38608215</v>
      </c>
      <c r="Q101" s="763">
        <v>38615445</v>
      </c>
      <c r="R101" s="763">
        <v>38608215</v>
      </c>
    </row>
    <row r="102" spans="1:18">
      <c r="A102" s="633" t="s">
        <v>325</v>
      </c>
      <c r="B102" s="633" t="s">
        <v>9</v>
      </c>
      <c r="C102" s="763">
        <v>22807614</v>
      </c>
      <c r="D102" s="763">
        <v>-332410</v>
      </c>
      <c r="E102" s="763">
        <v>22475204</v>
      </c>
      <c r="F102" s="763">
        <v>13103911</v>
      </c>
      <c r="G102" s="763">
        <v>423559</v>
      </c>
      <c r="H102" s="763">
        <v>13527470</v>
      </c>
      <c r="I102" s="763">
        <v>2580398</v>
      </c>
      <c r="J102" s="763">
        <v>66072</v>
      </c>
      <c r="K102" s="763">
        <v>2646470</v>
      </c>
      <c r="L102" s="763">
        <v>260156</v>
      </c>
      <c r="M102" s="763">
        <v>0</v>
      </c>
      <c r="N102" s="763">
        <v>0</v>
      </c>
      <c r="O102" s="763">
        <v>0</v>
      </c>
      <c r="P102" s="763">
        <v>38909300</v>
      </c>
      <c r="Q102" s="763">
        <v>38752079</v>
      </c>
      <c r="R102" s="763">
        <v>38909300</v>
      </c>
    </row>
    <row r="103" spans="1:18">
      <c r="A103" s="633" t="s">
        <v>325</v>
      </c>
      <c r="B103" s="633" t="s">
        <v>10</v>
      </c>
      <c r="C103" s="763">
        <v>24210002</v>
      </c>
      <c r="D103" s="763">
        <v>2891011</v>
      </c>
      <c r="E103" s="763">
        <v>27101013</v>
      </c>
      <c r="F103" s="763">
        <v>13618899</v>
      </c>
      <c r="G103" s="763">
        <v>1709931</v>
      </c>
      <c r="H103" s="763">
        <v>15328830</v>
      </c>
      <c r="I103" s="763">
        <v>2643686</v>
      </c>
      <c r="J103" s="763">
        <v>150487</v>
      </c>
      <c r="K103" s="763">
        <v>2794173</v>
      </c>
      <c r="L103" s="763">
        <v>260156</v>
      </c>
      <c r="M103" s="763">
        <v>0</v>
      </c>
      <c r="N103" s="763">
        <v>0</v>
      </c>
      <c r="O103" s="763">
        <v>0</v>
      </c>
      <c r="P103" s="763">
        <v>45484172</v>
      </c>
      <c r="Q103" s="763">
        <v>40732743</v>
      </c>
      <c r="R103" s="763">
        <v>45484172</v>
      </c>
    </row>
    <row r="104" spans="1:18">
      <c r="A104" s="633" t="s">
        <v>325</v>
      </c>
      <c r="B104" s="633" t="s">
        <v>11</v>
      </c>
      <c r="C104" s="763">
        <v>31950392</v>
      </c>
      <c r="D104" s="763">
        <v>1802621</v>
      </c>
      <c r="E104" s="763">
        <v>33753013</v>
      </c>
      <c r="F104" s="763">
        <v>15864828</v>
      </c>
      <c r="G104" s="763">
        <v>223619</v>
      </c>
      <c r="H104" s="763">
        <v>16088447</v>
      </c>
      <c r="I104" s="763">
        <v>4119287</v>
      </c>
      <c r="J104" s="763">
        <v>-11223</v>
      </c>
      <c r="K104" s="763">
        <v>4108064</v>
      </c>
      <c r="L104" s="763">
        <v>260156</v>
      </c>
      <c r="M104" s="763">
        <v>0</v>
      </c>
      <c r="N104" s="763">
        <v>0</v>
      </c>
      <c r="O104" s="763">
        <v>0</v>
      </c>
      <c r="P104" s="763">
        <v>54209680</v>
      </c>
      <c r="Q104" s="763">
        <v>52194663</v>
      </c>
      <c r="R104" s="763">
        <v>54209680</v>
      </c>
    </row>
    <row r="105" spans="1:18">
      <c r="A105" s="633" t="s">
        <v>325</v>
      </c>
      <c r="B105" s="633" t="s">
        <v>12</v>
      </c>
      <c r="C105" s="763">
        <v>35601806</v>
      </c>
      <c r="D105" s="763">
        <v>1209692</v>
      </c>
      <c r="E105" s="763">
        <v>36811498</v>
      </c>
      <c r="F105" s="763">
        <v>16161130</v>
      </c>
      <c r="G105" s="763">
        <v>-250299</v>
      </c>
      <c r="H105" s="763">
        <v>15910831</v>
      </c>
      <c r="I105" s="763">
        <v>4421423</v>
      </c>
      <c r="J105" s="763">
        <v>-23829</v>
      </c>
      <c r="K105" s="763">
        <v>4397594</v>
      </c>
      <c r="L105" s="763">
        <v>260156</v>
      </c>
      <c r="M105" s="763">
        <v>0</v>
      </c>
      <c r="N105" s="763">
        <v>0</v>
      </c>
      <c r="O105" s="763">
        <v>0</v>
      </c>
      <c r="P105" s="763">
        <v>57380079</v>
      </c>
      <c r="Q105" s="763">
        <v>56444515</v>
      </c>
      <c r="R105" s="763">
        <v>57380079</v>
      </c>
    </row>
    <row r="106" spans="1:18">
      <c r="A106" s="633" t="s">
        <v>325</v>
      </c>
      <c r="B106" s="633" t="s">
        <v>13</v>
      </c>
      <c r="C106" s="763">
        <v>35477379</v>
      </c>
      <c r="D106" s="763">
        <v>-669790</v>
      </c>
      <c r="E106" s="763">
        <v>34807589</v>
      </c>
      <c r="F106" s="763">
        <v>15988497</v>
      </c>
      <c r="G106" s="763">
        <v>-173212</v>
      </c>
      <c r="H106" s="763">
        <v>15815285</v>
      </c>
      <c r="I106" s="763">
        <v>3991116</v>
      </c>
      <c r="J106" s="763">
        <v>6006</v>
      </c>
      <c r="K106" s="763">
        <v>3997122</v>
      </c>
      <c r="L106" s="763">
        <v>260156</v>
      </c>
      <c r="M106" s="763">
        <v>0</v>
      </c>
      <c r="N106" s="763">
        <v>0</v>
      </c>
      <c r="O106" s="763">
        <v>0</v>
      </c>
      <c r="P106" s="763">
        <v>54880152</v>
      </c>
      <c r="Q106" s="763">
        <v>55717148</v>
      </c>
      <c r="R106" s="763">
        <v>54880152</v>
      </c>
    </row>
    <row r="107" spans="1:18">
      <c r="A107" s="633" t="s">
        <v>325</v>
      </c>
      <c r="B107" s="633" t="s">
        <v>14</v>
      </c>
      <c r="C107" s="763">
        <v>34144479</v>
      </c>
      <c r="D107" s="763">
        <v>-2087153</v>
      </c>
      <c r="E107" s="763">
        <v>32057326</v>
      </c>
      <c r="F107" s="763">
        <v>16176031</v>
      </c>
      <c r="G107" s="763">
        <v>-489505</v>
      </c>
      <c r="H107" s="763">
        <v>15686526</v>
      </c>
      <c r="I107" s="763">
        <v>4501836</v>
      </c>
      <c r="J107" s="763">
        <v>-99191</v>
      </c>
      <c r="K107" s="763">
        <v>4402645</v>
      </c>
      <c r="L107" s="763">
        <v>260156</v>
      </c>
      <c r="M107" s="763">
        <v>0</v>
      </c>
      <c r="N107" s="763">
        <v>0</v>
      </c>
      <c r="O107" s="763">
        <v>0</v>
      </c>
      <c r="P107" s="763">
        <v>52406653</v>
      </c>
      <c r="Q107" s="763">
        <v>55082502</v>
      </c>
      <c r="R107" s="763">
        <v>52406653</v>
      </c>
    </row>
    <row r="108" spans="1:18">
      <c r="A108" s="633" t="s">
        <v>325</v>
      </c>
      <c r="B108" s="633" t="s">
        <v>15</v>
      </c>
      <c r="C108" s="763">
        <v>28102728</v>
      </c>
      <c r="D108" s="763">
        <v>-1485295</v>
      </c>
      <c r="E108" s="763">
        <v>26617433</v>
      </c>
      <c r="F108" s="763">
        <v>14876703</v>
      </c>
      <c r="G108" s="763">
        <v>-291826</v>
      </c>
      <c r="H108" s="763">
        <v>14584877</v>
      </c>
      <c r="I108" s="763">
        <v>2654936</v>
      </c>
      <c r="J108" s="763">
        <v>-60878</v>
      </c>
      <c r="K108" s="763">
        <v>2594058</v>
      </c>
      <c r="L108" s="763">
        <v>260156</v>
      </c>
      <c r="M108" s="763">
        <v>0</v>
      </c>
      <c r="N108" s="763">
        <v>0</v>
      </c>
      <c r="O108" s="763">
        <v>0</v>
      </c>
      <c r="P108" s="763">
        <v>44056524</v>
      </c>
      <c r="Q108" s="763">
        <v>45894523</v>
      </c>
      <c r="R108" s="763">
        <v>44056524</v>
      </c>
    </row>
    <row r="109" spans="1:18">
      <c r="A109" s="633" t="s">
        <v>325</v>
      </c>
      <c r="B109" s="633" t="s">
        <v>16</v>
      </c>
      <c r="C109" s="763">
        <v>22415466</v>
      </c>
      <c r="D109" s="763">
        <v>-1795268</v>
      </c>
      <c r="E109" s="763">
        <v>20620198</v>
      </c>
      <c r="F109" s="763">
        <v>13244872</v>
      </c>
      <c r="G109" s="763">
        <v>311885</v>
      </c>
      <c r="H109" s="763">
        <v>13556757</v>
      </c>
      <c r="I109" s="763">
        <v>2346048</v>
      </c>
      <c r="J109" s="763">
        <v>66149</v>
      </c>
      <c r="K109" s="763">
        <v>2412197</v>
      </c>
      <c r="L109" s="763">
        <v>260156</v>
      </c>
      <c r="M109" s="763">
        <v>0</v>
      </c>
      <c r="N109" s="763">
        <v>0</v>
      </c>
      <c r="O109" s="763">
        <v>0</v>
      </c>
      <c r="P109" s="763">
        <v>36849308</v>
      </c>
      <c r="Q109" s="763">
        <v>38266542</v>
      </c>
      <c r="R109" s="763">
        <v>36849308</v>
      </c>
    </row>
    <row r="110" spans="1:18">
      <c r="A110" s="633" t="s">
        <v>325</v>
      </c>
      <c r="B110" s="633" t="s">
        <v>17</v>
      </c>
      <c r="C110" s="763">
        <v>24717673</v>
      </c>
      <c r="D110" s="763">
        <v>2210840</v>
      </c>
      <c r="E110" s="763">
        <v>26928513</v>
      </c>
      <c r="F110" s="763">
        <v>13420131</v>
      </c>
      <c r="G110" s="763">
        <v>134420</v>
      </c>
      <c r="H110" s="763">
        <v>13554551</v>
      </c>
      <c r="I110" s="763">
        <v>2366588</v>
      </c>
      <c r="J110" s="763">
        <v>25252</v>
      </c>
      <c r="K110" s="763">
        <v>2391840</v>
      </c>
      <c r="L110" s="763">
        <v>260156</v>
      </c>
      <c r="M110" s="763">
        <v>0</v>
      </c>
      <c r="N110" s="763">
        <v>0</v>
      </c>
      <c r="O110" s="763">
        <v>0</v>
      </c>
      <c r="P110" s="763">
        <v>43135060</v>
      </c>
      <c r="Q110" s="763">
        <v>40764548</v>
      </c>
      <c r="R110" s="763">
        <v>43135060</v>
      </c>
    </row>
    <row r="111" spans="1:18">
      <c r="A111" s="633" t="s">
        <v>325</v>
      </c>
      <c r="B111" s="586" t="s">
        <v>184</v>
      </c>
      <c r="C111" s="763">
        <v>337862552</v>
      </c>
      <c r="D111" s="763">
        <v>1582212</v>
      </c>
      <c r="E111" s="763">
        <v>339444764</v>
      </c>
      <c r="F111" s="763">
        <v>171752867</v>
      </c>
      <c r="G111" s="763">
        <v>327631</v>
      </c>
      <c r="H111" s="763">
        <v>172080498</v>
      </c>
      <c r="I111" s="763">
        <v>37227852</v>
      </c>
      <c r="J111" s="763">
        <v>18029</v>
      </c>
      <c r="K111" s="763">
        <v>37245881</v>
      </c>
      <c r="L111" s="763">
        <v>3121872</v>
      </c>
      <c r="M111" s="763">
        <v>0</v>
      </c>
      <c r="N111" s="763">
        <v>0</v>
      </c>
      <c r="O111" s="763">
        <v>0</v>
      </c>
      <c r="P111" s="763">
        <v>551893015</v>
      </c>
      <c r="Q111" s="763">
        <v>549965143</v>
      </c>
      <c r="R111" s="763">
        <v>551893015</v>
      </c>
    </row>
    <row r="112" spans="1:18">
      <c r="A112" s="633" t="s">
        <v>324</v>
      </c>
      <c r="B112" s="633" t="s">
        <v>6</v>
      </c>
      <c r="C112" s="763">
        <v>29483108</v>
      </c>
      <c r="D112" s="763">
        <v>871176</v>
      </c>
      <c r="E112" s="763">
        <v>30354284</v>
      </c>
      <c r="F112" s="763">
        <v>13921467</v>
      </c>
      <c r="G112" s="763">
        <v>-315407</v>
      </c>
      <c r="H112" s="763">
        <v>13606060</v>
      </c>
      <c r="I112" s="763">
        <v>2502685</v>
      </c>
      <c r="J112" s="763">
        <v>-45889</v>
      </c>
      <c r="K112" s="763">
        <v>2456796</v>
      </c>
      <c r="L112" s="763">
        <v>260156</v>
      </c>
      <c r="M112" s="763">
        <v>0</v>
      </c>
      <c r="N112" s="763">
        <v>0</v>
      </c>
      <c r="O112" s="763">
        <v>0</v>
      </c>
      <c r="P112" s="763">
        <v>46677296</v>
      </c>
      <c r="Q112" s="763">
        <v>46167416</v>
      </c>
      <c r="R112" s="763">
        <v>46677296</v>
      </c>
    </row>
    <row r="113" spans="1:18">
      <c r="A113" s="633" t="s">
        <v>324</v>
      </c>
      <c r="B113" s="633" t="s">
        <v>7</v>
      </c>
      <c r="C113" s="763">
        <v>26623272</v>
      </c>
      <c r="D113" s="763">
        <v>-1226004</v>
      </c>
      <c r="E113" s="763">
        <v>25397268</v>
      </c>
      <c r="F113" s="763">
        <v>13283720</v>
      </c>
      <c r="G113" s="763">
        <v>-666008</v>
      </c>
      <c r="H113" s="763">
        <v>12617712</v>
      </c>
      <c r="I113" s="763">
        <v>2418953</v>
      </c>
      <c r="J113" s="763">
        <v>-74451</v>
      </c>
      <c r="K113" s="763">
        <v>2344502</v>
      </c>
      <c r="L113" s="763">
        <v>260156</v>
      </c>
      <c r="M113" s="763">
        <v>0</v>
      </c>
      <c r="N113" s="763">
        <v>0</v>
      </c>
      <c r="O113" s="763">
        <v>0</v>
      </c>
      <c r="P113" s="763">
        <v>40619638</v>
      </c>
      <c r="Q113" s="763">
        <v>42586101</v>
      </c>
      <c r="R113" s="763">
        <v>40619638</v>
      </c>
    </row>
    <row r="114" spans="1:18">
      <c r="A114" s="633" t="s">
        <v>324</v>
      </c>
      <c r="B114" s="633" t="s">
        <v>8</v>
      </c>
      <c r="C114" s="763">
        <v>23484759</v>
      </c>
      <c r="D114" s="763">
        <v>276287</v>
      </c>
      <c r="E114" s="763">
        <v>23761046</v>
      </c>
      <c r="F114" s="763">
        <v>12767607</v>
      </c>
      <c r="G114" s="763">
        <v>-312090</v>
      </c>
      <c r="H114" s="763">
        <v>12455517</v>
      </c>
      <c r="I114" s="763">
        <v>2684431</v>
      </c>
      <c r="J114" s="763">
        <v>18844</v>
      </c>
      <c r="K114" s="763">
        <v>2703275</v>
      </c>
      <c r="L114" s="763">
        <v>260156</v>
      </c>
      <c r="M114" s="763">
        <v>0</v>
      </c>
      <c r="N114" s="763">
        <v>0</v>
      </c>
      <c r="O114" s="763">
        <v>0</v>
      </c>
      <c r="P114" s="763">
        <v>39179994</v>
      </c>
      <c r="Q114" s="763">
        <v>39196953</v>
      </c>
      <c r="R114" s="763">
        <v>39179994</v>
      </c>
    </row>
    <row r="115" spans="1:18">
      <c r="A115" s="633" t="s">
        <v>324</v>
      </c>
      <c r="B115" s="633" t="s">
        <v>9</v>
      </c>
      <c r="C115" s="763">
        <v>23200516</v>
      </c>
      <c r="D115" s="763">
        <v>-355765</v>
      </c>
      <c r="E115" s="763">
        <v>22844751</v>
      </c>
      <c r="F115" s="763">
        <v>13323533</v>
      </c>
      <c r="G115" s="763">
        <v>419243</v>
      </c>
      <c r="H115" s="763">
        <v>13742776</v>
      </c>
      <c r="I115" s="763">
        <v>2581565</v>
      </c>
      <c r="J115" s="763">
        <v>66289</v>
      </c>
      <c r="K115" s="763">
        <v>2647854</v>
      </c>
      <c r="L115" s="763">
        <v>260156</v>
      </c>
      <c r="M115" s="763">
        <v>0</v>
      </c>
      <c r="N115" s="763">
        <v>0</v>
      </c>
      <c r="O115" s="763">
        <v>0</v>
      </c>
      <c r="P115" s="763">
        <v>39495537</v>
      </c>
      <c r="Q115" s="763">
        <v>39365770</v>
      </c>
      <c r="R115" s="763">
        <v>39495537</v>
      </c>
    </row>
    <row r="116" spans="1:18">
      <c r="A116" s="633" t="s">
        <v>324</v>
      </c>
      <c r="B116" s="633" t="s">
        <v>10</v>
      </c>
      <c r="C116" s="763">
        <v>24602119</v>
      </c>
      <c r="D116" s="763">
        <v>2836316</v>
      </c>
      <c r="E116" s="763">
        <v>27438435</v>
      </c>
      <c r="F116" s="763">
        <v>13836464</v>
      </c>
      <c r="G116" s="763">
        <v>1727534</v>
      </c>
      <c r="H116" s="763">
        <v>15563998</v>
      </c>
      <c r="I116" s="763">
        <v>2643686</v>
      </c>
      <c r="J116" s="763">
        <v>150455</v>
      </c>
      <c r="K116" s="763">
        <v>2794141</v>
      </c>
      <c r="L116" s="763">
        <v>260156</v>
      </c>
      <c r="M116" s="763">
        <v>0</v>
      </c>
      <c r="N116" s="763">
        <v>0</v>
      </c>
      <c r="O116" s="763">
        <v>0</v>
      </c>
      <c r="P116" s="763">
        <v>46056730</v>
      </c>
      <c r="Q116" s="763">
        <v>41342425</v>
      </c>
      <c r="R116" s="763">
        <v>46056730</v>
      </c>
    </row>
    <row r="117" spans="1:18">
      <c r="A117" s="633" t="s">
        <v>324</v>
      </c>
      <c r="B117" s="633" t="s">
        <v>11</v>
      </c>
      <c r="C117" s="763">
        <v>32454424</v>
      </c>
      <c r="D117" s="763">
        <v>1803637</v>
      </c>
      <c r="E117" s="763">
        <v>34258061</v>
      </c>
      <c r="F117" s="763">
        <v>16117790</v>
      </c>
      <c r="G117" s="763">
        <v>221792</v>
      </c>
      <c r="H117" s="763">
        <v>16339582</v>
      </c>
      <c r="I117" s="763">
        <v>4119287</v>
      </c>
      <c r="J117" s="763">
        <v>-11390</v>
      </c>
      <c r="K117" s="763">
        <v>4107897</v>
      </c>
      <c r="L117" s="763">
        <v>260156</v>
      </c>
      <c r="M117" s="763">
        <v>0</v>
      </c>
      <c r="N117" s="763">
        <v>0</v>
      </c>
      <c r="O117" s="763">
        <v>0</v>
      </c>
      <c r="P117" s="763">
        <v>54965696</v>
      </c>
      <c r="Q117" s="763">
        <v>52951657</v>
      </c>
      <c r="R117" s="763">
        <v>54965696</v>
      </c>
    </row>
    <row r="118" spans="1:18">
      <c r="A118" s="633" t="s">
        <v>324</v>
      </c>
      <c r="B118" s="633" t="s">
        <v>12</v>
      </c>
      <c r="C118" s="763">
        <v>36158030</v>
      </c>
      <c r="D118" s="763">
        <v>1231041</v>
      </c>
      <c r="E118" s="763">
        <v>37389071</v>
      </c>
      <c r="F118" s="763">
        <v>16418190</v>
      </c>
      <c r="G118" s="763">
        <v>-253020</v>
      </c>
      <c r="H118" s="763">
        <v>16165170</v>
      </c>
      <c r="I118" s="763">
        <v>4421423</v>
      </c>
      <c r="J118" s="763">
        <v>-23633</v>
      </c>
      <c r="K118" s="763">
        <v>4397790</v>
      </c>
      <c r="L118" s="763">
        <v>260156</v>
      </c>
      <c r="M118" s="763">
        <v>0</v>
      </c>
      <c r="N118" s="763">
        <v>0</v>
      </c>
      <c r="O118" s="763">
        <v>0</v>
      </c>
      <c r="P118" s="763">
        <v>58212187</v>
      </c>
      <c r="Q118" s="763">
        <v>57257799</v>
      </c>
      <c r="R118" s="763">
        <v>58212187</v>
      </c>
    </row>
    <row r="119" spans="1:18">
      <c r="A119" s="633" t="s">
        <v>324</v>
      </c>
      <c r="B119" s="633" t="s">
        <v>13</v>
      </c>
      <c r="C119" s="763">
        <v>36039318</v>
      </c>
      <c r="D119" s="763">
        <v>-674913</v>
      </c>
      <c r="E119" s="763">
        <v>35364405</v>
      </c>
      <c r="F119" s="763">
        <v>16244022</v>
      </c>
      <c r="G119" s="763">
        <v>-170585</v>
      </c>
      <c r="H119" s="763">
        <v>16073437</v>
      </c>
      <c r="I119" s="763">
        <v>3992468</v>
      </c>
      <c r="J119" s="763">
        <v>6168</v>
      </c>
      <c r="K119" s="763">
        <v>3998636</v>
      </c>
      <c r="L119" s="763">
        <v>260156</v>
      </c>
      <c r="M119" s="763">
        <v>0</v>
      </c>
      <c r="N119" s="763">
        <v>0</v>
      </c>
      <c r="O119" s="763">
        <v>0</v>
      </c>
      <c r="P119" s="763">
        <v>55696634</v>
      </c>
      <c r="Q119" s="763">
        <v>56535964</v>
      </c>
      <c r="R119" s="763">
        <v>55696634</v>
      </c>
    </row>
    <row r="120" spans="1:18">
      <c r="A120" s="633" t="s">
        <v>324</v>
      </c>
      <c r="B120" s="633" t="s">
        <v>14</v>
      </c>
      <c r="C120" s="763">
        <v>34714519</v>
      </c>
      <c r="D120" s="763">
        <v>-2067090</v>
      </c>
      <c r="E120" s="763">
        <v>32647429</v>
      </c>
      <c r="F120" s="763">
        <v>16439640</v>
      </c>
      <c r="G120" s="763">
        <v>-483078</v>
      </c>
      <c r="H120" s="763">
        <v>15956562</v>
      </c>
      <c r="I120" s="763">
        <v>4503196</v>
      </c>
      <c r="J120" s="763">
        <v>-99828</v>
      </c>
      <c r="K120" s="763">
        <v>4403368</v>
      </c>
      <c r="L120" s="763">
        <v>260156</v>
      </c>
      <c r="M120" s="763">
        <v>0</v>
      </c>
      <c r="N120" s="763">
        <v>0</v>
      </c>
      <c r="O120" s="763">
        <v>0</v>
      </c>
      <c r="P120" s="763">
        <v>53267515</v>
      </c>
      <c r="Q120" s="763">
        <v>55917511</v>
      </c>
      <c r="R120" s="763">
        <v>53267515</v>
      </c>
    </row>
    <row r="121" spans="1:18">
      <c r="A121" s="633" t="s">
        <v>324</v>
      </c>
      <c r="B121" s="633" t="s">
        <v>15</v>
      </c>
      <c r="C121" s="763">
        <v>28587307</v>
      </c>
      <c r="D121" s="763">
        <v>-1388984</v>
      </c>
      <c r="E121" s="763">
        <v>27198323</v>
      </c>
      <c r="F121" s="763">
        <v>15127012</v>
      </c>
      <c r="G121" s="763">
        <v>-283209</v>
      </c>
      <c r="H121" s="763">
        <v>14843803</v>
      </c>
      <c r="I121" s="763">
        <v>2656219</v>
      </c>
      <c r="J121" s="763">
        <v>-61985</v>
      </c>
      <c r="K121" s="763">
        <v>2594234</v>
      </c>
      <c r="L121" s="763">
        <v>260156</v>
      </c>
      <c r="M121" s="763">
        <v>0</v>
      </c>
      <c r="N121" s="763">
        <v>0</v>
      </c>
      <c r="O121" s="763">
        <v>0</v>
      </c>
      <c r="P121" s="763">
        <v>44896516</v>
      </c>
      <c r="Q121" s="763">
        <v>46630694</v>
      </c>
      <c r="R121" s="763">
        <v>44896516</v>
      </c>
    </row>
    <row r="122" spans="1:18">
      <c r="A122" s="633" t="s">
        <v>324</v>
      </c>
      <c r="B122" s="633" t="s">
        <v>16</v>
      </c>
      <c r="C122" s="763">
        <v>22756505</v>
      </c>
      <c r="D122" s="763">
        <v>-1855290</v>
      </c>
      <c r="E122" s="763">
        <v>20901215</v>
      </c>
      <c r="F122" s="763">
        <v>13470215</v>
      </c>
      <c r="G122" s="763">
        <v>316746</v>
      </c>
      <c r="H122" s="763">
        <v>13786961</v>
      </c>
      <c r="I122" s="763">
        <v>2347190</v>
      </c>
      <c r="J122" s="763">
        <v>67557</v>
      </c>
      <c r="K122" s="763">
        <v>2414747</v>
      </c>
      <c r="L122" s="763">
        <v>260156</v>
      </c>
      <c r="M122" s="763">
        <v>0</v>
      </c>
      <c r="N122" s="763">
        <v>0</v>
      </c>
      <c r="O122" s="763">
        <v>0</v>
      </c>
      <c r="P122" s="763">
        <v>37363079</v>
      </c>
      <c r="Q122" s="763">
        <v>38834066</v>
      </c>
      <c r="R122" s="763">
        <v>37363079</v>
      </c>
    </row>
    <row r="123" spans="1:18">
      <c r="A123" s="633" t="s">
        <v>324</v>
      </c>
      <c r="B123" s="633" t="s">
        <v>17</v>
      </c>
      <c r="C123" s="763">
        <v>25041134</v>
      </c>
      <c r="D123" s="763">
        <v>2132499</v>
      </c>
      <c r="E123" s="763">
        <v>27173633</v>
      </c>
      <c r="F123" s="763">
        <v>13644410</v>
      </c>
      <c r="G123" s="763">
        <v>141652</v>
      </c>
      <c r="H123" s="763">
        <v>13786062</v>
      </c>
      <c r="I123" s="763">
        <v>2367742</v>
      </c>
      <c r="J123" s="763">
        <v>26224</v>
      </c>
      <c r="K123" s="763">
        <v>2393966</v>
      </c>
      <c r="L123" s="763">
        <v>260156</v>
      </c>
      <c r="M123" s="763">
        <v>0</v>
      </c>
      <c r="N123" s="763">
        <v>0</v>
      </c>
      <c r="O123" s="763">
        <v>0</v>
      </c>
      <c r="P123" s="763">
        <v>43613817</v>
      </c>
      <c r="Q123" s="763">
        <v>41313442</v>
      </c>
      <c r="R123" s="763">
        <v>43613817</v>
      </c>
    </row>
    <row r="124" spans="1:18">
      <c r="A124" s="633" t="s">
        <v>324</v>
      </c>
      <c r="B124" s="586" t="s">
        <v>184</v>
      </c>
      <c r="C124" s="763">
        <v>343145011</v>
      </c>
      <c r="D124" s="763">
        <v>1582910</v>
      </c>
      <c r="E124" s="763">
        <v>344727921</v>
      </c>
      <c r="F124" s="763">
        <v>174594070</v>
      </c>
      <c r="G124" s="763">
        <v>343570</v>
      </c>
      <c r="H124" s="763">
        <v>174937640</v>
      </c>
      <c r="I124" s="763">
        <v>37238845</v>
      </c>
      <c r="J124" s="763">
        <v>18361</v>
      </c>
      <c r="K124" s="763">
        <v>37257206</v>
      </c>
      <c r="L124" s="763">
        <v>3121872</v>
      </c>
      <c r="M124" s="763">
        <v>0</v>
      </c>
      <c r="N124" s="763">
        <v>0</v>
      </c>
      <c r="O124" s="763">
        <v>0</v>
      </c>
      <c r="P124" s="763">
        <v>560044639</v>
      </c>
      <c r="Q124" s="763">
        <v>558099798</v>
      </c>
      <c r="R124" s="763">
        <v>560044639</v>
      </c>
    </row>
    <row r="125" spans="1:18">
      <c r="A125" s="633" t="s">
        <v>323</v>
      </c>
      <c r="B125" s="633" t="s">
        <v>6</v>
      </c>
      <c r="C125" s="763">
        <v>30071162</v>
      </c>
      <c r="D125" s="763">
        <v>920117</v>
      </c>
      <c r="E125" s="763">
        <v>30991279</v>
      </c>
      <c r="F125" s="763">
        <v>14145952</v>
      </c>
      <c r="G125" s="763">
        <v>-312335</v>
      </c>
      <c r="H125" s="763">
        <v>13833617</v>
      </c>
      <c r="I125" s="763">
        <v>2501663</v>
      </c>
      <c r="J125" s="763">
        <v>-51252</v>
      </c>
      <c r="K125" s="763">
        <v>2450411</v>
      </c>
      <c r="L125" s="763">
        <v>260156</v>
      </c>
      <c r="M125" s="763">
        <v>0</v>
      </c>
      <c r="N125" s="763">
        <v>0</v>
      </c>
      <c r="O125" s="763">
        <v>0</v>
      </c>
      <c r="P125" s="763">
        <v>47535463</v>
      </c>
      <c r="Q125" s="763">
        <v>46978933</v>
      </c>
      <c r="R125" s="763">
        <v>47535463</v>
      </c>
    </row>
    <row r="126" spans="1:18">
      <c r="A126" s="633" t="s">
        <v>323</v>
      </c>
      <c r="B126" s="633" t="s">
        <v>7</v>
      </c>
      <c r="C126" s="763">
        <v>27146027</v>
      </c>
      <c r="D126" s="763">
        <v>-1210131</v>
      </c>
      <c r="E126" s="763">
        <v>25935896</v>
      </c>
      <c r="F126" s="763">
        <v>13489184</v>
      </c>
      <c r="G126" s="763">
        <v>-677991</v>
      </c>
      <c r="H126" s="763">
        <v>12811193</v>
      </c>
      <c r="I126" s="763">
        <v>2451847</v>
      </c>
      <c r="J126" s="763">
        <v>-71241</v>
      </c>
      <c r="K126" s="763">
        <v>2380606</v>
      </c>
      <c r="L126" s="763">
        <v>260156</v>
      </c>
      <c r="M126" s="763">
        <v>0</v>
      </c>
      <c r="N126" s="763">
        <v>0</v>
      </c>
      <c r="O126" s="763">
        <v>0</v>
      </c>
      <c r="P126" s="763">
        <v>41387851</v>
      </c>
      <c r="Q126" s="763">
        <v>43347214</v>
      </c>
      <c r="R126" s="763">
        <v>41387851</v>
      </c>
    </row>
    <row r="127" spans="1:18">
      <c r="A127" s="633" t="s">
        <v>323</v>
      </c>
      <c r="B127" s="633" t="s">
        <v>8</v>
      </c>
      <c r="C127" s="763">
        <v>23935987</v>
      </c>
      <c r="D127" s="763">
        <v>290763</v>
      </c>
      <c r="E127" s="763">
        <v>24226750</v>
      </c>
      <c r="F127" s="763">
        <v>12968226</v>
      </c>
      <c r="G127" s="763">
        <v>-328447</v>
      </c>
      <c r="H127" s="763">
        <v>12639779</v>
      </c>
      <c r="I127" s="763">
        <v>2689970</v>
      </c>
      <c r="J127" s="763">
        <v>19904</v>
      </c>
      <c r="K127" s="763">
        <v>2709874</v>
      </c>
      <c r="L127" s="763">
        <v>260156</v>
      </c>
      <c r="M127" s="763">
        <v>0</v>
      </c>
      <c r="N127" s="763">
        <v>0</v>
      </c>
      <c r="O127" s="763">
        <v>0</v>
      </c>
      <c r="P127" s="763">
        <v>39836559</v>
      </c>
      <c r="Q127" s="763">
        <v>39854339</v>
      </c>
      <c r="R127" s="763">
        <v>39836559</v>
      </c>
    </row>
    <row r="128" spans="1:18">
      <c r="A128" s="633" t="s">
        <v>323</v>
      </c>
      <c r="B128" s="633" t="s">
        <v>9</v>
      </c>
      <c r="C128" s="763">
        <v>23638784</v>
      </c>
      <c r="D128" s="763">
        <v>-386657</v>
      </c>
      <c r="E128" s="763">
        <v>23252127</v>
      </c>
      <c r="F128" s="763">
        <v>13540566</v>
      </c>
      <c r="G128" s="763">
        <v>419541</v>
      </c>
      <c r="H128" s="763">
        <v>13960107</v>
      </c>
      <c r="I128" s="763">
        <v>2580495</v>
      </c>
      <c r="J128" s="763">
        <v>66641</v>
      </c>
      <c r="K128" s="763">
        <v>2647136</v>
      </c>
      <c r="L128" s="763">
        <v>260156</v>
      </c>
      <c r="M128" s="763">
        <v>0</v>
      </c>
      <c r="N128" s="763">
        <v>0</v>
      </c>
      <c r="O128" s="763">
        <v>0</v>
      </c>
      <c r="P128" s="763">
        <v>40119526</v>
      </c>
      <c r="Q128" s="763">
        <v>40020001</v>
      </c>
      <c r="R128" s="763">
        <v>40119526</v>
      </c>
    </row>
    <row r="129" spans="1:18">
      <c r="A129" s="633" t="s">
        <v>323</v>
      </c>
      <c r="B129" s="633" t="s">
        <v>10</v>
      </c>
      <c r="C129" s="763">
        <v>25073008</v>
      </c>
      <c r="D129" s="763">
        <v>2778812</v>
      </c>
      <c r="E129" s="763">
        <v>27851820</v>
      </c>
      <c r="F129" s="763">
        <v>14064843</v>
      </c>
      <c r="G129" s="763">
        <v>1749070</v>
      </c>
      <c r="H129" s="763">
        <v>15813913</v>
      </c>
      <c r="I129" s="763">
        <v>2642670</v>
      </c>
      <c r="J129" s="763">
        <v>150556</v>
      </c>
      <c r="K129" s="763">
        <v>2793226</v>
      </c>
      <c r="L129" s="763">
        <v>260156</v>
      </c>
      <c r="M129" s="763">
        <v>0</v>
      </c>
      <c r="N129" s="763">
        <v>0</v>
      </c>
      <c r="O129" s="763">
        <v>0</v>
      </c>
      <c r="P129" s="763">
        <v>46719115</v>
      </c>
      <c r="Q129" s="763">
        <v>42040677</v>
      </c>
      <c r="R129" s="763">
        <v>46719115</v>
      </c>
    </row>
    <row r="130" spans="1:18">
      <c r="A130" s="633" t="s">
        <v>323</v>
      </c>
      <c r="B130" s="633" t="s">
        <v>11</v>
      </c>
      <c r="C130" s="763">
        <v>33087142</v>
      </c>
      <c r="D130" s="763">
        <v>1801998</v>
      </c>
      <c r="E130" s="763">
        <v>34889140</v>
      </c>
      <c r="F130" s="763">
        <v>16385160</v>
      </c>
      <c r="G130" s="763">
        <v>221667</v>
      </c>
      <c r="H130" s="763">
        <v>16606827</v>
      </c>
      <c r="I130" s="763">
        <v>4116964</v>
      </c>
      <c r="J130" s="763">
        <v>-11537</v>
      </c>
      <c r="K130" s="763">
        <v>4105427</v>
      </c>
      <c r="L130" s="763">
        <v>260156</v>
      </c>
      <c r="M130" s="763">
        <v>0</v>
      </c>
      <c r="N130" s="763">
        <v>0</v>
      </c>
      <c r="O130" s="763">
        <v>0</v>
      </c>
      <c r="P130" s="763">
        <v>55861550</v>
      </c>
      <c r="Q130" s="763">
        <v>53849422</v>
      </c>
      <c r="R130" s="763">
        <v>55861550</v>
      </c>
    </row>
    <row r="131" spans="1:18">
      <c r="A131" s="633" t="s">
        <v>323</v>
      </c>
      <c r="B131" s="633" t="s">
        <v>12</v>
      </c>
      <c r="C131" s="763">
        <v>36866967</v>
      </c>
      <c r="D131" s="763">
        <v>1250040</v>
      </c>
      <c r="E131" s="763">
        <v>38117007</v>
      </c>
      <c r="F131" s="763">
        <v>16691740</v>
      </c>
      <c r="G131" s="763">
        <v>-255963</v>
      </c>
      <c r="H131" s="763">
        <v>16435777</v>
      </c>
      <c r="I131" s="763">
        <v>4419137</v>
      </c>
      <c r="J131" s="763">
        <v>-23434</v>
      </c>
      <c r="K131" s="763">
        <v>4395703</v>
      </c>
      <c r="L131" s="763">
        <v>260156</v>
      </c>
      <c r="M131" s="763">
        <v>0</v>
      </c>
      <c r="N131" s="763">
        <v>0</v>
      </c>
      <c r="O131" s="763">
        <v>0</v>
      </c>
      <c r="P131" s="763">
        <v>59208643</v>
      </c>
      <c r="Q131" s="763">
        <v>58238000</v>
      </c>
      <c r="R131" s="763">
        <v>59208643</v>
      </c>
    </row>
    <row r="132" spans="1:18">
      <c r="A132" s="633" t="s">
        <v>323</v>
      </c>
      <c r="B132" s="633" t="s">
        <v>13</v>
      </c>
      <c r="C132" s="763">
        <v>36743678</v>
      </c>
      <c r="D132" s="763">
        <v>-673697</v>
      </c>
      <c r="E132" s="763">
        <v>36069981</v>
      </c>
      <c r="F132" s="763">
        <v>16514776</v>
      </c>
      <c r="G132" s="763">
        <v>-172094</v>
      </c>
      <c r="H132" s="763">
        <v>16342682</v>
      </c>
      <c r="I132" s="763">
        <v>3989200</v>
      </c>
      <c r="J132" s="763">
        <v>6298</v>
      </c>
      <c r="K132" s="763">
        <v>3995498</v>
      </c>
      <c r="L132" s="763">
        <v>260156</v>
      </c>
      <c r="M132" s="763">
        <v>0</v>
      </c>
      <c r="N132" s="763">
        <v>0</v>
      </c>
      <c r="O132" s="763">
        <v>0</v>
      </c>
      <c r="P132" s="763">
        <v>56668317</v>
      </c>
      <c r="Q132" s="763">
        <v>57507810</v>
      </c>
      <c r="R132" s="763">
        <v>56668317</v>
      </c>
    </row>
    <row r="133" spans="1:18">
      <c r="A133" s="633" t="s">
        <v>323</v>
      </c>
      <c r="B133" s="633" t="s">
        <v>14</v>
      </c>
      <c r="C133" s="763">
        <v>35385777</v>
      </c>
      <c r="D133" s="763">
        <v>-2043008</v>
      </c>
      <c r="E133" s="763">
        <v>33342769</v>
      </c>
      <c r="F133" s="763">
        <v>16712564</v>
      </c>
      <c r="G133" s="763">
        <v>-480540</v>
      </c>
      <c r="H133" s="763">
        <v>16232024</v>
      </c>
      <c r="I133" s="763">
        <v>4499229</v>
      </c>
      <c r="J133" s="763">
        <v>-100376</v>
      </c>
      <c r="K133" s="763">
        <v>4398853</v>
      </c>
      <c r="L133" s="763">
        <v>260156</v>
      </c>
      <c r="M133" s="763">
        <v>0</v>
      </c>
      <c r="N133" s="763">
        <v>0</v>
      </c>
      <c r="O133" s="763">
        <v>0</v>
      </c>
      <c r="P133" s="763">
        <v>54233802</v>
      </c>
      <c r="Q133" s="763">
        <v>56857726</v>
      </c>
      <c r="R133" s="763">
        <v>54233802</v>
      </c>
    </row>
    <row r="134" spans="1:18">
      <c r="A134" s="633" t="s">
        <v>323</v>
      </c>
      <c r="B134" s="633" t="s">
        <v>15</v>
      </c>
      <c r="C134" s="763">
        <v>29130999</v>
      </c>
      <c r="D134" s="763">
        <v>-1317826</v>
      </c>
      <c r="E134" s="763">
        <v>27813173</v>
      </c>
      <c r="F134" s="763">
        <v>15375096</v>
      </c>
      <c r="G134" s="763">
        <v>-277254</v>
      </c>
      <c r="H134" s="763">
        <v>15097842</v>
      </c>
      <c r="I134" s="763">
        <v>2655412</v>
      </c>
      <c r="J134" s="763">
        <v>-63147</v>
      </c>
      <c r="K134" s="763">
        <v>2592265</v>
      </c>
      <c r="L134" s="763">
        <v>260156</v>
      </c>
      <c r="M134" s="763">
        <v>0</v>
      </c>
      <c r="N134" s="763">
        <v>0</v>
      </c>
      <c r="O134" s="763">
        <v>0</v>
      </c>
      <c r="P134" s="763">
        <v>45763436</v>
      </c>
      <c r="Q134" s="763">
        <v>47421663</v>
      </c>
      <c r="R134" s="763">
        <v>45763436</v>
      </c>
    </row>
    <row r="135" spans="1:18">
      <c r="A135" s="633" t="s">
        <v>323</v>
      </c>
      <c r="B135" s="633" t="s">
        <v>16</v>
      </c>
      <c r="C135" s="763">
        <v>23191857</v>
      </c>
      <c r="D135" s="763">
        <v>-1922028</v>
      </c>
      <c r="E135" s="763">
        <v>21269829</v>
      </c>
      <c r="F135" s="763">
        <v>13688888</v>
      </c>
      <c r="G135" s="763">
        <v>322880</v>
      </c>
      <c r="H135" s="763">
        <v>14011768</v>
      </c>
      <c r="I135" s="763">
        <v>2346454</v>
      </c>
      <c r="J135" s="763">
        <v>69190</v>
      </c>
      <c r="K135" s="763">
        <v>2415644</v>
      </c>
      <c r="L135" s="763">
        <v>260156</v>
      </c>
      <c r="M135" s="763">
        <v>0</v>
      </c>
      <c r="N135" s="763">
        <v>0</v>
      </c>
      <c r="O135" s="763">
        <v>0</v>
      </c>
      <c r="P135" s="763">
        <v>37957397</v>
      </c>
      <c r="Q135" s="763">
        <v>39487355</v>
      </c>
      <c r="R135" s="763">
        <v>37957397</v>
      </c>
    </row>
    <row r="136" spans="1:18">
      <c r="A136" s="633" t="s">
        <v>323</v>
      </c>
      <c r="B136" s="633" t="s">
        <v>17</v>
      </c>
      <c r="C136" s="763">
        <v>25534312</v>
      </c>
      <c r="D136" s="763">
        <v>2119567</v>
      </c>
      <c r="E136" s="763">
        <v>27653879</v>
      </c>
      <c r="F136" s="763">
        <v>13866329</v>
      </c>
      <c r="G136" s="763">
        <v>142215</v>
      </c>
      <c r="H136" s="763">
        <v>14008544</v>
      </c>
      <c r="I136" s="763">
        <v>2366905</v>
      </c>
      <c r="J136" s="763">
        <v>25611</v>
      </c>
      <c r="K136" s="763">
        <v>2392516</v>
      </c>
      <c r="L136" s="763">
        <v>260156</v>
      </c>
      <c r="M136" s="763">
        <v>0</v>
      </c>
      <c r="N136" s="763">
        <v>0</v>
      </c>
      <c r="O136" s="763">
        <v>0</v>
      </c>
      <c r="P136" s="763">
        <v>44315095</v>
      </c>
      <c r="Q136" s="763">
        <v>42027702</v>
      </c>
      <c r="R136" s="763">
        <v>44315095</v>
      </c>
    </row>
    <row r="137" spans="1:18">
      <c r="A137" s="633" t="s">
        <v>323</v>
      </c>
      <c r="B137" s="586" t="s">
        <v>184</v>
      </c>
      <c r="C137" s="763">
        <v>349805700</v>
      </c>
      <c r="D137" s="763">
        <v>1607950</v>
      </c>
      <c r="E137" s="763">
        <v>351413650</v>
      </c>
      <c r="F137" s="763">
        <v>177443324</v>
      </c>
      <c r="G137" s="763">
        <v>350749</v>
      </c>
      <c r="H137" s="763">
        <v>177794073</v>
      </c>
      <c r="I137" s="763">
        <v>37259946</v>
      </c>
      <c r="J137" s="763">
        <v>17213</v>
      </c>
      <c r="K137" s="763">
        <v>37277159</v>
      </c>
      <c r="L137" s="763">
        <v>3121872</v>
      </c>
      <c r="M137" s="763">
        <v>0</v>
      </c>
      <c r="N137" s="763">
        <v>0</v>
      </c>
      <c r="O137" s="763">
        <v>0</v>
      </c>
      <c r="P137" s="763">
        <v>569606754</v>
      </c>
      <c r="Q137" s="763">
        <v>567630842</v>
      </c>
      <c r="R137" s="763">
        <v>569606754</v>
      </c>
    </row>
    <row r="138" spans="1:18">
      <c r="A138" s="633" t="s">
        <v>322</v>
      </c>
      <c r="B138" s="633" t="s">
        <v>6</v>
      </c>
      <c r="C138" s="763">
        <v>30572004</v>
      </c>
      <c r="D138" s="763">
        <v>967884</v>
      </c>
      <c r="E138" s="763">
        <v>31539888</v>
      </c>
      <c r="F138" s="763">
        <v>14340740</v>
      </c>
      <c r="G138" s="763">
        <v>-310002</v>
      </c>
      <c r="H138" s="763">
        <v>14030738</v>
      </c>
      <c r="I138" s="763">
        <v>2505138</v>
      </c>
      <c r="J138" s="763">
        <v>-45298</v>
      </c>
      <c r="K138" s="763">
        <v>2459840</v>
      </c>
      <c r="L138" s="763">
        <v>260156</v>
      </c>
      <c r="M138" s="763">
        <v>0</v>
      </c>
      <c r="N138" s="763">
        <v>0</v>
      </c>
      <c r="O138" s="763">
        <v>0</v>
      </c>
      <c r="P138" s="763">
        <v>48290622</v>
      </c>
      <c r="Q138" s="763">
        <v>47678038</v>
      </c>
      <c r="R138" s="763">
        <v>48290622</v>
      </c>
    </row>
    <row r="139" spans="1:18">
      <c r="A139" s="633" t="s">
        <v>322</v>
      </c>
      <c r="B139" s="633" t="s">
        <v>7</v>
      </c>
      <c r="C139" s="763">
        <v>27591697</v>
      </c>
      <c r="D139" s="763">
        <v>-1145309</v>
      </c>
      <c r="E139" s="763">
        <v>26446388</v>
      </c>
      <c r="F139" s="763">
        <v>13678964</v>
      </c>
      <c r="G139" s="763">
        <v>-688111</v>
      </c>
      <c r="H139" s="763">
        <v>12990853</v>
      </c>
      <c r="I139" s="763">
        <v>2421372</v>
      </c>
      <c r="J139" s="763">
        <v>-78121</v>
      </c>
      <c r="K139" s="763">
        <v>2343251</v>
      </c>
      <c r="L139" s="763">
        <v>260156</v>
      </c>
      <c r="M139" s="763">
        <v>0</v>
      </c>
      <c r="N139" s="763">
        <v>0</v>
      </c>
      <c r="O139" s="763">
        <v>0</v>
      </c>
      <c r="P139" s="763">
        <v>42040648</v>
      </c>
      <c r="Q139" s="763">
        <v>43952189</v>
      </c>
      <c r="R139" s="763">
        <v>42040648</v>
      </c>
    </row>
    <row r="140" spans="1:18">
      <c r="A140" s="633" t="s">
        <v>322</v>
      </c>
      <c r="B140" s="633" t="s">
        <v>8</v>
      </c>
      <c r="C140" s="763">
        <v>24321313</v>
      </c>
      <c r="D140" s="763">
        <v>303123</v>
      </c>
      <c r="E140" s="763">
        <v>24624436</v>
      </c>
      <c r="F140" s="763">
        <v>13152156</v>
      </c>
      <c r="G140" s="763">
        <v>-340163</v>
      </c>
      <c r="H140" s="763">
        <v>12811993</v>
      </c>
      <c r="I140" s="763">
        <v>2686703</v>
      </c>
      <c r="J140" s="763">
        <v>20573</v>
      </c>
      <c r="K140" s="763">
        <v>2707276</v>
      </c>
      <c r="L140" s="763">
        <v>260156</v>
      </c>
      <c r="M140" s="763">
        <v>0</v>
      </c>
      <c r="N140" s="763">
        <v>0</v>
      </c>
      <c r="O140" s="763">
        <v>0</v>
      </c>
      <c r="P140" s="763">
        <v>40403861</v>
      </c>
      <c r="Q140" s="763">
        <v>40420328</v>
      </c>
      <c r="R140" s="763">
        <v>40403861</v>
      </c>
    </row>
    <row r="141" spans="1:18">
      <c r="A141" s="633" t="s">
        <v>322</v>
      </c>
      <c r="B141" s="633" t="s">
        <v>9</v>
      </c>
      <c r="C141" s="763">
        <v>24012513</v>
      </c>
      <c r="D141" s="763">
        <v>-419942</v>
      </c>
      <c r="E141" s="763">
        <v>23592571</v>
      </c>
      <c r="F141" s="763">
        <v>13725643</v>
      </c>
      <c r="G141" s="763">
        <v>418428</v>
      </c>
      <c r="H141" s="763">
        <v>14144071</v>
      </c>
      <c r="I141" s="763">
        <v>2583890</v>
      </c>
      <c r="J141" s="763">
        <v>66723</v>
      </c>
      <c r="K141" s="763">
        <v>2650613</v>
      </c>
      <c r="L141" s="763">
        <v>260156</v>
      </c>
      <c r="M141" s="763">
        <v>0</v>
      </c>
      <c r="N141" s="763">
        <v>0</v>
      </c>
      <c r="O141" s="763">
        <v>0</v>
      </c>
      <c r="P141" s="763">
        <v>40647411</v>
      </c>
      <c r="Q141" s="763">
        <v>40582202</v>
      </c>
      <c r="R141" s="763">
        <v>40647411</v>
      </c>
    </row>
    <row r="142" spans="1:18">
      <c r="A142" s="633" t="s">
        <v>322</v>
      </c>
      <c r="B142" s="633" t="s">
        <v>10</v>
      </c>
      <c r="C142" s="763">
        <v>25472942</v>
      </c>
      <c r="D142" s="763">
        <v>2709704</v>
      </c>
      <c r="E142" s="763">
        <v>28182646</v>
      </c>
      <c r="F142" s="763">
        <v>14257880</v>
      </c>
      <c r="G142" s="763">
        <v>1764110</v>
      </c>
      <c r="H142" s="763">
        <v>16021990</v>
      </c>
      <c r="I142" s="763">
        <v>2646054</v>
      </c>
      <c r="J142" s="763">
        <v>150732</v>
      </c>
      <c r="K142" s="763">
        <v>2796786</v>
      </c>
      <c r="L142" s="763">
        <v>260156</v>
      </c>
      <c r="M142" s="763">
        <v>0</v>
      </c>
      <c r="N142" s="763">
        <v>0</v>
      </c>
      <c r="O142" s="763">
        <v>0</v>
      </c>
      <c r="P142" s="763">
        <v>47261578</v>
      </c>
      <c r="Q142" s="763">
        <v>42637032</v>
      </c>
      <c r="R142" s="763">
        <v>47261578</v>
      </c>
    </row>
    <row r="143" spans="1:18">
      <c r="A143" s="633" t="s">
        <v>322</v>
      </c>
      <c r="B143" s="633" t="s">
        <v>11</v>
      </c>
      <c r="C143" s="763">
        <v>33620435</v>
      </c>
      <c r="D143" s="763">
        <v>1795101</v>
      </c>
      <c r="E143" s="763">
        <v>35415536</v>
      </c>
      <c r="F143" s="763">
        <v>16608622</v>
      </c>
      <c r="G143" s="763">
        <v>219133</v>
      </c>
      <c r="H143" s="763">
        <v>16827755</v>
      </c>
      <c r="I143" s="763">
        <v>4121900</v>
      </c>
      <c r="J143" s="763">
        <v>-11739</v>
      </c>
      <c r="K143" s="763">
        <v>4110161</v>
      </c>
      <c r="L143" s="763">
        <v>260156</v>
      </c>
      <c r="M143" s="763">
        <v>0</v>
      </c>
      <c r="N143" s="763">
        <v>0</v>
      </c>
      <c r="O143" s="763">
        <v>0</v>
      </c>
      <c r="P143" s="763">
        <v>56613608</v>
      </c>
      <c r="Q143" s="763">
        <v>54611113</v>
      </c>
      <c r="R143" s="763">
        <v>56613608</v>
      </c>
    </row>
    <row r="144" spans="1:18">
      <c r="A144" s="633" t="s">
        <v>322</v>
      </c>
      <c r="B144" s="633" t="s">
        <v>12</v>
      </c>
      <c r="C144" s="763">
        <v>37462739</v>
      </c>
      <c r="D144" s="763">
        <v>1265714</v>
      </c>
      <c r="E144" s="763">
        <v>38728453</v>
      </c>
      <c r="F144" s="763">
        <v>16921017</v>
      </c>
      <c r="G144" s="763">
        <v>-258032</v>
      </c>
      <c r="H144" s="763">
        <v>16662985</v>
      </c>
      <c r="I144" s="763">
        <v>4424183</v>
      </c>
      <c r="J144" s="763">
        <v>-23261</v>
      </c>
      <c r="K144" s="763">
        <v>4400922</v>
      </c>
      <c r="L144" s="763">
        <v>260156</v>
      </c>
      <c r="M144" s="763">
        <v>0</v>
      </c>
      <c r="N144" s="763">
        <v>0</v>
      </c>
      <c r="O144" s="763">
        <v>0</v>
      </c>
      <c r="P144" s="763">
        <v>60052516</v>
      </c>
      <c r="Q144" s="763">
        <v>59068095</v>
      </c>
      <c r="R144" s="763">
        <v>60052516</v>
      </c>
    </row>
    <row r="145" spans="1:18">
      <c r="A145" s="633" t="s">
        <v>322</v>
      </c>
      <c r="B145" s="633" t="s">
        <v>13</v>
      </c>
      <c r="C145" s="763">
        <v>37334966</v>
      </c>
      <c r="D145" s="763">
        <v>-671435</v>
      </c>
      <c r="E145" s="763">
        <v>36663531</v>
      </c>
      <c r="F145" s="763">
        <v>16741336</v>
      </c>
      <c r="G145" s="763">
        <v>-172408</v>
      </c>
      <c r="H145" s="763">
        <v>16568928</v>
      </c>
      <c r="I145" s="763">
        <v>3993810</v>
      </c>
      <c r="J145" s="763">
        <v>6520</v>
      </c>
      <c r="K145" s="763">
        <v>4000330</v>
      </c>
      <c r="L145" s="763">
        <v>260156</v>
      </c>
      <c r="M145" s="763">
        <v>0</v>
      </c>
      <c r="N145" s="763">
        <v>0</v>
      </c>
      <c r="O145" s="763">
        <v>0</v>
      </c>
      <c r="P145" s="763">
        <v>57492945</v>
      </c>
      <c r="Q145" s="763">
        <v>58330268</v>
      </c>
      <c r="R145" s="763">
        <v>57492945</v>
      </c>
    </row>
    <row r="146" spans="1:18">
      <c r="A146" s="633" t="s">
        <v>322</v>
      </c>
      <c r="B146" s="633" t="s">
        <v>14</v>
      </c>
      <c r="C146" s="763">
        <v>35949246</v>
      </c>
      <c r="D146" s="763">
        <v>-2011109</v>
      </c>
      <c r="E146" s="763">
        <v>33938137</v>
      </c>
      <c r="F146" s="763">
        <v>16940160</v>
      </c>
      <c r="G146" s="763">
        <v>-474710</v>
      </c>
      <c r="H146" s="763">
        <v>16465450</v>
      </c>
      <c r="I146" s="763">
        <v>4504546</v>
      </c>
      <c r="J146" s="763">
        <v>-101018</v>
      </c>
      <c r="K146" s="763">
        <v>4403528</v>
      </c>
      <c r="L146" s="763">
        <v>260156</v>
      </c>
      <c r="M146" s="763">
        <v>0</v>
      </c>
      <c r="N146" s="763">
        <v>0</v>
      </c>
      <c r="O146" s="763">
        <v>0</v>
      </c>
      <c r="P146" s="763">
        <v>55067271</v>
      </c>
      <c r="Q146" s="763">
        <v>57654108</v>
      </c>
      <c r="R146" s="763">
        <v>55067271</v>
      </c>
    </row>
    <row r="147" spans="1:18">
      <c r="A147" s="633" t="s">
        <v>322</v>
      </c>
      <c r="B147" s="633" t="s">
        <v>15</v>
      </c>
      <c r="C147" s="763">
        <v>29588207</v>
      </c>
      <c r="D147" s="763">
        <v>-1237784</v>
      </c>
      <c r="E147" s="763">
        <v>28350423</v>
      </c>
      <c r="F147" s="763">
        <v>15582662</v>
      </c>
      <c r="G147" s="763">
        <v>-266756</v>
      </c>
      <c r="H147" s="763">
        <v>15315906</v>
      </c>
      <c r="I147" s="763">
        <v>2657491</v>
      </c>
      <c r="J147" s="763">
        <v>-64129</v>
      </c>
      <c r="K147" s="763">
        <v>2593362</v>
      </c>
      <c r="L147" s="763">
        <v>260156</v>
      </c>
      <c r="M147" s="763">
        <v>0</v>
      </c>
      <c r="N147" s="763">
        <v>0</v>
      </c>
      <c r="O147" s="763">
        <v>0</v>
      </c>
      <c r="P147" s="763">
        <v>46519847</v>
      </c>
      <c r="Q147" s="763">
        <v>48088516</v>
      </c>
      <c r="R147" s="763">
        <v>46519847</v>
      </c>
    </row>
    <row r="148" spans="1:18">
      <c r="A148" s="633" t="s">
        <v>322</v>
      </c>
      <c r="B148" s="633" t="s">
        <v>16</v>
      </c>
      <c r="C148" s="763">
        <v>23558630</v>
      </c>
      <c r="D148" s="763">
        <v>-1991677</v>
      </c>
      <c r="E148" s="763">
        <v>21566953</v>
      </c>
      <c r="F148" s="763">
        <v>13870989</v>
      </c>
      <c r="G148" s="763">
        <v>328393</v>
      </c>
      <c r="H148" s="763">
        <v>14199382</v>
      </c>
      <c r="I148" s="763">
        <v>2348323</v>
      </c>
      <c r="J148" s="763">
        <v>70316</v>
      </c>
      <c r="K148" s="763">
        <v>2418639</v>
      </c>
      <c r="L148" s="763">
        <v>260156</v>
      </c>
      <c r="M148" s="763">
        <v>0</v>
      </c>
      <c r="N148" s="763">
        <v>0</v>
      </c>
      <c r="O148" s="763">
        <v>0</v>
      </c>
      <c r="P148" s="763">
        <v>38445130</v>
      </c>
      <c r="Q148" s="763">
        <v>40038098</v>
      </c>
      <c r="R148" s="763">
        <v>38445130</v>
      </c>
    </row>
    <row r="149" spans="1:18">
      <c r="A149" s="633" t="s">
        <v>322</v>
      </c>
      <c r="B149" s="633" t="s">
        <v>17</v>
      </c>
      <c r="C149" s="763">
        <v>25948573</v>
      </c>
      <c r="D149" s="763">
        <v>2118975</v>
      </c>
      <c r="E149" s="763">
        <v>28067548</v>
      </c>
      <c r="F149" s="763">
        <v>14050164</v>
      </c>
      <c r="G149" s="763">
        <v>139769</v>
      </c>
      <c r="H149" s="763">
        <v>14189933</v>
      </c>
      <c r="I149" s="763">
        <v>2370059</v>
      </c>
      <c r="J149" s="763">
        <v>26691</v>
      </c>
      <c r="K149" s="763">
        <v>2396750</v>
      </c>
      <c r="L149" s="763">
        <v>260156</v>
      </c>
      <c r="M149" s="763">
        <v>0</v>
      </c>
      <c r="N149" s="763">
        <v>0</v>
      </c>
      <c r="O149" s="763">
        <v>0</v>
      </c>
      <c r="P149" s="763">
        <v>44914387</v>
      </c>
      <c r="Q149" s="763">
        <v>42628952</v>
      </c>
      <c r="R149" s="763">
        <v>44914387</v>
      </c>
    </row>
    <row r="150" spans="1:18">
      <c r="A150" s="633" t="s">
        <v>322</v>
      </c>
      <c r="B150" s="586" t="s">
        <v>184</v>
      </c>
      <c r="C150" s="763">
        <v>355433265</v>
      </c>
      <c r="D150" s="763">
        <v>1683245</v>
      </c>
      <c r="E150" s="763">
        <v>357116510</v>
      </c>
      <c r="F150" s="763">
        <v>179870333</v>
      </c>
      <c r="G150" s="763">
        <v>359651</v>
      </c>
      <c r="H150" s="763">
        <v>180229984</v>
      </c>
      <c r="I150" s="763">
        <v>37263469</v>
      </c>
      <c r="J150" s="763">
        <v>17989</v>
      </c>
      <c r="K150" s="763">
        <v>37281458</v>
      </c>
      <c r="L150" s="763">
        <v>3121872</v>
      </c>
      <c r="M150" s="763">
        <v>0</v>
      </c>
      <c r="N150" s="763">
        <v>0</v>
      </c>
      <c r="O150" s="763">
        <v>0</v>
      </c>
      <c r="P150" s="763">
        <v>577749824</v>
      </c>
      <c r="Q150" s="763">
        <v>575688939</v>
      </c>
      <c r="R150" s="763">
        <v>577749824</v>
      </c>
    </row>
    <row r="151" spans="1:18">
      <c r="A151" s="633" t="s">
        <v>321</v>
      </c>
      <c r="B151" s="633" t="s">
        <v>6</v>
      </c>
      <c r="C151" s="763">
        <v>200631</v>
      </c>
      <c r="D151" s="763">
        <v>0</v>
      </c>
      <c r="E151" s="763">
        <v>200631</v>
      </c>
      <c r="F151" s="763">
        <v>618684</v>
      </c>
      <c r="G151" s="763">
        <v>0</v>
      </c>
      <c r="H151" s="763">
        <v>618684</v>
      </c>
      <c r="I151" s="763">
        <v>4447</v>
      </c>
      <c r="J151" s="763">
        <v>0</v>
      </c>
      <c r="K151" s="763">
        <v>4447</v>
      </c>
      <c r="L151" s="763">
        <v>216010</v>
      </c>
      <c r="M151" s="763">
        <v>0</v>
      </c>
      <c r="N151" s="763">
        <v>0</v>
      </c>
      <c r="O151" s="763">
        <v>0</v>
      </c>
      <c r="P151" s="763">
        <v>1039772</v>
      </c>
      <c r="Q151" s="763">
        <v>1039772</v>
      </c>
      <c r="R151" s="763">
        <v>1039772</v>
      </c>
    </row>
    <row r="152" spans="1:18">
      <c r="A152" s="633" t="s">
        <v>321</v>
      </c>
      <c r="B152" s="633" t="s">
        <v>7</v>
      </c>
      <c r="C152" s="763">
        <v>200631</v>
      </c>
      <c r="D152" s="763">
        <v>0</v>
      </c>
      <c r="E152" s="763">
        <v>200631</v>
      </c>
      <c r="F152" s="763">
        <v>618956</v>
      </c>
      <c r="G152" s="763">
        <v>0</v>
      </c>
      <c r="H152" s="763">
        <v>618956</v>
      </c>
      <c r="I152" s="763">
        <v>4447</v>
      </c>
      <c r="J152" s="763">
        <v>0</v>
      </c>
      <c r="K152" s="763">
        <v>4447</v>
      </c>
      <c r="L152" s="763">
        <v>216010</v>
      </c>
      <c r="M152" s="763">
        <v>0</v>
      </c>
      <c r="N152" s="763">
        <v>0</v>
      </c>
      <c r="O152" s="763">
        <v>0</v>
      </c>
      <c r="P152" s="763">
        <v>1040044</v>
      </c>
      <c r="Q152" s="763">
        <v>1040044</v>
      </c>
      <c r="R152" s="763">
        <v>1040044</v>
      </c>
    </row>
    <row r="153" spans="1:18">
      <c r="A153" s="633" t="s">
        <v>321</v>
      </c>
      <c r="B153" s="633" t="s">
        <v>8</v>
      </c>
      <c r="C153" s="763">
        <v>200631</v>
      </c>
      <c r="D153" s="763">
        <v>0</v>
      </c>
      <c r="E153" s="763">
        <v>200631</v>
      </c>
      <c r="F153" s="763">
        <v>619228</v>
      </c>
      <c r="G153" s="763">
        <v>0</v>
      </c>
      <c r="H153" s="763">
        <v>619228</v>
      </c>
      <c r="I153" s="763">
        <v>4447</v>
      </c>
      <c r="J153" s="763">
        <v>0</v>
      </c>
      <c r="K153" s="763">
        <v>4447</v>
      </c>
      <c r="L153" s="763">
        <v>216010</v>
      </c>
      <c r="M153" s="763">
        <v>0</v>
      </c>
      <c r="N153" s="763">
        <v>0</v>
      </c>
      <c r="O153" s="763">
        <v>0</v>
      </c>
      <c r="P153" s="763">
        <v>1040316</v>
      </c>
      <c r="Q153" s="763">
        <v>1040316</v>
      </c>
      <c r="R153" s="763">
        <v>1040316</v>
      </c>
    </row>
    <row r="154" spans="1:18">
      <c r="A154" s="633" t="s">
        <v>321</v>
      </c>
      <c r="B154" s="633" t="s">
        <v>9</v>
      </c>
      <c r="C154" s="763">
        <v>200631</v>
      </c>
      <c r="D154" s="763">
        <v>0</v>
      </c>
      <c r="E154" s="763">
        <v>200631</v>
      </c>
      <c r="F154" s="763">
        <v>619501</v>
      </c>
      <c r="G154" s="763">
        <v>0</v>
      </c>
      <c r="H154" s="763">
        <v>619501</v>
      </c>
      <c r="I154" s="763">
        <v>4447</v>
      </c>
      <c r="J154" s="763">
        <v>0</v>
      </c>
      <c r="K154" s="763">
        <v>4447</v>
      </c>
      <c r="L154" s="763">
        <v>216010</v>
      </c>
      <c r="M154" s="763">
        <v>0</v>
      </c>
      <c r="N154" s="763">
        <v>0</v>
      </c>
      <c r="O154" s="763">
        <v>0</v>
      </c>
      <c r="P154" s="763">
        <v>1040589</v>
      </c>
      <c r="Q154" s="763">
        <v>1040589</v>
      </c>
      <c r="R154" s="763">
        <v>1040589</v>
      </c>
    </row>
    <row r="155" spans="1:18">
      <c r="A155" s="633" t="s">
        <v>321</v>
      </c>
      <c r="B155" s="633" t="s">
        <v>10</v>
      </c>
      <c r="C155" s="763">
        <v>200631</v>
      </c>
      <c r="D155" s="763">
        <v>0</v>
      </c>
      <c r="E155" s="763">
        <v>200631</v>
      </c>
      <c r="F155" s="763">
        <v>619774</v>
      </c>
      <c r="G155" s="763">
        <v>0</v>
      </c>
      <c r="H155" s="763">
        <v>619774</v>
      </c>
      <c r="I155" s="763">
        <v>4447</v>
      </c>
      <c r="J155" s="763">
        <v>0</v>
      </c>
      <c r="K155" s="763">
        <v>4447</v>
      </c>
      <c r="L155" s="763">
        <v>216010</v>
      </c>
      <c r="M155" s="763">
        <v>0</v>
      </c>
      <c r="N155" s="763">
        <v>0</v>
      </c>
      <c r="O155" s="763">
        <v>0</v>
      </c>
      <c r="P155" s="763">
        <v>1040862</v>
      </c>
      <c r="Q155" s="763">
        <v>1040862</v>
      </c>
      <c r="R155" s="763">
        <v>1040862</v>
      </c>
    </row>
    <row r="156" spans="1:18">
      <c r="A156" s="633" t="s">
        <v>321</v>
      </c>
      <c r="B156" s="633" t="s">
        <v>11</v>
      </c>
      <c r="C156" s="763">
        <v>200631</v>
      </c>
      <c r="D156" s="763">
        <v>0</v>
      </c>
      <c r="E156" s="763">
        <v>200631</v>
      </c>
      <c r="F156" s="763">
        <v>620048</v>
      </c>
      <c r="G156" s="763">
        <v>0</v>
      </c>
      <c r="H156" s="763">
        <v>620048</v>
      </c>
      <c r="I156" s="763">
        <v>4447</v>
      </c>
      <c r="J156" s="763">
        <v>0</v>
      </c>
      <c r="K156" s="763">
        <v>4447</v>
      </c>
      <c r="L156" s="763">
        <v>216010</v>
      </c>
      <c r="M156" s="763">
        <v>0</v>
      </c>
      <c r="N156" s="763">
        <v>0</v>
      </c>
      <c r="O156" s="763">
        <v>0</v>
      </c>
      <c r="P156" s="763">
        <v>1041136</v>
      </c>
      <c r="Q156" s="763">
        <v>1041136</v>
      </c>
      <c r="R156" s="763">
        <v>1041136</v>
      </c>
    </row>
    <row r="157" spans="1:18">
      <c r="A157" s="633" t="s">
        <v>321</v>
      </c>
      <c r="B157" s="633" t="s">
        <v>12</v>
      </c>
      <c r="C157" s="763">
        <v>200631</v>
      </c>
      <c r="D157" s="763">
        <v>0</v>
      </c>
      <c r="E157" s="763">
        <v>200631</v>
      </c>
      <c r="F157" s="763">
        <v>620322</v>
      </c>
      <c r="G157" s="763">
        <v>0</v>
      </c>
      <c r="H157" s="763">
        <v>620322</v>
      </c>
      <c r="I157" s="763">
        <v>4447</v>
      </c>
      <c r="J157" s="763">
        <v>0</v>
      </c>
      <c r="K157" s="763">
        <v>4447</v>
      </c>
      <c r="L157" s="763">
        <v>216010</v>
      </c>
      <c r="M157" s="763">
        <v>0</v>
      </c>
      <c r="N157" s="763">
        <v>0</v>
      </c>
      <c r="O157" s="763">
        <v>0</v>
      </c>
      <c r="P157" s="763">
        <v>1041410</v>
      </c>
      <c r="Q157" s="763">
        <v>1041410</v>
      </c>
      <c r="R157" s="763">
        <v>1041410</v>
      </c>
    </row>
    <row r="158" spans="1:18">
      <c r="A158" s="633" t="s">
        <v>321</v>
      </c>
      <c r="B158" s="633" t="s">
        <v>13</v>
      </c>
      <c r="C158" s="763">
        <v>200631</v>
      </c>
      <c r="D158" s="763">
        <v>0</v>
      </c>
      <c r="E158" s="763">
        <v>200631</v>
      </c>
      <c r="F158" s="763">
        <v>620597</v>
      </c>
      <c r="G158" s="763">
        <v>0</v>
      </c>
      <c r="H158" s="763">
        <v>620597</v>
      </c>
      <c r="I158" s="763">
        <v>4447</v>
      </c>
      <c r="J158" s="763">
        <v>0</v>
      </c>
      <c r="K158" s="763">
        <v>4447</v>
      </c>
      <c r="L158" s="763">
        <v>216010</v>
      </c>
      <c r="M158" s="763">
        <v>0</v>
      </c>
      <c r="N158" s="763">
        <v>0</v>
      </c>
      <c r="O158" s="763">
        <v>0</v>
      </c>
      <c r="P158" s="763">
        <v>1041685</v>
      </c>
      <c r="Q158" s="763">
        <v>1041685</v>
      </c>
      <c r="R158" s="763">
        <v>1041685</v>
      </c>
    </row>
    <row r="159" spans="1:18">
      <c r="A159" s="633" t="s">
        <v>321</v>
      </c>
      <c r="B159" s="633" t="s">
        <v>14</v>
      </c>
      <c r="C159" s="763">
        <v>200631</v>
      </c>
      <c r="D159" s="763">
        <v>0</v>
      </c>
      <c r="E159" s="763">
        <v>200631</v>
      </c>
      <c r="F159" s="763">
        <v>620872</v>
      </c>
      <c r="G159" s="763">
        <v>0</v>
      </c>
      <c r="H159" s="763">
        <v>620872</v>
      </c>
      <c r="I159" s="763">
        <v>4447</v>
      </c>
      <c r="J159" s="763">
        <v>0</v>
      </c>
      <c r="K159" s="763">
        <v>4447</v>
      </c>
      <c r="L159" s="763">
        <v>216010</v>
      </c>
      <c r="M159" s="763">
        <v>0</v>
      </c>
      <c r="N159" s="763">
        <v>0</v>
      </c>
      <c r="O159" s="763">
        <v>0</v>
      </c>
      <c r="P159" s="763">
        <v>1041960</v>
      </c>
      <c r="Q159" s="763">
        <v>1041960</v>
      </c>
      <c r="R159" s="763">
        <v>1041960</v>
      </c>
    </row>
    <row r="160" spans="1:18">
      <c r="A160" s="633" t="s">
        <v>321</v>
      </c>
      <c r="B160" s="633" t="s">
        <v>15</v>
      </c>
      <c r="C160" s="763">
        <v>200631</v>
      </c>
      <c r="D160" s="763">
        <v>0</v>
      </c>
      <c r="E160" s="763">
        <v>200631</v>
      </c>
      <c r="F160" s="763">
        <v>621148</v>
      </c>
      <c r="G160" s="763">
        <v>0</v>
      </c>
      <c r="H160" s="763">
        <v>621148</v>
      </c>
      <c r="I160" s="763">
        <v>4447</v>
      </c>
      <c r="J160" s="763">
        <v>0</v>
      </c>
      <c r="K160" s="763">
        <v>4447</v>
      </c>
      <c r="L160" s="763">
        <v>216010</v>
      </c>
      <c r="M160" s="763">
        <v>0</v>
      </c>
      <c r="N160" s="763">
        <v>0</v>
      </c>
      <c r="O160" s="763">
        <v>0</v>
      </c>
      <c r="P160" s="763">
        <v>1042236</v>
      </c>
      <c r="Q160" s="763">
        <v>1042236</v>
      </c>
      <c r="R160" s="763">
        <v>1042236</v>
      </c>
    </row>
    <row r="161" spans="1:18">
      <c r="A161" s="633" t="s">
        <v>321</v>
      </c>
      <c r="B161" s="633" t="s">
        <v>16</v>
      </c>
      <c r="C161" s="763">
        <v>200631</v>
      </c>
      <c r="D161" s="763">
        <v>0</v>
      </c>
      <c r="E161" s="763">
        <v>200631</v>
      </c>
      <c r="F161" s="763">
        <v>621424</v>
      </c>
      <c r="G161" s="763">
        <v>0</v>
      </c>
      <c r="H161" s="763">
        <v>621424</v>
      </c>
      <c r="I161" s="763">
        <v>4447</v>
      </c>
      <c r="J161" s="763">
        <v>0</v>
      </c>
      <c r="K161" s="763">
        <v>4447</v>
      </c>
      <c r="L161" s="763">
        <v>216010</v>
      </c>
      <c r="M161" s="763">
        <v>0</v>
      </c>
      <c r="N161" s="763">
        <v>0</v>
      </c>
      <c r="O161" s="763">
        <v>0</v>
      </c>
      <c r="P161" s="763">
        <v>1042512</v>
      </c>
      <c r="Q161" s="763">
        <v>1042512</v>
      </c>
      <c r="R161" s="763">
        <v>1042512</v>
      </c>
    </row>
    <row r="162" spans="1:18">
      <c r="A162" s="633" t="s">
        <v>321</v>
      </c>
      <c r="B162" s="633" t="s">
        <v>17</v>
      </c>
      <c r="C162" s="763">
        <v>200631</v>
      </c>
      <c r="D162" s="763">
        <v>0</v>
      </c>
      <c r="E162" s="763">
        <v>200631</v>
      </c>
      <c r="F162" s="763">
        <v>621700</v>
      </c>
      <c r="G162" s="763">
        <v>0</v>
      </c>
      <c r="H162" s="763">
        <v>621700</v>
      </c>
      <c r="I162" s="763">
        <v>4447</v>
      </c>
      <c r="J162" s="763">
        <v>0</v>
      </c>
      <c r="K162" s="763">
        <v>4447</v>
      </c>
      <c r="L162" s="763">
        <v>216010</v>
      </c>
      <c r="M162" s="763">
        <v>0</v>
      </c>
      <c r="N162" s="763">
        <v>0</v>
      </c>
      <c r="O162" s="763">
        <v>0</v>
      </c>
      <c r="P162" s="763">
        <v>1042788</v>
      </c>
      <c r="Q162" s="763">
        <v>1042788</v>
      </c>
      <c r="R162" s="763">
        <v>1042788</v>
      </c>
    </row>
    <row r="163" spans="1:18">
      <c r="A163" s="633" t="s">
        <v>321</v>
      </c>
      <c r="B163" s="586" t="s">
        <v>184</v>
      </c>
      <c r="C163" s="763">
        <v>2407572</v>
      </c>
      <c r="D163" s="763">
        <v>0</v>
      </c>
      <c r="E163" s="763">
        <v>2407572</v>
      </c>
      <c r="F163" s="763">
        <v>7442254</v>
      </c>
      <c r="G163" s="763">
        <v>0</v>
      </c>
      <c r="H163" s="763">
        <v>7442254</v>
      </c>
      <c r="I163" s="763">
        <v>53364</v>
      </c>
      <c r="J163" s="763">
        <v>0</v>
      </c>
      <c r="K163" s="763">
        <v>53364</v>
      </c>
      <c r="L163" s="763">
        <v>2592120</v>
      </c>
      <c r="M163" s="763">
        <v>0</v>
      </c>
      <c r="N163" s="763">
        <v>0</v>
      </c>
      <c r="O163" s="763">
        <v>0</v>
      </c>
      <c r="P163" s="763">
        <v>12495310</v>
      </c>
      <c r="Q163" s="763">
        <v>12495310</v>
      </c>
      <c r="R163" s="763">
        <v>12495310</v>
      </c>
    </row>
    <row r="164" spans="1:18">
      <c r="A164" s="633" t="s">
        <v>320</v>
      </c>
      <c r="B164" s="633" t="s">
        <v>6</v>
      </c>
      <c r="C164" s="763">
        <v>200631</v>
      </c>
      <c r="D164" s="763">
        <v>0</v>
      </c>
      <c r="E164" s="763">
        <v>200631</v>
      </c>
      <c r="F164" s="763">
        <v>621977</v>
      </c>
      <c r="G164" s="763">
        <v>0</v>
      </c>
      <c r="H164" s="763">
        <v>621977</v>
      </c>
      <c r="I164" s="763">
        <v>4447</v>
      </c>
      <c r="J164" s="763">
        <v>0</v>
      </c>
      <c r="K164" s="763">
        <v>4447</v>
      </c>
      <c r="L164" s="763">
        <v>216010</v>
      </c>
      <c r="M164" s="763">
        <v>0</v>
      </c>
      <c r="N164" s="763">
        <v>0</v>
      </c>
      <c r="O164" s="763">
        <v>0</v>
      </c>
      <c r="P164" s="763">
        <v>1043065</v>
      </c>
      <c r="Q164" s="763">
        <v>1043065</v>
      </c>
      <c r="R164" s="763">
        <v>1043065</v>
      </c>
    </row>
    <row r="165" spans="1:18">
      <c r="A165" s="633" t="s">
        <v>320</v>
      </c>
      <c r="B165" s="633" t="s">
        <v>7</v>
      </c>
      <c r="C165" s="763">
        <v>200631</v>
      </c>
      <c r="D165" s="763">
        <v>0</v>
      </c>
      <c r="E165" s="763">
        <v>200631</v>
      </c>
      <c r="F165" s="763">
        <v>622255</v>
      </c>
      <c r="G165" s="763">
        <v>0</v>
      </c>
      <c r="H165" s="763">
        <v>622255</v>
      </c>
      <c r="I165" s="763">
        <v>4447</v>
      </c>
      <c r="J165" s="763">
        <v>0</v>
      </c>
      <c r="K165" s="763">
        <v>4447</v>
      </c>
      <c r="L165" s="763">
        <v>216010</v>
      </c>
      <c r="M165" s="763">
        <v>0</v>
      </c>
      <c r="N165" s="763">
        <v>0</v>
      </c>
      <c r="O165" s="763">
        <v>0</v>
      </c>
      <c r="P165" s="763">
        <v>1043343</v>
      </c>
      <c r="Q165" s="763">
        <v>1043343</v>
      </c>
      <c r="R165" s="763">
        <v>1043343</v>
      </c>
    </row>
    <row r="166" spans="1:18">
      <c r="A166" s="633" t="s">
        <v>320</v>
      </c>
      <c r="B166" s="633" t="s">
        <v>8</v>
      </c>
      <c r="C166" s="763">
        <v>200631</v>
      </c>
      <c r="D166" s="763">
        <v>0</v>
      </c>
      <c r="E166" s="763">
        <v>200631</v>
      </c>
      <c r="F166" s="763">
        <v>622533</v>
      </c>
      <c r="G166" s="763">
        <v>0</v>
      </c>
      <c r="H166" s="763">
        <v>622533</v>
      </c>
      <c r="I166" s="763">
        <v>4447</v>
      </c>
      <c r="J166" s="763">
        <v>0</v>
      </c>
      <c r="K166" s="763">
        <v>4447</v>
      </c>
      <c r="L166" s="763">
        <v>216010</v>
      </c>
      <c r="M166" s="763">
        <v>0</v>
      </c>
      <c r="N166" s="763">
        <v>0</v>
      </c>
      <c r="O166" s="763">
        <v>0</v>
      </c>
      <c r="P166" s="763">
        <v>1043621</v>
      </c>
      <c r="Q166" s="763">
        <v>1043621</v>
      </c>
      <c r="R166" s="763">
        <v>1043621</v>
      </c>
    </row>
    <row r="167" spans="1:18">
      <c r="A167" s="633" t="s">
        <v>320</v>
      </c>
      <c r="B167" s="633" t="s">
        <v>9</v>
      </c>
      <c r="C167" s="763">
        <v>200631</v>
      </c>
      <c r="D167" s="763">
        <v>0</v>
      </c>
      <c r="E167" s="763">
        <v>200631</v>
      </c>
      <c r="F167" s="763">
        <v>622811</v>
      </c>
      <c r="G167" s="763">
        <v>0</v>
      </c>
      <c r="H167" s="763">
        <v>622811</v>
      </c>
      <c r="I167" s="763">
        <v>4447</v>
      </c>
      <c r="J167" s="763">
        <v>0</v>
      </c>
      <c r="K167" s="763">
        <v>4447</v>
      </c>
      <c r="L167" s="763">
        <v>216010</v>
      </c>
      <c r="M167" s="763">
        <v>0</v>
      </c>
      <c r="N167" s="763">
        <v>0</v>
      </c>
      <c r="O167" s="763">
        <v>0</v>
      </c>
      <c r="P167" s="763">
        <v>1043899</v>
      </c>
      <c r="Q167" s="763">
        <v>1043899</v>
      </c>
      <c r="R167" s="763">
        <v>1043899</v>
      </c>
    </row>
    <row r="168" spans="1:18">
      <c r="A168" s="633" t="s">
        <v>320</v>
      </c>
      <c r="B168" s="633" t="s">
        <v>10</v>
      </c>
      <c r="C168" s="763">
        <v>200631</v>
      </c>
      <c r="D168" s="763">
        <v>0</v>
      </c>
      <c r="E168" s="763">
        <v>200631</v>
      </c>
      <c r="F168" s="763">
        <v>623090</v>
      </c>
      <c r="G168" s="763">
        <v>0</v>
      </c>
      <c r="H168" s="763">
        <v>623090</v>
      </c>
      <c r="I168" s="763">
        <v>4447</v>
      </c>
      <c r="J168" s="763">
        <v>0</v>
      </c>
      <c r="K168" s="763">
        <v>4447</v>
      </c>
      <c r="L168" s="763">
        <v>216010</v>
      </c>
      <c r="M168" s="763">
        <v>0</v>
      </c>
      <c r="N168" s="763">
        <v>0</v>
      </c>
      <c r="O168" s="763">
        <v>0</v>
      </c>
      <c r="P168" s="763">
        <v>1044178</v>
      </c>
      <c r="Q168" s="763">
        <v>1044178</v>
      </c>
      <c r="R168" s="763">
        <v>1044178</v>
      </c>
    </row>
    <row r="169" spans="1:18">
      <c r="A169" s="633" t="s">
        <v>320</v>
      </c>
      <c r="B169" s="633" t="s">
        <v>11</v>
      </c>
      <c r="C169" s="763">
        <v>200631</v>
      </c>
      <c r="D169" s="763">
        <v>0</v>
      </c>
      <c r="E169" s="763">
        <v>200631</v>
      </c>
      <c r="F169" s="763">
        <v>623369</v>
      </c>
      <c r="G169" s="763">
        <v>0</v>
      </c>
      <c r="H169" s="763">
        <v>623369</v>
      </c>
      <c r="I169" s="763">
        <v>4447</v>
      </c>
      <c r="J169" s="763">
        <v>0</v>
      </c>
      <c r="K169" s="763">
        <v>4447</v>
      </c>
      <c r="L169" s="763">
        <v>216010</v>
      </c>
      <c r="M169" s="763">
        <v>0</v>
      </c>
      <c r="N169" s="763">
        <v>0</v>
      </c>
      <c r="O169" s="763">
        <v>0</v>
      </c>
      <c r="P169" s="763">
        <v>1044457</v>
      </c>
      <c r="Q169" s="763">
        <v>1044457</v>
      </c>
      <c r="R169" s="763">
        <v>1044457</v>
      </c>
    </row>
    <row r="170" spans="1:18">
      <c r="A170" s="633" t="s">
        <v>320</v>
      </c>
      <c r="B170" s="633" t="s">
        <v>12</v>
      </c>
      <c r="C170" s="763">
        <v>200631</v>
      </c>
      <c r="D170" s="763">
        <v>0</v>
      </c>
      <c r="E170" s="763">
        <v>200631</v>
      </c>
      <c r="F170" s="763">
        <v>623649</v>
      </c>
      <c r="G170" s="763">
        <v>0</v>
      </c>
      <c r="H170" s="763">
        <v>623649</v>
      </c>
      <c r="I170" s="763">
        <v>4447</v>
      </c>
      <c r="J170" s="763">
        <v>0</v>
      </c>
      <c r="K170" s="763">
        <v>4447</v>
      </c>
      <c r="L170" s="763">
        <v>216010</v>
      </c>
      <c r="M170" s="763">
        <v>0</v>
      </c>
      <c r="N170" s="763">
        <v>0</v>
      </c>
      <c r="O170" s="763">
        <v>0</v>
      </c>
      <c r="P170" s="763">
        <v>1044737</v>
      </c>
      <c r="Q170" s="763">
        <v>1044737</v>
      </c>
      <c r="R170" s="763">
        <v>1044737</v>
      </c>
    </row>
    <row r="171" spans="1:18">
      <c r="A171" s="633" t="s">
        <v>320</v>
      </c>
      <c r="B171" s="633" t="s">
        <v>13</v>
      </c>
      <c r="C171" s="763">
        <v>200631</v>
      </c>
      <c r="D171" s="763">
        <v>0</v>
      </c>
      <c r="E171" s="763">
        <v>200631</v>
      </c>
      <c r="F171" s="763">
        <v>623929</v>
      </c>
      <c r="G171" s="763">
        <v>0</v>
      </c>
      <c r="H171" s="763">
        <v>623929</v>
      </c>
      <c r="I171" s="763">
        <v>4447</v>
      </c>
      <c r="J171" s="763">
        <v>0</v>
      </c>
      <c r="K171" s="763">
        <v>4447</v>
      </c>
      <c r="L171" s="763">
        <v>216010</v>
      </c>
      <c r="M171" s="763">
        <v>0</v>
      </c>
      <c r="N171" s="763">
        <v>0</v>
      </c>
      <c r="O171" s="763">
        <v>0</v>
      </c>
      <c r="P171" s="763">
        <v>1045017</v>
      </c>
      <c r="Q171" s="763">
        <v>1045017</v>
      </c>
      <c r="R171" s="763">
        <v>1045017</v>
      </c>
    </row>
    <row r="172" spans="1:18">
      <c r="A172" s="633" t="s">
        <v>320</v>
      </c>
      <c r="B172" s="633" t="s">
        <v>14</v>
      </c>
      <c r="C172" s="763">
        <v>200631</v>
      </c>
      <c r="D172" s="763">
        <v>0</v>
      </c>
      <c r="E172" s="763">
        <v>200631</v>
      </c>
      <c r="F172" s="763">
        <v>624210</v>
      </c>
      <c r="G172" s="763">
        <v>0</v>
      </c>
      <c r="H172" s="763">
        <v>624210</v>
      </c>
      <c r="I172" s="763">
        <v>4447</v>
      </c>
      <c r="J172" s="763">
        <v>0</v>
      </c>
      <c r="K172" s="763">
        <v>4447</v>
      </c>
      <c r="L172" s="763">
        <v>216010</v>
      </c>
      <c r="M172" s="763">
        <v>0</v>
      </c>
      <c r="N172" s="763">
        <v>0</v>
      </c>
      <c r="O172" s="763">
        <v>0</v>
      </c>
      <c r="P172" s="763">
        <v>1045298</v>
      </c>
      <c r="Q172" s="763">
        <v>1045298</v>
      </c>
      <c r="R172" s="763">
        <v>1045298</v>
      </c>
    </row>
    <row r="173" spans="1:18">
      <c r="A173" s="633" t="s">
        <v>320</v>
      </c>
      <c r="B173" s="633" t="s">
        <v>15</v>
      </c>
      <c r="C173" s="763">
        <v>200631</v>
      </c>
      <c r="D173" s="763">
        <v>0</v>
      </c>
      <c r="E173" s="763">
        <v>200631</v>
      </c>
      <c r="F173" s="763">
        <v>624491</v>
      </c>
      <c r="G173" s="763">
        <v>0</v>
      </c>
      <c r="H173" s="763">
        <v>624491</v>
      </c>
      <c r="I173" s="763">
        <v>4447</v>
      </c>
      <c r="J173" s="763">
        <v>0</v>
      </c>
      <c r="K173" s="763">
        <v>4447</v>
      </c>
      <c r="L173" s="763">
        <v>216010</v>
      </c>
      <c r="M173" s="763">
        <v>0</v>
      </c>
      <c r="N173" s="763">
        <v>0</v>
      </c>
      <c r="O173" s="763">
        <v>0</v>
      </c>
      <c r="P173" s="763">
        <v>1045579</v>
      </c>
      <c r="Q173" s="763">
        <v>1045579</v>
      </c>
      <c r="R173" s="763">
        <v>1045579</v>
      </c>
    </row>
    <row r="174" spans="1:18">
      <c r="A174" s="633" t="s">
        <v>320</v>
      </c>
      <c r="B174" s="633" t="s">
        <v>16</v>
      </c>
      <c r="C174" s="763">
        <v>200631</v>
      </c>
      <c r="D174" s="763">
        <v>0</v>
      </c>
      <c r="E174" s="763">
        <v>200631</v>
      </c>
      <c r="F174" s="763">
        <v>624772</v>
      </c>
      <c r="G174" s="763">
        <v>0</v>
      </c>
      <c r="H174" s="763">
        <v>624772</v>
      </c>
      <c r="I174" s="763">
        <v>4447</v>
      </c>
      <c r="J174" s="763">
        <v>0</v>
      </c>
      <c r="K174" s="763">
        <v>4447</v>
      </c>
      <c r="L174" s="763">
        <v>216010</v>
      </c>
      <c r="M174" s="763">
        <v>0</v>
      </c>
      <c r="N174" s="763">
        <v>0</v>
      </c>
      <c r="O174" s="763">
        <v>0</v>
      </c>
      <c r="P174" s="763">
        <v>1045860</v>
      </c>
      <c r="Q174" s="763">
        <v>1045860</v>
      </c>
      <c r="R174" s="763">
        <v>1045860</v>
      </c>
    </row>
    <row r="175" spans="1:18">
      <c r="A175" s="633" t="s">
        <v>320</v>
      </c>
      <c r="B175" s="633" t="s">
        <v>17</v>
      </c>
      <c r="C175" s="763">
        <v>200631</v>
      </c>
      <c r="D175" s="763">
        <v>0</v>
      </c>
      <c r="E175" s="763">
        <v>200631</v>
      </c>
      <c r="F175" s="763">
        <v>625055</v>
      </c>
      <c r="G175" s="763">
        <v>0</v>
      </c>
      <c r="H175" s="763">
        <v>625055</v>
      </c>
      <c r="I175" s="763">
        <v>4447</v>
      </c>
      <c r="J175" s="763">
        <v>0</v>
      </c>
      <c r="K175" s="763">
        <v>4447</v>
      </c>
      <c r="L175" s="763">
        <v>216010</v>
      </c>
      <c r="M175" s="763">
        <v>0</v>
      </c>
      <c r="N175" s="763">
        <v>0</v>
      </c>
      <c r="O175" s="763">
        <v>0</v>
      </c>
      <c r="P175" s="763">
        <v>1046143</v>
      </c>
      <c r="Q175" s="763">
        <v>1046143</v>
      </c>
      <c r="R175" s="763">
        <v>1046143</v>
      </c>
    </row>
    <row r="176" spans="1:18">
      <c r="A176" s="633" t="s">
        <v>320</v>
      </c>
      <c r="B176" s="586" t="s">
        <v>184</v>
      </c>
      <c r="C176" s="763">
        <v>2407572</v>
      </c>
      <c r="D176" s="763">
        <v>0</v>
      </c>
      <c r="E176" s="763">
        <v>2407572</v>
      </c>
      <c r="F176" s="763">
        <v>7482141</v>
      </c>
      <c r="G176" s="763">
        <v>0</v>
      </c>
      <c r="H176" s="763">
        <v>7482141</v>
      </c>
      <c r="I176" s="763">
        <v>53364</v>
      </c>
      <c r="J176" s="763">
        <v>0</v>
      </c>
      <c r="K176" s="763">
        <v>53364</v>
      </c>
      <c r="L176" s="763">
        <v>2592120</v>
      </c>
      <c r="M176" s="763">
        <v>0</v>
      </c>
      <c r="N176" s="763">
        <v>0</v>
      </c>
      <c r="O176" s="763">
        <v>0</v>
      </c>
      <c r="P176" s="763">
        <v>12535197</v>
      </c>
      <c r="Q176" s="763">
        <v>12535197</v>
      </c>
      <c r="R176" s="763">
        <v>12535197</v>
      </c>
    </row>
    <row r="177" spans="1:18">
      <c r="A177" s="633" t="s">
        <v>319</v>
      </c>
      <c r="B177" s="633" t="s">
        <v>6</v>
      </c>
      <c r="C177" s="763">
        <v>200631</v>
      </c>
      <c r="D177" s="763">
        <v>0</v>
      </c>
      <c r="E177" s="763">
        <v>200631</v>
      </c>
      <c r="F177" s="763">
        <v>625337</v>
      </c>
      <c r="G177" s="763">
        <v>0</v>
      </c>
      <c r="H177" s="763">
        <v>625337</v>
      </c>
      <c r="I177" s="763">
        <v>4447</v>
      </c>
      <c r="J177" s="763">
        <v>0</v>
      </c>
      <c r="K177" s="763">
        <v>4447</v>
      </c>
      <c r="L177" s="763">
        <v>216010</v>
      </c>
      <c r="M177" s="763">
        <v>0</v>
      </c>
      <c r="N177" s="763">
        <v>0</v>
      </c>
      <c r="O177" s="763">
        <v>0</v>
      </c>
      <c r="P177" s="763">
        <v>1046425</v>
      </c>
      <c r="Q177" s="763">
        <v>1046425</v>
      </c>
      <c r="R177" s="763">
        <v>1046425</v>
      </c>
    </row>
    <row r="178" spans="1:18">
      <c r="A178" s="633" t="s">
        <v>319</v>
      </c>
      <c r="B178" s="633" t="s">
        <v>7</v>
      </c>
      <c r="C178" s="763">
        <v>200631</v>
      </c>
      <c r="D178" s="763">
        <v>0</v>
      </c>
      <c r="E178" s="763">
        <v>200631</v>
      </c>
      <c r="F178" s="763">
        <v>625620</v>
      </c>
      <c r="G178" s="763">
        <v>0</v>
      </c>
      <c r="H178" s="763">
        <v>625620</v>
      </c>
      <c r="I178" s="763">
        <v>4447</v>
      </c>
      <c r="J178" s="763">
        <v>0</v>
      </c>
      <c r="K178" s="763">
        <v>4447</v>
      </c>
      <c r="L178" s="763">
        <v>216010</v>
      </c>
      <c r="M178" s="763">
        <v>0</v>
      </c>
      <c r="N178" s="763">
        <v>0</v>
      </c>
      <c r="O178" s="763">
        <v>0</v>
      </c>
      <c r="P178" s="763">
        <v>1046708</v>
      </c>
      <c r="Q178" s="763">
        <v>1046708</v>
      </c>
      <c r="R178" s="763">
        <v>1046708</v>
      </c>
    </row>
    <row r="179" spans="1:18">
      <c r="A179" s="633" t="s">
        <v>319</v>
      </c>
      <c r="B179" s="633" t="s">
        <v>8</v>
      </c>
      <c r="C179" s="763">
        <v>200631</v>
      </c>
      <c r="D179" s="763">
        <v>0</v>
      </c>
      <c r="E179" s="763">
        <v>200631</v>
      </c>
      <c r="F179" s="763">
        <v>625904</v>
      </c>
      <c r="G179" s="763">
        <v>0</v>
      </c>
      <c r="H179" s="763">
        <v>625904</v>
      </c>
      <c r="I179" s="763">
        <v>4447</v>
      </c>
      <c r="J179" s="763">
        <v>0</v>
      </c>
      <c r="K179" s="763">
        <v>4447</v>
      </c>
      <c r="L179" s="763">
        <v>216010</v>
      </c>
      <c r="M179" s="763">
        <v>0</v>
      </c>
      <c r="N179" s="763">
        <v>0</v>
      </c>
      <c r="O179" s="763">
        <v>0</v>
      </c>
      <c r="P179" s="763">
        <v>1046992</v>
      </c>
      <c r="Q179" s="763">
        <v>1046992</v>
      </c>
      <c r="R179" s="763">
        <v>1046992</v>
      </c>
    </row>
    <row r="180" spans="1:18">
      <c r="A180" s="633" t="s">
        <v>319</v>
      </c>
      <c r="B180" s="633" t="s">
        <v>9</v>
      </c>
      <c r="C180" s="763">
        <v>200631</v>
      </c>
      <c r="D180" s="763">
        <v>0</v>
      </c>
      <c r="E180" s="763">
        <v>200631</v>
      </c>
      <c r="F180" s="763">
        <v>626188</v>
      </c>
      <c r="G180" s="763">
        <v>0</v>
      </c>
      <c r="H180" s="763">
        <v>626188</v>
      </c>
      <c r="I180" s="763">
        <v>4447</v>
      </c>
      <c r="J180" s="763">
        <v>0</v>
      </c>
      <c r="K180" s="763">
        <v>4447</v>
      </c>
      <c r="L180" s="763">
        <v>216010</v>
      </c>
      <c r="M180" s="763">
        <v>0</v>
      </c>
      <c r="N180" s="763">
        <v>0</v>
      </c>
      <c r="O180" s="763">
        <v>0</v>
      </c>
      <c r="P180" s="763">
        <v>1047276</v>
      </c>
      <c r="Q180" s="763">
        <v>1047276</v>
      </c>
      <c r="R180" s="763">
        <v>1047276</v>
      </c>
    </row>
    <row r="181" spans="1:18">
      <c r="A181" s="633" t="s">
        <v>319</v>
      </c>
      <c r="B181" s="633" t="s">
        <v>10</v>
      </c>
      <c r="C181" s="763">
        <v>200631</v>
      </c>
      <c r="D181" s="763">
        <v>0</v>
      </c>
      <c r="E181" s="763">
        <v>200631</v>
      </c>
      <c r="F181" s="763">
        <v>626472</v>
      </c>
      <c r="G181" s="763">
        <v>0</v>
      </c>
      <c r="H181" s="763">
        <v>626472</v>
      </c>
      <c r="I181" s="763">
        <v>4447</v>
      </c>
      <c r="J181" s="763">
        <v>0</v>
      </c>
      <c r="K181" s="763">
        <v>4447</v>
      </c>
      <c r="L181" s="763">
        <v>216010</v>
      </c>
      <c r="M181" s="763">
        <v>0</v>
      </c>
      <c r="N181" s="763">
        <v>0</v>
      </c>
      <c r="O181" s="763">
        <v>0</v>
      </c>
      <c r="P181" s="763">
        <v>1047560</v>
      </c>
      <c r="Q181" s="763">
        <v>1047560</v>
      </c>
      <c r="R181" s="763">
        <v>1047560</v>
      </c>
    </row>
    <row r="182" spans="1:18">
      <c r="A182" s="633" t="s">
        <v>319</v>
      </c>
      <c r="B182" s="633" t="s">
        <v>11</v>
      </c>
      <c r="C182" s="763">
        <v>200631</v>
      </c>
      <c r="D182" s="763">
        <v>0</v>
      </c>
      <c r="E182" s="763">
        <v>200631</v>
      </c>
      <c r="F182" s="763">
        <v>626757</v>
      </c>
      <c r="G182" s="763">
        <v>0</v>
      </c>
      <c r="H182" s="763">
        <v>626757</v>
      </c>
      <c r="I182" s="763">
        <v>4447</v>
      </c>
      <c r="J182" s="763">
        <v>0</v>
      </c>
      <c r="K182" s="763">
        <v>4447</v>
      </c>
      <c r="L182" s="763">
        <v>216010</v>
      </c>
      <c r="M182" s="763">
        <v>0</v>
      </c>
      <c r="N182" s="763">
        <v>0</v>
      </c>
      <c r="O182" s="763">
        <v>0</v>
      </c>
      <c r="P182" s="763">
        <v>1047845</v>
      </c>
      <c r="Q182" s="763">
        <v>1047845</v>
      </c>
      <c r="R182" s="763">
        <v>1047845</v>
      </c>
    </row>
    <row r="183" spans="1:18">
      <c r="A183" s="633" t="s">
        <v>319</v>
      </c>
      <c r="B183" s="633" t="s">
        <v>12</v>
      </c>
      <c r="C183" s="763">
        <v>200631</v>
      </c>
      <c r="D183" s="763">
        <v>0</v>
      </c>
      <c r="E183" s="763">
        <v>200631</v>
      </c>
      <c r="F183" s="763">
        <v>627042</v>
      </c>
      <c r="G183" s="763">
        <v>0</v>
      </c>
      <c r="H183" s="763">
        <v>627042</v>
      </c>
      <c r="I183" s="763">
        <v>4447</v>
      </c>
      <c r="J183" s="763">
        <v>0</v>
      </c>
      <c r="K183" s="763">
        <v>4447</v>
      </c>
      <c r="L183" s="763">
        <v>216010</v>
      </c>
      <c r="M183" s="763">
        <v>0</v>
      </c>
      <c r="N183" s="763">
        <v>0</v>
      </c>
      <c r="O183" s="763">
        <v>0</v>
      </c>
      <c r="P183" s="763">
        <v>1048130</v>
      </c>
      <c r="Q183" s="763">
        <v>1048130</v>
      </c>
      <c r="R183" s="763">
        <v>1048130</v>
      </c>
    </row>
    <row r="184" spans="1:18">
      <c r="A184" s="633" t="s">
        <v>319</v>
      </c>
      <c r="B184" s="633" t="s">
        <v>13</v>
      </c>
      <c r="C184" s="763">
        <v>200631</v>
      </c>
      <c r="D184" s="763">
        <v>0</v>
      </c>
      <c r="E184" s="763">
        <v>200631</v>
      </c>
      <c r="F184" s="763">
        <v>627328</v>
      </c>
      <c r="G184" s="763">
        <v>0</v>
      </c>
      <c r="H184" s="763">
        <v>627328</v>
      </c>
      <c r="I184" s="763">
        <v>4447</v>
      </c>
      <c r="J184" s="763">
        <v>0</v>
      </c>
      <c r="K184" s="763">
        <v>4447</v>
      </c>
      <c r="L184" s="763">
        <v>216010</v>
      </c>
      <c r="M184" s="763">
        <v>0</v>
      </c>
      <c r="N184" s="763">
        <v>0</v>
      </c>
      <c r="O184" s="763">
        <v>0</v>
      </c>
      <c r="P184" s="763">
        <v>1048416</v>
      </c>
      <c r="Q184" s="763">
        <v>1048416</v>
      </c>
      <c r="R184" s="763">
        <v>1048416</v>
      </c>
    </row>
    <row r="185" spans="1:18">
      <c r="A185" s="633" t="s">
        <v>319</v>
      </c>
      <c r="B185" s="633" t="s">
        <v>14</v>
      </c>
      <c r="C185" s="763">
        <v>200631</v>
      </c>
      <c r="D185" s="763">
        <v>0</v>
      </c>
      <c r="E185" s="763">
        <v>200631</v>
      </c>
      <c r="F185" s="763">
        <v>627615</v>
      </c>
      <c r="G185" s="763">
        <v>0</v>
      </c>
      <c r="H185" s="763">
        <v>627615</v>
      </c>
      <c r="I185" s="763">
        <v>4447</v>
      </c>
      <c r="J185" s="763">
        <v>0</v>
      </c>
      <c r="K185" s="763">
        <v>4447</v>
      </c>
      <c r="L185" s="763">
        <v>216010</v>
      </c>
      <c r="M185" s="763">
        <v>0</v>
      </c>
      <c r="N185" s="763">
        <v>0</v>
      </c>
      <c r="O185" s="763">
        <v>0</v>
      </c>
      <c r="P185" s="763">
        <v>1048703</v>
      </c>
      <c r="Q185" s="763">
        <v>1048703</v>
      </c>
      <c r="R185" s="763">
        <v>1048703</v>
      </c>
    </row>
    <row r="186" spans="1:18">
      <c r="A186" s="633" t="s">
        <v>319</v>
      </c>
      <c r="B186" s="633" t="s">
        <v>15</v>
      </c>
      <c r="C186" s="763">
        <v>200631</v>
      </c>
      <c r="D186" s="763">
        <v>0</v>
      </c>
      <c r="E186" s="763">
        <v>200631</v>
      </c>
      <c r="F186" s="763">
        <v>627901</v>
      </c>
      <c r="G186" s="763">
        <v>0</v>
      </c>
      <c r="H186" s="763">
        <v>627901</v>
      </c>
      <c r="I186" s="763">
        <v>4447</v>
      </c>
      <c r="J186" s="763">
        <v>0</v>
      </c>
      <c r="K186" s="763">
        <v>4447</v>
      </c>
      <c r="L186" s="763">
        <v>216010</v>
      </c>
      <c r="M186" s="763">
        <v>0</v>
      </c>
      <c r="N186" s="763">
        <v>0</v>
      </c>
      <c r="O186" s="763">
        <v>0</v>
      </c>
      <c r="P186" s="763">
        <v>1048989</v>
      </c>
      <c r="Q186" s="763">
        <v>1048989</v>
      </c>
      <c r="R186" s="763">
        <v>1048989</v>
      </c>
    </row>
    <row r="187" spans="1:18">
      <c r="A187" s="633" t="s">
        <v>319</v>
      </c>
      <c r="B187" s="633" t="s">
        <v>16</v>
      </c>
      <c r="C187" s="763">
        <v>200631</v>
      </c>
      <c r="D187" s="763">
        <v>0</v>
      </c>
      <c r="E187" s="763">
        <v>200631</v>
      </c>
      <c r="F187" s="763">
        <v>628189</v>
      </c>
      <c r="G187" s="763">
        <v>0</v>
      </c>
      <c r="H187" s="763">
        <v>628189</v>
      </c>
      <c r="I187" s="763">
        <v>4447</v>
      </c>
      <c r="J187" s="763">
        <v>0</v>
      </c>
      <c r="K187" s="763">
        <v>4447</v>
      </c>
      <c r="L187" s="763">
        <v>216010</v>
      </c>
      <c r="M187" s="763">
        <v>0</v>
      </c>
      <c r="N187" s="763">
        <v>0</v>
      </c>
      <c r="O187" s="763">
        <v>0</v>
      </c>
      <c r="P187" s="763">
        <v>1049277</v>
      </c>
      <c r="Q187" s="763">
        <v>1049277</v>
      </c>
      <c r="R187" s="763">
        <v>1049277</v>
      </c>
    </row>
    <row r="188" spans="1:18">
      <c r="A188" s="633" t="s">
        <v>319</v>
      </c>
      <c r="B188" s="633" t="s">
        <v>17</v>
      </c>
      <c r="C188" s="763">
        <v>200631</v>
      </c>
      <c r="D188" s="763">
        <v>0</v>
      </c>
      <c r="E188" s="763">
        <v>200631</v>
      </c>
      <c r="F188" s="763">
        <v>628476</v>
      </c>
      <c r="G188" s="763">
        <v>0</v>
      </c>
      <c r="H188" s="763">
        <v>628476</v>
      </c>
      <c r="I188" s="763">
        <v>4447</v>
      </c>
      <c r="J188" s="763">
        <v>0</v>
      </c>
      <c r="K188" s="763">
        <v>4447</v>
      </c>
      <c r="L188" s="763">
        <v>216010</v>
      </c>
      <c r="M188" s="763">
        <v>0</v>
      </c>
      <c r="N188" s="763">
        <v>0</v>
      </c>
      <c r="O188" s="763">
        <v>0</v>
      </c>
      <c r="P188" s="763">
        <v>1049564</v>
      </c>
      <c r="Q188" s="763">
        <v>1049564</v>
      </c>
      <c r="R188" s="763">
        <v>1049564</v>
      </c>
    </row>
    <row r="189" spans="1:18">
      <c r="A189" s="633" t="s">
        <v>319</v>
      </c>
      <c r="B189" s="586" t="s">
        <v>184</v>
      </c>
      <c r="C189" s="763">
        <v>2407572</v>
      </c>
      <c r="D189" s="763">
        <v>0</v>
      </c>
      <c r="E189" s="763">
        <v>2407572</v>
      </c>
      <c r="F189" s="763">
        <v>7522829</v>
      </c>
      <c r="G189" s="763">
        <v>0</v>
      </c>
      <c r="H189" s="763">
        <v>7522829</v>
      </c>
      <c r="I189" s="763">
        <v>53364</v>
      </c>
      <c r="J189" s="763">
        <v>0</v>
      </c>
      <c r="K189" s="763">
        <v>53364</v>
      </c>
      <c r="L189" s="763">
        <v>2592120</v>
      </c>
      <c r="M189" s="763">
        <v>0</v>
      </c>
      <c r="N189" s="763">
        <v>0</v>
      </c>
      <c r="O189" s="763">
        <v>0</v>
      </c>
      <c r="P189" s="763">
        <v>12575885</v>
      </c>
      <c r="Q189" s="763">
        <v>12575885</v>
      </c>
      <c r="R189" s="763">
        <v>12575885</v>
      </c>
    </row>
    <row r="190" spans="1:18">
      <c r="A190" s="633" t="s">
        <v>318</v>
      </c>
      <c r="B190" s="633" t="s">
        <v>6</v>
      </c>
      <c r="C190" s="763">
        <v>200631</v>
      </c>
      <c r="D190" s="763">
        <v>0</v>
      </c>
      <c r="E190" s="763">
        <v>200631</v>
      </c>
      <c r="F190" s="763">
        <v>628765</v>
      </c>
      <c r="G190" s="763">
        <v>0</v>
      </c>
      <c r="H190" s="763">
        <v>628765</v>
      </c>
      <c r="I190" s="763">
        <v>4447</v>
      </c>
      <c r="J190" s="763">
        <v>0</v>
      </c>
      <c r="K190" s="763">
        <v>4447</v>
      </c>
      <c r="L190" s="763">
        <v>216010</v>
      </c>
      <c r="M190" s="763">
        <v>0</v>
      </c>
      <c r="N190" s="763">
        <v>0</v>
      </c>
      <c r="O190" s="763">
        <v>0</v>
      </c>
      <c r="P190" s="763">
        <v>1049853</v>
      </c>
      <c r="Q190" s="763">
        <v>1049853</v>
      </c>
      <c r="R190" s="763">
        <v>1049853</v>
      </c>
    </row>
    <row r="191" spans="1:18">
      <c r="A191" s="633" t="s">
        <v>318</v>
      </c>
      <c r="B191" s="633" t="s">
        <v>7</v>
      </c>
      <c r="C191" s="763">
        <v>200631</v>
      </c>
      <c r="D191" s="763">
        <v>0</v>
      </c>
      <c r="E191" s="763">
        <v>200631</v>
      </c>
      <c r="F191" s="763">
        <v>629053</v>
      </c>
      <c r="G191" s="763">
        <v>0</v>
      </c>
      <c r="H191" s="763">
        <v>629053</v>
      </c>
      <c r="I191" s="763">
        <v>4447</v>
      </c>
      <c r="J191" s="763">
        <v>0</v>
      </c>
      <c r="K191" s="763">
        <v>4447</v>
      </c>
      <c r="L191" s="763">
        <v>216010</v>
      </c>
      <c r="M191" s="763">
        <v>0</v>
      </c>
      <c r="N191" s="763">
        <v>0</v>
      </c>
      <c r="O191" s="763">
        <v>0</v>
      </c>
      <c r="P191" s="763">
        <v>1050141</v>
      </c>
      <c r="Q191" s="763">
        <v>1050141</v>
      </c>
      <c r="R191" s="763">
        <v>1050141</v>
      </c>
    </row>
    <row r="192" spans="1:18">
      <c r="A192" s="633" t="s">
        <v>318</v>
      </c>
      <c r="B192" s="633" t="s">
        <v>8</v>
      </c>
      <c r="C192" s="763">
        <v>200631</v>
      </c>
      <c r="D192" s="763">
        <v>0</v>
      </c>
      <c r="E192" s="763">
        <v>200631</v>
      </c>
      <c r="F192" s="763">
        <v>629343</v>
      </c>
      <c r="G192" s="763">
        <v>0</v>
      </c>
      <c r="H192" s="763">
        <v>629343</v>
      </c>
      <c r="I192" s="763">
        <v>4447</v>
      </c>
      <c r="J192" s="763">
        <v>0</v>
      </c>
      <c r="K192" s="763">
        <v>4447</v>
      </c>
      <c r="L192" s="763">
        <v>216010</v>
      </c>
      <c r="M192" s="763">
        <v>0</v>
      </c>
      <c r="N192" s="763">
        <v>0</v>
      </c>
      <c r="O192" s="763">
        <v>0</v>
      </c>
      <c r="P192" s="763">
        <v>1050431</v>
      </c>
      <c r="Q192" s="763">
        <v>1050431</v>
      </c>
      <c r="R192" s="763">
        <v>1050431</v>
      </c>
    </row>
    <row r="193" spans="1:18">
      <c r="A193" s="633" t="s">
        <v>318</v>
      </c>
      <c r="B193" s="633" t="s">
        <v>9</v>
      </c>
      <c r="C193" s="763">
        <v>200631</v>
      </c>
      <c r="D193" s="763">
        <v>0</v>
      </c>
      <c r="E193" s="763">
        <v>200631</v>
      </c>
      <c r="F193" s="763">
        <v>629632</v>
      </c>
      <c r="G193" s="763">
        <v>0</v>
      </c>
      <c r="H193" s="763">
        <v>629632</v>
      </c>
      <c r="I193" s="763">
        <v>4447</v>
      </c>
      <c r="J193" s="763">
        <v>0</v>
      </c>
      <c r="K193" s="763">
        <v>4447</v>
      </c>
      <c r="L193" s="763">
        <v>216010</v>
      </c>
      <c r="M193" s="763">
        <v>0</v>
      </c>
      <c r="N193" s="763">
        <v>0</v>
      </c>
      <c r="O193" s="763">
        <v>0</v>
      </c>
      <c r="P193" s="763">
        <v>1050720</v>
      </c>
      <c r="Q193" s="763">
        <v>1050720</v>
      </c>
      <c r="R193" s="763">
        <v>1050720</v>
      </c>
    </row>
    <row r="194" spans="1:18">
      <c r="A194" s="633" t="s">
        <v>318</v>
      </c>
      <c r="B194" s="633" t="s">
        <v>10</v>
      </c>
      <c r="C194" s="763">
        <v>200631</v>
      </c>
      <c r="D194" s="763">
        <v>0</v>
      </c>
      <c r="E194" s="763">
        <v>200631</v>
      </c>
      <c r="F194" s="763">
        <v>629923</v>
      </c>
      <c r="G194" s="763">
        <v>0</v>
      </c>
      <c r="H194" s="763">
        <v>629923</v>
      </c>
      <c r="I194" s="763">
        <v>4447</v>
      </c>
      <c r="J194" s="763">
        <v>0</v>
      </c>
      <c r="K194" s="763">
        <v>4447</v>
      </c>
      <c r="L194" s="763">
        <v>216010</v>
      </c>
      <c r="M194" s="763">
        <v>0</v>
      </c>
      <c r="N194" s="763">
        <v>0</v>
      </c>
      <c r="O194" s="763">
        <v>0</v>
      </c>
      <c r="P194" s="763">
        <v>1051011</v>
      </c>
      <c r="Q194" s="763">
        <v>1051011</v>
      </c>
      <c r="R194" s="763">
        <v>1051011</v>
      </c>
    </row>
    <row r="195" spans="1:18">
      <c r="A195" s="633" t="s">
        <v>318</v>
      </c>
      <c r="B195" s="633" t="s">
        <v>11</v>
      </c>
      <c r="C195" s="763">
        <v>200631</v>
      </c>
      <c r="D195" s="763">
        <v>0</v>
      </c>
      <c r="E195" s="763">
        <v>200631</v>
      </c>
      <c r="F195" s="763">
        <v>630213</v>
      </c>
      <c r="G195" s="763">
        <v>0</v>
      </c>
      <c r="H195" s="763">
        <v>630213</v>
      </c>
      <c r="I195" s="763">
        <v>4447</v>
      </c>
      <c r="J195" s="763">
        <v>0</v>
      </c>
      <c r="K195" s="763">
        <v>4447</v>
      </c>
      <c r="L195" s="763">
        <v>216010</v>
      </c>
      <c r="M195" s="763">
        <v>0</v>
      </c>
      <c r="N195" s="763">
        <v>0</v>
      </c>
      <c r="O195" s="763">
        <v>0</v>
      </c>
      <c r="P195" s="763">
        <v>1051301</v>
      </c>
      <c r="Q195" s="763">
        <v>1051301</v>
      </c>
      <c r="R195" s="763">
        <v>1051301</v>
      </c>
    </row>
    <row r="196" spans="1:18">
      <c r="A196" s="633" t="s">
        <v>318</v>
      </c>
      <c r="B196" s="633" t="s">
        <v>12</v>
      </c>
      <c r="C196" s="763">
        <v>200631</v>
      </c>
      <c r="D196" s="763">
        <v>0</v>
      </c>
      <c r="E196" s="763">
        <v>200631</v>
      </c>
      <c r="F196" s="763">
        <v>630504</v>
      </c>
      <c r="G196" s="763">
        <v>0</v>
      </c>
      <c r="H196" s="763">
        <v>630504</v>
      </c>
      <c r="I196" s="763">
        <v>4447</v>
      </c>
      <c r="J196" s="763">
        <v>0</v>
      </c>
      <c r="K196" s="763">
        <v>4447</v>
      </c>
      <c r="L196" s="763">
        <v>216010</v>
      </c>
      <c r="M196" s="763">
        <v>0</v>
      </c>
      <c r="N196" s="763">
        <v>0</v>
      </c>
      <c r="O196" s="763">
        <v>0</v>
      </c>
      <c r="P196" s="763">
        <v>1051592</v>
      </c>
      <c r="Q196" s="763">
        <v>1051592</v>
      </c>
      <c r="R196" s="763">
        <v>1051592</v>
      </c>
    </row>
    <row r="197" spans="1:18">
      <c r="A197" s="633" t="s">
        <v>318</v>
      </c>
      <c r="B197" s="633" t="s">
        <v>13</v>
      </c>
      <c r="C197" s="763">
        <v>200631</v>
      </c>
      <c r="D197" s="763">
        <v>0</v>
      </c>
      <c r="E197" s="763">
        <v>200631</v>
      </c>
      <c r="F197" s="763">
        <v>630796</v>
      </c>
      <c r="G197" s="763">
        <v>0</v>
      </c>
      <c r="H197" s="763">
        <v>630796</v>
      </c>
      <c r="I197" s="763">
        <v>4447</v>
      </c>
      <c r="J197" s="763">
        <v>0</v>
      </c>
      <c r="K197" s="763">
        <v>4447</v>
      </c>
      <c r="L197" s="763">
        <v>216010</v>
      </c>
      <c r="M197" s="763">
        <v>0</v>
      </c>
      <c r="N197" s="763">
        <v>0</v>
      </c>
      <c r="O197" s="763">
        <v>0</v>
      </c>
      <c r="P197" s="763">
        <v>1051884</v>
      </c>
      <c r="Q197" s="763">
        <v>1051884</v>
      </c>
      <c r="R197" s="763">
        <v>1051884</v>
      </c>
    </row>
    <row r="198" spans="1:18">
      <c r="A198" s="633" t="s">
        <v>318</v>
      </c>
      <c r="B198" s="633" t="s">
        <v>14</v>
      </c>
      <c r="C198" s="763">
        <v>200631</v>
      </c>
      <c r="D198" s="763">
        <v>0</v>
      </c>
      <c r="E198" s="763">
        <v>200631</v>
      </c>
      <c r="F198" s="763">
        <v>631088</v>
      </c>
      <c r="G198" s="763">
        <v>0</v>
      </c>
      <c r="H198" s="763">
        <v>631088</v>
      </c>
      <c r="I198" s="763">
        <v>4447</v>
      </c>
      <c r="J198" s="763">
        <v>0</v>
      </c>
      <c r="K198" s="763">
        <v>4447</v>
      </c>
      <c r="L198" s="763">
        <v>216010</v>
      </c>
      <c r="M198" s="763">
        <v>0</v>
      </c>
      <c r="N198" s="763">
        <v>0</v>
      </c>
      <c r="O198" s="763">
        <v>0</v>
      </c>
      <c r="P198" s="763">
        <v>1052176</v>
      </c>
      <c r="Q198" s="763">
        <v>1052176</v>
      </c>
      <c r="R198" s="763">
        <v>1052176</v>
      </c>
    </row>
    <row r="199" spans="1:18">
      <c r="A199" s="633" t="s">
        <v>318</v>
      </c>
      <c r="B199" s="633" t="s">
        <v>15</v>
      </c>
      <c r="C199" s="763">
        <v>200631</v>
      </c>
      <c r="D199" s="763">
        <v>0</v>
      </c>
      <c r="E199" s="763">
        <v>200631</v>
      </c>
      <c r="F199" s="763">
        <v>631381</v>
      </c>
      <c r="G199" s="763">
        <v>0</v>
      </c>
      <c r="H199" s="763">
        <v>631381</v>
      </c>
      <c r="I199" s="763">
        <v>4447</v>
      </c>
      <c r="J199" s="763">
        <v>0</v>
      </c>
      <c r="K199" s="763">
        <v>4447</v>
      </c>
      <c r="L199" s="763">
        <v>216010</v>
      </c>
      <c r="M199" s="763">
        <v>0</v>
      </c>
      <c r="N199" s="763">
        <v>0</v>
      </c>
      <c r="O199" s="763">
        <v>0</v>
      </c>
      <c r="P199" s="763">
        <v>1052469</v>
      </c>
      <c r="Q199" s="763">
        <v>1052469</v>
      </c>
      <c r="R199" s="763">
        <v>1052469</v>
      </c>
    </row>
    <row r="200" spans="1:18">
      <c r="A200" s="633" t="s">
        <v>318</v>
      </c>
      <c r="B200" s="633" t="s">
        <v>16</v>
      </c>
      <c r="C200" s="763">
        <v>200631</v>
      </c>
      <c r="D200" s="763">
        <v>0</v>
      </c>
      <c r="E200" s="763">
        <v>200631</v>
      </c>
      <c r="F200" s="763">
        <v>631674</v>
      </c>
      <c r="G200" s="763">
        <v>0</v>
      </c>
      <c r="H200" s="763">
        <v>631674</v>
      </c>
      <c r="I200" s="763">
        <v>4447</v>
      </c>
      <c r="J200" s="763">
        <v>0</v>
      </c>
      <c r="K200" s="763">
        <v>4447</v>
      </c>
      <c r="L200" s="763">
        <v>216010</v>
      </c>
      <c r="M200" s="763">
        <v>0</v>
      </c>
      <c r="N200" s="763">
        <v>0</v>
      </c>
      <c r="O200" s="763">
        <v>0</v>
      </c>
      <c r="P200" s="763">
        <v>1052762</v>
      </c>
      <c r="Q200" s="763">
        <v>1052762</v>
      </c>
      <c r="R200" s="763">
        <v>1052762</v>
      </c>
    </row>
    <row r="201" spans="1:18">
      <c r="A201" s="633" t="s">
        <v>318</v>
      </c>
      <c r="B201" s="633" t="s">
        <v>17</v>
      </c>
      <c r="C201" s="763">
        <v>200631</v>
      </c>
      <c r="D201" s="763">
        <v>0</v>
      </c>
      <c r="E201" s="763">
        <v>200631</v>
      </c>
      <c r="F201" s="763">
        <v>631967</v>
      </c>
      <c r="G201" s="763">
        <v>0</v>
      </c>
      <c r="H201" s="763">
        <v>631967</v>
      </c>
      <c r="I201" s="763">
        <v>4447</v>
      </c>
      <c r="J201" s="763">
        <v>0</v>
      </c>
      <c r="K201" s="763">
        <v>4447</v>
      </c>
      <c r="L201" s="763">
        <v>216010</v>
      </c>
      <c r="M201" s="763">
        <v>0</v>
      </c>
      <c r="N201" s="763">
        <v>0</v>
      </c>
      <c r="O201" s="763">
        <v>0</v>
      </c>
      <c r="P201" s="763">
        <v>1053055</v>
      </c>
      <c r="Q201" s="763">
        <v>1053055</v>
      </c>
      <c r="R201" s="763">
        <v>1053055</v>
      </c>
    </row>
    <row r="202" spans="1:18">
      <c r="A202" s="633" t="s">
        <v>318</v>
      </c>
      <c r="B202" s="586" t="s">
        <v>184</v>
      </c>
      <c r="C202" s="763">
        <v>2407572</v>
      </c>
      <c r="D202" s="763">
        <v>0</v>
      </c>
      <c r="E202" s="763">
        <v>2407572</v>
      </c>
      <c r="F202" s="763">
        <v>7564339</v>
      </c>
      <c r="G202" s="763">
        <v>0</v>
      </c>
      <c r="H202" s="763">
        <v>7564339</v>
      </c>
      <c r="I202" s="763">
        <v>53364</v>
      </c>
      <c r="J202" s="763">
        <v>0</v>
      </c>
      <c r="K202" s="763">
        <v>53364</v>
      </c>
      <c r="L202" s="763">
        <v>2592120</v>
      </c>
      <c r="M202" s="763">
        <v>0</v>
      </c>
      <c r="N202" s="763">
        <v>0</v>
      </c>
      <c r="O202" s="763">
        <v>0</v>
      </c>
      <c r="P202" s="763">
        <v>12617395</v>
      </c>
      <c r="Q202" s="763">
        <v>12617395</v>
      </c>
      <c r="R202" s="763">
        <v>12617395</v>
      </c>
    </row>
    <row r="203" spans="1:18">
      <c r="A203" s="633" t="s">
        <v>317</v>
      </c>
      <c r="B203" s="633" t="s">
        <v>6</v>
      </c>
      <c r="C203" s="763">
        <v>200631</v>
      </c>
      <c r="D203" s="763">
        <v>0</v>
      </c>
      <c r="E203" s="763">
        <v>200631</v>
      </c>
      <c r="F203" s="763">
        <v>632261</v>
      </c>
      <c r="G203" s="763">
        <v>0</v>
      </c>
      <c r="H203" s="763">
        <v>632261</v>
      </c>
      <c r="I203" s="763">
        <v>4447</v>
      </c>
      <c r="J203" s="763">
        <v>0</v>
      </c>
      <c r="K203" s="763">
        <v>4447</v>
      </c>
      <c r="L203" s="763">
        <v>216010</v>
      </c>
      <c r="M203" s="763">
        <v>0</v>
      </c>
      <c r="N203" s="763">
        <v>0</v>
      </c>
      <c r="O203" s="763">
        <v>0</v>
      </c>
      <c r="P203" s="763">
        <v>1053349</v>
      </c>
      <c r="Q203" s="763">
        <v>1053349</v>
      </c>
      <c r="R203" s="763">
        <v>1053349</v>
      </c>
    </row>
    <row r="204" spans="1:18">
      <c r="A204" s="633" t="s">
        <v>317</v>
      </c>
      <c r="B204" s="633" t="s">
        <v>7</v>
      </c>
      <c r="C204" s="763">
        <v>200631</v>
      </c>
      <c r="D204" s="763">
        <v>0</v>
      </c>
      <c r="E204" s="763">
        <v>200631</v>
      </c>
      <c r="F204" s="763">
        <v>632556</v>
      </c>
      <c r="G204" s="763">
        <v>0</v>
      </c>
      <c r="H204" s="763">
        <v>632556</v>
      </c>
      <c r="I204" s="763">
        <v>4447</v>
      </c>
      <c r="J204" s="763">
        <v>0</v>
      </c>
      <c r="K204" s="763">
        <v>4447</v>
      </c>
      <c r="L204" s="763">
        <v>216010</v>
      </c>
      <c r="M204" s="763">
        <v>0</v>
      </c>
      <c r="N204" s="763">
        <v>0</v>
      </c>
      <c r="O204" s="763">
        <v>0</v>
      </c>
      <c r="P204" s="763">
        <v>1053644</v>
      </c>
      <c r="Q204" s="763">
        <v>1053644</v>
      </c>
      <c r="R204" s="763">
        <v>1053644</v>
      </c>
    </row>
    <row r="205" spans="1:18">
      <c r="A205" s="633" t="s">
        <v>317</v>
      </c>
      <c r="B205" s="633" t="s">
        <v>8</v>
      </c>
      <c r="C205" s="763">
        <v>200631</v>
      </c>
      <c r="D205" s="763">
        <v>0</v>
      </c>
      <c r="E205" s="763">
        <v>200631</v>
      </c>
      <c r="F205" s="763">
        <v>632851</v>
      </c>
      <c r="G205" s="763">
        <v>0</v>
      </c>
      <c r="H205" s="763">
        <v>632851</v>
      </c>
      <c r="I205" s="763">
        <v>4447</v>
      </c>
      <c r="J205" s="763">
        <v>0</v>
      </c>
      <c r="K205" s="763">
        <v>4447</v>
      </c>
      <c r="L205" s="763">
        <v>216010</v>
      </c>
      <c r="M205" s="763">
        <v>0</v>
      </c>
      <c r="N205" s="763">
        <v>0</v>
      </c>
      <c r="O205" s="763">
        <v>0</v>
      </c>
      <c r="P205" s="763">
        <v>1053939</v>
      </c>
      <c r="Q205" s="763">
        <v>1053939</v>
      </c>
      <c r="R205" s="763">
        <v>1053939</v>
      </c>
    </row>
    <row r="206" spans="1:18">
      <c r="A206" s="633" t="s">
        <v>317</v>
      </c>
      <c r="B206" s="633" t="s">
        <v>9</v>
      </c>
      <c r="C206" s="763">
        <v>200631</v>
      </c>
      <c r="D206" s="763">
        <v>0</v>
      </c>
      <c r="E206" s="763">
        <v>200631</v>
      </c>
      <c r="F206" s="763">
        <v>633147</v>
      </c>
      <c r="G206" s="763">
        <v>0</v>
      </c>
      <c r="H206" s="763">
        <v>633147</v>
      </c>
      <c r="I206" s="763">
        <v>4447</v>
      </c>
      <c r="J206" s="763">
        <v>0</v>
      </c>
      <c r="K206" s="763">
        <v>4447</v>
      </c>
      <c r="L206" s="763">
        <v>216010</v>
      </c>
      <c r="M206" s="763">
        <v>0</v>
      </c>
      <c r="N206" s="763">
        <v>0</v>
      </c>
      <c r="O206" s="763">
        <v>0</v>
      </c>
      <c r="P206" s="763">
        <v>1054235</v>
      </c>
      <c r="Q206" s="763">
        <v>1054235</v>
      </c>
      <c r="R206" s="763">
        <v>1054235</v>
      </c>
    </row>
    <row r="207" spans="1:18">
      <c r="A207" s="633" t="s">
        <v>317</v>
      </c>
      <c r="B207" s="633" t="s">
        <v>10</v>
      </c>
      <c r="C207" s="763">
        <v>200631</v>
      </c>
      <c r="D207" s="763">
        <v>0</v>
      </c>
      <c r="E207" s="763">
        <v>200631</v>
      </c>
      <c r="F207" s="763">
        <v>633443</v>
      </c>
      <c r="G207" s="763">
        <v>0</v>
      </c>
      <c r="H207" s="763">
        <v>633443</v>
      </c>
      <c r="I207" s="763">
        <v>4447</v>
      </c>
      <c r="J207" s="763">
        <v>0</v>
      </c>
      <c r="K207" s="763">
        <v>4447</v>
      </c>
      <c r="L207" s="763">
        <v>216010</v>
      </c>
      <c r="M207" s="763">
        <v>0</v>
      </c>
      <c r="N207" s="763">
        <v>0</v>
      </c>
      <c r="O207" s="763">
        <v>0</v>
      </c>
      <c r="P207" s="763">
        <v>1054531</v>
      </c>
      <c r="Q207" s="763">
        <v>1054531</v>
      </c>
      <c r="R207" s="763">
        <v>1054531</v>
      </c>
    </row>
    <row r="208" spans="1:18">
      <c r="A208" s="633" t="s">
        <v>317</v>
      </c>
      <c r="B208" s="633" t="s">
        <v>11</v>
      </c>
      <c r="C208" s="763">
        <v>200631</v>
      </c>
      <c r="D208" s="763">
        <v>0</v>
      </c>
      <c r="E208" s="763">
        <v>200631</v>
      </c>
      <c r="F208" s="763">
        <v>633739</v>
      </c>
      <c r="G208" s="763">
        <v>0</v>
      </c>
      <c r="H208" s="763">
        <v>633739</v>
      </c>
      <c r="I208" s="763">
        <v>4447</v>
      </c>
      <c r="J208" s="763">
        <v>0</v>
      </c>
      <c r="K208" s="763">
        <v>4447</v>
      </c>
      <c r="L208" s="763">
        <v>216010</v>
      </c>
      <c r="M208" s="763">
        <v>0</v>
      </c>
      <c r="N208" s="763">
        <v>0</v>
      </c>
      <c r="O208" s="763">
        <v>0</v>
      </c>
      <c r="P208" s="763">
        <v>1054827</v>
      </c>
      <c r="Q208" s="763">
        <v>1054827</v>
      </c>
      <c r="R208" s="763">
        <v>1054827</v>
      </c>
    </row>
    <row r="209" spans="1:18">
      <c r="A209" s="633" t="s">
        <v>317</v>
      </c>
      <c r="B209" s="633" t="s">
        <v>12</v>
      </c>
      <c r="C209" s="763">
        <v>200631</v>
      </c>
      <c r="D209" s="763">
        <v>0</v>
      </c>
      <c r="E209" s="763">
        <v>200631</v>
      </c>
      <c r="F209" s="763">
        <v>634036</v>
      </c>
      <c r="G209" s="763">
        <v>0</v>
      </c>
      <c r="H209" s="763">
        <v>634036</v>
      </c>
      <c r="I209" s="763">
        <v>4447</v>
      </c>
      <c r="J209" s="763">
        <v>0</v>
      </c>
      <c r="K209" s="763">
        <v>4447</v>
      </c>
      <c r="L209" s="763">
        <v>216010</v>
      </c>
      <c r="M209" s="763">
        <v>0</v>
      </c>
      <c r="N209" s="763">
        <v>0</v>
      </c>
      <c r="O209" s="763">
        <v>0</v>
      </c>
      <c r="P209" s="763">
        <v>1055124</v>
      </c>
      <c r="Q209" s="763">
        <v>1055124</v>
      </c>
      <c r="R209" s="763">
        <v>1055124</v>
      </c>
    </row>
    <row r="210" spans="1:18">
      <c r="A210" s="633" t="s">
        <v>317</v>
      </c>
      <c r="B210" s="633" t="s">
        <v>13</v>
      </c>
      <c r="C210" s="763">
        <v>200631</v>
      </c>
      <c r="D210" s="763">
        <v>0</v>
      </c>
      <c r="E210" s="763">
        <v>200631</v>
      </c>
      <c r="F210" s="763">
        <v>634334</v>
      </c>
      <c r="G210" s="763">
        <v>0</v>
      </c>
      <c r="H210" s="763">
        <v>634334</v>
      </c>
      <c r="I210" s="763">
        <v>4447</v>
      </c>
      <c r="J210" s="763">
        <v>0</v>
      </c>
      <c r="K210" s="763">
        <v>4447</v>
      </c>
      <c r="L210" s="763">
        <v>216010</v>
      </c>
      <c r="M210" s="763">
        <v>0</v>
      </c>
      <c r="N210" s="763">
        <v>0</v>
      </c>
      <c r="O210" s="763">
        <v>0</v>
      </c>
      <c r="P210" s="763">
        <v>1055422</v>
      </c>
      <c r="Q210" s="763">
        <v>1055422</v>
      </c>
      <c r="R210" s="763">
        <v>1055422</v>
      </c>
    </row>
    <row r="211" spans="1:18">
      <c r="A211" s="633" t="s">
        <v>317</v>
      </c>
      <c r="B211" s="633" t="s">
        <v>14</v>
      </c>
      <c r="C211" s="763">
        <v>200631</v>
      </c>
      <c r="D211" s="763">
        <v>0</v>
      </c>
      <c r="E211" s="763">
        <v>200631</v>
      </c>
      <c r="F211" s="763">
        <v>634632</v>
      </c>
      <c r="G211" s="763">
        <v>0</v>
      </c>
      <c r="H211" s="763">
        <v>634632</v>
      </c>
      <c r="I211" s="763">
        <v>4447</v>
      </c>
      <c r="J211" s="763">
        <v>0</v>
      </c>
      <c r="K211" s="763">
        <v>4447</v>
      </c>
      <c r="L211" s="763">
        <v>216010</v>
      </c>
      <c r="M211" s="763">
        <v>0</v>
      </c>
      <c r="N211" s="763">
        <v>0</v>
      </c>
      <c r="O211" s="763">
        <v>0</v>
      </c>
      <c r="P211" s="763">
        <v>1055720</v>
      </c>
      <c r="Q211" s="763">
        <v>1055720</v>
      </c>
      <c r="R211" s="763">
        <v>1055720</v>
      </c>
    </row>
    <row r="212" spans="1:18">
      <c r="A212" s="633" t="s">
        <v>317</v>
      </c>
      <c r="B212" s="633" t="s">
        <v>15</v>
      </c>
      <c r="C212" s="763">
        <v>200631</v>
      </c>
      <c r="D212" s="763">
        <v>0</v>
      </c>
      <c r="E212" s="763">
        <v>200631</v>
      </c>
      <c r="F212" s="763">
        <v>634930</v>
      </c>
      <c r="G212" s="763">
        <v>0</v>
      </c>
      <c r="H212" s="763">
        <v>634930</v>
      </c>
      <c r="I212" s="763">
        <v>4447</v>
      </c>
      <c r="J212" s="763">
        <v>0</v>
      </c>
      <c r="K212" s="763">
        <v>4447</v>
      </c>
      <c r="L212" s="763">
        <v>216010</v>
      </c>
      <c r="M212" s="763">
        <v>0</v>
      </c>
      <c r="N212" s="763">
        <v>0</v>
      </c>
      <c r="O212" s="763">
        <v>0</v>
      </c>
      <c r="P212" s="763">
        <v>1056018</v>
      </c>
      <c r="Q212" s="763">
        <v>1056018</v>
      </c>
      <c r="R212" s="763">
        <v>1056018</v>
      </c>
    </row>
    <row r="213" spans="1:18">
      <c r="A213" s="633" t="s">
        <v>317</v>
      </c>
      <c r="B213" s="633" t="s">
        <v>16</v>
      </c>
      <c r="C213" s="763">
        <v>200631</v>
      </c>
      <c r="D213" s="763">
        <v>0</v>
      </c>
      <c r="E213" s="763">
        <v>200631</v>
      </c>
      <c r="F213" s="763">
        <v>635229</v>
      </c>
      <c r="G213" s="763">
        <v>0</v>
      </c>
      <c r="H213" s="763">
        <v>635229</v>
      </c>
      <c r="I213" s="763">
        <v>4447</v>
      </c>
      <c r="J213" s="763">
        <v>0</v>
      </c>
      <c r="K213" s="763">
        <v>4447</v>
      </c>
      <c r="L213" s="763">
        <v>216010</v>
      </c>
      <c r="M213" s="763">
        <v>0</v>
      </c>
      <c r="N213" s="763">
        <v>0</v>
      </c>
      <c r="O213" s="763">
        <v>0</v>
      </c>
      <c r="P213" s="763">
        <v>1056317</v>
      </c>
      <c r="Q213" s="763">
        <v>1056317</v>
      </c>
      <c r="R213" s="763">
        <v>1056317</v>
      </c>
    </row>
    <row r="214" spans="1:18">
      <c r="A214" s="633" t="s">
        <v>317</v>
      </c>
      <c r="B214" s="633" t="s">
        <v>17</v>
      </c>
      <c r="C214" s="763">
        <v>200631</v>
      </c>
      <c r="D214" s="763">
        <v>0</v>
      </c>
      <c r="E214" s="763">
        <v>200631</v>
      </c>
      <c r="F214" s="763">
        <v>635529</v>
      </c>
      <c r="G214" s="763">
        <v>0</v>
      </c>
      <c r="H214" s="763">
        <v>635529</v>
      </c>
      <c r="I214" s="763">
        <v>4447</v>
      </c>
      <c r="J214" s="763">
        <v>0</v>
      </c>
      <c r="K214" s="763">
        <v>4447</v>
      </c>
      <c r="L214" s="763">
        <v>216010</v>
      </c>
      <c r="M214" s="763">
        <v>0</v>
      </c>
      <c r="N214" s="763">
        <v>0</v>
      </c>
      <c r="O214" s="763">
        <v>0</v>
      </c>
      <c r="P214" s="763">
        <v>1056617</v>
      </c>
      <c r="Q214" s="763">
        <v>1056617</v>
      </c>
      <c r="R214" s="763">
        <v>1056617</v>
      </c>
    </row>
    <row r="215" spans="1:18">
      <c r="A215" s="633" t="s">
        <v>317</v>
      </c>
      <c r="B215" s="586" t="s">
        <v>184</v>
      </c>
      <c r="C215" s="763">
        <v>2407572</v>
      </c>
      <c r="D215" s="763">
        <v>0</v>
      </c>
      <c r="E215" s="763">
        <v>2407572</v>
      </c>
      <c r="F215" s="763">
        <v>7606687</v>
      </c>
      <c r="G215" s="763">
        <v>0</v>
      </c>
      <c r="H215" s="763">
        <v>7606687</v>
      </c>
      <c r="I215" s="763">
        <v>53364</v>
      </c>
      <c r="J215" s="763">
        <v>0</v>
      </c>
      <c r="K215" s="763">
        <v>53364</v>
      </c>
      <c r="L215" s="763">
        <v>2592120</v>
      </c>
      <c r="M215" s="763">
        <v>0</v>
      </c>
      <c r="N215" s="763">
        <v>0</v>
      </c>
      <c r="O215" s="763">
        <v>0</v>
      </c>
      <c r="P215" s="763">
        <v>12659743</v>
      </c>
      <c r="Q215" s="763">
        <v>12659743</v>
      </c>
      <c r="R215" s="763">
        <v>12659743</v>
      </c>
    </row>
    <row r="216" spans="1:18">
      <c r="A216" s="633" t="s">
        <v>316</v>
      </c>
      <c r="B216" s="633" t="s">
        <v>6</v>
      </c>
      <c r="C216" s="763">
        <v>200631</v>
      </c>
      <c r="D216" s="763">
        <v>0</v>
      </c>
      <c r="E216" s="763">
        <v>200631</v>
      </c>
      <c r="F216" s="763">
        <v>635829</v>
      </c>
      <c r="G216" s="763">
        <v>0</v>
      </c>
      <c r="H216" s="763">
        <v>635829</v>
      </c>
      <c r="I216" s="763">
        <v>4447</v>
      </c>
      <c r="J216" s="763">
        <v>0</v>
      </c>
      <c r="K216" s="763">
        <v>4447</v>
      </c>
      <c r="L216" s="763">
        <v>216010</v>
      </c>
      <c r="M216" s="763">
        <v>0</v>
      </c>
      <c r="N216" s="763">
        <v>0</v>
      </c>
      <c r="O216" s="763">
        <v>0</v>
      </c>
      <c r="P216" s="763">
        <v>1056917</v>
      </c>
      <c r="Q216" s="763">
        <v>1056917</v>
      </c>
      <c r="R216" s="763">
        <v>1056917</v>
      </c>
    </row>
    <row r="217" spans="1:18">
      <c r="A217" s="633" t="s">
        <v>316</v>
      </c>
      <c r="B217" s="633" t="s">
        <v>7</v>
      </c>
      <c r="C217" s="763">
        <v>200631</v>
      </c>
      <c r="D217" s="763">
        <v>0</v>
      </c>
      <c r="E217" s="763">
        <v>200631</v>
      </c>
      <c r="F217" s="763">
        <v>636129</v>
      </c>
      <c r="G217" s="763">
        <v>0</v>
      </c>
      <c r="H217" s="763">
        <v>636129</v>
      </c>
      <c r="I217" s="763">
        <v>4447</v>
      </c>
      <c r="J217" s="763">
        <v>0</v>
      </c>
      <c r="K217" s="763">
        <v>4447</v>
      </c>
      <c r="L217" s="763">
        <v>216010</v>
      </c>
      <c r="M217" s="763">
        <v>0</v>
      </c>
      <c r="N217" s="763">
        <v>0</v>
      </c>
      <c r="O217" s="763">
        <v>0</v>
      </c>
      <c r="P217" s="763">
        <v>1057217</v>
      </c>
      <c r="Q217" s="763">
        <v>1057217</v>
      </c>
      <c r="R217" s="763">
        <v>1057217</v>
      </c>
    </row>
    <row r="218" spans="1:18">
      <c r="A218" s="633" t="s">
        <v>316</v>
      </c>
      <c r="B218" s="633" t="s">
        <v>8</v>
      </c>
      <c r="C218" s="763">
        <v>200631</v>
      </c>
      <c r="D218" s="763">
        <v>0</v>
      </c>
      <c r="E218" s="763">
        <v>200631</v>
      </c>
      <c r="F218" s="763">
        <v>636430</v>
      </c>
      <c r="G218" s="763">
        <v>0</v>
      </c>
      <c r="H218" s="763">
        <v>636430</v>
      </c>
      <c r="I218" s="763">
        <v>4447</v>
      </c>
      <c r="J218" s="763">
        <v>0</v>
      </c>
      <c r="K218" s="763">
        <v>4447</v>
      </c>
      <c r="L218" s="763">
        <v>216010</v>
      </c>
      <c r="M218" s="763">
        <v>0</v>
      </c>
      <c r="N218" s="763">
        <v>0</v>
      </c>
      <c r="O218" s="763">
        <v>0</v>
      </c>
      <c r="P218" s="763">
        <v>1057518</v>
      </c>
      <c r="Q218" s="763">
        <v>1057518</v>
      </c>
      <c r="R218" s="763">
        <v>1057518</v>
      </c>
    </row>
    <row r="219" spans="1:18">
      <c r="A219" s="633" t="s">
        <v>316</v>
      </c>
      <c r="B219" s="633" t="s">
        <v>9</v>
      </c>
      <c r="C219" s="763">
        <v>200631</v>
      </c>
      <c r="D219" s="763">
        <v>0</v>
      </c>
      <c r="E219" s="763">
        <v>200631</v>
      </c>
      <c r="F219" s="763">
        <v>636732</v>
      </c>
      <c r="G219" s="763">
        <v>0</v>
      </c>
      <c r="H219" s="763">
        <v>636732</v>
      </c>
      <c r="I219" s="763">
        <v>4447</v>
      </c>
      <c r="J219" s="763">
        <v>0</v>
      </c>
      <c r="K219" s="763">
        <v>4447</v>
      </c>
      <c r="L219" s="763">
        <v>216010</v>
      </c>
      <c r="M219" s="763">
        <v>0</v>
      </c>
      <c r="N219" s="763">
        <v>0</v>
      </c>
      <c r="O219" s="763">
        <v>0</v>
      </c>
      <c r="P219" s="763">
        <v>1057820</v>
      </c>
      <c r="Q219" s="763">
        <v>1057820</v>
      </c>
      <c r="R219" s="763">
        <v>1057820</v>
      </c>
    </row>
    <row r="220" spans="1:18">
      <c r="A220" s="633" t="s">
        <v>316</v>
      </c>
      <c r="B220" s="633" t="s">
        <v>10</v>
      </c>
      <c r="C220" s="763">
        <v>200631</v>
      </c>
      <c r="D220" s="763">
        <v>0</v>
      </c>
      <c r="E220" s="763">
        <v>200631</v>
      </c>
      <c r="F220" s="763">
        <v>637034</v>
      </c>
      <c r="G220" s="763">
        <v>0</v>
      </c>
      <c r="H220" s="763">
        <v>637034</v>
      </c>
      <c r="I220" s="763">
        <v>4447</v>
      </c>
      <c r="J220" s="763">
        <v>0</v>
      </c>
      <c r="K220" s="763">
        <v>4447</v>
      </c>
      <c r="L220" s="763">
        <v>216010</v>
      </c>
      <c r="M220" s="763">
        <v>0</v>
      </c>
      <c r="N220" s="763">
        <v>0</v>
      </c>
      <c r="O220" s="763">
        <v>0</v>
      </c>
      <c r="P220" s="763">
        <v>1058122</v>
      </c>
      <c r="Q220" s="763">
        <v>1058122</v>
      </c>
      <c r="R220" s="763">
        <v>1058122</v>
      </c>
    </row>
    <row r="221" spans="1:18">
      <c r="A221" s="633" t="s">
        <v>316</v>
      </c>
      <c r="B221" s="633" t="s">
        <v>11</v>
      </c>
      <c r="C221" s="763">
        <v>200631</v>
      </c>
      <c r="D221" s="763">
        <v>0</v>
      </c>
      <c r="E221" s="763">
        <v>200631</v>
      </c>
      <c r="F221" s="763">
        <v>637336</v>
      </c>
      <c r="G221" s="763">
        <v>0</v>
      </c>
      <c r="H221" s="763">
        <v>637336</v>
      </c>
      <c r="I221" s="763">
        <v>4447</v>
      </c>
      <c r="J221" s="763">
        <v>0</v>
      </c>
      <c r="K221" s="763">
        <v>4447</v>
      </c>
      <c r="L221" s="763">
        <v>216010</v>
      </c>
      <c r="M221" s="763">
        <v>0</v>
      </c>
      <c r="N221" s="763">
        <v>0</v>
      </c>
      <c r="O221" s="763">
        <v>0</v>
      </c>
      <c r="P221" s="763">
        <v>1058424</v>
      </c>
      <c r="Q221" s="763">
        <v>1058424</v>
      </c>
      <c r="R221" s="763">
        <v>1058424</v>
      </c>
    </row>
    <row r="222" spans="1:18">
      <c r="A222" s="633" t="s">
        <v>316</v>
      </c>
      <c r="B222" s="633" t="s">
        <v>12</v>
      </c>
      <c r="C222" s="763">
        <v>200631</v>
      </c>
      <c r="D222" s="763">
        <v>0</v>
      </c>
      <c r="E222" s="763">
        <v>200631</v>
      </c>
      <c r="F222" s="763">
        <v>637639</v>
      </c>
      <c r="G222" s="763">
        <v>0</v>
      </c>
      <c r="H222" s="763">
        <v>637639</v>
      </c>
      <c r="I222" s="763">
        <v>4447</v>
      </c>
      <c r="J222" s="763">
        <v>0</v>
      </c>
      <c r="K222" s="763">
        <v>4447</v>
      </c>
      <c r="L222" s="763">
        <v>216010</v>
      </c>
      <c r="M222" s="763">
        <v>0</v>
      </c>
      <c r="N222" s="763">
        <v>0</v>
      </c>
      <c r="O222" s="763">
        <v>0</v>
      </c>
      <c r="P222" s="763">
        <v>1058727</v>
      </c>
      <c r="Q222" s="763">
        <v>1058727</v>
      </c>
      <c r="R222" s="763">
        <v>1058727</v>
      </c>
    </row>
    <row r="223" spans="1:18">
      <c r="A223" s="633" t="s">
        <v>316</v>
      </c>
      <c r="B223" s="633" t="s">
        <v>13</v>
      </c>
      <c r="C223" s="763">
        <v>200631</v>
      </c>
      <c r="D223" s="763">
        <v>0</v>
      </c>
      <c r="E223" s="763">
        <v>200631</v>
      </c>
      <c r="F223" s="763">
        <v>637943</v>
      </c>
      <c r="G223" s="763">
        <v>0</v>
      </c>
      <c r="H223" s="763">
        <v>637943</v>
      </c>
      <c r="I223" s="763">
        <v>4447</v>
      </c>
      <c r="J223" s="763">
        <v>0</v>
      </c>
      <c r="K223" s="763">
        <v>4447</v>
      </c>
      <c r="L223" s="763">
        <v>216010</v>
      </c>
      <c r="M223" s="763">
        <v>0</v>
      </c>
      <c r="N223" s="763">
        <v>0</v>
      </c>
      <c r="O223" s="763">
        <v>0</v>
      </c>
      <c r="P223" s="763">
        <v>1059031</v>
      </c>
      <c r="Q223" s="763">
        <v>1059031</v>
      </c>
      <c r="R223" s="763">
        <v>1059031</v>
      </c>
    </row>
    <row r="224" spans="1:18">
      <c r="A224" s="633" t="s">
        <v>316</v>
      </c>
      <c r="B224" s="633" t="s">
        <v>14</v>
      </c>
      <c r="C224" s="763">
        <v>200631</v>
      </c>
      <c r="D224" s="763">
        <v>0</v>
      </c>
      <c r="E224" s="763">
        <v>200631</v>
      </c>
      <c r="F224" s="763">
        <v>638247</v>
      </c>
      <c r="G224" s="763">
        <v>0</v>
      </c>
      <c r="H224" s="763">
        <v>638247</v>
      </c>
      <c r="I224" s="763">
        <v>4447</v>
      </c>
      <c r="J224" s="763">
        <v>0</v>
      </c>
      <c r="K224" s="763">
        <v>4447</v>
      </c>
      <c r="L224" s="763">
        <v>216010</v>
      </c>
      <c r="M224" s="763">
        <v>0</v>
      </c>
      <c r="N224" s="763">
        <v>0</v>
      </c>
      <c r="O224" s="763">
        <v>0</v>
      </c>
      <c r="P224" s="763">
        <v>1059335</v>
      </c>
      <c r="Q224" s="763">
        <v>1059335</v>
      </c>
      <c r="R224" s="763">
        <v>1059335</v>
      </c>
    </row>
    <row r="225" spans="1:18">
      <c r="A225" s="633" t="s">
        <v>316</v>
      </c>
      <c r="B225" s="633" t="s">
        <v>15</v>
      </c>
      <c r="C225" s="763">
        <v>200631</v>
      </c>
      <c r="D225" s="763">
        <v>0</v>
      </c>
      <c r="E225" s="763">
        <v>200631</v>
      </c>
      <c r="F225" s="763">
        <v>638551</v>
      </c>
      <c r="G225" s="763">
        <v>0</v>
      </c>
      <c r="H225" s="763">
        <v>638551</v>
      </c>
      <c r="I225" s="763">
        <v>4447</v>
      </c>
      <c r="J225" s="763">
        <v>0</v>
      </c>
      <c r="K225" s="763">
        <v>4447</v>
      </c>
      <c r="L225" s="763">
        <v>216010</v>
      </c>
      <c r="M225" s="763">
        <v>0</v>
      </c>
      <c r="N225" s="763">
        <v>0</v>
      </c>
      <c r="O225" s="763">
        <v>0</v>
      </c>
      <c r="P225" s="763">
        <v>1059639</v>
      </c>
      <c r="Q225" s="763">
        <v>1059639</v>
      </c>
      <c r="R225" s="763">
        <v>1059639</v>
      </c>
    </row>
    <row r="226" spans="1:18">
      <c r="A226" s="633" t="s">
        <v>316</v>
      </c>
      <c r="B226" s="633" t="s">
        <v>16</v>
      </c>
      <c r="C226" s="763">
        <v>200631</v>
      </c>
      <c r="D226" s="763">
        <v>0</v>
      </c>
      <c r="E226" s="763">
        <v>200631</v>
      </c>
      <c r="F226" s="763">
        <v>638857</v>
      </c>
      <c r="G226" s="763">
        <v>0</v>
      </c>
      <c r="H226" s="763">
        <v>638857</v>
      </c>
      <c r="I226" s="763">
        <v>4447</v>
      </c>
      <c r="J226" s="763">
        <v>0</v>
      </c>
      <c r="K226" s="763">
        <v>4447</v>
      </c>
      <c r="L226" s="763">
        <v>216010</v>
      </c>
      <c r="M226" s="763">
        <v>0</v>
      </c>
      <c r="N226" s="763">
        <v>0</v>
      </c>
      <c r="O226" s="763">
        <v>0</v>
      </c>
      <c r="P226" s="763">
        <v>1059945</v>
      </c>
      <c r="Q226" s="763">
        <v>1059945</v>
      </c>
      <c r="R226" s="763">
        <v>1059945</v>
      </c>
    </row>
    <row r="227" spans="1:18">
      <c r="A227" s="633" t="s">
        <v>316</v>
      </c>
      <c r="B227" s="633" t="s">
        <v>17</v>
      </c>
      <c r="C227" s="763">
        <v>200631</v>
      </c>
      <c r="D227" s="763">
        <v>0</v>
      </c>
      <c r="E227" s="763">
        <v>200631</v>
      </c>
      <c r="F227" s="763">
        <v>639162</v>
      </c>
      <c r="G227" s="763">
        <v>0</v>
      </c>
      <c r="H227" s="763">
        <v>639162</v>
      </c>
      <c r="I227" s="763">
        <v>4447</v>
      </c>
      <c r="J227" s="763">
        <v>0</v>
      </c>
      <c r="K227" s="763">
        <v>4447</v>
      </c>
      <c r="L227" s="763">
        <v>216010</v>
      </c>
      <c r="M227" s="763">
        <v>0</v>
      </c>
      <c r="N227" s="763">
        <v>0</v>
      </c>
      <c r="O227" s="763">
        <v>0</v>
      </c>
      <c r="P227" s="763">
        <v>1060250</v>
      </c>
      <c r="Q227" s="763">
        <v>1060250</v>
      </c>
      <c r="R227" s="763">
        <v>1060250</v>
      </c>
    </row>
    <row r="228" spans="1:18">
      <c r="A228" s="633" t="s">
        <v>316</v>
      </c>
      <c r="B228" s="586" t="s">
        <v>184</v>
      </c>
      <c r="C228" s="763">
        <v>2407572</v>
      </c>
      <c r="D228" s="763">
        <v>0</v>
      </c>
      <c r="E228" s="763">
        <v>2407572</v>
      </c>
      <c r="F228" s="763">
        <v>7649889</v>
      </c>
      <c r="G228" s="763">
        <v>0</v>
      </c>
      <c r="H228" s="763">
        <v>7649889</v>
      </c>
      <c r="I228" s="763">
        <v>53364</v>
      </c>
      <c r="J228" s="763">
        <v>0</v>
      </c>
      <c r="K228" s="763">
        <v>53364</v>
      </c>
      <c r="L228" s="763">
        <v>2592120</v>
      </c>
      <c r="M228" s="763">
        <v>0</v>
      </c>
      <c r="N228" s="763">
        <v>0</v>
      </c>
      <c r="O228" s="763">
        <v>0</v>
      </c>
      <c r="P228" s="763">
        <v>12702945</v>
      </c>
      <c r="Q228" s="763">
        <v>12702945</v>
      </c>
      <c r="R228" s="763">
        <v>12702945</v>
      </c>
    </row>
    <row r="229" spans="1:18">
      <c r="A229" s="633" t="s">
        <v>315</v>
      </c>
      <c r="B229" s="633" t="s">
        <v>6</v>
      </c>
      <c r="C229" s="763">
        <v>200631</v>
      </c>
      <c r="D229" s="763">
        <v>0</v>
      </c>
      <c r="E229" s="763">
        <v>200631</v>
      </c>
      <c r="F229" s="763">
        <v>639468</v>
      </c>
      <c r="G229" s="763">
        <v>0</v>
      </c>
      <c r="H229" s="763">
        <v>639468</v>
      </c>
      <c r="I229" s="763">
        <v>4447</v>
      </c>
      <c r="J229" s="763">
        <v>0</v>
      </c>
      <c r="K229" s="763">
        <v>4447</v>
      </c>
      <c r="L229" s="763">
        <v>216010</v>
      </c>
      <c r="M229" s="763">
        <v>0</v>
      </c>
      <c r="N229" s="763">
        <v>0</v>
      </c>
      <c r="O229" s="763">
        <v>0</v>
      </c>
      <c r="P229" s="763">
        <v>1060556</v>
      </c>
      <c r="Q229" s="763">
        <v>1060556</v>
      </c>
      <c r="R229" s="763">
        <v>1060556</v>
      </c>
    </row>
    <row r="230" spans="1:18">
      <c r="A230" s="633" t="s">
        <v>315</v>
      </c>
      <c r="B230" s="633" t="s">
        <v>7</v>
      </c>
      <c r="C230" s="763">
        <v>200631</v>
      </c>
      <c r="D230" s="763">
        <v>0</v>
      </c>
      <c r="E230" s="763">
        <v>200631</v>
      </c>
      <c r="F230" s="763">
        <v>639775</v>
      </c>
      <c r="G230" s="763">
        <v>0</v>
      </c>
      <c r="H230" s="763">
        <v>639775</v>
      </c>
      <c r="I230" s="763">
        <v>4447</v>
      </c>
      <c r="J230" s="763">
        <v>0</v>
      </c>
      <c r="K230" s="763">
        <v>4447</v>
      </c>
      <c r="L230" s="763">
        <v>216010</v>
      </c>
      <c r="M230" s="763">
        <v>0</v>
      </c>
      <c r="N230" s="763">
        <v>0</v>
      </c>
      <c r="O230" s="763">
        <v>0</v>
      </c>
      <c r="P230" s="763">
        <v>1060863</v>
      </c>
      <c r="Q230" s="763">
        <v>1060863</v>
      </c>
      <c r="R230" s="763">
        <v>1060863</v>
      </c>
    </row>
    <row r="231" spans="1:18">
      <c r="A231" s="633" t="s">
        <v>315</v>
      </c>
      <c r="B231" s="633" t="s">
        <v>8</v>
      </c>
      <c r="C231" s="763">
        <v>200631</v>
      </c>
      <c r="D231" s="763">
        <v>0</v>
      </c>
      <c r="E231" s="763">
        <v>200631</v>
      </c>
      <c r="F231" s="763">
        <v>640082</v>
      </c>
      <c r="G231" s="763">
        <v>0</v>
      </c>
      <c r="H231" s="763">
        <v>640082</v>
      </c>
      <c r="I231" s="763">
        <v>4447</v>
      </c>
      <c r="J231" s="763">
        <v>0</v>
      </c>
      <c r="K231" s="763">
        <v>4447</v>
      </c>
      <c r="L231" s="763">
        <v>216010</v>
      </c>
      <c r="M231" s="763">
        <v>0</v>
      </c>
      <c r="N231" s="763">
        <v>0</v>
      </c>
      <c r="O231" s="763">
        <v>0</v>
      </c>
      <c r="P231" s="763">
        <v>1061170</v>
      </c>
      <c r="Q231" s="763">
        <v>1061170</v>
      </c>
      <c r="R231" s="763">
        <v>1061170</v>
      </c>
    </row>
    <row r="232" spans="1:18">
      <c r="A232" s="633" t="s">
        <v>315</v>
      </c>
      <c r="B232" s="633" t="s">
        <v>9</v>
      </c>
      <c r="C232" s="763">
        <v>200631</v>
      </c>
      <c r="D232" s="763">
        <v>0</v>
      </c>
      <c r="E232" s="763">
        <v>200631</v>
      </c>
      <c r="F232" s="763">
        <v>640389</v>
      </c>
      <c r="G232" s="763">
        <v>0</v>
      </c>
      <c r="H232" s="763">
        <v>640389</v>
      </c>
      <c r="I232" s="763">
        <v>4447</v>
      </c>
      <c r="J232" s="763">
        <v>0</v>
      </c>
      <c r="K232" s="763">
        <v>4447</v>
      </c>
      <c r="L232" s="763">
        <v>216010</v>
      </c>
      <c r="M232" s="763">
        <v>0</v>
      </c>
      <c r="N232" s="763">
        <v>0</v>
      </c>
      <c r="O232" s="763">
        <v>0</v>
      </c>
      <c r="P232" s="763">
        <v>1061477</v>
      </c>
      <c r="Q232" s="763">
        <v>1061477</v>
      </c>
      <c r="R232" s="763">
        <v>1061477</v>
      </c>
    </row>
    <row r="233" spans="1:18">
      <c r="A233" s="633" t="s">
        <v>315</v>
      </c>
      <c r="B233" s="633" t="s">
        <v>10</v>
      </c>
      <c r="C233" s="763">
        <v>200631</v>
      </c>
      <c r="D233" s="763">
        <v>0</v>
      </c>
      <c r="E233" s="763">
        <v>200631</v>
      </c>
      <c r="F233" s="763">
        <v>640698</v>
      </c>
      <c r="G233" s="763">
        <v>0</v>
      </c>
      <c r="H233" s="763">
        <v>640698</v>
      </c>
      <c r="I233" s="763">
        <v>4447</v>
      </c>
      <c r="J233" s="763">
        <v>0</v>
      </c>
      <c r="K233" s="763">
        <v>4447</v>
      </c>
      <c r="L233" s="763">
        <v>216010</v>
      </c>
      <c r="M233" s="763">
        <v>0</v>
      </c>
      <c r="N233" s="763">
        <v>0</v>
      </c>
      <c r="O233" s="763">
        <v>0</v>
      </c>
      <c r="P233" s="763">
        <v>1061786</v>
      </c>
      <c r="Q233" s="763">
        <v>1061786</v>
      </c>
      <c r="R233" s="763">
        <v>1061786</v>
      </c>
    </row>
    <row r="234" spans="1:18">
      <c r="A234" s="633" t="s">
        <v>315</v>
      </c>
      <c r="B234" s="633" t="s">
        <v>11</v>
      </c>
      <c r="C234" s="763">
        <v>200631</v>
      </c>
      <c r="D234" s="763">
        <v>0</v>
      </c>
      <c r="E234" s="763">
        <v>200631</v>
      </c>
      <c r="F234" s="763">
        <v>641006</v>
      </c>
      <c r="G234" s="763">
        <v>0</v>
      </c>
      <c r="H234" s="763">
        <v>641006</v>
      </c>
      <c r="I234" s="763">
        <v>4447</v>
      </c>
      <c r="J234" s="763">
        <v>0</v>
      </c>
      <c r="K234" s="763">
        <v>4447</v>
      </c>
      <c r="L234" s="763">
        <v>216010</v>
      </c>
      <c r="M234" s="763">
        <v>0</v>
      </c>
      <c r="N234" s="763">
        <v>0</v>
      </c>
      <c r="O234" s="763">
        <v>0</v>
      </c>
      <c r="P234" s="763">
        <v>1062094</v>
      </c>
      <c r="Q234" s="763">
        <v>1062094</v>
      </c>
      <c r="R234" s="763">
        <v>1062094</v>
      </c>
    </row>
    <row r="235" spans="1:18">
      <c r="A235" s="633" t="s">
        <v>315</v>
      </c>
      <c r="B235" s="633" t="s">
        <v>12</v>
      </c>
      <c r="C235" s="763">
        <v>200631</v>
      </c>
      <c r="D235" s="763">
        <v>0</v>
      </c>
      <c r="E235" s="763">
        <v>200631</v>
      </c>
      <c r="F235" s="763">
        <v>641315</v>
      </c>
      <c r="G235" s="763">
        <v>0</v>
      </c>
      <c r="H235" s="763">
        <v>641315</v>
      </c>
      <c r="I235" s="763">
        <v>4447</v>
      </c>
      <c r="J235" s="763">
        <v>0</v>
      </c>
      <c r="K235" s="763">
        <v>4447</v>
      </c>
      <c r="L235" s="763">
        <v>216010</v>
      </c>
      <c r="M235" s="763">
        <v>0</v>
      </c>
      <c r="N235" s="763">
        <v>0</v>
      </c>
      <c r="O235" s="763">
        <v>0</v>
      </c>
      <c r="P235" s="763">
        <v>1062403</v>
      </c>
      <c r="Q235" s="763">
        <v>1062403</v>
      </c>
      <c r="R235" s="763">
        <v>1062403</v>
      </c>
    </row>
    <row r="236" spans="1:18">
      <c r="A236" s="633" t="s">
        <v>315</v>
      </c>
      <c r="B236" s="633" t="s">
        <v>13</v>
      </c>
      <c r="C236" s="763">
        <v>200631</v>
      </c>
      <c r="D236" s="763">
        <v>0</v>
      </c>
      <c r="E236" s="763">
        <v>200631</v>
      </c>
      <c r="F236" s="763">
        <v>641625</v>
      </c>
      <c r="G236" s="763">
        <v>0</v>
      </c>
      <c r="H236" s="763">
        <v>641625</v>
      </c>
      <c r="I236" s="763">
        <v>4447</v>
      </c>
      <c r="J236" s="763">
        <v>0</v>
      </c>
      <c r="K236" s="763">
        <v>4447</v>
      </c>
      <c r="L236" s="763">
        <v>216010</v>
      </c>
      <c r="M236" s="763">
        <v>0</v>
      </c>
      <c r="N236" s="763">
        <v>0</v>
      </c>
      <c r="O236" s="763">
        <v>0</v>
      </c>
      <c r="P236" s="763">
        <v>1062713</v>
      </c>
      <c r="Q236" s="763">
        <v>1062713</v>
      </c>
      <c r="R236" s="763">
        <v>1062713</v>
      </c>
    </row>
    <row r="237" spans="1:18">
      <c r="A237" s="633" t="s">
        <v>315</v>
      </c>
      <c r="B237" s="633" t="s">
        <v>14</v>
      </c>
      <c r="C237" s="763">
        <v>200631</v>
      </c>
      <c r="D237" s="763">
        <v>0</v>
      </c>
      <c r="E237" s="763">
        <v>200631</v>
      </c>
      <c r="F237" s="763">
        <v>641935</v>
      </c>
      <c r="G237" s="763">
        <v>0</v>
      </c>
      <c r="H237" s="763">
        <v>641935</v>
      </c>
      <c r="I237" s="763">
        <v>4447</v>
      </c>
      <c r="J237" s="763">
        <v>0</v>
      </c>
      <c r="K237" s="763">
        <v>4447</v>
      </c>
      <c r="L237" s="763">
        <v>216010</v>
      </c>
      <c r="M237" s="763">
        <v>0</v>
      </c>
      <c r="N237" s="763">
        <v>0</v>
      </c>
      <c r="O237" s="763">
        <v>0</v>
      </c>
      <c r="P237" s="763">
        <v>1063023</v>
      </c>
      <c r="Q237" s="763">
        <v>1063023</v>
      </c>
      <c r="R237" s="763">
        <v>1063023</v>
      </c>
    </row>
    <row r="238" spans="1:18">
      <c r="A238" s="633" t="s">
        <v>315</v>
      </c>
      <c r="B238" s="633" t="s">
        <v>15</v>
      </c>
      <c r="C238" s="763">
        <v>200631</v>
      </c>
      <c r="D238" s="763">
        <v>0</v>
      </c>
      <c r="E238" s="763">
        <v>200631</v>
      </c>
      <c r="F238" s="763">
        <v>642246</v>
      </c>
      <c r="G238" s="763">
        <v>0</v>
      </c>
      <c r="H238" s="763">
        <v>642246</v>
      </c>
      <c r="I238" s="763">
        <v>4447</v>
      </c>
      <c r="J238" s="763">
        <v>0</v>
      </c>
      <c r="K238" s="763">
        <v>4447</v>
      </c>
      <c r="L238" s="763">
        <v>216010</v>
      </c>
      <c r="M238" s="763">
        <v>0</v>
      </c>
      <c r="N238" s="763">
        <v>0</v>
      </c>
      <c r="O238" s="763">
        <v>0</v>
      </c>
      <c r="P238" s="763">
        <v>1063334</v>
      </c>
      <c r="Q238" s="763">
        <v>1063334</v>
      </c>
      <c r="R238" s="763">
        <v>1063334</v>
      </c>
    </row>
    <row r="239" spans="1:18">
      <c r="A239" s="633" t="s">
        <v>315</v>
      </c>
      <c r="B239" s="633" t="s">
        <v>16</v>
      </c>
      <c r="C239" s="763">
        <v>200631</v>
      </c>
      <c r="D239" s="763">
        <v>0</v>
      </c>
      <c r="E239" s="763">
        <v>200631</v>
      </c>
      <c r="F239" s="763">
        <v>642557</v>
      </c>
      <c r="G239" s="763">
        <v>0</v>
      </c>
      <c r="H239" s="763">
        <v>642557</v>
      </c>
      <c r="I239" s="763">
        <v>4447</v>
      </c>
      <c r="J239" s="763">
        <v>0</v>
      </c>
      <c r="K239" s="763">
        <v>4447</v>
      </c>
      <c r="L239" s="763">
        <v>216010</v>
      </c>
      <c r="M239" s="763">
        <v>0</v>
      </c>
      <c r="N239" s="763">
        <v>0</v>
      </c>
      <c r="O239" s="763">
        <v>0</v>
      </c>
      <c r="P239" s="763">
        <v>1063645</v>
      </c>
      <c r="Q239" s="763">
        <v>1063645</v>
      </c>
      <c r="R239" s="763">
        <v>1063645</v>
      </c>
    </row>
    <row r="240" spans="1:18">
      <c r="A240" s="633" t="s">
        <v>315</v>
      </c>
      <c r="B240" s="633" t="s">
        <v>17</v>
      </c>
      <c r="C240" s="763">
        <v>200631</v>
      </c>
      <c r="D240" s="763">
        <v>0</v>
      </c>
      <c r="E240" s="763">
        <v>200631</v>
      </c>
      <c r="F240" s="763">
        <v>642869</v>
      </c>
      <c r="G240" s="763">
        <v>0</v>
      </c>
      <c r="H240" s="763">
        <v>642869</v>
      </c>
      <c r="I240" s="763">
        <v>4447</v>
      </c>
      <c r="J240" s="763">
        <v>0</v>
      </c>
      <c r="K240" s="763">
        <v>4447</v>
      </c>
      <c r="L240" s="763">
        <v>216010</v>
      </c>
      <c r="M240" s="763">
        <v>0</v>
      </c>
      <c r="N240" s="763">
        <v>0</v>
      </c>
      <c r="O240" s="763">
        <v>0</v>
      </c>
      <c r="P240" s="763">
        <v>1063957</v>
      </c>
      <c r="Q240" s="763">
        <v>1063957</v>
      </c>
      <c r="R240" s="763">
        <v>1063957</v>
      </c>
    </row>
    <row r="241" spans="1:18">
      <c r="A241" s="633" t="s">
        <v>315</v>
      </c>
      <c r="B241" s="586" t="s">
        <v>184</v>
      </c>
      <c r="C241" s="763">
        <v>2407572</v>
      </c>
      <c r="D241" s="763">
        <v>0</v>
      </c>
      <c r="E241" s="763">
        <v>2407572</v>
      </c>
      <c r="F241" s="763">
        <v>7693965</v>
      </c>
      <c r="G241" s="763">
        <v>0</v>
      </c>
      <c r="H241" s="763">
        <v>7693965</v>
      </c>
      <c r="I241" s="763">
        <v>53364</v>
      </c>
      <c r="J241" s="763">
        <v>0</v>
      </c>
      <c r="K241" s="763">
        <v>53364</v>
      </c>
      <c r="L241" s="763">
        <v>2592120</v>
      </c>
      <c r="M241" s="763">
        <v>0</v>
      </c>
      <c r="N241" s="763">
        <v>0</v>
      </c>
      <c r="O241" s="763">
        <v>0</v>
      </c>
      <c r="P241" s="763">
        <v>12747021</v>
      </c>
      <c r="Q241" s="763">
        <v>12747021</v>
      </c>
      <c r="R241" s="763">
        <v>12747021</v>
      </c>
    </row>
    <row r="242" spans="1:18">
      <c r="A242" s="633" t="s">
        <v>314</v>
      </c>
      <c r="B242" s="633" t="s">
        <v>6</v>
      </c>
      <c r="C242" s="763">
        <v>200631</v>
      </c>
      <c r="D242" s="763">
        <v>0</v>
      </c>
      <c r="E242" s="763">
        <v>200631</v>
      </c>
      <c r="F242" s="763">
        <v>643181</v>
      </c>
      <c r="G242" s="763">
        <v>0</v>
      </c>
      <c r="H242" s="763">
        <v>643181</v>
      </c>
      <c r="I242" s="763">
        <v>4447</v>
      </c>
      <c r="J242" s="763">
        <v>0</v>
      </c>
      <c r="K242" s="763">
        <v>4447</v>
      </c>
      <c r="L242" s="763">
        <v>216010</v>
      </c>
      <c r="M242" s="763">
        <v>0</v>
      </c>
      <c r="N242" s="763">
        <v>0</v>
      </c>
      <c r="O242" s="763">
        <v>0</v>
      </c>
      <c r="P242" s="763">
        <v>1064269</v>
      </c>
      <c r="Q242" s="763">
        <v>1064269</v>
      </c>
      <c r="R242" s="763">
        <v>1064269</v>
      </c>
    </row>
    <row r="243" spans="1:18">
      <c r="A243" s="633" t="s">
        <v>314</v>
      </c>
      <c r="B243" s="633" t="s">
        <v>7</v>
      </c>
      <c r="C243" s="763">
        <v>200631</v>
      </c>
      <c r="D243" s="763">
        <v>0</v>
      </c>
      <c r="E243" s="763">
        <v>200631</v>
      </c>
      <c r="F243" s="763">
        <v>643494</v>
      </c>
      <c r="G243" s="763">
        <v>0</v>
      </c>
      <c r="H243" s="763">
        <v>643494</v>
      </c>
      <c r="I243" s="763">
        <v>4447</v>
      </c>
      <c r="J243" s="763">
        <v>0</v>
      </c>
      <c r="K243" s="763">
        <v>4447</v>
      </c>
      <c r="L243" s="763">
        <v>216010</v>
      </c>
      <c r="M243" s="763">
        <v>0</v>
      </c>
      <c r="N243" s="763">
        <v>0</v>
      </c>
      <c r="O243" s="763">
        <v>0</v>
      </c>
      <c r="P243" s="763">
        <v>1064582</v>
      </c>
      <c r="Q243" s="763">
        <v>1064582</v>
      </c>
      <c r="R243" s="763">
        <v>1064582</v>
      </c>
    </row>
    <row r="244" spans="1:18">
      <c r="A244" s="633" t="s">
        <v>314</v>
      </c>
      <c r="B244" s="633" t="s">
        <v>8</v>
      </c>
      <c r="C244" s="763">
        <v>200631</v>
      </c>
      <c r="D244" s="763">
        <v>0</v>
      </c>
      <c r="E244" s="763">
        <v>200631</v>
      </c>
      <c r="F244" s="763">
        <v>643807</v>
      </c>
      <c r="G244" s="763">
        <v>0</v>
      </c>
      <c r="H244" s="763">
        <v>643807</v>
      </c>
      <c r="I244" s="763">
        <v>4447</v>
      </c>
      <c r="J244" s="763">
        <v>0</v>
      </c>
      <c r="K244" s="763">
        <v>4447</v>
      </c>
      <c r="L244" s="763">
        <v>216010</v>
      </c>
      <c r="M244" s="763">
        <v>0</v>
      </c>
      <c r="N244" s="763">
        <v>0</v>
      </c>
      <c r="O244" s="763">
        <v>0</v>
      </c>
      <c r="P244" s="763">
        <v>1064895</v>
      </c>
      <c r="Q244" s="763">
        <v>1064895</v>
      </c>
      <c r="R244" s="763">
        <v>1064895</v>
      </c>
    </row>
    <row r="245" spans="1:18">
      <c r="A245" s="633" t="s">
        <v>314</v>
      </c>
      <c r="B245" s="633" t="s">
        <v>9</v>
      </c>
      <c r="C245" s="763">
        <v>200631</v>
      </c>
      <c r="D245" s="763">
        <v>0</v>
      </c>
      <c r="E245" s="763">
        <v>200631</v>
      </c>
      <c r="F245" s="763">
        <v>644121</v>
      </c>
      <c r="G245" s="763">
        <v>0</v>
      </c>
      <c r="H245" s="763">
        <v>644121</v>
      </c>
      <c r="I245" s="763">
        <v>4447</v>
      </c>
      <c r="J245" s="763">
        <v>0</v>
      </c>
      <c r="K245" s="763">
        <v>4447</v>
      </c>
      <c r="L245" s="763">
        <v>216010</v>
      </c>
      <c r="M245" s="763">
        <v>0</v>
      </c>
      <c r="N245" s="763">
        <v>0</v>
      </c>
      <c r="O245" s="763">
        <v>0</v>
      </c>
      <c r="P245" s="763">
        <v>1065209</v>
      </c>
      <c r="Q245" s="763">
        <v>1065209</v>
      </c>
      <c r="R245" s="763">
        <v>1065209</v>
      </c>
    </row>
    <row r="246" spans="1:18">
      <c r="A246" s="633" t="s">
        <v>314</v>
      </c>
      <c r="B246" s="633" t="s">
        <v>10</v>
      </c>
      <c r="C246" s="763">
        <v>200631</v>
      </c>
      <c r="D246" s="763">
        <v>0</v>
      </c>
      <c r="E246" s="763">
        <v>200631</v>
      </c>
      <c r="F246" s="763">
        <v>644435</v>
      </c>
      <c r="G246" s="763">
        <v>0</v>
      </c>
      <c r="H246" s="763">
        <v>644435</v>
      </c>
      <c r="I246" s="763">
        <v>4447</v>
      </c>
      <c r="J246" s="763">
        <v>0</v>
      </c>
      <c r="K246" s="763">
        <v>4447</v>
      </c>
      <c r="L246" s="763">
        <v>216010</v>
      </c>
      <c r="M246" s="763">
        <v>0</v>
      </c>
      <c r="N246" s="763">
        <v>0</v>
      </c>
      <c r="O246" s="763">
        <v>0</v>
      </c>
      <c r="P246" s="763">
        <v>1065523</v>
      </c>
      <c r="Q246" s="763">
        <v>1065523</v>
      </c>
      <c r="R246" s="763">
        <v>1065523</v>
      </c>
    </row>
    <row r="247" spans="1:18">
      <c r="A247" s="633" t="s">
        <v>314</v>
      </c>
      <c r="B247" s="633" t="s">
        <v>11</v>
      </c>
      <c r="C247" s="763">
        <v>200631</v>
      </c>
      <c r="D247" s="763">
        <v>0</v>
      </c>
      <c r="E247" s="763">
        <v>200631</v>
      </c>
      <c r="F247" s="763">
        <v>644750</v>
      </c>
      <c r="G247" s="763">
        <v>0</v>
      </c>
      <c r="H247" s="763">
        <v>644750</v>
      </c>
      <c r="I247" s="763">
        <v>4447</v>
      </c>
      <c r="J247" s="763">
        <v>0</v>
      </c>
      <c r="K247" s="763">
        <v>4447</v>
      </c>
      <c r="L247" s="763">
        <v>216010</v>
      </c>
      <c r="M247" s="763">
        <v>0</v>
      </c>
      <c r="N247" s="763">
        <v>0</v>
      </c>
      <c r="O247" s="763">
        <v>0</v>
      </c>
      <c r="P247" s="763">
        <v>1065838</v>
      </c>
      <c r="Q247" s="763">
        <v>1065838</v>
      </c>
      <c r="R247" s="763">
        <v>1065838</v>
      </c>
    </row>
    <row r="248" spans="1:18">
      <c r="A248" s="633" t="s">
        <v>314</v>
      </c>
      <c r="B248" s="633" t="s">
        <v>12</v>
      </c>
      <c r="C248" s="763">
        <v>200631</v>
      </c>
      <c r="D248" s="763">
        <v>0</v>
      </c>
      <c r="E248" s="763">
        <v>200631</v>
      </c>
      <c r="F248" s="763">
        <v>645065</v>
      </c>
      <c r="G248" s="763">
        <v>0</v>
      </c>
      <c r="H248" s="763">
        <v>645065</v>
      </c>
      <c r="I248" s="763">
        <v>4447</v>
      </c>
      <c r="J248" s="763">
        <v>0</v>
      </c>
      <c r="K248" s="763">
        <v>4447</v>
      </c>
      <c r="L248" s="763">
        <v>216010</v>
      </c>
      <c r="M248" s="763">
        <v>0</v>
      </c>
      <c r="N248" s="763">
        <v>0</v>
      </c>
      <c r="O248" s="763">
        <v>0</v>
      </c>
      <c r="P248" s="763">
        <v>1066153</v>
      </c>
      <c r="Q248" s="763">
        <v>1066153</v>
      </c>
      <c r="R248" s="763">
        <v>1066153</v>
      </c>
    </row>
    <row r="249" spans="1:18">
      <c r="A249" s="633" t="s">
        <v>314</v>
      </c>
      <c r="B249" s="633" t="s">
        <v>13</v>
      </c>
      <c r="C249" s="763">
        <v>200631</v>
      </c>
      <c r="D249" s="763">
        <v>0</v>
      </c>
      <c r="E249" s="763">
        <v>200631</v>
      </c>
      <c r="F249" s="763">
        <v>645381</v>
      </c>
      <c r="G249" s="763">
        <v>0</v>
      </c>
      <c r="H249" s="763">
        <v>645381</v>
      </c>
      <c r="I249" s="763">
        <v>4447</v>
      </c>
      <c r="J249" s="763">
        <v>0</v>
      </c>
      <c r="K249" s="763">
        <v>4447</v>
      </c>
      <c r="L249" s="763">
        <v>216010</v>
      </c>
      <c r="M249" s="763">
        <v>0</v>
      </c>
      <c r="N249" s="763">
        <v>0</v>
      </c>
      <c r="O249" s="763">
        <v>0</v>
      </c>
      <c r="P249" s="763">
        <v>1066469</v>
      </c>
      <c r="Q249" s="763">
        <v>1066469</v>
      </c>
      <c r="R249" s="763">
        <v>1066469</v>
      </c>
    </row>
    <row r="250" spans="1:18">
      <c r="A250" s="633" t="s">
        <v>314</v>
      </c>
      <c r="B250" s="633" t="s">
        <v>14</v>
      </c>
      <c r="C250" s="763">
        <v>200631</v>
      </c>
      <c r="D250" s="763">
        <v>0</v>
      </c>
      <c r="E250" s="763">
        <v>200631</v>
      </c>
      <c r="F250" s="763">
        <v>645698</v>
      </c>
      <c r="G250" s="763">
        <v>0</v>
      </c>
      <c r="H250" s="763">
        <v>645698</v>
      </c>
      <c r="I250" s="763">
        <v>4447</v>
      </c>
      <c r="J250" s="763">
        <v>0</v>
      </c>
      <c r="K250" s="763">
        <v>4447</v>
      </c>
      <c r="L250" s="763">
        <v>216010</v>
      </c>
      <c r="M250" s="763">
        <v>0</v>
      </c>
      <c r="N250" s="763">
        <v>0</v>
      </c>
      <c r="O250" s="763">
        <v>0</v>
      </c>
      <c r="P250" s="763">
        <v>1066786</v>
      </c>
      <c r="Q250" s="763">
        <v>1066786</v>
      </c>
      <c r="R250" s="763">
        <v>1066786</v>
      </c>
    </row>
    <row r="251" spans="1:18">
      <c r="A251" s="633" t="s">
        <v>314</v>
      </c>
      <c r="B251" s="633" t="s">
        <v>15</v>
      </c>
      <c r="C251" s="763">
        <v>200631</v>
      </c>
      <c r="D251" s="763">
        <v>0</v>
      </c>
      <c r="E251" s="763">
        <v>200631</v>
      </c>
      <c r="F251" s="763">
        <v>646015</v>
      </c>
      <c r="G251" s="763">
        <v>0</v>
      </c>
      <c r="H251" s="763">
        <v>646015</v>
      </c>
      <c r="I251" s="763">
        <v>4447</v>
      </c>
      <c r="J251" s="763">
        <v>0</v>
      </c>
      <c r="K251" s="763">
        <v>4447</v>
      </c>
      <c r="L251" s="763">
        <v>216010</v>
      </c>
      <c r="M251" s="763">
        <v>0</v>
      </c>
      <c r="N251" s="763">
        <v>0</v>
      </c>
      <c r="O251" s="763">
        <v>0</v>
      </c>
      <c r="P251" s="763">
        <v>1067103</v>
      </c>
      <c r="Q251" s="763">
        <v>1067103</v>
      </c>
      <c r="R251" s="763">
        <v>1067103</v>
      </c>
    </row>
    <row r="252" spans="1:18">
      <c r="A252" s="633" t="s">
        <v>314</v>
      </c>
      <c r="B252" s="633" t="s">
        <v>16</v>
      </c>
      <c r="C252" s="763">
        <v>200631</v>
      </c>
      <c r="D252" s="763">
        <v>0</v>
      </c>
      <c r="E252" s="763">
        <v>200631</v>
      </c>
      <c r="F252" s="763">
        <v>646332</v>
      </c>
      <c r="G252" s="763">
        <v>0</v>
      </c>
      <c r="H252" s="763">
        <v>646332</v>
      </c>
      <c r="I252" s="763">
        <v>4447</v>
      </c>
      <c r="J252" s="763">
        <v>0</v>
      </c>
      <c r="K252" s="763">
        <v>4447</v>
      </c>
      <c r="L252" s="763">
        <v>216010</v>
      </c>
      <c r="M252" s="763">
        <v>0</v>
      </c>
      <c r="N252" s="763">
        <v>0</v>
      </c>
      <c r="O252" s="763">
        <v>0</v>
      </c>
      <c r="P252" s="763">
        <v>1067420</v>
      </c>
      <c r="Q252" s="763">
        <v>1067420</v>
      </c>
      <c r="R252" s="763">
        <v>1067420</v>
      </c>
    </row>
    <row r="253" spans="1:18">
      <c r="A253" s="633" t="s">
        <v>314</v>
      </c>
      <c r="B253" s="633" t="s">
        <v>17</v>
      </c>
      <c r="C253" s="763">
        <v>200631</v>
      </c>
      <c r="D253" s="763">
        <v>0</v>
      </c>
      <c r="E253" s="763">
        <v>200631</v>
      </c>
      <c r="F253" s="763">
        <v>646650</v>
      </c>
      <c r="G253" s="763">
        <v>0</v>
      </c>
      <c r="H253" s="763">
        <v>646650</v>
      </c>
      <c r="I253" s="763">
        <v>4447</v>
      </c>
      <c r="J253" s="763">
        <v>0</v>
      </c>
      <c r="K253" s="763">
        <v>4447</v>
      </c>
      <c r="L253" s="763">
        <v>216010</v>
      </c>
      <c r="M253" s="763">
        <v>0</v>
      </c>
      <c r="N253" s="763">
        <v>0</v>
      </c>
      <c r="O253" s="763">
        <v>0</v>
      </c>
      <c r="P253" s="763">
        <v>1067738</v>
      </c>
      <c r="Q253" s="763">
        <v>1067738</v>
      </c>
      <c r="R253" s="763">
        <v>1067738</v>
      </c>
    </row>
    <row r="254" spans="1:18">
      <c r="A254" s="633" t="s">
        <v>314</v>
      </c>
      <c r="B254" s="586" t="s">
        <v>184</v>
      </c>
      <c r="C254" s="763">
        <v>2407572</v>
      </c>
      <c r="D254" s="763">
        <v>0</v>
      </c>
      <c r="E254" s="763">
        <v>2407572</v>
      </c>
      <c r="F254" s="763">
        <v>7738929</v>
      </c>
      <c r="G254" s="763">
        <v>0</v>
      </c>
      <c r="H254" s="763">
        <v>7738929</v>
      </c>
      <c r="I254" s="763">
        <v>53364</v>
      </c>
      <c r="J254" s="763">
        <v>0</v>
      </c>
      <c r="K254" s="763">
        <v>53364</v>
      </c>
      <c r="L254" s="763">
        <v>2592120</v>
      </c>
      <c r="M254" s="763">
        <v>0</v>
      </c>
      <c r="N254" s="763">
        <v>0</v>
      </c>
      <c r="O254" s="763">
        <v>0</v>
      </c>
      <c r="P254" s="763">
        <v>12791985</v>
      </c>
      <c r="Q254" s="763">
        <v>12791985</v>
      </c>
      <c r="R254" s="763">
        <v>12791985</v>
      </c>
    </row>
    <row r="255" spans="1:18">
      <c r="A255" s="633" t="s">
        <v>313</v>
      </c>
      <c r="B255" s="633" t="s">
        <v>6</v>
      </c>
      <c r="C255" s="763">
        <v>200631</v>
      </c>
      <c r="D255" s="763">
        <v>0</v>
      </c>
      <c r="E255" s="763">
        <v>200631</v>
      </c>
      <c r="F255" s="763">
        <v>646969</v>
      </c>
      <c r="G255" s="763">
        <v>0</v>
      </c>
      <c r="H255" s="763">
        <v>646969</v>
      </c>
      <c r="I255" s="763">
        <v>4447</v>
      </c>
      <c r="J255" s="763">
        <v>0</v>
      </c>
      <c r="K255" s="763">
        <v>4447</v>
      </c>
      <c r="L255" s="763">
        <v>216010</v>
      </c>
      <c r="M255" s="763">
        <v>0</v>
      </c>
      <c r="N255" s="763">
        <v>0</v>
      </c>
      <c r="O255" s="763">
        <v>0</v>
      </c>
      <c r="P255" s="763">
        <v>1068057</v>
      </c>
      <c r="Q255" s="763">
        <v>1068057</v>
      </c>
      <c r="R255" s="763">
        <v>1068057</v>
      </c>
    </row>
    <row r="256" spans="1:18">
      <c r="A256" s="633" t="s">
        <v>313</v>
      </c>
      <c r="B256" s="633" t="s">
        <v>7</v>
      </c>
      <c r="C256" s="763">
        <v>200631</v>
      </c>
      <c r="D256" s="763">
        <v>0</v>
      </c>
      <c r="E256" s="763">
        <v>200631</v>
      </c>
      <c r="F256" s="763">
        <v>647288</v>
      </c>
      <c r="G256" s="763">
        <v>0</v>
      </c>
      <c r="H256" s="763">
        <v>647288</v>
      </c>
      <c r="I256" s="763">
        <v>4447</v>
      </c>
      <c r="J256" s="763">
        <v>0</v>
      </c>
      <c r="K256" s="763">
        <v>4447</v>
      </c>
      <c r="L256" s="763">
        <v>216010</v>
      </c>
      <c r="M256" s="763">
        <v>0</v>
      </c>
      <c r="N256" s="763">
        <v>0</v>
      </c>
      <c r="O256" s="763">
        <v>0</v>
      </c>
      <c r="P256" s="763">
        <v>1068376</v>
      </c>
      <c r="Q256" s="763">
        <v>1068376</v>
      </c>
      <c r="R256" s="763">
        <v>1068376</v>
      </c>
    </row>
    <row r="257" spans="1:18">
      <c r="A257" s="633" t="s">
        <v>313</v>
      </c>
      <c r="B257" s="633" t="s">
        <v>8</v>
      </c>
      <c r="C257" s="763">
        <v>200631</v>
      </c>
      <c r="D257" s="763">
        <v>0</v>
      </c>
      <c r="E257" s="763">
        <v>200631</v>
      </c>
      <c r="F257" s="763">
        <v>647607</v>
      </c>
      <c r="G257" s="763">
        <v>0</v>
      </c>
      <c r="H257" s="763">
        <v>647607</v>
      </c>
      <c r="I257" s="763">
        <v>4447</v>
      </c>
      <c r="J257" s="763">
        <v>0</v>
      </c>
      <c r="K257" s="763">
        <v>4447</v>
      </c>
      <c r="L257" s="763">
        <v>216010</v>
      </c>
      <c r="M257" s="763">
        <v>0</v>
      </c>
      <c r="N257" s="763">
        <v>0</v>
      </c>
      <c r="O257" s="763">
        <v>0</v>
      </c>
      <c r="P257" s="763">
        <v>1068695</v>
      </c>
      <c r="Q257" s="763">
        <v>1068695</v>
      </c>
      <c r="R257" s="763">
        <v>1068695</v>
      </c>
    </row>
    <row r="258" spans="1:18">
      <c r="A258" s="633" t="s">
        <v>313</v>
      </c>
      <c r="B258" s="633" t="s">
        <v>9</v>
      </c>
      <c r="C258" s="763">
        <v>200631</v>
      </c>
      <c r="D258" s="763">
        <v>0</v>
      </c>
      <c r="E258" s="763">
        <v>200631</v>
      </c>
      <c r="F258" s="763">
        <v>647928</v>
      </c>
      <c r="G258" s="763">
        <v>0</v>
      </c>
      <c r="H258" s="763">
        <v>647928</v>
      </c>
      <c r="I258" s="763">
        <v>4447</v>
      </c>
      <c r="J258" s="763">
        <v>0</v>
      </c>
      <c r="K258" s="763">
        <v>4447</v>
      </c>
      <c r="L258" s="763">
        <v>216010</v>
      </c>
      <c r="M258" s="763">
        <v>0</v>
      </c>
      <c r="N258" s="763">
        <v>0</v>
      </c>
      <c r="O258" s="763">
        <v>0</v>
      </c>
      <c r="P258" s="763">
        <v>1069016</v>
      </c>
      <c r="Q258" s="763">
        <v>1069016</v>
      </c>
      <c r="R258" s="763">
        <v>1069016</v>
      </c>
    </row>
    <row r="259" spans="1:18">
      <c r="A259" s="633" t="s">
        <v>313</v>
      </c>
      <c r="B259" s="633" t="s">
        <v>10</v>
      </c>
      <c r="C259" s="763">
        <v>200631</v>
      </c>
      <c r="D259" s="763">
        <v>0</v>
      </c>
      <c r="E259" s="763">
        <v>200631</v>
      </c>
      <c r="F259" s="763">
        <v>648248</v>
      </c>
      <c r="G259" s="763">
        <v>0</v>
      </c>
      <c r="H259" s="763">
        <v>648248</v>
      </c>
      <c r="I259" s="763">
        <v>4447</v>
      </c>
      <c r="J259" s="763">
        <v>0</v>
      </c>
      <c r="K259" s="763">
        <v>4447</v>
      </c>
      <c r="L259" s="763">
        <v>216010</v>
      </c>
      <c r="M259" s="763">
        <v>0</v>
      </c>
      <c r="N259" s="763">
        <v>0</v>
      </c>
      <c r="O259" s="763">
        <v>0</v>
      </c>
      <c r="P259" s="763">
        <v>1069336</v>
      </c>
      <c r="Q259" s="763">
        <v>1069336</v>
      </c>
      <c r="R259" s="763">
        <v>1069336</v>
      </c>
    </row>
    <row r="260" spans="1:18">
      <c r="A260" s="633" t="s">
        <v>313</v>
      </c>
      <c r="B260" s="633" t="s">
        <v>11</v>
      </c>
      <c r="C260" s="763">
        <v>200631</v>
      </c>
      <c r="D260" s="763">
        <v>0</v>
      </c>
      <c r="E260" s="763">
        <v>200631</v>
      </c>
      <c r="F260" s="763">
        <v>648569</v>
      </c>
      <c r="G260" s="763">
        <v>0</v>
      </c>
      <c r="H260" s="763">
        <v>648569</v>
      </c>
      <c r="I260" s="763">
        <v>4447</v>
      </c>
      <c r="J260" s="763">
        <v>0</v>
      </c>
      <c r="K260" s="763">
        <v>4447</v>
      </c>
      <c r="L260" s="763">
        <v>216010</v>
      </c>
      <c r="M260" s="763">
        <v>0</v>
      </c>
      <c r="N260" s="763">
        <v>0</v>
      </c>
      <c r="O260" s="763">
        <v>0</v>
      </c>
      <c r="P260" s="763">
        <v>1069657</v>
      </c>
      <c r="Q260" s="763">
        <v>1069657</v>
      </c>
      <c r="R260" s="763">
        <v>1069657</v>
      </c>
    </row>
    <row r="261" spans="1:18">
      <c r="A261" s="633" t="s">
        <v>313</v>
      </c>
      <c r="B261" s="633" t="s">
        <v>12</v>
      </c>
      <c r="C261" s="763">
        <v>200631</v>
      </c>
      <c r="D261" s="763">
        <v>0</v>
      </c>
      <c r="E261" s="763">
        <v>200631</v>
      </c>
      <c r="F261" s="763">
        <v>648891</v>
      </c>
      <c r="G261" s="763">
        <v>0</v>
      </c>
      <c r="H261" s="763">
        <v>648891</v>
      </c>
      <c r="I261" s="763">
        <v>4447</v>
      </c>
      <c r="J261" s="763">
        <v>0</v>
      </c>
      <c r="K261" s="763">
        <v>4447</v>
      </c>
      <c r="L261" s="763">
        <v>216010</v>
      </c>
      <c r="M261" s="763">
        <v>0</v>
      </c>
      <c r="N261" s="763">
        <v>0</v>
      </c>
      <c r="O261" s="763">
        <v>0</v>
      </c>
      <c r="P261" s="763">
        <v>1069979</v>
      </c>
      <c r="Q261" s="763">
        <v>1069979</v>
      </c>
      <c r="R261" s="763">
        <v>1069979</v>
      </c>
    </row>
    <row r="262" spans="1:18">
      <c r="A262" s="633" t="s">
        <v>313</v>
      </c>
      <c r="B262" s="633" t="s">
        <v>13</v>
      </c>
      <c r="C262" s="763">
        <v>200631</v>
      </c>
      <c r="D262" s="763">
        <v>0</v>
      </c>
      <c r="E262" s="763">
        <v>200631</v>
      </c>
      <c r="F262" s="763">
        <v>649213</v>
      </c>
      <c r="G262" s="763">
        <v>0</v>
      </c>
      <c r="H262" s="763">
        <v>649213</v>
      </c>
      <c r="I262" s="763">
        <v>4447</v>
      </c>
      <c r="J262" s="763">
        <v>0</v>
      </c>
      <c r="K262" s="763">
        <v>4447</v>
      </c>
      <c r="L262" s="763">
        <v>216010</v>
      </c>
      <c r="M262" s="763">
        <v>0</v>
      </c>
      <c r="N262" s="763">
        <v>0</v>
      </c>
      <c r="O262" s="763">
        <v>0</v>
      </c>
      <c r="P262" s="763">
        <v>1070301</v>
      </c>
      <c r="Q262" s="763">
        <v>1070301</v>
      </c>
      <c r="R262" s="763">
        <v>1070301</v>
      </c>
    </row>
    <row r="263" spans="1:18">
      <c r="A263" s="633" t="s">
        <v>313</v>
      </c>
      <c r="B263" s="633" t="s">
        <v>14</v>
      </c>
      <c r="C263" s="763">
        <v>200631</v>
      </c>
      <c r="D263" s="763">
        <v>0</v>
      </c>
      <c r="E263" s="763">
        <v>200631</v>
      </c>
      <c r="F263" s="763">
        <v>649536</v>
      </c>
      <c r="G263" s="763">
        <v>0</v>
      </c>
      <c r="H263" s="763">
        <v>649536</v>
      </c>
      <c r="I263" s="763">
        <v>4447</v>
      </c>
      <c r="J263" s="763">
        <v>0</v>
      </c>
      <c r="K263" s="763">
        <v>4447</v>
      </c>
      <c r="L263" s="763">
        <v>216010</v>
      </c>
      <c r="M263" s="763">
        <v>0</v>
      </c>
      <c r="N263" s="763">
        <v>0</v>
      </c>
      <c r="O263" s="763">
        <v>0</v>
      </c>
      <c r="P263" s="763">
        <v>1070624</v>
      </c>
      <c r="Q263" s="763">
        <v>1070624</v>
      </c>
      <c r="R263" s="763">
        <v>1070624</v>
      </c>
    </row>
    <row r="264" spans="1:18">
      <c r="A264" s="633" t="s">
        <v>313</v>
      </c>
      <c r="B264" s="633" t="s">
        <v>15</v>
      </c>
      <c r="C264" s="763">
        <v>200631</v>
      </c>
      <c r="D264" s="763">
        <v>0</v>
      </c>
      <c r="E264" s="763">
        <v>200631</v>
      </c>
      <c r="F264" s="763">
        <v>649860</v>
      </c>
      <c r="G264" s="763">
        <v>0</v>
      </c>
      <c r="H264" s="763">
        <v>649860</v>
      </c>
      <c r="I264" s="763">
        <v>4447</v>
      </c>
      <c r="J264" s="763">
        <v>0</v>
      </c>
      <c r="K264" s="763">
        <v>4447</v>
      </c>
      <c r="L264" s="763">
        <v>216010</v>
      </c>
      <c r="M264" s="763">
        <v>0</v>
      </c>
      <c r="N264" s="763">
        <v>0</v>
      </c>
      <c r="O264" s="763">
        <v>0</v>
      </c>
      <c r="P264" s="763">
        <v>1070948</v>
      </c>
      <c r="Q264" s="763">
        <v>1070948</v>
      </c>
      <c r="R264" s="763">
        <v>1070948</v>
      </c>
    </row>
    <row r="265" spans="1:18">
      <c r="A265" s="633" t="s">
        <v>313</v>
      </c>
      <c r="B265" s="633" t="s">
        <v>16</v>
      </c>
      <c r="C265" s="763">
        <v>200631</v>
      </c>
      <c r="D265" s="763">
        <v>0</v>
      </c>
      <c r="E265" s="763">
        <v>200631</v>
      </c>
      <c r="F265" s="763">
        <v>650184</v>
      </c>
      <c r="G265" s="763">
        <v>0</v>
      </c>
      <c r="H265" s="763">
        <v>650184</v>
      </c>
      <c r="I265" s="763">
        <v>4447</v>
      </c>
      <c r="J265" s="763">
        <v>0</v>
      </c>
      <c r="K265" s="763">
        <v>4447</v>
      </c>
      <c r="L265" s="763">
        <v>216010</v>
      </c>
      <c r="M265" s="763">
        <v>0</v>
      </c>
      <c r="N265" s="763">
        <v>0</v>
      </c>
      <c r="O265" s="763">
        <v>0</v>
      </c>
      <c r="P265" s="763">
        <v>1071272</v>
      </c>
      <c r="Q265" s="763">
        <v>1071272</v>
      </c>
      <c r="R265" s="763">
        <v>1071272</v>
      </c>
    </row>
    <row r="266" spans="1:18">
      <c r="A266" s="633" t="s">
        <v>313</v>
      </c>
      <c r="B266" s="633" t="s">
        <v>17</v>
      </c>
      <c r="C266" s="763">
        <v>200631</v>
      </c>
      <c r="D266" s="763">
        <v>0</v>
      </c>
      <c r="E266" s="763">
        <v>200631</v>
      </c>
      <c r="F266" s="763">
        <v>650508</v>
      </c>
      <c r="G266" s="763">
        <v>0</v>
      </c>
      <c r="H266" s="763">
        <v>650508</v>
      </c>
      <c r="I266" s="763">
        <v>4447</v>
      </c>
      <c r="J266" s="763">
        <v>0</v>
      </c>
      <c r="K266" s="763">
        <v>4447</v>
      </c>
      <c r="L266" s="763">
        <v>216010</v>
      </c>
      <c r="M266" s="763">
        <v>0</v>
      </c>
      <c r="N266" s="763">
        <v>0</v>
      </c>
      <c r="O266" s="763">
        <v>0</v>
      </c>
      <c r="P266" s="763">
        <v>1071596</v>
      </c>
      <c r="Q266" s="763">
        <v>1071596</v>
      </c>
      <c r="R266" s="763">
        <v>1071596</v>
      </c>
    </row>
    <row r="267" spans="1:18">
      <c r="A267" s="633" t="s">
        <v>313</v>
      </c>
      <c r="B267" s="586" t="s">
        <v>184</v>
      </c>
      <c r="C267" s="763">
        <v>2407572</v>
      </c>
      <c r="D267" s="763">
        <v>0</v>
      </c>
      <c r="E267" s="763">
        <v>2407572</v>
      </c>
      <c r="F267" s="763">
        <v>7784801</v>
      </c>
      <c r="G267" s="763">
        <v>0</v>
      </c>
      <c r="H267" s="763">
        <v>7784801</v>
      </c>
      <c r="I267" s="763">
        <v>53364</v>
      </c>
      <c r="J267" s="763">
        <v>0</v>
      </c>
      <c r="K267" s="763">
        <v>53364</v>
      </c>
      <c r="L267" s="763">
        <v>2592120</v>
      </c>
      <c r="M267" s="763">
        <v>0</v>
      </c>
      <c r="N267" s="763">
        <v>0</v>
      </c>
      <c r="O267" s="763">
        <v>0</v>
      </c>
      <c r="P267" s="763">
        <v>12837857</v>
      </c>
      <c r="Q267" s="763">
        <v>12837857</v>
      </c>
      <c r="R267" s="763">
        <v>12837857</v>
      </c>
    </row>
    <row r="268" spans="1:18">
      <c r="A268" s="633" t="s">
        <v>312</v>
      </c>
      <c r="B268" s="633" t="s">
        <v>6</v>
      </c>
      <c r="C268" s="763">
        <v>200631</v>
      </c>
      <c r="D268" s="763">
        <v>0</v>
      </c>
      <c r="E268" s="763">
        <v>200631</v>
      </c>
      <c r="F268" s="763">
        <v>650833</v>
      </c>
      <c r="G268" s="763">
        <v>0</v>
      </c>
      <c r="H268" s="763">
        <v>650833</v>
      </c>
      <c r="I268" s="763">
        <v>4447</v>
      </c>
      <c r="J268" s="763">
        <v>0</v>
      </c>
      <c r="K268" s="763">
        <v>4447</v>
      </c>
      <c r="L268" s="763">
        <v>216010</v>
      </c>
      <c r="M268" s="763">
        <v>0</v>
      </c>
      <c r="N268" s="763">
        <v>0</v>
      </c>
      <c r="O268" s="763">
        <v>0</v>
      </c>
      <c r="P268" s="763">
        <v>1071921</v>
      </c>
      <c r="Q268" s="763">
        <v>1071921</v>
      </c>
      <c r="R268" s="763">
        <v>1071921</v>
      </c>
    </row>
    <row r="269" spans="1:18">
      <c r="A269" s="633" t="s">
        <v>312</v>
      </c>
      <c r="B269" s="633" t="s">
        <v>7</v>
      </c>
      <c r="C269" s="763">
        <v>200631</v>
      </c>
      <c r="D269" s="763">
        <v>0</v>
      </c>
      <c r="E269" s="763">
        <v>200631</v>
      </c>
      <c r="F269" s="763">
        <v>651158</v>
      </c>
      <c r="G269" s="763">
        <v>0</v>
      </c>
      <c r="H269" s="763">
        <v>651158</v>
      </c>
      <c r="I269" s="763">
        <v>4447</v>
      </c>
      <c r="J269" s="763">
        <v>0</v>
      </c>
      <c r="K269" s="763">
        <v>4447</v>
      </c>
      <c r="L269" s="763">
        <v>216010</v>
      </c>
      <c r="M269" s="763">
        <v>0</v>
      </c>
      <c r="N269" s="763">
        <v>0</v>
      </c>
      <c r="O269" s="763">
        <v>0</v>
      </c>
      <c r="P269" s="763">
        <v>1072246</v>
      </c>
      <c r="Q269" s="763">
        <v>1072246</v>
      </c>
      <c r="R269" s="763">
        <v>1072246</v>
      </c>
    </row>
    <row r="270" spans="1:18">
      <c r="A270" s="633" t="s">
        <v>312</v>
      </c>
      <c r="B270" s="633" t="s">
        <v>8</v>
      </c>
      <c r="C270" s="763">
        <v>200631</v>
      </c>
      <c r="D270" s="763">
        <v>0</v>
      </c>
      <c r="E270" s="763">
        <v>200631</v>
      </c>
      <c r="F270" s="763">
        <v>651485</v>
      </c>
      <c r="G270" s="763">
        <v>0</v>
      </c>
      <c r="H270" s="763">
        <v>651485</v>
      </c>
      <c r="I270" s="763">
        <v>4447</v>
      </c>
      <c r="J270" s="763">
        <v>0</v>
      </c>
      <c r="K270" s="763">
        <v>4447</v>
      </c>
      <c r="L270" s="763">
        <v>216010</v>
      </c>
      <c r="M270" s="763">
        <v>0</v>
      </c>
      <c r="N270" s="763">
        <v>0</v>
      </c>
      <c r="O270" s="763">
        <v>0</v>
      </c>
      <c r="P270" s="763">
        <v>1072573</v>
      </c>
      <c r="Q270" s="763">
        <v>1072573</v>
      </c>
      <c r="R270" s="763">
        <v>1072573</v>
      </c>
    </row>
    <row r="271" spans="1:18">
      <c r="A271" s="633" t="s">
        <v>312</v>
      </c>
      <c r="B271" s="633" t="s">
        <v>9</v>
      </c>
      <c r="C271" s="763">
        <v>200631</v>
      </c>
      <c r="D271" s="763">
        <v>0</v>
      </c>
      <c r="E271" s="763">
        <v>200631</v>
      </c>
      <c r="F271" s="763">
        <v>651811</v>
      </c>
      <c r="G271" s="763">
        <v>0</v>
      </c>
      <c r="H271" s="763">
        <v>651811</v>
      </c>
      <c r="I271" s="763">
        <v>4447</v>
      </c>
      <c r="J271" s="763">
        <v>0</v>
      </c>
      <c r="K271" s="763">
        <v>4447</v>
      </c>
      <c r="L271" s="763">
        <v>216010</v>
      </c>
      <c r="M271" s="763">
        <v>0</v>
      </c>
      <c r="N271" s="763">
        <v>0</v>
      </c>
      <c r="O271" s="763">
        <v>0</v>
      </c>
      <c r="P271" s="763">
        <v>1072899</v>
      </c>
      <c r="Q271" s="763">
        <v>1072899</v>
      </c>
      <c r="R271" s="763">
        <v>1072899</v>
      </c>
    </row>
    <row r="272" spans="1:18">
      <c r="A272" s="633" t="s">
        <v>312</v>
      </c>
      <c r="B272" s="633" t="s">
        <v>10</v>
      </c>
      <c r="C272" s="763">
        <v>200631</v>
      </c>
      <c r="D272" s="763">
        <v>0</v>
      </c>
      <c r="E272" s="763">
        <v>200631</v>
      </c>
      <c r="F272" s="763">
        <v>652138</v>
      </c>
      <c r="G272" s="763">
        <v>0</v>
      </c>
      <c r="H272" s="763">
        <v>652138</v>
      </c>
      <c r="I272" s="763">
        <v>4447</v>
      </c>
      <c r="J272" s="763">
        <v>0</v>
      </c>
      <c r="K272" s="763">
        <v>4447</v>
      </c>
      <c r="L272" s="763">
        <v>216010</v>
      </c>
      <c r="M272" s="763">
        <v>0</v>
      </c>
      <c r="N272" s="763">
        <v>0</v>
      </c>
      <c r="O272" s="763">
        <v>0</v>
      </c>
      <c r="P272" s="763">
        <v>1073226</v>
      </c>
      <c r="Q272" s="763">
        <v>1073226</v>
      </c>
      <c r="R272" s="763">
        <v>1073226</v>
      </c>
    </row>
    <row r="273" spans="1:18">
      <c r="A273" s="633" t="s">
        <v>312</v>
      </c>
      <c r="B273" s="633" t="s">
        <v>11</v>
      </c>
      <c r="C273" s="763">
        <v>200631</v>
      </c>
      <c r="D273" s="763">
        <v>0</v>
      </c>
      <c r="E273" s="763">
        <v>200631</v>
      </c>
      <c r="F273" s="763">
        <v>652466</v>
      </c>
      <c r="G273" s="763">
        <v>0</v>
      </c>
      <c r="H273" s="763">
        <v>652466</v>
      </c>
      <c r="I273" s="763">
        <v>4447</v>
      </c>
      <c r="J273" s="763">
        <v>0</v>
      </c>
      <c r="K273" s="763">
        <v>4447</v>
      </c>
      <c r="L273" s="763">
        <v>216010</v>
      </c>
      <c r="M273" s="763">
        <v>0</v>
      </c>
      <c r="N273" s="763">
        <v>0</v>
      </c>
      <c r="O273" s="763">
        <v>0</v>
      </c>
      <c r="P273" s="763">
        <v>1073554</v>
      </c>
      <c r="Q273" s="763">
        <v>1073554</v>
      </c>
      <c r="R273" s="763">
        <v>1073554</v>
      </c>
    </row>
    <row r="274" spans="1:18">
      <c r="A274" s="633" t="s">
        <v>312</v>
      </c>
      <c r="B274" s="633" t="s">
        <v>12</v>
      </c>
      <c r="C274" s="763">
        <v>200631</v>
      </c>
      <c r="D274" s="763">
        <v>0</v>
      </c>
      <c r="E274" s="763">
        <v>200631</v>
      </c>
      <c r="F274" s="763">
        <v>652794</v>
      </c>
      <c r="G274" s="763">
        <v>0</v>
      </c>
      <c r="H274" s="763">
        <v>652794</v>
      </c>
      <c r="I274" s="763">
        <v>4447</v>
      </c>
      <c r="J274" s="763">
        <v>0</v>
      </c>
      <c r="K274" s="763">
        <v>4447</v>
      </c>
      <c r="L274" s="763">
        <v>216010</v>
      </c>
      <c r="M274" s="763">
        <v>0</v>
      </c>
      <c r="N274" s="763">
        <v>0</v>
      </c>
      <c r="O274" s="763">
        <v>0</v>
      </c>
      <c r="P274" s="763">
        <v>1073882</v>
      </c>
      <c r="Q274" s="763">
        <v>1073882</v>
      </c>
      <c r="R274" s="763">
        <v>1073882</v>
      </c>
    </row>
    <row r="275" spans="1:18">
      <c r="A275" s="633" t="s">
        <v>312</v>
      </c>
      <c r="B275" s="633" t="s">
        <v>13</v>
      </c>
      <c r="C275" s="763">
        <v>200631</v>
      </c>
      <c r="D275" s="763">
        <v>0</v>
      </c>
      <c r="E275" s="763">
        <v>200631</v>
      </c>
      <c r="F275" s="763">
        <v>653123</v>
      </c>
      <c r="G275" s="763">
        <v>0</v>
      </c>
      <c r="H275" s="763">
        <v>653123</v>
      </c>
      <c r="I275" s="763">
        <v>4447</v>
      </c>
      <c r="J275" s="763">
        <v>0</v>
      </c>
      <c r="K275" s="763">
        <v>4447</v>
      </c>
      <c r="L275" s="763">
        <v>216010</v>
      </c>
      <c r="M275" s="763">
        <v>0</v>
      </c>
      <c r="N275" s="763">
        <v>0</v>
      </c>
      <c r="O275" s="763">
        <v>0</v>
      </c>
      <c r="P275" s="763">
        <v>1074211</v>
      </c>
      <c r="Q275" s="763">
        <v>1074211</v>
      </c>
      <c r="R275" s="763">
        <v>1074211</v>
      </c>
    </row>
    <row r="276" spans="1:18">
      <c r="A276" s="633" t="s">
        <v>312</v>
      </c>
      <c r="B276" s="633" t="s">
        <v>14</v>
      </c>
      <c r="C276" s="763">
        <v>200631</v>
      </c>
      <c r="D276" s="763">
        <v>0</v>
      </c>
      <c r="E276" s="763">
        <v>200631</v>
      </c>
      <c r="F276" s="763">
        <v>653452</v>
      </c>
      <c r="G276" s="763">
        <v>0</v>
      </c>
      <c r="H276" s="763">
        <v>653452</v>
      </c>
      <c r="I276" s="763">
        <v>4447</v>
      </c>
      <c r="J276" s="763">
        <v>0</v>
      </c>
      <c r="K276" s="763">
        <v>4447</v>
      </c>
      <c r="L276" s="763">
        <v>216010</v>
      </c>
      <c r="M276" s="763">
        <v>0</v>
      </c>
      <c r="N276" s="763">
        <v>0</v>
      </c>
      <c r="O276" s="763">
        <v>0</v>
      </c>
      <c r="P276" s="763">
        <v>1074540</v>
      </c>
      <c r="Q276" s="763">
        <v>1074540</v>
      </c>
      <c r="R276" s="763">
        <v>1074540</v>
      </c>
    </row>
    <row r="277" spans="1:18">
      <c r="A277" s="633" t="s">
        <v>312</v>
      </c>
      <c r="B277" s="633" t="s">
        <v>15</v>
      </c>
      <c r="C277" s="763">
        <v>200631</v>
      </c>
      <c r="D277" s="763">
        <v>0</v>
      </c>
      <c r="E277" s="763">
        <v>200631</v>
      </c>
      <c r="F277" s="763">
        <v>653782</v>
      </c>
      <c r="G277" s="763">
        <v>0</v>
      </c>
      <c r="H277" s="763">
        <v>653782</v>
      </c>
      <c r="I277" s="763">
        <v>4447</v>
      </c>
      <c r="J277" s="763">
        <v>0</v>
      </c>
      <c r="K277" s="763">
        <v>4447</v>
      </c>
      <c r="L277" s="763">
        <v>216010</v>
      </c>
      <c r="M277" s="763">
        <v>0</v>
      </c>
      <c r="N277" s="763">
        <v>0</v>
      </c>
      <c r="O277" s="763">
        <v>0</v>
      </c>
      <c r="P277" s="763">
        <v>1074870</v>
      </c>
      <c r="Q277" s="763">
        <v>1074870</v>
      </c>
      <c r="R277" s="763">
        <v>1074870</v>
      </c>
    </row>
    <row r="278" spans="1:18">
      <c r="A278" s="633" t="s">
        <v>312</v>
      </c>
      <c r="B278" s="633" t="s">
        <v>16</v>
      </c>
      <c r="C278" s="763">
        <v>200631</v>
      </c>
      <c r="D278" s="763">
        <v>0</v>
      </c>
      <c r="E278" s="763">
        <v>200631</v>
      </c>
      <c r="F278" s="763">
        <v>654113</v>
      </c>
      <c r="G278" s="763">
        <v>0</v>
      </c>
      <c r="H278" s="763">
        <v>654113</v>
      </c>
      <c r="I278" s="763">
        <v>4447</v>
      </c>
      <c r="J278" s="763">
        <v>0</v>
      </c>
      <c r="K278" s="763">
        <v>4447</v>
      </c>
      <c r="L278" s="763">
        <v>216010</v>
      </c>
      <c r="M278" s="763">
        <v>0</v>
      </c>
      <c r="N278" s="763">
        <v>0</v>
      </c>
      <c r="O278" s="763">
        <v>0</v>
      </c>
      <c r="P278" s="763">
        <v>1075201</v>
      </c>
      <c r="Q278" s="763">
        <v>1075201</v>
      </c>
      <c r="R278" s="763">
        <v>1075201</v>
      </c>
    </row>
    <row r="279" spans="1:18">
      <c r="A279" s="633" t="s">
        <v>312</v>
      </c>
      <c r="B279" s="633" t="s">
        <v>17</v>
      </c>
      <c r="C279" s="763">
        <v>200631</v>
      </c>
      <c r="D279" s="763">
        <v>0</v>
      </c>
      <c r="E279" s="763">
        <v>200631</v>
      </c>
      <c r="F279" s="763">
        <v>654444</v>
      </c>
      <c r="G279" s="763">
        <v>0</v>
      </c>
      <c r="H279" s="763">
        <v>654444</v>
      </c>
      <c r="I279" s="763">
        <v>4447</v>
      </c>
      <c r="J279" s="763">
        <v>0</v>
      </c>
      <c r="K279" s="763">
        <v>4447</v>
      </c>
      <c r="L279" s="763">
        <v>216010</v>
      </c>
      <c r="M279" s="763">
        <v>0</v>
      </c>
      <c r="N279" s="763">
        <v>0</v>
      </c>
      <c r="O279" s="763">
        <v>0</v>
      </c>
      <c r="P279" s="763">
        <v>1075532</v>
      </c>
      <c r="Q279" s="763">
        <v>1075532</v>
      </c>
      <c r="R279" s="763">
        <v>1075532</v>
      </c>
    </row>
    <row r="280" spans="1:18">
      <c r="A280" s="633" t="s">
        <v>312</v>
      </c>
      <c r="B280" s="586" t="s">
        <v>184</v>
      </c>
      <c r="C280" s="763">
        <v>2407572</v>
      </c>
      <c r="D280" s="763">
        <v>0</v>
      </c>
      <c r="E280" s="763">
        <v>2407572</v>
      </c>
      <c r="F280" s="763">
        <v>7831599</v>
      </c>
      <c r="G280" s="763">
        <v>0</v>
      </c>
      <c r="H280" s="763">
        <v>7831599</v>
      </c>
      <c r="I280" s="763">
        <v>53364</v>
      </c>
      <c r="J280" s="763">
        <v>0</v>
      </c>
      <c r="K280" s="763">
        <v>53364</v>
      </c>
      <c r="L280" s="763">
        <v>2592120</v>
      </c>
      <c r="M280" s="763">
        <v>0</v>
      </c>
      <c r="N280" s="763">
        <v>0</v>
      </c>
      <c r="O280" s="763">
        <v>0</v>
      </c>
      <c r="P280" s="763">
        <v>12884655</v>
      </c>
      <c r="Q280" s="763">
        <v>12884655</v>
      </c>
      <c r="R280" s="763">
        <v>12884655</v>
      </c>
    </row>
    <row r="281" spans="1:18">
      <c r="A281" s="633" t="s">
        <v>311</v>
      </c>
      <c r="B281" s="633" t="s">
        <v>6</v>
      </c>
      <c r="C281" s="763">
        <v>200631</v>
      </c>
      <c r="D281" s="763">
        <v>0</v>
      </c>
      <c r="E281" s="763">
        <v>200631</v>
      </c>
      <c r="F281" s="763">
        <v>654775</v>
      </c>
      <c r="G281" s="763">
        <v>0</v>
      </c>
      <c r="H281" s="763">
        <v>654775</v>
      </c>
      <c r="I281" s="763">
        <v>4447</v>
      </c>
      <c r="J281" s="763">
        <v>0</v>
      </c>
      <c r="K281" s="763">
        <v>4447</v>
      </c>
      <c r="L281" s="763">
        <v>216010</v>
      </c>
      <c r="M281" s="763">
        <v>0</v>
      </c>
      <c r="N281" s="763">
        <v>0</v>
      </c>
      <c r="O281" s="763">
        <v>0</v>
      </c>
      <c r="P281" s="763">
        <v>1075863</v>
      </c>
      <c r="Q281" s="763">
        <v>1075863</v>
      </c>
      <c r="R281" s="763">
        <v>1075863</v>
      </c>
    </row>
    <row r="282" spans="1:18">
      <c r="A282" s="633" t="s">
        <v>311</v>
      </c>
      <c r="B282" s="633" t="s">
        <v>7</v>
      </c>
      <c r="C282" s="763">
        <v>200631</v>
      </c>
      <c r="D282" s="763">
        <v>0</v>
      </c>
      <c r="E282" s="763">
        <v>200631</v>
      </c>
      <c r="F282" s="763">
        <v>655107</v>
      </c>
      <c r="G282" s="763">
        <v>0</v>
      </c>
      <c r="H282" s="763">
        <v>655107</v>
      </c>
      <c r="I282" s="763">
        <v>4447</v>
      </c>
      <c r="J282" s="763">
        <v>0</v>
      </c>
      <c r="K282" s="763">
        <v>4447</v>
      </c>
      <c r="L282" s="763">
        <v>216010</v>
      </c>
      <c r="M282" s="763">
        <v>0</v>
      </c>
      <c r="N282" s="763">
        <v>0</v>
      </c>
      <c r="O282" s="763">
        <v>0</v>
      </c>
      <c r="P282" s="763">
        <v>1076195</v>
      </c>
      <c r="Q282" s="763">
        <v>1076195</v>
      </c>
      <c r="R282" s="763">
        <v>1076195</v>
      </c>
    </row>
    <row r="283" spans="1:18">
      <c r="A283" s="633" t="s">
        <v>311</v>
      </c>
      <c r="B283" s="633" t="s">
        <v>8</v>
      </c>
      <c r="C283" s="763">
        <v>200631</v>
      </c>
      <c r="D283" s="763">
        <v>0</v>
      </c>
      <c r="E283" s="763">
        <v>200631</v>
      </c>
      <c r="F283" s="763">
        <v>655440</v>
      </c>
      <c r="G283" s="763">
        <v>0</v>
      </c>
      <c r="H283" s="763">
        <v>655440</v>
      </c>
      <c r="I283" s="763">
        <v>4447</v>
      </c>
      <c r="J283" s="763">
        <v>0</v>
      </c>
      <c r="K283" s="763">
        <v>4447</v>
      </c>
      <c r="L283" s="763">
        <v>216010</v>
      </c>
      <c r="M283" s="763">
        <v>0</v>
      </c>
      <c r="N283" s="763">
        <v>0</v>
      </c>
      <c r="O283" s="763">
        <v>0</v>
      </c>
      <c r="P283" s="763">
        <v>1076528</v>
      </c>
      <c r="Q283" s="763">
        <v>1076528</v>
      </c>
      <c r="R283" s="763">
        <v>1076528</v>
      </c>
    </row>
    <row r="284" spans="1:18">
      <c r="A284" s="633" t="s">
        <v>311</v>
      </c>
      <c r="B284" s="633" t="s">
        <v>9</v>
      </c>
      <c r="C284" s="763">
        <v>200631</v>
      </c>
      <c r="D284" s="763">
        <v>0</v>
      </c>
      <c r="E284" s="763">
        <v>200631</v>
      </c>
      <c r="F284" s="763">
        <v>655773</v>
      </c>
      <c r="G284" s="763">
        <v>0</v>
      </c>
      <c r="H284" s="763">
        <v>655773</v>
      </c>
      <c r="I284" s="763">
        <v>4447</v>
      </c>
      <c r="J284" s="763">
        <v>0</v>
      </c>
      <c r="K284" s="763">
        <v>4447</v>
      </c>
      <c r="L284" s="763">
        <v>216010</v>
      </c>
      <c r="M284" s="763">
        <v>0</v>
      </c>
      <c r="N284" s="763">
        <v>0</v>
      </c>
      <c r="O284" s="763">
        <v>0</v>
      </c>
      <c r="P284" s="763">
        <v>1076861</v>
      </c>
      <c r="Q284" s="763">
        <v>1076861</v>
      </c>
      <c r="R284" s="763">
        <v>1076861</v>
      </c>
    </row>
    <row r="285" spans="1:18">
      <c r="A285" s="633" t="s">
        <v>311</v>
      </c>
      <c r="B285" s="633" t="s">
        <v>10</v>
      </c>
      <c r="C285" s="763">
        <v>200631</v>
      </c>
      <c r="D285" s="763">
        <v>0</v>
      </c>
      <c r="E285" s="763">
        <v>200631</v>
      </c>
      <c r="F285" s="763">
        <v>656107</v>
      </c>
      <c r="G285" s="763">
        <v>0</v>
      </c>
      <c r="H285" s="763">
        <v>656107</v>
      </c>
      <c r="I285" s="763">
        <v>4447</v>
      </c>
      <c r="J285" s="763">
        <v>0</v>
      </c>
      <c r="K285" s="763">
        <v>4447</v>
      </c>
      <c r="L285" s="763">
        <v>216010</v>
      </c>
      <c r="M285" s="763">
        <v>0</v>
      </c>
      <c r="N285" s="763">
        <v>0</v>
      </c>
      <c r="O285" s="763">
        <v>0</v>
      </c>
      <c r="P285" s="763">
        <v>1077195</v>
      </c>
      <c r="Q285" s="763">
        <v>1077195</v>
      </c>
      <c r="R285" s="763">
        <v>1077195</v>
      </c>
    </row>
    <row r="286" spans="1:18">
      <c r="A286" s="633" t="s">
        <v>311</v>
      </c>
      <c r="B286" s="633" t="s">
        <v>11</v>
      </c>
      <c r="C286" s="763">
        <v>200631</v>
      </c>
      <c r="D286" s="763">
        <v>0</v>
      </c>
      <c r="E286" s="763">
        <v>200631</v>
      </c>
      <c r="F286" s="763">
        <v>656441</v>
      </c>
      <c r="G286" s="763">
        <v>0</v>
      </c>
      <c r="H286" s="763">
        <v>656441</v>
      </c>
      <c r="I286" s="763">
        <v>4447</v>
      </c>
      <c r="J286" s="763">
        <v>0</v>
      </c>
      <c r="K286" s="763">
        <v>4447</v>
      </c>
      <c r="L286" s="763">
        <v>216010</v>
      </c>
      <c r="M286" s="763">
        <v>0</v>
      </c>
      <c r="N286" s="763">
        <v>0</v>
      </c>
      <c r="O286" s="763">
        <v>0</v>
      </c>
      <c r="P286" s="763">
        <v>1077529</v>
      </c>
      <c r="Q286" s="763">
        <v>1077529</v>
      </c>
      <c r="R286" s="763">
        <v>1077529</v>
      </c>
    </row>
    <row r="287" spans="1:18">
      <c r="A287" s="633" t="s">
        <v>311</v>
      </c>
      <c r="B287" s="633" t="s">
        <v>12</v>
      </c>
      <c r="C287" s="763">
        <v>200631</v>
      </c>
      <c r="D287" s="763">
        <v>0</v>
      </c>
      <c r="E287" s="763">
        <v>200631</v>
      </c>
      <c r="F287" s="763">
        <v>656776</v>
      </c>
      <c r="G287" s="763">
        <v>0</v>
      </c>
      <c r="H287" s="763">
        <v>656776</v>
      </c>
      <c r="I287" s="763">
        <v>4447</v>
      </c>
      <c r="J287" s="763">
        <v>0</v>
      </c>
      <c r="K287" s="763">
        <v>4447</v>
      </c>
      <c r="L287" s="763">
        <v>216010</v>
      </c>
      <c r="M287" s="763">
        <v>0</v>
      </c>
      <c r="N287" s="763">
        <v>0</v>
      </c>
      <c r="O287" s="763">
        <v>0</v>
      </c>
      <c r="P287" s="763">
        <v>1077864</v>
      </c>
      <c r="Q287" s="763">
        <v>1077864</v>
      </c>
      <c r="R287" s="763">
        <v>1077864</v>
      </c>
    </row>
    <row r="288" spans="1:18">
      <c r="A288" s="633" t="s">
        <v>311</v>
      </c>
      <c r="B288" s="633" t="s">
        <v>13</v>
      </c>
      <c r="C288" s="763">
        <v>200631</v>
      </c>
      <c r="D288" s="763">
        <v>0</v>
      </c>
      <c r="E288" s="763">
        <v>200631</v>
      </c>
      <c r="F288" s="763">
        <v>657111</v>
      </c>
      <c r="G288" s="763">
        <v>0</v>
      </c>
      <c r="H288" s="763">
        <v>657111</v>
      </c>
      <c r="I288" s="763">
        <v>4447</v>
      </c>
      <c r="J288" s="763">
        <v>0</v>
      </c>
      <c r="K288" s="763">
        <v>4447</v>
      </c>
      <c r="L288" s="763">
        <v>216010</v>
      </c>
      <c r="M288" s="763">
        <v>0</v>
      </c>
      <c r="N288" s="763">
        <v>0</v>
      </c>
      <c r="O288" s="763">
        <v>0</v>
      </c>
      <c r="P288" s="763">
        <v>1078199</v>
      </c>
      <c r="Q288" s="763">
        <v>1078199</v>
      </c>
      <c r="R288" s="763">
        <v>1078199</v>
      </c>
    </row>
    <row r="289" spans="1:18">
      <c r="A289" s="633" t="s">
        <v>311</v>
      </c>
      <c r="B289" s="633" t="s">
        <v>14</v>
      </c>
      <c r="C289" s="763">
        <v>200631</v>
      </c>
      <c r="D289" s="763">
        <v>0</v>
      </c>
      <c r="E289" s="763">
        <v>200631</v>
      </c>
      <c r="F289" s="763">
        <v>657447</v>
      </c>
      <c r="G289" s="763">
        <v>0</v>
      </c>
      <c r="H289" s="763">
        <v>657447</v>
      </c>
      <c r="I289" s="763">
        <v>4447</v>
      </c>
      <c r="J289" s="763">
        <v>0</v>
      </c>
      <c r="K289" s="763">
        <v>4447</v>
      </c>
      <c r="L289" s="763">
        <v>216010</v>
      </c>
      <c r="M289" s="763">
        <v>0</v>
      </c>
      <c r="N289" s="763">
        <v>0</v>
      </c>
      <c r="O289" s="763">
        <v>0</v>
      </c>
      <c r="P289" s="763">
        <v>1078535</v>
      </c>
      <c r="Q289" s="763">
        <v>1078535</v>
      </c>
      <c r="R289" s="763">
        <v>1078535</v>
      </c>
    </row>
    <row r="290" spans="1:18">
      <c r="A290" s="633" t="s">
        <v>311</v>
      </c>
      <c r="B290" s="633" t="s">
        <v>15</v>
      </c>
      <c r="C290" s="763">
        <v>200631</v>
      </c>
      <c r="D290" s="763">
        <v>0</v>
      </c>
      <c r="E290" s="763">
        <v>200631</v>
      </c>
      <c r="F290" s="763">
        <v>657784</v>
      </c>
      <c r="G290" s="763">
        <v>0</v>
      </c>
      <c r="H290" s="763">
        <v>657784</v>
      </c>
      <c r="I290" s="763">
        <v>4447</v>
      </c>
      <c r="J290" s="763">
        <v>0</v>
      </c>
      <c r="K290" s="763">
        <v>4447</v>
      </c>
      <c r="L290" s="763">
        <v>216010</v>
      </c>
      <c r="M290" s="763">
        <v>0</v>
      </c>
      <c r="N290" s="763">
        <v>0</v>
      </c>
      <c r="O290" s="763">
        <v>0</v>
      </c>
      <c r="P290" s="763">
        <v>1078872</v>
      </c>
      <c r="Q290" s="763">
        <v>1078872</v>
      </c>
      <c r="R290" s="763">
        <v>1078872</v>
      </c>
    </row>
    <row r="291" spans="1:18">
      <c r="A291" s="633" t="s">
        <v>311</v>
      </c>
      <c r="B291" s="633" t="s">
        <v>16</v>
      </c>
      <c r="C291" s="763">
        <v>200631</v>
      </c>
      <c r="D291" s="763">
        <v>0</v>
      </c>
      <c r="E291" s="763">
        <v>200631</v>
      </c>
      <c r="F291" s="763">
        <v>658121</v>
      </c>
      <c r="G291" s="763">
        <v>0</v>
      </c>
      <c r="H291" s="763">
        <v>658121</v>
      </c>
      <c r="I291" s="763">
        <v>4447</v>
      </c>
      <c r="J291" s="763">
        <v>0</v>
      </c>
      <c r="K291" s="763">
        <v>4447</v>
      </c>
      <c r="L291" s="763">
        <v>216010</v>
      </c>
      <c r="M291" s="763">
        <v>0</v>
      </c>
      <c r="N291" s="763">
        <v>0</v>
      </c>
      <c r="O291" s="763">
        <v>0</v>
      </c>
      <c r="P291" s="763">
        <v>1079209</v>
      </c>
      <c r="Q291" s="763">
        <v>1079209</v>
      </c>
      <c r="R291" s="763">
        <v>1079209</v>
      </c>
    </row>
    <row r="292" spans="1:18">
      <c r="A292" s="633" t="s">
        <v>311</v>
      </c>
      <c r="B292" s="633" t="s">
        <v>17</v>
      </c>
      <c r="C292" s="763">
        <v>200631</v>
      </c>
      <c r="D292" s="763">
        <v>0</v>
      </c>
      <c r="E292" s="763">
        <v>200631</v>
      </c>
      <c r="F292" s="763">
        <v>658459</v>
      </c>
      <c r="G292" s="763">
        <v>0</v>
      </c>
      <c r="H292" s="763">
        <v>658459</v>
      </c>
      <c r="I292" s="763">
        <v>4447</v>
      </c>
      <c r="J292" s="763">
        <v>0</v>
      </c>
      <c r="K292" s="763">
        <v>4447</v>
      </c>
      <c r="L292" s="763">
        <v>216010</v>
      </c>
      <c r="M292" s="763">
        <v>0</v>
      </c>
      <c r="N292" s="763">
        <v>0</v>
      </c>
      <c r="O292" s="763">
        <v>0</v>
      </c>
      <c r="P292" s="763">
        <v>1079547</v>
      </c>
      <c r="Q292" s="763">
        <v>1079547</v>
      </c>
      <c r="R292" s="763">
        <v>1079547</v>
      </c>
    </row>
    <row r="293" spans="1:18">
      <c r="A293" s="633" t="s">
        <v>311</v>
      </c>
      <c r="B293" s="586" t="s">
        <v>184</v>
      </c>
      <c r="C293" s="763">
        <v>2407572</v>
      </c>
      <c r="D293" s="763">
        <v>0</v>
      </c>
      <c r="E293" s="763">
        <v>2407572</v>
      </c>
      <c r="F293" s="763">
        <v>7879341</v>
      </c>
      <c r="G293" s="763">
        <v>0</v>
      </c>
      <c r="H293" s="763">
        <v>7879341</v>
      </c>
      <c r="I293" s="763">
        <v>53364</v>
      </c>
      <c r="J293" s="763">
        <v>0</v>
      </c>
      <c r="K293" s="763">
        <v>53364</v>
      </c>
      <c r="L293" s="763">
        <v>2592120</v>
      </c>
      <c r="M293" s="763">
        <v>0</v>
      </c>
      <c r="N293" s="763">
        <v>0</v>
      </c>
      <c r="O293" s="763">
        <v>0</v>
      </c>
      <c r="P293" s="763">
        <v>12932397</v>
      </c>
      <c r="Q293" s="763">
        <v>12932397</v>
      </c>
      <c r="R293" s="763">
        <v>12932397</v>
      </c>
    </row>
    <row r="294" spans="1:18">
      <c r="A294" s="633" t="s">
        <v>310</v>
      </c>
      <c r="B294" s="633" t="s">
        <v>6</v>
      </c>
      <c r="C294" s="763">
        <v>200631</v>
      </c>
      <c r="D294" s="763">
        <v>0</v>
      </c>
      <c r="E294" s="763">
        <v>200631</v>
      </c>
      <c r="F294" s="763">
        <v>658797</v>
      </c>
      <c r="G294" s="763">
        <v>0</v>
      </c>
      <c r="H294" s="763">
        <v>658797</v>
      </c>
      <c r="I294" s="763">
        <v>4447</v>
      </c>
      <c r="J294" s="763">
        <v>0</v>
      </c>
      <c r="K294" s="763">
        <v>4447</v>
      </c>
      <c r="L294" s="763">
        <v>216010</v>
      </c>
      <c r="M294" s="763">
        <v>0</v>
      </c>
      <c r="N294" s="763">
        <v>0</v>
      </c>
      <c r="O294" s="763">
        <v>0</v>
      </c>
      <c r="P294" s="763">
        <v>1079885</v>
      </c>
      <c r="Q294" s="763">
        <v>1079885</v>
      </c>
      <c r="R294" s="763">
        <v>1079885</v>
      </c>
    </row>
    <row r="295" spans="1:18">
      <c r="A295" s="633" t="s">
        <v>310</v>
      </c>
      <c r="B295" s="633" t="s">
        <v>7</v>
      </c>
      <c r="C295" s="763">
        <v>200631</v>
      </c>
      <c r="D295" s="763">
        <v>0</v>
      </c>
      <c r="E295" s="763">
        <v>200631</v>
      </c>
      <c r="F295" s="763">
        <v>659136</v>
      </c>
      <c r="G295" s="763">
        <v>0</v>
      </c>
      <c r="H295" s="763">
        <v>659136</v>
      </c>
      <c r="I295" s="763">
        <v>4447</v>
      </c>
      <c r="J295" s="763">
        <v>0</v>
      </c>
      <c r="K295" s="763">
        <v>4447</v>
      </c>
      <c r="L295" s="763">
        <v>216010</v>
      </c>
      <c r="M295" s="763">
        <v>0</v>
      </c>
      <c r="N295" s="763">
        <v>0</v>
      </c>
      <c r="O295" s="763">
        <v>0</v>
      </c>
      <c r="P295" s="763">
        <v>1080224</v>
      </c>
      <c r="Q295" s="763">
        <v>1080224</v>
      </c>
      <c r="R295" s="763">
        <v>1080224</v>
      </c>
    </row>
    <row r="296" spans="1:18">
      <c r="A296" s="633" t="s">
        <v>310</v>
      </c>
      <c r="B296" s="633" t="s">
        <v>8</v>
      </c>
      <c r="C296" s="763">
        <v>200631</v>
      </c>
      <c r="D296" s="763">
        <v>0</v>
      </c>
      <c r="E296" s="763">
        <v>200631</v>
      </c>
      <c r="F296" s="763">
        <v>659475</v>
      </c>
      <c r="G296" s="763">
        <v>0</v>
      </c>
      <c r="H296" s="763">
        <v>659475</v>
      </c>
      <c r="I296" s="763">
        <v>4447</v>
      </c>
      <c r="J296" s="763">
        <v>0</v>
      </c>
      <c r="K296" s="763">
        <v>4447</v>
      </c>
      <c r="L296" s="763">
        <v>216010</v>
      </c>
      <c r="M296" s="763">
        <v>0</v>
      </c>
      <c r="N296" s="763">
        <v>0</v>
      </c>
      <c r="O296" s="763">
        <v>0</v>
      </c>
      <c r="P296" s="763">
        <v>1080563</v>
      </c>
      <c r="Q296" s="763">
        <v>1080563</v>
      </c>
      <c r="R296" s="763">
        <v>1080563</v>
      </c>
    </row>
    <row r="297" spans="1:18">
      <c r="A297" s="633" t="s">
        <v>310</v>
      </c>
      <c r="B297" s="633" t="s">
        <v>9</v>
      </c>
      <c r="C297" s="763">
        <v>200631</v>
      </c>
      <c r="D297" s="763">
        <v>0</v>
      </c>
      <c r="E297" s="763">
        <v>200631</v>
      </c>
      <c r="F297" s="763">
        <v>659815</v>
      </c>
      <c r="G297" s="763">
        <v>0</v>
      </c>
      <c r="H297" s="763">
        <v>659815</v>
      </c>
      <c r="I297" s="763">
        <v>4447</v>
      </c>
      <c r="J297" s="763">
        <v>0</v>
      </c>
      <c r="K297" s="763">
        <v>4447</v>
      </c>
      <c r="L297" s="763">
        <v>216010</v>
      </c>
      <c r="M297" s="763">
        <v>0</v>
      </c>
      <c r="N297" s="763">
        <v>0</v>
      </c>
      <c r="O297" s="763">
        <v>0</v>
      </c>
      <c r="P297" s="763">
        <v>1080903</v>
      </c>
      <c r="Q297" s="763">
        <v>1080903</v>
      </c>
      <c r="R297" s="763">
        <v>1080903</v>
      </c>
    </row>
    <row r="298" spans="1:18">
      <c r="A298" s="633" t="s">
        <v>310</v>
      </c>
      <c r="B298" s="633" t="s">
        <v>10</v>
      </c>
      <c r="C298" s="763">
        <v>200631</v>
      </c>
      <c r="D298" s="763">
        <v>0</v>
      </c>
      <c r="E298" s="763">
        <v>200631</v>
      </c>
      <c r="F298" s="763">
        <v>660155</v>
      </c>
      <c r="G298" s="763">
        <v>0</v>
      </c>
      <c r="H298" s="763">
        <v>660155</v>
      </c>
      <c r="I298" s="763">
        <v>4447</v>
      </c>
      <c r="J298" s="763">
        <v>0</v>
      </c>
      <c r="K298" s="763">
        <v>4447</v>
      </c>
      <c r="L298" s="763">
        <v>216010</v>
      </c>
      <c r="M298" s="763">
        <v>0</v>
      </c>
      <c r="N298" s="763">
        <v>0</v>
      </c>
      <c r="O298" s="763">
        <v>0</v>
      </c>
      <c r="P298" s="763">
        <v>1081243</v>
      </c>
      <c r="Q298" s="763">
        <v>1081243</v>
      </c>
      <c r="R298" s="763">
        <v>1081243</v>
      </c>
    </row>
    <row r="299" spans="1:18">
      <c r="A299" s="633" t="s">
        <v>310</v>
      </c>
      <c r="B299" s="633" t="s">
        <v>11</v>
      </c>
      <c r="C299" s="763">
        <v>200631</v>
      </c>
      <c r="D299" s="763">
        <v>0</v>
      </c>
      <c r="E299" s="763">
        <v>200631</v>
      </c>
      <c r="F299" s="763">
        <v>660497</v>
      </c>
      <c r="G299" s="763">
        <v>0</v>
      </c>
      <c r="H299" s="763">
        <v>660497</v>
      </c>
      <c r="I299" s="763">
        <v>4447</v>
      </c>
      <c r="J299" s="763">
        <v>0</v>
      </c>
      <c r="K299" s="763">
        <v>4447</v>
      </c>
      <c r="L299" s="763">
        <v>216010</v>
      </c>
      <c r="M299" s="763">
        <v>0</v>
      </c>
      <c r="N299" s="763">
        <v>0</v>
      </c>
      <c r="O299" s="763">
        <v>0</v>
      </c>
      <c r="P299" s="763">
        <v>1081585</v>
      </c>
      <c r="Q299" s="763">
        <v>1081585</v>
      </c>
      <c r="R299" s="763">
        <v>1081585</v>
      </c>
    </row>
    <row r="300" spans="1:18">
      <c r="A300" s="633" t="s">
        <v>310</v>
      </c>
      <c r="B300" s="633" t="s">
        <v>12</v>
      </c>
      <c r="C300" s="763">
        <v>200631</v>
      </c>
      <c r="D300" s="763">
        <v>0</v>
      </c>
      <c r="E300" s="763">
        <v>200631</v>
      </c>
      <c r="F300" s="763">
        <v>660838</v>
      </c>
      <c r="G300" s="763">
        <v>0</v>
      </c>
      <c r="H300" s="763">
        <v>660838</v>
      </c>
      <c r="I300" s="763">
        <v>4447</v>
      </c>
      <c r="J300" s="763">
        <v>0</v>
      </c>
      <c r="K300" s="763">
        <v>4447</v>
      </c>
      <c r="L300" s="763">
        <v>216010</v>
      </c>
      <c r="M300" s="763">
        <v>0</v>
      </c>
      <c r="N300" s="763">
        <v>0</v>
      </c>
      <c r="O300" s="763">
        <v>0</v>
      </c>
      <c r="P300" s="763">
        <v>1081926</v>
      </c>
      <c r="Q300" s="763">
        <v>1081926</v>
      </c>
      <c r="R300" s="763">
        <v>1081926</v>
      </c>
    </row>
    <row r="301" spans="1:18">
      <c r="A301" s="633" t="s">
        <v>310</v>
      </c>
      <c r="B301" s="633" t="s">
        <v>13</v>
      </c>
      <c r="C301" s="763">
        <v>200631</v>
      </c>
      <c r="D301" s="763">
        <v>0</v>
      </c>
      <c r="E301" s="763">
        <v>200631</v>
      </c>
      <c r="F301" s="763">
        <v>661180</v>
      </c>
      <c r="G301" s="763">
        <v>0</v>
      </c>
      <c r="H301" s="763">
        <v>661180</v>
      </c>
      <c r="I301" s="763">
        <v>4447</v>
      </c>
      <c r="J301" s="763">
        <v>0</v>
      </c>
      <c r="K301" s="763">
        <v>4447</v>
      </c>
      <c r="L301" s="763">
        <v>216010</v>
      </c>
      <c r="M301" s="763">
        <v>0</v>
      </c>
      <c r="N301" s="763">
        <v>0</v>
      </c>
      <c r="O301" s="763">
        <v>0</v>
      </c>
      <c r="P301" s="763">
        <v>1082268</v>
      </c>
      <c r="Q301" s="763">
        <v>1082268</v>
      </c>
      <c r="R301" s="763">
        <v>1082268</v>
      </c>
    </row>
    <row r="302" spans="1:18">
      <c r="A302" s="633" t="s">
        <v>310</v>
      </c>
      <c r="B302" s="633" t="s">
        <v>14</v>
      </c>
      <c r="C302" s="763">
        <v>200631</v>
      </c>
      <c r="D302" s="763">
        <v>0</v>
      </c>
      <c r="E302" s="763">
        <v>200631</v>
      </c>
      <c r="F302" s="763">
        <v>661523</v>
      </c>
      <c r="G302" s="763">
        <v>0</v>
      </c>
      <c r="H302" s="763">
        <v>661523</v>
      </c>
      <c r="I302" s="763">
        <v>4447</v>
      </c>
      <c r="J302" s="763">
        <v>0</v>
      </c>
      <c r="K302" s="763">
        <v>4447</v>
      </c>
      <c r="L302" s="763">
        <v>216010</v>
      </c>
      <c r="M302" s="763">
        <v>0</v>
      </c>
      <c r="N302" s="763">
        <v>0</v>
      </c>
      <c r="O302" s="763">
        <v>0</v>
      </c>
      <c r="P302" s="763">
        <v>1082611</v>
      </c>
      <c r="Q302" s="763">
        <v>1082611</v>
      </c>
      <c r="R302" s="763">
        <v>1082611</v>
      </c>
    </row>
    <row r="303" spans="1:18">
      <c r="A303" s="633" t="s">
        <v>310</v>
      </c>
      <c r="B303" s="633" t="s">
        <v>15</v>
      </c>
      <c r="C303" s="763">
        <v>200631</v>
      </c>
      <c r="D303" s="763">
        <v>0</v>
      </c>
      <c r="E303" s="763">
        <v>200631</v>
      </c>
      <c r="F303" s="763">
        <v>661866</v>
      </c>
      <c r="G303" s="763">
        <v>0</v>
      </c>
      <c r="H303" s="763">
        <v>661866</v>
      </c>
      <c r="I303" s="763">
        <v>4447</v>
      </c>
      <c r="J303" s="763">
        <v>0</v>
      </c>
      <c r="K303" s="763">
        <v>4447</v>
      </c>
      <c r="L303" s="763">
        <v>216010</v>
      </c>
      <c r="M303" s="763">
        <v>0</v>
      </c>
      <c r="N303" s="763">
        <v>0</v>
      </c>
      <c r="O303" s="763">
        <v>0</v>
      </c>
      <c r="P303" s="763">
        <v>1082954</v>
      </c>
      <c r="Q303" s="763">
        <v>1082954</v>
      </c>
      <c r="R303" s="763">
        <v>1082954</v>
      </c>
    </row>
    <row r="304" spans="1:18">
      <c r="A304" s="633" t="s">
        <v>310</v>
      </c>
      <c r="B304" s="633" t="s">
        <v>16</v>
      </c>
      <c r="C304" s="763">
        <v>200631</v>
      </c>
      <c r="D304" s="763">
        <v>0</v>
      </c>
      <c r="E304" s="763">
        <v>200631</v>
      </c>
      <c r="F304" s="763">
        <v>662210</v>
      </c>
      <c r="G304" s="763">
        <v>0</v>
      </c>
      <c r="H304" s="763">
        <v>662210</v>
      </c>
      <c r="I304" s="763">
        <v>4447</v>
      </c>
      <c r="J304" s="763">
        <v>0</v>
      </c>
      <c r="K304" s="763">
        <v>4447</v>
      </c>
      <c r="L304" s="763">
        <v>216010</v>
      </c>
      <c r="M304" s="763">
        <v>0</v>
      </c>
      <c r="N304" s="763">
        <v>0</v>
      </c>
      <c r="O304" s="763">
        <v>0</v>
      </c>
      <c r="P304" s="763">
        <v>1083298</v>
      </c>
      <c r="Q304" s="763">
        <v>1083298</v>
      </c>
      <c r="R304" s="763">
        <v>1083298</v>
      </c>
    </row>
    <row r="305" spans="1:18">
      <c r="A305" s="633" t="s">
        <v>310</v>
      </c>
      <c r="B305" s="633" t="s">
        <v>17</v>
      </c>
      <c r="C305" s="763">
        <v>200631</v>
      </c>
      <c r="D305" s="763">
        <v>0</v>
      </c>
      <c r="E305" s="763">
        <v>200631</v>
      </c>
      <c r="F305" s="763">
        <v>662555</v>
      </c>
      <c r="G305" s="763">
        <v>0</v>
      </c>
      <c r="H305" s="763">
        <v>662555</v>
      </c>
      <c r="I305" s="763">
        <v>4447</v>
      </c>
      <c r="J305" s="763">
        <v>0</v>
      </c>
      <c r="K305" s="763">
        <v>4447</v>
      </c>
      <c r="L305" s="763">
        <v>216010</v>
      </c>
      <c r="M305" s="763">
        <v>0</v>
      </c>
      <c r="N305" s="763">
        <v>0</v>
      </c>
      <c r="O305" s="763">
        <v>0</v>
      </c>
      <c r="P305" s="763">
        <v>1083643</v>
      </c>
      <c r="Q305" s="763">
        <v>1083643</v>
      </c>
      <c r="R305" s="763">
        <v>1083643</v>
      </c>
    </row>
    <row r="306" spans="1:18">
      <c r="A306" s="633" t="s">
        <v>310</v>
      </c>
      <c r="B306" s="586" t="s">
        <v>184</v>
      </c>
      <c r="C306" s="763">
        <v>2407572</v>
      </c>
      <c r="D306" s="763">
        <v>0</v>
      </c>
      <c r="E306" s="763">
        <v>2407572</v>
      </c>
      <c r="F306" s="763">
        <v>7928047</v>
      </c>
      <c r="G306" s="763">
        <v>0</v>
      </c>
      <c r="H306" s="763">
        <v>7928047</v>
      </c>
      <c r="I306" s="763">
        <v>53364</v>
      </c>
      <c r="J306" s="763">
        <v>0</v>
      </c>
      <c r="K306" s="763">
        <v>53364</v>
      </c>
      <c r="L306" s="763">
        <v>2592120</v>
      </c>
      <c r="M306" s="763">
        <v>0</v>
      </c>
      <c r="N306" s="763">
        <v>0</v>
      </c>
      <c r="O306" s="763">
        <v>0</v>
      </c>
      <c r="P306" s="763">
        <v>12981103</v>
      </c>
      <c r="Q306" s="763">
        <v>12981103</v>
      </c>
      <c r="R306" s="763">
        <v>12981103</v>
      </c>
    </row>
    <row r="307" spans="1:18">
      <c r="A307" s="633" t="s">
        <v>309</v>
      </c>
      <c r="B307" s="633" t="s">
        <v>6</v>
      </c>
      <c r="C307" s="763">
        <v>200631</v>
      </c>
      <c r="D307" s="763">
        <v>0</v>
      </c>
      <c r="E307" s="763">
        <v>200631</v>
      </c>
      <c r="F307" s="763">
        <v>662900</v>
      </c>
      <c r="G307" s="763">
        <v>0</v>
      </c>
      <c r="H307" s="763">
        <v>662900</v>
      </c>
      <c r="I307" s="763">
        <v>4447</v>
      </c>
      <c r="J307" s="763">
        <v>0</v>
      </c>
      <c r="K307" s="763">
        <v>4447</v>
      </c>
      <c r="L307" s="763">
        <v>216010</v>
      </c>
      <c r="M307" s="763">
        <v>0</v>
      </c>
      <c r="N307" s="763">
        <v>0</v>
      </c>
      <c r="O307" s="763">
        <v>0</v>
      </c>
      <c r="P307" s="763">
        <v>1083988</v>
      </c>
      <c r="Q307" s="763">
        <v>1083988</v>
      </c>
      <c r="R307" s="763">
        <v>1083988</v>
      </c>
    </row>
    <row r="308" spans="1:18">
      <c r="A308" s="633" t="s">
        <v>309</v>
      </c>
      <c r="B308" s="633" t="s">
        <v>7</v>
      </c>
      <c r="C308" s="763">
        <v>200631</v>
      </c>
      <c r="D308" s="763">
        <v>0</v>
      </c>
      <c r="E308" s="763">
        <v>200631</v>
      </c>
      <c r="F308" s="763">
        <v>663245</v>
      </c>
      <c r="G308" s="763">
        <v>0</v>
      </c>
      <c r="H308" s="763">
        <v>663245</v>
      </c>
      <c r="I308" s="763">
        <v>4447</v>
      </c>
      <c r="J308" s="763">
        <v>0</v>
      </c>
      <c r="K308" s="763">
        <v>4447</v>
      </c>
      <c r="L308" s="763">
        <v>216010</v>
      </c>
      <c r="M308" s="763">
        <v>0</v>
      </c>
      <c r="N308" s="763">
        <v>0</v>
      </c>
      <c r="O308" s="763">
        <v>0</v>
      </c>
      <c r="P308" s="763">
        <v>1084333</v>
      </c>
      <c r="Q308" s="763">
        <v>1084333</v>
      </c>
      <c r="R308" s="763">
        <v>1084333</v>
      </c>
    </row>
    <row r="309" spans="1:18">
      <c r="A309" s="633" t="s">
        <v>309</v>
      </c>
      <c r="B309" s="633" t="s">
        <v>8</v>
      </c>
      <c r="C309" s="763">
        <v>200631</v>
      </c>
      <c r="D309" s="763">
        <v>0</v>
      </c>
      <c r="E309" s="763">
        <v>200631</v>
      </c>
      <c r="F309" s="763">
        <v>663592</v>
      </c>
      <c r="G309" s="763">
        <v>0</v>
      </c>
      <c r="H309" s="763">
        <v>663592</v>
      </c>
      <c r="I309" s="763">
        <v>4447</v>
      </c>
      <c r="J309" s="763">
        <v>0</v>
      </c>
      <c r="K309" s="763">
        <v>4447</v>
      </c>
      <c r="L309" s="763">
        <v>216010</v>
      </c>
      <c r="M309" s="763">
        <v>0</v>
      </c>
      <c r="N309" s="763">
        <v>0</v>
      </c>
      <c r="O309" s="763">
        <v>0</v>
      </c>
      <c r="P309" s="763">
        <v>1084680</v>
      </c>
      <c r="Q309" s="763">
        <v>1084680</v>
      </c>
      <c r="R309" s="763">
        <v>1084680</v>
      </c>
    </row>
    <row r="310" spans="1:18">
      <c r="A310" s="633" t="s">
        <v>309</v>
      </c>
      <c r="B310" s="633" t="s">
        <v>9</v>
      </c>
      <c r="C310" s="763">
        <v>200631</v>
      </c>
      <c r="D310" s="763">
        <v>0</v>
      </c>
      <c r="E310" s="763">
        <v>200631</v>
      </c>
      <c r="F310" s="763">
        <v>663938</v>
      </c>
      <c r="G310" s="763">
        <v>0</v>
      </c>
      <c r="H310" s="763">
        <v>663938</v>
      </c>
      <c r="I310" s="763">
        <v>4447</v>
      </c>
      <c r="J310" s="763">
        <v>0</v>
      </c>
      <c r="K310" s="763">
        <v>4447</v>
      </c>
      <c r="L310" s="763">
        <v>216010</v>
      </c>
      <c r="M310" s="763">
        <v>0</v>
      </c>
      <c r="N310" s="763">
        <v>0</v>
      </c>
      <c r="O310" s="763">
        <v>0</v>
      </c>
      <c r="P310" s="763">
        <v>1085026</v>
      </c>
      <c r="Q310" s="763">
        <v>1085026</v>
      </c>
      <c r="R310" s="763">
        <v>1085026</v>
      </c>
    </row>
    <row r="311" spans="1:18">
      <c r="A311" s="633" t="s">
        <v>309</v>
      </c>
      <c r="B311" s="633" t="s">
        <v>10</v>
      </c>
      <c r="C311" s="763">
        <v>200631</v>
      </c>
      <c r="D311" s="763">
        <v>0</v>
      </c>
      <c r="E311" s="763">
        <v>200631</v>
      </c>
      <c r="F311" s="763">
        <v>664286</v>
      </c>
      <c r="G311" s="763">
        <v>0</v>
      </c>
      <c r="H311" s="763">
        <v>664286</v>
      </c>
      <c r="I311" s="763">
        <v>4447</v>
      </c>
      <c r="J311" s="763">
        <v>0</v>
      </c>
      <c r="K311" s="763">
        <v>4447</v>
      </c>
      <c r="L311" s="763">
        <v>216010</v>
      </c>
      <c r="M311" s="763">
        <v>0</v>
      </c>
      <c r="N311" s="763">
        <v>0</v>
      </c>
      <c r="O311" s="763">
        <v>0</v>
      </c>
      <c r="P311" s="763">
        <v>1085374</v>
      </c>
      <c r="Q311" s="763">
        <v>1085374</v>
      </c>
      <c r="R311" s="763">
        <v>1085374</v>
      </c>
    </row>
    <row r="312" spans="1:18">
      <c r="A312" s="633" t="s">
        <v>309</v>
      </c>
      <c r="B312" s="633" t="s">
        <v>11</v>
      </c>
      <c r="C312" s="763">
        <v>200631</v>
      </c>
      <c r="D312" s="763">
        <v>0</v>
      </c>
      <c r="E312" s="763">
        <v>200631</v>
      </c>
      <c r="F312" s="763">
        <v>664634</v>
      </c>
      <c r="G312" s="763">
        <v>0</v>
      </c>
      <c r="H312" s="763">
        <v>664634</v>
      </c>
      <c r="I312" s="763">
        <v>4447</v>
      </c>
      <c r="J312" s="763">
        <v>0</v>
      </c>
      <c r="K312" s="763">
        <v>4447</v>
      </c>
      <c r="L312" s="763">
        <v>216010</v>
      </c>
      <c r="M312" s="763">
        <v>0</v>
      </c>
      <c r="N312" s="763">
        <v>0</v>
      </c>
      <c r="O312" s="763">
        <v>0</v>
      </c>
      <c r="P312" s="763">
        <v>1085722</v>
      </c>
      <c r="Q312" s="763">
        <v>1085722</v>
      </c>
      <c r="R312" s="763">
        <v>1085722</v>
      </c>
    </row>
    <row r="313" spans="1:18">
      <c r="A313" s="633" t="s">
        <v>309</v>
      </c>
      <c r="B313" s="633" t="s">
        <v>12</v>
      </c>
      <c r="C313" s="763">
        <v>200631</v>
      </c>
      <c r="D313" s="763">
        <v>0</v>
      </c>
      <c r="E313" s="763">
        <v>200631</v>
      </c>
      <c r="F313" s="763">
        <v>664982</v>
      </c>
      <c r="G313" s="763">
        <v>0</v>
      </c>
      <c r="H313" s="763">
        <v>664982</v>
      </c>
      <c r="I313" s="763">
        <v>4447</v>
      </c>
      <c r="J313" s="763">
        <v>0</v>
      </c>
      <c r="K313" s="763">
        <v>4447</v>
      </c>
      <c r="L313" s="763">
        <v>216010</v>
      </c>
      <c r="M313" s="763">
        <v>0</v>
      </c>
      <c r="N313" s="763">
        <v>0</v>
      </c>
      <c r="O313" s="763">
        <v>0</v>
      </c>
      <c r="P313" s="763">
        <v>1086070</v>
      </c>
      <c r="Q313" s="763">
        <v>1086070</v>
      </c>
      <c r="R313" s="763">
        <v>1086070</v>
      </c>
    </row>
    <row r="314" spans="1:18">
      <c r="A314" s="633" t="s">
        <v>309</v>
      </c>
      <c r="B314" s="633" t="s">
        <v>13</v>
      </c>
      <c r="C314" s="763">
        <v>200631</v>
      </c>
      <c r="D314" s="763">
        <v>0</v>
      </c>
      <c r="E314" s="763">
        <v>200631</v>
      </c>
      <c r="F314" s="763">
        <v>665331</v>
      </c>
      <c r="G314" s="763">
        <v>0</v>
      </c>
      <c r="H314" s="763">
        <v>665331</v>
      </c>
      <c r="I314" s="763">
        <v>4447</v>
      </c>
      <c r="J314" s="763">
        <v>0</v>
      </c>
      <c r="K314" s="763">
        <v>4447</v>
      </c>
      <c r="L314" s="763">
        <v>216010</v>
      </c>
      <c r="M314" s="763">
        <v>0</v>
      </c>
      <c r="N314" s="763">
        <v>0</v>
      </c>
      <c r="O314" s="763">
        <v>0</v>
      </c>
      <c r="P314" s="763">
        <v>1086419</v>
      </c>
      <c r="Q314" s="763">
        <v>1086419</v>
      </c>
      <c r="R314" s="763">
        <v>1086419</v>
      </c>
    </row>
    <row r="315" spans="1:18">
      <c r="A315" s="633" t="s">
        <v>309</v>
      </c>
      <c r="B315" s="633" t="s">
        <v>14</v>
      </c>
      <c r="C315" s="763">
        <v>200631</v>
      </c>
      <c r="D315" s="763">
        <v>0</v>
      </c>
      <c r="E315" s="763">
        <v>200631</v>
      </c>
      <c r="F315" s="763">
        <v>665681</v>
      </c>
      <c r="G315" s="763">
        <v>0</v>
      </c>
      <c r="H315" s="763">
        <v>665681</v>
      </c>
      <c r="I315" s="763">
        <v>4447</v>
      </c>
      <c r="J315" s="763">
        <v>0</v>
      </c>
      <c r="K315" s="763">
        <v>4447</v>
      </c>
      <c r="L315" s="763">
        <v>216010</v>
      </c>
      <c r="M315" s="763">
        <v>0</v>
      </c>
      <c r="N315" s="763">
        <v>0</v>
      </c>
      <c r="O315" s="763">
        <v>0</v>
      </c>
      <c r="P315" s="763">
        <v>1086769</v>
      </c>
      <c r="Q315" s="763">
        <v>1086769</v>
      </c>
      <c r="R315" s="763">
        <v>1086769</v>
      </c>
    </row>
    <row r="316" spans="1:18">
      <c r="A316" s="633" t="s">
        <v>309</v>
      </c>
      <c r="B316" s="633" t="s">
        <v>15</v>
      </c>
      <c r="C316" s="763">
        <v>200631</v>
      </c>
      <c r="D316" s="763">
        <v>0</v>
      </c>
      <c r="E316" s="763">
        <v>200631</v>
      </c>
      <c r="F316" s="763">
        <v>666031</v>
      </c>
      <c r="G316" s="763">
        <v>0</v>
      </c>
      <c r="H316" s="763">
        <v>666031</v>
      </c>
      <c r="I316" s="763">
        <v>4447</v>
      </c>
      <c r="J316" s="763">
        <v>0</v>
      </c>
      <c r="K316" s="763">
        <v>4447</v>
      </c>
      <c r="L316" s="763">
        <v>216010</v>
      </c>
      <c r="M316" s="763">
        <v>0</v>
      </c>
      <c r="N316" s="763">
        <v>0</v>
      </c>
      <c r="O316" s="763">
        <v>0</v>
      </c>
      <c r="P316" s="763">
        <v>1087119</v>
      </c>
      <c r="Q316" s="763">
        <v>1087119</v>
      </c>
      <c r="R316" s="763">
        <v>1087119</v>
      </c>
    </row>
    <row r="317" spans="1:18">
      <c r="A317" s="633" t="s">
        <v>309</v>
      </c>
      <c r="B317" s="633" t="s">
        <v>16</v>
      </c>
      <c r="C317" s="763">
        <v>200631</v>
      </c>
      <c r="D317" s="763">
        <v>0</v>
      </c>
      <c r="E317" s="763">
        <v>200631</v>
      </c>
      <c r="F317" s="763">
        <v>666382</v>
      </c>
      <c r="G317" s="763">
        <v>0</v>
      </c>
      <c r="H317" s="763">
        <v>666382</v>
      </c>
      <c r="I317" s="763">
        <v>4447</v>
      </c>
      <c r="J317" s="763">
        <v>0</v>
      </c>
      <c r="K317" s="763">
        <v>4447</v>
      </c>
      <c r="L317" s="763">
        <v>216010</v>
      </c>
      <c r="M317" s="763">
        <v>0</v>
      </c>
      <c r="N317" s="763">
        <v>0</v>
      </c>
      <c r="O317" s="763">
        <v>0</v>
      </c>
      <c r="P317" s="763">
        <v>1087470</v>
      </c>
      <c r="Q317" s="763">
        <v>1087470</v>
      </c>
      <c r="R317" s="763">
        <v>1087470</v>
      </c>
    </row>
    <row r="318" spans="1:18">
      <c r="A318" s="633" t="s">
        <v>309</v>
      </c>
      <c r="B318" s="633" t="s">
        <v>17</v>
      </c>
      <c r="C318" s="763">
        <v>200631</v>
      </c>
      <c r="D318" s="763">
        <v>0</v>
      </c>
      <c r="E318" s="763">
        <v>200631</v>
      </c>
      <c r="F318" s="763">
        <v>666734</v>
      </c>
      <c r="G318" s="763">
        <v>0</v>
      </c>
      <c r="H318" s="763">
        <v>666734</v>
      </c>
      <c r="I318" s="763">
        <v>4447</v>
      </c>
      <c r="J318" s="763">
        <v>0</v>
      </c>
      <c r="K318" s="763">
        <v>4447</v>
      </c>
      <c r="L318" s="763">
        <v>216010</v>
      </c>
      <c r="M318" s="763">
        <v>0</v>
      </c>
      <c r="N318" s="763">
        <v>0</v>
      </c>
      <c r="O318" s="763">
        <v>0</v>
      </c>
      <c r="P318" s="763">
        <v>1087822</v>
      </c>
      <c r="Q318" s="763">
        <v>1087822</v>
      </c>
      <c r="R318" s="763">
        <v>1087822</v>
      </c>
    </row>
    <row r="319" spans="1:18">
      <c r="A319" s="633" t="s">
        <v>309</v>
      </c>
      <c r="B319" s="586" t="s">
        <v>184</v>
      </c>
      <c r="C319" s="763">
        <v>2407572</v>
      </c>
      <c r="D319" s="763">
        <v>0</v>
      </c>
      <c r="E319" s="763">
        <v>2407572</v>
      </c>
      <c r="F319" s="763">
        <v>7977736</v>
      </c>
      <c r="G319" s="763">
        <v>0</v>
      </c>
      <c r="H319" s="763">
        <v>7977736</v>
      </c>
      <c r="I319" s="763">
        <v>53364</v>
      </c>
      <c r="J319" s="763">
        <v>0</v>
      </c>
      <c r="K319" s="763">
        <v>53364</v>
      </c>
      <c r="L319" s="763">
        <v>2592120</v>
      </c>
      <c r="M319" s="763">
        <v>0</v>
      </c>
      <c r="N319" s="763">
        <v>0</v>
      </c>
      <c r="O319" s="763">
        <v>0</v>
      </c>
      <c r="P319" s="763">
        <v>13030792</v>
      </c>
      <c r="Q319" s="763">
        <v>13030792</v>
      </c>
      <c r="R319" s="763">
        <v>13030792</v>
      </c>
    </row>
    <row r="320" spans="1:18">
      <c r="A320" s="633" t="s">
        <v>308</v>
      </c>
      <c r="B320" s="633" t="s">
        <v>6</v>
      </c>
      <c r="C320" s="763">
        <v>200631</v>
      </c>
      <c r="D320" s="763">
        <v>0</v>
      </c>
      <c r="E320" s="763">
        <v>200631</v>
      </c>
      <c r="F320" s="763">
        <v>667086</v>
      </c>
      <c r="G320" s="763">
        <v>0</v>
      </c>
      <c r="H320" s="763">
        <v>667086</v>
      </c>
      <c r="I320" s="763">
        <v>4447</v>
      </c>
      <c r="J320" s="763">
        <v>0</v>
      </c>
      <c r="K320" s="763">
        <v>4447</v>
      </c>
      <c r="L320" s="763">
        <v>216010</v>
      </c>
      <c r="M320" s="763">
        <v>0</v>
      </c>
      <c r="N320" s="763">
        <v>0</v>
      </c>
      <c r="O320" s="763">
        <v>0</v>
      </c>
      <c r="P320" s="763">
        <v>1088174</v>
      </c>
      <c r="Q320" s="763">
        <v>1088174</v>
      </c>
      <c r="R320" s="763">
        <v>1088174</v>
      </c>
    </row>
    <row r="321" spans="1:18">
      <c r="A321" s="633" t="s">
        <v>308</v>
      </c>
      <c r="B321" s="633" t="s">
        <v>7</v>
      </c>
      <c r="C321" s="763">
        <v>200631</v>
      </c>
      <c r="D321" s="763">
        <v>0</v>
      </c>
      <c r="E321" s="763">
        <v>200631</v>
      </c>
      <c r="F321" s="763">
        <v>667438</v>
      </c>
      <c r="G321" s="763">
        <v>0</v>
      </c>
      <c r="H321" s="763">
        <v>667438</v>
      </c>
      <c r="I321" s="763">
        <v>4447</v>
      </c>
      <c r="J321" s="763">
        <v>0</v>
      </c>
      <c r="K321" s="763">
        <v>4447</v>
      </c>
      <c r="L321" s="763">
        <v>216010</v>
      </c>
      <c r="M321" s="763">
        <v>0</v>
      </c>
      <c r="N321" s="763">
        <v>0</v>
      </c>
      <c r="O321" s="763">
        <v>0</v>
      </c>
      <c r="P321" s="763">
        <v>1088526</v>
      </c>
      <c r="Q321" s="763">
        <v>1088526</v>
      </c>
      <c r="R321" s="763">
        <v>1088526</v>
      </c>
    </row>
    <row r="322" spans="1:18">
      <c r="A322" s="633" t="s">
        <v>308</v>
      </c>
      <c r="B322" s="633" t="s">
        <v>8</v>
      </c>
      <c r="C322" s="763">
        <v>200631</v>
      </c>
      <c r="D322" s="763">
        <v>0</v>
      </c>
      <c r="E322" s="763">
        <v>200631</v>
      </c>
      <c r="F322" s="763">
        <v>667791</v>
      </c>
      <c r="G322" s="763">
        <v>0</v>
      </c>
      <c r="H322" s="763">
        <v>667791</v>
      </c>
      <c r="I322" s="763">
        <v>4447</v>
      </c>
      <c r="J322" s="763">
        <v>0</v>
      </c>
      <c r="K322" s="763">
        <v>4447</v>
      </c>
      <c r="L322" s="763">
        <v>216010</v>
      </c>
      <c r="M322" s="763">
        <v>0</v>
      </c>
      <c r="N322" s="763">
        <v>0</v>
      </c>
      <c r="O322" s="763">
        <v>0</v>
      </c>
      <c r="P322" s="763">
        <v>1088879</v>
      </c>
      <c r="Q322" s="763">
        <v>1088879</v>
      </c>
      <c r="R322" s="763">
        <v>1088879</v>
      </c>
    </row>
    <row r="323" spans="1:18">
      <c r="A323" s="633" t="s">
        <v>308</v>
      </c>
      <c r="B323" s="633" t="s">
        <v>9</v>
      </c>
      <c r="C323" s="763">
        <v>200631</v>
      </c>
      <c r="D323" s="763">
        <v>0</v>
      </c>
      <c r="E323" s="763">
        <v>200631</v>
      </c>
      <c r="F323" s="763">
        <v>668145</v>
      </c>
      <c r="G323" s="763">
        <v>0</v>
      </c>
      <c r="H323" s="763">
        <v>668145</v>
      </c>
      <c r="I323" s="763">
        <v>4447</v>
      </c>
      <c r="J323" s="763">
        <v>0</v>
      </c>
      <c r="K323" s="763">
        <v>4447</v>
      </c>
      <c r="L323" s="763">
        <v>216010</v>
      </c>
      <c r="M323" s="763">
        <v>0</v>
      </c>
      <c r="N323" s="763">
        <v>0</v>
      </c>
      <c r="O323" s="763">
        <v>0</v>
      </c>
      <c r="P323" s="763">
        <v>1089233</v>
      </c>
      <c r="Q323" s="763">
        <v>1089233</v>
      </c>
      <c r="R323" s="763">
        <v>1089233</v>
      </c>
    </row>
    <row r="324" spans="1:18">
      <c r="A324" s="633" t="s">
        <v>308</v>
      </c>
      <c r="B324" s="633" t="s">
        <v>10</v>
      </c>
      <c r="C324" s="763">
        <v>200631</v>
      </c>
      <c r="D324" s="763">
        <v>0</v>
      </c>
      <c r="E324" s="763">
        <v>200631</v>
      </c>
      <c r="F324" s="763">
        <v>668500</v>
      </c>
      <c r="G324" s="763">
        <v>0</v>
      </c>
      <c r="H324" s="763">
        <v>668500</v>
      </c>
      <c r="I324" s="763">
        <v>4447</v>
      </c>
      <c r="J324" s="763">
        <v>0</v>
      </c>
      <c r="K324" s="763">
        <v>4447</v>
      </c>
      <c r="L324" s="763">
        <v>216010</v>
      </c>
      <c r="M324" s="763">
        <v>0</v>
      </c>
      <c r="N324" s="763">
        <v>0</v>
      </c>
      <c r="O324" s="763">
        <v>0</v>
      </c>
      <c r="P324" s="763">
        <v>1089588</v>
      </c>
      <c r="Q324" s="763">
        <v>1089588</v>
      </c>
      <c r="R324" s="763">
        <v>1089588</v>
      </c>
    </row>
    <row r="325" spans="1:18">
      <c r="A325" s="633" t="s">
        <v>308</v>
      </c>
      <c r="B325" s="633" t="s">
        <v>11</v>
      </c>
      <c r="C325" s="763">
        <v>200631</v>
      </c>
      <c r="D325" s="763">
        <v>0</v>
      </c>
      <c r="E325" s="763">
        <v>200631</v>
      </c>
      <c r="F325" s="763">
        <v>668855</v>
      </c>
      <c r="G325" s="763">
        <v>0</v>
      </c>
      <c r="H325" s="763">
        <v>668855</v>
      </c>
      <c r="I325" s="763">
        <v>4447</v>
      </c>
      <c r="J325" s="763">
        <v>0</v>
      </c>
      <c r="K325" s="763">
        <v>4447</v>
      </c>
      <c r="L325" s="763">
        <v>216010</v>
      </c>
      <c r="M325" s="763">
        <v>0</v>
      </c>
      <c r="N325" s="763">
        <v>0</v>
      </c>
      <c r="O325" s="763">
        <v>0</v>
      </c>
      <c r="P325" s="763">
        <v>1089943</v>
      </c>
      <c r="Q325" s="763">
        <v>1089943</v>
      </c>
      <c r="R325" s="763">
        <v>1089943</v>
      </c>
    </row>
    <row r="326" spans="1:18">
      <c r="A326" s="633" t="s">
        <v>308</v>
      </c>
      <c r="B326" s="633" t="s">
        <v>12</v>
      </c>
      <c r="C326" s="763">
        <v>200631</v>
      </c>
      <c r="D326" s="763">
        <v>0</v>
      </c>
      <c r="E326" s="763">
        <v>200631</v>
      </c>
      <c r="F326" s="763">
        <v>669210</v>
      </c>
      <c r="G326" s="763">
        <v>0</v>
      </c>
      <c r="H326" s="763">
        <v>669210</v>
      </c>
      <c r="I326" s="763">
        <v>4447</v>
      </c>
      <c r="J326" s="763">
        <v>0</v>
      </c>
      <c r="K326" s="763">
        <v>4447</v>
      </c>
      <c r="L326" s="763">
        <v>216010</v>
      </c>
      <c r="M326" s="763">
        <v>0</v>
      </c>
      <c r="N326" s="763">
        <v>0</v>
      </c>
      <c r="O326" s="763">
        <v>0</v>
      </c>
      <c r="P326" s="763">
        <v>1090298</v>
      </c>
      <c r="Q326" s="763">
        <v>1090298</v>
      </c>
      <c r="R326" s="763">
        <v>1090298</v>
      </c>
    </row>
    <row r="327" spans="1:18">
      <c r="A327" s="633" t="s">
        <v>308</v>
      </c>
      <c r="B327" s="633" t="s">
        <v>13</v>
      </c>
      <c r="C327" s="763">
        <v>200631</v>
      </c>
      <c r="D327" s="763">
        <v>0</v>
      </c>
      <c r="E327" s="763">
        <v>200631</v>
      </c>
      <c r="F327" s="763">
        <v>669566</v>
      </c>
      <c r="G327" s="763">
        <v>0</v>
      </c>
      <c r="H327" s="763">
        <v>669566</v>
      </c>
      <c r="I327" s="763">
        <v>4447</v>
      </c>
      <c r="J327" s="763">
        <v>0</v>
      </c>
      <c r="K327" s="763">
        <v>4447</v>
      </c>
      <c r="L327" s="763">
        <v>216010</v>
      </c>
      <c r="M327" s="763">
        <v>0</v>
      </c>
      <c r="N327" s="763">
        <v>0</v>
      </c>
      <c r="O327" s="763">
        <v>0</v>
      </c>
      <c r="P327" s="763">
        <v>1090654</v>
      </c>
      <c r="Q327" s="763">
        <v>1090654</v>
      </c>
      <c r="R327" s="763">
        <v>1090654</v>
      </c>
    </row>
    <row r="328" spans="1:18">
      <c r="A328" s="633" t="s">
        <v>308</v>
      </c>
      <c r="B328" s="633" t="s">
        <v>14</v>
      </c>
      <c r="C328" s="763">
        <v>200631</v>
      </c>
      <c r="D328" s="763">
        <v>0</v>
      </c>
      <c r="E328" s="763">
        <v>200631</v>
      </c>
      <c r="F328" s="763">
        <v>669923</v>
      </c>
      <c r="G328" s="763">
        <v>0</v>
      </c>
      <c r="H328" s="763">
        <v>669923</v>
      </c>
      <c r="I328" s="763">
        <v>4447</v>
      </c>
      <c r="J328" s="763">
        <v>0</v>
      </c>
      <c r="K328" s="763">
        <v>4447</v>
      </c>
      <c r="L328" s="763">
        <v>216010</v>
      </c>
      <c r="M328" s="763">
        <v>0</v>
      </c>
      <c r="N328" s="763">
        <v>0</v>
      </c>
      <c r="O328" s="763">
        <v>0</v>
      </c>
      <c r="P328" s="763">
        <v>1091011</v>
      </c>
      <c r="Q328" s="763">
        <v>1091011</v>
      </c>
      <c r="R328" s="763">
        <v>1091011</v>
      </c>
    </row>
    <row r="329" spans="1:18">
      <c r="A329" s="633" t="s">
        <v>308</v>
      </c>
      <c r="B329" s="633" t="s">
        <v>15</v>
      </c>
      <c r="C329" s="763">
        <v>200631</v>
      </c>
      <c r="D329" s="763">
        <v>0</v>
      </c>
      <c r="E329" s="763">
        <v>200631</v>
      </c>
      <c r="F329" s="763">
        <v>670280</v>
      </c>
      <c r="G329" s="763">
        <v>0</v>
      </c>
      <c r="H329" s="763">
        <v>670280</v>
      </c>
      <c r="I329" s="763">
        <v>4447</v>
      </c>
      <c r="J329" s="763">
        <v>0</v>
      </c>
      <c r="K329" s="763">
        <v>4447</v>
      </c>
      <c r="L329" s="763">
        <v>216010</v>
      </c>
      <c r="M329" s="763">
        <v>0</v>
      </c>
      <c r="N329" s="763">
        <v>0</v>
      </c>
      <c r="O329" s="763">
        <v>0</v>
      </c>
      <c r="P329" s="763">
        <v>1091368</v>
      </c>
      <c r="Q329" s="763">
        <v>1091368</v>
      </c>
      <c r="R329" s="763">
        <v>1091368</v>
      </c>
    </row>
    <row r="330" spans="1:18">
      <c r="A330" s="633" t="s">
        <v>308</v>
      </c>
      <c r="B330" s="633" t="s">
        <v>16</v>
      </c>
      <c r="C330" s="763">
        <v>200631</v>
      </c>
      <c r="D330" s="763">
        <v>0</v>
      </c>
      <c r="E330" s="763">
        <v>200631</v>
      </c>
      <c r="F330" s="763">
        <v>670638</v>
      </c>
      <c r="G330" s="763">
        <v>0</v>
      </c>
      <c r="H330" s="763">
        <v>670638</v>
      </c>
      <c r="I330" s="763">
        <v>4447</v>
      </c>
      <c r="J330" s="763">
        <v>0</v>
      </c>
      <c r="K330" s="763">
        <v>4447</v>
      </c>
      <c r="L330" s="763">
        <v>216010</v>
      </c>
      <c r="M330" s="763">
        <v>0</v>
      </c>
      <c r="N330" s="763">
        <v>0</v>
      </c>
      <c r="O330" s="763">
        <v>0</v>
      </c>
      <c r="P330" s="763">
        <v>1091726</v>
      </c>
      <c r="Q330" s="763">
        <v>1091726</v>
      </c>
      <c r="R330" s="763">
        <v>1091726</v>
      </c>
    </row>
    <row r="331" spans="1:18">
      <c r="A331" s="633" t="s">
        <v>308</v>
      </c>
      <c r="B331" s="633" t="s">
        <v>17</v>
      </c>
      <c r="C331" s="763">
        <v>200631</v>
      </c>
      <c r="D331" s="763">
        <v>0</v>
      </c>
      <c r="E331" s="763">
        <v>200631</v>
      </c>
      <c r="F331" s="763">
        <v>670997</v>
      </c>
      <c r="G331" s="763">
        <v>0</v>
      </c>
      <c r="H331" s="763">
        <v>670997</v>
      </c>
      <c r="I331" s="763">
        <v>4447</v>
      </c>
      <c r="J331" s="763">
        <v>0</v>
      </c>
      <c r="K331" s="763">
        <v>4447</v>
      </c>
      <c r="L331" s="763">
        <v>216010</v>
      </c>
      <c r="M331" s="763">
        <v>0</v>
      </c>
      <c r="N331" s="763">
        <v>0</v>
      </c>
      <c r="O331" s="763">
        <v>0</v>
      </c>
      <c r="P331" s="763">
        <v>1092085</v>
      </c>
      <c r="Q331" s="763">
        <v>1092085</v>
      </c>
      <c r="R331" s="763">
        <v>1092085</v>
      </c>
    </row>
    <row r="332" spans="1:18">
      <c r="A332" s="633" t="s">
        <v>308</v>
      </c>
      <c r="B332" s="586" t="s">
        <v>184</v>
      </c>
      <c r="C332" s="763">
        <v>2407572</v>
      </c>
      <c r="D332" s="763">
        <v>0</v>
      </c>
      <c r="E332" s="763">
        <v>2407572</v>
      </c>
      <c r="F332" s="763">
        <v>8028429</v>
      </c>
      <c r="G332" s="763">
        <v>0</v>
      </c>
      <c r="H332" s="763">
        <v>8028429</v>
      </c>
      <c r="I332" s="763">
        <v>53364</v>
      </c>
      <c r="J332" s="763">
        <v>0</v>
      </c>
      <c r="K332" s="763">
        <v>53364</v>
      </c>
      <c r="L332" s="763">
        <v>2592120</v>
      </c>
      <c r="M332" s="763">
        <v>0</v>
      </c>
      <c r="N332" s="763">
        <v>0</v>
      </c>
      <c r="O332" s="763">
        <v>0</v>
      </c>
      <c r="P332" s="763">
        <v>13081485</v>
      </c>
      <c r="Q332" s="763">
        <v>13081485</v>
      </c>
      <c r="R332" s="763">
        <v>13081485</v>
      </c>
    </row>
    <row r="333" spans="1:18">
      <c r="A333" s="633" t="s">
        <v>307</v>
      </c>
      <c r="B333" s="633" t="s">
        <v>6</v>
      </c>
      <c r="C333" s="763">
        <v>200631</v>
      </c>
      <c r="D333" s="763">
        <v>0</v>
      </c>
      <c r="E333" s="763">
        <v>200631</v>
      </c>
      <c r="F333" s="763">
        <v>671356</v>
      </c>
      <c r="G333" s="763">
        <v>0</v>
      </c>
      <c r="H333" s="763">
        <v>671356</v>
      </c>
      <c r="I333" s="763">
        <v>4447</v>
      </c>
      <c r="J333" s="763">
        <v>0</v>
      </c>
      <c r="K333" s="763">
        <v>4447</v>
      </c>
      <c r="L333" s="763">
        <v>216010</v>
      </c>
      <c r="M333" s="763">
        <v>0</v>
      </c>
      <c r="N333" s="763">
        <v>0</v>
      </c>
      <c r="O333" s="763">
        <v>0</v>
      </c>
      <c r="P333" s="763">
        <v>1092444</v>
      </c>
      <c r="Q333" s="763">
        <v>1092444</v>
      </c>
      <c r="R333" s="763">
        <v>1092444</v>
      </c>
    </row>
    <row r="334" spans="1:18">
      <c r="A334" s="633" t="s">
        <v>307</v>
      </c>
      <c r="B334" s="633" t="s">
        <v>7</v>
      </c>
      <c r="C334" s="763">
        <v>200631</v>
      </c>
      <c r="D334" s="763">
        <v>0</v>
      </c>
      <c r="E334" s="763">
        <v>200631</v>
      </c>
      <c r="F334" s="763">
        <v>671716</v>
      </c>
      <c r="G334" s="763">
        <v>0</v>
      </c>
      <c r="H334" s="763">
        <v>671716</v>
      </c>
      <c r="I334" s="763">
        <v>4447</v>
      </c>
      <c r="J334" s="763">
        <v>0</v>
      </c>
      <c r="K334" s="763">
        <v>4447</v>
      </c>
      <c r="L334" s="763">
        <v>216010</v>
      </c>
      <c r="M334" s="763">
        <v>0</v>
      </c>
      <c r="N334" s="763">
        <v>0</v>
      </c>
      <c r="O334" s="763">
        <v>0</v>
      </c>
      <c r="P334" s="763">
        <v>1092804</v>
      </c>
      <c r="Q334" s="763">
        <v>1092804</v>
      </c>
      <c r="R334" s="763">
        <v>1092804</v>
      </c>
    </row>
    <row r="335" spans="1:18">
      <c r="A335" s="633" t="s">
        <v>307</v>
      </c>
      <c r="B335" s="633" t="s">
        <v>8</v>
      </c>
      <c r="C335" s="763">
        <v>200631</v>
      </c>
      <c r="D335" s="763">
        <v>0</v>
      </c>
      <c r="E335" s="763">
        <v>200631</v>
      </c>
      <c r="F335" s="763">
        <v>672076</v>
      </c>
      <c r="G335" s="763">
        <v>0</v>
      </c>
      <c r="H335" s="763">
        <v>672076</v>
      </c>
      <c r="I335" s="763">
        <v>4447</v>
      </c>
      <c r="J335" s="763">
        <v>0</v>
      </c>
      <c r="K335" s="763">
        <v>4447</v>
      </c>
      <c r="L335" s="763">
        <v>216010</v>
      </c>
      <c r="M335" s="763">
        <v>0</v>
      </c>
      <c r="N335" s="763">
        <v>0</v>
      </c>
      <c r="O335" s="763">
        <v>0</v>
      </c>
      <c r="P335" s="763">
        <v>1093164</v>
      </c>
      <c r="Q335" s="763">
        <v>1093164</v>
      </c>
      <c r="R335" s="763">
        <v>1093164</v>
      </c>
    </row>
    <row r="336" spans="1:18">
      <c r="A336" s="633" t="s">
        <v>307</v>
      </c>
      <c r="B336" s="633" t="s">
        <v>9</v>
      </c>
      <c r="C336" s="763">
        <v>200631</v>
      </c>
      <c r="D336" s="763">
        <v>0</v>
      </c>
      <c r="E336" s="763">
        <v>200631</v>
      </c>
      <c r="F336" s="763">
        <v>672437</v>
      </c>
      <c r="G336" s="763">
        <v>0</v>
      </c>
      <c r="H336" s="763">
        <v>672437</v>
      </c>
      <c r="I336" s="763">
        <v>4447</v>
      </c>
      <c r="J336" s="763">
        <v>0</v>
      </c>
      <c r="K336" s="763">
        <v>4447</v>
      </c>
      <c r="L336" s="763">
        <v>216010</v>
      </c>
      <c r="M336" s="763">
        <v>0</v>
      </c>
      <c r="N336" s="763">
        <v>0</v>
      </c>
      <c r="O336" s="763">
        <v>0</v>
      </c>
      <c r="P336" s="763">
        <v>1093525</v>
      </c>
      <c r="Q336" s="763">
        <v>1093525</v>
      </c>
      <c r="R336" s="763">
        <v>1093525</v>
      </c>
    </row>
    <row r="337" spans="1:18">
      <c r="A337" s="633" t="s">
        <v>307</v>
      </c>
      <c r="B337" s="633" t="s">
        <v>10</v>
      </c>
      <c r="C337" s="763">
        <v>200631</v>
      </c>
      <c r="D337" s="763">
        <v>0</v>
      </c>
      <c r="E337" s="763">
        <v>200631</v>
      </c>
      <c r="F337" s="763">
        <v>672798</v>
      </c>
      <c r="G337" s="763">
        <v>0</v>
      </c>
      <c r="H337" s="763">
        <v>672798</v>
      </c>
      <c r="I337" s="763">
        <v>4447</v>
      </c>
      <c r="J337" s="763">
        <v>0</v>
      </c>
      <c r="K337" s="763">
        <v>4447</v>
      </c>
      <c r="L337" s="763">
        <v>216010</v>
      </c>
      <c r="M337" s="763">
        <v>0</v>
      </c>
      <c r="N337" s="763">
        <v>0</v>
      </c>
      <c r="O337" s="763">
        <v>0</v>
      </c>
      <c r="P337" s="763">
        <v>1093886</v>
      </c>
      <c r="Q337" s="763">
        <v>1093886</v>
      </c>
      <c r="R337" s="763">
        <v>1093886</v>
      </c>
    </row>
    <row r="338" spans="1:18">
      <c r="A338" s="633" t="s">
        <v>307</v>
      </c>
      <c r="B338" s="633" t="s">
        <v>11</v>
      </c>
      <c r="C338" s="763">
        <v>200631</v>
      </c>
      <c r="D338" s="763">
        <v>0</v>
      </c>
      <c r="E338" s="763">
        <v>200631</v>
      </c>
      <c r="F338" s="763">
        <v>673160</v>
      </c>
      <c r="G338" s="763">
        <v>0</v>
      </c>
      <c r="H338" s="763">
        <v>673160</v>
      </c>
      <c r="I338" s="763">
        <v>4447</v>
      </c>
      <c r="J338" s="763">
        <v>0</v>
      </c>
      <c r="K338" s="763">
        <v>4447</v>
      </c>
      <c r="L338" s="763">
        <v>216010</v>
      </c>
      <c r="M338" s="763">
        <v>0</v>
      </c>
      <c r="N338" s="763">
        <v>0</v>
      </c>
      <c r="O338" s="763">
        <v>0</v>
      </c>
      <c r="P338" s="763">
        <v>1094248</v>
      </c>
      <c r="Q338" s="763">
        <v>1094248</v>
      </c>
      <c r="R338" s="763">
        <v>1094248</v>
      </c>
    </row>
    <row r="339" spans="1:18">
      <c r="A339" s="633" t="s">
        <v>307</v>
      </c>
      <c r="B339" s="633" t="s">
        <v>12</v>
      </c>
      <c r="C339" s="763">
        <v>200631</v>
      </c>
      <c r="D339" s="763">
        <v>0</v>
      </c>
      <c r="E339" s="763">
        <v>200631</v>
      </c>
      <c r="F339" s="763">
        <v>673523</v>
      </c>
      <c r="G339" s="763">
        <v>0</v>
      </c>
      <c r="H339" s="763">
        <v>673523</v>
      </c>
      <c r="I339" s="763">
        <v>4447</v>
      </c>
      <c r="J339" s="763">
        <v>0</v>
      </c>
      <c r="K339" s="763">
        <v>4447</v>
      </c>
      <c r="L339" s="763">
        <v>216010</v>
      </c>
      <c r="M339" s="763">
        <v>0</v>
      </c>
      <c r="N339" s="763">
        <v>0</v>
      </c>
      <c r="O339" s="763">
        <v>0</v>
      </c>
      <c r="P339" s="763">
        <v>1094611</v>
      </c>
      <c r="Q339" s="763">
        <v>1094611</v>
      </c>
      <c r="R339" s="763">
        <v>1094611</v>
      </c>
    </row>
    <row r="340" spans="1:18">
      <c r="A340" s="633" t="s">
        <v>307</v>
      </c>
      <c r="B340" s="633" t="s">
        <v>13</v>
      </c>
      <c r="C340" s="763">
        <v>200631</v>
      </c>
      <c r="D340" s="763">
        <v>0</v>
      </c>
      <c r="E340" s="763">
        <v>200631</v>
      </c>
      <c r="F340" s="763">
        <v>673887</v>
      </c>
      <c r="G340" s="763">
        <v>0</v>
      </c>
      <c r="H340" s="763">
        <v>673887</v>
      </c>
      <c r="I340" s="763">
        <v>4447</v>
      </c>
      <c r="J340" s="763">
        <v>0</v>
      </c>
      <c r="K340" s="763">
        <v>4447</v>
      </c>
      <c r="L340" s="763">
        <v>216010</v>
      </c>
      <c r="M340" s="763">
        <v>0</v>
      </c>
      <c r="N340" s="763">
        <v>0</v>
      </c>
      <c r="O340" s="763">
        <v>0</v>
      </c>
      <c r="P340" s="763">
        <v>1094975</v>
      </c>
      <c r="Q340" s="763">
        <v>1094975</v>
      </c>
      <c r="R340" s="763">
        <v>1094975</v>
      </c>
    </row>
    <row r="341" spans="1:18">
      <c r="A341" s="633" t="s">
        <v>307</v>
      </c>
      <c r="B341" s="633" t="s">
        <v>14</v>
      </c>
      <c r="C341" s="763">
        <v>200631</v>
      </c>
      <c r="D341" s="763">
        <v>0</v>
      </c>
      <c r="E341" s="763">
        <v>200631</v>
      </c>
      <c r="F341" s="763">
        <v>674250</v>
      </c>
      <c r="G341" s="763">
        <v>0</v>
      </c>
      <c r="H341" s="763">
        <v>674250</v>
      </c>
      <c r="I341" s="763">
        <v>4447</v>
      </c>
      <c r="J341" s="763">
        <v>0</v>
      </c>
      <c r="K341" s="763">
        <v>4447</v>
      </c>
      <c r="L341" s="763">
        <v>216010</v>
      </c>
      <c r="M341" s="763">
        <v>0</v>
      </c>
      <c r="N341" s="763">
        <v>0</v>
      </c>
      <c r="O341" s="763">
        <v>0</v>
      </c>
      <c r="P341" s="763">
        <v>1095338</v>
      </c>
      <c r="Q341" s="763">
        <v>1095338</v>
      </c>
      <c r="R341" s="763">
        <v>1095338</v>
      </c>
    </row>
    <row r="342" spans="1:18">
      <c r="A342" s="633" t="s">
        <v>307</v>
      </c>
      <c r="B342" s="633" t="s">
        <v>15</v>
      </c>
      <c r="C342" s="763">
        <v>200631</v>
      </c>
      <c r="D342" s="763">
        <v>0</v>
      </c>
      <c r="E342" s="763">
        <v>200631</v>
      </c>
      <c r="F342" s="763">
        <v>674615</v>
      </c>
      <c r="G342" s="763">
        <v>0</v>
      </c>
      <c r="H342" s="763">
        <v>674615</v>
      </c>
      <c r="I342" s="763">
        <v>4447</v>
      </c>
      <c r="J342" s="763">
        <v>0</v>
      </c>
      <c r="K342" s="763">
        <v>4447</v>
      </c>
      <c r="L342" s="763">
        <v>216010</v>
      </c>
      <c r="M342" s="763">
        <v>0</v>
      </c>
      <c r="N342" s="763">
        <v>0</v>
      </c>
      <c r="O342" s="763">
        <v>0</v>
      </c>
      <c r="P342" s="763">
        <v>1095703</v>
      </c>
      <c r="Q342" s="763">
        <v>1095703</v>
      </c>
      <c r="R342" s="763">
        <v>1095703</v>
      </c>
    </row>
    <row r="343" spans="1:18">
      <c r="A343" s="633" t="s">
        <v>307</v>
      </c>
      <c r="B343" s="633" t="s">
        <v>16</v>
      </c>
      <c r="C343" s="763">
        <v>200631</v>
      </c>
      <c r="D343" s="763">
        <v>0</v>
      </c>
      <c r="E343" s="763">
        <v>200631</v>
      </c>
      <c r="F343" s="763">
        <v>674980</v>
      </c>
      <c r="G343" s="763">
        <v>0</v>
      </c>
      <c r="H343" s="763">
        <v>674980</v>
      </c>
      <c r="I343" s="763">
        <v>4447</v>
      </c>
      <c r="J343" s="763">
        <v>0</v>
      </c>
      <c r="K343" s="763">
        <v>4447</v>
      </c>
      <c r="L343" s="763">
        <v>216010</v>
      </c>
      <c r="M343" s="763">
        <v>0</v>
      </c>
      <c r="N343" s="763">
        <v>0</v>
      </c>
      <c r="O343" s="763">
        <v>0</v>
      </c>
      <c r="P343" s="763">
        <v>1096068</v>
      </c>
      <c r="Q343" s="763">
        <v>1096068</v>
      </c>
      <c r="R343" s="763">
        <v>1096068</v>
      </c>
    </row>
    <row r="344" spans="1:18">
      <c r="A344" s="633" t="s">
        <v>307</v>
      </c>
      <c r="B344" s="633" t="s">
        <v>17</v>
      </c>
      <c r="C344" s="763">
        <v>200631</v>
      </c>
      <c r="D344" s="763">
        <v>0</v>
      </c>
      <c r="E344" s="763">
        <v>200631</v>
      </c>
      <c r="F344" s="763">
        <v>675346</v>
      </c>
      <c r="G344" s="763">
        <v>0</v>
      </c>
      <c r="H344" s="763">
        <v>675346</v>
      </c>
      <c r="I344" s="763">
        <v>4447</v>
      </c>
      <c r="J344" s="763">
        <v>0</v>
      </c>
      <c r="K344" s="763">
        <v>4447</v>
      </c>
      <c r="L344" s="763">
        <v>216010</v>
      </c>
      <c r="M344" s="763">
        <v>0</v>
      </c>
      <c r="N344" s="763">
        <v>0</v>
      </c>
      <c r="O344" s="763">
        <v>0</v>
      </c>
      <c r="P344" s="763">
        <v>1096434</v>
      </c>
      <c r="Q344" s="763">
        <v>1096434</v>
      </c>
      <c r="R344" s="763">
        <v>1096434</v>
      </c>
    </row>
    <row r="345" spans="1:18">
      <c r="A345" s="633" t="s">
        <v>307</v>
      </c>
      <c r="B345" s="586" t="s">
        <v>184</v>
      </c>
      <c r="C345" s="763">
        <v>2407572</v>
      </c>
      <c r="D345" s="763">
        <v>0</v>
      </c>
      <c r="E345" s="763">
        <v>2407572</v>
      </c>
      <c r="F345" s="763">
        <v>8080144</v>
      </c>
      <c r="G345" s="763">
        <v>0</v>
      </c>
      <c r="H345" s="763">
        <v>8080144</v>
      </c>
      <c r="I345" s="763">
        <v>53364</v>
      </c>
      <c r="J345" s="763">
        <v>0</v>
      </c>
      <c r="K345" s="763">
        <v>53364</v>
      </c>
      <c r="L345" s="763">
        <v>2592120</v>
      </c>
      <c r="M345" s="763">
        <v>0</v>
      </c>
      <c r="N345" s="763">
        <v>0</v>
      </c>
      <c r="O345" s="763">
        <v>0</v>
      </c>
      <c r="P345" s="763">
        <v>13133200</v>
      </c>
      <c r="Q345" s="763">
        <v>13133200</v>
      </c>
      <c r="R345" s="763">
        <v>13133200</v>
      </c>
    </row>
  </sheetData>
  <mergeCells count="1">
    <mergeCell ref="E1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 tint="0.39997558519241921"/>
  </sheetPr>
  <dimension ref="A1:P295"/>
  <sheetViews>
    <sheetView tabSelected="1" zoomScaleNormal="100" workbookViewId="0">
      <pane ySplit="6" topLeftCell="A7" activePane="bottomLeft" state="frozen"/>
      <selection activeCell="C305" sqref="C305"/>
      <selection pane="bottomLeft" activeCell="F1" sqref="F1:H3"/>
    </sheetView>
  </sheetViews>
  <sheetFormatPr defaultRowHeight="15"/>
  <cols>
    <col min="1" max="1" width="14.28515625" style="647" customWidth="1"/>
    <col min="2" max="10" width="16.42578125" style="647" customWidth="1"/>
    <col min="11" max="12" width="16.7109375" style="647" customWidth="1"/>
    <col min="13" max="13" width="14" style="647" customWidth="1"/>
    <col min="14" max="14" width="16.7109375" style="647" customWidth="1"/>
    <col min="15" max="16" width="14" style="647" customWidth="1"/>
    <col min="17" max="16384" width="9.140625" style="647"/>
  </cols>
  <sheetData>
    <row r="1" spans="1:14" ht="15" customHeight="1">
      <c r="A1" s="646" t="s">
        <v>22</v>
      </c>
      <c r="B1" s="755" t="s">
        <v>165</v>
      </c>
      <c r="D1" s="648" t="s">
        <v>337</v>
      </c>
      <c r="F1" s="768" t="s">
        <v>375</v>
      </c>
      <c r="G1" s="768"/>
      <c r="H1" s="768"/>
    </row>
    <row r="2" spans="1:14">
      <c r="A2" s="646" t="s">
        <v>204</v>
      </c>
      <c r="B2" s="755" t="s">
        <v>206</v>
      </c>
      <c r="F2" s="768"/>
      <c r="G2" s="768"/>
      <c r="H2" s="768"/>
    </row>
    <row r="3" spans="1:14">
      <c r="A3" s="646" t="s">
        <v>333</v>
      </c>
      <c r="B3" s="755" t="s">
        <v>82</v>
      </c>
      <c r="F3" s="768"/>
      <c r="G3" s="768"/>
      <c r="H3" s="768"/>
    </row>
    <row r="5" spans="1:14" s="676" customFormat="1">
      <c r="D5" s="677" t="s">
        <v>26</v>
      </c>
      <c r="E5" s="676" t="s">
        <v>1</v>
      </c>
      <c r="F5" s="676" t="s">
        <v>2</v>
      </c>
      <c r="G5" s="676" t="s">
        <v>174</v>
      </c>
      <c r="H5" s="676" t="s">
        <v>34</v>
      </c>
    </row>
    <row r="6" spans="1:14" s="676" customFormat="1">
      <c r="D6" s="676" t="s">
        <v>167</v>
      </c>
      <c r="E6" s="676" t="s">
        <v>167</v>
      </c>
      <c r="F6" s="676" t="s">
        <v>167</v>
      </c>
      <c r="G6" s="676" t="s">
        <v>167</v>
      </c>
      <c r="H6" s="676" t="s">
        <v>167</v>
      </c>
    </row>
    <row r="7" spans="1:14" s="676" customFormat="1">
      <c r="A7" s="679" t="s">
        <v>36</v>
      </c>
      <c r="B7" s="679" t="s">
        <v>184</v>
      </c>
      <c r="C7" s="755" t="s">
        <v>33</v>
      </c>
      <c r="D7" s="756">
        <v>4790038328</v>
      </c>
      <c r="E7" s="756">
        <v>3379449162</v>
      </c>
      <c r="F7" s="756">
        <v>1924748884</v>
      </c>
      <c r="G7" s="756">
        <v>18100296</v>
      </c>
      <c r="H7" s="756">
        <v>10112336670</v>
      </c>
      <c r="N7" s="746" t="s">
        <v>363</v>
      </c>
    </row>
    <row r="8" spans="1:14" s="676" customFormat="1">
      <c r="A8" s="679" t="s">
        <v>37</v>
      </c>
      <c r="B8" s="679" t="s">
        <v>184</v>
      </c>
      <c r="C8" s="755" t="s">
        <v>33</v>
      </c>
      <c r="D8" s="756">
        <v>4716345401</v>
      </c>
      <c r="E8" s="756">
        <v>3417486388</v>
      </c>
      <c r="F8" s="756">
        <v>2018206168</v>
      </c>
      <c r="G8" s="756">
        <v>21014924</v>
      </c>
      <c r="H8" s="756">
        <v>10173052881</v>
      </c>
      <c r="I8" s="744"/>
      <c r="J8" s="744"/>
      <c r="K8" s="744"/>
      <c r="L8" s="744"/>
      <c r="M8" s="745"/>
      <c r="N8" s="746" t="s">
        <v>362</v>
      </c>
    </row>
    <row r="9" spans="1:14" s="676" customFormat="1">
      <c r="A9" s="679" t="s">
        <v>38</v>
      </c>
      <c r="B9" s="679" t="s">
        <v>184</v>
      </c>
      <c r="C9" s="755" t="s">
        <v>33</v>
      </c>
      <c r="D9" s="756">
        <v>5143797770</v>
      </c>
      <c r="E9" s="756">
        <v>3552935005</v>
      </c>
      <c r="F9" s="756">
        <v>2053667808</v>
      </c>
      <c r="G9" s="756">
        <v>21464603</v>
      </c>
      <c r="H9" s="756">
        <v>10771865186</v>
      </c>
      <c r="I9" s="744">
        <v>5143802124</v>
      </c>
      <c r="J9" s="744">
        <v>3552930651</v>
      </c>
      <c r="K9" s="744">
        <v>2053667808</v>
      </c>
      <c r="L9" s="744">
        <v>21464603</v>
      </c>
      <c r="M9" s="745">
        <f>H9-SUM(I9:L9)</f>
        <v>0</v>
      </c>
      <c r="N9" s="746" t="s">
        <v>361</v>
      </c>
    </row>
    <row r="10" spans="1:14" s="676" customFormat="1">
      <c r="A10" s="679" t="s">
        <v>39</v>
      </c>
      <c r="B10" s="679" t="s">
        <v>184</v>
      </c>
      <c r="C10" s="755" t="s">
        <v>33</v>
      </c>
      <c r="D10" s="756">
        <v>5101099933</v>
      </c>
      <c r="E10" s="756">
        <v>3614253895</v>
      </c>
      <c r="F10" s="756">
        <v>2146956026</v>
      </c>
      <c r="G10" s="756">
        <v>22478684</v>
      </c>
      <c r="H10" s="756">
        <v>10884788538</v>
      </c>
      <c r="I10" s="744">
        <v>5101099318</v>
      </c>
      <c r="J10" s="744">
        <v>3614254510</v>
      </c>
      <c r="K10" s="744">
        <v>2146956026</v>
      </c>
      <c r="L10" s="744">
        <v>22478684</v>
      </c>
      <c r="M10" s="745">
        <f>H10-SUM(I10:L10)</f>
        <v>0</v>
      </c>
      <c r="N10" s="746" t="s">
        <v>360</v>
      </c>
    </row>
    <row r="11" spans="1:14" s="676" customFormat="1">
      <c r="A11" s="679" t="s">
        <v>40</v>
      </c>
      <c r="B11" s="679" t="s">
        <v>184</v>
      </c>
      <c r="C11" s="755" t="s">
        <v>33</v>
      </c>
      <c r="D11" s="756">
        <v>5215331986</v>
      </c>
      <c r="E11" s="756">
        <v>3695470839</v>
      </c>
      <c r="F11" s="756">
        <v>2113027338</v>
      </c>
      <c r="G11" s="756">
        <v>22578786</v>
      </c>
      <c r="H11" s="756">
        <v>11046408949</v>
      </c>
      <c r="I11" s="744">
        <v>5215331986</v>
      </c>
      <c r="J11" s="744">
        <v>3695470839</v>
      </c>
      <c r="K11" s="744">
        <v>2113027338</v>
      </c>
      <c r="L11" s="744">
        <v>22578786</v>
      </c>
      <c r="M11" s="745">
        <f>H11-SUM(I11:L11)</f>
        <v>0</v>
      </c>
      <c r="N11" s="746" t="s">
        <v>359</v>
      </c>
    </row>
    <row r="12" spans="1:14" s="676" customFormat="1">
      <c r="A12" s="679" t="s">
        <v>41</v>
      </c>
      <c r="B12" s="679" t="s">
        <v>184</v>
      </c>
      <c r="C12" s="755" t="s">
        <v>33</v>
      </c>
      <c r="D12" s="756">
        <v>5319625876</v>
      </c>
      <c r="E12" s="756">
        <v>3735780453</v>
      </c>
      <c r="F12" s="756">
        <v>2160760488</v>
      </c>
      <c r="G12" s="756">
        <v>22729047</v>
      </c>
      <c r="H12" s="756">
        <v>11238895864</v>
      </c>
      <c r="I12" s="744">
        <v>5319629909</v>
      </c>
      <c r="J12" s="744">
        <v>3735776420</v>
      </c>
      <c r="K12" s="744">
        <v>2160760488</v>
      </c>
      <c r="L12" s="744">
        <v>22729047</v>
      </c>
      <c r="M12" s="745">
        <f>H12-SUM(I12:L12)</f>
        <v>0</v>
      </c>
      <c r="N12" s="746" t="s">
        <v>358</v>
      </c>
    </row>
    <row r="13" spans="1:14">
      <c r="A13" s="650" t="s">
        <v>27</v>
      </c>
      <c r="B13" s="650" t="s">
        <v>6</v>
      </c>
      <c r="C13" s="755" t="s">
        <v>33</v>
      </c>
      <c r="D13" s="756">
        <v>392357567</v>
      </c>
      <c r="E13" s="756">
        <v>248144953</v>
      </c>
      <c r="F13" s="756">
        <v>154825347</v>
      </c>
      <c r="G13" s="756">
        <v>1915815</v>
      </c>
      <c r="H13" s="756">
        <v>797243682</v>
      </c>
    </row>
    <row r="14" spans="1:14">
      <c r="A14" s="650" t="s">
        <v>27</v>
      </c>
      <c r="B14" s="650" t="s">
        <v>7</v>
      </c>
      <c r="C14" s="755" t="s">
        <v>33</v>
      </c>
      <c r="D14" s="756">
        <v>367001804</v>
      </c>
      <c r="E14" s="756">
        <v>265956798</v>
      </c>
      <c r="F14" s="756">
        <v>154900565</v>
      </c>
      <c r="G14" s="756">
        <v>1922632</v>
      </c>
      <c r="H14" s="756">
        <v>789781799</v>
      </c>
    </row>
    <row r="15" spans="1:14">
      <c r="A15" s="650" t="s">
        <v>27</v>
      </c>
      <c r="B15" s="650" t="s">
        <v>8</v>
      </c>
      <c r="C15" s="755" t="s">
        <v>33</v>
      </c>
      <c r="D15" s="756">
        <v>321320738</v>
      </c>
      <c r="E15" s="756">
        <v>271001859</v>
      </c>
      <c r="F15" s="756">
        <v>164142129</v>
      </c>
      <c r="G15" s="756">
        <v>1981977</v>
      </c>
      <c r="H15" s="756">
        <v>758446703</v>
      </c>
    </row>
    <row r="16" spans="1:14">
      <c r="A16" s="650" t="s">
        <v>27</v>
      </c>
      <c r="B16" s="650" t="s">
        <v>9</v>
      </c>
      <c r="C16" s="755" t="s">
        <v>33</v>
      </c>
      <c r="D16" s="756">
        <v>361111035</v>
      </c>
      <c r="E16" s="756">
        <v>301240958</v>
      </c>
      <c r="F16" s="756">
        <v>181075014</v>
      </c>
      <c r="G16" s="756">
        <v>1998410</v>
      </c>
      <c r="H16" s="756">
        <v>845425417</v>
      </c>
    </row>
    <row r="17" spans="1:8">
      <c r="A17" s="650" t="s">
        <v>27</v>
      </c>
      <c r="B17" s="650" t="s">
        <v>10</v>
      </c>
      <c r="C17" s="755" t="s">
        <v>33</v>
      </c>
      <c r="D17" s="756">
        <v>459854735</v>
      </c>
      <c r="E17" s="756">
        <v>359621192</v>
      </c>
      <c r="F17" s="756">
        <v>200267764</v>
      </c>
      <c r="G17" s="756">
        <v>2000090</v>
      </c>
      <c r="H17" s="756">
        <v>1021743781</v>
      </c>
    </row>
    <row r="18" spans="1:8">
      <c r="A18" s="650" t="s">
        <v>27</v>
      </c>
      <c r="B18" s="650" t="s">
        <v>11</v>
      </c>
      <c r="C18" s="755" t="s">
        <v>33</v>
      </c>
      <c r="D18" s="756">
        <v>603729594</v>
      </c>
      <c r="E18" s="756">
        <v>377762783</v>
      </c>
      <c r="F18" s="756">
        <v>199188123</v>
      </c>
      <c r="G18" s="756">
        <v>2000091</v>
      </c>
      <c r="H18" s="756">
        <v>1182680591</v>
      </c>
    </row>
    <row r="19" spans="1:8">
      <c r="A19" s="650" t="s">
        <v>27</v>
      </c>
      <c r="B19" s="650" t="s">
        <v>12</v>
      </c>
      <c r="C19" s="755" t="s">
        <v>33</v>
      </c>
      <c r="D19" s="756">
        <v>635288823</v>
      </c>
      <c r="E19" s="756">
        <v>376732884</v>
      </c>
      <c r="F19" s="756">
        <v>199496641</v>
      </c>
      <c r="G19" s="756">
        <v>2001954</v>
      </c>
      <c r="H19" s="756">
        <v>1213520302</v>
      </c>
    </row>
    <row r="20" spans="1:8">
      <c r="A20" s="650" t="s">
        <v>27</v>
      </c>
      <c r="B20" s="650" t="s">
        <v>13</v>
      </c>
      <c r="C20" s="755" t="s">
        <v>33</v>
      </c>
      <c r="D20" s="756">
        <v>628836916</v>
      </c>
      <c r="E20" s="756">
        <v>405064920</v>
      </c>
      <c r="F20" s="756">
        <v>214426623</v>
      </c>
      <c r="G20" s="756">
        <v>2008853</v>
      </c>
      <c r="H20" s="756">
        <v>1250337312</v>
      </c>
    </row>
    <row r="21" spans="1:8">
      <c r="A21" s="650" t="s">
        <v>27</v>
      </c>
      <c r="B21" s="650" t="s">
        <v>14</v>
      </c>
      <c r="C21" s="755" t="s">
        <v>33</v>
      </c>
      <c r="D21" s="756">
        <v>506530911</v>
      </c>
      <c r="E21" s="756">
        <v>349551920</v>
      </c>
      <c r="F21" s="756">
        <v>183313691</v>
      </c>
      <c r="G21" s="756">
        <v>2008772</v>
      </c>
      <c r="H21" s="756">
        <v>1041405294</v>
      </c>
    </row>
    <row r="22" spans="1:8">
      <c r="A22" s="650" t="s">
        <v>27</v>
      </c>
      <c r="B22" s="650" t="s">
        <v>15</v>
      </c>
      <c r="C22" s="755" t="s">
        <v>33</v>
      </c>
      <c r="D22" s="756">
        <v>391056752</v>
      </c>
      <c r="E22" s="756">
        <v>315120093</v>
      </c>
      <c r="F22" s="756">
        <v>168953489</v>
      </c>
      <c r="G22" s="756">
        <v>2009664</v>
      </c>
      <c r="H22" s="756">
        <v>877139998</v>
      </c>
    </row>
    <row r="23" spans="1:8">
      <c r="A23" s="650" t="s">
        <v>27</v>
      </c>
      <c r="B23" s="650" t="s">
        <v>16</v>
      </c>
      <c r="C23" s="755" t="s">
        <v>33</v>
      </c>
      <c r="D23" s="756">
        <v>339302157</v>
      </c>
      <c r="E23" s="756">
        <v>298166289</v>
      </c>
      <c r="F23" s="756">
        <v>169260307</v>
      </c>
      <c r="G23" s="756">
        <v>2018564</v>
      </c>
      <c r="H23" s="756">
        <v>808747317</v>
      </c>
    </row>
    <row r="24" spans="1:8">
      <c r="A24" s="650" t="s">
        <v>27</v>
      </c>
      <c r="B24" s="650" t="s">
        <v>17</v>
      </c>
      <c r="C24" s="755" t="s">
        <v>33</v>
      </c>
      <c r="D24" s="756">
        <v>419099935</v>
      </c>
      <c r="E24" s="756">
        <v>274699336</v>
      </c>
      <c r="F24" s="756">
        <v>146589581</v>
      </c>
      <c r="G24" s="756">
        <v>2018912</v>
      </c>
      <c r="H24" s="756">
        <v>842407764</v>
      </c>
    </row>
    <row r="25" spans="1:8">
      <c r="A25" s="650" t="s">
        <v>28</v>
      </c>
      <c r="B25" s="650" t="s">
        <v>6</v>
      </c>
      <c r="C25" s="755" t="s">
        <v>33</v>
      </c>
      <c r="D25" s="756">
        <v>431766127</v>
      </c>
      <c r="E25" s="756">
        <v>299899127</v>
      </c>
      <c r="F25" s="756">
        <v>155704503</v>
      </c>
      <c r="G25" s="756">
        <v>2019452</v>
      </c>
      <c r="H25" s="756">
        <v>889389209</v>
      </c>
    </row>
    <row r="26" spans="1:8">
      <c r="A26" s="650" t="s">
        <v>28</v>
      </c>
      <c r="B26" s="650" t="s">
        <v>7</v>
      </c>
      <c r="C26" s="755" t="s">
        <v>33</v>
      </c>
      <c r="D26" s="756">
        <v>413804857</v>
      </c>
      <c r="E26" s="756">
        <v>252316994</v>
      </c>
      <c r="F26" s="756">
        <v>141300820</v>
      </c>
      <c r="G26" s="756">
        <v>2022703</v>
      </c>
      <c r="H26" s="756">
        <v>809445374</v>
      </c>
    </row>
    <row r="27" spans="1:8">
      <c r="A27" s="650" t="s">
        <v>28</v>
      </c>
      <c r="B27" s="650" t="s">
        <v>8</v>
      </c>
      <c r="C27" s="755" t="s">
        <v>33</v>
      </c>
      <c r="D27" s="756">
        <v>345487468</v>
      </c>
      <c r="E27" s="756">
        <v>291102991</v>
      </c>
      <c r="F27" s="756">
        <v>154794571</v>
      </c>
      <c r="G27" s="756">
        <v>2025409</v>
      </c>
      <c r="H27" s="756">
        <v>793410439</v>
      </c>
    </row>
    <row r="28" spans="1:8">
      <c r="A28" s="650" t="s">
        <v>28</v>
      </c>
      <c r="B28" s="650" t="s">
        <v>9</v>
      </c>
      <c r="C28" s="755" t="s">
        <v>33</v>
      </c>
      <c r="D28" s="756">
        <v>343444614</v>
      </c>
      <c r="E28" s="756">
        <v>301049519</v>
      </c>
      <c r="F28" s="756">
        <v>144558984</v>
      </c>
      <c r="G28" s="756">
        <v>1927663</v>
      </c>
      <c r="H28" s="756">
        <v>790980780</v>
      </c>
    </row>
    <row r="29" spans="1:8">
      <c r="A29" s="650" t="s">
        <v>28</v>
      </c>
      <c r="B29" s="650" t="s">
        <v>10</v>
      </c>
      <c r="C29" s="755" t="s">
        <v>33</v>
      </c>
      <c r="D29" s="756">
        <v>445757649</v>
      </c>
      <c r="E29" s="756">
        <v>356913290</v>
      </c>
      <c r="F29" s="756">
        <v>181169762</v>
      </c>
      <c r="G29" s="756">
        <v>2050565</v>
      </c>
      <c r="H29" s="756">
        <v>985891266</v>
      </c>
    </row>
    <row r="30" spans="1:8">
      <c r="A30" s="650" t="s">
        <v>28</v>
      </c>
      <c r="B30" s="650" t="s">
        <v>11</v>
      </c>
      <c r="C30" s="755" t="s">
        <v>33</v>
      </c>
      <c r="D30" s="756">
        <v>560568888</v>
      </c>
      <c r="E30" s="756">
        <v>375289913</v>
      </c>
      <c r="F30" s="756">
        <v>180209560</v>
      </c>
      <c r="G30" s="756">
        <v>2069139</v>
      </c>
      <c r="H30" s="756">
        <v>1118137500</v>
      </c>
    </row>
    <row r="31" spans="1:8">
      <c r="A31" s="650" t="s">
        <v>28</v>
      </c>
      <c r="B31" s="650" t="s">
        <v>12</v>
      </c>
      <c r="C31" s="755" t="s">
        <v>33</v>
      </c>
      <c r="D31" s="756">
        <v>615106204</v>
      </c>
      <c r="E31" s="756">
        <v>386019882</v>
      </c>
      <c r="F31" s="756">
        <v>200801423</v>
      </c>
      <c r="G31" s="756">
        <v>2049583</v>
      </c>
      <c r="H31" s="756">
        <v>1203977092</v>
      </c>
    </row>
    <row r="32" spans="1:8">
      <c r="A32" s="650" t="s">
        <v>28</v>
      </c>
      <c r="B32" s="650" t="s">
        <v>13</v>
      </c>
      <c r="C32" s="755" t="s">
        <v>33</v>
      </c>
      <c r="D32" s="756">
        <v>689895719</v>
      </c>
      <c r="E32" s="756">
        <v>428436917</v>
      </c>
      <c r="F32" s="756">
        <v>197937466</v>
      </c>
      <c r="G32" s="756">
        <v>2051412</v>
      </c>
      <c r="H32" s="756">
        <v>1318321514</v>
      </c>
    </row>
    <row r="33" spans="1:8">
      <c r="A33" s="650" t="s">
        <v>28</v>
      </c>
      <c r="B33" s="650" t="s">
        <v>14</v>
      </c>
      <c r="C33" s="755" t="s">
        <v>33</v>
      </c>
      <c r="D33" s="756">
        <v>505244529</v>
      </c>
      <c r="E33" s="756">
        <v>364163664</v>
      </c>
      <c r="F33" s="756">
        <v>177116242</v>
      </c>
      <c r="G33" s="756">
        <v>2054598</v>
      </c>
      <c r="H33" s="756">
        <v>1048579033</v>
      </c>
    </row>
    <row r="34" spans="1:8">
      <c r="A34" s="650" t="s">
        <v>28</v>
      </c>
      <c r="B34" s="650" t="s">
        <v>15</v>
      </c>
      <c r="C34" s="755" t="s">
        <v>33</v>
      </c>
      <c r="D34" s="756">
        <v>435375323</v>
      </c>
      <c r="E34" s="756">
        <v>334010788</v>
      </c>
      <c r="F34" s="756">
        <v>185119119</v>
      </c>
      <c r="G34" s="756">
        <v>2054020</v>
      </c>
      <c r="H34" s="756">
        <v>956559250</v>
      </c>
    </row>
    <row r="35" spans="1:8">
      <c r="A35" s="650" t="s">
        <v>28</v>
      </c>
      <c r="B35" s="650" t="s">
        <v>16</v>
      </c>
      <c r="C35" s="755" t="s">
        <v>33</v>
      </c>
      <c r="D35" s="756">
        <v>314263455</v>
      </c>
      <c r="E35" s="756">
        <v>299872301</v>
      </c>
      <c r="F35" s="756">
        <v>169083235</v>
      </c>
      <c r="G35" s="756">
        <v>2107012</v>
      </c>
      <c r="H35" s="756">
        <v>785326003</v>
      </c>
    </row>
    <row r="36" spans="1:8">
      <c r="A36" s="650" t="s">
        <v>28</v>
      </c>
      <c r="B36" s="650" t="s">
        <v>17</v>
      </c>
      <c r="C36" s="755" t="s">
        <v>33</v>
      </c>
      <c r="D36" s="756">
        <v>376396198</v>
      </c>
      <c r="E36" s="756">
        <v>281816163</v>
      </c>
      <c r="F36" s="756">
        <v>160593606</v>
      </c>
      <c r="G36" s="756">
        <v>2064893</v>
      </c>
      <c r="H36" s="756">
        <v>820870860</v>
      </c>
    </row>
    <row r="37" spans="1:8">
      <c r="A37" s="650" t="s">
        <v>29</v>
      </c>
      <c r="B37" s="650" t="s">
        <v>6</v>
      </c>
      <c r="C37" s="755" t="s">
        <v>33</v>
      </c>
      <c r="D37" s="756">
        <v>485001408</v>
      </c>
      <c r="E37" s="756">
        <v>306920107</v>
      </c>
      <c r="F37" s="756">
        <v>159454595</v>
      </c>
      <c r="G37" s="756">
        <v>2062592</v>
      </c>
      <c r="H37" s="756">
        <v>953438702</v>
      </c>
    </row>
    <row r="38" spans="1:8">
      <c r="A38" s="650" t="s">
        <v>29</v>
      </c>
      <c r="B38" s="650" t="s">
        <v>7</v>
      </c>
      <c r="C38" s="755" t="s">
        <v>33</v>
      </c>
      <c r="D38" s="756">
        <v>384917727</v>
      </c>
      <c r="E38" s="756">
        <v>273728120</v>
      </c>
      <c r="F38" s="756">
        <v>146352727</v>
      </c>
      <c r="G38" s="756">
        <v>1931423</v>
      </c>
      <c r="H38" s="756">
        <v>806929997</v>
      </c>
    </row>
    <row r="39" spans="1:8">
      <c r="A39" s="650" t="s">
        <v>29</v>
      </c>
      <c r="B39" s="650" t="s">
        <v>8</v>
      </c>
      <c r="C39" s="755" t="s">
        <v>33</v>
      </c>
      <c r="D39" s="756">
        <v>338590041</v>
      </c>
      <c r="E39" s="756">
        <v>283073883</v>
      </c>
      <c r="F39" s="756">
        <v>166962931</v>
      </c>
      <c r="G39" s="756">
        <v>1929067</v>
      </c>
      <c r="H39" s="756">
        <v>790555922</v>
      </c>
    </row>
    <row r="40" spans="1:8">
      <c r="A40" s="650" t="s">
        <v>29</v>
      </c>
      <c r="B40" s="650" t="s">
        <v>9</v>
      </c>
      <c r="C40" s="755" t="s">
        <v>33</v>
      </c>
      <c r="D40" s="756">
        <v>324415252</v>
      </c>
      <c r="E40" s="756">
        <v>303228925</v>
      </c>
      <c r="F40" s="756">
        <v>194726455</v>
      </c>
      <c r="G40" s="756">
        <v>1928819</v>
      </c>
      <c r="H40" s="756">
        <v>824299451</v>
      </c>
    </row>
    <row r="41" spans="1:8">
      <c r="A41" s="650" t="s">
        <v>29</v>
      </c>
      <c r="B41" s="650" t="s">
        <v>10</v>
      </c>
      <c r="C41" s="755" t="s">
        <v>33</v>
      </c>
      <c r="D41" s="756">
        <v>444508009</v>
      </c>
      <c r="E41" s="756">
        <v>380400862</v>
      </c>
      <c r="F41" s="756">
        <v>194750512</v>
      </c>
      <c r="G41" s="756">
        <v>1929828</v>
      </c>
      <c r="H41" s="756">
        <v>1021589211</v>
      </c>
    </row>
    <row r="42" spans="1:8">
      <c r="A42" s="650" t="s">
        <v>29</v>
      </c>
      <c r="B42" s="650" t="s">
        <v>11</v>
      </c>
      <c r="C42" s="755" t="s">
        <v>33</v>
      </c>
      <c r="D42" s="756">
        <v>561430907</v>
      </c>
      <c r="E42" s="756">
        <v>363668483</v>
      </c>
      <c r="F42" s="756">
        <v>210030371</v>
      </c>
      <c r="G42" s="756">
        <v>1932715</v>
      </c>
      <c r="H42" s="756">
        <v>1137062476</v>
      </c>
    </row>
    <row r="43" spans="1:8">
      <c r="A43" s="650" t="s">
        <v>29</v>
      </c>
      <c r="B43" s="650" t="s">
        <v>12</v>
      </c>
      <c r="C43" s="755" t="s">
        <v>33</v>
      </c>
      <c r="D43" s="756">
        <v>618097209</v>
      </c>
      <c r="E43" s="756">
        <v>406978039</v>
      </c>
      <c r="F43" s="756">
        <v>221228615</v>
      </c>
      <c r="G43" s="756">
        <v>1938250</v>
      </c>
      <c r="H43" s="756">
        <v>1248242113</v>
      </c>
    </row>
    <row r="44" spans="1:8">
      <c r="A44" s="650" t="s">
        <v>29</v>
      </c>
      <c r="B44" s="650" t="s">
        <v>13</v>
      </c>
      <c r="C44" s="755" t="s">
        <v>33</v>
      </c>
      <c r="D44" s="756">
        <v>554447411</v>
      </c>
      <c r="E44" s="756">
        <v>372720331</v>
      </c>
      <c r="F44" s="756">
        <v>217082624</v>
      </c>
      <c r="G44" s="756">
        <v>1843541</v>
      </c>
      <c r="H44" s="756">
        <v>1146093907</v>
      </c>
    </row>
    <row r="45" spans="1:8">
      <c r="A45" s="650" t="s">
        <v>29</v>
      </c>
      <c r="B45" s="650" t="s">
        <v>14</v>
      </c>
      <c r="C45" s="755" t="s">
        <v>33</v>
      </c>
      <c r="D45" s="756">
        <v>519066673</v>
      </c>
      <c r="E45" s="756">
        <v>373213644</v>
      </c>
      <c r="F45" s="756">
        <v>202616132</v>
      </c>
      <c r="G45" s="756">
        <v>1939133</v>
      </c>
      <c r="H45" s="756">
        <v>1096835582</v>
      </c>
    </row>
    <row r="46" spans="1:8">
      <c r="A46" s="650" t="s">
        <v>29</v>
      </c>
      <c r="B46" s="650" t="s">
        <v>15</v>
      </c>
      <c r="C46" s="755" t="s">
        <v>33</v>
      </c>
      <c r="D46" s="756">
        <v>369477673</v>
      </c>
      <c r="E46" s="756">
        <v>320881862</v>
      </c>
      <c r="F46" s="756">
        <v>199056894</v>
      </c>
      <c r="G46" s="756">
        <v>1911987</v>
      </c>
      <c r="H46" s="756">
        <v>891328416</v>
      </c>
    </row>
    <row r="47" spans="1:8">
      <c r="A47" s="650" t="s">
        <v>29</v>
      </c>
      <c r="B47" s="650" t="s">
        <v>16</v>
      </c>
      <c r="C47" s="755" t="s">
        <v>33</v>
      </c>
      <c r="D47" s="756">
        <v>342448731</v>
      </c>
      <c r="E47" s="756">
        <v>306338884</v>
      </c>
      <c r="F47" s="756">
        <v>170127512</v>
      </c>
      <c r="G47" s="756">
        <v>1939555</v>
      </c>
      <c r="H47" s="756">
        <v>820854682</v>
      </c>
    </row>
    <row r="48" spans="1:8">
      <c r="A48" s="650" t="s">
        <v>29</v>
      </c>
      <c r="B48" s="650" t="s">
        <v>17</v>
      </c>
      <c r="C48" s="755" t="s">
        <v>33</v>
      </c>
      <c r="D48" s="756">
        <v>406241424</v>
      </c>
      <c r="E48" s="756">
        <v>269769832</v>
      </c>
      <c r="F48" s="756">
        <v>128207362</v>
      </c>
      <c r="G48" s="756">
        <v>1950062</v>
      </c>
      <c r="H48" s="756">
        <v>806168680</v>
      </c>
    </row>
    <row r="49" spans="1:8">
      <c r="A49" s="650" t="s">
        <v>30</v>
      </c>
      <c r="B49" s="650" t="s">
        <v>6</v>
      </c>
      <c r="C49" s="755" t="s">
        <v>33</v>
      </c>
      <c r="D49" s="756">
        <v>409179768</v>
      </c>
      <c r="E49" s="756">
        <v>294863115</v>
      </c>
      <c r="F49" s="756">
        <v>134952789</v>
      </c>
      <c r="G49" s="756">
        <v>1946770</v>
      </c>
      <c r="H49" s="756">
        <v>840942442</v>
      </c>
    </row>
    <row r="50" spans="1:8">
      <c r="A50" s="650" t="s">
        <v>30</v>
      </c>
      <c r="B50" s="650" t="s">
        <v>7</v>
      </c>
      <c r="C50" s="755" t="s">
        <v>33</v>
      </c>
      <c r="D50" s="756">
        <v>386526137</v>
      </c>
      <c r="E50" s="756">
        <v>245418585</v>
      </c>
      <c r="F50" s="756">
        <v>113966509</v>
      </c>
      <c r="G50" s="756">
        <v>2221266</v>
      </c>
      <c r="H50" s="756">
        <v>748132497</v>
      </c>
    </row>
    <row r="51" spans="1:8">
      <c r="A51" s="650" t="s">
        <v>30</v>
      </c>
      <c r="B51" s="650" t="s">
        <v>8</v>
      </c>
      <c r="C51" s="755" t="s">
        <v>33</v>
      </c>
      <c r="D51" s="756">
        <v>335358753</v>
      </c>
      <c r="E51" s="756">
        <v>288059161</v>
      </c>
      <c r="F51" s="756">
        <v>128805027</v>
      </c>
      <c r="G51" s="756">
        <v>2090367</v>
      </c>
      <c r="H51" s="756">
        <v>754313308</v>
      </c>
    </row>
    <row r="52" spans="1:8">
      <c r="A52" s="650" t="s">
        <v>30</v>
      </c>
      <c r="B52" s="650" t="s">
        <v>9</v>
      </c>
      <c r="C52" s="755" t="s">
        <v>33</v>
      </c>
      <c r="D52" s="756">
        <v>318851286</v>
      </c>
      <c r="E52" s="756">
        <v>305669260</v>
      </c>
      <c r="F52" s="756">
        <v>151951728</v>
      </c>
      <c r="G52" s="756">
        <v>2083442</v>
      </c>
      <c r="H52" s="756">
        <v>778555716</v>
      </c>
    </row>
    <row r="53" spans="1:8">
      <c r="A53" s="650" t="s">
        <v>30</v>
      </c>
      <c r="B53" s="650" t="s">
        <v>10</v>
      </c>
      <c r="C53" s="755" t="s">
        <v>33</v>
      </c>
      <c r="D53" s="756">
        <v>418223212</v>
      </c>
      <c r="E53" s="756">
        <v>343576280</v>
      </c>
      <c r="F53" s="756">
        <v>161372941</v>
      </c>
      <c r="G53" s="756">
        <v>2085516</v>
      </c>
      <c r="H53" s="756">
        <v>925257949</v>
      </c>
    </row>
    <row r="54" spans="1:8">
      <c r="A54" s="650" t="s">
        <v>30</v>
      </c>
      <c r="B54" s="650" t="s">
        <v>11</v>
      </c>
      <c r="C54" s="755" t="s">
        <v>33</v>
      </c>
      <c r="D54" s="756">
        <v>609935519</v>
      </c>
      <c r="E54" s="756">
        <v>408751409</v>
      </c>
      <c r="F54" s="756">
        <v>153561005</v>
      </c>
      <c r="G54" s="756">
        <v>2093011</v>
      </c>
      <c r="H54" s="756">
        <v>1174340944</v>
      </c>
    </row>
    <row r="55" spans="1:8">
      <c r="A55" s="650" t="s">
        <v>30</v>
      </c>
      <c r="B55" s="650" t="s">
        <v>12</v>
      </c>
      <c r="C55" s="755" t="s">
        <v>33</v>
      </c>
      <c r="D55" s="756">
        <v>596564146</v>
      </c>
      <c r="E55" s="756">
        <v>364949098</v>
      </c>
      <c r="F55" s="756">
        <v>149050990</v>
      </c>
      <c r="G55" s="756">
        <v>2089797</v>
      </c>
      <c r="H55" s="756">
        <v>1112654031</v>
      </c>
    </row>
    <row r="56" spans="1:8">
      <c r="A56" s="650" t="s">
        <v>30</v>
      </c>
      <c r="B56" s="650" t="s">
        <v>13</v>
      </c>
      <c r="C56" s="755" t="s">
        <v>33</v>
      </c>
      <c r="D56" s="756">
        <v>550625900</v>
      </c>
      <c r="E56" s="756">
        <v>370342484</v>
      </c>
      <c r="F56" s="756">
        <v>157063570</v>
      </c>
      <c r="G56" s="756">
        <v>2093100</v>
      </c>
      <c r="H56" s="756">
        <v>1080125054</v>
      </c>
    </row>
    <row r="57" spans="1:8">
      <c r="A57" s="650" t="s">
        <v>30</v>
      </c>
      <c r="B57" s="650" t="s">
        <v>14</v>
      </c>
      <c r="C57" s="755" t="s">
        <v>33</v>
      </c>
      <c r="D57" s="756">
        <v>473719795</v>
      </c>
      <c r="E57" s="756">
        <v>366747262</v>
      </c>
      <c r="F57" s="756">
        <v>147067422</v>
      </c>
      <c r="G57" s="756">
        <v>2044514</v>
      </c>
      <c r="H57" s="756">
        <v>989578993</v>
      </c>
    </row>
    <row r="58" spans="1:8">
      <c r="A58" s="650" t="s">
        <v>30</v>
      </c>
      <c r="B58" s="650" t="s">
        <v>15</v>
      </c>
      <c r="C58" s="755" t="s">
        <v>33</v>
      </c>
      <c r="D58" s="756">
        <v>427835804</v>
      </c>
      <c r="E58" s="756">
        <v>332029812</v>
      </c>
      <c r="F58" s="756">
        <v>152296741</v>
      </c>
      <c r="G58" s="756">
        <v>2090436</v>
      </c>
      <c r="H58" s="756">
        <v>914252793</v>
      </c>
    </row>
    <row r="59" spans="1:8">
      <c r="A59" s="650" t="s">
        <v>30</v>
      </c>
      <c r="B59" s="650" t="s">
        <v>16</v>
      </c>
      <c r="C59" s="755" t="s">
        <v>33</v>
      </c>
      <c r="D59" s="756">
        <v>281131268</v>
      </c>
      <c r="E59" s="756">
        <v>272026378</v>
      </c>
      <c r="F59" s="756">
        <v>144106263</v>
      </c>
      <c r="G59" s="756">
        <v>2162262</v>
      </c>
      <c r="H59" s="756">
        <v>699426171</v>
      </c>
    </row>
    <row r="60" spans="1:8">
      <c r="A60" s="650" t="s">
        <v>30</v>
      </c>
      <c r="B60" s="650" t="s">
        <v>17</v>
      </c>
      <c r="C60" s="755" t="s">
        <v>33</v>
      </c>
      <c r="D60" s="756">
        <v>446539696</v>
      </c>
      <c r="E60" s="756">
        <v>303672268</v>
      </c>
      <c r="F60" s="756">
        <v>132911229</v>
      </c>
      <c r="G60" s="756">
        <v>2120940</v>
      </c>
      <c r="H60" s="756">
        <v>885244133</v>
      </c>
    </row>
    <row r="61" spans="1:8">
      <c r="A61" s="650" t="s">
        <v>31</v>
      </c>
      <c r="B61" s="650" t="s">
        <v>6</v>
      </c>
      <c r="C61" s="755" t="s">
        <v>33</v>
      </c>
      <c r="D61" s="756">
        <v>560087151</v>
      </c>
      <c r="E61" s="756">
        <v>281123633</v>
      </c>
      <c r="F61" s="756">
        <v>125636064</v>
      </c>
      <c r="G61" s="756">
        <v>2135995</v>
      </c>
      <c r="H61" s="756">
        <v>968982843</v>
      </c>
    </row>
    <row r="62" spans="1:8">
      <c r="A62" s="650" t="s">
        <v>31</v>
      </c>
      <c r="B62" s="650" t="s">
        <v>7</v>
      </c>
      <c r="C62" s="755" t="s">
        <v>33</v>
      </c>
      <c r="D62" s="756">
        <v>468847768</v>
      </c>
      <c r="E62" s="756">
        <v>299664128</v>
      </c>
      <c r="F62" s="756">
        <v>118617676</v>
      </c>
      <c r="G62" s="756">
        <v>2123964</v>
      </c>
      <c r="H62" s="756">
        <v>889253536</v>
      </c>
    </row>
    <row r="63" spans="1:8">
      <c r="A63" s="650" t="s">
        <v>31</v>
      </c>
      <c r="B63" s="650" t="s">
        <v>8</v>
      </c>
      <c r="C63" s="755" t="s">
        <v>33</v>
      </c>
      <c r="D63" s="756">
        <v>378955216</v>
      </c>
      <c r="E63" s="756">
        <v>259308059</v>
      </c>
      <c r="F63" s="756">
        <v>123562641</v>
      </c>
      <c r="G63" s="756">
        <v>2127405</v>
      </c>
      <c r="H63" s="756">
        <v>763953321</v>
      </c>
    </row>
    <row r="64" spans="1:8">
      <c r="A64" s="650" t="s">
        <v>31</v>
      </c>
      <c r="B64" s="650" t="s">
        <v>9</v>
      </c>
      <c r="C64" s="755" t="s">
        <v>33</v>
      </c>
      <c r="D64" s="756">
        <v>295923938</v>
      </c>
      <c r="E64" s="756">
        <v>300704266</v>
      </c>
      <c r="F64" s="756">
        <v>136308403</v>
      </c>
      <c r="G64" s="756">
        <v>2030950</v>
      </c>
      <c r="H64" s="756">
        <v>734967557</v>
      </c>
    </row>
    <row r="65" spans="1:8">
      <c r="A65" s="650" t="s">
        <v>31</v>
      </c>
      <c r="B65" s="650" t="s">
        <v>10</v>
      </c>
      <c r="C65" s="755" t="s">
        <v>33</v>
      </c>
      <c r="D65" s="756">
        <v>445963390</v>
      </c>
      <c r="E65" s="756">
        <v>386440409</v>
      </c>
      <c r="F65" s="756">
        <v>153434272</v>
      </c>
      <c r="G65" s="756">
        <v>2230873</v>
      </c>
      <c r="H65" s="756">
        <v>988068944</v>
      </c>
    </row>
    <row r="66" spans="1:8">
      <c r="A66" s="650" t="s">
        <v>31</v>
      </c>
      <c r="B66" s="650" t="s">
        <v>11</v>
      </c>
      <c r="C66" s="755" t="s">
        <v>33</v>
      </c>
      <c r="D66" s="756">
        <v>585299916</v>
      </c>
      <c r="E66" s="756">
        <v>369087009</v>
      </c>
      <c r="F66" s="756">
        <v>156141556</v>
      </c>
      <c r="G66" s="756">
        <v>2113178</v>
      </c>
      <c r="H66" s="756">
        <v>1112641659</v>
      </c>
    </row>
    <row r="67" spans="1:8">
      <c r="A67" s="650" t="s">
        <v>31</v>
      </c>
      <c r="B67" s="650" t="s">
        <v>12</v>
      </c>
      <c r="C67" s="755" t="s">
        <v>33</v>
      </c>
      <c r="D67" s="756">
        <v>625232171</v>
      </c>
      <c r="E67" s="756">
        <v>405917220</v>
      </c>
      <c r="F67" s="756">
        <v>172242613</v>
      </c>
      <c r="G67" s="756">
        <v>2141925</v>
      </c>
      <c r="H67" s="756">
        <v>1205533929</v>
      </c>
    </row>
    <row r="68" spans="1:8">
      <c r="A68" s="650" t="s">
        <v>31</v>
      </c>
      <c r="B68" s="650" t="s">
        <v>13</v>
      </c>
      <c r="C68" s="755" t="s">
        <v>33</v>
      </c>
      <c r="D68" s="756">
        <v>595748571</v>
      </c>
      <c r="E68" s="756">
        <v>387932719</v>
      </c>
      <c r="F68" s="756">
        <v>159171052</v>
      </c>
      <c r="G68" s="756">
        <v>2140601</v>
      </c>
      <c r="H68" s="756">
        <v>1144992943</v>
      </c>
    </row>
    <row r="69" spans="1:8">
      <c r="A69" s="650" t="s">
        <v>31</v>
      </c>
      <c r="B69" s="650" t="s">
        <v>14</v>
      </c>
      <c r="C69" s="755" t="s">
        <v>33</v>
      </c>
      <c r="D69" s="756">
        <v>531471009</v>
      </c>
      <c r="E69" s="756">
        <v>383301603</v>
      </c>
      <c r="F69" s="756">
        <v>145513941</v>
      </c>
      <c r="G69" s="756">
        <v>2137652</v>
      </c>
      <c r="H69" s="756">
        <v>1062424205</v>
      </c>
    </row>
    <row r="70" spans="1:8">
      <c r="A70" s="650" t="s">
        <v>31</v>
      </c>
      <c r="B70" s="650" t="s">
        <v>15</v>
      </c>
      <c r="C70" s="755" t="s">
        <v>33</v>
      </c>
      <c r="D70" s="756">
        <v>355375650</v>
      </c>
      <c r="E70" s="756">
        <v>315270867</v>
      </c>
      <c r="F70" s="756">
        <v>131707486</v>
      </c>
      <c r="G70" s="756">
        <v>2138441</v>
      </c>
      <c r="H70" s="756">
        <v>804492444</v>
      </c>
    </row>
    <row r="71" spans="1:8">
      <c r="A71" s="650" t="s">
        <v>31</v>
      </c>
      <c r="B71" s="650" t="s">
        <v>16</v>
      </c>
      <c r="C71" s="755" t="s">
        <v>33</v>
      </c>
      <c r="D71" s="756">
        <v>296795800</v>
      </c>
      <c r="E71" s="756">
        <v>283528436</v>
      </c>
      <c r="F71" s="756">
        <v>133348495</v>
      </c>
      <c r="G71" s="756">
        <v>2140321</v>
      </c>
      <c r="H71" s="756">
        <v>715813052</v>
      </c>
    </row>
    <row r="72" spans="1:8">
      <c r="A72" s="650" t="s">
        <v>31</v>
      </c>
      <c r="B72" s="650" t="s">
        <v>17</v>
      </c>
      <c r="C72" s="755" t="s">
        <v>33</v>
      </c>
      <c r="D72" s="756">
        <v>511573519</v>
      </c>
      <c r="E72" s="756">
        <v>324223433</v>
      </c>
      <c r="F72" s="756">
        <v>130132865</v>
      </c>
      <c r="G72" s="756">
        <v>2141053</v>
      </c>
      <c r="H72" s="756">
        <v>968070870</v>
      </c>
    </row>
    <row r="73" spans="1:8">
      <c r="A73" s="650" t="s">
        <v>49</v>
      </c>
      <c r="B73" s="650" t="s">
        <v>6</v>
      </c>
      <c r="C73" s="755" t="s">
        <v>33</v>
      </c>
      <c r="D73" s="756">
        <v>508600027</v>
      </c>
      <c r="E73" s="756">
        <v>279105566</v>
      </c>
      <c r="F73" s="756">
        <v>114954271</v>
      </c>
      <c r="G73" s="756">
        <v>2141592</v>
      </c>
      <c r="H73" s="756">
        <v>904801456</v>
      </c>
    </row>
    <row r="74" spans="1:8">
      <c r="A74" s="650" t="s">
        <v>49</v>
      </c>
      <c r="B74" s="650" t="s">
        <v>7</v>
      </c>
      <c r="C74" s="755" t="s">
        <v>33</v>
      </c>
      <c r="D74" s="756">
        <v>404076524</v>
      </c>
      <c r="E74" s="756">
        <v>264487016</v>
      </c>
      <c r="F74" s="756">
        <v>129763237</v>
      </c>
      <c r="G74" s="756">
        <v>2142046</v>
      </c>
      <c r="H74" s="756">
        <v>800468823</v>
      </c>
    </row>
    <row r="75" spans="1:8">
      <c r="A75" s="650" t="s">
        <v>49</v>
      </c>
      <c r="B75" s="650" t="s">
        <v>8</v>
      </c>
      <c r="C75" s="755" t="s">
        <v>33</v>
      </c>
      <c r="D75" s="756">
        <v>302830301</v>
      </c>
      <c r="E75" s="756">
        <v>285112403</v>
      </c>
      <c r="F75" s="756">
        <v>152203363</v>
      </c>
      <c r="G75" s="756">
        <v>2142459</v>
      </c>
      <c r="H75" s="756">
        <v>742288526</v>
      </c>
    </row>
    <row r="76" spans="1:8">
      <c r="A76" s="650" t="s">
        <v>49</v>
      </c>
      <c r="B76" s="650" t="s">
        <v>9</v>
      </c>
      <c r="C76" s="755" t="s">
        <v>33</v>
      </c>
      <c r="D76" s="756">
        <v>358598668</v>
      </c>
      <c r="E76" s="756">
        <v>335804167</v>
      </c>
      <c r="F76" s="756">
        <v>156344470</v>
      </c>
      <c r="G76" s="756">
        <v>2142849</v>
      </c>
      <c r="H76" s="756">
        <v>852890154</v>
      </c>
    </row>
    <row r="77" spans="1:8">
      <c r="A77" s="650" t="s">
        <v>49</v>
      </c>
      <c r="B77" s="650" t="s">
        <v>10</v>
      </c>
      <c r="C77" s="755" t="s">
        <v>33</v>
      </c>
      <c r="D77" s="756">
        <v>424338731</v>
      </c>
      <c r="E77" s="756">
        <v>343653062</v>
      </c>
      <c r="F77" s="756">
        <v>158396273</v>
      </c>
      <c r="G77" s="756">
        <v>1937317</v>
      </c>
      <c r="H77" s="756">
        <v>928325383</v>
      </c>
    </row>
    <row r="78" spans="1:8">
      <c r="A78" s="650" t="s">
        <v>49</v>
      </c>
      <c r="B78" s="650" t="s">
        <v>11</v>
      </c>
      <c r="C78" s="755" t="s">
        <v>33</v>
      </c>
      <c r="D78" s="756">
        <v>608259456</v>
      </c>
      <c r="E78" s="756">
        <v>397753495</v>
      </c>
      <c r="F78" s="756">
        <v>168682104</v>
      </c>
      <c r="G78" s="756">
        <v>2140635</v>
      </c>
      <c r="H78" s="756">
        <v>1176835690</v>
      </c>
    </row>
    <row r="79" spans="1:8">
      <c r="A79" s="650" t="s">
        <v>49</v>
      </c>
      <c r="B79" s="650" t="s">
        <v>12</v>
      </c>
      <c r="C79" s="755" t="s">
        <v>33</v>
      </c>
      <c r="D79" s="756">
        <v>609054701</v>
      </c>
      <c r="E79" s="756">
        <v>382040606</v>
      </c>
      <c r="F79" s="756">
        <v>199911396</v>
      </c>
      <c r="G79" s="756">
        <v>2145503</v>
      </c>
      <c r="H79" s="756">
        <v>1193152206</v>
      </c>
    </row>
    <row r="80" spans="1:8">
      <c r="A80" s="650" t="s">
        <v>49</v>
      </c>
      <c r="B80" s="650" t="s">
        <v>13</v>
      </c>
      <c r="C80" s="755" t="s">
        <v>33</v>
      </c>
      <c r="D80" s="756">
        <v>627995739</v>
      </c>
      <c r="E80" s="756">
        <v>411796597</v>
      </c>
      <c r="F80" s="756">
        <v>175782926</v>
      </c>
      <c r="G80" s="756">
        <v>2041083</v>
      </c>
      <c r="H80" s="756">
        <v>1217616345</v>
      </c>
    </row>
    <row r="81" spans="1:8">
      <c r="A81" s="650" t="s">
        <v>49</v>
      </c>
      <c r="B81" s="650" t="s">
        <v>14</v>
      </c>
      <c r="C81" s="755" t="s">
        <v>33</v>
      </c>
      <c r="D81" s="756">
        <v>449692319</v>
      </c>
      <c r="E81" s="756">
        <v>337283396</v>
      </c>
      <c r="F81" s="756">
        <v>147981353</v>
      </c>
      <c r="G81" s="756">
        <v>2114097</v>
      </c>
      <c r="H81" s="756">
        <v>937071165</v>
      </c>
    </row>
    <row r="82" spans="1:8">
      <c r="A82" s="650" t="s">
        <v>49</v>
      </c>
      <c r="B82" s="650" t="s">
        <v>15</v>
      </c>
      <c r="C82" s="755" t="s">
        <v>33</v>
      </c>
      <c r="D82" s="756">
        <v>335941268</v>
      </c>
      <c r="E82" s="756">
        <v>308373567</v>
      </c>
      <c r="F82" s="756">
        <v>133345998</v>
      </c>
      <c r="G82" s="756">
        <v>2207465</v>
      </c>
      <c r="H82" s="756">
        <v>779868298</v>
      </c>
    </row>
    <row r="83" spans="1:8">
      <c r="A83" s="650" t="s">
        <v>49</v>
      </c>
      <c r="B83" s="650" t="s">
        <v>16</v>
      </c>
      <c r="C83" s="755" t="s">
        <v>33</v>
      </c>
      <c r="D83" s="756">
        <v>310376916</v>
      </c>
      <c r="E83" s="756">
        <v>291188652</v>
      </c>
      <c r="F83" s="756">
        <v>134916969</v>
      </c>
      <c r="G83" s="756">
        <v>2145270</v>
      </c>
      <c r="H83" s="756">
        <v>738627807</v>
      </c>
    </row>
    <row r="84" spans="1:8">
      <c r="A84" s="650" t="s">
        <v>49</v>
      </c>
      <c r="B84" s="650" t="s">
        <v>17</v>
      </c>
      <c r="C84" s="755" t="s">
        <v>33</v>
      </c>
      <c r="D84" s="756">
        <v>365004214</v>
      </c>
      <c r="E84" s="756">
        <v>274800855</v>
      </c>
      <c r="F84" s="756">
        <v>126405986</v>
      </c>
      <c r="G84" s="756">
        <v>2129682</v>
      </c>
      <c r="H84" s="756">
        <v>768340737</v>
      </c>
    </row>
    <row r="85" spans="1:8">
      <c r="A85" s="650" t="s">
        <v>50</v>
      </c>
      <c r="B85" s="650" t="s">
        <v>6</v>
      </c>
      <c r="C85" s="755" t="s">
        <v>33</v>
      </c>
      <c r="D85" s="756">
        <v>369770453</v>
      </c>
      <c r="E85" s="756">
        <v>261279545</v>
      </c>
      <c r="F85" s="756">
        <v>120546775</v>
      </c>
      <c r="G85" s="756">
        <v>2129779</v>
      </c>
      <c r="H85" s="756">
        <v>753726552</v>
      </c>
    </row>
    <row r="86" spans="1:8">
      <c r="A86" s="650" t="s">
        <v>50</v>
      </c>
      <c r="B86" s="650" t="s">
        <v>7</v>
      </c>
      <c r="C86" s="755" t="s">
        <v>33</v>
      </c>
      <c r="D86" s="756">
        <v>326556735</v>
      </c>
      <c r="E86" s="756">
        <v>275061543</v>
      </c>
      <c r="F86" s="756">
        <v>115743300</v>
      </c>
      <c r="G86" s="756">
        <v>2049920</v>
      </c>
      <c r="H86" s="756">
        <v>719411498</v>
      </c>
    </row>
    <row r="87" spans="1:8">
      <c r="A87" s="650" t="s">
        <v>50</v>
      </c>
      <c r="B87" s="650" t="s">
        <v>8</v>
      </c>
      <c r="C87" s="755" t="s">
        <v>33</v>
      </c>
      <c r="D87" s="756">
        <v>336976718</v>
      </c>
      <c r="E87" s="756">
        <v>301378062</v>
      </c>
      <c r="F87" s="756">
        <v>133483774</v>
      </c>
      <c r="G87" s="756">
        <v>2213229</v>
      </c>
      <c r="H87" s="756">
        <v>774051783</v>
      </c>
    </row>
    <row r="88" spans="1:8">
      <c r="A88" s="650" t="s">
        <v>50</v>
      </c>
      <c r="B88" s="650" t="s">
        <v>9</v>
      </c>
      <c r="C88" s="755" t="s">
        <v>33</v>
      </c>
      <c r="D88" s="756">
        <v>336053978</v>
      </c>
      <c r="E88" s="756">
        <v>303085012</v>
      </c>
      <c r="F88" s="756">
        <v>133609811</v>
      </c>
      <c r="G88" s="756">
        <v>2116548</v>
      </c>
      <c r="H88" s="756">
        <v>774865349</v>
      </c>
    </row>
    <row r="89" spans="1:8">
      <c r="A89" s="650" t="s">
        <v>50</v>
      </c>
      <c r="B89" s="650" t="s">
        <v>10</v>
      </c>
      <c r="C89" s="755" t="s">
        <v>33</v>
      </c>
      <c r="D89" s="756">
        <v>456362682</v>
      </c>
      <c r="E89" s="756">
        <v>371140773</v>
      </c>
      <c r="F89" s="756">
        <v>161665678</v>
      </c>
      <c r="G89" s="756">
        <v>2167802</v>
      </c>
      <c r="H89" s="756">
        <v>991336935</v>
      </c>
    </row>
    <row r="90" spans="1:8">
      <c r="A90" s="650" t="s">
        <v>50</v>
      </c>
      <c r="B90" s="650" t="s">
        <v>11</v>
      </c>
      <c r="C90" s="755" t="s">
        <v>33</v>
      </c>
      <c r="D90" s="756">
        <v>533583717</v>
      </c>
      <c r="E90" s="756">
        <v>350098161</v>
      </c>
      <c r="F90" s="756">
        <v>144804522</v>
      </c>
      <c r="G90" s="756">
        <v>1928179</v>
      </c>
      <c r="H90" s="756">
        <v>1030414579</v>
      </c>
    </row>
    <row r="91" spans="1:8">
      <c r="A91" s="650" t="s">
        <v>50</v>
      </c>
      <c r="B91" s="650" t="s">
        <v>12</v>
      </c>
      <c r="C91" s="755" t="s">
        <v>33</v>
      </c>
      <c r="D91" s="756">
        <v>598842789</v>
      </c>
      <c r="E91" s="756">
        <v>392329798</v>
      </c>
      <c r="F91" s="756">
        <v>171987872</v>
      </c>
      <c r="G91" s="756">
        <v>2045416</v>
      </c>
      <c r="H91" s="756">
        <v>1165205875</v>
      </c>
    </row>
    <row r="92" spans="1:8">
      <c r="A92" s="650" t="s">
        <v>50</v>
      </c>
      <c r="B92" s="650" t="s">
        <v>13</v>
      </c>
      <c r="C92" s="755" t="s">
        <v>33</v>
      </c>
      <c r="D92" s="756">
        <v>542979941</v>
      </c>
      <c r="E92" s="756">
        <v>375283549</v>
      </c>
      <c r="F92" s="756">
        <v>168479494</v>
      </c>
      <c r="G92" s="756">
        <v>2054877</v>
      </c>
      <c r="H92" s="756">
        <v>1088797861</v>
      </c>
    </row>
    <row r="93" spans="1:8">
      <c r="A93" s="650" t="s">
        <v>50</v>
      </c>
      <c r="B93" s="650" t="s">
        <v>14</v>
      </c>
      <c r="C93" s="755" t="s">
        <v>33</v>
      </c>
      <c r="D93" s="756">
        <v>472150508</v>
      </c>
      <c r="E93" s="756">
        <v>346582558</v>
      </c>
      <c r="F93" s="756">
        <v>160956549</v>
      </c>
      <c r="G93" s="756">
        <v>2158390</v>
      </c>
      <c r="H93" s="756">
        <v>981848005</v>
      </c>
    </row>
    <row r="94" spans="1:8">
      <c r="A94" s="650" t="s">
        <v>50</v>
      </c>
      <c r="B94" s="650" t="s">
        <v>15</v>
      </c>
      <c r="C94" s="755" t="s">
        <v>33</v>
      </c>
      <c r="D94" s="756">
        <v>372140208</v>
      </c>
      <c r="E94" s="756">
        <v>324645803</v>
      </c>
      <c r="F94" s="756">
        <v>157742690</v>
      </c>
      <c r="G94" s="756">
        <v>2158617</v>
      </c>
      <c r="H94" s="756">
        <v>856687318</v>
      </c>
    </row>
    <row r="95" spans="1:8">
      <c r="A95" s="650" t="s">
        <v>50</v>
      </c>
      <c r="B95" s="650" t="s">
        <v>16</v>
      </c>
      <c r="C95" s="755" t="s">
        <v>33</v>
      </c>
      <c r="D95" s="756">
        <v>320946129</v>
      </c>
      <c r="E95" s="756">
        <v>278311323</v>
      </c>
      <c r="F95" s="756">
        <v>140306349</v>
      </c>
      <c r="G95" s="756">
        <v>2163221</v>
      </c>
      <c r="H95" s="756">
        <v>741727022</v>
      </c>
    </row>
    <row r="96" spans="1:8">
      <c r="A96" s="650" t="s">
        <v>50</v>
      </c>
      <c r="B96" s="650" t="s">
        <v>17</v>
      </c>
      <c r="C96" s="755" t="s">
        <v>33</v>
      </c>
      <c r="D96" s="756">
        <v>387360529</v>
      </c>
      <c r="E96" s="756">
        <v>279324679</v>
      </c>
      <c r="F96" s="756">
        <v>115794157</v>
      </c>
      <c r="G96" s="756">
        <v>2081434</v>
      </c>
      <c r="H96" s="756">
        <v>784560799</v>
      </c>
    </row>
    <row r="97" spans="1:9">
      <c r="D97" s="651"/>
      <c r="E97" s="651"/>
      <c r="F97" s="651"/>
      <c r="G97" s="651"/>
      <c r="H97" s="651"/>
    </row>
    <row r="99" spans="1:9">
      <c r="A99" s="647" t="s">
        <v>338</v>
      </c>
      <c r="D99" s="649" t="s">
        <v>26</v>
      </c>
      <c r="E99" s="647" t="s">
        <v>1</v>
      </c>
      <c r="H99" s="647" t="s">
        <v>53</v>
      </c>
      <c r="I99" s="676"/>
    </row>
    <row r="100" spans="1:9">
      <c r="A100" s="679" t="s">
        <v>36</v>
      </c>
      <c r="B100" s="679" t="s">
        <v>184</v>
      </c>
      <c r="C100" s="679"/>
      <c r="D100" s="682">
        <f>SUMIF('B2013 Wx Adj'!$A$5:$A$160,'WN Calendar Sales'!A100,'B2013 Wx Adj'!$C$5:$C$160)</f>
        <v>-88391565.497092485</v>
      </c>
      <c r="E100" s="682">
        <f>SUMIF('B2013 Wx Adj'!$A$5:$A$160,'WN Calendar Sales'!A100,'B2013 Wx Adj'!$G$5:$G$160)</f>
        <v>-13524426.836312005</v>
      </c>
      <c r="F100" s="678"/>
      <c r="G100" s="678"/>
      <c r="H100" s="683">
        <f t="shared" ref="H100:H102" si="0">D100+E100</f>
        <v>-101915992.3334045</v>
      </c>
      <c r="I100" s="675"/>
    </row>
    <row r="101" spans="1:9">
      <c r="A101" s="679" t="s">
        <v>37</v>
      </c>
      <c r="B101" s="679" t="s">
        <v>184</v>
      </c>
      <c r="C101" s="679"/>
      <c r="D101" s="682">
        <f>SUMIF('B2013 Wx Adj'!$A$5:$A$160,'WN Calendar Sales'!A101,'B2013 Wx Adj'!$C$5:$C$160)</f>
        <v>147594304.73348317</v>
      </c>
      <c r="E101" s="682">
        <f>SUMIF('B2013 Wx Adj'!$A$5:$A$160,'WN Calendar Sales'!A101,'B2013 Wx Adj'!$G$5:$G$160)</f>
        <v>39787886.106859908</v>
      </c>
      <c r="F101" s="678"/>
      <c r="G101" s="678"/>
      <c r="H101" s="683">
        <f t="shared" si="0"/>
        <v>187382190.84034306</v>
      </c>
      <c r="I101" s="675"/>
    </row>
    <row r="102" spans="1:9">
      <c r="A102" s="679" t="s">
        <v>38</v>
      </c>
      <c r="B102" s="679" t="s">
        <v>184</v>
      </c>
      <c r="C102" s="679"/>
      <c r="D102" s="682">
        <f>SUMIF('B2013 Wx Adj'!$A$5:$A$160,'WN Calendar Sales'!A102,'B2013 Wx Adj'!$C$5:$C$160)</f>
        <v>-72072571.627124995</v>
      </c>
      <c r="E102" s="682">
        <f>SUMIF('B2013 Wx Adj'!$A$5:$A$160,'WN Calendar Sales'!A102,'B2013 Wx Adj'!$G$5:$G$160)</f>
        <v>-11761702.237351364</v>
      </c>
      <c r="F102" s="678"/>
      <c r="G102" s="678"/>
      <c r="H102" s="683">
        <f t="shared" si="0"/>
        <v>-83834273.864476353</v>
      </c>
      <c r="I102" s="675"/>
    </row>
    <row r="103" spans="1:9">
      <c r="A103" s="679" t="s">
        <v>39</v>
      </c>
      <c r="B103" s="679" t="s">
        <v>184</v>
      </c>
      <c r="C103" s="679"/>
      <c r="D103" s="682">
        <f>SUMIF('B2013 Wx Adj'!$A$5:$A$160,'WN Calendar Sales'!A103,'B2013 Wx Adj'!$C$5:$C$160)</f>
        <v>53462887.856831066</v>
      </c>
      <c r="E103" s="682">
        <f>SUMIF('B2013 Wx Adj'!$A$5:$A$160,'WN Calendar Sales'!A103,'B2013 Wx Adj'!$G$5:$G$160)</f>
        <v>20083376.895959605</v>
      </c>
      <c r="F103" s="678"/>
      <c r="G103" s="678"/>
      <c r="H103" s="683">
        <f t="shared" ref="H103:H166" si="1">D103+E103</f>
        <v>73546264.752790675</v>
      </c>
      <c r="I103" s="675"/>
    </row>
    <row r="104" spans="1:9">
      <c r="A104" s="679" t="s">
        <v>40</v>
      </c>
      <c r="B104" s="679" t="s">
        <v>184</v>
      </c>
      <c r="C104" s="679"/>
      <c r="D104" s="682">
        <f>SUMIF('B2013 Wx Adj'!$A$5:$A$160,'WN Calendar Sales'!A104,'B2013 Wx Adj'!$C$5:$C$160)</f>
        <v>-7419772.8438264579</v>
      </c>
      <c r="E104" s="682">
        <f>SUMIF('B2013 Wx Adj'!$A$5:$A$160,'WN Calendar Sales'!A104,'B2013 Wx Adj'!$G$5:$G$160)</f>
        <v>-3262148.543202919</v>
      </c>
      <c r="F104" s="678"/>
      <c r="G104" s="678"/>
      <c r="H104" s="683">
        <f t="shared" si="1"/>
        <v>-10681921.387029376</v>
      </c>
      <c r="I104" s="675"/>
    </row>
    <row r="105" spans="1:9">
      <c r="A105" s="679" t="s">
        <v>41</v>
      </c>
      <c r="B105" s="679" t="s">
        <v>184</v>
      </c>
      <c r="C105" s="679"/>
      <c r="D105" s="682">
        <f>SUMIF('B2013 Wx Adj'!$A$5:$A$160,'WN Calendar Sales'!A105,'B2013 Wx Adj'!$C$5:$C$160)</f>
        <v>77920637.228879496</v>
      </c>
      <c r="E105" s="682">
        <f>SUMIF('B2013 Wx Adj'!$A$5:$A$160,'WN Calendar Sales'!A105,'B2013 Wx Adj'!$G$5:$G$160)</f>
        <v>14549442.061493892</v>
      </c>
      <c r="F105" s="678"/>
      <c r="G105" s="678"/>
      <c r="H105" s="683">
        <f t="shared" si="1"/>
        <v>92470079.290373385</v>
      </c>
      <c r="I105" s="675"/>
    </row>
    <row r="106" spans="1:9">
      <c r="A106" s="650" t="s">
        <v>27</v>
      </c>
      <c r="B106" s="650" t="s">
        <v>6</v>
      </c>
      <c r="C106" s="755" t="s">
        <v>33</v>
      </c>
      <c r="D106" s="674">
        <f>'B2013 Wx Adj'!C77</f>
        <v>92351801.875420481</v>
      </c>
      <c r="E106" s="675">
        <f>'B2013 Wx Adj'!G77</f>
        <v>16018096.926618397</v>
      </c>
      <c r="H106" s="675">
        <f t="shared" si="1"/>
        <v>108369898.80203888</v>
      </c>
    </row>
    <row r="107" spans="1:9">
      <c r="A107" s="650" t="s">
        <v>27</v>
      </c>
      <c r="B107" s="650" t="s">
        <v>7</v>
      </c>
      <c r="C107" s="755" t="s">
        <v>33</v>
      </c>
      <c r="D107" s="674">
        <f>'B2013 Wx Adj'!C78</f>
        <v>7306891.0246385103</v>
      </c>
      <c r="E107" s="675">
        <f>'B2013 Wx Adj'!G78</f>
        <v>1363975.8593251042</v>
      </c>
      <c r="H107" s="675">
        <f t="shared" si="1"/>
        <v>8670866.8839636147</v>
      </c>
    </row>
    <row r="108" spans="1:9">
      <c r="A108" s="650" t="s">
        <v>27</v>
      </c>
      <c r="B108" s="650" t="s">
        <v>8</v>
      </c>
      <c r="C108" s="755" t="s">
        <v>33</v>
      </c>
      <c r="D108" s="674">
        <f>'B2013 Wx Adj'!C79</f>
        <v>8587341.6321412772</v>
      </c>
      <c r="E108" s="675">
        <f>'B2013 Wx Adj'!G79</f>
        <v>64680.820375581738</v>
      </c>
      <c r="H108" s="675">
        <f t="shared" si="1"/>
        <v>8652022.4525168594</v>
      </c>
    </row>
    <row r="109" spans="1:9">
      <c r="A109" s="650" t="s">
        <v>27</v>
      </c>
      <c r="B109" s="650" t="s">
        <v>9</v>
      </c>
      <c r="C109" s="755" t="s">
        <v>33</v>
      </c>
      <c r="D109" s="674">
        <f>'B2013 Wx Adj'!C80</f>
        <v>-22781279.711677276</v>
      </c>
      <c r="E109" s="675">
        <f>'B2013 Wx Adj'!G80</f>
        <v>-15740104.051677752</v>
      </c>
      <c r="H109" s="675">
        <f t="shared" si="1"/>
        <v>-38521383.763355032</v>
      </c>
    </row>
    <row r="110" spans="1:9">
      <c r="A110" s="650" t="s">
        <v>27</v>
      </c>
      <c r="B110" s="650" t="s">
        <v>10</v>
      </c>
      <c r="C110" s="755" t="s">
        <v>33</v>
      </c>
      <c r="D110" s="674">
        <f>'B2013 Wx Adj'!C81</f>
        <v>-5475358.9685957963</v>
      </c>
      <c r="E110" s="675">
        <f>'B2013 Wx Adj'!G81</f>
        <v>-1926908.2048856101</v>
      </c>
      <c r="H110" s="675">
        <f t="shared" si="1"/>
        <v>-7402267.1734814066</v>
      </c>
    </row>
    <row r="111" spans="1:9">
      <c r="A111" s="650" t="s">
        <v>27</v>
      </c>
      <c r="B111" s="650" t="s">
        <v>11</v>
      </c>
      <c r="C111" s="755" t="s">
        <v>33</v>
      </c>
      <c r="D111" s="674">
        <f>'B2013 Wx Adj'!C82</f>
        <v>-30515909.531049892</v>
      </c>
      <c r="E111" s="675">
        <f>'B2013 Wx Adj'!G82</f>
        <v>-9375770.5476566143</v>
      </c>
      <c r="H111" s="675">
        <f t="shared" si="1"/>
        <v>-39891680.078706503</v>
      </c>
    </row>
    <row r="112" spans="1:9">
      <c r="A112" s="650" t="s">
        <v>27</v>
      </c>
      <c r="B112" s="650" t="s">
        <v>12</v>
      </c>
      <c r="C112" s="755" t="s">
        <v>33</v>
      </c>
      <c r="D112" s="674">
        <f>'B2013 Wx Adj'!C83</f>
        <v>-16615831.906571005</v>
      </c>
      <c r="E112" s="675">
        <f>'B2013 Wx Adj'!G83</f>
        <v>-5015957.7499260614</v>
      </c>
      <c r="H112" s="675">
        <f t="shared" si="1"/>
        <v>-21631789.656497065</v>
      </c>
    </row>
    <row r="113" spans="1:8">
      <c r="A113" s="650" t="s">
        <v>27</v>
      </c>
      <c r="B113" s="650" t="s">
        <v>13</v>
      </c>
      <c r="C113" s="755" t="s">
        <v>33</v>
      </c>
      <c r="D113" s="674">
        <f>'B2013 Wx Adj'!C84</f>
        <v>-3627962.7206873666</v>
      </c>
      <c r="E113" s="675">
        <f>'B2013 Wx Adj'!G84</f>
        <v>-1092800.1530992407</v>
      </c>
      <c r="H113" s="675">
        <f t="shared" si="1"/>
        <v>-4720762.8737866078</v>
      </c>
    </row>
    <row r="114" spans="1:8">
      <c r="A114" s="650" t="s">
        <v>27</v>
      </c>
      <c r="B114" s="650" t="s">
        <v>14</v>
      </c>
      <c r="C114" s="755" t="s">
        <v>33</v>
      </c>
      <c r="D114" s="674">
        <f>'B2013 Wx Adj'!C85</f>
        <v>15195380.079676501</v>
      </c>
      <c r="E114" s="675">
        <f>'B2013 Wx Adj'!G85</f>
        <v>5322612.2650528029</v>
      </c>
      <c r="H114" s="675">
        <f t="shared" si="1"/>
        <v>20517992.344729304</v>
      </c>
    </row>
    <row r="115" spans="1:8">
      <c r="A115" s="650" t="s">
        <v>27</v>
      </c>
      <c r="B115" s="650" t="s">
        <v>15</v>
      </c>
      <c r="C115" s="755" t="s">
        <v>33</v>
      </c>
      <c r="D115" s="674">
        <f>'B2013 Wx Adj'!C86</f>
        <v>-4213704.7321017338</v>
      </c>
      <c r="E115" s="675">
        <f>'B2013 Wx Adj'!G86</f>
        <v>-638091.82063044456</v>
      </c>
      <c r="H115" s="675">
        <f t="shared" si="1"/>
        <v>-4851796.552732178</v>
      </c>
    </row>
    <row r="116" spans="1:8">
      <c r="A116" s="650" t="s">
        <v>27</v>
      </c>
      <c r="B116" s="650" t="s">
        <v>16</v>
      </c>
      <c r="C116" s="755" t="s">
        <v>33</v>
      </c>
      <c r="D116" s="674">
        <f>'B2013 Wx Adj'!C87</f>
        <v>-5304585.6865053475</v>
      </c>
      <c r="E116" s="675">
        <f>'B2013 Wx Adj'!G87</f>
        <v>5293592.3109813593</v>
      </c>
      <c r="H116" s="675">
        <f t="shared" si="1"/>
        <v>-10993.375523988158</v>
      </c>
    </row>
    <row r="117" spans="1:8">
      <c r="A117" s="650" t="s">
        <v>27</v>
      </c>
      <c r="B117" s="650" t="s">
        <v>17</v>
      </c>
      <c r="C117" s="755" t="s">
        <v>33</v>
      </c>
      <c r="D117" s="674">
        <f>'B2013 Wx Adj'!C88</f>
        <v>28023362.32051263</v>
      </c>
      <c r="E117" s="675">
        <f>'B2013 Wx Adj'!G88</f>
        <v>3539827.6810943033</v>
      </c>
      <c r="H117" s="675">
        <f t="shared" si="1"/>
        <v>31563190.001606934</v>
      </c>
    </row>
    <row r="118" spans="1:8">
      <c r="A118" s="650" t="s">
        <v>28</v>
      </c>
      <c r="B118" s="650" t="s">
        <v>6</v>
      </c>
      <c r="C118" s="755" t="s">
        <v>33</v>
      </c>
      <c r="D118" s="674">
        <f>'B2013 Wx Adj'!C89</f>
        <v>17549629.165272329</v>
      </c>
      <c r="E118" s="675">
        <f>'B2013 Wx Adj'!G89</f>
        <v>4946124.8092795992</v>
      </c>
      <c r="H118" s="675">
        <f t="shared" si="1"/>
        <v>22495753.974551927</v>
      </c>
    </row>
    <row r="119" spans="1:8">
      <c r="A119" s="650" t="s">
        <v>28</v>
      </c>
      <c r="B119" s="650" t="s">
        <v>7</v>
      </c>
      <c r="C119" s="755" t="s">
        <v>33</v>
      </c>
      <c r="D119" s="674">
        <f>'B2013 Wx Adj'!C90</f>
        <v>-31637098.954589855</v>
      </c>
      <c r="E119" s="675">
        <f>'B2013 Wx Adj'!G90</f>
        <v>-4510235.7520351941</v>
      </c>
      <c r="H119" s="675">
        <f t="shared" si="1"/>
        <v>-36147334.706625052</v>
      </c>
    </row>
    <row r="120" spans="1:8">
      <c r="A120" s="650" t="s">
        <v>28</v>
      </c>
      <c r="B120" s="650" t="s">
        <v>8</v>
      </c>
      <c r="C120" s="755" t="s">
        <v>33</v>
      </c>
      <c r="D120" s="674">
        <f>'B2013 Wx Adj'!C91</f>
        <v>12978818.034333667</v>
      </c>
      <c r="E120" s="675">
        <f>'B2013 Wx Adj'!G91</f>
        <v>720195.16114144726</v>
      </c>
      <c r="H120" s="675">
        <f t="shared" si="1"/>
        <v>13699013.195475115</v>
      </c>
    </row>
    <row r="121" spans="1:8">
      <c r="A121" s="650" t="s">
        <v>28</v>
      </c>
      <c r="B121" s="650" t="s">
        <v>9</v>
      </c>
      <c r="C121" s="755" t="s">
        <v>33</v>
      </c>
      <c r="D121" s="674">
        <f>'B2013 Wx Adj'!C92</f>
        <v>-14477708.940824641</v>
      </c>
      <c r="E121" s="675">
        <f>'B2013 Wx Adj'!G92</f>
        <v>1920092.7794739639</v>
      </c>
      <c r="H121" s="675">
        <f t="shared" si="1"/>
        <v>-12557616.161350677</v>
      </c>
    </row>
    <row r="122" spans="1:8">
      <c r="A122" s="650" t="s">
        <v>28</v>
      </c>
      <c r="B122" s="650" t="s">
        <v>10</v>
      </c>
      <c r="C122" s="755" t="s">
        <v>33</v>
      </c>
      <c r="D122" s="674">
        <f>'B2013 Wx Adj'!C93</f>
        <v>19942109.569139734</v>
      </c>
      <c r="E122" s="675">
        <f>'B2013 Wx Adj'!G93</f>
        <v>6014629.0215652157</v>
      </c>
      <c r="H122" s="675">
        <f t="shared" si="1"/>
        <v>25956738.590704948</v>
      </c>
    </row>
    <row r="123" spans="1:8">
      <c r="A123" s="650" t="s">
        <v>28</v>
      </c>
      <c r="B123" s="650" t="s">
        <v>11</v>
      </c>
      <c r="C123" s="755" t="s">
        <v>33</v>
      </c>
      <c r="D123" s="674">
        <f>'B2013 Wx Adj'!C94</f>
        <v>1308110.5638606346</v>
      </c>
      <c r="E123" s="675">
        <f>'B2013 Wx Adj'!G94</f>
        <v>400895.29682850617</v>
      </c>
      <c r="H123" s="675">
        <f t="shared" si="1"/>
        <v>1709005.8606891409</v>
      </c>
    </row>
    <row r="124" spans="1:8">
      <c r="A124" s="650" t="s">
        <v>28</v>
      </c>
      <c r="B124" s="650" t="s">
        <v>12</v>
      </c>
      <c r="C124" s="755" t="s">
        <v>33</v>
      </c>
      <c r="D124" s="674">
        <f>'B2013 Wx Adj'!C95</f>
        <v>14152894.376976943</v>
      </c>
      <c r="E124" s="675">
        <f>'B2013 Wx Adj'!G95</f>
        <v>4245416.1288626585</v>
      </c>
      <c r="H124" s="675">
        <f t="shared" si="1"/>
        <v>18398310.505839601</v>
      </c>
    </row>
    <row r="125" spans="1:8">
      <c r="A125" s="650" t="s">
        <v>28</v>
      </c>
      <c r="B125" s="650" t="s">
        <v>13</v>
      </c>
      <c r="C125" s="755" t="s">
        <v>33</v>
      </c>
      <c r="D125" s="674">
        <f>'B2013 Wx Adj'!C96</f>
        <v>-57418605.261516146</v>
      </c>
      <c r="E125" s="675">
        <f>'B2013 Wx Adj'!G96</f>
        <v>-17207836.629644971</v>
      </c>
      <c r="H125" s="675">
        <f t="shared" si="1"/>
        <v>-74626441.891161114</v>
      </c>
    </row>
    <row r="126" spans="1:8">
      <c r="A126" s="650" t="s">
        <v>28</v>
      </c>
      <c r="B126" s="650" t="s">
        <v>14</v>
      </c>
      <c r="C126" s="755" t="s">
        <v>33</v>
      </c>
      <c r="D126" s="674">
        <f>'B2013 Wx Adj'!C97</f>
        <v>-21241295.876136839</v>
      </c>
      <c r="E126" s="675">
        <f>'B2013 Wx Adj'!G97</f>
        <v>-7447677.107201132</v>
      </c>
      <c r="H126" s="675">
        <f t="shared" si="1"/>
        <v>-28688972.983337972</v>
      </c>
    </row>
    <row r="127" spans="1:8">
      <c r="A127" s="650" t="s">
        <v>28</v>
      </c>
      <c r="B127" s="650" t="s">
        <v>15</v>
      </c>
      <c r="C127" s="755" t="s">
        <v>33</v>
      </c>
      <c r="D127" s="674">
        <f>'B2013 Wx Adj'!C98</f>
        <v>-30512366.104900703</v>
      </c>
      <c r="E127" s="675">
        <f>'B2013 Wx Adj'!G98</f>
        <v>-10805070.671971565</v>
      </c>
      <c r="H127" s="675">
        <f t="shared" si="1"/>
        <v>-41317436.77687227</v>
      </c>
    </row>
    <row r="128" spans="1:8">
      <c r="A128" s="650" t="s">
        <v>28</v>
      </c>
      <c r="B128" s="650" t="s">
        <v>16</v>
      </c>
      <c r="C128" s="755" t="s">
        <v>33</v>
      </c>
      <c r="D128" s="674">
        <f>'B2013 Wx Adj'!C99</f>
        <v>13076792.282497061</v>
      </c>
      <c r="E128" s="675">
        <f>'B2013 Wx Adj'!G99</f>
        <v>3680932.3791741715</v>
      </c>
      <c r="H128" s="675">
        <f t="shared" si="1"/>
        <v>16757724.661671232</v>
      </c>
    </row>
    <row r="129" spans="1:8">
      <c r="A129" s="650" t="s">
        <v>28</v>
      </c>
      <c r="B129" s="650" t="s">
        <v>17</v>
      </c>
      <c r="C129" s="755" t="s">
        <v>33</v>
      </c>
      <c r="D129" s="674">
        <f>'B2013 Wx Adj'!C100</f>
        <v>48963172.270526379</v>
      </c>
      <c r="E129" s="675">
        <f>'B2013 Wx Adj'!G100</f>
        <v>7714462.3978826199</v>
      </c>
      <c r="H129" s="675">
        <f t="shared" si="1"/>
        <v>56677634.668408997</v>
      </c>
    </row>
    <row r="130" spans="1:8">
      <c r="A130" s="650" t="s">
        <v>29</v>
      </c>
      <c r="B130" s="650" t="s">
        <v>6</v>
      </c>
      <c r="C130" s="755" t="s">
        <v>33</v>
      </c>
      <c r="D130" s="674">
        <f>'B2013 Wx Adj'!C101</f>
        <v>-33669123.531942576</v>
      </c>
      <c r="E130" s="675">
        <f>'B2013 Wx Adj'!G101</f>
        <v>-4466714.3523841742</v>
      </c>
      <c r="H130" s="675">
        <f t="shared" si="1"/>
        <v>-38135837.884326749</v>
      </c>
    </row>
    <row r="131" spans="1:8">
      <c r="A131" s="650" t="s">
        <v>29</v>
      </c>
      <c r="B131" s="650" t="s">
        <v>7</v>
      </c>
      <c r="C131" s="755" t="s">
        <v>33</v>
      </c>
      <c r="D131" s="674">
        <f>'B2013 Wx Adj'!C102</f>
        <v>22183781.791128498</v>
      </c>
      <c r="E131" s="675">
        <f>'B2013 Wx Adj'!G102</f>
        <v>3091663.9986178759</v>
      </c>
      <c r="H131" s="675">
        <f t="shared" si="1"/>
        <v>25275445.789746374</v>
      </c>
    </row>
    <row r="132" spans="1:8">
      <c r="A132" s="650" t="s">
        <v>29</v>
      </c>
      <c r="B132" s="650" t="s">
        <v>8</v>
      </c>
      <c r="C132" s="755" t="s">
        <v>33</v>
      </c>
      <c r="D132" s="674">
        <f>'B2013 Wx Adj'!C103</f>
        <v>-201124.95678071864</v>
      </c>
      <c r="E132" s="675">
        <f>'B2013 Wx Adj'!G103</f>
        <v>1418365.0936348757</v>
      </c>
      <c r="H132" s="675">
        <f t="shared" si="1"/>
        <v>1217240.1368541571</v>
      </c>
    </row>
    <row r="133" spans="1:8">
      <c r="A133" s="650" t="s">
        <v>29</v>
      </c>
      <c r="B133" s="650" t="s">
        <v>9</v>
      </c>
      <c r="C133" s="755" t="s">
        <v>33</v>
      </c>
      <c r="D133" s="674">
        <f>'B2013 Wx Adj'!C104</f>
        <v>4363494.9536097068</v>
      </c>
      <c r="E133" s="675">
        <f>'B2013 Wx Adj'!G104</f>
        <v>1819964.1025241762</v>
      </c>
      <c r="H133" s="675">
        <f t="shared" si="1"/>
        <v>6183459.0561338831</v>
      </c>
    </row>
    <row r="134" spans="1:8">
      <c r="A134" s="650" t="s">
        <v>29</v>
      </c>
      <c r="B134" s="650" t="s">
        <v>10</v>
      </c>
      <c r="C134" s="755" t="s">
        <v>33</v>
      </c>
      <c r="D134" s="674">
        <f>'B2013 Wx Adj'!C105</f>
        <v>-1407993.1394915031</v>
      </c>
      <c r="E134" s="675">
        <f>'B2013 Wx Adj'!G105</f>
        <v>-850292.32004887518</v>
      </c>
      <c r="H134" s="675">
        <f t="shared" si="1"/>
        <v>-2258285.4595403783</v>
      </c>
    </row>
    <row r="135" spans="1:8">
      <c r="A135" s="650" t="s">
        <v>29</v>
      </c>
      <c r="B135" s="650" t="s">
        <v>11</v>
      </c>
      <c r="C135" s="755" t="s">
        <v>33</v>
      </c>
      <c r="D135" s="674">
        <f>'B2013 Wx Adj'!C106</f>
        <v>-41692445.405897945</v>
      </c>
      <c r="E135" s="675">
        <f>'B2013 Wx Adj'!G106</f>
        <v>-12925939.905193826</v>
      </c>
      <c r="H135" s="675">
        <f t="shared" si="1"/>
        <v>-54618385.311091773</v>
      </c>
    </row>
    <row r="136" spans="1:8">
      <c r="A136" s="650" t="s">
        <v>29</v>
      </c>
      <c r="B136" s="650" t="s">
        <v>12</v>
      </c>
      <c r="C136" s="755" t="s">
        <v>33</v>
      </c>
      <c r="D136" s="674">
        <f>'B2013 Wx Adj'!C107</f>
        <v>-30685255.697466798</v>
      </c>
      <c r="E136" s="675">
        <f>'B2013 Wx Adj'!G107</f>
        <v>-9309638.5940001365</v>
      </c>
      <c r="H136" s="675">
        <f t="shared" si="1"/>
        <v>-39994894.291466936</v>
      </c>
    </row>
    <row r="137" spans="1:8">
      <c r="A137" s="650" t="s">
        <v>29</v>
      </c>
      <c r="B137" s="650" t="s">
        <v>13</v>
      </c>
      <c r="C137" s="755" t="s">
        <v>33</v>
      </c>
      <c r="D137" s="674">
        <f>'B2013 Wx Adj'!C108</f>
        <v>-19428915.702233523</v>
      </c>
      <c r="E137" s="675">
        <f>'B2013 Wx Adj'!G108</f>
        <v>-5896501.603929868</v>
      </c>
      <c r="H137" s="675">
        <f t="shared" si="1"/>
        <v>-25325417.306163393</v>
      </c>
    </row>
    <row r="138" spans="1:8">
      <c r="A138" s="650" t="s">
        <v>29</v>
      </c>
      <c r="B138" s="650" t="s">
        <v>14</v>
      </c>
      <c r="C138" s="755" t="s">
        <v>33</v>
      </c>
      <c r="D138" s="674">
        <f>'B2013 Wx Adj'!C109</f>
        <v>-4120345.7942631021</v>
      </c>
      <c r="E138" s="675">
        <f>'B2013 Wx Adj'!G109</f>
        <v>-1209951.7640890125</v>
      </c>
      <c r="H138" s="675">
        <f t="shared" si="1"/>
        <v>-5330297.5583521146</v>
      </c>
    </row>
    <row r="139" spans="1:8">
      <c r="A139" s="650" t="s">
        <v>29</v>
      </c>
      <c r="B139" s="650" t="s">
        <v>15</v>
      </c>
      <c r="C139" s="755" t="s">
        <v>33</v>
      </c>
      <c r="D139" s="674">
        <f>'B2013 Wx Adj'!C110</f>
        <v>22498898.701662183</v>
      </c>
      <c r="E139" s="675">
        <f>'B2013 Wx Adj'!G110</f>
        <v>9606089.3511040993</v>
      </c>
      <c r="H139" s="675">
        <f t="shared" si="1"/>
        <v>32104988.052766282</v>
      </c>
    </row>
    <row r="140" spans="1:8">
      <c r="A140" s="650" t="s">
        <v>29</v>
      </c>
      <c r="B140" s="650" t="s">
        <v>16</v>
      </c>
      <c r="C140" s="755" t="s">
        <v>33</v>
      </c>
      <c r="D140" s="674">
        <f>'B2013 Wx Adj'!C111</f>
        <v>-9667559.8731568251</v>
      </c>
      <c r="E140" s="675">
        <f>'B2013 Wx Adj'!G111</f>
        <v>3584258.9795788215</v>
      </c>
      <c r="H140" s="675">
        <f t="shared" si="1"/>
        <v>-6083300.8935780041</v>
      </c>
    </row>
    <row r="141" spans="1:8">
      <c r="A141" s="650" t="s">
        <v>29</v>
      </c>
      <c r="B141" s="650" t="s">
        <v>17</v>
      </c>
      <c r="C141" s="755" t="s">
        <v>33</v>
      </c>
      <c r="D141" s="674">
        <f>'B2013 Wx Adj'!C112</f>
        <v>31326028.914862022</v>
      </c>
      <c r="E141" s="675">
        <f>'B2013 Wx Adj'!G112</f>
        <v>4178367.9953447967</v>
      </c>
      <c r="H141" s="675">
        <f t="shared" si="1"/>
        <v>35504396.910206817</v>
      </c>
    </row>
    <row r="142" spans="1:8">
      <c r="A142" s="650" t="s">
        <v>30</v>
      </c>
      <c r="B142" s="650" t="s">
        <v>6</v>
      </c>
      <c r="C142" s="755" t="s">
        <v>33</v>
      </c>
      <c r="D142" s="674">
        <f>'B2013 Wx Adj'!C113</f>
        <v>9265050.2608947214</v>
      </c>
      <c r="E142" s="675">
        <f>'B2013 Wx Adj'!G113</f>
        <v>1679961.1051493925</v>
      </c>
      <c r="H142" s="675">
        <f t="shared" si="1"/>
        <v>10945011.366044113</v>
      </c>
    </row>
    <row r="143" spans="1:8">
      <c r="A143" s="650" t="s">
        <v>30</v>
      </c>
      <c r="B143" s="650" t="s">
        <v>7</v>
      </c>
      <c r="C143" s="755" t="s">
        <v>33</v>
      </c>
      <c r="D143" s="674">
        <f>'B2013 Wx Adj'!C114</f>
        <v>-6117737.6822145162</v>
      </c>
      <c r="E143" s="675">
        <f>'B2013 Wx Adj'!G114</f>
        <v>-1107871.8575303135</v>
      </c>
      <c r="H143" s="675">
        <f t="shared" si="1"/>
        <v>-7225609.5397448298</v>
      </c>
    </row>
    <row r="144" spans="1:8">
      <c r="A144" s="650" t="s">
        <v>30</v>
      </c>
      <c r="B144" s="650" t="s">
        <v>8</v>
      </c>
      <c r="C144" s="755" t="s">
        <v>33</v>
      </c>
      <c r="D144" s="674">
        <f>'B2013 Wx Adj'!C115</f>
        <v>10317200.102401569</v>
      </c>
      <c r="E144" s="675">
        <f>'B2013 Wx Adj'!G115</f>
        <v>234433.30242052197</v>
      </c>
      <c r="H144" s="675">
        <f t="shared" si="1"/>
        <v>10551633.404822091</v>
      </c>
    </row>
    <row r="145" spans="1:8">
      <c r="A145" s="650" t="s">
        <v>30</v>
      </c>
      <c r="B145" s="650" t="s">
        <v>9</v>
      </c>
      <c r="C145" s="755" t="s">
        <v>33</v>
      </c>
      <c r="D145" s="674">
        <f>'B2013 Wx Adj'!C116</f>
        <v>12631804.867138173</v>
      </c>
      <c r="E145" s="675">
        <f>'B2013 Wx Adj'!G116</f>
        <v>5807627.5895101782</v>
      </c>
      <c r="H145" s="675">
        <f t="shared" si="1"/>
        <v>18439432.45664835</v>
      </c>
    </row>
    <row r="146" spans="1:8">
      <c r="A146" s="650" t="s">
        <v>30</v>
      </c>
      <c r="B146" s="650" t="s">
        <v>10</v>
      </c>
      <c r="C146" s="755" t="s">
        <v>33</v>
      </c>
      <c r="D146" s="674">
        <f>'B2013 Wx Adj'!C117</f>
        <v>9200832.9536947682</v>
      </c>
      <c r="E146" s="675">
        <f>'B2013 Wx Adj'!G117</f>
        <v>2098967.2142419643</v>
      </c>
      <c r="H146" s="675">
        <f t="shared" si="1"/>
        <v>11299800.167936733</v>
      </c>
    </row>
    <row r="147" spans="1:8">
      <c r="A147" s="650" t="s">
        <v>30</v>
      </c>
      <c r="B147" s="650" t="s">
        <v>11</v>
      </c>
      <c r="C147" s="755" t="s">
        <v>33</v>
      </c>
      <c r="D147" s="674">
        <f>'B2013 Wx Adj'!C118</f>
        <v>-43051163.446152277</v>
      </c>
      <c r="E147" s="675">
        <f>'B2013 Wx Adj'!G118</f>
        <v>-14167200.385031952</v>
      </c>
      <c r="H147" s="675">
        <f t="shared" si="1"/>
        <v>-57218363.831184231</v>
      </c>
    </row>
    <row r="148" spans="1:8">
      <c r="A148" s="650" t="s">
        <v>30</v>
      </c>
      <c r="B148" s="650" t="s">
        <v>12</v>
      </c>
      <c r="C148" s="755" t="s">
        <v>33</v>
      </c>
      <c r="D148" s="674">
        <f>'B2013 Wx Adj'!C119</f>
        <v>17069827.379828658</v>
      </c>
      <c r="E148" s="675">
        <f>'B2013 Wx Adj'!G119</f>
        <v>5245121.6847485658</v>
      </c>
      <c r="H148" s="675">
        <f t="shared" si="1"/>
        <v>22314949.064577222</v>
      </c>
    </row>
    <row r="149" spans="1:8">
      <c r="A149" s="650" t="s">
        <v>30</v>
      </c>
      <c r="B149" s="650" t="s">
        <v>13</v>
      </c>
      <c r="C149" s="755" t="s">
        <v>33</v>
      </c>
      <c r="D149" s="674">
        <f>'B2013 Wx Adj'!C120</f>
        <v>51553180.572586603</v>
      </c>
      <c r="E149" s="675">
        <f>'B2013 Wx Adj'!G120</f>
        <v>15916706.776391845</v>
      </c>
      <c r="H149" s="675">
        <f t="shared" si="1"/>
        <v>67469887.348978445</v>
      </c>
    </row>
    <row r="150" spans="1:8">
      <c r="A150" s="650" t="s">
        <v>30</v>
      </c>
      <c r="B150" s="650" t="s">
        <v>14</v>
      </c>
      <c r="C150" s="755" t="s">
        <v>33</v>
      </c>
      <c r="D150" s="674">
        <f>'B2013 Wx Adj'!C121</f>
        <v>-3131964.257673373</v>
      </c>
      <c r="E150" s="675">
        <f>'B2013 Wx Adj'!G121</f>
        <v>-1255438.8212554962</v>
      </c>
      <c r="H150" s="675">
        <f t="shared" si="1"/>
        <v>-4387403.0789288692</v>
      </c>
    </row>
    <row r="151" spans="1:8">
      <c r="A151" s="650" t="s">
        <v>30</v>
      </c>
      <c r="B151" s="650" t="s">
        <v>15</v>
      </c>
      <c r="C151" s="755" t="s">
        <v>33</v>
      </c>
      <c r="D151" s="674">
        <f>'B2013 Wx Adj'!C122</f>
        <v>-27364706.562457532</v>
      </c>
      <c r="E151" s="675">
        <f>'B2013 Wx Adj'!G122</f>
        <v>-9140926.9220997728</v>
      </c>
      <c r="H151" s="675">
        <f t="shared" si="1"/>
        <v>-36505633.484557301</v>
      </c>
    </row>
    <row r="152" spans="1:8">
      <c r="A152" s="650" t="s">
        <v>30</v>
      </c>
      <c r="B152" s="650" t="s">
        <v>16</v>
      </c>
      <c r="C152" s="755" t="s">
        <v>33</v>
      </c>
      <c r="D152" s="674">
        <f>'B2013 Wx Adj'!C123</f>
        <v>16186491.001043282</v>
      </c>
      <c r="E152" s="675">
        <f>'B2013 Wx Adj'!G123</f>
        <v>7993616.8957113083</v>
      </c>
      <c r="H152" s="675">
        <f t="shared" si="1"/>
        <v>24180107.896754593</v>
      </c>
    </row>
    <row r="153" spans="1:8">
      <c r="A153" s="650" t="s">
        <v>30</v>
      </c>
      <c r="B153" s="650" t="s">
        <v>17</v>
      </c>
      <c r="C153" s="755" t="s">
        <v>33</v>
      </c>
      <c r="D153" s="674">
        <f>'B2013 Wx Adj'!C124</f>
        <v>-20035187.116817061</v>
      </c>
      <c r="E153" s="675">
        <f>'B2013 Wx Adj'!G124</f>
        <v>-1928176.4271382284</v>
      </c>
      <c r="H153" s="675">
        <f t="shared" si="1"/>
        <v>-21963363.543955289</v>
      </c>
    </row>
    <row r="154" spans="1:8">
      <c r="A154" s="650" t="s">
        <v>31</v>
      </c>
      <c r="B154" s="650" t="s">
        <v>6</v>
      </c>
      <c r="C154" s="755" t="s">
        <v>33</v>
      </c>
      <c r="D154" s="674">
        <f>'B2013 Wx Adj'!C125</f>
        <v>-109936793.53508551</v>
      </c>
      <c r="E154" s="675">
        <f>'B2013 Wx Adj'!G125</f>
        <v>-20334739.226864688</v>
      </c>
      <c r="H154" s="675">
        <f t="shared" si="1"/>
        <v>-130271532.76195019</v>
      </c>
    </row>
    <row r="155" spans="1:8">
      <c r="A155" s="650" t="s">
        <v>31</v>
      </c>
      <c r="B155" s="650" t="s">
        <v>7</v>
      </c>
      <c r="C155" s="755" t="s">
        <v>33</v>
      </c>
      <c r="D155" s="674">
        <f>'B2013 Wx Adj'!C126</f>
        <v>-116682595.24922837</v>
      </c>
      <c r="E155" s="675">
        <f>'B2013 Wx Adj'!G126</f>
        <v>-16014396.229360886</v>
      </c>
      <c r="H155" s="675">
        <f t="shared" si="1"/>
        <v>-132696991.47858927</v>
      </c>
    </row>
    <row r="156" spans="1:8">
      <c r="A156" s="650" t="s">
        <v>31</v>
      </c>
      <c r="B156" s="650" t="s">
        <v>8</v>
      </c>
      <c r="C156" s="755" t="s">
        <v>33</v>
      </c>
      <c r="D156" s="674">
        <f>'B2013 Wx Adj'!C127</f>
        <v>-29076993.763120454</v>
      </c>
      <c r="E156" s="675">
        <f>'B2013 Wx Adj'!G127</f>
        <v>1137794.865419887</v>
      </c>
      <c r="H156" s="675">
        <f t="shared" si="1"/>
        <v>-27939198.897700567</v>
      </c>
    </row>
    <row r="157" spans="1:8">
      <c r="A157" s="650" t="s">
        <v>31</v>
      </c>
      <c r="B157" s="650" t="s">
        <v>9</v>
      </c>
      <c r="C157" s="755" t="s">
        <v>33</v>
      </c>
      <c r="D157" s="674">
        <f>'B2013 Wx Adj'!C128</f>
        <v>14566373.397459364</v>
      </c>
      <c r="E157" s="675">
        <f>'B2013 Wx Adj'!G128</f>
        <v>3441565.1185568739</v>
      </c>
      <c r="H157" s="675">
        <f t="shared" si="1"/>
        <v>18007938.516016237</v>
      </c>
    </row>
    <row r="158" spans="1:8">
      <c r="A158" s="650" t="s">
        <v>31</v>
      </c>
      <c r="B158" s="650" t="s">
        <v>10</v>
      </c>
      <c r="C158" s="755" t="s">
        <v>33</v>
      </c>
      <c r="D158" s="674">
        <f>'B2013 Wx Adj'!C129</f>
        <v>-6452839.5154762724</v>
      </c>
      <c r="E158" s="675">
        <f>'B2013 Wx Adj'!G129</f>
        <v>-3424012.6105207326</v>
      </c>
      <c r="H158" s="675">
        <f t="shared" si="1"/>
        <v>-9876852.125997005</v>
      </c>
    </row>
    <row r="159" spans="1:8">
      <c r="A159" s="650" t="s">
        <v>31</v>
      </c>
      <c r="B159" s="650" t="s">
        <v>11</v>
      </c>
      <c r="C159" s="755" t="s">
        <v>33</v>
      </c>
      <c r="D159" s="674">
        <f>'B2013 Wx Adj'!C130</f>
        <v>-27865896.632217888</v>
      </c>
      <c r="E159" s="675">
        <f>'B2013 Wx Adj'!G130</f>
        <v>-8731807.6239867229</v>
      </c>
      <c r="H159" s="675">
        <f t="shared" si="1"/>
        <v>-36597704.256204613</v>
      </c>
    </row>
    <row r="160" spans="1:8">
      <c r="A160" s="650" t="s">
        <v>31</v>
      </c>
      <c r="B160" s="650" t="s">
        <v>12</v>
      </c>
      <c r="C160" s="755" t="s">
        <v>33</v>
      </c>
      <c r="D160" s="674">
        <f>'B2013 Wx Adj'!C131</f>
        <v>-32392527.948234241</v>
      </c>
      <c r="E160" s="675">
        <f>'B2013 Wx Adj'!G131</f>
        <v>-9929818.5577039886</v>
      </c>
      <c r="H160" s="675">
        <f t="shared" si="1"/>
        <v>-42322346.505938232</v>
      </c>
    </row>
    <row r="161" spans="1:8">
      <c r="A161" s="650" t="s">
        <v>31</v>
      </c>
      <c r="B161" s="650" t="s">
        <v>13</v>
      </c>
      <c r="C161" s="755" t="s">
        <v>33</v>
      </c>
      <c r="D161" s="674">
        <f>'B2013 Wx Adj'!C132</f>
        <v>-25382894.011469692</v>
      </c>
      <c r="E161" s="675">
        <f>'B2013 Wx Adj'!G132</f>
        <v>-7791393.3517585061</v>
      </c>
      <c r="H161" s="675">
        <f t="shared" si="1"/>
        <v>-33174287.363228198</v>
      </c>
    </row>
    <row r="162" spans="1:8">
      <c r="A162" s="650" t="s">
        <v>31</v>
      </c>
      <c r="B162" s="650" t="s">
        <v>14</v>
      </c>
      <c r="C162" s="755" t="s">
        <v>33</v>
      </c>
      <c r="D162" s="674">
        <f>'B2013 Wx Adj'!C133</f>
        <v>-39015114.453431986</v>
      </c>
      <c r="E162" s="675">
        <f>'B2013 Wx Adj'!G133</f>
        <v>-12957472.605485752</v>
      </c>
      <c r="H162" s="675">
        <f t="shared" si="1"/>
        <v>-51972587.058917738</v>
      </c>
    </row>
    <row r="163" spans="1:8">
      <c r="A163" s="650" t="s">
        <v>31</v>
      </c>
      <c r="B163" s="650" t="s">
        <v>15</v>
      </c>
      <c r="C163" s="755" t="s">
        <v>33</v>
      </c>
      <c r="D163" s="674">
        <f>'B2013 Wx Adj'!C134</f>
        <v>-10617162.203086423</v>
      </c>
      <c r="E163" s="675">
        <f>'B2013 Wx Adj'!G134</f>
        <v>-3072079.6481597801</v>
      </c>
      <c r="H163" s="675">
        <f t="shared" si="1"/>
        <v>-13689241.851246202</v>
      </c>
    </row>
    <row r="164" spans="1:8">
      <c r="A164" s="650" t="s">
        <v>31</v>
      </c>
      <c r="B164" s="650" t="s">
        <v>16</v>
      </c>
      <c r="C164" s="755" t="s">
        <v>33</v>
      </c>
      <c r="D164" s="674">
        <f>'B2013 Wx Adj'!C135</f>
        <v>5967884.0219390038</v>
      </c>
      <c r="E164" s="675">
        <f>'B2013 Wx Adj'!G135</f>
        <v>-1974003.3270135259</v>
      </c>
      <c r="H164" s="675">
        <f t="shared" si="1"/>
        <v>3993880.6949254777</v>
      </c>
    </row>
    <row r="165" spans="1:8">
      <c r="A165" s="650" t="s">
        <v>31</v>
      </c>
      <c r="B165" s="650" t="s">
        <v>17</v>
      </c>
      <c r="C165" s="755" t="s">
        <v>33</v>
      </c>
      <c r="D165" s="674">
        <f>'B2013 Wx Adj'!C136</f>
        <v>-85734673.869832337</v>
      </c>
      <c r="E165" s="675">
        <f>'B2013 Wx Adj'!G136</f>
        <v>-13538460.82441213</v>
      </c>
      <c r="H165" s="675">
        <f t="shared" si="1"/>
        <v>-99273134.694244474</v>
      </c>
    </row>
    <row r="166" spans="1:8">
      <c r="A166" s="650" t="s">
        <v>49</v>
      </c>
      <c r="B166" s="650" t="s">
        <v>6</v>
      </c>
      <c r="C166" s="755" t="s">
        <v>33</v>
      </c>
      <c r="D166" s="674">
        <f>'B2013 Wx Adj'!C137</f>
        <v>-44327802.773254625</v>
      </c>
      <c r="E166" s="675">
        <f>'B2013 Wx Adj'!G137</f>
        <v>-6183149.0864945957</v>
      </c>
      <c r="H166" s="675">
        <f t="shared" si="1"/>
        <v>-50510951.85974922</v>
      </c>
    </row>
    <row r="167" spans="1:8">
      <c r="A167" s="650" t="s">
        <v>49</v>
      </c>
      <c r="B167" s="650" t="s">
        <v>7</v>
      </c>
      <c r="C167" s="755" t="s">
        <v>33</v>
      </c>
      <c r="D167" s="674">
        <f>'B2013 Wx Adj'!C138</f>
        <v>-22252031.522463236</v>
      </c>
      <c r="E167" s="675">
        <f>'B2013 Wx Adj'!G138</f>
        <v>-3773085.7854944668</v>
      </c>
      <c r="H167" s="675">
        <f t="shared" ref="H167:H189" si="2">D167+E167</f>
        <v>-26025117.307957701</v>
      </c>
    </row>
    <row r="168" spans="1:8">
      <c r="A168" s="650" t="s">
        <v>49</v>
      </c>
      <c r="B168" s="650" t="s">
        <v>8</v>
      </c>
      <c r="C168" s="755" t="s">
        <v>33</v>
      </c>
      <c r="D168" s="674">
        <f>'B2013 Wx Adj'!C139</f>
        <v>11175386.504119804</v>
      </c>
      <c r="E168" s="675">
        <f>'B2013 Wx Adj'!G139</f>
        <v>46591.805038725026</v>
      </c>
      <c r="H168" s="675">
        <f t="shared" si="2"/>
        <v>11221978.30915853</v>
      </c>
    </row>
    <row r="169" spans="1:8">
      <c r="A169" s="650" t="s">
        <v>49</v>
      </c>
      <c r="B169" s="650" t="s">
        <v>9</v>
      </c>
      <c r="C169" s="755" t="s">
        <v>33</v>
      </c>
      <c r="D169" s="674">
        <f>'B2013 Wx Adj'!C140</f>
        <v>-24746114.459983636</v>
      </c>
      <c r="E169" s="675">
        <f>'B2013 Wx Adj'!G140</f>
        <v>-14028188.023202248</v>
      </c>
      <c r="H169" s="675">
        <f t="shared" si="2"/>
        <v>-38774302.483185887</v>
      </c>
    </row>
    <row r="170" spans="1:8">
      <c r="A170" s="650" t="s">
        <v>49</v>
      </c>
      <c r="B170" s="650" t="s">
        <v>10</v>
      </c>
      <c r="C170" s="755" t="s">
        <v>33</v>
      </c>
      <c r="D170" s="674">
        <f>'B2013 Wx Adj'!C141</f>
        <v>14243396.930516506</v>
      </c>
      <c r="E170" s="675">
        <f>'B2013 Wx Adj'!G141</f>
        <v>5885058.7194023365</v>
      </c>
      <c r="H170" s="675">
        <f t="shared" si="2"/>
        <v>20128455.649918843</v>
      </c>
    </row>
    <row r="171" spans="1:8">
      <c r="A171" s="650" t="s">
        <v>49</v>
      </c>
      <c r="B171" s="650" t="s">
        <v>11</v>
      </c>
      <c r="C171" s="755" t="s">
        <v>33</v>
      </c>
      <c r="D171" s="674">
        <f>'B2013 Wx Adj'!C142</f>
        <v>-66117259.335965402</v>
      </c>
      <c r="E171" s="675">
        <f>'B2013 Wx Adj'!G142</f>
        <v>-20738537.612596467</v>
      </c>
      <c r="H171" s="675">
        <f t="shared" si="2"/>
        <v>-86855796.948561877</v>
      </c>
    </row>
    <row r="172" spans="1:8">
      <c r="A172" s="650" t="s">
        <v>49</v>
      </c>
      <c r="B172" s="650" t="s">
        <v>12</v>
      </c>
      <c r="C172" s="755" t="s">
        <v>33</v>
      </c>
      <c r="D172" s="674">
        <f>'B2013 Wx Adj'!C143</f>
        <v>-13743278.312005714</v>
      </c>
      <c r="E172" s="675">
        <f>'B2013 Wx Adj'!G143</f>
        <v>-4217436.3617704744</v>
      </c>
      <c r="H172" s="675">
        <f t="shared" si="2"/>
        <v>-17960714.673776187</v>
      </c>
    </row>
    <row r="173" spans="1:8">
      <c r="A173" s="650" t="s">
        <v>49</v>
      </c>
      <c r="B173" s="650" t="s">
        <v>13</v>
      </c>
      <c r="C173" s="755" t="s">
        <v>33</v>
      </c>
      <c r="D173" s="674">
        <f>'B2013 Wx Adj'!C144</f>
        <v>-68659993.323247507</v>
      </c>
      <c r="E173" s="675">
        <f>'B2013 Wx Adj'!G144</f>
        <v>-21087660.573280014</v>
      </c>
      <c r="H173" s="675">
        <f t="shared" si="2"/>
        <v>-89747653.896527529</v>
      </c>
    </row>
    <row r="174" spans="1:8">
      <c r="A174" s="650" t="s">
        <v>49</v>
      </c>
      <c r="B174" s="650" t="s">
        <v>14</v>
      </c>
      <c r="C174" s="755" t="s">
        <v>33</v>
      </c>
      <c r="D174" s="674">
        <f>'B2013 Wx Adj'!C145</f>
        <v>38807220.134221144</v>
      </c>
      <c r="E174" s="675">
        <f>'B2013 Wx Adj'!G145</f>
        <v>12947401.624393258</v>
      </c>
      <c r="H174" s="675">
        <f t="shared" si="2"/>
        <v>51754621.758614406</v>
      </c>
    </row>
    <row r="175" spans="1:8">
      <c r="A175" s="650" t="s">
        <v>49</v>
      </c>
      <c r="B175" s="650" t="s">
        <v>15</v>
      </c>
      <c r="C175" s="755" t="s">
        <v>33</v>
      </c>
      <c r="D175" s="674">
        <f>'B2013 Wx Adj'!C146</f>
        <v>37701943.175089784</v>
      </c>
      <c r="E175" s="675">
        <f>'B2013 Wx Adj'!G146</f>
        <v>16251935.486029318</v>
      </c>
      <c r="H175" s="675">
        <f t="shared" si="2"/>
        <v>53953878.661119103</v>
      </c>
    </row>
    <row r="176" spans="1:8">
      <c r="A176" s="650" t="s">
        <v>49</v>
      </c>
      <c r="B176" s="650" t="s">
        <v>16</v>
      </c>
      <c r="C176" s="755" t="s">
        <v>33</v>
      </c>
      <c r="D176" s="674">
        <f>'B2013 Wx Adj'!C147</f>
        <v>6742632.9221531432</v>
      </c>
      <c r="E176" s="675">
        <f>'B2013 Wx Adj'!G147</f>
        <v>464186.90231222013</v>
      </c>
      <c r="H176" s="675">
        <f t="shared" si="2"/>
        <v>7206819.8244653633</v>
      </c>
    </row>
    <row r="177" spans="1:8">
      <c r="A177" s="650" t="s">
        <v>49</v>
      </c>
      <c r="B177" s="650" t="s">
        <v>17</v>
      </c>
      <c r="C177" s="755" t="s">
        <v>33</v>
      </c>
      <c r="D177" s="674">
        <f>'B2013 Wx Adj'!C148</f>
        <v>48878880.003584556</v>
      </c>
      <c r="E177" s="675">
        <f>'B2013 Wx Adj'!G148</f>
        <v>7480034.9509384166</v>
      </c>
      <c r="H177" s="675">
        <f t="shared" si="2"/>
        <v>56358914.954522975</v>
      </c>
    </row>
    <row r="178" spans="1:8">
      <c r="A178" s="650" t="s">
        <v>50</v>
      </c>
      <c r="B178" s="650" t="s">
        <v>6</v>
      </c>
      <c r="C178" s="755" t="s">
        <v>33</v>
      </c>
      <c r="D178" s="674">
        <f>'B2013 Wx Adj'!C149</f>
        <v>83336190.749893948</v>
      </c>
      <c r="E178" s="675">
        <f>'B2013 Wx Adj'!G149</f>
        <v>14508140.435773242</v>
      </c>
      <c r="H178" s="675">
        <f t="shared" si="2"/>
        <v>97844331.185667187</v>
      </c>
    </row>
    <row r="179" spans="1:8">
      <c r="A179" s="650" t="s">
        <v>50</v>
      </c>
      <c r="B179" s="650" t="s">
        <v>7</v>
      </c>
      <c r="C179" s="755" t="s">
        <v>33</v>
      </c>
      <c r="D179" s="674">
        <f>'B2013 Wx Adj'!C150</f>
        <v>60282001.523263209</v>
      </c>
      <c r="E179" s="675">
        <f>'B2013 Wx Adj'!G150</f>
        <v>7901022.3154969439</v>
      </c>
      <c r="H179" s="675">
        <f t="shared" si="2"/>
        <v>68183023.838760152</v>
      </c>
    </row>
    <row r="180" spans="1:8">
      <c r="A180" s="650" t="s">
        <v>50</v>
      </c>
      <c r="B180" s="650" t="s">
        <v>8</v>
      </c>
      <c r="C180" s="755" t="s">
        <v>33</v>
      </c>
      <c r="D180" s="674">
        <f>'B2013 Wx Adj'!C151</f>
        <v>23578187.033606887</v>
      </c>
      <c r="E180" s="675">
        <f>'B2013 Wx Adj'!G151</f>
        <v>-3352282.3454863508</v>
      </c>
      <c r="H180" s="675">
        <f t="shared" si="2"/>
        <v>20225904.688120537</v>
      </c>
    </row>
    <row r="181" spans="1:8">
      <c r="A181" s="650" t="s">
        <v>50</v>
      </c>
      <c r="B181" s="650" t="s">
        <v>9</v>
      </c>
      <c r="C181" s="755" t="s">
        <v>33</v>
      </c>
      <c r="D181" s="674">
        <f>'B2013 Wx Adj'!C152</f>
        <v>-6730545.6170660555</v>
      </c>
      <c r="E181" s="675">
        <f>'B2013 Wx Adj'!G152</f>
        <v>-8280540.2969453</v>
      </c>
      <c r="H181" s="675">
        <f t="shared" si="2"/>
        <v>-15011085.914011355</v>
      </c>
    </row>
    <row r="182" spans="1:8">
      <c r="A182" s="650" t="s">
        <v>50</v>
      </c>
      <c r="B182" s="650" t="s">
        <v>10</v>
      </c>
      <c r="C182" s="755" t="s">
        <v>33</v>
      </c>
      <c r="D182" s="674">
        <f>'B2013 Wx Adj'!C153</f>
        <v>-43865160.162898302</v>
      </c>
      <c r="E182" s="675">
        <f>'B2013 Wx Adj'!G153</f>
        <v>-15516943.325916346</v>
      </c>
      <c r="H182" s="675">
        <f t="shared" si="2"/>
        <v>-59382103.488814652</v>
      </c>
    </row>
    <row r="183" spans="1:8">
      <c r="A183" s="650" t="s">
        <v>50</v>
      </c>
      <c r="B183" s="650" t="s">
        <v>11</v>
      </c>
      <c r="C183" s="755" t="s">
        <v>33</v>
      </c>
      <c r="D183" s="674">
        <f>'B2013 Wx Adj'!C154</f>
        <v>14038663.717755679</v>
      </c>
      <c r="E183" s="675">
        <f>'B2013 Wx Adj'!G154</f>
        <v>4460559.152167609</v>
      </c>
      <c r="H183" s="675">
        <f t="shared" si="2"/>
        <v>18499222.869923286</v>
      </c>
    </row>
    <row r="184" spans="1:8">
      <c r="A184" s="650" t="s">
        <v>50</v>
      </c>
      <c r="B184" s="650" t="s">
        <v>12</v>
      </c>
      <c r="C184" s="755" t="s">
        <v>33</v>
      </c>
      <c r="D184" s="674">
        <f>'B2013 Wx Adj'!C155</f>
        <v>62692.072620394902</v>
      </c>
      <c r="E184" s="675">
        <f>'B2013 Wx Adj'!G155</f>
        <v>19272.796042541311</v>
      </c>
      <c r="H184" s="675">
        <f t="shared" si="2"/>
        <v>81964.868662936206</v>
      </c>
    </row>
    <row r="185" spans="1:8">
      <c r="A185" s="650" t="s">
        <v>50</v>
      </c>
      <c r="B185" s="650" t="s">
        <v>13</v>
      </c>
      <c r="C185" s="755" t="s">
        <v>33</v>
      </c>
      <c r="D185" s="674">
        <f>'B2013 Wx Adj'!C156</f>
        <v>11453459.488464145</v>
      </c>
      <c r="E185" s="675">
        <f>'B2013 Wx Adj'!G156</f>
        <v>3520987.3514693519</v>
      </c>
      <c r="H185" s="675">
        <f t="shared" si="2"/>
        <v>14974446.839933496</v>
      </c>
    </row>
    <row r="186" spans="1:8">
      <c r="A186" s="650" t="s">
        <v>50</v>
      </c>
      <c r="B186" s="650" t="s">
        <v>14</v>
      </c>
      <c r="C186" s="755" t="s">
        <v>33</v>
      </c>
      <c r="D186" s="674">
        <f>'B2013 Wx Adj'!C157</f>
        <v>-2706049.0390161448</v>
      </c>
      <c r="E186" s="675">
        <f>'B2013 Wx Adj'!G157</f>
        <v>-1231771.0370049048</v>
      </c>
      <c r="H186" s="675">
        <f t="shared" si="2"/>
        <v>-3937820.0760210496</v>
      </c>
    </row>
    <row r="187" spans="1:8">
      <c r="A187" s="650" t="s">
        <v>50</v>
      </c>
      <c r="B187" s="650" t="s">
        <v>15</v>
      </c>
      <c r="C187" s="755" t="s">
        <v>33</v>
      </c>
      <c r="D187" s="674">
        <f>'B2013 Wx Adj'!C158</f>
        <v>5035233.2584186541</v>
      </c>
      <c r="E187" s="675">
        <f>'B2013 Wx Adj'!G158</f>
        <v>1984180.3397103054</v>
      </c>
      <c r="H187" s="675">
        <f t="shared" si="2"/>
        <v>7019413.5981289595</v>
      </c>
    </row>
    <row r="188" spans="1:8">
      <c r="A188" s="650" t="s">
        <v>50</v>
      </c>
      <c r="B188" s="650" t="s">
        <v>16</v>
      </c>
      <c r="C188" s="755" t="s">
        <v>33</v>
      </c>
      <c r="D188" s="674">
        <f>'B2013 Wx Adj'!C159</f>
        <v>2838587.1591255208</v>
      </c>
      <c r="E188" s="675">
        <f>'B2013 Wx Adj'!G159</f>
        <v>4951050.4922783934</v>
      </c>
      <c r="H188" s="675">
        <f t="shared" si="2"/>
        <v>7789637.6514039142</v>
      </c>
    </row>
    <row r="189" spans="1:8">
      <c r="A189" s="650" t="s">
        <v>50</v>
      </c>
      <c r="B189" s="650" t="s">
        <v>17</v>
      </c>
      <c r="C189" s="755" t="s">
        <v>33</v>
      </c>
      <c r="D189" s="674">
        <f>'B2013 Wx Adj'!C160</f>
        <v>33593626.579545245</v>
      </c>
      <c r="E189" s="675">
        <f>'B2013 Wx Adj'!G160</f>
        <v>5302941.1616295679</v>
      </c>
      <c r="H189" s="675">
        <f t="shared" si="2"/>
        <v>38896567.74117481</v>
      </c>
    </row>
    <row r="191" spans="1:8">
      <c r="A191" s="647" t="s">
        <v>354</v>
      </c>
    </row>
    <row r="192" spans="1:8" s="676" customFormat="1">
      <c r="D192" s="677" t="s">
        <v>26</v>
      </c>
      <c r="E192" s="676" t="s">
        <v>1</v>
      </c>
      <c r="F192" s="676" t="s">
        <v>2</v>
      </c>
      <c r="G192" s="676" t="s">
        <v>174</v>
      </c>
      <c r="H192" s="676" t="s">
        <v>34</v>
      </c>
    </row>
    <row r="193" spans="1:9" s="676" customFormat="1">
      <c r="A193" s="679" t="s">
        <v>36</v>
      </c>
      <c r="B193" s="679" t="s">
        <v>184</v>
      </c>
      <c r="C193" s="679"/>
      <c r="D193" s="681">
        <f>D7+D100</f>
        <v>4701646762.5029078</v>
      </c>
      <c r="E193" s="681">
        <f t="shared" ref="E193:G193" si="3">E7+E100</f>
        <v>3365924735.1636882</v>
      </c>
      <c r="F193" s="681">
        <f t="shared" si="3"/>
        <v>1924748884</v>
      </c>
      <c r="G193" s="681">
        <f t="shared" si="3"/>
        <v>18100296</v>
      </c>
      <c r="H193" s="681">
        <f t="shared" ref="H193:H195" si="4">SUM(D193:G193)</f>
        <v>10010420677.666595</v>
      </c>
    </row>
    <row r="194" spans="1:9" s="676" customFormat="1">
      <c r="A194" s="679" t="s">
        <v>37</v>
      </c>
      <c r="B194" s="679" t="s">
        <v>184</v>
      </c>
      <c r="C194" s="679"/>
      <c r="D194" s="681">
        <f t="shared" ref="D194:G194" si="5">D8+D101</f>
        <v>4863939705.7334833</v>
      </c>
      <c r="E194" s="681">
        <f t="shared" si="5"/>
        <v>3457274274.1068597</v>
      </c>
      <c r="F194" s="681">
        <f t="shared" si="5"/>
        <v>2018206168</v>
      </c>
      <c r="G194" s="681">
        <f t="shared" si="5"/>
        <v>21014924</v>
      </c>
      <c r="H194" s="681">
        <f t="shared" si="4"/>
        <v>10360435071.840343</v>
      </c>
    </row>
    <row r="195" spans="1:9" s="676" customFormat="1">
      <c r="A195" s="679" t="s">
        <v>38</v>
      </c>
      <c r="B195" s="679" t="s">
        <v>184</v>
      </c>
      <c r="C195" s="679"/>
      <c r="D195" s="681">
        <f t="shared" ref="D195:G195" si="6">D9+D102</f>
        <v>5071725198.3728752</v>
      </c>
      <c r="E195" s="681">
        <f t="shared" si="6"/>
        <v>3541173302.7626486</v>
      </c>
      <c r="F195" s="681">
        <f t="shared" si="6"/>
        <v>2053667808</v>
      </c>
      <c r="G195" s="681">
        <f t="shared" si="6"/>
        <v>21464603</v>
      </c>
      <c r="H195" s="681">
        <f t="shared" si="4"/>
        <v>10688030912.135525</v>
      </c>
    </row>
    <row r="196" spans="1:9" s="676" customFormat="1">
      <c r="A196" s="679" t="s">
        <v>39</v>
      </c>
      <c r="B196" s="679" t="s">
        <v>184</v>
      </c>
      <c r="C196" s="679"/>
      <c r="D196" s="681">
        <f t="shared" ref="D196:G215" si="7">D10+D103</f>
        <v>5154562820.8568306</v>
      </c>
      <c r="E196" s="681">
        <f t="shared" si="7"/>
        <v>3634337271.8959594</v>
      </c>
      <c r="F196" s="681">
        <f t="shared" si="7"/>
        <v>2146956026</v>
      </c>
      <c r="G196" s="681">
        <f t="shared" si="7"/>
        <v>22478684</v>
      </c>
      <c r="H196" s="681">
        <f>SUM(D196:G196)</f>
        <v>10958334802.75279</v>
      </c>
    </row>
    <row r="197" spans="1:9" s="676" customFormat="1">
      <c r="A197" s="679" t="s">
        <v>40</v>
      </c>
      <c r="B197" s="679" t="s">
        <v>184</v>
      </c>
      <c r="C197" s="679"/>
      <c r="D197" s="681">
        <f t="shared" si="7"/>
        <v>5207912213.1561737</v>
      </c>
      <c r="E197" s="681">
        <f t="shared" si="7"/>
        <v>3692208690.4567971</v>
      </c>
      <c r="F197" s="681">
        <f t="shared" si="7"/>
        <v>2113027338</v>
      </c>
      <c r="G197" s="681">
        <f t="shared" si="7"/>
        <v>22578786</v>
      </c>
      <c r="H197" s="681">
        <f t="shared" ref="H197:H198" si="8">SUM(D197:G197)</f>
        <v>11035727027.61297</v>
      </c>
    </row>
    <row r="198" spans="1:9" s="676" customFormat="1">
      <c r="A198" s="679" t="s">
        <v>41</v>
      </c>
      <c r="B198" s="679" t="s">
        <v>184</v>
      </c>
      <c r="C198" s="679"/>
      <c r="D198" s="681">
        <f t="shared" si="7"/>
        <v>5397546513.2288799</v>
      </c>
      <c r="E198" s="681">
        <f t="shared" si="7"/>
        <v>3750329895.0614939</v>
      </c>
      <c r="F198" s="681">
        <f t="shared" si="7"/>
        <v>2160760488</v>
      </c>
      <c r="G198" s="681">
        <f t="shared" si="7"/>
        <v>22729047</v>
      </c>
      <c r="H198" s="681">
        <f t="shared" si="8"/>
        <v>11331365943.290375</v>
      </c>
      <c r="I198" s="749"/>
    </row>
    <row r="199" spans="1:9">
      <c r="A199" s="650" t="s">
        <v>27</v>
      </c>
      <c r="B199" s="650" t="s">
        <v>6</v>
      </c>
      <c r="C199" s="647" t="str">
        <f ca="1">_xll.SUBNM("forecasting:Version","","Act")</f>
        <v>Act</v>
      </c>
      <c r="D199" s="652">
        <f t="shared" si="7"/>
        <v>484709368.87542045</v>
      </c>
      <c r="E199" s="652">
        <f t="shared" si="7"/>
        <v>264163049.9266184</v>
      </c>
      <c r="F199" s="652">
        <f t="shared" si="7"/>
        <v>154825347</v>
      </c>
      <c r="G199" s="652">
        <f t="shared" si="7"/>
        <v>1915815</v>
      </c>
      <c r="H199" s="652">
        <f t="shared" ref="H199:H262" si="9">SUM(D199:G199)</f>
        <v>905613580.80203891</v>
      </c>
    </row>
    <row r="200" spans="1:9">
      <c r="A200" s="650" t="s">
        <v>27</v>
      </c>
      <c r="B200" s="650" t="s">
        <v>7</v>
      </c>
      <c r="C200" s="647" t="str">
        <f ca="1">_xll.SUBNM("forecasting:Version","","Act")</f>
        <v>Act</v>
      </c>
      <c r="D200" s="652">
        <f t="shared" si="7"/>
        <v>374308695.02463853</v>
      </c>
      <c r="E200" s="652">
        <f t="shared" si="7"/>
        <v>267320773.85932511</v>
      </c>
      <c r="F200" s="652">
        <f t="shared" si="7"/>
        <v>154900565</v>
      </c>
      <c r="G200" s="652">
        <f t="shared" si="7"/>
        <v>1922632</v>
      </c>
      <c r="H200" s="652">
        <f t="shared" si="9"/>
        <v>798452665.88396358</v>
      </c>
    </row>
    <row r="201" spans="1:9">
      <c r="A201" s="650" t="s">
        <v>27</v>
      </c>
      <c r="B201" s="650" t="s">
        <v>8</v>
      </c>
      <c r="C201" s="647" t="str">
        <f ca="1">_xll.SUBNM("forecasting:Version","","Act")</f>
        <v>Act</v>
      </c>
      <c r="D201" s="652">
        <f t="shared" si="7"/>
        <v>329908079.63214129</v>
      </c>
      <c r="E201" s="652">
        <f t="shared" si="7"/>
        <v>271066539.82037556</v>
      </c>
      <c r="F201" s="652">
        <f t="shared" si="7"/>
        <v>164142129</v>
      </c>
      <c r="G201" s="652">
        <f t="shared" si="7"/>
        <v>1981977</v>
      </c>
      <c r="H201" s="652">
        <f t="shared" si="9"/>
        <v>767098725.45251679</v>
      </c>
    </row>
    <row r="202" spans="1:9">
      <c r="A202" s="650" t="s">
        <v>27</v>
      </c>
      <c r="B202" s="650" t="s">
        <v>9</v>
      </c>
      <c r="C202" s="647" t="str">
        <f ca="1">_xll.SUBNM("forecasting:Version","","Act")</f>
        <v>Act</v>
      </c>
      <c r="D202" s="652">
        <f t="shared" si="7"/>
        <v>338329755.28832275</v>
      </c>
      <c r="E202" s="652">
        <f t="shared" si="7"/>
        <v>285500853.94832224</v>
      </c>
      <c r="F202" s="652">
        <f t="shared" si="7"/>
        <v>181075014</v>
      </c>
      <c r="G202" s="652">
        <f t="shared" si="7"/>
        <v>1998410</v>
      </c>
      <c r="H202" s="652">
        <f t="shared" si="9"/>
        <v>806904033.23664498</v>
      </c>
    </row>
    <row r="203" spans="1:9">
      <c r="A203" s="650" t="s">
        <v>27</v>
      </c>
      <c r="B203" s="650" t="s">
        <v>10</v>
      </c>
      <c r="C203" s="647" t="str">
        <f ca="1">_xll.SUBNM("forecasting:Version","","Act")</f>
        <v>Act</v>
      </c>
      <c r="D203" s="652">
        <f t="shared" si="7"/>
        <v>454379376.0314042</v>
      </c>
      <c r="E203" s="652">
        <f t="shared" si="7"/>
        <v>357694283.7951144</v>
      </c>
      <c r="F203" s="652">
        <f t="shared" si="7"/>
        <v>200267764</v>
      </c>
      <c r="G203" s="652">
        <f t="shared" si="7"/>
        <v>2000090</v>
      </c>
      <c r="H203" s="652">
        <f t="shared" si="9"/>
        <v>1014341513.8265185</v>
      </c>
    </row>
    <row r="204" spans="1:9">
      <c r="A204" s="650" t="s">
        <v>27</v>
      </c>
      <c r="B204" s="650" t="s">
        <v>11</v>
      </c>
      <c r="C204" s="647" t="str">
        <f ca="1">_xll.SUBNM("forecasting:Version","","Act")</f>
        <v>Act</v>
      </c>
      <c r="D204" s="652">
        <f t="shared" si="7"/>
        <v>573213684.46895015</v>
      </c>
      <c r="E204" s="652">
        <f t="shared" si="7"/>
        <v>368387012.4523434</v>
      </c>
      <c r="F204" s="652">
        <f t="shared" si="7"/>
        <v>199188123</v>
      </c>
      <c r="G204" s="652">
        <f t="shared" si="7"/>
        <v>2000091</v>
      </c>
      <c r="H204" s="652">
        <f t="shared" si="9"/>
        <v>1142788910.9212935</v>
      </c>
    </row>
    <row r="205" spans="1:9">
      <c r="A205" s="650" t="s">
        <v>27</v>
      </c>
      <c r="B205" s="650" t="s">
        <v>12</v>
      </c>
      <c r="C205" s="647" t="str">
        <f ca="1">_xll.SUBNM("forecasting:Version","","Act")</f>
        <v>Act</v>
      </c>
      <c r="D205" s="652">
        <f t="shared" si="7"/>
        <v>618672991.09342897</v>
      </c>
      <c r="E205" s="652">
        <f t="shared" si="7"/>
        <v>371716926.25007391</v>
      </c>
      <c r="F205" s="652">
        <f t="shared" si="7"/>
        <v>199496641</v>
      </c>
      <c r="G205" s="652">
        <f t="shared" si="7"/>
        <v>2001954</v>
      </c>
      <c r="H205" s="652">
        <f t="shared" si="9"/>
        <v>1191888512.343503</v>
      </c>
    </row>
    <row r="206" spans="1:9">
      <c r="A206" s="650" t="s">
        <v>27</v>
      </c>
      <c r="B206" s="650" t="s">
        <v>13</v>
      </c>
      <c r="C206" s="647" t="str">
        <f ca="1">_xll.SUBNM("forecasting:Version","","Act")</f>
        <v>Act</v>
      </c>
      <c r="D206" s="652">
        <f t="shared" si="7"/>
        <v>625208953.27931261</v>
      </c>
      <c r="E206" s="652">
        <f t="shared" si="7"/>
        <v>403972119.84690076</v>
      </c>
      <c r="F206" s="652">
        <f t="shared" si="7"/>
        <v>214426623</v>
      </c>
      <c r="G206" s="652">
        <f t="shared" si="7"/>
        <v>2008853</v>
      </c>
      <c r="H206" s="652">
        <f t="shared" si="9"/>
        <v>1245616549.1262133</v>
      </c>
    </row>
    <row r="207" spans="1:9">
      <c r="A207" s="650" t="s">
        <v>27</v>
      </c>
      <c r="B207" s="650" t="s">
        <v>14</v>
      </c>
      <c r="C207" s="647" t="str">
        <f ca="1">_xll.SUBNM("forecasting:Version","","Act")</f>
        <v>Act</v>
      </c>
      <c r="D207" s="652">
        <f t="shared" si="7"/>
        <v>521726291.07967651</v>
      </c>
      <c r="E207" s="652">
        <f t="shared" si="7"/>
        <v>354874532.2650528</v>
      </c>
      <c r="F207" s="652">
        <f t="shared" si="7"/>
        <v>183313691</v>
      </c>
      <c r="G207" s="652">
        <f t="shared" si="7"/>
        <v>2008772</v>
      </c>
      <c r="H207" s="652">
        <f t="shared" si="9"/>
        <v>1061923286.3447293</v>
      </c>
    </row>
    <row r="208" spans="1:9">
      <c r="A208" s="650" t="s">
        <v>27</v>
      </c>
      <c r="B208" s="650" t="s">
        <v>15</v>
      </c>
      <c r="C208" s="647" t="str">
        <f ca="1">_xll.SUBNM("forecasting:Version","","Act")</f>
        <v>Act</v>
      </c>
      <c r="D208" s="652">
        <f t="shared" si="7"/>
        <v>386843047.26789826</v>
      </c>
      <c r="E208" s="652">
        <f t="shared" si="7"/>
        <v>314482001.17936957</v>
      </c>
      <c r="F208" s="652">
        <f t="shared" si="7"/>
        <v>168953489</v>
      </c>
      <c r="G208" s="652">
        <f t="shared" si="7"/>
        <v>2009664</v>
      </c>
      <c r="H208" s="652">
        <f t="shared" si="9"/>
        <v>872288201.44726777</v>
      </c>
    </row>
    <row r="209" spans="1:8">
      <c r="A209" s="650" t="s">
        <v>27</v>
      </c>
      <c r="B209" s="650" t="s">
        <v>16</v>
      </c>
      <c r="C209" s="647" t="str">
        <f ca="1">_xll.SUBNM("forecasting:Version","","Act")</f>
        <v>Act</v>
      </c>
      <c r="D209" s="652">
        <f t="shared" si="7"/>
        <v>333997571.31349468</v>
      </c>
      <c r="E209" s="652">
        <f t="shared" si="7"/>
        <v>303459881.31098133</v>
      </c>
      <c r="F209" s="652">
        <f t="shared" si="7"/>
        <v>169260307</v>
      </c>
      <c r="G209" s="652">
        <f t="shared" si="7"/>
        <v>2018564</v>
      </c>
      <c r="H209" s="652">
        <f t="shared" si="9"/>
        <v>808736323.62447596</v>
      </c>
    </row>
    <row r="210" spans="1:8">
      <c r="A210" s="650" t="s">
        <v>27</v>
      </c>
      <c r="B210" s="650" t="s">
        <v>17</v>
      </c>
      <c r="C210" s="647" t="str">
        <f ca="1">_xll.SUBNM("forecasting:Version","","Act")</f>
        <v>Act</v>
      </c>
      <c r="D210" s="652">
        <f t="shared" si="7"/>
        <v>447123297.32051265</v>
      </c>
      <c r="E210" s="652">
        <f t="shared" si="7"/>
        <v>278239163.68109429</v>
      </c>
      <c r="F210" s="652">
        <f t="shared" si="7"/>
        <v>146589581</v>
      </c>
      <c r="G210" s="652">
        <f t="shared" si="7"/>
        <v>2018912</v>
      </c>
      <c r="H210" s="652">
        <f t="shared" si="9"/>
        <v>873970954.00160694</v>
      </c>
    </row>
    <row r="211" spans="1:8">
      <c r="A211" s="650" t="s">
        <v>28</v>
      </c>
      <c r="B211" s="650" t="s">
        <v>6</v>
      </c>
      <c r="C211" s="647" t="str">
        <f ca="1">_xll.SUBNM("forecasting:Version","","Act")</f>
        <v>Act</v>
      </c>
      <c r="D211" s="652">
        <f t="shared" si="7"/>
        <v>449315756.16527236</v>
      </c>
      <c r="E211" s="652">
        <f t="shared" si="7"/>
        <v>304845251.80927962</v>
      </c>
      <c r="F211" s="652">
        <f t="shared" si="7"/>
        <v>155704503</v>
      </c>
      <c r="G211" s="652">
        <f t="shared" si="7"/>
        <v>2019452</v>
      </c>
      <c r="H211" s="652">
        <f t="shared" si="9"/>
        <v>911884962.97455192</v>
      </c>
    </row>
    <row r="212" spans="1:8">
      <c r="A212" s="650" t="s">
        <v>28</v>
      </c>
      <c r="B212" s="650" t="s">
        <v>7</v>
      </c>
      <c r="C212" s="647" t="str">
        <f ca="1">_xll.SUBNM("forecasting:Version","","Act")</f>
        <v>Act</v>
      </c>
      <c r="D212" s="652">
        <f t="shared" si="7"/>
        <v>382167758.04541016</v>
      </c>
      <c r="E212" s="652">
        <f t="shared" si="7"/>
        <v>247806758.2479648</v>
      </c>
      <c r="F212" s="652">
        <f t="shared" si="7"/>
        <v>141300820</v>
      </c>
      <c r="G212" s="652">
        <f t="shared" si="7"/>
        <v>2022703</v>
      </c>
      <c r="H212" s="652">
        <f t="shared" si="9"/>
        <v>773298039.29337502</v>
      </c>
    </row>
    <row r="213" spans="1:8">
      <c r="A213" s="650" t="s">
        <v>28</v>
      </c>
      <c r="B213" s="650" t="s">
        <v>8</v>
      </c>
      <c r="C213" s="647" t="str">
        <f ca="1">_xll.SUBNM("forecasting:Version","","Act")</f>
        <v>Act</v>
      </c>
      <c r="D213" s="652">
        <f t="shared" si="7"/>
        <v>358466286.03433365</v>
      </c>
      <c r="E213" s="652">
        <f t="shared" si="7"/>
        <v>291823186.16114146</v>
      </c>
      <c r="F213" s="652">
        <f t="shared" si="7"/>
        <v>154794571</v>
      </c>
      <c r="G213" s="652">
        <f t="shared" si="7"/>
        <v>2025409</v>
      </c>
      <c r="H213" s="652">
        <f t="shared" si="9"/>
        <v>807109452.1954751</v>
      </c>
    </row>
    <row r="214" spans="1:8">
      <c r="A214" s="650" t="s">
        <v>28</v>
      </c>
      <c r="B214" s="650" t="s">
        <v>9</v>
      </c>
      <c r="C214" s="647" t="str">
        <f ca="1">_xll.SUBNM("forecasting:Version","","Act")</f>
        <v>Act</v>
      </c>
      <c r="D214" s="652">
        <f t="shared" si="7"/>
        <v>328966905.05917537</v>
      </c>
      <c r="E214" s="652">
        <f t="shared" si="7"/>
        <v>302969611.77947396</v>
      </c>
      <c r="F214" s="652">
        <f t="shared" si="7"/>
        <v>144558984</v>
      </c>
      <c r="G214" s="652">
        <f t="shared" si="7"/>
        <v>1927663</v>
      </c>
      <c r="H214" s="652">
        <f t="shared" si="9"/>
        <v>778423163.83864927</v>
      </c>
    </row>
    <row r="215" spans="1:8">
      <c r="A215" s="650" t="s">
        <v>28</v>
      </c>
      <c r="B215" s="650" t="s">
        <v>10</v>
      </c>
      <c r="C215" s="647" t="str">
        <f ca="1">_xll.SUBNM("forecasting:Version","","Act")</f>
        <v>Act</v>
      </c>
      <c r="D215" s="652">
        <f t="shared" si="7"/>
        <v>465699758.56913972</v>
      </c>
      <c r="E215" s="652">
        <f t="shared" si="7"/>
        <v>362927919.0215652</v>
      </c>
      <c r="F215" s="652">
        <f t="shared" si="7"/>
        <v>181169762</v>
      </c>
      <c r="G215" s="652">
        <f t="shared" si="7"/>
        <v>2050565</v>
      </c>
      <c r="H215" s="652">
        <f t="shared" si="9"/>
        <v>1011848004.5907049</v>
      </c>
    </row>
    <row r="216" spans="1:8">
      <c r="A216" s="650" t="s">
        <v>28</v>
      </c>
      <c r="B216" s="650" t="s">
        <v>11</v>
      </c>
      <c r="C216" s="647" t="str">
        <f ca="1">_xll.SUBNM("forecasting:Version","","Act")</f>
        <v>Act</v>
      </c>
      <c r="D216" s="652">
        <f t="shared" ref="D216:G235" si="10">D30+D123</f>
        <v>561876998.56386065</v>
      </c>
      <c r="E216" s="652">
        <f t="shared" si="10"/>
        <v>375690808.29682851</v>
      </c>
      <c r="F216" s="652">
        <f t="shared" si="10"/>
        <v>180209560</v>
      </c>
      <c r="G216" s="652">
        <f t="shared" si="10"/>
        <v>2069139</v>
      </c>
      <c r="H216" s="652">
        <f t="shared" si="9"/>
        <v>1119846505.8606892</v>
      </c>
    </row>
    <row r="217" spans="1:8">
      <c r="A217" s="650" t="s">
        <v>28</v>
      </c>
      <c r="B217" s="650" t="s">
        <v>12</v>
      </c>
      <c r="C217" s="647" t="str">
        <f ca="1">_xll.SUBNM("forecasting:Version","","Act")</f>
        <v>Act</v>
      </c>
      <c r="D217" s="652">
        <f t="shared" si="10"/>
        <v>629259098.37697697</v>
      </c>
      <c r="E217" s="652">
        <f t="shared" si="10"/>
        <v>390265298.12886268</v>
      </c>
      <c r="F217" s="652">
        <f t="shared" si="10"/>
        <v>200801423</v>
      </c>
      <c r="G217" s="652">
        <f t="shared" si="10"/>
        <v>2049583</v>
      </c>
      <c r="H217" s="652">
        <f t="shared" si="9"/>
        <v>1222375402.5058396</v>
      </c>
    </row>
    <row r="218" spans="1:8">
      <c r="A218" s="650" t="s">
        <v>28</v>
      </c>
      <c r="B218" s="650" t="s">
        <v>13</v>
      </c>
      <c r="C218" s="647" t="str">
        <f ca="1">_xll.SUBNM("forecasting:Version","","Act")</f>
        <v>Act</v>
      </c>
      <c r="D218" s="652">
        <f t="shared" si="10"/>
        <v>632477113.73848391</v>
      </c>
      <c r="E218" s="652">
        <f t="shared" si="10"/>
        <v>411229080.37035501</v>
      </c>
      <c r="F218" s="652">
        <f t="shared" si="10"/>
        <v>197937466</v>
      </c>
      <c r="G218" s="652">
        <f t="shared" si="10"/>
        <v>2051412</v>
      </c>
      <c r="H218" s="652">
        <f t="shared" si="9"/>
        <v>1243695072.108839</v>
      </c>
    </row>
    <row r="219" spans="1:8">
      <c r="A219" s="650" t="s">
        <v>28</v>
      </c>
      <c r="B219" s="650" t="s">
        <v>14</v>
      </c>
      <c r="C219" s="647" t="str">
        <f ca="1">_xll.SUBNM("forecasting:Version","","Act")</f>
        <v>Act</v>
      </c>
      <c r="D219" s="652">
        <f t="shared" si="10"/>
        <v>484003233.12386316</v>
      </c>
      <c r="E219" s="652">
        <f t="shared" si="10"/>
        <v>356715986.89279884</v>
      </c>
      <c r="F219" s="652">
        <f t="shared" si="10"/>
        <v>177116242</v>
      </c>
      <c r="G219" s="652">
        <f t="shared" si="10"/>
        <v>2054598</v>
      </c>
      <c r="H219" s="652">
        <f t="shared" si="9"/>
        <v>1019890060.016662</v>
      </c>
    </row>
    <row r="220" spans="1:8">
      <c r="A220" s="650" t="s">
        <v>28</v>
      </c>
      <c r="B220" s="650" t="s">
        <v>15</v>
      </c>
      <c r="C220" s="647" t="str">
        <f ca="1">_xll.SUBNM("forecasting:Version","","Act")</f>
        <v>Act</v>
      </c>
      <c r="D220" s="652">
        <f t="shared" si="10"/>
        <v>404862956.89509928</v>
      </c>
      <c r="E220" s="652">
        <f t="shared" si="10"/>
        <v>323205717.32802844</v>
      </c>
      <c r="F220" s="652">
        <f t="shared" si="10"/>
        <v>185119119</v>
      </c>
      <c r="G220" s="652">
        <f t="shared" si="10"/>
        <v>2054020</v>
      </c>
      <c r="H220" s="652">
        <f t="shared" si="9"/>
        <v>915241813.22312772</v>
      </c>
    </row>
    <row r="221" spans="1:8">
      <c r="A221" s="650" t="s">
        <v>28</v>
      </c>
      <c r="B221" s="650" t="s">
        <v>16</v>
      </c>
      <c r="C221" s="647" t="str">
        <f ca="1">_xll.SUBNM("forecasting:Version","","Act")</f>
        <v>Act</v>
      </c>
      <c r="D221" s="652">
        <f t="shared" si="10"/>
        <v>327340247.28249705</v>
      </c>
      <c r="E221" s="652">
        <f t="shared" si="10"/>
        <v>303553233.37917417</v>
      </c>
      <c r="F221" s="652">
        <f t="shared" si="10"/>
        <v>169083235</v>
      </c>
      <c r="G221" s="652">
        <f t="shared" si="10"/>
        <v>2107012</v>
      </c>
      <c r="H221" s="652">
        <f t="shared" si="9"/>
        <v>802083727.66167116</v>
      </c>
    </row>
    <row r="222" spans="1:8">
      <c r="A222" s="650" t="s">
        <v>28</v>
      </c>
      <c r="B222" s="650" t="s">
        <v>17</v>
      </c>
      <c r="C222" s="647" t="str">
        <f ca="1">_xll.SUBNM("forecasting:Version","","Act")</f>
        <v>Act</v>
      </c>
      <c r="D222" s="652">
        <f t="shared" si="10"/>
        <v>425359370.27052641</v>
      </c>
      <c r="E222" s="652">
        <f t="shared" si="10"/>
        <v>289530625.39788264</v>
      </c>
      <c r="F222" s="652">
        <f t="shared" si="10"/>
        <v>160593606</v>
      </c>
      <c r="G222" s="652">
        <f t="shared" si="10"/>
        <v>2064893</v>
      </c>
      <c r="H222" s="652">
        <f t="shared" si="9"/>
        <v>877548494.66840911</v>
      </c>
    </row>
    <row r="223" spans="1:8">
      <c r="A223" s="650" t="s">
        <v>29</v>
      </c>
      <c r="B223" s="650" t="s">
        <v>6</v>
      </c>
      <c r="C223" s="647" t="str">
        <f ca="1">_xll.SUBNM("forecasting:Version","","Act")</f>
        <v>Act</v>
      </c>
      <c r="D223" s="652">
        <f t="shared" si="10"/>
        <v>451332284.46805739</v>
      </c>
      <c r="E223" s="652">
        <f t="shared" si="10"/>
        <v>302453392.64761585</v>
      </c>
      <c r="F223" s="652">
        <f t="shared" si="10"/>
        <v>159454595</v>
      </c>
      <c r="G223" s="652">
        <f t="shared" si="10"/>
        <v>2062592</v>
      </c>
      <c r="H223" s="652">
        <f t="shared" si="9"/>
        <v>915302864.1156733</v>
      </c>
    </row>
    <row r="224" spans="1:8">
      <c r="A224" s="650" t="s">
        <v>29</v>
      </c>
      <c r="B224" s="650" t="s">
        <v>7</v>
      </c>
      <c r="C224" s="647" t="str">
        <f ca="1">_xll.SUBNM("forecasting:Version","","Act")</f>
        <v>Act</v>
      </c>
      <c r="D224" s="652">
        <f t="shared" si="10"/>
        <v>407101508.79112852</v>
      </c>
      <c r="E224" s="652">
        <f t="shared" si="10"/>
        <v>276819783.99861789</v>
      </c>
      <c r="F224" s="652">
        <f t="shared" si="10"/>
        <v>146352727</v>
      </c>
      <c r="G224" s="652">
        <f t="shared" si="10"/>
        <v>1931423</v>
      </c>
      <c r="H224" s="652">
        <f t="shared" si="9"/>
        <v>832205442.7897464</v>
      </c>
    </row>
    <row r="225" spans="1:8">
      <c r="A225" s="650" t="s">
        <v>29</v>
      </c>
      <c r="B225" s="650" t="s">
        <v>8</v>
      </c>
      <c r="C225" s="647" t="str">
        <f ca="1">_xll.SUBNM("forecasting:Version","","Act")</f>
        <v>Act</v>
      </c>
      <c r="D225" s="652">
        <f t="shared" si="10"/>
        <v>338388916.04321927</v>
      </c>
      <c r="E225" s="652">
        <f t="shared" si="10"/>
        <v>284492248.0936349</v>
      </c>
      <c r="F225" s="652">
        <f t="shared" si="10"/>
        <v>166962931</v>
      </c>
      <c r="G225" s="652">
        <f t="shared" si="10"/>
        <v>1929067</v>
      </c>
      <c r="H225" s="652">
        <f t="shared" si="9"/>
        <v>791773162.13685417</v>
      </c>
    </row>
    <row r="226" spans="1:8">
      <c r="A226" s="650" t="s">
        <v>29</v>
      </c>
      <c r="B226" s="650" t="s">
        <v>9</v>
      </c>
      <c r="C226" s="647" t="str">
        <f ca="1">_xll.SUBNM("forecasting:Version","","Act")</f>
        <v>Act</v>
      </c>
      <c r="D226" s="652">
        <f t="shared" si="10"/>
        <v>328778746.9536097</v>
      </c>
      <c r="E226" s="652">
        <f t="shared" si="10"/>
        <v>305048889.10252416</v>
      </c>
      <c r="F226" s="652">
        <f t="shared" si="10"/>
        <v>194726455</v>
      </c>
      <c r="G226" s="652">
        <f t="shared" si="10"/>
        <v>1928819</v>
      </c>
      <c r="H226" s="652">
        <f t="shared" si="9"/>
        <v>830482910.05613387</v>
      </c>
    </row>
    <row r="227" spans="1:8">
      <c r="A227" s="650" t="s">
        <v>29</v>
      </c>
      <c r="B227" s="650" t="s">
        <v>10</v>
      </c>
      <c r="C227" s="647" t="str">
        <f ca="1">_xll.SUBNM("forecasting:Version","","Act")</f>
        <v>Act</v>
      </c>
      <c r="D227" s="652">
        <f t="shared" si="10"/>
        <v>443100015.8605085</v>
      </c>
      <c r="E227" s="652">
        <f t="shared" si="10"/>
        <v>379550569.67995113</v>
      </c>
      <c r="F227" s="652">
        <f t="shared" si="10"/>
        <v>194750512</v>
      </c>
      <c r="G227" s="652">
        <f t="shared" si="10"/>
        <v>1929828</v>
      </c>
      <c r="H227" s="652">
        <f t="shared" si="9"/>
        <v>1019330925.5404596</v>
      </c>
    </row>
    <row r="228" spans="1:8">
      <c r="A228" s="650" t="s">
        <v>29</v>
      </c>
      <c r="B228" s="650" t="s">
        <v>11</v>
      </c>
      <c r="C228" s="647" t="str">
        <f ca="1">_xll.SUBNM("forecasting:Version","","Act")</f>
        <v>Act</v>
      </c>
      <c r="D228" s="652">
        <f t="shared" si="10"/>
        <v>519738461.59410203</v>
      </c>
      <c r="E228" s="652">
        <f t="shared" si="10"/>
        <v>350742543.09480619</v>
      </c>
      <c r="F228" s="652">
        <f t="shared" si="10"/>
        <v>210030371</v>
      </c>
      <c r="G228" s="652">
        <f t="shared" si="10"/>
        <v>1932715</v>
      </c>
      <c r="H228" s="652">
        <f t="shared" si="9"/>
        <v>1082444090.6889081</v>
      </c>
    </row>
    <row r="229" spans="1:8">
      <c r="A229" s="650" t="s">
        <v>29</v>
      </c>
      <c r="B229" s="650" t="s">
        <v>12</v>
      </c>
      <c r="C229" s="647" t="str">
        <f ca="1">_xll.SUBNM("forecasting:Version","","Act")</f>
        <v>Act</v>
      </c>
      <c r="D229" s="652">
        <f t="shared" si="10"/>
        <v>587411953.30253315</v>
      </c>
      <c r="E229" s="652">
        <f t="shared" si="10"/>
        <v>397668400.40599984</v>
      </c>
      <c r="F229" s="652">
        <f t="shared" si="10"/>
        <v>221228615</v>
      </c>
      <c r="G229" s="652">
        <f t="shared" si="10"/>
        <v>1938250</v>
      </c>
      <c r="H229" s="652">
        <f t="shared" si="9"/>
        <v>1208247218.708533</v>
      </c>
    </row>
    <row r="230" spans="1:8">
      <c r="A230" s="650" t="s">
        <v>29</v>
      </c>
      <c r="B230" s="650" t="s">
        <v>13</v>
      </c>
      <c r="C230" s="647" t="str">
        <f ca="1">_xll.SUBNM("forecasting:Version","","Act")</f>
        <v>Act</v>
      </c>
      <c r="D230" s="652">
        <f t="shared" si="10"/>
        <v>535018495.29776645</v>
      </c>
      <c r="E230" s="652">
        <f t="shared" si="10"/>
        <v>366823829.39607012</v>
      </c>
      <c r="F230" s="652">
        <f t="shared" si="10"/>
        <v>217082624</v>
      </c>
      <c r="G230" s="652">
        <f t="shared" si="10"/>
        <v>1843541</v>
      </c>
      <c r="H230" s="652">
        <f t="shared" si="9"/>
        <v>1120768489.6938367</v>
      </c>
    </row>
    <row r="231" spans="1:8">
      <c r="A231" s="650" t="s">
        <v>29</v>
      </c>
      <c r="B231" s="650" t="s">
        <v>14</v>
      </c>
      <c r="C231" s="647" t="str">
        <f ca="1">_xll.SUBNM("forecasting:Version","","Act")</f>
        <v>Act</v>
      </c>
      <c r="D231" s="652">
        <f t="shared" si="10"/>
        <v>514946327.20573688</v>
      </c>
      <c r="E231" s="652">
        <f t="shared" si="10"/>
        <v>372003692.23591101</v>
      </c>
      <c r="F231" s="652">
        <f t="shared" si="10"/>
        <v>202616132</v>
      </c>
      <c r="G231" s="652">
        <f t="shared" si="10"/>
        <v>1939133</v>
      </c>
      <c r="H231" s="652">
        <f t="shared" si="9"/>
        <v>1091505284.441648</v>
      </c>
    </row>
    <row r="232" spans="1:8">
      <c r="A232" s="650" t="s">
        <v>29</v>
      </c>
      <c r="B232" s="650" t="s">
        <v>15</v>
      </c>
      <c r="C232" s="647" t="str">
        <f ca="1">_xll.SUBNM("forecasting:Version","","Act")</f>
        <v>Act</v>
      </c>
      <c r="D232" s="652">
        <f t="shared" si="10"/>
        <v>391976571.70166218</v>
      </c>
      <c r="E232" s="652">
        <f t="shared" si="10"/>
        <v>330487951.35110408</v>
      </c>
      <c r="F232" s="652">
        <f t="shared" si="10"/>
        <v>199056894</v>
      </c>
      <c r="G232" s="652">
        <f t="shared" si="10"/>
        <v>1911987</v>
      </c>
      <c r="H232" s="652">
        <f t="shared" si="9"/>
        <v>923433404.05276632</v>
      </c>
    </row>
    <row r="233" spans="1:8">
      <c r="A233" s="650" t="s">
        <v>29</v>
      </c>
      <c r="B233" s="650" t="s">
        <v>16</v>
      </c>
      <c r="C233" s="647" t="str">
        <f ca="1">_xll.SUBNM("forecasting:Version","","Act")</f>
        <v>Act</v>
      </c>
      <c r="D233" s="652">
        <f t="shared" si="10"/>
        <v>332781171.12684315</v>
      </c>
      <c r="E233" s="652">
        <f t="shared" si="10"/>
        <v>309923142.97957879</v>
      </c>
      <c r="F233" s="652">
        <f t="shared" si="10"/>
        <v>170127512</v>
      </c>
      <c r="G233" s="652">
        <f t="shared" si="10"/>
        <v>1939555</v>
      </c>
      <c r="H233" s="652">
        <f t="shared" si="9"/>
        <v>814771381.10642195</v>
      </c>
    </row>
    <row r="234" spans="1:8">
      <c r="A234" s="650" t="s">
        <v>29</v>
      </c>
      <c r="B234" s="650" t="s">
        <v>17</v>
      </c>
      <c r="C234" s="647" t="str">
        <f ca="1">_xll.SUBNM("forecasting:Version","","Act")</f>
        <v>Act</v>
      </c>
      <c r="D234" s="652">
        <f t="shared" si="10"/>
        <v>437567452.91486204</v>
      </c>
      <c r="E234" s="652">
        <f t="shared" si="10"/>
        <v>273948199.99534482</v>
      </c>
      <c r="F234" s="652">
        <f t="shared" si="10"/>
        <v>128207362</v>
      </c>
      <c r="G234" s="652">
        <f t="shared" si="10"/>
        <v>1950062</v>
      </c>
      <c r="H234" s="652">
        <f t="shared" si="9"/>
        <v>841673076.91020679</v>
      </c>
    </row>
    <row r="235" spans="1:8">
      <c r="A235" s="650" t="s">
        <v>30</v>
      </c>
      <c r="B235" s="650" t="s">
        <v>6</v>
      </c>
      <c r="C235" s="647" t="str">
        <f ca="1">_xll.SUBNM("forecasting:Version","","Act")</f>
        <v>Act</v>
      </c>
      <c r="D235" s="652">
        <f t="shared" si="10"/>
        <v>418444818.26089472</v>
      </c>
      <c r="E235" s="652">
        <f t="shared" si="10"/>
        <v>296543076.10514939</v>
      </c>
      <c r="F235" s="652">
        <f t="shared" si="10"/>
        <v>134952789</v>
      </c>
      <c r="G235" s="652">
        <f t="shared" si="10"/>
        <v>1946770</v>
      </c>
      <c r="H235" s="652">
        <f t="shared" si="9"/>
        <v>851887453.36604404</v>
      </c>
    </row>
    <row r="236" spans="1:8">
      <c r="A236" s="650" t="s">
        <v>30</v>
      </c>
      <c r="B236" s="650" t="s">
        <v>7</v>
      </c>
      <c r="C236" s="647" t="str">
        <f ca="1">_xll.SUBNM("forecasting:Version","","Act")</f>
        <v>Act</v>
      </c>
      <c r="D236" s="652">
        <f t="shared" ref="D236:G255" si="11">D50+D143</f>
        <v>380408399.3177855</v>
      </c>
      <c r="E236" s="652">
        <f t="shared" si="11"/>
        <v>244310713.14246967</v>
      </c>
      <c r="F236" s="652">
        <f t="shared" si="11"/>
        <v>113966509</v>
      </c>
      <c r="G236" s="652">
        <f t="shared" si="11"/>
        <v>2221266</v>
      </c>
      <c r="H236" s="652">
        <f t="shared" si="9"/>
        <v>740906887.46025515</v>
      </c>
    </row>
    <row r="237" spans="1:8">
      <c r="A237" s="650" t="s">
        <v>30</v>
      </c>
      <c r="B237" s="650" t="s">
        <v>8</v>
      </c>
      <c r="C237" s="647" t="str">
        <f ca="1">_xll.SUBNM("forecasting:Version","","Act")</f>
        <v>Act</v>
      </c>
      <c r="D237" s="652">
        <f t="shared" si="11"/>
        <v>345675953.10240155</v>
      </c>
      <c r="E237" s="652">
        <f t="shared" si="11"/>
        <v>288293594.3024205</v>
      </c>
      <c r="F237" s="652">
        <f t="shared" si="11"/>
        <v>128805027</v>
      </c>
      <c r="G237" s="652">
        <f t="shared" si="11"/>
        <v>2090367</v>
      </c>
      <c r="H237" s="652">
        <f t="shared" si="9"/>
        <v>764864941.40482211</v>
      </c>
    </row>
    <row r="238" spans="1:8">
      <c r="A238" s="650" t="s">
        <v>30</v>
      </c>
      <c r="B238" s="650" t="s">
        <v>9</v>
      </c>
      <c r="C238" s="647" t="str">
        <f ca="1">_xll.SUBNM("forecasting:Version","","Act")</f>
        <v>Act</v>
      </c>
      <c r="D238" s="652">
        <f t="shared" si="11"/>
        <v>331483090.86713815</v>
      </c>
      <c r="E238" s="652">
        <f t="shared" si="11"/>
        <v>311476887.5895102</v>
      </c>
      <c r="F238" s="652">
        <f t="shared" si="11"/>
        <v>151951728</v>
      </c>
      <c r="G238" s="652">
        <f t="shared" si="11"/>
        <v>2083442</v>
      </c>
      <c r="H238" s="652">
        <f t="shared" si="9"/>
        <v>796995148.45664835</v>
      </c>
    </row>
    <row r="239" spans="1:8">
      <c r="A239" s="650" t="s">
        <v>30</v>
      </c>
      <c r="B239" s="650" t="s">
        <v>10</v>
      </c>
      <c r="C239" s="647" t="str">
        <f ca="1">_xll.SUBNM("forecasting:Version","","Act")</f>
        <v>Act</v>
      </c>
      <c r="D239" s="652">
        <f t="shared" si="11"/>
        <v>427424044.95369476</v>
      </c>
      <c r="E239" s="652">
        <f t="shared" si="11"/>
        <v>345675247.21424198</v>
      </c>
      <c r="F239" s="652">
        <f t="shared" si="11"/>
        <v>161372941</v>
      </c>
      <c r="G239" s="652">
        <f t="shared" si="11"/>
        <v>2085516</v>
      </c>
      <c r="H239" s="652">
        <f t="shared" si="9"/>
        <v>936557749.1679368</v>
      </c>
    </row>
    <row r="240" spans="1:8">
      <c r="A240" s="650" t="s">
        <v>30</v>
      </c>
      <c r="B240" s="650" t="s">
        <v>11</v>
      </c>
      <c r="C240" s="647" t="str">
        <f ca="1">_xll.SUBNM("forecasting:Version","","Act")</f>
        <v>Act</v>
      </c>
      <c r="D240" s="652">
        <f t="shared" si="11"/>
        <v>566884355.55384767</v>
      </c>
      <c r="E240" s="652">
        <f t="shared" si="11"/>
        <v>394584208.61496806</v>
      </c>
      <c r="F240" s="652">
        <f t="shared" si="11"/>
        <v>153561005</v>
      </c>
      <c r="G240" s="652">
        <f t="shared" si="11"/>
        <v>2093011</v>
      </c>
      <c r="H240" s="652">
        <f t="shared" si="9"/>
        <v>1117122580.1688156</v>
      </c>
    </row>
    <row r="241" spans="1:8">
      <c r="A241" s="650" t="s">
        <v>30</v>
      </c>
      <c r="B241" s="650" t="s">
        <v>12</v>
      </c>
      <c r="C241" s="647" t="str">
        <f ca="1">_xll.SUBNM("forecasting:Version","","Act")</f>
        <v>Act</v>
      </c>
      <c r="D241" s="652">
        <f t="shared" si="11"/>
        <v>613633973.37982869</v>
      </c>
      <c r="E241" s="652">
        <f t="shared" si="11"/>
        <v>370194219.68474859</v>
      </c>
      <c r="F241" s="652">
        <f t="shared" si="11"/>
        <v>149050990</v>
      </c>
      <c r="G241" s="652">
        <f t="shared" si="11"/>
        <v>2089797</v>
      </c>
      <c r="H241" s="652">
        <f t="shared" si="9"/>
        <v>1134968980.0645773</v>
      </c>
    </row>
    <row r="242" spans="1:8">
      <c r="A242" s="650" t="s">
        <v>30</v>
      </c>
      <c r="B242" s="650" t="s">
        <v>13</v>
      </c>
      <c r="C242" s="647" t="str">
        <f ca="1">_xll.SUBNM("forecasting:Version","","Act")</f>
        <v>Act</v>
      </c>
      <c r="D242" s="652">
        <f t="shared" si="11"/>
        <v>602179080.57258666</v>
      </c>
      <c r="E242" s="652">
        <f t="shared" si="11"/>
        <v>386259190.77639186</v>
      </c>
      <c r="F242" s="652">
        <f t="shared" si="11"/>
        <v>157063570</v>
      </c>
      <c r="G242" s="652">
        <f t="shared" si="11"/>
        <v>2093100</v>
      </c>
      <c r="H242" s="652">
        <f t="shared" si="9"/>
        <v>1147594941.3489785</v>
      </c>
    </row>
    <row r="243" spans="1:8">
      <c r="A243" s="650" t="s">
        <v>30</v>
      </c>
      <c r="B243" s="650" t="s">
        <v>14</v>
      </c>
      <c r="C243" s="647" t="str">
        <f ca="1">_xll.SUBNM("forecasting:Version","","Act")</f>
        <v>Act</v>
      </c>
      <c r="D243" s="652">
        <f t="shared" si="11"/>
        <v>470587830.74232662</v>
      </c>
      <c r="E243" s="652">
        <f t="shared" si="11"/>
        <v>365491823.17874449</v>
      </c>
      <c r="F243" s="652">
        <f t="shared" si="11"/>
        <v>147067422</v>
      </c>
      <c r="G243" s="652">
        <f t="shared" si="11"/>
        <v>2044514</v>
      </c>
      <c r="H243" s="652">
        <f t="shared" si="9"/>
        <v>985191589.92107105</v>
      </c>
    </row>
    <row r="244" spans="1:8">
      <c r="A244" s="650" t="s">
        <v>30</v>
      </c>
      <c r="B244" s="650" t="s">
        <v>15</v>
      </c>
      <c r="C244" s="647" t="str">
        <f ca="1">_xll.SUBNM("forecasting:Version","","Act")</f>
        <v>Act</v>
      </c>
      <c r="D244" s="652">
        <f t="shared" si="11"/>
        <v>400471097.43754244</v>
      </c>
      <c r="E244" s="652">
        <f t="shared" si="11"/>
        <v>322888885.07790023</v>
      </c>
      <c r="F244" s="652">
        <f t="shared" si="11"/>
        <v>152296741</v>
      </c>
      <c r="G244" s="652">
        <f t="shared" si="11"/>
        <v>2090436</v>
      </c>
      <c r="H244" s="652">
        <f t="shared" si="9"/>
        <v>877747159.51544261</v>
      </c>
    </row>
    <row r="245" spans="1:8">
      <c r="A245" s="650" t="s">
        <v>30</v>
      </c>
      <c r="B245" s="650" t="s">
        <v>16</v>
      </c>
      <c r="C245" s="647" t="str">
        <f ca="1">_xll.SUBNM("forecasting:Version","","Act")</f>
        <v>Act</v>
      </c>
      <c r="D245" s="652">
        <f t="shared" si="11"/>
        <v>297317759.00104326</v>
      </c>
      <c r="E245" s="652">
        <f t="shared" si="11"/>
        <v>280019994.8957113</v>
      </c>
      <c r="F245" s="652">
        <f t="shared" si="11"/>
        <v>144106263</v>
      </c>
      <c r="G245" s="652">
        <f t="shared" si="11"/>
        <v>2162262</v>
      </c>
      <c r="H245" s="652">
        <f t="shared" si="9"/>
        <v>723606278.8967545</v>
      </c>
    </row>
    <row r="246" spans="1:8">
      <c r="A246" s="650" t="s">
        <v>30</v>
      </c>
      <c r="B246" s="650" t="s">
        <v>17</v>
      </c>
      <c r="C246" s="647" t="str">
        <f ca="1">_xll.SUBNM("forecasting:Version","","Act")</f>
        <v>Act</v>
      </c>
      <c r="D246" s="652">
        <f t="shared" si="11"/>
        <v>426504508.88318294</v>
      </c>
      <c r="E246" s="652">
        <f t="shared" si="11"/>
        <v>301744091.57286179</v>
      </c>
      <c r="F246" s="652">
        <f t="shared" si="11"/>
        <v>132911229</v>
      </c>
      <c r="G246" s="652">
        <f t="shared" si="11"/>
        <v>2120940</v>
      </c>
      <c r="H246" s="652">
        <f t="shared" si="9"/>
        <v>863280769.45604467</v>
      </c>
    </row>
    <row r="247" spans="1:8">
      <c r="A247" s="650" t="s">
        <v>31</v>
      </c>
      <c r="B247" s="650" t="s">
        <v>6</v>
      </c>
      <c r="C247" s="647" t="str">
        <f ca="1">_xll.SUBNM("forecasting:Version","","Act")</f>
        <v>Act</v>
      </c>
      <c r="D247" s="652">
        <f t="shared" si="11"/>
        <v>450150357.4649145</v>
      </c>
      <c r="E247" s="652">
        <f t="shared" si="11"/>
        <v>260788893.7731353</v>
      </c>
      <c r="F247" s="652">
        <f t="shared" si="11"/>
        <v>125636064</v>
      </c>
      <c r="G247" s="652">
        <f t="shared" si="11"/>
        <v>2135995</v>
      </c>
      <c r="H247" s="652">
        <f t="shared" si="9"/>
        <v>838711310.23804975</v>
      </c>
    </row>
    <row r="248" spans="1:8">
      <c r="A248" s="650" t="s">
        <v>31</v>
      </c>
      <c r="B248" s="650" t="s">
        <v>7</v>
      </c>
      <c r="C248" s="647" t="str">
        <f ca="1">_xll.SUBNM("forecasting:Version","","Act")</f>
        <v>Act</v>
      </c>
      <c r="D248" s="652">
        <f t="shared" si="11"/>
        <v>352165172.75077164</v>
      </c>
      <c r="E248" s="652">
        <f t="shared" si="11"/>
        <v>283649731.77063912</v>
      </c>
      <c r="F248" s="652">
        <f t="shared" si="11"/>
        <v>118617676</v>
      </c>
      <c r="G248" s="652">
        <f t="shared" si="11"/>
        <v>2123964</v>
      </c>
      <c r="H248" s="652">
        <f t="shared" si="9"/>
        <v>756556544.5214107</v>
      </c>
    </row>
    <row r="249" spans="1:8">
      <c r="A249" s="650" t="s">
        <v>31</v>
      </c>
      <c r="B249" s="650" t="s">
        <v>8</v>
      </c>
      <c r="C249" s="647" t="str">
        <f ca="1">_xll.SUBNM("forecasting:Version","","Act")</f>
        <v>Act</v>
      </c>
      <c r="D249" s="652">
        <f t="shared" si="11"/>
        <v>349878222.23687953</v>
      </c>
      <c r="E249" s="652">
        <f t="shared" si="11"/>
        <v>260445853.86541989</v>
      </c>
      <c r="F249" s="652">
        <f t="shared" si="11"/>
        <v>123562641</v>
      </c>
      <c r="G249" s="652">
        <f t="shared" si="11"/>
        <v>2127405</v>
      </c>
      <c r="H249" s="652">
        <f t="shared" si="9"/>
        <v>736014122.10229945</v>
      </c>
    </row>
    <row r="250" spans="1:8">
      <c r="A250" s="650" t="s">
        <v>31</v>
      </c>
      <c r="B250" s="650" t="s">
        <v>9</v>
      </c>
      <c r="C250" s="647" t="str">
        <f ca="1">_xll.SUBNM("forecasting:Version","","Act")</f>
        <v>Act</v>
      </c>
      <c r="D250" s="652">
        <f t="shared" si="11"/>
        <v>310490311.39745939</v>
      </c>
      <c r="E250" s="652">
        <f t="shared" si="11"/>
        <v>304145831.11855686</v>
      </c>
      <c r="F250" s="652">
        <f t="shared" si="11"/>
        <v>136308403</v>
      </c>
      <c r="G250" s="652">
        <f t="shared" si="11"/>
        <v>2030950</v>
      </c>
      <c r="H250" s="652">
        <f t="shared" si="9"/>
        <v>752975495.51601624</v>
      </c>
    </row>
    <row r="251" spans="1:8">
      <c r="A251" s="650" t="s">
        <v>31</v>
      </c>
      <c r="B251" s="650" t="s">
        <v>10</v>
      </c>
      <c r="C251" s="647" t="str">
        <f ca="1">_xll.SUBNM("forecasting:Version","","Act")</f>
        <v>Act</v>
      </c>
      <c r="D251" s="652">
        <f t="shared" si="11"/>
        <v>439510550.48452371</v>
      </c>
      <c r="E251" s="652">
        <f t="shared" si="11"/>
        <v>383016396.38947928</v>
      </c>
      <c r="F251" s="652">
        <f t="shared" si="11"/>
        <v>153434272</v>
      </c>
      <c r="G251" s="652">
        <f t="shared" si="11"/>
        <v>2230873</v>
      </c>
      <c r="H251" s="652">
        <f t="shared" si="9"/>
        <v>978192091.87400293</v>
      </c>
    </row>
    <row r="252" spans="1:8">
      <c r="A252" s="650" t="s">
        <v>31</v>
      </c>
      <c r="B252" s="650" t="s">
        <v>11</v>
      </c>
      <c r="C252" s="647" t="str">
        <f ca="1">_xll.SUBNM("forecasting:Version","","Act")</f>
        <v>Act</v>
      </c>
      <c r="D252" s="652">
        <f t="shared" si="11"/>
        <v>557434019.36778212</v>
      </c>
      <c r="E252" s="652">
        <f t="shared" si="11"/>
        <v>360355201.37601328</v>
      </c>
      <c r="F252" s="652">
        <f t="shared" si="11"/>
        <v>156141556</v>
      </c>
      <c r="G252" s="652">
        <f t="shared" si="11"/>
        <v>2113178</v>
      </c>
      <c r="H252" s="652">
        <f t="shared" si="9"/>
        <v>1076043954.7437954</v>
      </c>
    </row>
    <row r="253" spans="1:8">
      <c r="A253" s="650" t="s">
        <v>31</v>
      </c>
      <c r="B253" s="650" t="s">
        <v>12</v>
      </c>
      <c r="C253" s="647" t="str">
        <f ca="1">_xll.SUBNM("forecasting:Version","","Act")</f>
        <v>Act</v>
      </c>
      <c r="D253" s="652">
        <f t="shared" si="11"/>
        <v>592839643.0517658</v>
      </c>
      <c r="E253" s="652">
        <f t="shared" si="11"/>
        <v>395987401.44229603</v>
      </c>
      <c r="F253" s="652">
        <f t="shared" si="11"/>
        <v>172242613</v>
      </c>
      <c r="G253" s="652">
        <f t="shared" si="11"/>
        <v>2141925</v>
      </c>
      <c r="H253" s="652">
        <f t="shared" si="9"/>
        <v>1163211582.4940619</v>
      </c>
    </row>
    <row r="254" spans="1:8">
      <c r="A254" s="650" t="s">
        <v>31</v>
      </c>
      <c r="B254" s="650" t="s">
        <v>13</v>
      </c>
      <c r="C254" s="647" t="str">
        <f ca="1">_xll.SUBNM("forecasting:Version","","Act")</f>
        <v>Act</v>
      </c>
      <c r="D254" s="652">
        <f t="shared" si="11"/>
        <v>570365676.98853028</v>
      </c>
      <c r="E254" s="652">
        <f t="shared" si="11"/>
        <v>380141325.64824152</v>
      </c>
      <c r="F254" s="652">
        <f t="shared" si="11"/>
        <v>159171052</v>
      </c>
      <c r="G254" s="652">
        <f t="shared" si="11"/>
        <v>2140601</v>
      </c>
      <c r="H254" s="652">
        <f t="shared" si="9"/>
        <v>1111818655.6367717</v>
      </c>
    </row>
    <row r="255" spans="1:8">
      <c r="A255" s="650" t="s">
        <v>31</v>
      </c>
      <c r="B255" s="650" t="s">
        <v>14</v>
      </c>
      <c r="C255" s="647" t="str">
        <f ca="1">_xll.SUBNM("forecasting:Version","","Act")</f>
        <v>Act</v>
      </c>
      <c r="D255" s="652">
        <f t="shared" si="11"/>
        <v>492455894.54656804</v>
      </c>
      <c r="E255" s="652">
        <f t="shared" si="11"/>
        <v>370344130.39451426</v>
      </c>
      <c r="F255" s="652">
        <f t="shared" si="11"/>
        <v>145513941</v>
      </c>
      <c r="G255" s="652">
        <f t="shared" si="11"/>
        <v>2137652</v>
      </c>
      <c r="H255" s="652">
        <f t="shared" si="9"/>
        <v>1010451617.9410822</v>
      </c>
    </row>
    <row r="256" spans="1:8">
      <c r="A256" s="650" t="s">
        <v>31</v>
      </c>
      <c r="B256" s="650" t="s">
        <v>15</v>
      </c>
      <c r="C256" s="647" t="str">
        <f ca="1">_xll.SUBNM("forecasting:Version","","Act")</f>
        <v>Act</v>
      </c>
      <c r="D256" s="652">
        <f t="shared" ref="D256:G275" si="12">D70+D163</f>
        <v>344758487.79691356</v>
      </c>
      <c r="E256" s="652">
        <f t="shared" si="12"/>
        <v>312198787.3518402</v>
      </c>
      <c r="F256" s="652">
        <f t="shared" si="12"/>
        <v>131707486</v>
      </c>
      <c r="G256" s="652">
        <f t="shared" si="12"/>
        <v>2138441</v>
      </c>
      <c r="H256" s="652">
        <f t="shared" si="9"/>
        <v>790803202.14875376</v>
      </c>
    </row>
    <row r="257" spans="1:16">
      <c r="A257" s="650" t="s">
        <v>31</v>
      </c>
      <c r="B257" s="650" t="s">
        <v>16</v>
      </c>
      <c r="C257" s="647" t="str">
        <f ca="1">_xll.SUBNM("forecasting:Version","","Act")</f>
        <v>Act</v>
      </c>
      <c r="D257" s="652">
        <f t="shared" si="12"/>
        <v>302763684.02193898</v>
      </c>
      <c r="E257" s="652">
        <f t="shared" si="12"/>
        <v>281554432.67298645</v>
      </c>
      <c r="F257" s="652">
        <f t="shared" si="12"/>
        <v>133348495</v>
      </c>
      <c r="G257" s="652">
        <f t="shared" si="12"/>
        <v>2140321</v>
      </c>
      <c r="H257" s="652">
        <f t="shared" si="9"/>
        <v>719806932.69492543</v>
      </c>
    </row>
    <row r="258" spans="1:16">
      <c r="A258" s="650" t="s">
        <v>31</v>
      </c>
      <c r="B258" s="650" t="s">
        <v>17</v>
      </c>
      <c r="C258" s="647" t="str">
        <f ca="1">_xll.SUBNM("forecasting:Version","","Act")</f>
        <v>Act</v>
      </c>
      <c r="D258" s="652">
        <f t="shared" si="12"/>
        <v>425838845.13016766</v>
      </c>
      <c r="E258" s="652">
        <f t="shared" si="12"/>
        <v>310684972.17558789</v>
      </c>
      <c r="F258" s="652">
        <f t="shared" si="12"/>
        <v>130132865</v>
      </c>
      <c r="G258" s="652">
        <f t="shared" si="12"/>
        <v>2141053</v>
      </c>
      <c r="H258" s="652">
        <f t="shared" si="9"/>
        <v>868797735.30575562</v>
      </c>
    </row>
    <row r="259" spans="1:16">
      <c r="A259" s="650" t="s">
        <v>49</v>
      </c>
      <c r="B259" s="650" t="s">
        <v>6</v>
      </c>
      <c r="C259" s="647" t="str">
        <f ca="1">_xll.SUBNM("forecasting:Version","","Act")</f>
        <v>Act</v>
      </c>
      <c r="D259" s="652">
        <f t="shared" si="12"/>
        <v>464272224.22674537</v>
      </c>
      <c r="E259" s="652">
        <f t="shared" si="12"/>
        <v>272922416.91350538</v>
      </c>
      <c r="F259" s="652">
        <f t="shared" si="12"/>
        <v>114954271</v>
      </c>
      <c r="G259" s="652">
        <f t="shared" si="12"/>
        <v>2141592</v>
      </c>
      <c r="H259" s="652">
        <f t="shared" si="9"/>
        <v>854290504.14025068</v>
      </c>
      <c r="I259" s="653"/>
      <c r="J259" s="653"/>
      <c r="K259" s="653"/>
      <c r="L259" s="653"/>
      <c r="M259" s="653"/>
      <c r="N259" s="653"/>
      <c r="O259" s="653"/>
      <c r="P259" s="653"/>
    </row>
    <row r="260" spans="1:16">
      <c r="A260" s="650" t="s">
        <v>49</v>
      </c>
      <c r="B260" s="650" t="s">
        <v>7</v>
      </c>
      <c r="C260" s="647" t="str">
        <f ca="1">_xll.SUBNM("forecasting:Version","","Act")</f>
        <v>Act</v>
      </c>
      <c r="D260" s="652">
        <f t="shared" si="12"/>
        <v>381824492.47753674</v>
      </c>
      <c r="E260" s="652">
        <f t="shared" si="12"/>
        <v>260713930.21450552</v>
      </c>
      <c r="F260" s="652">
        <f t="shared" si="12"/>
        <v>129763237</v>
      </c>
      <c r="G260" s="652">
        <f t="shared" si="12"/>
        <v>2142046</v>
      </c>
      <c r="H260" s="652">
        <f t="shared" si="9"/>
        <v>774443705.69204223</v>
      </c>
      <c r="I260" s="653"/>
      <c r="J260" s="653"/>
      <c r="K260" s="653"/>
      <c r="L260" s="653"/>
      <c r="M260" s="653"/>
      <c r="N260" s="653"/>
      <c r="O260" s="653"/>
      <c r="P260" s="653"/>
    </row>
    <row r="261" spans="1:16">
      <c r="A261" s="650" t="s">
        <v>49</v>
      </c>
      <c r="B261" s="650" t="s">
        <v>8</v>
      </c>
      <c r="C261" s="647" t="str">
        <f ca="1">_xll.SUBNM("forecasting:Version","","Act")</f>
        <v>Act</v>
      </c>
      <c r="D261" s="652">
        <f t="shared" si="12"/>
        <v>314005687.50411981</v>
      </c>
      <c r="E261" s="652">
        <f t="shared" si="12"/>
        <v>285158994.80503875</v>
      </c>
      <c r="F261" s="652">
        <f t="shared" si="12"/>
        <v>152203363</v>
      </c>
      <c r="G261" s="652">
        <f t="shared" si="12"/>
        <v>2142459</v>
      </c>
      <c r="H261" s="652">
        <f t="shared" si="9"/>
        <v>753510504.30915856</v>
      </c>
      <c r="I261" s="653"/>
      <c r="J261" s="653"/>
      <c r="K261" s="653"/>
      <c r="L261" s="653"/>
      <c r="M261" s="653"/>
      <c r="N261" s="653"/>
      <c r="O261" s="653"/>
      <c r="P261" s="653"/>
    </row>
    <row r="262" spans="1:16">
      <c r="A262" s="650" t="s">
        <v>49</v>
      </c>
      <c r="B262" s="650" t="s">
        <v>9</v>
      </c>
      <c r="C262" s="647" t="str">
        <f ca="1">_xll.SUBNM("forecasting:Version","","Act")</f>
        <v>Act</v>
      </c>
      <c r="D262" s="652">
        <f t="shared" si="12"/>
        <v>333852553.54001635</v>
      </c>
      <c r="E262" s="652">
        <f t="shared" si="12"/>
        <v>321775978.97679776</v>
      </c>
      <c r="F262" s="652">
        <f t="shared" si="12"/>
        <v>156344470</v>
      </c>
      <c r="G262" s="652">
        <f t="shared" si="12"/>
        <v>2142849</v>
      </c>
      <c r="H262" s="652">
        <f t="shared" si="9"/>
        <v>814115851.51681411</v>
      </c>
      <c r="I262" s="653"/>
      <c r="J262" s="653"/>
      <c r="K262" s="653"/>
      <c r="L262" s="653"/>
      <c r="M262" s="653"/>
      <c r="N262" s="653"/>
      <c r="O262" s="653"/>
      <c r="P262" s="653"/>
    </row>
    <row r="263" spans="1:16">
      <c r="A263" s="650" t="s">
        <v>49</v>
      </c>
      <c r="B263" s="650" t="s">
        <v>10</v>
      </c>
      <c r="C263" s="647" t="str">
        <f ca="1">_xll.SUBNM("forecasting:Version","","Act")</f>
        <v>Act</v>
      </c>
      <c r="D263" s="652">
        <f t="shared" si="12"/>
        <v>438582127.93051648</v>
      </c>
      <c r="E263" s="652">
        <f t="shared" si="12"/>
        <v>349538120.71940231</v>
      </c>
      <c r="F263" s="652">
        <f t="shared" si="12"/>
        <v>158396273</v>
      </c>
      <c r="G263" s="652">
        <f t="shared" si="12"/>
        <v>1937317</v>
      </c>
      <c r="H263" s="652">
        <f t="shared" ref="H263:H282" si="13">SUM(D263:G263)</f>
        <v>948453838.64991879</v>
      </c>
      <c r="I263" s="653"/>
      <c r="J263" s="653"/>
      <c r="K263" s="653"/>
      <c r="L263" s="653"/>
      <c r="M263" s="653"/>
      <c r="N263" s="653"/>
      <c r="O263" s="653"/>
      <c r="P263" s="653"/>
    </row>
    <row r="264" spans="1:16">
      <c r="A264" s="650" t="s">
        <v>49</v>
      </c>
      <c r="B264" s="650" t="s">
        <v>11</v>
      </c>
      <c r="C264" s="647" t="str">
        <f ca="1">_xll.SUBNM("forecasting:Version","","Act")</f>
        <v>Act</v>
      </c>
      <c r="D264" s="652">
        <f t="shared" si="12"/>
        <v>542142196.66403461</v>
      </c>
      <c r="E264" s="652">
        <f t="shared" si="12"/>
        <v>377014957.38740355</v>
      </c>
      <c r="F264" s="652">
        <f t="shared" si="12"/>
        <v>168682104</v>
      </c>
      <c r="G264" s="652">
        <f t="shared" si="12"/>
        <v>2140635</v>
      </c>
      <c r="H264" s="652">
        <f t="shared" si="13"/>
        <v>1089979893.0514381</v>
      </c>
      <c r="I264" s="653"/>
      <c r="J264" s="653"/>
      <c r="K264" s="653"/>
      <c r="L264" s="653"/>
      <c r="M264" s="653"/>
      <c r="N264" s="653"/>
      <c r="O264" s="653"/>
      <c r="P264" s="653"/>
    </row>
    <row r="265" spans="1:16">
      <c r="A265" s="650" t="s">
        <v>49</v>
      </c>
      <c r="B265" s="650" t="s">
        <v>12</v>
      </c>
      <c r="C265" s="647" t="str">
        <f ca="1">_xll.SUBNM("forecasting:Version","","Act")</f>
        <v>Act</v>
      </c>
      <c r="D265" s="652">
        <f t="shared" si="12"/>
        <v>595311422.68799424</v>
      </c>
      <c r="E265" s="652">
        <f t="shared" si="12"/>
        <v>377823169.63822955</v>
      </c>
      <c r="F265" s="652">
        <f t="shared" si="12"/>
        <v>199911396</v>
      </c>
      <c r="G265" s="652">
        <f t="shared" si="12"/>
        <v>2145503</v>
      </c>
      <c r="H265" s="652">
        <f t="shared" si="13"/>
        <v>1175191491.3262239</v>
      </c>
      <c r="I265" s="653"/>
      <c r="J265" s="653"/>
      <c r="K265" s="653"/>
      <c r="L265" s="653"/>
      <c r="M265" s="653"/>
      <c r="N265" s="653"/>
      <c r="O265" s="653"/>
      <c r="P265" s="653"/>
    </row>
    <row r="266" spans="1:16">
      <c r="A266" s="650" t="s">
        <v>49</v>
      </c>
      <c r="B266" s="650" t="s">
        <v>13</v>
      </c>
      <c r="C266" s="647" t="str">
        <f ca="1">_xll.SUBNM("forecasting:Version","","Act")</f>
        <v>Act</v>
      </c>
      <c r="D266" s="652">
        <f t="shared" si="12"/>
        <v>559335745.67675245</v>
      </c>
      <c r="E266" s="652">
        <f t="shared" si="12"/>
        <v>390708936.42671996</v>
      </c>
      <c r="F266" s="652">
        <f t="shared" si="12"/>
        <v>175782926</v>
      </c>
      <c r="G266" s="652">
        <f t="shared" si="12"/>
        <v>2041083</v>
      </c>
      <c r="H266" s="652">
        <f t="shared" si="13"/>
        <v>1127868691.1034725</v>
      </c>
      <c r="I266" s="653"/>
      <c r="J266" s="653"/>
      <c r="K266" s="653"/>
      <c r="L266" s="653"/>
      <c r="M266" s="653"/>
      <c r="N266" s="653"/>
      <c r="O266" s="653"/>
      <c r="P266" s="653"/>
    </row>
    <row r="267" spans="1:16">
      <c r="A267" s="650" t="s">
        <v>49</v>
      </c>
      <c r="B267" s="650" t="s">
        <v>14</v>
      </c>
      <c r="C267" s="647" t="str">
        <f ca="1">_xll.SUBNM("forecasting:Version","","Act")</f>
        <v>Act</v>
      </c>
      <c r="D267" s="652">
        <f t="shared" si="12"/>
        <v>488499539.13422114</v>
      </c>
      <c r="E267" s="652">
        <f t="shared" si="12"/>
        <v>350230797.62439328</v>
      </c>
      <c r="F267" s="652">
        <f t="shared" si="12"/>
        <v>147981353</v>
      </c>
      <c r="G267" s="652">
        <f t="shared" si="12"/>
        <v>2114097</v>
      </c>
      <c r="H267" s="652">
        <f t="shared" si="13"/>
        <v>988825786.75861442</v>
      </c>
      <c r="I267" s="653"/>
      <c r="J267" s="653"/>
      <c r="K267" s="653"/>
      <c r="L267" s="653"/>
      <c r="M267" s="653"/>
      <c r="N267" s="653"/>
      <c r="O267" s="653"/>
      <c r="P267" s="653"/>
    </row>
    <row r="268" spans="1:16">
      <c r="A268" s="650" t="s">
        <v>49</v>
      </c>
      <c r="B268" s="650" t="s">
        <v>15</v>
      </c>
      <c r="C268" s="647" t="str">
        <f ca="1">_xll.SUBNM("forecasting:Version","","Act")</f>
        <v>Act</v>
      </c>
      <c r="D268" s="652">
        <f t="shared" si="12"/>
        <v>373643211.17508978</v>
      </c>
      <c r="E268" s="652">
        <f t="shared" si="12"/>
        <v>324625502.48602933</v>
      </c>
      <c r="F268" s="652">
        <f t="shared" si="12"/>
        <v>133345998</v>
      </c>
      <c r="G268" s="652">
        <f t="shared" si="12"/>
        <v>2207465</v>
      </c>
      <c r="H268" s="652">
        <f t="shared" si="13"/>
        <v>833822176.6611191</v>
      </c>
      <c r="I268" s="653"/>
      <c r="J268" s="653"/>
      <c r="K268" s="653"/>
      <c r="L268" s="653"/>
      <c r="M268" s="653"/>
      <c r="N268" s="653"/>
      <c r="O268" s="653"/>
      <c r="P268" s="653"/>
    </row>
    <row r="269" spans="1:16">
      <c r="A269" s="650" t="s">
        <v>49</v>
      </c>
      <c r="B269" s="650" t="s">
        <v>16</v>
      </c>
      <c r="C269" s="647" t="str">
        <f ca="1">_xll.SUBNM("forecasting:Version","","Act")</f>
        <v>Act</v>
      </c>
      <c r="D269" s="652">
        <f t="shared" si="12"/>
        <v>317119548.92215312</v>
      </c>
      <c r="E269" s="652">
        <f t="shared" si="12"/>
        <v>291652838.90231222</v>
      </c>
      <c r="F269" s="652">
        <f t="shared" si="12"/>
        <v>134916969</v>
      </c>
      <c r="G269" s="652">
        <f t="shared" si="12"/>
        <v>2145270</v>
      </c>
      <c r="H269" s="652">
        <f t="shared" si="13"/>
        <v>745834626.82446527</v>
      </c>
      <c r="I269" s="653"/>
      <c r="J269" s="653"/>
      <c r="K269" s="653"/>
      <c r="L269" s="653"/>
      <c r="M269" s="653"/>
      <c r="N269" s="653"/>
      <c r="O269" s="653"/>
      <c r="P269" s="653"/>
    </row>
    <row r="270" spans="1:16">
      <c r="A270" s="650" t="s">
        <v>49</v>
      </c>
      <c r="B270" s="650" t="s">
        <v>17</v>
      </c>
      <c r="C270" s="647" t="str">
        <f ca="1">_xll.SUBNM("forecasting:Version","","Act")</f>
        <v>Act</v>
      </c>
      <c r="D270" s="652">
        <f t="shared" si="12"/>
        <v>413883094.00358456</v>
      </c>
      <c r="E270" s="652">
        <f t="shared" si="12"/>
        <v>282280889.9509384</v>
      </c>
      <c r="F270" s="652">
        <f t="shared" si="12"/>
        <v>126405986</v>
      </c>
      <c r="G270" s="652">
        <f t="shared" si="12"/>
        <v>2129682</v>
      </c>
      <c r="H270" s="652">
        <f t="shared" si="13"/>
        <v>824699651.95452297</v>
      </c>
      <c r="I270" s="653"/>
      <c r="J270" s="653"/>
      <c r="K270" s="653"/>
      <c r="L270" s="653"/>
      <c r="M270" s="653"/>
      <c r="N270" s="653"/>
      <c r="O270" s="653"/>
      <c r="P270" s="653"/>
    </row>
    <row r="271" spans="1:16">
      <c r="A271" s="650" t="s">
        <v>50</v>
      </c>
      <c r="B271" s="650" t="s">
        <v>6</v>
      </c>
      <c r="C271" s="647" t="str">
        <f ca="1">_xll.SUBNM("forecasting:Version","","Act")</f>
        <v>Act</v>
      </c>
      <c r="D271" s="652">
        <f t="shared" si="12"/>
        <v>453106643.74989396</v>
      </c>
      <c r="E271" s="652">
        <f t="shared" si="12"/>
        <v>275787685.43577325</v>
      </c>
      <c r="F271" s="652">
        <f t="shared" si="12"/>
        <v>120546775</v>
      </c>
      <c r="G271" s="652">
        <f t="shared" si="12"/>
        <v>2129779</v>
      </c>
      <c r="H271" s="652">
        <f t="shared" si="13"/>
        <v>851570883.18566728</v>
      </c>
      <c r="I271" s="653"/>
      <c r="J271" s="653"/>
      <c r="K271" s="653"/>
      <c r="L271" s="653"/>
      <c r="M271" s="653"/>
      <c r="N271" s="653"/>
      <c r="O271" s="653"/>
      <c r="P271" s="653"/>
    </row>
    <row r="272" spans="1:16">
      <c r="A272" s="650" t="s">
        <v>50</v>
      </c>
      <c r="B272" s="650" t="s">
        <v>7</v>
      </c>
      <c r="C272" s="647" t="str">
        <f ca="1">_xll.SUBNM("forecasting:Version","","Act")</f>
        <v>Act</v>
      </c>
      <c r="D272" s="652">
        <f t="shared" si="12"/>
        <v>386838736.52326322</v>
      </c>
      <c r="E272" s="652">
        <f t="shared" si="12"/>
        <v>282962565.31549692</v>
      </c>
      <c r="F272" s="652">
        <f t="shared" si="12"/>
        <v>115743300</v>
      </c>
      <c r="G272" s="652">
        <f t="shared" si="12"/>
        <v>2049920</v>
      </c>
      <c r="H272" s="652">
        <f t="shared" si="13"/>
        <v>787594521.83876014</v>
      </c>
      <c r="I272" s="653"/>
      <c r="J272" s="653"/>
      <c r="K272" s="653"/>
      <c r="L272" s="653"/>
      <c r="M272" s="653"/>
      <c r="N272" s="653"/>
      <c r="O272" s="653"/>
      <c r="P272" s="653"/>
    </row>
    <row r="273" spans="1:16">
      <c r="A273" s="650" t="s">
        <v>50</v>
      </c>
      <c r="B273" s="650" t="s">
        <v>8</v>
      </c>
      <c r="C273" s="647" t="str">
        <f ca="1">_xll.SUBNM("forecasting:Version","","Act")</f>
        <v>Act</v>
      </c>
      <c r="D273" s="652">
        <f t="shared" si="12"/>
        <v>360554905.03360689</v>
      </c>
      <c r="E273" s="652">
        <f t="shared" si="12"/>
        <v>298025779.65451366</v>
      </c>
      <c r="F273" s="652">
        <f t="shared" si="12"/>
        <v>133483774</v>
      </c>
      <c r="G273" s="652">
        <f t="shared" si="12"/>
        <v>2213229</v>
      </c>
      <c r="H273" s="652">
        <f t="shared" si="13"/>
        <v>794277687.6881206</v>
      </c>
      <c r="I273" s="653"/>
      <c r="J273" s="653"/>
      <c r="K273" s="653"/>
      <c r="L273" s="653"/>
      <c r="M273" s="653"/>
      <c r="N273" s="653"/>
      <c r="O273" s="653"/>
      <c r="P273" s="653"/>
    </row>
    <row r="274" spans="1:16">
      <c r="A274" s="650" t="s">
        <v>50</v>
      </c>
      <c r="B274" s="650" t="s">
        <v>9</v>
      </c>
      <c r="C274" s="647" t="str">
        <f ca="1">_xll.SUBNM("forecasting:Version","","Act")</f>
        <v>Act</v>
      </c>
      <c r="D274" s="652">
        <f t="shared" si="12"/>
        <v>329323432.38293397</v>
      </c>
      <c r="E274" s="652">
        <f t="shared" si="12"/>
        <v>294804471.70305473</v>
      </c>
      <c r="F274" s="652">
        <f t="shared" si="12"/>
        <v>133609811</v>
      </c>
      <c r="G274" s="652">
        <f t="shared" si="12"/>
        <v>2116548</v>
      </c>
      <c r="H274" s="652">
        <f t="shared" si="13"/>
        <v>759854263.08598876</v>
      </c>
      <c r="I274" s="653"/>
      <c r="J274" s="653"/>
      <c r="K274" s="653"/>
      <c r="L274" s="653"/>
      <c r="M274" s="653"/>
      <c r="N274" s="653"/>
      <c r="O274" s="653"/>
      <c r="P274" s="653"/>
    </row>
    <row r="275" spans="1:16">
      <c r="A275" s="650" t="s">
        <v>50</v>
      </c>
      <c r="B275" s="650" t="s">
        <v>10</v>
      </c>
      <c r="C275" s="647" t="str">
        <f ca="1">_xll.SUBNM("forecasting:Version","","Act")</f>
        <v>Act</v>
      </c>
      <c r="D275" s="652">
        <f t="shared" si="12"/>
        <v>412497521.8371017</v>
      </c>
      <c r="E275" s="652">
        <f t="shared" si="12"/>
        <v>355623829.67408365</v>
      </c>
      <c r="F275" s="652">
        <f t="shared" si="12"/>
        <v>161665678</v>
      </c>
      <c r="G275" s="652">
        <f t="shared" si="12"/>
        <v>2167802</v>
      </c>
      <c r="H275" s="652">
        <f t="shared" si="13"/>
        <v>931954831.51118541</v>
      </c>
      <c r="I275" s="653"/>
      <c r="J275" s="653"/>
      <c r="K275" s="653"/>
      <c r="L275" s="653"/>
      <c r="M275" s="653"/>
      <c r="N275" s="653"/>
      <c r="O275" s="653"/>
      <c r="P275" s="653"/>
    </row>
    <row r="276" spans="1:16">
      <c r="A276" s="650" t="s">
        <v>50</v>
      </c>
      <c r="B276" s="650" t="s">
        <v>11</v>
      </c>
      <c r="C276" s="647" t="str">
        <f ca="1">_xll.SUBNM("forecasting:Version","","Act")</f>
        <v>Act</v>
      </c>
      <c r="D276" s="652">
        <f t="shared" ref="D276:G282" si="14">D90+D183</f>
        <v>547622380.71775568</v>
      </c>
      <c r="E276" s="652">
        <f t="shared" si="14"/>
        <v>354558720.15216762</v>
      </c>
      <c r="F276" s="652">
        <f t="shared" si="14"/>
        <v>144804522</v>
      </c>
      <c r="G276" s="652">
        <f t="shared" si="14"/>
        <v>1928179</v>
      </c>
      <c r="H276" s="652">
        <f t="shared" si="13"/>
        <v>1048913801.8699234</v>
      </c>
      <c r="I276" s="653"/>
      <c r="J276" s="653"/>
      <c r="K276" s="653"/>
      <c r="L276" s="653"/>
      <c r="M276" s="653"/>
      <c r="N276" s="653"/>
      <c r="O276" s="653"/>
      <c r="P276" s="653"/>
    </row>
    <row r="277" spans="1:16">
      <c r="A277" s="650" t="s">
        <v>50</v>
      </c>
      <c r="B277" s="650" t="s">
        <v>12</v>
      </c>
      <c r="C277" s="647" t="str">
        <f ca="1">_xll.SUBNM("forecasting:Version","","Act")</f>
        <v>Act</v>
      </c>
      <c r="D277" s="652">
        <f t="shared" si="14"/>
        <v>598905481.07262039</v>
      </c>
      <c r="E277" s="652">
        <f t="shared" si="14"/>
        <v>392349070.79604256</v>
      </c>
      <c r="F277" s="652">
        <f t="shared" si="14"/>
        <v>171987872</v>
      </c>
      <c r="G277" s="652">
        <f t="shared" si="14"/>
        <v>2045416</v>
      </c>
      <c r="H277" s="652">
        <f t="shared" si="13"/>
        <v>1165287839.8686628</v>
      </c>
      <c r="I277" s="653"/>
      <c r="J277" s="653"/>
      <c r="K277" s="653"/>
      <c r="L277" s="653"/>
      <c r="M277" s="653"/>
      <c r="N277" s="653"/>
      <c r="O277" s="653"/>
      <c r="P277" s="653"/>
    </row>
    <row r="278" spans="1:16">
      <c r="A278" s="650" t="s">
        <v>50</v>
      </c>
      <c r="B278" s="650" t="s">
        <v>13</v>
      </c>
      <c r="C278" s="647" t="str">
        <f ca="1">_xll.SUBNM("forecasting:Version","","Act")</f>
        <v>Act</v>
      </c>
      <c r="D278" s="652">
        <f t="shared" si="14"/>
        <v>554433400.48846412</v>
      </c>
      <c r="E278" s="652">
        <f t="shared" si="14"/>
        <v>378804536.35146934</v>
      </c>
      <c r="F278" s="652">
        <f t="shared" si="14"/>
        <v>168479494</v>
      </c>
      <c r="G278" s="652">
        <f t="shared" si="14"/>
        <v>2054877</v>
      </c>
      <c r="H278" s="652">
        <f t="shared" si="13"/>
        <v>1103772307.8399334</v>
      </c>
      <c r="I278" s="653"/>
      <c r="J278" s="653"/>
      <c r="K278" s="653"/>
      <c r="L278" s="653"/>
      <c r="M278" s="653"/>
      <c r="N278" s="653"/>
      <c r="O278" s="653"/>
      <c r="P278" s="653"/>
    </row>
    <row r="279" spans="1:16">
      <c r="A279" s="650" t="s">
        <v>50</v>
      </c>
      <c r="B279" s="650" t="s">
        <v>14</v>
      </c>
      <c r="C279" s="647" t="str">
        <f ca="1">_xll.SUBNM("forecasting:Version","","Act")</f>
        <v>Act</v>
      </c>
      <c r="D279" s="652">
        <f t="shared" si="14"/>
        <v>469444458.96098387</v>
      </c>
      <c r="E279" s="652">
        <f t="shared" si="14"/>
        <v>345350786.96299511</v>
      </c>
      <c r="F279" s="652">
        <f t="shared" si="14"/>
        <v>160956549</v>
      </c>
      <c r="G279" s="652">
        <f t="shared" si="14"/>
        <v>2158390</v>
      </c>
      <c r="H279" s="652">
        <f t="shared" si="13"/>
        <v>977910184.92397904</v>
      </c>
      <c r="I279" s="653"/>
      <c r="J279" s="653"/>
      <c r="K279" s="653"/>
      <c r="L279" s="653"/>
      <c r="M279" s="653"/>
      <c r="N279" s="653"/>
      <c r="O279" s="653"/>
      <c r="P279" s="653"/>
    </row>
    <row r="280" spans="1:16">
      <c r="A280" s="650" t="s">
        <v>50</v>
      </c>
      <c r="B280" s="650" t="s">
        <v>15</v>
      </c>
      <c r="C280" s="647" t="str">
        <f ca="1">_xll.SUBNM("forecasting:Version","","Act")</f>
        <v>Act</v>
      </c>
      <c r="D280" s="652">
        <f t="shared" si="14"/>
        <v>377175441.25841868</v>
      </c>
      <c r="E280" s="652">
        <f t="shared" si="14"/>
        <v>326629983.3397103</v>
      </c>
      <c r="F280" s="652">
        <f t="shared" si="14"/>
        <v>157742690</v>
      </c>
      <c r="G280" s="652">
        <f t="shared" si="14"/>
        <v>2158617</v>
      </c>
      <c r="H280" s="652">
        <f t="shared" si="13"/>
        <v>863706731.59812903</v>
      </c>
      <c r="I280" s="653"/>
      <c r="J280" s="653"/>
      <c r="K280" s="653"/>
      <c r="L280" s="653"/>
      <c r="M280" s="653"/>
      <c r="N280" s="653"/>
      <c r="O280" s="653"/>
      <c r="P280" s="653"/>
    </row>
    <row r="281" spans="1:16">
      <c r="A281" s="650" t="s">
        <v>50</v>
      </c>
      <c r="B281" s="650" t="s">
        <v>16</v>
      </c>
      <c r="C281" s="647" t="str">
        <f ca="1">_xll.SUBNM("forecasting:Version","","Act")</f>
        <v>Act</v>
      </c>
      <c r="D281" s="652">
        <f t="shared" si="14"/>
        <v>323784716.15912551</v>
      </c>
      <c r="E281" s="652">
        <f t="shared" si="14"/>
        <v>283262373.4922784</v>
      </c>
      <c r="F281" s="652">
        <f t="shared" si="14"/>
        <v>140306349</v>
      </c>
      <c r="G281" s="652">
        <f t="shared" si="14"/>
        <v>2163221</v>
      </c>
      <c r="H281" s="652">
        <f t="shared" si="13"/>
        <v>749516659.6514039</v>
      </c>
      <c r="I281" s="653"/>
      <c r="J281" s="653"/>
      <c r="K281" s="653"/>
      <c r="L281" s="653"/>
      <c r="M281" s="653"/>
      <c r="N281" s="653"/>
      <c r="O281" s="653"/>
      <c r="P281" s="653"/>
    </row>
    <row r="282" spans="1:16">
      <c r="A282" s="650" t="s">
        <v>50</v>
      </c>
      <c r="B282" s="650" t="s">
        <v>17</v>
      </c>
      <c r="C282" s="647" t="str">
        <f ca="1">_xll.SUBNM("forecasting:Version","","Act")</f>
        <v>Act</v>
      </c>
      <c r="D282" s="652">
        <f t="shared" si="14"/>
        <v>420954155.57954526</v>
      </c>
      <c r="E282" s="652">
        <f t="shared" si="14"/>
        <v>284627620.16162956</v>
      </c>
      <c r="F282" s="652">
        <f t="shared" si="14"/>
        <v>115794157</v>
      </c>
      <c r="G282" s="652">
        <f t="shared" si="14"/>
        <v>2081434</v>
      </c>
      <c r="H282" s="652">
        <f t="shared" si="13"/>
        <v>823457366.74117482</v>
      </c>
      <c r="I282" s="653"/>
      <c r="J282" s="653"/>
      <c r="K282" s="653"/>
      <c r="L282" s="653"/>
      <c r="M282" s="653"/>
      <c r="N282" s="653"/>
      <c r="O282" s="653"/>
      <c r="P282" s="653"/>
    </row>
    <row r="284" spans="1:16">
      <c r="D284" s="652"/>
      <c r="E284" s="652"/>
    </row>
    <row r="286" spans="1:16" ht="15.75" thickBot="1">
      <c r="A286" s="646"/>
    </row>
    <row r="287" spans="1:16" s="692" customFormat="1">
      <c r="A287" s="689" t="s">
        <v>60</v>
      </c>
      <c r="B287" s="690">
        <v>2000</v>
      </c>
      <c r="C287" s="690">
        <v>2001</v>
      </c>
      <c r="D287" s="690">
        <v>2002</v>
      </c>
      <c r="E287" s="690">
        <v>2003</v>
      </c>
      <c r="F287" s="690">
        <v>2004</v>
      </c>
      <c r="G287" s="690">
        <v>2005</v>
      </c>
      <c r="H287" s="690">
        <v>2006</v>
      </c>
      <c r="I287" s="690">
        <v>2007</v>
      </c>
      <c r="J287" s="690">
        <v>2008</v>
      </c>
      <c r="K287" s="690">
        <v>2009</v>
      </c>
      <c r="L287" s="690">
        <v>2010</v>
      </c>
      <c r="M287" s="690">
        <v>2011</v>
      </c>
      <c r="N287" s="691">
        <v>2012</v>
      </c>
    </row>
    <row r="288" spans="1:16" ht="15.75" thickBot="1">
      <c r="A288" s="684" t="s">
        <v>352</v>
      </c>
      <c r="B288" s="685">
        <f>SUMIF($A$193:$A$282,B287,$H$193:$H$282)</f>
        <v>10010420677.666595</v>
      </c>
      <c r="C288" s="685">
        <f t="shared" ref="C288:N288" si="15">SUMIF($A$193:$A$282,C287,$H$193:$H$282)</f>
        <v>10360435071.840343</v>
      </c>
      <c r="D288" s="685">
        <f t="shared" si="15"/>
        <v>10688030912.135525</v>
      </c>
      <c r="E288" s="685">
        <f t="shared" si="15"/>
        <v>10958334802.75279</v>
      </c>
      <c r="F288" s="685">
        <f t="shared" si="15"/>
        <v>11035727027.61297</v>
      </c>
      <c r="G288" s="685">
        <f t="shared" si="15"/>
        <v>11331365943.290375</v>
      </c>
      <c r="H288" s="685">
        <f t="shared" si="15"/>
        <v>11489623257.010773</v>
      </c>
      <c r="I288" s="685">
        <f t="shared" si="15"/>
        <v>11483244698.937992</v>
      </c>
      <c r="J288" s="685">
        <f t="shared" si="15"/>
        <v>11471938250.241192</v>
      </c>
      <c r="K288" s="685">
        <f t="shared" si="15"/>
        <v>10940724479.227392</v>
      </c>
      <c r="L288" s="685">
        <f t="shared" si="15"/>
        <v>10803383245.216927</v>
      </c>
      <c r="M288" s="685">
        <f t="shared" si="15"/>
        <v>10931036721.988041</v>
      </c>
      <c r="N288" s="686">
        <f t="shared" si="15"/>
        <v>10857817079.802929</v>
      </c>
    </row>
    <row r="293" spans="1:14" ht="15.75" thickBot="1">
      <c r="A293" s="648" t="s">
        <v>306</v>
      </c>
    </row>
    <row r="294" spans="1:14" s="692" customFormat="1">
      <c r="A294" s="689" t="s">
        <v>60</v>
      </c>
      <c r="B294" s="690">
        <v>2000</v>
      </c>
      <c r="C294" s="690">
        <v>2001</v>
      </c>
      <c r="D294" s="690">
        <v>2002</v>
      </c>
      <c r="E294" s="690">
        <v>2003</v>
      </c>
      <c r="F294" s="690">
        <v>2004</v>
      </c>
      <c r="G294" s="690">
        <v>2005</v>
      </c>
      <c r="H294" s="690">
        <v>2006</v>
      </c>
      <c r="I294" s="690">
        <v>2007</v>
      </c>
      <c r="J294" s="690">
        <v>2008</v>
      </c>
      <c r="K294" s="690">
        <v>2009</v>
      </c>
      <c r="L294" s="690">
        <v>2010</v>
      </c>
      <c r="M294" s="690">
        <v>2011</v>
      </c>
      <c r="N294" s="691">
        <v>2012</v>
      </c>
    </row>
    <row r="295" spans="1:14" ht="15.75" thickBot="1">
      <c r="A295" s="684" t="s">
        <v>352</v>
      </c>
      <c r="B295" s="687">
        <v>10010420677.666595</v>
      </c>
      <c r="C295" s="687">
        <v>10360435071.840343</v>
      </c>
      <c r="D295" s="687">
        <v>10688030912.135525</v>
      </c>
      <c r="E295" s="687">
        <v>10958334802.75279</v>
      </c>
      <c r="F295" s="687">
        <v>11035727027.61297</v>
      </c>
      <c r="G295" s="687">
        <v>11331365943.290375</v>
      </c>
      <c r="H295" s="687">
        <v>11489623257.010773</v>
      </c>
      <c r="I295" s="687">
        <v>11483244698.937992</v>
      </c>
      <c r="J295" s="687">
        <v>11471938250.241192</v>
      </c>
      <c r="K295" s="687">
        <v>10940724479.227392</v>
      </c>
      <c r="L295" s="687">
        <v>10803383245.216927</v>
      </c>
      <c r="M295" s="687">
        <v>10931036721.988041</v>
      </c>
      <c r="N295" s="688">
        <v>10857817079.802929</v>
      </c>
    </row>
  </sheetData>
  <mergeCells count="1">
    <mergeCell ref="F1:H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0.39997558519241921"/>
    <pageSetUpPr fitToPage="1"/>
  </sheetPr>
  <dimension ref="A1:W194"/>
  <sheetViews>
    <sheetView zoomScaleNormal="100" workbookViewId="0">
      <pane ySplit="4" topLeftCell="A5" activePane="bottomLeft" state="frozen"/>
      <selection activeCell="C305" sqref="C305"/>
      <selection pane="bottomLeft" activeCell="A5" sqref="A5"/>
    </sheetView>
  </sheetViews>
  <sheetFormatPr defaultRowHeight="15"/>
  <cols>
    <col min="1" max="2" width="9.140625" style="655"/>
    <col min="3" max="3" width="13.85546875" style="655" customWidth="1"/>
    <col min="4" max="4" width="1.42578125" style="655" customWidth="1"/>
    <col min="5" max="7" width="13.85546875" style="655" customWidth="1"/>
    <col min="8" max="8" width="1.28515625" style="655" customWidth="1"/>
    <col min="9" max="9" width="13.140625" style="655" customWidth="1"/>
    <col min="10" max="10" width="5.7109375" style="655" customWidth="1"/>
    <col min="11" max="11" width="12.5703125" style="722" customWidth="1"/>
    <col min="12" max="12" width="12.140625" style="657" customWidth="1"/>
    <col min="13" max="13" width="14.7109375" style="722" customWidth="1"/>
    <col min="14" max="15" width="13.5703125" style="722" customWidth="1"/>
    <col min="16" max="16" width="14.28515625" style="722" customWidth="1"/>
    <col min="17" max="17" width="13.5703125" style="722" customWidth="1"/>
    <col min="18" max="19" width="11.85546875" style="655" bestFit="1" customWidth="1"/>
    <col min="20" max="22" width="11.28515625" style="655" bestFit="1" customWidth="1"/>
    <col min="23" max="23" width="5.140625" style="655" customWidth="1"/>
    <col min="24" max="16384" width="9.140625" style="655"/>
  </cols>
  <sheetData>
    <row r="1" spans="1:17" ht="21">
      <c r="A1" s="654" t="s">
        <v>339</v>
      </c>
      <c r="C1" s="656"/>
      <c r="D1" s="656"/>
      <c r="E1" s="656"/>
      <c r="F1" s="656"/>
      <c r="G1" s="656"/>
      <c r="H1" s="656"/>
      <c r="I1" s="656"/>
    </row>
    <row r="2" spans="1:17" ht="21">
      <c r="A2" s="723" t="s">
        <v>356</v>
      </c>
    </row>
    <row r="3" spans="1:17" s="657" customFormat="1" ht="15" customHeight="1">
      <c r="C3" s="724"/>
      <c r="D3" s="724"/>
      <c r="E3" s="724"/>
      <c r="F3" s="724"/>
      <c r="G3" s="724"/>
      <c r="H3" s="724"/>
      <c r="I3" s="724"/>
    </row>
    <row r="4" spans="1:17" s="657" customFormat="1">
      <c r="C4" s="659" t="s">
        <v>336</v>
      </c>
      <c r="D4" s="660"/>
      <c r="E4" s="661" t="s">
        <v>340</v>
      </c>
      <c r="F4" s="661" t="s">
        <v>341</v>
      </c>
      <c r="G4" s="659" t="s">
        <v>342</v>
      </c>
      <c r="H4" s="662"/>
      <c r="I4" s="661" t="s">
        <v>343</v>
      </c>
    </row>
    <row r="5" spans="1:17" s="665" customFormat="1">
      <c r="A5" s="665">
        <v>2000</v>
      </c>
      <c r="B5" s="665" t="s">
        <v>6</v>
      </c>
      <c r="C5" s="672">
        <v>14314900.092727803</v>
      </c>
      <c r="D5" s="664"/>
      <c r="E5" s="672">
        <v>415273.08712272608</v>
      </c>
      <c r="F5" s="672">
        <v>1799828.2095405704</v>
      </c>
      <c r="G5" s="672">
        <v>2215101.2966632964</v>
      </c>
      <c r="H5" s="664"/>
      <c r="I5" s="672">
        <v>16530001.389391098</v>
      </c>
      <c r="M5" s="725"/>
      <c r="N5" s="725"/>
      <c r="O5" s="725"/>
      <c r="P5" s="725"/>
      <c r="Q5" s="726"/>
    </row>
    <row r="6" spans="1:17" s="665" customFormat="1">
      <c r="A6" s="665">
        <v>2000</v>
      </c>
      <c r="B6" s="665" t="s">
        <v>7</v>
      </c>
      <c r="C6" s="672">
        <v>23190890.732523713</v>
      </c>
      <c r="D6" s="664"/>
      <c r="E6" s="672">
        <v>726864.87435995531</v>
      </c>
      <c r="F6" s="672">
        <v>1974665.5075961105</v>
      </c>
      <c r="G6" s="672">
        <v>2701530.381956066</v>
      </c>
      <c r="H6" s="664"/>
      <c r="I6" s="672">
        <v>25892421.11447978</v>
      </c>
      <c r="M6" s="725"/>
      <c r="N6" s="725"/>
      <c r="O6" s="725"/>
      <c r="P6" s="725"/>
      <c r="Q6" s="726"/>
    </row>
    <row r="7" spans="1:17" s="665" customFormat="1">
      <c r="A7" s="665">
        <v>2000</v>
      </c>
      <c r="B7" s="665" t="s">
        <v>8</v>
      </c>
      <c r="C7" s="672">
        <v>17981191.175944109</v>
      </c>
      <c r="D7" s="664"/>
      <c r="E7" s="672">
        <v>579766.57201537059</v>
      </c>
      <c r="F7" s="672">
        <v>375262.51083683502</v>
      </c>
      <c r="G7" s="672">
        <v>955029.08285220561</v>
      </c>
      <c r="H7" s="664"/>
      <c r="I7" s="672">
        <v>18936220.258796316</v>
      </c>
      <c r="M7" s="725"/>
      <c r="N7" s="725"/>
      <c r="O7" s="725"/>
      <c r="P7" s="725"/>
      <c r="Q7" s="726"/>
    </row>
    <row r="8" spans="1:17" s="665" customFormat="1">
      <c r="A8" s="665">
        <v>2000</v>
      </c>
      <c r="B8" s="665" t="s">
        <v>9</v>
      </c>
      <c r="C8" s="672">
        <v>4845735.2753864443</v>
      </c>
      <c r="D8" s="664"/>
      <c r="E8" s="672">
        <v>390102.02435504686</v>
      </c>
      <c r="F8" s="672">
        <v>4422973.1174741061</v>
      </c>
      <c r="G8" s="672">
        <v>4813075.1418291526</v>
      </c>
      <c r="H8" s="664"/>
      <c r="I8" s="672">
        <v>9658810.4172155969</v>
      </c>
      <c r="M8" s="725"/>
      <c r="N8" s="725"/>
      <c r="O8" s="725"/>
      <c r="P8" s="725"/>
      <c r="Q8" s="726"/>
    </row>
    <row r="9" spans="1:17" s="665" customFormat="1">
      <c r="A9" s="665">
        <v>2000</v>
      </c>
      <c r="B9" s="665" t="s">
        <v>10</v>
      </c>
      <c r="C9" s="672">
        <v>-14598335.455023484</v>
      </c>
      <c r="D9" s="664"/>
      <c r="E9" s="672">
        <v>-551050.47042615165</v>
      </c>
      <c r="F9" s="672">
        <v>-4827812.9858577335</v>
      </c>
      <c r="G9" s="672">
        <v>-5378863.4562838851</v>
      </c>
      <c r="H9" s="664"/>
      <c r="I9" s="672">
        <v>-19977198.911307368</v>
      </c>
      <c r="M9" s="725"/>
      <c r="N9" s="725"/>
      <c r="O9" s="725"/>
      <c r="P9" s="725"/>
      <c r="Q9" s="726"/>
    </row>
    <row r="10" spans="1:17" s="665" customFormat="1">
      <c r="A10" s="665">
        <v>2000</v>
      </c>
      <c r="B10" s="665" t="s">
        <v>11</v>
      </c>
      <c r="C10" s="672">
        <v>8551283.8319686316</v>
      </c>
      <c r="D10" s="664"/>
      <c r="E10" s="672">
        <v>331888.66733262734</v>
      </c>
      <c r="F10" s="672">
        <v>2399208.8491961234</v>
      </c>
      <c r="G10" s="672">
        <v>2731097.5165287508</v>
      </c>
      <c r="H10" s="664"/>
      <c r="I10" s="672">
        <v>11282381.348497383</v>
      </c>
      <c r="M10" s="725"/>
      <c r="N10" s="725"/>
      <c r="O10" s="725"/>
      <c r="P10" s="725"/>
      <c r="Q10" s="726"/>
    </row>
    <row r="11" spans="1:17" s="665" customFormat="1">
      <c r="A11" s="665">
        <v>2000</v>
      </c>
      <c r="B11" s="665" t="s">
        <v>12</v>
      </c>
      <c r="C11" s="672">
        <v>-49814608.931156024</v>
      </c>
      <c r="D11" s="664"/>
      <c r="E11" s="672">
        <v>-1909183.6127484508</v>
      </c>
      <c r="F11" s="672">
        <v>-13189227.74131244</v>
      </c>
      <c r="G11" s="672">
        <v>-15098411.354060892</v>
      </c>
      <c r="H11" s="664"/>
      <c r="I11" s="672">
        <v>-64913020.285216913</v>
      </c>
      <c r="M11" s="725"/>
      <c r="N11" s="725"/>
      <c r="O11" s="725"/>
      <c r="P11" s="725"/>
      <c r="Q11" s="726"/>
    </row>
    <row r="12" spans="1:17" s="665" customFormat="1">
      <c r="A12" s="665">
        <v>2000</v>
      </c>
      <c r="B12" s="665" t="s">
        <v>13</v>
      </c>
      <c r="C12" s="672">
        <v>-25097170.118167061</v>
      </c>
      <c r="D12" s="664"/>
      <c r="E12" s="672">
        <v>-974278.24599394051</v>
      </c>
      <c r="F12" s="672">
        <v>-6643092.2790729804</v>
      </c>
      <c r="G12" s="672">
        <v>-7617370.5250669206</v>
      </c>
      <c r="H12" s="664"/>
      <c r="I12" s="672">
        <v>-32714540.643233981</v>
      </c>
      <c r="M12" s="725"/>
      <c r="N12" s="725"/>
      <c r="O12" s="725"/>
      <c r="P12" s="725"/>
      <c r="Q12" s="726"/>
    </row>
    <row r="13" spans="1:17" s="665" customFormat="1">
      <c r="A13" s="665">
        <v>2000</v>
      </c>
      <c r="B13" s="665" t="s">
        <v>14</v>
      </c>
      <c r="C13" s="672">
        <v>22469781.69424811</v>
      </c>
      <c r="D13" s="664"/>
      <c r="E13" s="672">
        <v>901944.15741469921</v>
      </c>
      <c r="F13" s="672">
        <v>6995662.7120459294</v>
      </c>
      <c r="G13" s="672">
        <v>7897606.8694606284</v>
      </c>
      <c r="H13" s="664"/>
      <c r="I13" s="672">
        <v>30367388.563708737</v>
      </c>
      <c r="M13" s="725"/>
      <c r="N13" s="725"/>
      <c r="O13" s="725"/>
      <c r="P13" s="725"/>
      <c r="Q13" s="726"/>
    </row>
    <row r="14" spans="1:17" s="665" customFormat="1">
      <c r="A14" s="665">
        <v>2000</v>
      </c>
      <c r="B14" s="665" t="s">
        <v>15</v>
      </c>
      <c r="C14" s="672">
        <v>9105607.4884574357</v>
      </c>
      <c r="D14" s="664"/>
      <c r="E14" s="672">
        <v>373071.93466232385</v>
      </c>
      <c r="F14" s="672">
        <v>3412427.9193663159</v>
      </c>
      <c r="G14" s="672">
        <v>3785499.8540286398</v>
      </c>
      <c r="H14" s="664"/>
      <c r="I14" s="672">
        <v>12891107.342486076</v>
      </c>
      <c r="M14" s="725"/>
      <c r="N14" s="725"/>
      <c r="O14" s="725"/>
      <c r="P14" s="725"/>
      <c r="Q14" s="726"/>
    </row>
    <row r="15" spans="1:17" s="665" customFormat="1">
      <c r="A15" s="665">
        <v>2000</v>
      </c>
      <c r="B15" s="665" t="s">
        <v>16</v>
      </c>
      <c r="C15" s="672">
        <v>-31196196.883765344</v>
      </c>
      <c r="D15" s="664"/>
      <c r="E15" s="672">
        <v>-163908.85128574958</v>
      </c>
      <c r="F15" s="672">
        <v>-163148.78241570247</v>
      </c>
      <c r="G15" s="672">
        <v>-327057.63370145205</v>
      </c>
      <c r="H15" s="664"/>
      <c r="I15" s="672">
        <v>-31523254.517466795</v>
      </c>
      <c r="M15" s="725"/>
      <c r="N15" s="725"/>
      <c r="O15" s="725"/>
      <c r="P15" s="725"/>
      <c r="Q15" s="726"/>
    </row>
    <row r="16" spans="1:17" s="665" customFormat="1">
      <c r="A16" s="665">
        <v>2000</v>
      </c>
      <c r="B16" s="665" t="s">
        <v>17</v>
      </c>
      <c r="C16" s="672">
        <v>-68144644.400236815</v>
      </c>
      <c r="D16" s="664"/>
      <c r="E16" s="672">
        <v>-1707056.6182383152</v>
      </c>
      <c r="F16" s="672">
        <v>-8494607.3922792822</v>
      </c>
      <c r="G16" s="672">
        <v>-10201664.010517597</v>
      </c>
      <c r="H16" s="664"/>
      <c r="I16" s="672">
        <v>-78346308.410754412</v>
      </c>
      <c r="M16" s="725"/>
      <c r="N16" s="725"/>
      <c r="O16" s="725"/>
      <c r="P16" s="725"/>
      <c r="Q16" s="726"/>
    </row>
    <row r="17" spans="1:17" s="665" customFormat="1">
      <c r="A17" s="665">
        <v>2001</v>
      </c>
      <c r="B17" s="665" t="s">
        <v>6</v>
      </c>
      <c r="C17" s="672">
        <v>-57597365.082370721</v>
      </c>
      <c r="D17" s="664"/>
      <c r="E17" s="672">
        <v>-1582672.0499430823</v>
      </c>
      <c r="F17" s="672">
        <v>-8818740.6485754084</v>
      </c>
      <c r="G17" s="672">
        <v>-10401412.69851849</v>
      </c>
      <c r="H17" s="664"/>
      <c r="I17" s="672">
        <v>-67998777.780889213</v>
      </c>
      <c r="M17" s="725"/>
      <c r="N17" s="725"/>
      <c r="O17" s="725"/>
      <c r="P17" s="725"/>
      <c r="Q17" s="726"/>
    </row>
    <row r="18" spans="1:17" s="665" customFormat="1">
      <c r="A18" s="665">
        <v>2001</v>
      </c>
      <c r="B18" s="665" t="s">
        <v>7</v>
      </c>
      <c r="C18" s="672">
        <v>27774463.083396088</v>
      </c>
      <c r="D18" s="664"/>
      <c r="E18" s="672">
        <v>824627.32130745426</v>
      </c>
      <c r="F18" s="672">
        <v>2401130.8004951547</v>
      </c>
      <c r="G18" s="672">
        <v>3225758.1218026089</v>
      </c>
      <c r="H18" s="664"/>
      <c r="I18" s="672">
        <v>31000221.205198698</v>
      </c>
      <c r="M18" s="725"/>
      <c r="N18" s="725"/>
      <c r="O18" s="725"/>
      <c r="P18" s="725"/>
      <c r="Q18" s="726"/>
    </row>
    <row r="19" spans="1:17" s="665" customFormat="1">
      <c r="A19" s="665">
        <v>2001</v>
      </c>
      <c r="B19" s="665" t="s">
        <v>8</v>
      </c>
      <c r="C19" s="672">
        <v>-6429008.1620006552</v>
      </c>
      <c r="D19" s="664"/>
      <c r="E19" s="672">
        <v>-328037.71598380816</v>
      </c>
      <c r="F19" s="672">
        <v>2149975.3300788556</v>
      </c>
      <c r="G19" s="672">
        <v>1821937.6140950476</v>
      </c>
      <c r="H19" s="664"/>
      <c r="I19" s="672">
        <v>-4607070.5479056071</v>
      </c>
      <c r="M19" s="725"/>
      <c r="N19" s="725"/>
      <c r="O19" s="725"/>
      <c r="P19" s="725"/>
      <c r="Q19" s="726"/>
    </row>
    <row r="20" spans="1:17" s="665" customFormat="1">
      <c r="A20" s="665">
        <v>2001</v>
      </c>
      <c r="B20" s="665" t="s">
        <v>9</v>
      </c>
      <c r="C20" s="672">
        <v>-1857606.0325960736</v>
      </c>
      <c r="D20" s="664"/>
      <c r="E20" s="672">
        <v>-179431.09487881069</v>
      </c>
      <c r="F20" s="672">
        <v>-1796133.9200892635</v>
      </c>
      <c r="G20" s="672">
        <v>-1975565.0149680742</v>
      </c>
      <c r="H20" s="664"/>
      <c r="I20" s="672">
        <v>-3833171.047564148</v>
      </c>
      <c r="M20" s="725"/>
      <c r="N20" s="725"/>
      <c r="O20" s="725"/>
      <c r="P20" s="725"/>
      <c r="Q20" s="726"/>
    </row>
    <row r="21" spans="1:17" s="665" customFormat="1">
      <c r="A21" s="665">
        <v>2001</v>
      </c>
      <c r="B21" s="665" t="s">
        <v>10</v>
      </c>
      <c r="C21" s="672">
        <v>16207547.469048886</v>
      </c>
      <c r="D21" s="664"/>
      <c r="E21" s="672">
        <v>612651.88570746488</v>
      </c>
      <c r="F21" s="672">
        <v>5376595.5980918771</v>
      </c>
      <c r="G21" s="672">
        <v>5989247.4837993421</v>
      </c>
      <c r="H21" s="664"/>
      <c r="I21" s="672">
        <v>22196794.952848226</v>
      </c>
      <c r="M21" s="725"/>
      <c r="N21" s="725"/>
      <c r="O21" s="725"/>
      <c r="P21" s="725"/>
      <c r="Q21" s="726"/>
    </row>
    <row r="22" spans="1:17" s="665" customFormat="1">
      <c r="A22" s="665">
        <v>2001</v>
      </c>
      <c r="B22" s="665" t="s">
        <v>11</v>
      </c>
      <c r="C22" s="672">
        <v>29243734.81817491</v>
      </c>
      <c r="D22" s="664"/>
      <c r="E22" s="672">
        <v>1139229.0204740679</v>
      </c>
      <c r="F22" s="672">
        <v>7959118.6744687259</v>
      </c>
      <c r="G22" s="672">
        <v>9098347.6949427947</v>
      </c>
      <c r="H22" s="664"/>
      <c r="I22" s="672">
        <v>38342082.513117701</v>
      </c>
      <c r="M22" s="725"/>
      <c r="N22" s="725"/>
      <c r="O22" s="725"/>
      <c r="P22" s="725"/>
      <c r="Q22" s="726"/>
    </row>
    <row r="23" spans="1:17" s="665" customFormat="1">
      <c r="A23" s="665">
        <v>2001</v>
      </c>
      <c r="B23" s="665" t="s">
        <v>12</v>
      </c>
      <c r="C23" s="672">
        <v>13117382.4090854</v>
      </c>
      <c r="D23" s="664"/>
      <c r="E23" s="672">
        <v>503002.78780942701</v>
      </c>
      <c r="F23" s="672">
        <v>3505981.6366962693</v>
      </c>
      <c r="G23" s="672">
        <v>4008984.4245056962</v>
      </c>
      <c r="H23" s="664"/>
      <c r="I23" s="672">
        <v>17126366.833591096</v>
      </c>
      <c r="M23" s="725"/>
      <c r="N23" s="725"/>
      <c r="O23" s="725"/>
      <c r="P23" s="725"/>
      <c r="Q23" s="726"/>
    </row>
    <row r="24" spans="1:17" s="665" customFormat="1">
      <c r="A24" s="665">
        <v>2001</v>
      </c>
      <c r="B24" s="665" t="s">
        <v>13</v>
      </c>
      <c r="C24" s="672">
        <v>32817550.338922661</v>
      </c>
      <c r="D24" s="664"/>
      <c r="E24" s="672">
        <v>1276506.5226652024</v>
      </c>
      <c r="F24" s="672">
        <v>8774859.1730020642</v>
      </c>
      <c r="G24" s="672">
        <v>10051365.695667267</v>
      </c>
      <c r="H24" s="664"/>
      <c r="I24" s="672">
        <v>42868916.034589931</v>
      </c>
      <c r="M24" s="725"/>
      <c r="N24" s="725"/>
      <c r="O24" s="725"/>
      <c r="P24" s="725"/>
      <c r="Q24" s="726"/>
    </row>
    <row r="25" spans="1:17" s="665" customFormat="1">
      <c r="A25" s="665">
        <v>2001</v>
      </c>
      <c r="B25" s="665" t="s">
        <v>14</v>
      </c>
      <c r="C25" s="672">
        <v>33806069.232688323</v>
      </c>
      <c r="D25" s="664"/>
      <c r="E25" s="672">
        <v>1346872.4433996615</v>
      </c>
      <c r="F25" s="672">
        <v>10918250.906033557</v>
      </c>
      <c r="G25" s="672">
        <v>12265123.349433219</v>
      </c>
      <c r="H25" s="664"/>
      <c r="I25" s="672">
        <v>46071192.582121544</v>
      </c>
      <c r="M25" s="725"/>
      <c r="N25" s="725"/>
      <c r="O25" s="725"/>
      <c r="P25" s="725"/>
      <c r="Q25" s="726"/>
    </row>
    <row r="26" spans="1:17" s="665" customFormat="1">
      <c r="A26" s="665">
        <v>2001</v>
      </c>
      <c r="B26" s="665" t="s">
        <v>15</v>
      </c>
      <c r="C26" s="672">
        <v>21725088.156830397</v>
      </c>
      <c r="D26" s="664"/>
      <c r="E26" s="672">
        <v>886127.94327511708</v>
      </c>
      <c r="F26" s="672">
        <v>8944758.0594642628</v>
      </c>
      <c r="G26" s="672">
        <v>9830886.0027393792</v>
      </c>
      <c r="H26" s="664"/>
      <c r="I26" s="672">
        <v>31555974.159569778</v>
      </c>
      <c r="M26" s="725"/>
      <c r="N26" s="725"/>
      <c r="O26" s="725"/>
      <c r="P26" s="725"/>
      <c r="Q26" s="726"/>
    </row>
    <row r="27" spans="1:17" s="665" customFormat="1">
      <c r="A27" s="665">
        <v>2001</v>
      </c>
      <c r="B27" s="665" t="s">
        <v>16</v>
      </c>
      <c r="C27" s="672">
        <v>15535074.674578054</v>
      </c>
      <c r="D27" s="664"/>
      <c r="E27" s="672">
        <v>-699339.05914342985</v>
      </c>
      <c r="F27" s="672">
        <v>-7677105.8095238451</v>
      </c>
      <c r="G27" s="672">
        <v>-8376444.8686672747</v>
      </c>
      <c r="H27" s="664"/>
      <c r="I27" s="672">
        <v>7158629.8059107792</v>
      </c>
      <c r="M27" s="725"/>
      <c r="N27" s="725"/>
      <c r="O27" s="725"/>
      <c r="P27" s="725"/>
      <c r="Q27" s="726"/>
    </row>
    <row r="28" spans="1:17" s="665" customFormat="1">
      <c r="A28" s="665">
        <v>2001</v>
      </c>
      <c r="B28" s="665" t="s">
        <v>17</v>
      </c>
      <c r="C28" s="672">
        <v>23251373.827725887</v>
      </c>
      <c r="D28" s="664"/>
      <c r="E28" s="672">
        <v>705882.63002726587</v>
      </c>
      <c r="F28" s="672">
        <v>3543775.6720011313</v>
      </c>
      <c r="G28" s="672">
        <v>4249658.3020283971</v>
      </c>
      <c r="H28" s="664"/>
      <c r="I28" s="672">
        <v>27501032.129754283</v>
      </c>
      <c r="M28" s="725"/>
      <c r="N28" s="725"/>
      <c r="O28" s="725"/>
      <c r="P28" s="725"/>
      <c r="Q28" s="726"/>
    </row>
    <row r="29" spans="1:17" s="665" customFormat="1">
      <c r="A29" s="665">
        <v>2002</v>
      </c>
      <c r="B29" s="665" t="s">
        <v>6</v>
      </c>
      <c r="C29" s="672">
        <v>7002207.6555334991</v>
      </c>
      <c r="D29" s="664"/>
      <c r="E29" s="672">
        <v>192233.98906471432</v>
      </c>
      <c r="F29" s="672">
        <v>766558.19522093481</v>
      </c>
      <c r="G29" s="672">
        <v>958792.1842856491</v>
      </c>
      <c r="H29" s="664"/>
      <c r="I29" s="672">
        <v>7960999.8398191482</v>
      </c>
      <c r="K29" s="666" t="s">
        <v>344</v>
      </c>
      <c r="L29" s="657"/>
      <c r="M29" s="667"/>
      <c r="N29" s="667" t="s">
        <v>302</v>
      </c>
      <c r="O29" s="667" t="s">
        <v>303</v>
      </c>
      <c r="P29" s="667" t="s">
        <v>53</v>
      </c>
      <c r="Q29" s="667" t="s">
        <v>53</v>
      </c>
    </row>
    <row r="30" spans="1:17" s="665" customFormat="1">
      <c r="A30" s="665">
        <v>2002</v>
      </c>
      <c r="B30" s="665" t="s">
        <v>7</v>
      </c>
      <c r="C30" s="672">
        <v>-37675419.031784959</v>
      </c>
      <c r="D30" s="664"/>
      <c r="E30" s="672">
        <v>-1120867.851041571</v>
      </c>
      <c r="F30" s="672">
        <v>-3660528.2296060016</v>
      </c>
      <c r="G30" s="672">
        <v>-4781396.0806475729</v>
      </c>
      <c r="H30" s="664"/>
      <c r="I30" s="672">
        <v>-42456815.112432532</v>
      </c>
      <c r="K30" s="722"/>
      <c r="L30" s="657"/>
      <c r="M30" s="667" t="s">
        <v>26</v>
      </c>
      <c r="N30" s="667" t="s">
        <v>1</v>
      </c>
      <c r="O30" s="667" t="s">
        <v>1</v>
      </c>
      <c r="P30" s="667" t="s">
        <v>1</v>
      </c>
      <c r="Q30" s="667" t="s">
        <v>34</v>
      </c>
    </row>
    <row r="31" spans="1:17" s="665" customFormat="1">
      <c r="A31" s="665">
        <v>2002</v>
      </c>
      <c r="B31" s="665" t="s">
        <v>8</v>
      </c>
      <c r="C31" s="672">
        <v>-25535831.296846349</v>
      </c>
      <c r="D31" s="664"/>
      <c r="E31" s="672">
        <v>-694756.72487351473</v>
      </c>
      <c r="F31" s="672">
        <v>-2847927.4918548469</v>
      </c>
      <c r="G31" s="672">
        <v>-3542684.2167283618</v>
      </c>
      <c r="H31" s="664"/>
      <c r="I31" s="672">
        <v>-29078515.513574712</v>
      </c>
      <c r="K31" s="657"/>
      <c r="L31" s="657"/>
      <c r="M31" s="727">
        <v>3.9300000000000002E-2</v>
      </c>
      <c r="N31" s="727">
        <v>4.6370000000000001E-2</v>
      </c>
      <c r="O31" s="727">
        <v>1.9519999999999999E-2</v>
      </c>
      <c r="P31" s="728" t="s">
        <v>355</v>
      </c>
      <c r="Q31" s="657"/>
    </row>
    <row r="32" spans="1:17" s="665" customFormat="1">
      <c r="A32" s="665">
        <v>2002</v>
      </c>
      <c r="B32" s="665" t="s">
        <v>9</v>
      </c>
      <c r="C32" s="672">
        <v>-8617065.1902842913</v>
      </c>
      <c r="D32" s="664"/>
      <c r="E32" s="672">
        <v>-738342.67569183256</v>
      </c>
      <c r="F32" s="672">
        <v>-7445855.1157021224</v>
      </c>
      <c r="G32" s="672">
        <v>-8184197.7913939552</v>
      </c>
      <c r="H32" s="664"/>
      <c r="I32" s="672">
        <v>-16801262.981678247</v>
      </c>
      <c r="K32" s="657"/>
      <c r="L32" s="657"/>
      <c r="M32" s="729">
        <v>4.2797700000000001E-2</v>
      </c>
      <c r="N32" s="729">
        <v>5.0496930000000002E-2</v>
      </c>
      <c r="O32" s="729">
        <v>2.125728E-2</v>
      </c>
      <c r="P32" s="668" t="s">
        <v>345</v>
      </c>
      <c r="Q32" s="657"/>
    </row>
    <row r="33" spans="1:17" s="665" customFormat="1">
      <c r="A33" s="665">
        <v>2002</v>
      </c>
      <c r="B33" s="665" t="s">
        <v>10</v>
      </c>
      <c r="C33" s="672">
        <v>207002.2839236666</v>
      </c>
      <c r="D33" s="664"/>
      <c r="E33" s="672">
        <v>7844.1788367053896</v>
      </c>
      <c r="F33" s="672">
        <v>1042146.6645606451</v>
      </c>
      <c r="G33" s="672">
        <v>1049990.8433973505</v>
      </c>
      <c r="H33" s="664"/>
      <c r="I33" s="672">
        <v>1256993.1273210172</v>
      </c>
      <c r="K33" s="657"/>
      <c r="L33" s="658"/>
      <c r="M33" s="730">
        <v>4.265E-2</v>
      </c>
      <c r="N33" s="730">
        <v>4.8349999999999997E-2</v>
      </c>
      <c r="O33" s="730">
        <v>2.142733824E-2</v>
      </c>
      <c r="P33" s="669" t="s">
        <v>346</v>
      </c>
      <c r="Q33" s="657"/>
    </row>
    <row r="34" spans="1:17" s="657" customFormat="1">
      <c r="A34" s="665">
        <v>2002</v>
      </c>
      <c r="B34" s="665" t="s">
        <v>11</v>
      </c>
      <c r="C34" s="672">
        <v>21389125.09265193</v>
      </c>
      <c r="D34" s="664"/>
      <c r="E34" s="672">
        <v>833387.69855154527</v>
      </c>
      <c r="F34" s="672">
        <v>5903896.3310490511</v>
      </c>
      <c r="G34" s="672">
        <v>6737284.0296005961</v>
      </c>
      <c r="H34" s="664"/>
      <c r="I34" s="672">
        <v>28126409.122252524</v>
      </c>
      <c r="J34" s="665"/>
    </row>
    <row r="35" spans="1:17" s="657" customFormat="1">
      <c r="A35" s="657">
        <v>2002</v>
      </c>
      <c r="B35" s="657" t="s">
        <v>12</v>
      </c>
      <c r="C35" s="663">
        <v>18578480.221472688</v>
      </c>
      <c r="D35" s="664"/>
      <c r="E35" s="663">
        <v>712755.26695392665</v>
      </c>
      <c r="F35" s="663">
        <v>5013973.1945582731</v>
      </c>
      <c r="G35" s="663">
        <v>5726728.4615121996</v>
      </c>
      <c r="H35" s="664"/>
      <c r="I35" s="663">
        <v>24305208.682984889</v>
      </c>
      <c r="K35" s="657">
        <v>2002</v>
      </c>
      <c r="L35" s="657" t="s">
        <v>12</v>
      </c>
      <c r="M35" s="731">
        <v>730134.27270387672</v>
      </c>
      <c r="N35" s="731">
        <v>33050.461728653579</v>
      </c>
      <c r="O35" s="731">
        <v>97872.75675777749</v>
      </c>
      <c r="P35" s="731">
        <v>130923.21848643107</v>
      </c>
      <c r="Q35" s="732">
        <v>861057.49119030789</v>
      </c>
    </row>
    <row r="36" spans="1:17" s="657" customFormat="1">
      <c r="A36" s="657">
        <v>2002</v>
      </c>
      <c r="B36" s="657" t="s">
        <v>13</v>
      </c>
      <c r="C36" s="663">
        <v>21831226.203475799</v>
      </c>
      <c r="D36" s="664"/>
      <c r="E36" s="663">
        <v>852834.18544693198</v>
      </c>
      <c r="F36" s="663">
        <v>5875573.1451746607</v>
      </c>
      <c r="G36" s="663">
        <v>6728407.3306215927</v>
      </c>
      <c r="H36" s="664"/>
      <c r="I36" s="663">
        <v>28559633.534097392</v>
      </c>
      <c r="K36" s="657">
        <v>2002</v>
      </c>
      <c r="L36" s="657" t="s">
        <v>13</v>
      </c>
      <c r="M36" s="731">
        <v>857967.18979659898</v>
      </c>
      <c r="N36" s="731">
        <v>39545.921179174235</v>
      </c>
      <c r="O36" s="731">
        <v>114691.18779380937</v>
      </c>
      <c r="P36" s="731">
        <v>154237.10897298361</v>
      </c>
      <c r="Q36" s="732">
        <v>1012204.2987695825</v>
      </c>
    </row>
    <row r="37" spans="1:17" s="657" customFormat="1">
      <c r="A37" s="657">
        <v>2002</v>
      </c>
      <c r="B37" s="657" t="s">
        <v>14</v>
      </c>
      <c r="C37" s="663">
        <v>-20396183.267060921</v>
      </c>
      <c r="D37" s="664"/>
      <c r="E37" s="663">
        <v>-822764.1856866898</v>
      </c>
      <c r="F37" s="663">
        <v>-6434838.6432907842</v>
      </c>
      <c r="G37" s="663">
        <v>-7257602.828977474</v>
      </c>
      <c r="H37" s="664"/>
      <c r="I37" s="663">
        <v>-27653786.096038394</v>
      </c>
      <c r="K37" s="657">
        <v>2002</v>
      </c>
      <c r="L37" s="657" t="s">
        <v>14</v>
      </c>
      <c r="M37" s="731">
        <v>-801570.00239549426</v>
      </c>
      <c r="N37" s="731">
        <v>-38151.57529029181</v>
      </c>
      <c r="O37" s="731">
        <v>-125608.0503170361</v>
      </c>
      <c r="P37" s="731">
        <v>-163759.62560732791</v>
      </c>
      <c r="Q37" s="732">
        <v>-965329.62800282217</v>
      </c>
    </row>
    <row r="38" spans="1:17" s="657" customFormat="1">
      <c r="A38" s="657">
        <v>2002</v>
      </c>
      <c r="B38" s="657" t="s">
        <v>15</v>
      </c>
      <c r="C38" s="663">
        <v>-30680524.671798386</v>
      </c>
      <c r="D38" s="664"/>
      <c r="E38" s="663">
        <v>-1268655.2413899621</v>
      </c>
      <c r="F38" s="663">
        <v>-12242956.324414534</v>
      </c>
      <c r="G38" s="663">
        <v>-13511611.565804496</v>
      </c>
      <c r="H38" s="664"/>
      <c r="I38" s="663">
        <v>-44192136.237602882</v>
      </c>
      <c r="K38" s="657">
        <v>2002</v>
      </c>
      <c r="L38" s="657" t="s">
        <v>15</v>
      </c>
      <c r="M38" s="731">
        <v>-1205744.6196016767</v>
      </c>
      <c r="N38" s="731">
        <v>-58827.543543252548</v>
      </c>
      <c r="O38" s="731">
        <v>-238982.50745257171</v>
      </c>
      <c r="P38" s="731">
        <v>-297810.05099582428</v>
      </c>
      <c r="Q38" s="732">
        <v>-1503554.6705975011</v>
      </c>
    </row>
    <row r="39" spans="1:17" s="657" customFormat="1">
      <c r="A39" s="657">
        <v>2002</v>
      </c>
      <c r="B39" s="657" t="s">
        <v>16</v>
      </c>
      <c r="C39" s="663">
        <v>-10707369.980411716</v>
      </c>
      <c r="D39" s="664"/>
      <c r="E39" s="663">
        <v>378403.86138262082</v>
      </c>
      <c r="F39" s="663">
        <v>4772610.3314529806</v>
      </c>
      <c r="G39" s="663">
        <v>5151014.192835601</v>
      </c>
      <c r="H39" s="664"/>
      <c r="I39" s="663">
        <v>-5556355.7875761148</v>
      </c>
      <c r="K39" s="657">
        <v>2002</v>
      </c>
      <c r="L39" s="657" t="s">
        <v>16</v>
      </c>
      <c r="M39" s="731">
        <v>-420799.64023018046</v>
      </c>
      <c r="N39" s="731">
        <v>17546.587052312127</v>
      </c>
      <c r="O39" s="731">
        <v>93161.353669962176</v>
      </c>
      <c r="P39" s="731">
        <v>110707.9407222743</v>
      </c>
      <c r="Q39" s="732">
        <v>-310091.69950790622</v>
      </c>
    </row>
    <row r="40" spans="1:17" s="657" customFormat="1">
      <c r="A40" s="657">
        <v>2002</v>
      </c>
      <c r="B40" s="657" t="s">
        <v>17</v>
      </c>
      <c r="C40" s="663">
        <v>-7468219.6459959727</v>
      </c>
      <c r="D40" s="664"/>
      <c r="E40" s="663">
        <v>-262548.46688059566</v>
      </c>
      <c r="F40" s="663">
        <v>-573878.3291718954</v>
      </c>
      <c r="G40" s="663">
        <v>-836426.79605249106</v>
      </c>
      <c r="H40" s="664"/>
      <c r="I40" s="663">
        <v>-8304646.442048464</v>
      </c>
      <c r="K40" s="657">
        <v>2002</v>
      </c>
      <c r="L40" s="657" t="s">
        <v>17</v>
      </c>
      <c r="M40" s="731">
        <v>-293501.03208764171</v>
      </c>
      <c r="N40" s="731">
        <v>-12174.372409253221</v>
      </c>
      <c r="O40" s="731">
        <v>-11202.104985435397</v>
      </c>
      <c r="P40" s="731">
        <v>-23376.47739468862</v>
      </c>
      <c r="Q40" s="732">
        <v>-316877.50948233029</v>
      </c>
    </row>
    <row r="41" spans="1:17" s="657" customFormat="1">
      <c r="A41" s="657">
        <v>2003</v>
      </c>
      <c r="B41" s="657" t="s">
        <v>6</v>
      </c>
      <c r="C41" s="663">
        <v>-79518970.889475048</v>
      </c>
      <c r="D41" s="664"/>
      <c r="E41" s="663">
        <v>-2230634.6449280586</v>
      </c>
      <c r="F41" s="663">
        <v>-11355102.519848011</v>
      </c>
      <c r="G41" s="663">
        <v>-13585737.16477607</v>
      </c>
      <c r="H41" s="664"/>
      <c r="I41" s="663">
        <v>-93104708.054251119</v>
      </c>
      <c r="K41" s="657">
        <v>2003</v>
      </c>
      <c r="L41" s="657" t="s">
        <v>6</v>
      </c>
      <c r="M41" s="731">
        <v>-3125095.5559563693</v>
      </c>
      <c r="N41" s="731">
        <v>-103434.52848531408</v>
      </c>
      <c r="O41" s="731">
        <v>-221651.60118743317</v>
      </c>
      <c r="P41" s="731">
        <v>-325086.12967274722</v>
      </c>
      <c r="Q41" s="732">
        <v>-3450181.6856291164</v>
      </c>
    </row>
    <row r="42" spans="1:17" s="657" customFormat="1">
      <c r="A42" s="657">
        <v>2003</v>
      </c>
      <c r="B42" s="657" t="s">
        <v>7</v>
      </c>
      <c r="C42" s="663">
        <v>3062800.1785727129</v>
      </c>
      <c r="D42" s="664"/>
      <c r="E42" s="663">
        <v>93189.762019455156</v>
      </c>
      <c r="F42" s="663">
        <v>1241624.0021753942</v>
      </c>
      <c r="G42" s="663">
        <v>1334813.7641948494</v>
      </c>
      <c r="H42" s="664"/>
      <c r="I42" s="663">
        <v>4397613.9427675623</v>
      </c>
      <c r="K42" s="657">
        <v>2003</v>
      </c>
      <c r="L42" s="657" t="s">
        <v>7</v>
      </c>
      <c r="M42" s="731">
        <v>120368.04701790762</v>
      </c>
      <c r="N42" s="731">
        <v>4321.2092648421358</v>
      </c>
      <c r="O42" s="731">
        <v>24236.500522463695</v>
      </c>
      <c r="P42" s="731">
        <v>28557.70978730583</v>
      </c>
      <c r="Q42" s="732">
        <v>148925.75680521346</v>
      </c>
    </row>
    <row r="43" spans="1:17" s="657" customFormat="1">
      <c r="A43" s="657">
        <v>2003</v>
      </c>
      <c r="B43" s="657" t="s">
        <v>8</v>
      </c>
      <c r="C43" s="663">
        <v>23819576.705832481</v>
      </c>
      <c r="D43" s="664"/>
      <c r="E43" s="663">
        <v>607074.61171280756</v>
      </c>
      <c r="F43" s="663">
        <v>2068172.8871580786</v>
      </c>
      <c r="G43" s="663">
        <v>2675247.4988708859</v>
      </c>
      <c r="H43" s="664"/>
      <c r="I43" s="663">
        <v>26494824.204703368</v>
      </c>
      <c r="K43" s="657">
        <v>2003</v>
      </c>
      <c r="L43" s="657" t="s">
        <v>8</v>
      </c>
      <c r="M43" s="731">
        <v>936109.36453921651</v>
      </c>
      <c r="N43" s="731">
        <v>28150.049745122888</v>
      </c>
      <c r="O43" s="731">
        <v>40370.734757325692</v>
      </c>
      <c r="P43" s="731">
        <v>68520.784502448572</v>
      </c>
      <c r="Q43" s="732">
        <v>1004630.1490416651</v>
      </c>
    </row>
    <row r="44" spans="1:17" s="657" customFormat="1">
      <c r="A44" s="657">
        <v>2003</v>
      </c>
      <c r="B44" s="657" t="s">
        <v>9</v>
      </c>
      <c r="C44" s="663">
        <v>-2087789.2730940336</v>
      </c>
      <c r="D44" s="664"/>
      <c r="E44" s="663">
        <v>-83026.378702674177</v>
      </c>
      <c r="F44" s="663">
        <v>-876728.06540259975</v>
      </c>
      <c r="G44" s="663">
        <v>-959754.44410527393</v>
      </c>
      <c r="H44" s="664"/>
      <c r="I44" s="663">
        <v>-3047543.7171993074</v>
      </c>
      <c r="K44" s="657">
        <v>2003</v>
      </c>
      <c r="L44" s="657" t="s">
        <v>9</v>
      </c>
      <c r="M44" s="731">
        <v>-82050.118432595526</v>
      </c>
      <c r="N44" s="731">
        <v>-3849.9331804430017</v>
      </c>
      <c r="O44" s="731">
        <v>-17113.731836658746</v>
      </c>
      <c r="P44" s="731">
        <v>-20963.665017101746</v>
      </c>
      <c r="Q44" s="732">
        <v>-103013.78344969726</v>
      </c>
    </row>
    <row r="45" spans="1:17" s="657" customFormat="1">
      <c r="A45" s="657">
        <v>2003</v>
      </c>
      <c r="B45" s="657" t="s">
        <v>10</v>
      </c>
      <c r="C45" s="663">
        <v>-13773095.324903976</v>
      </c>
      <c r="D45" s="664"/>
      <c r="E45" s="663">
        <v>-533193.87898188457</v>
      </c>
      <c r="F45" s="663">
        <v>-4998390.88059582</v>
      </c>
      <c r="G45" s="663">
        <v>-5531584.7595777046</v>
      </c>
      <c r="H45" s="664"/>
      <c r="I45" s="663">
        <v>-19304680.084481679</v>
      </c>
      <c r="K45" s="657">
        <v>2003</v>
      </c>
      <c r="L45" s="657" t="s">
        <v>10</v>
      </c>
      <c r="M45" s="731">
        <v>-541282.64626872633</v>
      </c>
      <c r="N45" s="731">
        <v>-24724.200168389987</v>
      </c>
      <c r="O45" s="731">
        <v>-97568.589989230401</v>
      </c>
      <c r="P45" s="731">
        <v>-122292.79015762039</v>
      </c>
      <c r="Q45" s="732">
        <v>-663575.43642634666</v>
      </c>
    </row>
    <row r="46" spans="1:17" s="657" customFormat="1">
      <c r="A46" s="657">
        <v>2003</v>
      </c>
      <c r="B46" s="657" t="s">
        <v>11</v>
      </c>
      <c r="C46" s="663">
        <v>30508875.337428391</v>
      </c>
      <c r="D46" s="664"/>
      <c r="E46" s="663">
        <v>1215867.6284036452</v>
      </c>
      <c r="F46" s="663">
        <v>8206388.541755964</v>
      </c>
      <c r="G46" s="663">
        <v>9422256.17015961</v>
      </c>
      <c r="H46" s="664"/>
      <c r="I46" s="663">
        <v>39931131.507587999</v>
      </c>
      <c r="K46" s="657">
        <v>2003</v>
      </c>
      <c r="L46" s="657" t="s">
        <v>11</v>
      </c>
      <c r="M46" s="731">
        <v>1198998.8007609358</v>
      </c>
      <c r="N46" s="731">
        <v>56379.781929077035</v>
      </c>
      <c r="O46" s="731">
        <v>160188.70433507641</v>
      </c>
      <c r="P46" s="731">
        <v>216568.48626415344</v>
      </c>
      <c r="Q46" s="732">
        <v>1415567.2870250894</v>
      </c>
    </row>
    <row r="47" spans="1:17" s="657" customFormat="1">
      <c r="A47" s="657">
        <v>2003</v>
      </c>
      <c r="B47" s="657" t="s">
        <v>12</v>
      </c>
      <c r="C47" s="663">
        <v>61590789.392685227</v>
      </c>
      <c r="D47" s="664"/>
      <c r="E47" s="663">
        <v>2422457.8164850408</v>
      </c>
      <c r="F47" s="663">
        <v>16213850.137123782</v>
      </c>
      <c r="G47" s="663">
        <v>18636307.953608822</v>
      </c>
      <c r="H47" s="664"/>
      <c r="I47" s="663">
        <v>80227097.346294045</v>
      </c>
      <c r="K47" s="657">
        <v>2003</v>
      </c>
      <c r="L47" s="657" t="s">
        <v>12</v>
      </c>
      <c r="M47" s="731">
        <v>2420518.0231325296</v>
      </c>
      <c r="N47" s="731">
        <v>112329.36895041134</v>
      </c>
      <c r="O47" s="731">
        <v>316494.35467665619</v>
      </c>
      <c r="P47" s="731">
        <v>428823.72362706752</v>
      </c>
      <c r="Q47" s="732">
        <v>2849341.7467595972</v>
      </c>
    </row>
    <row r="48" spans="1:17" s="657" customFormat="1">
      <c r="A48" s="657">
        <v>2003</v>
      </c>
      <c r="B48" s="657" t="s">
        <v>13</v>
      </c>
      <c r="C48" s="663">
        <v>22285882.88246027</v>
      </c>
      <c r="D48" s="664"/>
      <c r="E48" s="663">
        <v>888933.55530999892</v>
      </c>
      <c r="F48" s="663">
        <v>5856844.1846422451</v>
      </c>
      <c r="G48" s="663">
        <v>6745777.7399522439</v>
      </c>
      <c r="H48" s="664"/>
      <c r="I48" s="663">
        <v>29031660.622412514</v>
      </c>
      <c r="K48" s="657">
        <v>2003</v>
      </c>
      <c r="L48" s="657" t="s">
        <v>13</v>
      </c>
      <c r="M48" s="731">
        <v>875835.19728068868</v>
      </c>
      <c r="N48" s="731">
        <v>41219.848959724652</v>
      </c>
      <c r="O48" s="731">
        <v>114325.59848421662</v>
      </c>
      <c r="P48" s="731">
        <v>155545.44744394126</v>
      </c>
      <c r="Q48" s="732">
        <v>1031380.6447246299</v>
      </c>
    </row>
    <row r="49" spans="1:17" s="657" customFormat="1">
      <c r="A49" s="657">
        <v>2003</v>
      </c>
      <c r="B49" s="657" t="s">
        <v>14</v>
      </c>
      <c r="C49" s="663">
        <v>23458309.527843349</v>
      </c>
      <c r="D49" s="664"/>
      <c r="E49" s="663">
        <v>963282.58812917117</v>
      </c>
      <c r="F49" s="663">
        <v>6600885.2427298166</v>
      </c>
      <c r="G49" s="663">
        <v>7564167.8308589878</v>
      </c>
      <c r="H49" s="664"/>
      <c r="I49" s="663">
        <v>31022477.358702336</v>
      </c>
      <c r="K49" s="657">
        <v>2003</v>
      </c>
      <c r="L49" s="657" t="s">
        <v>14</v>
      </c>
      <c r="M49" s="731">
        <v>921911.56444424368</v>
      </c>
      <c r="N49" s="731">
        <v>44667.413611549666</v>
      </c>
      <c r="O49" s="731">
        <v>128849.27993808601</v>
      </c>
      <c r="P49" s="731">
        <v>173516.69354963567</v>
      </c>
      <c r="Q49" s="732">
        <v>1095428.2579938793</v>
      </c>
    </row>
    <row r="50" spans="1:17" s="657" customFormat="1">
      <c r="A50" s="657">
        <v>2003</v>
      </c>
      <c r="B50" s="657" t="s">
        <v>15</v>
      </c>
      <c r="C50" s="663">
        <v>21081265.300947342</v>
      </c>
      <c r="D50" s="664"/>
      <c r="E50" s="663">
        <v>890408.99356710457</v>
      </c>
      <c r="F50" s="663">
        <v>5660965.3158790823</v>
      </c>
      <c r="G50" s="663">
        <v>6551374.3094461868</v>
      </c>
      <c r="H50" s="664"/>
      <c r="I50" s="663">
        <v>27632639.610393528</v>
      </c>
      <c r="K50" s="657">
        <v>2003</v>
      </c>
      <c r="L50" s="657" t="s">
        <v>15</v>
      </c>
      <c r="M50" s="731">
        <v>828493.72632723057</v>
      </c>
      <c r="N50" s="731">
        <v>41288.265031706644</v>
      </c>
      <c r="O50" s="731">
        <v>110502.04296595968</v>
      </c>
      <c r="P50" s="731">
        <v>151790.30799766633</v>
      </c>
      <c r="Q50" s="732">
        <v>980284.03432489687</v>
      </c>
    </row>
    <row r="51" spans="1:17" s="657" customFormat="1">
      <c r="A51" s="657">
        <v>2003</v>
      </c>
      <c r="B51" s="657" t="s">
        <v>16</v>
      </c>
      <c r="C51" s="663">
        <v>-10434513.356302205</v>
      </c>
      <c r="D51" s="664"/>
      <c r="E51" s="663">
        <v>-867758.73925876757</v>
      </c>
      <c r="F51" s="663">
        <v>-8446900.1979847793</v>
      </c>
      <c r="G51" s="663">
        <v>-9314658.9372435473</v>
      </c>
      <c r="H51" s="664"/>
      <c r="I51" s="663">
        <v>-19749172.293545753</v>
      </c>
      <c r="K51" s="657">
        <v>2003</v>
      </c>
      <c r="L51" s="657" t="s">
        <v>16</v>
      </c>
      <c r="M51" s="731">
        <v>-410076.37490267667</v>
      </c>
      <c r="N51" s="731">
        <v>-40237.972739429053</v>
      </c>
      <c r="O51" s="731">
        <v>-164883.49186466288</v>
      </c>
      <c r="P51" s="731">
        <v>-205121.46460409195</v>
      </c>
      <c r="Q51" s="732">
        <v>-615197.83950676862</v>
      </c>
    </row>
    <row r="52" spans="1:17" s="657" customFormat="1">
      <c r="A52" s="657">
        <v>2003</v>
      </c>
      <c r="B52" s="657" t="s">
        <v>17</v>
      </c>
      <c r="C52" s="663">
        <v>-26530242.625163443</v>
      </c>
      <c r="D52" s="664"/>
      <c r="E52" s="663">
        <v>-771550.20149929333</v>
      </c>
      <c r="F52" s="663">
        <v>-2683282.8639300922</v>
      </c>
      <c r="G52" s="663">
        <v>-3454833.0654293858</v>
      </c>
      <c r="H52" s="664"/>
      <c r="I52" s="663">
        <v>-29985075.690592829</v>
      </c>
      <c r="K52" s="657">
        <v>2003</v>
      </c>
      <c r="L52" s="657" t="s">
        <v>17</v>
      </c>
      <c r="M52" s="731">
        <v>-1042638.5351689233</v>
      </c>
      <c r="N52" s="731">
        <v>-35776.782843522233</v>
      </c>
      <c r="O52" s="731">
        <v>-52377.681503915395</v>
      </c>
      <c r="P52" s="731">
        <v>-88154.464347437635</v>
      </c>
      <c r="Q52" s="732">
        <v>-1130792.9995163609</v>
      </c>
    </row>
    <row r="53" spans="1:17" s="657" customFormat="1">
      <c r="A53" s="657">
        <v>2004</v>
      </c>
      <c r="B53" s="657" t="s">
        <v>6</v>
      </c>
      <c r="C53" s="663">
        <v>-19956160.925906025</v>
      </c>
      <c r="D53" s="664"/>
      <c r="E53" s="663">
        <v>-568115.63647345873</v>
      </c>
      <c r="F53" s="663">
        <v>-2307911.4808384557</v>
      </c>
      <c r="G53" s="663">
        <v>-2876027.1173119145</v>
      </c>
      <c r="H53" s="664"/>
      <c r="I53" s="663">
        <v>-22832188.043217938</v>
      </c>
      <c r="K53" s="657">
        <v>2004</v>
      </c>
      <c r="L53" s="657" t="s">
        <v>6</v>
      </c>
      <c r="M53" s="731">
        <v>-784277.12438810687</v>
      </c>
      <c r="N53" s="731">
        <v>-26343.522063274282</v>
      </c>
      <c r="O53" s="731">
        <v>-45050.432105966654</v>
      </c>
      <c r="P53" s="731">
        <v>-71393.95416924094</v>
      </c>
      <c r="Q53" s="732">
        <v>-855671.07855734776</v>
      </c>
    </row>
    <row r="54" spans="1:17" s="657" customFormat="1">
      <c r="A54" s="657">
        <v>2004</v>
      </c>
      <c r="B54" s="657" t="s">
        <v>7</v>
      </c>
      <c r="C54" s="663">
        <v>-32699077.162344985</v>
      </c>
      <c r="D54" s="664"/>
      <c r="E54" s="663">
        <v>-1005407.8470588528</v>
      </c>
      <c r="F54" s="663">
        <v>-1867385.7888975972</v>
      </c>
      <c r="G54" s="663">
        <v>-2872793.6359564499</v>
      </c>
      <c r="H54" s="664"/>
      <c r="I54" s="663">
        <v>-35571870.798301436</v>
      </c>
      <c r="K54" s="657">
        <v>2004</v>
      </c>
      <c r="L54" s="657" t="s">
        <v>7</v>
      </c>
      <c r="M54" s="731">
        <v>-1285073.7324801579</v>
      </c>
      <c r="N54" s="731">
        <v>-46620.761868119007</v>
      </c>
      <c r="O54" s="731">
        <v>-36451.370599281094</v>
      </c>
      <c r="P54" s="731">
        <v>-83072.132467400108</v>
      </c>
      <c r="Q54" s="732">
        <v>-1368145.8649475579</v>
      </c>
    </row>
    <row r="55" spans="1:17" s="657" customFormat="1">
      <c r="A55" s="657">
        <v>2004</v>
      </c>
      <c r="B55" s="657" t="s">
        <v>8</v>
      </c>
      <c r="C55" s="663">
        <v>20520240.437219609</v>
      </c>
      <c r="D55" s="664"/>
      <c r="E55" s="663">
        <v>560791.6546368869</v>
      </c>
      <c r="F55" s="663">
        <v>1750418.4400821151</v>
      </c>
      <c r="G55" s="663">
        <v>2311210.094719002</v>
      </c>
      <c r="H55" s="664"/>
      <c r="I55" s="663">
        <v>22831450.531938612</v>
      </c>
      <c r="K55" s="657">
        <v>2004</v>
      </c>
      <c r="L55" s="657" t="s">
        <v>8</v>
      </c>
      <c r="M55" s="731">
        <v>806445.44918273063</v>
      </c>
      <c r="N55" s="731">
        <v>26003.909025512447</v>
      </c>
      <c r="O55" s="731">
        <v>34168.167950402887</v>
      </c>
      <c r="P55" s="731">
        <v>60172.076975915334</v>
      </c>
      <c r="Q55" s="732">
        <v>866617.52615864598</v>
      </c>
    </row>
    <row r="56" spans="1:17" s="657" customFormat="1">
      <c r="A56" s="657">
        <v>2004</v>
      </c>
      <c r="B56" s="657" t="s">
        <v>9</v>
      </c>
      <c r="C56" s="663">
        <v>-5154042.4030850027</v>
      </c>
      <c r="D56" s="664"/>
      <c r="E56" s="663">
        <v>498470.35091507836</v>
      </c>
      <c r="F56" s="663">
        <v>4355654.1267450089</v>
      </c>
      <c r="G56" s="663">
        <v>4854124.4776600869</v>
      </c>
      <c r="H56" s="664"/>
      <c r="I56" s="663">
        <v>-299917.92542491574</v>
      </c>
      <c r="K56" s="657">
        <v>2004</v>
      </c>
      <c r="L56" s="657" t="s">
        <v>9</v>
      </c>
      <c r="M56" s="731">
        <v>-202553.86644124062</v>
      </c>
      <c r="N56" s="731">
        <v>23114.070171932184</v>
      </c>
      <c r="O56" s="731">
        <v>85022.368554062574</v>
      </c>
      <c r="P56" s="731">
        <v>108136.43872599475</v>
      </c>
      <c r="Q56" s="732">
        <v>-94417.427715245853</v>
      </c>
    </row>
    <row r="57" spans="1:17" s="657" customFormat="1">
      <c r="A57" s="657">
        <v>2004</v>
      </c>
      <c r="B57" s="657" t="s">
        <v>10</v>
      </c>
      <c r="C57" s="663">
        <v>240847.82698767836</v>
      </c>
      <c r="D57" s="664"/>
      <c r="E57" s="663">
        <v>9470.8589568223506</v>
      </c>
      <c r="F57" s="663">
        <v>6765.5095171581797</v>
      </c>
      <c r="G57" s="663">
        <v>16236.36847398053</v>
      </c>
      <c r="H57" s="664"/>
      <c r="I57" s="663">
        <v>257084.19546165888</v>
      </c>
      <c r="K57" s="657">
        <v>2004</v>
      </c>
      <c r="L57" s="657" t="s">
        <v>10</v>
      </c>
      <c r="M57" s="731">
        <v>9465.3196006157596</v>
      </c>
      <c r="N57" s="731">
        <v>439.16372982785242</v>
      </c>
      <c r="O57" s="731">
        <v>132.06274577492766</v>
      </c>
      <c r="P57" s="731">
        <v>571.22647560278006</v>
      </c>
      <c r="Q57" s="732">
        <v>10036.546076218539</v>
      </c>
    </row>
    <row r="58" spans="1:17" s="657" customFormat="1">
      <c r="A58" s="657">
        <v>2004</v>
      </c>
      <c r="B58" s="657" t="s">
        <v>11</v>
      </c>
      <c r="C58" s="663">
        <v>23452140.143981975</v>
      </c>
      <c r="D58" s="664"/>
      <c r="E58" s="663">
        <v>948834.20095418545</v>
      </c>
      <c r="F58" s="663">
        <v>5686338.9383428711</v>
      </c>
      <c r="G58" s="663">
        <v>6635173.1392970569</v>
      </c>
      <c r="H58" s="664"/>
      <c r="I58" s="663">
        <v>30087313.283279032</v>
      </c>
      <c r="K58" s="657">
        <v>2004</v>
      </c>
      <c r="L58" s="657" t="s">
        <v>11</v>
      </c>
      <c r="M58" s="731">
        <v>921669.10765849159</v>
      </c>
      <c r="N58" s="731">
        <v>43997.441898245583</v>
      </c>
      <c r="O58" s="731">
        <v>110997.33607645283</v>
      </c>
      <c r="P58" s="731">
        <v>154994.7779746984</v>
      </c>
      <c r="Q58" s="732">
        <v>1076663.8856331899</v>
      </c>
    </row>
    <row r="59" spans="1:17" s="657" customFormat="1">
      <c r="A59" s="657">
        <v>2004</v>
      </c>
      <c r="B59" s="657" t="s">
        <v>12</v>
      </c>
      <c r="C59" s="663">
        <v>15876830.537377687</v>
      </c>
      <c r="D59" s="664"/>
      <c r="E59" s="663">
        <v>634010.52431578888</v>
      </c>
      <c r="F59" s="663">
        <v>4245808.8584336992</v>
      </c>
      <c r="G59" s="663">
        <v>4879819.3827494886</v>
      </c>
      <c r="H59" s="664"/>
      <c r="I59" s="663">
        <v>20756649.920127176</v>
      </c>
      <c r="K59" s="657">
        <v>2004</v>
      </c>
      <c r="L59" s="657" t="s">
        <v>12</v>
      </c>
      <c r="M59" s="731">
        <v>623959.44011894311</v>
      </c>
      <c r="N59" s="731">
        <v>29399.06801252313</v>
      </c>
      <c r="O59" s="731">
        <v>82878.188916625804</v>
      </c>
      <c r="P59" s="731">
        <v>112277.25692914893</v>
      </c>
      <c r="Q59" s="732">
        <v>736236.69704809203</v>
      </c>
    </row>
    <row r="60" spans="1:17" s="657" customFormat="1">
      <c r="A60" s="657">
        <v>2004</v>
      </c>
      <c r="B60" s="657" t="s">
        <v>13</v>
      </c>
      <c r="C60" s="663">
        <v>46564945.010525815</v>
      </c>
      <c r="D60" s="664"/>
      <c r="E60" s="663">
        <v>1883903.6787144146</v>
      </c>
      <c r="F60" s="663">
        <v>12718728.909199314</v>
      </c>
      <c r="G60" s="663">
        <v>14602632.587913729</v>
      </c>
      <c r="H60" s="664"/>
      <c r="I60" s="663">
        <v>61167577.598439544</v>
      </c>
      <c r="K60" s="657">
        <v>2004</v>
      </c>
      <c r="L60" s="657" t="s">
        <v>13</v>
      </c>
      <c r="M60" s="731">
        <v>1830002.3389136647</v>
      </c>
      <c r="N60" s="731">
        <v>87356.613581987403</v>
      </c>
      <c r="O60" s="731">
        <v>248269.58830757061</v>
      </c>
      <c r="P60" s="731">
        <v>335626.201889558</v>
      </c>
      <c r="Q60" s="732">
        <v>2165628.5408032225</v>
      </c>
    </row>
    <row r="61" spans="1:17" s="657" customFormat="1">
      <c r="A61" s="657">
        <v>2004</v>
      </c>
      <c r="B61" s="657" t="s">
        <v>14</v>
      </c>
      <c r="C61" s="663">
        <v>-8824864.1091207284</v>
      </c>
      <c r="D61" s="664"/>
      <c r="E61" s="663">
        <v>-366168.51838139386</v>
      </c>
      <c r="F61" s="663">
        <v>-3144071.5149860396</v>
      </c>
      <c r="G61" s="663">
        <v>-3510240.0333674336</v>
      </c>
      <c r="H61" s="664"/>
      <c r="I61" s="663">
        <v>-12335104.142488163</v>
      </c>
      <c r="K61" s="657">
        <v>2004</v>
      </c>
      <c r="L61" s="657" t="s">
        <v>14</v>
      </c>
      <c r="M61" s="731">
        <v>-346817.15948844462</v>
      </c>
      <c r="N61" s="731">
        <v>-16979.234197345235</v>
      </c>
      <c r="O61" s="731">
        <v>-61372.275972527488</v>
      </c>
      <c r="P61" s="731">
        <v>-78351.510169872723</v>
      </c>
      <c r="Q61" s="732">
        <v>-425168.66965831735</v>
      </c>
    </row>
    <row r="62" spans="1:17" s="657" customFormat="1">
      <c r="A62" s="657">
        <v>2004</v>
      </c>
      <c r="B62" s="657" t="s">
        <v>15</v>
      </c>
      <c r="C62" s="663">
        <v>-40716858.099476635</v>
      </c>
      <c r="D62" s="664"/>
      <c r="E62" s="663">
        <v>-1747771.3832618489</v>
      </c>
      <c r="F62" s="663">
        <v>-17384181.667791285</v>
      </c>
      <c r="G62" s="663">
        <v>-19131953.051053133</v>
      </c>
      <c r="H62" s="664"/>
      <c r="I62" s="663">
        <v>-59848811.150529772</v>
      </c>
      <c r="K62" s="657">
        <v>2004</v>
      </c>
      <c r="L62" s="657" t="s">
        <v>15</v>
      </c>
      <c r="M62" s="731">
        <v>-1600172.5233094317</v>
      </c>
      <c r="N62" s="731">
        <v>-81044.159041851934</v>
      </c>
      <c r="O62" s="731">
        <v>-339339.22615528584</v>
      </c>
      <c r="P62" s="731">
        <v>-420383.38519713777</v>
      </c>
      <c r="Q62" s="732">
        <v>-2020555.9085065695</v>
      </c>
    </row>
    <row r="63" spans="1:17" s="657" customFormat="1">
      <c r="A63" s="657">
        <v>2004</v>
      </c>
      <c r="B63" s="657" t="s">
        <v>16</v>
      </c>
      <c r="C63" s="663">
        <v>16982162.829629257</v>
      </c>
      <c r="D63" s="664"/>
      <c r="E63" s="663">
        <v>-406829.18964094832</v>
      </c>
      <c r="F63" s="663">
        <v>-4196635.5221657529</v>
      </c>
      <c r="G63" s="663">
        <v>-4603464.7118067015</v>
      </c>
      <c r="H63" s="664"/>
      <c r="I63" s="663">
        <v>12378698.117822556</v>
      </c>
      <c r="K63" s="657">
        <v>2004</v>
      </c>
      <c r="L63" s="657" t="s">
        <v>16</v>
      </c>
      <c r="M63" s="731">
        <v>667398.9992044298</v>
      </c>
      <c r="N63" s="731">
        <v>-18864.669523650773</v>
      </c>
      <c r="O63" s="731">
        <v>-81918.325392675499</v>
      </c>
      <c r="P63" s="731">
        <v>-100782.99491632628</v>
      </c>
      <c r="Q63" s="732">
        <v>566616.00428810355</v>
      </c>
    </row>
    <row r="64" spans="1:17" s="657" customFormat="1">
      <c r="A64" s="657">
        <v>2004</v>
      </c>
      <c r="B64" s="657" t="s">
        <v>17</v>
      </c>
      <c r="C64" s="663">
        <v>-23705936.929615103</v>
      </c>
      <c r="D64" s="664"/>
      <c r="E64" s="663">
        <v>-579992.18455398025</v>
      </c>
      <c r="F64" s="663">
        <v>-2986873.8599666501</v>
      </c>
      <c r="G64" s="663">
        <v>-3566866.0445206305</v>
      </c>
      <c r="H64" s="664"/>
      <c r="I64" s="663">
        <v>-27272802.974135734</v>
      </c>
      <c r="K64" s="657">
        <v>2004</v>
      </c>
      <c r="L64" s="657" t="s">
        <v>17</v>
      </c>
      <c r="M64" s="731">
        <v>-931643.32133387355</v>
      </c>
      <c r="N64" s="731">
        <v>-26894.237597768064</v>
      </c>
      <c r="O64" s="731">
        <v>-58303.777746549007</v>
      </c>
      <c r="P64" s="731">
        <v>-85198.015344317071</v>
      </c>
      <c r="Q64" s="732">
        <v>-1016841.3366781906</v>
      </c>
    </row>
    <row r="65" spans="1:17" s="657" customFormat="1">
      <c r="A65" s="657">
        <v>2005</v>
      </c>
      <c r="B65" s="657" t="s">
        <v>6</v>
      </c>
      <c r="C65" s="663">
        <v>44967634.066366076</v>
      </c>
      <c r="D65" s="664"/>
      <c r="E65" s="663">
        <v>1284492.6201661772</v>
      </c>
      <c r="F65" s="663">
        <v>7051841.4607075108</v>
      </c>
      <c r="G65" s="663">
        <v>8336334.0808736878</v>
      </c>
      <c r="H65" s="664"/>
      <c r="I65" s="663">
        <v>53303968.147239767</v>
      </c>
      <c r="K65" s="657">
        <v>2005</v>
      </c>
      <c r="L65" s="657" t="s">
        <v>6</v>
      </c>
      <c r="M65" s="731">
        <v>1767228.018808187</v>
      </c>
      <c r="N65" s="731">
        <v>59561.922797105639</v>
      </c>
      <c r="O65" s="731">
        <v>137651.9453130106</v>
      </c>
      <c r="P65" s="731">
        <v>197213.86811011622</v>
      </c>
      <c r="Q65" s="732">
        <v>1964441.8869183033</v>
      </c>
    </row>
    <row r="66" spans="1:17" s="657" customFormat="1">
      <c r="A66" s="657">
        <v>2005</v>
      </c>
      <c r="B66" s="657" t="s">
        <v>7</v>
      </c>
      <c r="C66" s="663">
        <v>38199643.803466797</v>
      </c>
      <c r="D66" s="664"/>
      <c r="E66" s="663">
        <v>1184055.5817843841</v>
      </c>
      <c r="F66" s="663">
        <v>4806180.2426473033</v>
      </c>
      <c r="G66" s="663">
        <v>5990235.8244316876</v>
      </c>
      <c r="H66" s="664"/>
      <c r="I66" s="663">
        <v>44189879.627898484</v>
      </c>
      <c r="K66" s="657">
        <v>2005</v>
      </c>
      <c r="L66" s="657" t="s">
        <v>7</v>
      </c>
      <c r="M66" s="731">
        <v>1501246.0014762452</v>
      </c>
      <c r="N66" s="731">
        <v>54904.657327341891</v>
      </c>
      <c r="O66" s="731">
        <v>93816.638336475356</v>
      </c>
      <c r="P66" s="731">
        <v>148721.29566381726</v>
      </c>
      <c r="Q66" s="732">
        <v>1649967.2971400623</v>
      </c>
    </row>
    <row r="67" spans="1:17" s="657" customFormat="1">
      <c r="A67" s="657">
        <v>2005</v>
      </c>
      <c r="B67" s="657" t="s">
        <v>8</v>
      </c>
      <c r="C67" s="663">
        <v>-7592778.6936965501</v>
      </c>
      <c r="D67" s="664"/>
      <c r="E67" s="663">
        <v>-335588.59741765761</v>
      </c>
      <c r="F67" s="663">
        <v>1459937.5491808362</v>
      </c>
      <c r="G67" s="663">
        <v>1124348.9517631787</v>
      </c>
      <c r="H67" s="664"/>
      <c r="I67" s="663">
        <v>-6468429.7419333719</v>
      </c>
      <c r="K67" s="657">
        <v>2005</v>
      </c>
      <c r="L67" s="657" t="s">
        <v>8</v>
      </c>
      <c r="M67" s="731">
        <v>-298396.20266227442</v>
      </c>
      <c r="N67" s="731">
        <v>-15561.243262256785</v>
      </c>
      <c r="O67" s="731">
        <v>28497.980960009922</v>
      </c>
      <c r="P67" s="731">
        <v>12936.737697753137</v>
      </c>
      <c r="Q67" s="732">
        <v>-285459.46496452129</v>
      </c>
    </row>
    <row r="68" spans="1:17" s="657" customFormat="1">
      <c r="A68" s="657">
        <v>2005</v>
      </c>
      <c r="B68" s="657" t="s">
        <v>9</v>
      </c>
      <c r="C68" s="663">
        <v>25790604.526825622</v>
      </c>
      <c r="D68" s="664"/>
      <c r="E68" s="663">
        <v>1104269.5970827676</v>
      </c>
      <c r="F68" s="663">
        <v>10022654.522139139</v>
      </c>
      <c r="G68" s="663">
        <v>11126924.119221907</v>
      </c>
      <c r="H68" s="664"/>
      <c r="I68" s="663">
        <v>36917528.646047533</v>
      </c>
      <c r="K68" s="657">
        <v>2005</v>
      </c>
      <c r="L68" s="657" t="s">
        <v>9</v>
      </c>
      <c r="M68" s="731">
        <v>1013570.757904247</v>
      </c>
      <c r="N68" s="731">
        <v>51204.981216727938</v>
      </c>
      <c r="O68" s="731">
        <v>195642.21627215599</v>
      </c>
      <c r="P68" s="731">
        <v>246847.19748888392</v>
      </c>
      <c r="Q68" s="732">
        <v>1260417.9553931309</v>
      </c>
    </row>
    <row r="69" spans="1:17" s="657" customFormat="1">
      <c r="A69" s="657">
        <v>2005</v>
      </c>
      <c r="B69" s="657" t="s">
        <v>10</v>
      </c>
      <c r="C69" s="663">
        <v>26059226.624977484</v>
      </c>
      <c r="D69" s="664"/>
      <c r="E69" s="663">
        <v>1031801.8156179431</v>
      </c>
      <c r="F69" s="663">
        <v>8374677.1456412841</v>
      </c>
      <c r="G69" s="663">
        <v>9406478.9612592272</v>
      </c>
      <c r="H69" s="664"/>
      <c r="I69" s="663">
        <v>35465705.586236715</v>
      </c>
      <c r="K69" s="657">
        <v>2005</v>
      </c>
      <c r="L69" s="657" t="s">
        <v>10</v>
      </c>
      <c r="M69" s="731">
        <v>1024127.6063616151</v>
      </c>
      <c r="N69" s="731">
        <v>47844.650190204018</v>
      </c>
      <c r="O69" s="731">
        <v>163473.69788291786</v>
      </c>
      <c r="P69" s="731">
        <v>211318.34807312186</v>
      </c>
      <c r="Q69" s="732">
        <v>1235445.9544347371</v>
      </c>
    </row>
    <row r="70" spans="1:17" s="657" customFormat="1">
      <c r="A70" s="657">
        <v>2005</v>
      </c>
      <c r="B70" s="657" t="s">
        <v>11</v>
      </c>
      <c r="C70" s="663">
        <v>19017456.845448513</v>
      </c>
      <c r="D70" s="664"/>
      <c r="E70" s="663">
        <v>776513.72419934685</v>
      </c>
      <c r="F70" s="663">
        <v>5184738.9394426821</v>
      </c>
      <c r="G70" s="663">
        <v>5961252.6636420293</v>
      </c>
      <c r="H70" s="664"/>
      <c r="I70" s="663">
        <v>24978709.509090543</v>
      </c>
      <c r="K70" s="657">
        <v>2005</v>
      </c>
      <c r="L70" s="657" t="s">
        <v>11</v>
      </c>
      <c r="M70" s="731">
        <v>747386.05402612663</v>
      </c>
      <c r="N70" s="731">
        <v>36006.941391123713</v>
      </c>
      <c r="O70" s="731">
        <v>101206.10409792115</v>
      </c>
      <c r="P70" s="731">
        <v>137213.04548904486</v>
      </c>
      <c r="Q70" s="732">
        <v>884599.09951517149</v>
      </c>
    </row>
    <row r="71" spans="1:17" s="657" customFormat="1">
      <c r="A71" s="657">
        <v>2005</v>
      </c>
      <c r="B71" s="657" t="s">
        <v>12</v>
      </c>
      <c r="C71" s="663">
        <v>-9889619.3373739459</v>
      </c>
      <c r="D71" s="664"/>
      <c r="E71" s="663">
        <v>-397209.90216188959</v>
      </c>
      <c r="F71" s="663">
        <v>-2637248.0653405706</v>
      </c>
      <c r="G71" s="663">
        <v>-3034457.9675024603</v>
      </c>
      <c r="H71" s="664"/>
      <c r="I71" s="663">
        <v>-12924077.304876406</v>
      </c>
      <c r="K71" s="657">
        <v>2005</v>
      </c>
      <c r="L71" s="657" t="s">
        <v>12</v>
      </c>
      <c r="M71" s="731">
        <v>-388662.03995879611</v>
      </c>
      <c r="N71" s="731">
        <v>-18418.623163246823</v>
      </c>
      <c r="O71" s="731">
        <v>-51479.082235447939</v>
      </c>
      <c r="P71" s="731">
        <v>-69897.705398694758</v>
      </c>
      <c r="Q71" s="732">
        <v>-458559.7453574909</v>
      </c>
    </row>
    <row r="72" spans="1:17" s="657" customFormat="1">
      <c r="A72" s="657">
        <v>2005</v>
      </c>
      <c r="B72" s="657" t="s">
        <v>13</v>
      </c>
      <c r="C72" s="663">
        <v>13223874.928224199</v>
      </c>
      <c r="D72" s="664"/>
      <c r="E72" s="663">
        <v>537634.59055229917</v>
      </c>
      <c r="F72" s="663">
        <v>3511657.9850724218</v>
      </c>
      <c r="G72" s="663">
        <v>4049292.5756247211</v>
      </c>
      <c r="H72" s="664"/>
      <c r="I72" s="663">
        <v>17273167.503848918</v>
      </c>
      <c r="K72" s="657">
        <v>2005</v>
      </c>
      <c r="L72" s="657" t="s">
        <v>13</v>
      </c>
      <c r="M72" s="731">
        <v>519698.28467921104</v>
      </c>
      <c r="N72" s="731">
        <v>24930.115963910113</v>
      </c>
      <c r="O72" s="731">
        <v>68547.563868613666</v>
      </c>
      <c r="P72" s="731">
        <v>93477.679832523776</v>
      </c>
      <c r="Q72" s="732">
        <v>613175.96451173478</v>
      </c>
    </row>
    <row r="73" spans="1:17" s="657" customFormat="1">
      <c r="A73" s="657">
        <v>2005</v>
      </c>
      <c r="B73" s="657" t="s">
        <v>14</v>
      </c>
      <c r="C73" s="663">
        <v>-61708776.631368592</v>
      </c>
      <c r="D73" s="664"/>
      <c r="E73" s="663">
        <v>-2570262.5024285931</v>
      </c>
      <c r="F73" s="663">
        <v>-18017230.072757576</v>
      </c>
      <c r="G73" s="663">
        <v>-20587492.575186171</v>
      </c>
      <c r="H73" s="664"/>
      <c r="I73" s="663">
        <v>-82296269.20655477</v>
      </c>
      <c r="K73" s="657">
        <v>2005</v>
      </c>
      <c r="L73" s="657" t="s">
        <v>14</v>
      </c>
      <c r="M73" s="731">
        <v>-2425154.9216127857</v>
      </c>
      <c r="N73" s="731">
        <v>-119183.07223761387</v>
      </c>
      <c r="O73" s="731">
        <v>-351696.33102022787</v>
      </c>
      <c r="P73" s="731">
        <v>-470879.40325784171</v>
      </c>
      <c r="Q73" s="732">
        <v>-2896034.3248706274</v>
      </c>
    </row>
    <row r="74" spans="1:17" s="657" customFormat="1">
      <c r="A74" s="657">
        <v>2005</v>
      </c>
      <c r="B74" s="657" t="s">
        <v>15</v>
      </c>
      <c r="C74" s="663">
        <v>-12705542.17962555</v>
      </c>
      <c r="D74" s="664"/>
      <c r="E74" s="663">
        <v>-542485.32594878809</v>
      </c>
      <c r="F74" s="663">
        <v>-2580332.3119370784</v>
      </c>
      <c r="G74" s="663">
        <v>-3122817.6378858667</v>
      </c>
      <c r="H74" s="664"/>
      <c r="I74" s="663">
        <v>-15828359.817511417</v>
      </c>
      <c r="K74" s="657">
        <v>2005</v>
      </c>
      <c r="L74" s="657" t="s">
        <v>15</v>
      </c>
      <c r="M74" s="731">
        <v>-499327.80765928415</v>
      </c>
      <c r="N74" s="731">
        <v>-25155.044564245305</v>
      </c>
      <c r="O74" s="731">
        <v>-50368.086729011768</v>
      </c>
      <c r="P74" s="731">
        <v>-75523.131293257073</v>
      </c>
      <c r="Q74" s="732">
        <v>-574850.93895254121</v>
      </c>
    </row>
    <row r="75" spans="1:17" s="657" customFormat="1">
      <c r="A75" s="657">
        <v>2005</v>
      </c>
      <c r="B75" s="657" t="s">
        <v>16</v>
      </c>
      <c r="C75" s="663">
        <v>3052297.4448017124</v>
      </c>
      <c r="D75" s="664"/>
      <c r="E75" s="663">
        <v>-498292.17551644036</v>
      </c>
      <c r="F75" s="663">
        <v>-4915314.3306060284</v>
      </c>
      <c r="G75" s="663">
        <v>-5413606.506122469</v>
      </c>
      <c r="H75" s="664"/>
      <c r="I75" s="663">
        <v>-2361309.0613207566</v>
      </c>
      <c r="K75" s="657">
        <v>2005</v>
      </c>
      <c r="L75" s="657" t="s">
        <v>16</v>
      </c>
      <c r="M75" s="731">
        <v>119955.28958070731</v>
      </c>
      <c r="N75" s="731">
        <v>-23105.808178697342</v>
      </c>
      <c r="O75" s="731">
        <v>-95946.935733429666</v>
      </c>
      <c r="P75" s="731">
        <v>-119052.74391212701</v>
      </c>
      <c r="Q75" s="732">
        <v>902.54566858029284</v>
      </c>
    </row>
    <row r="76" spans="1:17" s="657" customFormat="1">
      <c r="A76" s="657">
        <v>2005</v>
      </c>
      <c r="B76" s="657" t="s">
        <v>17</v>
      </c>
      <c r="C76" s="663">
        <v>-493384.16916627483</v>
      </c>
      <c r="D76" s="664"/>
      <c r="E76" s="663">
        <v>-60128.146558572036</v>
      </c>
      <c r="F76" s="663">
        <v>773077.71793300018</v>
      </c>
      <c r="G76" s="663">
        <v>712949.57137442811</v>
      </c>
      <c r="H76" s="664"/>
      <c r="I76" s="663">
        <v>219565.40220815327</v>
      </c>
      <c r="K76" s="657">
        <v>2005</v>
      </c>
      <c r="L76" s="657" t="s">
        <v>17</v>
      </c>
      <c r="M76" s="731">
        <v>-19389.997848234601</v>
      </c>
      <c r="N76" s="731">
        <v>-2788.1421559209853</v>
      </c>
      <c r="O76" s="731">
        <v>15090.477054052162</v>
      </c>
      <c r="P76" s="731">
        <v>12302.334898131177</v>
      </c>
      <c r="Q76" s="732">
        <v>-7087.662950103424</v>
      </c>
    </row>
    <row r="77" spans="1:17" s="657" customFormat="1">
      <c r="A77" s="657">
        <v>2006</v>
      </c>
      <c r="B77" s="657" t="s">
        <v>6</v>
      </c>
      <c r="C77" s="663">
        <v>92351801.875420481</v>
      </c>
      <c r="D77" s="664"/>
      <c r="E77" s="663">
        <v>2645763.0693604527</v>
      </c>
      <c r="F77" s="663">
        <v>13372333.857257944</v>
      </c>
      <c r="G77" s="663">
        <v>16018096.926618397</v>
      </c>
      <c r="H77" s="664"/>
      <c r="I77" s="663">
        <v>108369898.80203888</v>
      </c>
      <c r="K77" s="657">
        <v>2006</v>
      </c>
      <c r="L77" s="657" t="s">
        <v>6</v>
      </c>
      <c r="M77" s="731">
        <v>3629425.813704025</v>
      </c>
      <c r="N77" s="731">
        <v>122684.03352624419</v>
      </c>
      <c r="O77" s="731">
        <v>261027.95689367506</v>
      </c>
      <c r="P77" s="731">
        <v>383711.99041991925</v>
      </c>
      <c r="Q77" s="732">
        <v>4013137.8041239441</v>
      </c>
    </row>
    <row r="78" spans="1:17" s="657" customFormat="1">
      <c r="A78" s="657">
        <v>2006</v>
      </c>
      <c r="B78" s="657" t="s">
        <v>7</v>
      </c>
      <c r="C78" s="663">
        <v>7306891.0246385103</v>
      </c>
      <c r="D78" s="664"/>
      <c r="E78" s="663">
        <v>225426.98257642266</v>
      </c>
      <c r="F78" s="663">
        <v>1138548.8767486815</v>
      </c>
      <c r="G78" s="663">
        <v>1363975.8593251042</v>
      </c>
      <c r="H78" s="664"/>
      <c r="I78" s="663">
        <v>8670866.8839636147</v>
      </c>
      <c r="K78" s="657">
        <v>2006</v>
      </c>
      <c r="L78" s="657" t="s">
        <v>7</v>
      </c>
      <c r="M78" s="731">
        <v>287160.81726829347</v>
      </c>
      <c r="N78" s="731">
        <v>10453.049182068718</v>
      </c>
      <c r="O78" s="731">
        <v>22224.474074134261</v>
      </c>
      <c r="P78" s="731">
        <v>32677.523256202978</v>
      </c>
      <c r="Q78" s="732">
        <v>319838.34052449645</v>
      </c>
    </row>
    <row r="79" spans="1:17" s="657" customFormat="1">
      <c r="A79" s="657">
        <v>2006</v>
      </c>
      <c r="B79" s="657" t="s">
        <v>8</v>
      </c>
      <c r="C79" s="663">
        <v>8587341.6321412772</v>
      </c>
      <c r="D79" s="664"/>
      <c r="E79" s="663">
        <v>375677.48251226614</v>
      </c>
      <c r="F79" s="663">
        <v>-310996.6621366844</v>
      </c>
      <c r="G79" s="663">
        <v>64680.820375581738</v>
      </c>
      <c r="H79" s="664"/>
      <c r="I79" s="663">
        <v>8652022.4525168594</v>
      </c>
      <c r="K79" s="657">
        <v>2006</v>
      </c>
      <c r="L79" s="657" t="s">
        <v>8</v>
      </c>
      <c r="M79" s="731">
        <v>337482.52614315221</v>
      </c>
      <c r="N79" s="731">
        <v>17420.164864093782</v>
      </c>
      <c r="O79" s="731">
        <v>-6070.6548449080792</v>
      </c>
      <c r="P79" s="731">
        <v>11349.510019185702</v>
      </c>
      <c r="Q79" s="732">
        <v>348832.03616233787</v>
      </c>
    </row>
    <row r="80" spans="1:17" s="657" customFormat="1">
      <c r="A80" s="657">
        <v>2006</v>
      </c>
      <c r="B80" s="657" t="s">
        <v>9</v>
      </c>
      <c r="C80" s="663">
        <v>-22781279.711677276</v>
      </c>
      <c r="D80" s="664"/>
      <c r="E80" s="663">
        <v>-1587443.2836853925</v>
      </c>
      <c r="F80" s="663">
        <v>-14152660.767992361</v>
      </c>
      <c r="G80" s="663">
        <v>-15740104.051677752</v>
      </c>
      <c r="H80" s="664"/>
      <c r="I80" s="663">
        <v>-38521383.763355032</v>
      </c>
      <c r="K80" s="657">
        <v>2006</v>
      </c>
      <c r="L80" s="657" t="s">
        <v>9</v>
      </c>
      <c r="M80" s="731">
        <v>-895304.29266891698</v>
      </c>
      <c r="N80" s="731">
        <v>-73609.745064491653</v>
      </c>
      <c r="O80" s="731">
        <v>-276259.93819121085</v>
      </c>
      <c r="P80" s="731">
        <v>-349869.68325570249</v>
      </c>
      <c r="Q80" s="732">
        <v>-1245173.9759246195</v>
      </c>
    </row>
    <row r="81" spans="1:17" s="657" customFormat="1">
      <c r="A81" s="657">
        <v>2006</v>
      </c>
      <c r="B81" s="657" t="s">
        <v>10</v>
      </c>
      <c r="C81" s="663">
        <v>-5475358.9685957963</v>
      </c>
      <c r="D81" s="664"/>
      <c r="E81" s="663">
        <v>-212865.5836507598</v>
      </c>
      <c r="F81" s="663">
        <v>-1714042.6212348503</v>
      </c>
      <c r="G81" s="663">
        <v>-1926908.2048856101</v>
      </c>
      <c r="H81" s="664"/>
      <c r="I81" s="663">
        <v>-7402267.1734814066</v>
      </c>
      <c r="K81" s="657">
        <v>2006</v>
      </c>
      <c r="L81" s="657" t="s">
        <v>10</v>
      </c>
      <c r="M81" s="731">
        <v>-215181.6074658148</v>
      </c>
      <c r="N81" s="731">
        <v>-9870.5771138857326</v>
      </c>
      <c r="O81" s="731">
        <v>-33458.111966504279</v>
      </c>
      <c r="P81" s="731">
        <v>-43328.68908039001</v>
      </c>
      <c r="Q81" s="732">
        <v>-258510.2965462048</v>
      </c>
    </row>
    <row r="82" spans="1:17" s="657" customFormat="1">
      <c r="A82" s="657">
        <v>2006</v>
      </c>
      <c r="B82" s="657" t="s">
        <v>11</v>
      </c>
      <c r="C82" s="663">
        <v>-30515909.531049892</v>
      </c>
      <c r="D82" s="664"/>
      <c r="E82" s="663">
        <v>-1214378.3758796526</v>
      </c>
      <c r="F82" s="663">
        <v>-8161392.1717769625</v>
      </c>
      <c r="G82" s="663">
        <v>-9375770.5476566143</v>
      </c>
      <c r="H82" s="664"/>
      <c r="I82" s="663">
        <v>-39891680.078706503</v>
      </c>
      <c r="K82" s="657">
        <v>2006</v>
      </c>
      <c r="L82" s="657" t="s">
        <v>11</v>
      </c>
      <c r="M82" s="731">
        <v>-1199275.2445702609</v>
      </c>
      <c r="N82" s="731">
        <v>-56310.725289539492</v>
      </c>
      <c r="O82" s="731">
        <v>-159310.37519308631</v>
      </c>
      <c r="P82" s="731">
        <v>-215621.1004826258</v>
      </c>
      <c r="Q82" s="732">
        <v>-1414896.3450528865</v>
      </c>
    </row>
    <row r="83" spans="1:17" s="657" customFormat="1">
      <c r="A83" s="657">
        <v>2006</v>
      </c>
      <c r="B83" s="657" t="s">
        <v>12</v>
      </c>
      <c r="C83" s="663">
        <v>-16615831.906571005</v>
      </c>
      <c r="D83" s="664"/>
      <c r="E83" s="663">
        <v>-647971.60958740185</v>
      </c>
      <c r="F83" s="663">
        <v>-4367986.1403386593</v>
      </c>
      <c r="G83" s="663">
        <v>-5015957.7499260614</v>
      </c>
      <c r="H83" s="664"/>
      <c r="I83" s="663">
        <v>-21631789.656497065</v>
      </c>
      <c r="K83" s="657">
        <v>2006</v>
      </c>
      <c r="L83" s="657" t="s">
        <v>12</v>
      </c>
      <c r="M83" s="731">
        <v>-653002.19392824045</v>
      </c>
      <c r="N83" s="731">
        <v>-30046.443536567826</v>
      </c>
      <c r="O83" s="731">
        <v>-85263.089459410621</v>
      </c>
      <c r="P83" s="731">
        <v>-115309.53299597844</v>
      </c>
      <c r="Q83" s="732">
        <v>-768311.72692421894</v>
      </c>
    </row>
    <row r="84" spans="1:17" s="657" customFormat="1">
      <c r="A84" s="657">
        <v>2006</v>
      </c>
      <c r="B84" s="657" t="s">
        <v>13</v>
      </c>
      <c r="C84" s="663">
        <v>-3627962.7206873666</v>
      </c>
      <c r="D84" s="664"/>
      <c r="E84" s="663">
        <v>-143227.39254770486</v>
      </c>
      <c r="F84" s="663">
        <v>-949572.76055153599</v>
      </c>
      <c r="G84" s="663">
        <v>-1092800.1530992407</v>
      </c>
      <c r="H84" s="664"/>
      <c r="I84" s="663">
        <v>-4720762.8737866078</v>
      </c>
      <c r="K84" s="657">
        <v>2006</v>
      </c>
      <c r="L84" s="657" t="s">
        <v>13</v>
      </c>
      <c r="M84" s="731">
        <v>-142578.9349230135</v>
      </c>
      <c r="N84" s="731">
        <v>-6641.4541924370742</v>
      </c>
      <c r="O84" s="731">
        <v>-18535.660285965983</v>
      </c>
      <c r="P84" s="731">
        <v>-25177.114478403058</v>
      </c>
      <c r="Q84" s="732">
        <v>-167756.04940141656</v>
      </c>
    </row>
    <row r="85" spans="1:17" s="657" customFormat="1">
      <c r="A85" s="657">
        <v>2006</v>
      </c>
      <c r="B85" s="657" t="s">
        <v>14</v>
      </c>
      <c r="C85" s="663">
        <v>15195380.079676501</v>
      </c>
      <c r="D85" s="664"/>
      <c r="E85" s="663">
        <v>611949.57661434065</v>
      </c>
      <c r="F85" s="663">
        <v>4710662.6884384621</v>
      </c>
      <c r="G85" s="663">
        <v>5322612.2650528029</v>
      </c>
      <c r="H85" s="664"/>
      <c r="I85" s="663">
        <v>20517992.344729304</v>
      </c>
      <c r="K85" s="657">
        <v>2006</v>
      </c>
      <c r="L85" s="657" t="s">
        <v>14</v>
      </c>
      <c r="M85" s="731">
        <v>597178.43713128648</v>
      </c>
      <c r="N85" s="731">
        <v>28376.101867606976</v>
      </c>
      <c r="O85" s="731">
        <v>91952.13567831878</v>
      </c>
      <c r="P85" s="731">
        <v>120328.23754592576</v>
      </c>
      <c r="Q85" s="732">
        <v>717506.67467721226</v>
      </c>
    </row>
    <row r="86" spans="1:17" s="657" customFormat="1">
      <c r="A86" s="657">
        <v>2006</v>
      </c>
      <c r="B86" s="657" t="s">
        <v>15</v>
      </c>
      <c r="C86" s="663">
        <v>-4213704.7321017338</v>
      </c>
      <c r="D86" s="664"/>
      <c r="E86" s="663">
        <v>-172997.30334043221</v>
      </c>
      <c r="F86" s="663">
        <v>-465094.51729001233</v>
      </c>
      <c r="G86" s="663">
        <v>-638091.82063044456</v>
      </c>
      <c r="H86" s="664"/>
      <c r="I86" s="663">
        <v>-4851796.552732178</v>
      </c>
      <c r="K86" s="657">
        <v>2006</v>
      </c>
      <c r="L86" s="657" t="s">
        <v>15</v>
      </c>
      <c r="M86" s="731">
        <v>-165598.59597159814</v>
      </c>
      <c r="N86" s="731">
        <v>-8021.8849558958418</v>
      </c>
      <c r="O86" s="731">
        <v>-9078.6449775010406</v>
      </c>
      <c r="P86" s="731">
        <v>-17100.529933396883</v>
      </c>
      <c r="Q86" s="732">
        <v>-182699.12590499502</v>
      </c>
    </row>
    <row r="87" spans="1:17" s="657" customFormat="1">
      <c r="A87" s="657">
        <v>2006</v>
      </c>
      <c r="B87" s="657" t="s">
        <v>16</v>
      </c>
      <c r="C87" s="663">
        <v>-5304585.6865053475</v>
      </c>
      <c r="D87" s="664"/>
      <c r="E87" s="663">
        <v>500800.95318699809</v>
      </c>
      <c r="F87" s="663">
        <v>4792791.3577943612</v>
      </c>
      <c r="G87" s="663">
        <v>5293592.3109813593</v>
      </c>
      <c r="H87" s="664"/>
      <c r="I87" s="663">
        <v>-10993.375523988158</v>
      </c>
      <c r="K87" s="657">
        <v>2006</v>
      </c>
      <c r="L87" s="657" t="s">
        <v>16</v>
      </c>
      <c r="M87" s="731">
        <v>-208470.21747966018</v>
      </c>
      <c r="N87" s="731">
        <v>23222.140199281101</v>
      </c>
      <c r="O87" s="731">
        <v>93555.287304145924</v>
      </c>
      <c r="P87" s="731">
        <v>116777.42750342702</v>
      </c>
      <c r="Q87" s="732">
        <v>-91692.789976233151</v>
      </c>
    </row>
    <row r="88" spans="1:17" s="657" customFormat="1">
      <c r="A88" s="657">
        <v>2006</v>
      </c>
      <c r="B88" s="657" t="s">
        <v>17</v>
      </c>
      <c r="C88" s="663">
        <v>28023362.32051263</v>
      </c>
      <c r="D88" s="664"/>
      <c r="E88" s="663">
        <v>614514.57859456679</v>
      </c>
      <c r="F88" s="663">
        <v>2925313.1024997365</v>
      </c>
      <c r="G88" s="663">
        <v>3539827.6810943033</v>
      </c>
      <c r="H88" s="664"/>
      <c r="I88" s="663">
        <v>31563190.001606934</v>
      </c>
      <c r="K88" s="657">
        <v>2006</v>
      </c>
      <c r="L88" s="657" t="s">
        <v>17</v>
      </c>
      <c r="M88" s="731">
        <v>1101318.1391961465</v>
      </c>
      <c r="N88" s="731">
        <v>28495.041009430064</v>
      </c>
      <c r="O88" s="731">
        <v>57102.111760794854</v>
      </c>
      <c r="P88" s="731">
        <v>85597.152770224915</v>
      </c>
      <c r="Q88" s="732">
        <v>1186915.2919663715</v>
      </c>
    </row>
    <row r="89" spans="1:17" s="657" customFormat="1">
      <c r="A89" s="657">
        <v>2007</v>
      </c>
      <c r="B89" s="657" t="s">
        <v>6</v>
      </c>
      <c r="C89" s="663">
        <v>17549629.165272329</v>
      </c>
      <c r="D89" s="664"/>
      <c r="E89" s="663">
        <v>480523.27559932641</v>
      </c>
      <c r="F89" s="663">
        <v>4465601.5336802732</v>
      </c>
      <c r="G89" s="663">
        <v>4946124.8092795992</v>
      </c>
      <c r="H89" s="664"/>
      <c r="I89" s="663">
        <v>22495753.974551927</v>
      </c>
      <c r="K89" s="657">
        <v>2007</v>
      </c>
      <c r="L89" s="657" t="s">
        <v>6</v>
      </c>
      <c r="M89" s="731">
        <v>689700.42619520251</v>
      </c>
      <c r="N89" s="731">
        <v>22281.864289540768</v>
      </c>
      <c r="O89" s="731">
        <v>87168.541937438931</v>
      </c>
      <c r="P89" s="731">
        <v>109450.4062269797</v>
      </c>
      <c r="Q89" s="732">
        <v>799150.8324221822</v>
      </c>
    </row>
    <row r="90" spans="1:17" s="657" customFormat="1">
      <c r="A90" s="657">
        <v>2007</v>
      </c>
      <c r="B90" s="657" t="s">
        <v>7</v>
      </c>
      <c r="C90" s="663">
        <v>-31637098.954589855</v>
      </c>
      <c r="D90" s="664"/>
      <c r="E90" s="663">
        <v>-929434.26896584919</v>
      </c>
      <c r="F90" s="663">
        <v>-3580801.4830693449</v>
      </c>
      <c r="G90" s="663">
        <v>-4510235.7520351941</v>
      </c>
      <c r="H90" s="664"/>
      <c r="I90" s="663">
        <v>-36147334.706625052</v>
      </c>
      <c r="K90" s="657">
        <v>2007</v>
      </c>
      <c r="L90" s="657" t="s">
        <v>7</v>
      </c>
      <c r="M90" s="731">
        <v>-1243337.9889153813</v>
      </c>
      <c r="N90" s="731">
        <v>-43097.867051946429</v>
      </c>
      <c r="O90" s="731">
        <v>-69897.24494951361</v>
      </c>
      <c r="P90" s="731">
        <v>-112995.11200146005</v>
      </c>
      <c r="Q90" s="732">
        <v>-1356333.1009168413</v>
      </c>
    </row>
    <row r="91" spans="1:17" s="657" customFormat="1">
      <c r="A91" s="657">
        <v>2007</v>
      </c>
      <c r="B91" s="657" t="s">
        <v>8</v>
      </c>
      <c r="C91" s="663">
        <v>12978818.034333667</v>
      </c>
      <c r="D91" s="664"/>
      <c r="E91" s="663">
        <v>392072.6666031059</v>
      </c>
      <c r="F91" s="663">
        <v>328122.49453834142</v>
      </c>
      <c r="G91" s="663">
        <v>720195.16114144726</v>
      </c>
      <c r="H91" s="664"/>
      <c r="I91" s="663">
        <v>13699013.195475115</v>
      </c>
      <c r="K91" s="657">
        <v>2007</v>
      </c>
      <c r="L91" s="657" t="s">
        <v>8</v>
      </c>
      <c r="M91" s="731">
        <v>510067.54874931311</v>
      </c>
      <c r="N91" s="731">
        <v>18180.409550386023</v>
      </c>
      <c r="O91" s="731">
        <v>6404.9510933884239</v>
      </c>
      <c r="P91" s="731">
        <v>24585.360643774446</v>
      </c>
      <c r="Q91" s="732">
        <v>534652.9093930875</v>
      </c>
    </row>
    <row r="92" spans="1:17" s="657" customFormat="1">
      <c r="A92" s="657">
        <v>2007</v>
      </c>
      <c r="B92" s="657" t="s">
        <v>9</v>
      </c>
      <c r="C92" s="663">
        <v>-14477708.940824641</v>
      </c>
      <c r="D92" s="664"/>
      <c r="E92" s="663">
        <v>-14115.039087099358</v>
      </c>
      <c r="F92" s="663">
        <v>1934207.8185610631</v>
      </c>
      <c r="G92" s="663">
        <v>1920092.7794739639</v>
      </c>
      <c r="H92" s="664"/>
      <c r="I92" s="663">
        <v>-12557616.161350677</v>
      </c>
      <c r="K92" s="657">
        <v>2007</v>
      </c>
      <c r="L92" s="657" t="s">
        <v>9</v>
      </c>
      <c r="M92" s="731">
        <v>-568973.96137440845</v>
      </c>
      <c r="N92" s="731">
        <v>-654.51436246879723</v>
      </c>
      <c r="O92" s="731">
        <v>37755.736618311952</v>
      </c>
      <c r="P92" s="731">
        <v>37101.222255843153</v>
      </c>
      <c r="Q92" s="732">
        <v>-531872.73911856534</v>
      </c>
    </row>
    <row r="93" spans="1:17" s="657" customFormat="1">
      <c r="A93" s="657">
        <v>2007</v>
      </c>
      <c r="B93" s="657" t="s">
        <v>10</v>
      </c>
      <c r="C93" s="663">
        <v>19942109.569139734</v>
      </c>
      <c r="D93" s="664"/>
      <c r="E93" s="663">
        <v>737683.377280719</v>
      </c>
      <c r="F93" s="663">
        <v>5276945.644284497</v>
      </c>
      <c r="G93" s="663">
        <v>6014629.0215652157</v>
      </c>
      <c r="H93" s="664"/>
      <c r="I93" s="663">
        <v>25956738.590704948</v>
      </c>
      <c r="K93" s="657">
        <v>2007</v>
      </c>
      <c r="L93" s="657" t="s">
        <v>10</v>
      </c>
      <c r="M93" s="731">
        <v>783724.90606719162</v>
      </c>
      <c r="N93" s="731">
        <v>34206.378204506938</v>
      </c>
      <c r="O93" s="731">
        <v>103005.97897643338</v>
      </c>
      <c r="P93" s="731">
        <v>137212.35718094034</v>
      </c>
      <c r="Q93" s="732">
        <v>920937.26324813196</v>
      </c>
    </row>
    <row r="94" spans="1:17" s="657" customFormat="1">
      <c r="A94" s="657">
        <v>2007</v>
      </c>
      <c r="B94" s="657" t="s">
        <v>11</v>
      </c>
      <c r="C94" s="663">
        <v>1308110.5638606346</v>
      </c>
      <c r="D94" s="664"/>
      <c r="E94" s="663">
        <v>49666.918488966396</v>
      </c>
      <c r="F94" s="663">
        <v>351228.37833953975</v>
      </c>
      <c r="G94" s="663">
        <v>400895.29682850617</v>
      </c>
      <c r="H94" s="664"/>
      <c r="I94" s="663">
        <v>1709005.8606891409</v>
      </c>
      <c r="K94" s="657">
        <v>2007</v>
      </c>
      <c r="L94" s="657" t="s">
        <v>11</v>
      </c>
      <c r="M94" s="731">
        <v>51408.745159722937</v>
      </c>
      <c r="N94" s="731">
        <v>2303.0550103333717</v>
      </c>
      <c r="O94" s="731">
        <v>6855.9779451878157</v>
      </c>
      <c r="P94" s="731">
        <v>9159.0329555211865</v>
      </c>
      <c r="Q94" s="732">
        <v>60567.778115244124</v>
      </c>
    </row>
    <row r="95" spans="1:17" s="657" customFormat="1">
      <c r="A95" s="657">
        <v>2007</v>
      </c>
      <c r="B95" s="657" t="s">
        <v>12</v>
      </c>
      <c r="C95" s="663">
        <v>14152894.376976943</v>
      </c>
      <c r="D95" s="664"/>
      <c r="E95" s="663">
        <v>531202.63513595622</v>
      </c>
      <c r="F95" s="663">
        <v>3714213.4937267024</v>
      </c>
      <c r="G95" s="663">
        <v>4245416.1288626585</v>
      </c>
      <c r="H95" s="664"/>
      <c r="I95" s="663">
        <v>18398310.505839601</v>
      </c>
      <c r="K95" s="657">
        <v>2007</v>
      </c>
      <c r="L95" s="657" t="s">
        <v>12</v>
      </c>
      <c r="M95" s="731">
        <v>556208.7490151939</v>
      </c>
      <c r="N95" s="731">
        <v>24631.866191254292</v>
      </c>
      <c r="O95" s="731">
        <v>72501.447397545227</v>
      </c>
      <c r="P95" s="731">
        <v>97133.313588799516</v>
      </c>
      <c r="Q95" s="732">
        <v>653342.06260399346</v>
      </c>
    </row>
    <row r="96" spans="1:17" s="657" customFormat="1">
      <c r="A96" s="657">
        <v>2007</v>
      </c>
      <c r="B96" s="657" t="s">
        <v>13</v>
      </c>
      <c r="C96" s="663">
        <v>-57418605.261516146</v>
      </c>
      <c r="D96" s="664"/>
      <c r="E96" s="663">
        <v>-2183347.9035499161</v>
      </c>
      <c r="F96" s="663">
        <v>-15024488.726095054</v>
      </c>
      <c r="G96" s="663">
        <v>-17207836.629644971</v>
      </c>
      <c r="H96" s="664"/>
      <c r="I96" s="663">
        <v>-74626441.891161114</v>
      </c>
      <c r="K96" s="657">
        <v>2007</v>
      </c>
      <c r="L96" s="657" t="s">
        <v>13</v>
      </c>
      <c r="M96" s="731">
        <v>-2256551.1867775847</v>
      </c>
      <c r="N96" s="731">
        <v>-101241.84228760962</v>
      </c>
      <c r="O96" s="731">
        <v>-293278.01993337547</v>
      </c>
      <c r="P96" s="731">
        <v>-394519.86222098512</v>
      </c>
      <c r="Q96" s="732">
        <v>-2651071.0489985701</v>
      </c>
    </row>
    <row r="97" spans="1:17" s="657" customFormat="1">
      <c r="A97" s="657">
        <v>2007</v>
      </c>
      <c r="B97" s="657" t="s">
        <v>14</v>
      </c>
      <c r="C97" s="663">
        <v>-21241295.876136839</v>
      </c>
      <c r="D97" s="664"/>
      <c r="E97" s="663">
        <v>-829846.28849951923</v>
      </c>
      <c r="F97" s="663">
        <v>-6617830.8187016128</v>
      </c>
      <c r="G97" s="663">
        <v>-7447677.107201132</v>
      </c>
      <c r="H97" s="664"/>
      <c r="I97" s="663">
        <v>-28688972.983337972</v>
      </c>
      <c r="K97" s="657">
        <v>2007</v>
      </c>
      <c r="L97" s="657" t="s">
        <v>14</v>
      </c>
      <c r="M97" s="731">
        <v>-834782.92793217779</v>
      </c>
      <c r="N97" s="731">
        <v>-38479.972397722711</v>
      </c>
      <c r="O97" s="731">
        <v>-129180.05758105547</v>
      </c>
      <c r="P97" s="731">
        <v>-167660.02997877818</v>
      </c>
      <c r="Q97" s="732">
        <v>-1002442.9579109559</v>
      </c>
    </row>
    <row r="98" spans="1:17" s="657" customFormat="1">
      <c r="A98" s="657">
        <v>2007</v>
      </c>
      <c r="B98" s="657" t="s">
        <v>15</v>
      </c>
      <c r="C98" s="663">
        <v>-30512366.104900703</v>
      </c>
      <c r="D98" s="664"/>
      <c r="E98" s="663">
        <v>-1218092.5041858163</v>
      </c>
      <c r="F98" s="663">
        <v>-9586978.1677857488</v>
      </c>
      <c r="G98" s="663">
        <v>-10805070.671971565</v>
      </c>
      <c r="H98" s="664"/>
      <c r="I98" s="663">
        <v>-41317436.77687227</v>
      </c>
      <c r="K98" s="657">
        <v>2007</v>
      </c>
      <c r="L98" s="657" t="s">
        <v>15</v>
      </c>
      <c r="M98" s="731">
        <v>-1199135.9879225977</v>
      </c>
      <c r="N98" s="731">
        <v>-56482.949419096301</v>
      </c>
      <c r="O98" s="731">
        <v>-187137.8138351778</v>
      </c>
      <c r="P98" s="731">
        <v>-243620.76325427409</v>
      </c>
      <c r="Q98" s="732">
        <v>-1442756.7511768718</v>
      </c>
    </row>
    <row r="99" spans="1:17" s="657" customFormat="1">
      <c r="A99" s="657">
        <v>2007</v>
      </c>
      <c r="B99" s="657" t="s">
        <v>16</v>
      </c>
      <c r="C99" s="663">
        <v>13076792.282497061</v>
      </c>
      <c r="D99" s="664"/>
      <c r="E99" s="663">
        <v>344553.90404277103</v>
      </c>
      <c r="F99" s="663">
        <v>3336378.4751314004</v>
      </c>
      <c r="G99" s="663">
        <v>3680932.3791741715</v>
      </c>
      <c r="H99" s="664"/>
      <c r="I99" s="663">
        <v>16757724.661671232</v>
      </c>
      <c r="K99" s="657">
        <v>2007</v>
      </c>
      <c r="L99" s="657" t="s">
        <v>16</v>
      </c>
      <c r="M99" s="731">
        <v>513917.93670213455</v>
      </c>
      <c r="N99" s="731">
        <v>15976.964530463292</v>
      </c>
      <c r="O99" s="731">
        <v>65126.107834564929</v>
      </c>
      <c r="P99" s="731">
        <v>81103.072365028216</v>
      </c>
      <c r="Q99" s="732">
        <v>595021.00906716287</v>
      </c>
    </row>
    <row r="100" spans="1:17" s="657" customFormat="1">
      <c r="A100" s="657">
        <v>2007</v>
      </c>
      <c r="B100" s="657" t="s">
        <v>17</v>
      </c>
      <c r="C100" s="663">
        <v>48963172.270526379</v>
      </c>
      <c r="D100" s="664"/>
      <c r="E100" s="663">
        <v>1241685.2905731038</v>
      </c>
      <c r="F100" s="663">
        <v>6472777.1073095165</v>
      </c>
      <c r="G100" s="663">
        <v>7714462.3978826199</v>
      </c>
      <c r="H100" s="664"/>
      <c r="I100" s="663">
        <v>56677634.668408997</v>
      </c>
      <c r="K100" s="657">
        <v>2007</v>
      </c>
      <c r="L100" s="657" t="s">
        <v>17</v>
      </c>
      <c r="M100" s="731">
        <v>1924252.6702316867</v>
      </c>
      <c r="N100" s="731">
        <v>57576.946923874828</v>
      </c>
      <c r="O100" s="731">
        <v>126348.60913468176</v>
      </c>
      <c r="P100" s="731">
        <v>183925.5560585566</v>
      </c>
      <c r="Q100" s="732">
        <v>2108178.2262902432</v>
      </c>
    </row>
    <row r="101" spans="1:17" s="657" customFormat="1">
      <c r="A101" s="657">
        <v>2008</v>
      </c>
      <c r="B101" s="657" t="s">
        <v>6</v>
      </c>
      <c r="C101" s="663">
        <v>-33669123.531942576</v>
      </c>
      <c r="D101" s="664"/>
      <c r="E101" s="663">
        <v>-891884.61276703619</v>
      </c>
      <c r="F101" s="663">
        <v>-3574829.7396171377</v>
      </c>
      <c r="G101" s="663">
        <v>-4466714.3523841742</v>
      </c>
      <c r="H101" s="664"/>
      <c r="I101" s="663">
        <v>-38135837.884326749</v>
      </c>
      <c r="K101" s="657">
        <v>2008</v>
      </c>
      <c r="L101" s="657" t="s">
        <v>6</v>
      </c>
      <c r="M101" s="731">
        <v>-1323196.5548053433</v>
      </c>
      <c r="N101" s="731">
        <v>-41356.689494007471</v>
      </c>
      <c r="O101" s="731">
        <v>-69780.67651732653</v>
      </c>
      <c r="P101" s="731">
        <v>-111137.366011334</v>
      </c>
      <c r="Q101" s="732">
        <v>-1434333.9208166774</v>
      </c>
    </row>
    <row r="102" spans="1:17" s="657" customFormat="1">
      <c r="A102" s="657">
        <v>2008</v>
      </c>
      <c r="B102" s="657" t="s">
        <v>7</v>
      </c>
      <c r="C102" s="663">
        <v>22183781.791128498</v>
      </c>
      <c r="D102" s="664"/>
      <c r="E102" s="663">
        <v>632222.14119286789</v>
      </c>
      <c r="F102" s="663">
        <v>2459441.857425008</v>
      </c>
      <c r="G102" s="663">
        <v>3091663.9986178759</v>
      </c>
      <c r="H102" s="664"/>
      <c r="I102" s="663">
        <v>25275445.789746374</v>
      </c>
      <c r="K102" s="657">
        <v>2008</v>
      </c>
      <c r="L102" s="657" t="s">
        <v>7</v>
      </c>
      <c r="M102" s="731">
        <v>871822.62439134996</v>
      </c>
      <c r="N102" s="731">
        <v>29316.140687113286</v>
      </c>
      <c r="O102" s="731">
        <v>48008.305056936151</v>
      </c>
      <c r="P102" s="731">
        <v>77324.445744049444</v>
      </c>
      <c r="Q102" s="732">
        <v>949147.07013539935</v>
      </c>
    </row>
    <row r="103" spans="1:17" s="657" customFormat="1">
      <c r="A103" s="657">
        <v>2008</v>
      </c>
      <c r="B103" s="657" t="s">
        <v>8</v>
      </c>
      <c r="C103" s="663">
        <v>-201124.95678071864</v>
      </c>
      <c r="D103" s="664"/>
      <c r="E103" s="663">
        <v>-180395.34605659757</v>
      </c>
      <c r="F103" s="663">
        <v>1598760.4396914733</v>
      </c>
      <c r="G103" s="663">
        <v>1418365.0936348757</v>
      </c>
      <c r="H103" s="664"/>
      <c r="I103" s="663">
        <v>1217240.1368541571</v>
      </c>
      <c r="K103" s="657">
        <v>2008</v>
      </c>
      <c r="L103" s="657" t="s">
        <v>8</v>
      </c>
      <c r="M103" s="731">
        <v>-7904.2108014822425</v>
      </c>
      <c r="N103" s="731">
        <v>-8364.9321966444295</v>
      </c>
      <c r="O103" s="731">
        <v>31207.803782777555</v>
      </c>
      <c r="P103" s="731">
        <v>22842.871586133126</v>
      </c>
      <c r="Q103" s="732">
        <v>14938.660784650883</v>
      </c>
    </row>
    <row r="104" spans="1:17" s="657" customFormat="1">
      <c r="A104" s="657">
        <v>2008</v>
      </c>
      <c r="B104" s="657" t="s">
        <v>9</v>
      </c>
      <c r="C104" s="663">
        <v>4363494.9536097068</v>
      </c>
      <c r="D104" s="664"/>
      <c r="E104" s="663">
        <v>234730.34221031159</v>
      </c>
      <c r="F104" s="663">
        <v>1585233.7603138646</v>
      </c>
      <c r="G104" s="663">
        <v>1819964.1025241762</v>
      </c>
      <c r="H104" s="664"/>
      <c r="I104" s="663">
        <v>6183459.0561338831</v>
      </c>
      <c r="K104" s="657">
        <v>2008</v>
      </c>
      <c r="L104" s="657" t="s">
        <v>9</v>
      </c>
      <c r="M104" s="731">
        <v>171485.35167686149</v>
      </c>
      <c r="N104" s="731">
        <v>10884.445968292148</v>
      </c>
      <c r="O104" s="731">
        <v>30943.763001326635</v>
      </c>
      <c r="P104" s="731">
        <v>41828.208969618783</v>
      </c>
      <c r="Q104" s="732">
        <v>213313.5606464803</v>
      </c>
    </row>
    <row r="105" spans="1:17" s="657" customFormat="1">
      <c r="A105" s="657">
        <v>2008</v>
      </c>
      <c r="B105" s="657" t="s">
        <v>10</v>
      </c>
      <c r="C105" s="663">
        <v>-1407993.1394915031</v>
      </c>
      <c r="D105" s="664"/>
      <c r="E105" s="663">
        <v>-50865.723912064183</v>
      </c>
      <c r="F105" s="663">
        <v>-799426.59613681096</v>
      </c>
      <c r="G105" s="663">
        <v>-850292.32004887518</v>
      </c>
      <c r="H105" s="664"/>
      <c r="I105" s="663">
        <v>-2258285.4595403783</v>
      </c>
      <c r="K105" s="657">
        <v>2008</v>
      </c>
      <c r="L105" s="657" t="s">
        <v>10</v>
      </c>
      <c r="M105" s="731">
        <v>-55334.130382016076</v>
      </c>
      <c r="N105" s="731">
        <v>-2358.6436178024164</v>
      </c>
      <c r="O105" s="731">
        <v>-15604.807156590548</v>
      </c>
      <c r="P105" s="731">
        <v>-17963.450774392964</v>
      </c>
      <c r="Q105" s="732">
        <v>-73297.58115640904</v>
      </c>
    </row>
    <row r="106" spans="1:17" s="657" customFormat="1">
      <c r="A106" s="657">
        <v>2008</v>
      </c>
      <c r="B106" s="657" t="s">
        <v>11</v>
      </c>
      <c r="C106" s="663">
        <v>-41692445.405897945</v>
      </c>
      <c r="D106" s="664"/>
      <c r="E106" s="663">
        <v>-1544629.778901713</v>
      </c>
      <c r="F106" s="663">
        <v>-11381310.126292113</v>
      </c>
      <c r="G106" s="663">
        <v>-12925939.905193826</v>
      </c>
      <c r="H106" s="664"/>
      <c r="I106" s="663">
        <v>-54618385.311091773</v>
      </c>
      <c r="K106" s="657">
        <v>2008</v>
      </c>
      <c r="L106" s="657" t="s">
        <v>11</v>
      </c>
      <c r="M106" s="731">
        <v>-1638513.1044517893</v>
      </c>
      <c r="N106" s="731">
        <v>-71624.482847672436</v>
      </c>
      <c r="O106" s="731">
        <v>-222163.17366522204</v>
      </c>
      <c r="P106" s="731">
        <v>-293787.65651289449</v>
      </c>
      <c r="Q106" s="732">
        <v>-1932300.7609646837</v>
      </c>
    </row>
    <row r="107" spans="1:17" s="657" customFormat="1">
      <c r="A107" s="657">
        <v>2008</v>
      </c>
      <c r="B107" s="657" t="s">
        <v>12</v>
      </c>
      <c r="C107" s="663">
        <v>-30685255.697466798</v>
      </c>
      <c r="D107" s="664"/>
      <c r="E107" s="663">
        <v>-1124276.6606382336</v>
      </c>
      <c r="F107" s="663">
        <v>-8185361.9333619028</v>
      </c>
      <c r="G107" s="663">
        <v>-9309638.5940001365</v>
      </c>
      <c r="H107" s="664"/>
      <c r="I107" s="663">
        <v>-39994894.291466936</v>
      </c>
      <c r="K107" s="657">
        <v>2008</v>
      </c>
      <c r="L107" s="657" t="s">
        <v>12</v>
      </c>
      <c r="M107" s="731">
        <v>-1205930.5489104453</v>
      </c>
      <c r="N107" s="731">
        <v>-52132.708753794897</v>
      </c>
      <c r="O107" s="731">
        <v>-159778.26493922435</v>
      </c>
      <c r="P107" s="731">
        <v>-211910.97369301924</v>
      </c>
      <c r="Q107" s="732">
        <v>-1417841.5226034645</v>
      </c>
    </row>
    <row r="108" spans="1:17" s="657" customFormat="1">
      <c r="A108" s="657">
        <v>2008</v>
      </c>
      <c r="B108" s="657" t="s">
        <v>13</v>
      </c>
      <c r="C108" s="663">
        <v>-19428915.702233523</v>
      </c>
      <c r="D108" s="664"/>
      <c r="E108" s="663">
        <v>-719233.87839687802</v>
      </c>
      <c r="F108" s="663">
        <v>-5177267.7255329899</v>
      </c>
      <c r="G108" s="663">
        <v>-5896501.603929868</v>
      </c>
      <c r="H108" s="664"/>
      <c r="I108" s="663">
        <v>-25325417.306163393</v>
      </c>
      <c r="K108" s="657">
        <v>2008</v>
      </c>
      <c r="L108" s="657" t="s">
        <v>13</v>
      </c>
      <c r="M108" s="731">
        <v>-763556.38709777745</v>
      </c>
      <c r="N108" s="731">
        <v>-33350.874941263231</v>
      </c>
      <c r="O108" s="731">
        <v>-101060.26600240397</v>
      </c>
      <c r="P108" s="731">
        <v>-134411.14094366721</v>
      </c>
      <c r="Q108" s="732">
        <v>-897967.5280414446</v>
      </c>
    </row>
    <row r="109" spans="1:17" s="657" customFormat="1">
      <c r="A109" s="657">
        <v>2008</v>
      </c>
      <c r="B109" s="657" t="s">
        <v>14</v>
      </c>
      <c r="C109" s="663">
        <v>-4120345.7942631021</v>
      </c>
      <c r="D109" s="664"/>
      <c r="E109" s="663">
        <v>-155839.60529729549</v>
      </c>
      <c r="F109" s="663">
        <v>-1054112.1587917169</v>
      </c>
      <c r="G109" s="663">
        <v>-1209951.7640890125</v>
      </c>
      <c r="H109" s="664"/>
      <c r="I109" s="663">
        <v>-5330297.5583521146</v>
      </c>
      <c r="K109" s="657">
        <v>2008</v>
      </c>
      <c r="L109" s="657" t="s">
        <v>14</v>
      </c>
      <c r="M109" s="731">
        <v>-161929.58971453991</v>
      </c>
      <c r="N109" s="731">
        <v>-7226.2824976355923</v>
      </c>
      <c r="O109" s="731">
        <v>-20576.269339614315</v>
      </c>
      <c r="P109" s="731">
        <v>-27802.551837249906</v>
      </c>
      <c r="Q109" s="732">
        <v>-189732.14155178983</v>
      </c>
    </row>
    <row r="110" spans="1:17" s="657" customFormat="1">
      <c r="A110" s="657">
        <v>2008</v>
      </c>
      <c r="B110" s="657" t="s">
        <v>15</v>
      </c>
      <c r="C110" s="663">
        <v>22498898.701662183</v>
      </c>
      <c r="D110" s="664"/>
      <c r="E110" s="663">
        <v>870282.35737223492</v>
      </c>
      <c r="F110" s="663">
        <v>8735806.9937318638</v>
      </c>
      <c r="G110" s="663">
        <v>9606089.3511040993</v>
      </c>
      <c r="H110" s="664"/>
      <c r="I110" s="663">
        <v>32104988.052766282</v>
      </c>
      <c r="K110" s="657">
        <v>2008</v>
      </c>
      <c r="L110" s="657" t="s">
        <v>15</v>
      </c>
      <c r="M110" s="731">
        <v>884206.71897532383</v>
      </c>
      <c r="N110" s="731">
        <v>40354.992911350535</v>
      </c>
      <c r="O110" s="731">
        <v>170522.95251764599</v>
      </c>
      <c r="P110" s="731">
        <v>210877.94542899652</v>
      </c>
      <c r="Q110" s="732">
        <v>1095084.6644043203</v>
      </c>
    </row>
    <row r="111" spans="1:17" s="657" customFormat="1">
      <c r="A111" s="657">
        <v>2008</v>
      </c>
      <c r="B111" s="657" t="s">
        <v>16</v>
      </c>
      <c r="C111" s="663">
        <v>-9667559.8731568251</v>
      </c>
      <c r="D111" s="664"/>
      <c r="E111" s="663">
        <v>287700.98193319159</v>
      </c>
      <c r="F111" s="663">
        <v>3296557.99764563</v>
      </c>
      <c r="G111" s="663">
        <v>3584258.9795788215</v>
      </c>
      <c r="H111" s="664"/>
      <c r="I111" s="663">
        <v>-6083300.8935780041</v>
      </c>
      <c r="K111" s="657">
        <v>2008</v>
      </c>
      <c r="L111" s="657" t="s">
        <v>16</v>
      </c>
      <c r="M111" s="731">
        <v>-379935.10301506321</v>
      </c>
      <c r="N111" s="731">
        <v>13340.694532242094</v>
      </c>
      <c r="O111" s="731">
        <v>64348.812114042696</v>
      </c>
      <c r="P111" s="731">
        <v>77689.50664628479</v>
      </c>
      <c r="Q111" s="732">
        <v>-302245.59636877844</v>
      </c>
    </row>
    <row r="112" spans="1:17" s="657" customFormat="1">
      <c r="A112" s="657">
        <v>2008</v>
      </c>
      <c r="B112" s="657" t="s">
        <v>17</v>
      </c>
      <c r="C112" s="663">
        <v>31326028.914862022</v>
      </c>
      <c r="D112" s="664"/>
      <c r="E112" s="663">
        <v>749995.3635903158</v>
      </c>
      <c r="F112" s="663">
        <v>3428372.6317544808</v>
      </c>
      <c r="G112" s="663">
        <v>4178367.9953447967</v>
      </c>
      <c r="H112" s="664"/>
      <c r="I112" s="663">
        <v>35504396.910206817</v>
      </c>
      <c r="K112" s="657">
        <v>2008</v>
      </c>
      <c r="L112" s="657" t="s">
        <v>17</v>
      </c>
      <c r="M112" s="731">
        <v>1231112.9363540774</v>
      </c>
      <c r="N112" s="731">
        <v>34777.285009682942</v>
      </c>
      <c r="O112" s="731">
        <v>66921.833771847465</v>
      </c>
      <c r="P112" s="731">
        <v>101699.11878153041</v>
      </c>
      <c r="Q112" s="732">
        <v>1332812.0551356077</v>
      </c>
    </row>
    <row r="113" spans="1:17" s="657" customFormat="1">
      <c r="A113" s="657">
        <v>2009</v>
      </c>
      <c r="B113" s="657" t="s">
        <v>6</v>
      </c>
      <c r="C113" s="663">
        <v>9265050.2608947214</v>
      </c>
      <c r="D113" s="664"/>
      <c r="E113" s="663">
        <v>238924.34746272818</v>
      </c>
      <c r="F113" s="663">
        <v>1441036.7576866644</v>
      </c>
      <c r="G113" s="663">
        <v>1679961.1051493925</v>
      </c>
      <c r="H113" s="664"/>
      <c r="I113" s="663">
        <v>10945011.366044113</v>
      </c>
      <c r="K113" s="657">
        <v>2009</v>
      </c>
      <c r="L113" s="657" t="s">
        <v>6</v>
      </c>
      <c r="M113" s="731">
        <v>364116.47525316256</v>
      </c>
      <c r="N113" s="731">
        <v>11078.921991846706</v>
      </c>
      <c r="O113" s="731">
        <v>28129.037510043687</v>
      </c>
      <c r="P113" s="731">
        <v>39207.959501890393</v>
      </c>
      <c r="Q113" s="732">
        <v>403324.43475505296</v>
      </c>
    </row>
    <row r="114" spans="1:17" s="657" customFormat="1">
      <c r="A114" s="657">
        <v>2009</v>
      </c>
      <c r="B114" s="657" t="s">
        <v>7</v>
      </c>
      <c r="C114" s="663">
        <v>-6117737.6822145162</v>
      </c>
      <c r="D114" s="664"/>
      <c r="E114" s="663">
        <v>-170004.06950533032</v>
      </c>
      <c r="F114" s="663">
        <v>-937867.78802498325</v>
      </c>
      <c r="G114" s="663">
        <v>-1107871.8575303135</v>
      </c>
      <c r="H114" s="664"/>
      <c r="I114" s="663">
        <v>-7225609.5397448298</v>
      </c>
      <c r="K114" s="657">
        <v>2009</v>
      </c>
      <c r="L114" s="657" t="s">
        <v>7</v>
      </c>
      <c r="M114" s="731">
        <v>-240427.09091103051</v>
      </c>
      <c r="N114" s="731">
        <v>-7883.0887029621672</v>
      </c>
      <c r="O114" s="731">
        <v>-18307.179222247672</v>
      </c>
      <c r="P114" s="731">
        <v>-26190.267925209839</v>
      </c>
      <c r="Q114" s="732">
        <v>-266617.35883624037</v>
      </c>
    </row>
    <row r="115" spans="1:17" s="657" customFormat="1">
      <c r="A115" s="657">
        <v>2009</v>
      </c>
      <c r="B115" s="657" t="s">
        <v>8</v>
      </c>
      <c r="C115" s="663">
        <v>10317200.102401569</v>
      </c>
      <c r="D115" s="664"/>
      <c r="E115" s="663">
        <v>219048.52064848505</v>
      </c>
      <c r="F115" s="663">
        <v>15384.78177203692</v>
      </c>
      <c r="G115" s="663">
        <v>234433.30242052197</v>
      </c>
      <c r="H115" s="664"/>
      <c r="I115" s="663">
        <v>10551633.404822091</v>
      </c>
      <c r="K115" s="657">
        <v>2009</v>
      </c>
      <c r="L115" s="657" t="s">
        <v>8</v>
      </c>
      <c r="M115" s="731">
        <v>405465.96402438171</v>
      </c>
      <c r="N115" s="731">
        <v>10157.279902470253</v>
      </c>
      <c r="O115" s="731">
        <v>300.31094019016069</v>
      </c>
      <c r="P115" s="731">
        <v>10457.590842660413</v>
      </c>
      <c r="Q115" s="732">
        <v>415923.55486704211</v>
      </c>
    </row>
    <row r="116" spans="1:17" s="657" customFormat="1">
      <c r="A116" s="657">
        <v>2009</v>
      </c>
      <c r="B116" s="657" t="s">
        <v>9</v>
      </c>
      <c r="C116" s="663">
        <v>12631804.867138173</v>
      </c>
      <c r="D116" s="664"/>
      <c r="E116" s="663">
        <v>578417.25632681092</v>
      </c>
      <c r="F116" s="663">
        <v>5229210.3331833677</v>
      </c>
      <c r="G116" s="663">
        <v>5807627.5895101782</v>
      </c>
      <c r="H116" s="664"/>
      <c r="I116" s="663">
        <v>18439432.45664835</v>
      </c>
      <c r="K116" s="657">
        <v>2009</v>
      </c>
      <c r="L116" s="657" t="s">
        <v>9</v>
      </c>
      <c r="M116" s="731">
        <v>496429.93127853022</v>
      </c>
      <c r="N116" s="731">
        <v>26821.208175874224</v>
      </c>
      <c r="O116" s="731">
        <v>102074.18570373933</v>
      </c>
      <c r="P116" s="731">
        <v>128895.39387961356</v>
      </c>
      <c r="Q116" s="732">
        <v>625325.32515814377</v>
      </c>
    </row>
    <row r="117" spans="1:17" s="657" customFormat="1">
      <c r="A117" s="657">
        <v>2009</v>
      </c>
      <c r="B117" s="657" t="s">
        <v>10</v>
      </c>
      <c r="C117" s="663">
        <v>9200832.9536947682</v>
      </c>
      <c r="D117" s="664"/>
      <c r="E117" s="663">
        <v>324512.58812384517</v>
      </c>
      <c r="F117" s="663">
        <v>1774454.6261181191</v>
      </c>
      <c r="G117" s="663">
        <v>2098967.2142419643</v>
      </c>
      <c r="H117" s="664"/>
      <c r="I117" s="663">
        <v>11299800.167936733</v>
      </c>
      <c r="K117" s="657">
        <v>2009</v>
      </c>
      <c r="L117" s="657" t="s">
        <v>10</v>
      </c>
      <c r="M117" s="731">
        <v>361592.73508020438</v>
      </c>
      <c r="N117" s="731">
        <v>15047.648711302701</v>
      </c>
      <c r="O117" s="731">
        <v>34637.354301825682</v>
      </c>
      <c r="P117" s="731">
        <v>49685.003013128386</v>
      </c>
      <c r="Q117" s="732">
        <v>411277.73809333279</v>
      </c>
    </row>
    <row r="118" spans="1:17" s="657" customFormat="1">
      <c r="A118" s="657">
        <v>2009</v>
      </c>
      <c r="B118" s="657" t="s">
        <v>11</v>
      </c>
      <c r="C118" s="663">
        <v>-43051163.446152277</v>
      </c>
      <c r="D118" s="664"/>
      <c r="E118" s="663">
        <v>-1557745.0256083941</v>
      </c>
      <c r="F118" s="663">
        <v>-12609455.359423557</v>
      </c>
      <c r="G118" s="663">
        <v>-14167200.385031952</v>
      </c>
      <c r="H118" s="664"/>
      <c r="I118" s="663">
        <v>-57218363.831184231</v>
      </c>
      <c r="K118" s="657">
        <v>2009</v>
      </c>
      <c r="L118" s="657" t="s">
        <v>11</v>
      </c>
      <c r="M118" s="731">
        <v>-1691910.7234337847</v>
      </c>
      <c r="N118" s="731">
        <v>-72232.636837461236</v>
      </c>
      <c r="O118" s="731">
        <v>-246136.56861594782</v>
      </c>
      <c r="P118" s="731">
        <v>-318369.20545340906</v>
      </c>
      <c r="Q118" s="732">
        <v>-2010279.9288871938</v>
      </c>
    </row>
    <row r="119" spans="1:17" s="657" customFormat="1">
      <c r="A119" s="657">
        <v>2009</v>
      </c>
      <c r="B119" s="657" t="s">
        <v>12</v>
      </c>
      <c r="C119" s="663">
        <v>17069827.379828658</v>
      </c>
      <c r="D119" s="664"/>
      <c r="E119" s="663">
        <v>609716.64315240399</v>
      </c>
      <c r="F119" s="663">
        <v>4635405.0415961621</v>
      </c>
      <c r="G119" s="663">
        <v>5245121.6847485658</v>
      </c>
      <c r="H119" s="664"/>
      <c r="I119" s="663">
        <v>22314949.064577222</v>
      </c>
      <c r="K119" s="657">
        <v>2009</v>
      </c>
      <c r="L119" s="657" t="s">
        <v>12</v>
      </c>
      <c r="M119" s="731">
        <v>670844.21602726623</v>
      </c>
      <c r="N119" s="731">
        <v>28272.560742976973</v>
      </c>
      <c r="O119" s="731">
        <v>90483.10641195708</v>
      </c>
      <c r="P119" s="731">
        <v>118755.66715493405</v>
      </c>
      <c r="Q119" s="732">
        <v>789599.88318220025</v>
      </c>
    </row>
    <row r="120" spans="1:17" s="657" customFormat="1">
      <c r="A120" s="657">
        <v>2009</v>
      </c>
      <c r="B120" s="657" t="s">
        <v>13</v>
      </c>
      <c r="C120" s="663">
        <v>51553180.572586603</v>
      </c>
      <c r="D120" s="664"/>
      <c r="E120" s="663">
        <v>1868768.3262383041</v>
      </c>
      <c r="F120" s="663">
        <v>14047938.450153541</v>
      </c>
      <c r="G120" s="663">
        <v>15916706.776391845</v>
      </c>
      <c r="H120" s="664"/>
      <c r="I120" s="663">
        <v>67469887.348978445</v>
      </c>
      <c r="K120" s="657">
        <v>2009</v>
      </c>
      <c r="L120" s="657" t="s">
        <v>13</v>
      </c>
      <c r="M120" s="731">
        <v>2026039.9965026537</v>
      </c>
      <c r="N120" s="731">
        <v>86654.787287670173</v>
      </c>
      <c r="O120" s="731">
        <v>274215.75854699709</v>
      </c>
      <c r="P120" s="731">
        <v>360870.54583466728</v>
      </c>
      <c r="Q120" s="732">
        <v>2386910.5423373207</v>
      </c>
    </row>
    <row r="121" spans="1:17" s="657" customFormat="1">
      <c r="A121" s="657">
        <v>2009</v>
      </c>
      <c r="B121" s="657" t="s">
        <v>14</v>
      </c>
      <c r="C121" s="663">
        <v>-3131964.257673373</v>
      </c>
      <c r="D121" s="664"/>
      <c r="E121" s="663">
        <v>-116610.74981947802</v>
      </c>
      <c r="F121" s="663">
        <v>-1138828.0714360182</v>
      </c>
      <c r="G121" s="663">
        <v>-1255438.8212554962</v>
      </c>
      <c r="H121" s="664"/>
      <c r="I121" s="663">
        <v>-4387403.0789288692</v>
      </c>
      <c r="K121" s="657">
        <v>2009</v>
      </c>
      <c r="L121" s="657" t="s">
        <v>14</v>
      </c>
      <c r="M121" s="731">
        <v>-123086.19532656357</v>
      </c>
      <c r="N121" s="731">
        <v>-5407.2404691291958</v>
      </c>
      <c r="O121" s="731">
        <v>-22229.923954431073</v>
      </c>
      <c r="P121" s="731">
        <v>-27637.164423560269</v>
      </c>
      <c r="Q121" s="732">
        <v>-150723.35975012384</v>
      </c>
    </row>
    <row r="122" spans="1:17" s="657" customFormat="1">
      <c r="A122" s="657">
        <v>2009</v>
      </c>
      <c r="B122" s="657" t="s">
        <v>15</v>
      </c>
      <c r="C122" s="663">
        <v>-27364706.562457532</v>
      </c>
      <c r="D122" s="664"/>
      <c r="E122" s="663">
        <v>-1044211.6887163506</v>
      </c>
      <c r="F122" s="663">
        <v>-8096715.2333834227</v>
      </c>
      <c r="G122" s="663">
        <v>-9140926.9220997728</v>
      </c>
      <c r="H122" s="664"/>
      <c r="I122" s="663">
        <v>-36505633.484557301</v>
      </c>
      <c r="K122" s="657">
        <v>2009</v>
      </c>
      <c r="L122" s="657" t="s">
        <v>15</v>
      </c>
      <c r="M122" s="731">
        <v>-1075432.967904581</v>
      </c>
      <c r="N122" s="731">
        <v>-48420.096005777181</v>
      </c>
      <c r="O122" s="731">
        <v>-158047.88135564441</v>
      </c>
      <c r="P122" s="731">
        <v>-206467.9773614216</v>
      </c>
      <c r="Q122" s="732">
        <v>-1281900.9452660026</v>
      </c>
    </row>
    <row r="123" spans="1:17" s="657" customFormat="1">
      <c r="A123" s="657">
        <v>2009</v>
      </c>
      <c r="B123" s="657" t="s">
        <v>16</v>
      </c>
      <c r="C123" s="663">
        <v>16186491.001043282</v>
      </c>
      <c r="D123" s="664"/>
      <c r="E123" s="663">
        <v>639749.6672744127</v>
      </c>
      <c r="F123" s="663">
        <v>7353867.2284368956</v>
      </c>
      <c r="G123" s="663">
        <v>7993616.8957113083</v>
      </c>
      <c r="H123" s="664"/>
      <c r="I123" s="663">
        <v>24180107.896754593</v>
      </c>
      <c r="K123" s="657">
        <v>2009</v>
      </c>
      <c r="L123" s="657" t="s">
        <v>16</v>
      </c>
      <c r="M123" s="731">
        <v>636129.09634100099</v>
      </c>
      <c r="N123" s="731">
        <v>29665.192071514517</v>
      </c>
      <c r="O123" s="731">
        <v>143547.4882990882</v>
      </c>
      <c r="P123" s="731">
        <v>173212.68037060273</v>
      </c>
      <c r="Q123" s="732">
        <v>809341.77671160374</v>
      </c>
    </row>
    <row r="124" spans="1:17" s="657" customFormat="1">
      <c r="A124" s="657">
        <v>2009</v>
      </c>
      <c r="B124" s="657" t="s">
        <v>17</v>
      </c>
      <c r="C124" s="663">
        <v>-20035187.116817061</v>
      </c>
      <c r="D124" s="664"/>
      <c r="E124" s="663">
        <v>-496206.51507600094</v>
      </c>
      <c r="F124" s="663">
        <v>-1431969.9120622275</v>
      </c>
      <c r="G124" s="663">
        <v>-1928176.4271382284</v>
      </c>
      <c r="H124" s="664"/>
      <c r="I124" s="663">
        <v>-21963363.543955289</v>
      </c>
      <c r="K124" s="657">
        <v>2009</v>
      </c>
      <c r="L124" s="657" t="s">
        <v>17</v>
      </c>
      <c r="M124" s="731">
        <v>-787382.8536909105</v>
      </c>
      <c r="N124" s="731">
        <v>-23009.096104074164</v>
      </c>
      <c r="O124" s="731">
        <v>-27952.05268345468</v>
      </c>
      <c r="P124" s="731">
        <v>-50961.148787528844</v>
      </c>
      <c r="Q124" s="732">
        <v>-838344.00247843936</v>
      </c>
    </row>
    <row r="125" spans="1:17" s="657" customFormat="1">
      <c r="A125" s="657">
        <v>2010</v>
      </c>
      <c r="B125" s="657" t="s">
        <v>6</v>
      </c>
      <c r="C125" s="663">
        <v>-109936793.53508551</v>
      </c>
      <c r="D125" s="664"/>
      <c r="E125" s="663">
        <v>-2808244.5742084696</v>
      </c>
      <c r="F125" s="663">
        <v>-17526494.65265622</v>
      </c>
      <c r="G125" s="663">
        <v>-20334739.226864688</v>
      </c>
      <c r="H125" s="664"/>
      <c r="I125" s="663">
        <v>-130271532.76195019</v>
      </c>
      <c r="K125" s="657">
        <v>2010</v>
      </c>
      <c r="L125" s="657" t="s">
        <v>6</v>
      </c>
      <c r="M125" s="731">
        <v>-4320515.9859288605</v>
      </c>
      <c r="N125" s="731">
        <v>-130218.30090604674</v>
      </c>
      <c r="O125" s="731">
        <v>-342117.17561984941</v>
      </c>
      <c r="P125" s="731">
        <v>-472335.47652589617</v>
      </c>
      <c r="Q125" s="732">
        <v>-4792851.4624547558</v>
      </c>
    </row>
    <row r="126" spans="1:17" s="657" customFormat="1">
      <c r="A126" s="657">
        <v>2010</v>
      </c>
      <c r="B126" s="657" t="s">
        <v>7</v>
      </c>
      <c r="C126" s="663">
        <v>-116682595.24922837</v>
      </c>
      <c r="D126" s="664"/>
      <c r="E126" s="663">
        <v>-3223625.8642576337</v>
      </c>
      <c r="F126" s="663">
        <v>-12790770.365103252</v>
      </c>
      <c r="G126" s="663">
        <v>-16014396.229360886</v>
      </c>
      <c r="H126" s="664"/>
      <c r="I126" s="663">
        <v>-132696991.47858927</v>
      </c>
      <c r="K126" s="657">
        <v>2010</v>
      </c>
      <c r="L126" s="657" t="s">
        <v>7</v>
      </c>
      <c r="M126" s="731">
        <v>-4585625.9932946749</v>
      </c>
      <c r="N126" s="731">
        <v>-149479.53132562648</v>
      </c>
      <c r="O126" s="731">
        <v>-249675.83752681548</v>
      </c>
      <c r="P126" s="731">
        <v>-399155.36885244196</v>
      </c>
      <c r="Q126" s="732">
        <v>-4984781.362147117</v>
      </c>
    </row>
    <row r="127" spans="1:17" s="657" customFormat="1">
      <c r="A127" s="657">
        <v>2010</v>
      </c>
      <c r="B127" s="657" t="s">
        <v>8</v>
      </c>
      <c r="C127" s="663">
        <v>-29076993.763120454</v>
      </c>
      <c r="D127" s="664"/>
      <c r="E127" s="663">
        <v>-980847.17925232637</v>
      </c>
      <c r="F127" s="663">
        <v>2118642.0446722135</v>
      </c>
      <c r="G127" s="663">
        <v>1137794.865419887</v>
      </c>
      <c r="H127" s="664"/>
      <c r="I127" s="663">
        <v>-27939198.897700567</v>
      </c>
      <c r="K127" s="657">
        <v>2010</v>
      </c>
      <c r="L127" s="657" t="s">
        <v>8</v>
      </c>
      <c r="M127" s="731">
        <v>-1142725.8548906338</v>
      </c>
      <c r="N127" s="731">
        <v>-45481.883701930376</v>
      </c>
      <c r="O127" s="731">
        <v>41355.892712001609</v>
      </c>
      <c r="P127" s="731">
        <v>-4125.9909899287668</v>
      </c>
      <c r="Q127" s="732">
        <v>-1146851.8458805624</v>
      </c>
    </row>
    <row r="128" spans="1:17" s="657" customFormat="1">
      <c r="A128" s="657">
        <v>2010</v>
      </c>
      <c r="B128" s="657" t="s">
        <v>9</v>
      </c>
      <c r="C128" s="663">
        <v>14566373.397459364</v>
      </c>
      <c r="D128" s="664"/>
      <c r="E128" s="663">
        <v>247841.12005735625</v>
      </c>
      <c r="F128" s="663">
        <v>3193723.9984995178</v>
      </c>
      <c r="G128" s="663">
        <v>3441565.1185568739</v>
      </c>
      <c r="H128" s="664"/>
      <c r="I128" s="663">
        <v>18007938.516016237</v>
      </c>
      <c r="K128" s="657">
        <v>2010</v>
      </c>
      <c r="L128" s="657" t="s">
        <v>9</v>
      </c>
      <c r="M128" s="731">
        <v>572458.47452015302</v>
      </c>
      <c r="N128" s="731">
        <v>11492.39273705961</v>
      </c>
      <c r="O128" s="731">
        <v>62341.492450710582</v>
      </c>
      <c r="P128" s="731">
        <v>73833.885187770196</v>
      </c>
      <c r="Q128" s="732">
        <v>646292.35970792326</v>
      </c>
    </row>
    <row r="129" spans="1:17" s="657" customFormat="1">
      <c r="A129" s="657">
        <v>2010</v>
      </c>
      <c r="B129" s="657" t="s">
        <v>10</v>
      </c>
      <c r="C129" s="663">
        <v>-6452839.5154762724</v>
      </c>
      <c r="D129" s="664"/>
      <c r="E129" s="663">
        <v>-226354.20212402707</v>
      </c>
      <c r="F129" s="663">
        <v>-3197658.4083967055</v>
      </c>
      <c r="G129" s="663">
        <v>-3424012.6105207326</v>
      </c>
      <c r="H129" s="664"/>
      <c r="I129" s="663">
        <v>-9876852.125997005</v>
      </c>
      <c r="K129" s="657">
        <v>2010</v>
      </c>
      <c r="L129" s="657" t="s">
        <v>10</v>
      </c>
      <c r="M129" s="731">
        <v>-253596.59295821752</v>
      </c>
      <c r="N129" s="731">
        <v>-10496.044352491135</v>
      </c>
      <c r="O129" s="731">
        <v>-62418.29213190369</v>
      </c>
      <c r="P129" s="731">
        <v>-72914.336484394822</v>
      </c>
      <c r="Q129" s="732">
        <v>-326510.92944261234</v>
      </c>
    </row>
    <row r="130" spans="1:17" s="657" customFormat="1">
      <c r="A130" s="657">
        <v>2010</v>
      </c>
      <c r="B130" s="657" t="s">
        <v>11</v>
      </c>
      <c r="C130" s="663">
        <v>-27865896.632217888</v>
      </c>
      <c r="D130" s="664"/>
      <c r="E130" s="663">
        <v>-1001698.4014519814</v>
      </c>
      <c r="F130" s="663">
        <v>-7730109.2225347413</v>
      </c>
      <c r="G130" s="663">
        <v>-8731807.6239867229</v>
      </c>
      <c r="H130" s="664"/>
      <c r="I130" s="663">
        <v>-36597704.256204613</v>
      </c>
      <c r="K130" s="657">
        <v>2010</v>
      </c>
      <c r="L130" s="657" t="s">
        <v>11</v>
      </c>
      <c r="M130" s="731">
        <v>-1095129.737646163</v>
      </c>
      <c r="N130" s="731">
        <v>-46448.754875328377</v>
      </c>
      <c r="O130" s="731">
        <v>-150891.73202387814</v>
      </c>
      <c r="P130" s="731">
        <v>-197340.48689920653</v>
      </c>
      <c r="Q130" s="732">
        <v>-1292470.2245453694</v>
      </c>
    </row>
    <row r="131" spans="1:17" s="657" customFormat="1">
      <c r="A131" s="657">
        <v>2010</v>
      </c>
      <c r="B131" s="657" t="s">
        <v>12</v>
      </c>
      <c r="C131" s="663">
        <v>-32392527.948234241</v>
      </c>
      <c r="D131" s="664"/>
      <c r="E131" s="663">
        <v>-1144787.296963949</v>
      </c>
      <c r="F131" s="663">
        <v>-8785031.2607400399</v>
      </c>
      <c r="G131" s="663">
        <v>-9929818.5577039886</v>
      </c>
      <c r="H131" s="664"/>
      <c r="I131" s="663">
        <v>-42322346.505938232</v>
      </c>
      <c r="K131" s="657">
        <v>2010</v>
      </c>
      <c r="L131" s="657" t="s">
        <v>12</v>
      </c>
      <c r="M131" s="731">
        <v>-1273026.3483656058</v>
      </c>
      <c r="N131" s="731">
        <v>-53083.786960218313</v>
      </c>
      <c r="O131" s="731">
        <v>-171483.81020964557</v>
      </c>
      <c r="P131" s="731">
        <v>-224567.59716986388</v>
      </c>
      <c r="Q131" s="732">
        <v>-1497593.9455354698</v>
      </c>
    </row>
    <row r="132" spans="1:17" s="657" customFormat="1">
      <c r="A132" s="657">
        <v>2010</v>
      </c>
      <c r="B132" s="657" t="s">
        <v>13</v>
      </c>
      <c r="C132" s="663">
        <v>-25382894.011469692</v>
      </c>
      <c r="D132" s="664"/>
      <c r="E132" s="663">
        <v>-907719.38224844146</v>
      </c>
      <c r="F132" s="663">
        <v>-6883673.9695100645</v>
      </c>
      <c r="G132" s="663">
        <v>-7791393.3517585061</v>
      </c>
      <c r="H132" s="664"/>
      <c r="I132" s="663">
        <v>-33174287.363228198</v>
      </c>
      <c r="K132" s="657">
        <v>2010</v>
      </c>
      <c r="L132" s="657" t="s">
        <v>13</v>
      </c>
      <c r="M132" s="731">
        <v>-997547.73465075891</v>
      </c>
      <c r="N132" s="731">
        <v>-42090.94775486023</v>
      </c>
      <c r="O132" s="731">
        <v>-134369.31588483645</v>
      </c>
      <c r="P132" s="731">
        <v>-176460.2636396967</v>
      </c>
      <c r="Q132" s="732">
        <v>-1174007.9982904557</v>
      </c>
    </row>
    <row r="133" spans="1:17" s="657" customFormat="1">
      <c r="A133" s="657">
        <v>2010</v>
      </c>
      <c r="B133" s="657" t="s">
        <v>14</v>
      </c>
      <c r="C133" s="663">
        <v>-39015114.453431986</v>
      </c>
      <c r="D133" s="664"/>
      <c r="E133" s="663">
        <v>-1432661.92803447</v>
      </c>
      <c r="F133" s="663">
        <v>-11524810.677451283</v>
      </c>
      <c r="G133" s="663">
        <v>-12957472.605485752</v>
      </c>
      <c r="H133" s="664"/>
      <c r="I133" s="663">
        <v>-51972587.058917738</v>
      </c>
      <c r="K133" s="657">
        <v>2010</v>
      </c>
      <c r="L133" s="657" t="s">
        <v>14</v>
      </c>
      <c r="M133" s="731">
        <v>-1533293.9980198771</v>
      </c>
      <c r="N133" s="731">
        <v>-66432.53360295837</v>
      </c>
      <c r="O133" s="731">
        <v>-224964.30442384904</v>
      </c>
      <c r="P133" s="731">
        <v>-291396.83802680741</v>
      </c>
      <c r="Q133" s="732">
        <v>-1824690.8360466845</v>
      </c>
    </row>
    <row r="134" spans="1:17" s="657" customFormat="1">
      <c r="A134" s="657">
        <v>2010</v>
      </c>
      <c r="B134" s="657" t="s">
        <v>15</v>
      </c>
      <c r="C134" s="663">
        <v>-10617162.203086423</v>
      </c>
      <c r="D134" s="664"/>
      <c r="E134" s="663">
        <v>-399632.71127251437</v>
      </c>
      <c r="F134" s="663">
        <v>-2672446.9368872656</v>
      </c>
      <c r="G134" s="663">
        <v>-3072079.6481597801</v>
      </c>
      <c r="H134" s="664"/>
      <c r="I134" s="663">
        <v>-13689241.851246202</v>
      </c>
      <c r="K134" s="657">
        <v>2010</v>
      </c>
      <c r="L134" s="657" t="s">
        <v>15</v>
      </c>
      <c r="M134" s="731">
        <v>-417254.47458129644</v>
      </c>
      <c r="N134" s="731">
        <v>-18530.96882170649</v>
      </c>
      <c r="O134" s="731">
        <v>-52166.164208039423</v>
      </c>
      <c r="P134" s="731">
        <v>-70697.133029745921</v>
      </c>
      <c r="Q134" s="732">
        <v>-487951.60761104233</v>
      </c>
    </row>
    <row r="135" spans="1:17" s="657" customFormat="1">
      <c r="A135" s="657">
        <v>2010</v>
      </c>
      <c r="B135" s="657" t="s">
        <v>16</v>
      </c>
      <c r="C135" s="663">
        <v>5967884.0219390038</v>
      </c>
      <c r="D135" s="664"/>
      <c r="E135" s="663">
        <v>-31041.588322612046</v>
      </c>
      <c r="F135" s="663">
        <v>-1942961.7386909139</v>
      </c>
      <c r="G135" s="663">
        <v>-1974003.3270135259</v>
      </c>
      <c r="H135" s="664"/>
      <c r="I135" s="663">
        <v>3993880.6949254777</v>
      </c>
      <c r="K135" s="657">
        <v>2010</v>
      </c>
      <c r="L135" s="657" t="s">
        <v>16</v>
      </c>
      <c r="M135" s="731">
        <v>234537.84206220286</v>
      </c>
      <c r="N135" s="731">
        <v>-1439.3984505195206</v>
      </c>
      <c r="O135" s="731">
        <v>-37926.613139246634</v>
      </c>
      <c r="P135" s="731">
        <v>-39366.011589766153</v>
      </c>
      <c r="Q135" s="732">
        <v>195171.83047243673</v>
      </c>
    </row>
    <row r="136" spans="1:17" s="657" customFormat="1">
      <c r="A136" s="657">
        <v>2010</v>
      </c>
      <c r="B136" s="657" t="s">
        <v>17</v>
      </c>
      <c r="C136" s="663">
        <v>-85734673.869832337</v>
      </c>
      <c r="D136" s="664"/>
      <c r="E136" s="663">
        <v>-1993694.6217417689</v>
      </c>
      <c r="F136" s="663">
        <v>-11544766.202670362</v>
      </c>
      <c r="G136" s="663">
        <v>-13538460.82441213</v>
      </c>
      <c r="H136" s="664"/>
      <c r="I136" s="663">
        <v>-99273134.694244474</v>
      </c>
      <c r="K136" s="657">
        <v>2010</v>
      </c>
      <c r="L136" s="657" t="s">
        <v>17</v>
      </c>
      <c r="M136" s="731">
        <v>-3369372.6830844111</v>
      </c>
      <c r="N136" s="731">
        <v>-92447.619610165828</v>
      </c>
      <c r="O136" s="731">
        <v>-225353.83627612545</v>
      </c>
      <c r="P136" s="731">
        <v>-317801.45588629128</v>
      </c>
      <c r="Q136" s="732">
        <v>-3687174.1389707024</v>
      </c>
    </row>
    <row r="137" spans="1:17" s="657" customFormat="1">
      <c r="A137" s="657">
        <v>2011</v>
      </c>
      <c r="B137" s="657" t="s">
        <v>6</v>
      </c>
      <c r="C137" s="663">
        <v>-44327802.773254625</v>
      </c>
      <c r="D137" s="664"/>
      <c r="E137" s="663">
        <v>-1116784.4629898025</v>
      </c>
      <c r="F137" s="663">
        <v>-5066364.6235047933</v>
      </c>
      <c r="G137" s="663">
        <v>-6183149.0864945957</v>
      </c>
      <c r="H137" s="664"/>
      <c r="I137" s="663">
        <v>-50510951.85974922</v>
      </c>
      <c r="K137" s="657">
        <v>2011</v>
      </c>
      <c r="L137" s="657" t="s">
        <v>6</v>
      </c>
      <c r="M137" s="731">
        <v>-1742082.6489889068</v>
      </c>
      <c r="N137" s="731">
        <v>-51785.295548837144</v>
      </c>
      <c r="O137" s="731">
        <v>-98895.437450813566</v>
      </c>
      <c r="P137" s="731">
        <v>-150680.7329996507</v>
      </c>
      <c r="Q137" s="732">
        <v>-1892763.3819885575</v>
      </c>
    </row>
    <row r="138" spans="1:17" s="657" customFormat="1">
      <c r="A138" s="657">
        <v>2011</v>
      </c>
      <c r="B138" s="657" t="s">
        <v>7</v>
      </c>
      <c r="C138" s="663">
        <v>-22252031.522463236</v>
      </c>
      <c r="D138" s="664"/>
      <c r="E138" s="663">
        <v>-605666.5112276423</v>
      </c>
      <c r="F138" s="663">
        <v>-3167419.2742668246</v>
      </c>
      <c r="G138" s="663">
        <v>-3773085.7854944668</v>
      </c>
      <c r="H138" s="664"/>
      <c r="I138" s="663">
        <v>-26025117.307957701</v>
      </c>
      <c r="K138" s="657">
        <v>2011</v>
      </c>
      <c r="L138" s="657" t="s">
        <v>7</v>
      </c>
      <c r="M138" s="731">
        <v>-874504.83883280517</v>
      </c>
      <c r="N138" s="731">
        <v>-28084.756125625776</v>
      </c>
      <c r="O138" s="731">
        <v>-61828.024233688411</v>
      </c>
      <c r="P138" s="731">
        <v>-89912.780359314187</v>
      </c>
      <c r="Q138" s="732">
        <v>-964417.61919211934</v>
      </c>
    </row>
    <row r="139" spans="1:17" s="657" customFormat="1">
      <c r="A139" s="657">
        <v>2011</v>
      </c>
      <c r="B139" s="657" t="s">
        <v>8</v>
      </c>
      <c r="C139" s="663">
        <v>11175386.504119804</v>
      </c>
      <c r="D139" s="664"/>
      <c r="E139" s="663">
        <v>435948.37767914264</v>
      </c>
      <c r="F139" s="663">
        <v>-389356.57264041761</v>
      </c>
      <c r="G139" s="663">
        <v>46591.805038725026</v>
      </c>
      <c r="H139" s="664"/>
      <c r="I139" s="663">
        <v>11221978.30915853</v>
      </c>
      <c r="K139" s="657">
        <v>2011</v>
      </c>
      <c r="L139" s="657" t="s">
        <v>8</v>
      </c>
      <c r="M139" s="731">
        <v>439192.68961190834</v>
      </c>
      <c r="N139" s="731">
        <v>20214.926272981844</v>
      </c>
      <c r="O139" s="731">
        <v>-7600.2402979409517</v>
      </c>
      <c r="P139" s="731">
        <v>12614.685975040891</v>
      </c>
      <c r="Q139" s="732">
        <v>451807.37558694923</v>
      </c>
    </row>
    <row r="140" spans="1:17" s="657" customFormat="1">
      <c r="A140" s="657">
        <v>2011</v>
      </c>
      <c r="B140" s="657" t="s">
        <v>9</v>
      </c>
      <c r="C140" s="663">
        <v>-24746114.459983636</v>
      </c>
      <c r="D140" s="664"/>
      <c r="E140" s="663">
        <v>-1247863.817925903</v>
      </c>
      <c r="F140" s="663">
        <v>-12780324.205276346</v>
      </c>
      <c r="G140" s="663">
        <v>-14028188.023202248</v>
      </c>
      <c r="H140" s="664"/>
      <c r="I140" s="663">
        <v>-38774302.483185887</v>
      </c>
      <c r="K140" s="657">
        <v>2011</v>
      </c>
      <c r="L140" s="657" t="s">
        <v>9</v>
      </c>
      <c r="M140" s="731">
        <v>-972522.29827735689</v>
      </c>
      <c r="N140" s="731">
        <v>-57863.445237224121</v>
      </c>
      <c r="O140" s="731">
        <v>-249471.92848699426</v>
      </c>
      <c r="P140" s="731">
        <v>-307335.3737242184</v>
      </c>
      <c r="Q140" s="732">
        <v>-1279857.6720015754</v>
      </c>
    </row>
    <row r="141" spans="1:17" s="657" customFormat="1">
      <c r="A141" s="657">
        <v>2011</v>
      </c>
      <c r="B141" s="657" t="s">
        <v>10</v>
      </c>
      <c r="C141" s="663">
        <v>14243396.930516506</v>
      </c>
      <c r="D141" s="664"/>
      <c r="E141" s="663">
        <v>490998.49408023141</v>
      </c>
      <c r="F141" s="663">
        <v>5394060.225322105</v>
      </c>
      <c r="G141" s="663">
        <v>5885058.7194023365</v>
      </c>
      <c r="H141" s="664"/>
      <c r="I141" s="663">
        <v>20128455.649918843</v>
      </c>
      <c r="K141" s="657">
        <v>2011</v>
      </c>
      <c r="L141" s="657" t="s">
        <v>10</v>
      </c>
      <c r="M141" s="731">
        <v>559765.49936929869</v>
      </c>
      <c r="N141" s="731">
        <v>22767.600170500333</v>
      </c>
      <c r="O141" s="731">
        <v>105292.05559828748</v>
      </c>
      <c r="P141" s="731">
        <v>128059.65576878781</v>
      </c>
      <c r="Q141" s="732">
        <v>687825.15513808653</v>
      </c>
    </row>
    <row r="142" spans="1:17" s="657" customFormat="1">
      <c r="A142" s="657">
        <v>2011</v>
      </c>
      <c r="B142" s="657" t="s">
        <v>11</v>
      </c>
      <c r="C142" s="663">
        <v>-66117259.335965402</v>
      </c>
      <c r="D142" s="664"/>
      <c r="E142" s="663">
        <v>-2344177.3967622262</v>
      </c>
      <c r="F142" s="663">
        <v>-18394360.215834241</v>
      </c>
      <c r="G142" s="663">
        <v>-20738537.612596467</v>
      </c>
      <c r="H142" s="664"/>
      <c r="I142" s="663">
        <v>-86855796.948561877</v>
      </c>
      <c r="K142" s="657">
        <v>2011</v>
      </c>
      <c r="L142" s="657" t="s">
        <v>11</v>
      </c>
      <c r="M142" s="731">
        <v>-2598408.2919034404</v>
      </c>
      <c r="N142" s="731">
        <v>-108699.50588786443</v>
      </c>
      <c r="O142" s="731">
        <v>-359057.91141308437</v>
      </c>
      <c r="P142" s="731">
        <v>-467757.41730094881</v>
      </c>
      <c r="Q142" s="732">
        <v>-3066165.7092043892</v>
      </c>
    </row>
    <row r="143" spans="1:17" s="657" customFormat="1">
      <c r="A143" s="657">
        <v>2011</v>
      </c>
      <c r="B143" s="657" t="s">
        <v>12</v>
      </c>
      <c r="C143" s="663">
        <v>-13743278.312005714</v>
      </c>
      <c r="D143" s="664"/>
      <c r="E143" s="663">
        <v>-481356.3519121338</v>
      </c>
      <c r="F143" s="663">
        <v>-3736080.0098583405</v>
      </c>
      <c r="G143" s="663">
        <v>-4217436.3617704744</v>
      </c>
      <c r="H143" s="664"/>
      <c r="I143" s="663">
        <v>-17960714.673776187</v>
      </c>
      <c r="K143" s="657">
        <v>2011</v>
      </c>
      <c r="L143" s="657" t="s">
        <v>12</v>
      </c>
      <c r="M143" s="731">
        <v>-540110.83766182454</v>
      </c>
      <c r="N143" s="731">
        <v>-22320.494038165645</v>
      </c>
      <c r="O143" s="731">
        <v>-72928.281792434806</v>
      </c>
      <c r="P143" s="731">
        <v>-95248.775830600454</v>
      </c>
      <c r="Q143" s="732">
        <v>-635359.61349242507</v>
      </c>
    </row>
    <row r="144" spans="1:17" s="657" customFormat="1">
      <c r="A144" s="657">
        <v>2011</v>
      </c>
      <c r="B144" s="657" t="s">
        <v>13</v>
      </c>
      <c r="C144" s="663">
        <v>-68659993.323247507</v>
      </c>
      <c r="D144" s="664"/>
      <c r="E144" s="663">
        <v>-2441000.2230795561</v>
      </c>
      <c r="F144" s="663">
        <v>-18646660.350200459</v>
      </c>
      <c r="G144" s="663">
        <v>-21087660.573280014</v>
      </c>
      <c r="H144" s="664"/>
      <c r="I144" s="663">
        <v>-89747653.896527529</v>
      </c>
      <c r="K144" s="657">
        <v>2011</v>
      </c>
      <c r="L144" s="657" t="s">
        <v>13</v>
      </c>
      <c r="M144" s="731">
        <v>-2698337.7376036271</v>
      </c>
      <c r="N144" s="731">
        <v>-113189.18034419902</v>
      </c>
      <c r="O144" s="731">
        <v>-363982.81003591296</v>
      </c>
      <c r="P144" s="731">
        <v>-477171.99038011197</v>
      </c>
      <c r="Q144" s="732">
        <v>-3175509.7279837388</v>
      </c>
    </row>
    <row r="145" spans="1:18" s="657" customFormat="1">
      <c r="A145" s="657">
        <v>2011</v>
      </c>
      <c r="B145" s="657" t="s">
        <v>14</v>
      </c>
      <c r="C145" s="663">
        <v>38807220.134221144</v>
      </c>
      <c r="D145" s="664"/>
      <c r="E145" s="663">
        <v>1420732.0395966743</v>
      </c>
      <c r="F145" s="663">
        <v>11526669.584796583</v>
      </c>
      <c r="G145" s="663">
        <v>12947401.624393258</v>
      </c>
      <c r="H145" s="664"/>
      <c r="I145" s="663">
        <v>51754621.758614406</v>
      </c>
      <c r="K145" s="657">
        <v>2011</v>
      </c>
      <c r="L145" s="657" t="s">
        <v>14</v>
      </c>
      <c r="M145" s="731">
        <v>1525123.751274891</v>
      </c>
      <c r="N145" s="731">
        <v>65879.344676097782</v>
      </c>
      <c r="O145" s="731">
        <v>225000.59029522928</v>
      </c>
      <c r="P145" s="731">
        <v>290879.93497132708</v>
      </c>
      <c r="Q145" s="732">
        <v>1816003.6862462182</v>
      </c>
    </row>
    <row r="146" spans="1:18" s="657" customFormat="1">
      <c r="A146" s="657">
        <v>2011</v>
      </c>
      <c r="B146" s="657" t="s">
        <v>15</v>
      </c>
      <c r="C146" s="663">
        <v>37701943.175089784</v>
      </c>
      <c r="D146" s="664"/>
      <c r="E146" s="663">
        <v>1413155.295035236</v>
      </c>
      <c r="F146" s="663">
        <v>14838780.190994082</v>
      </c>
      <c r="G146" s="663">
        <v>16251935.486029318</v>
      </c>
      <c r="H146" s="664"/>
      <c r="I146" s="663">
        <v>53953878.661119103</v>
      </c>
      <c r="K146" s="670">
        <v>2011</v>
      </c>
      <c r="L146" s="670" t="s">
        <v>15</v>
      </c>
      <c r="M146" s="733">
        <v>1613556.4534245401</v>
      </c>
      <c r="N146" s="733">
        <v>71360.00401252367</v>
      </c>
      <c r="O146" s="733">
        <v>315432.10537841468</v>
      </c>
      <c r="P146" s="733">
        <v>386792.10939093836</v>
      </c>
      <c r="Q146" s="734">
        <v>2000348.5628154785</v>
      </c>
      <c r="R146" s="665"/>
    </row>
    <row r="147" spans="1:18" s="657" customFormat="1">
      <c r="A147" s="657">
        <v>2011</v>
      </c>
      <c r="B147" s="657" t="s">
        <v>16</v>
      </c>
      <c r="C147" s="663">
        <v>6742632.9221531432</v>
      </c>
      <c r="D147" s="664"/>
      <c r="E147" s="663">
        <v>154939.36889891548</v>
      </c>
      <c r="F147" s="663">
        <v>309247.53341330466</v>
      </c>
      <c r="G147" s="663">
        <v>464186.90231222013</v>
      </c>
      <c r="H147" s="664"/>
      <c r="I147" s="663">
        <v>7206819.8244653633</v>
      </c>
      <c r="K147" s="670">
        <v>2011</v>
      </c>
      <c r="L147" s="670" t="s">
        <v>16</v>
      </c>
      <c r="M147" s="733">
        <v>288569.1810124336</v>
      </c>
      <c r="N147" s="733">
        <v>7823.9624655327125</v>
      </c>
      <c r="O147" s="733">
        <v>6573.7614070759728</v>
      </c>
      <c r="P147" s="733">
        <v>14397.723872608685</v>
      </c>
      <c r="Q147" s="734">
        <v>302966.90488504228</v>
      </c>
      <c r="R147" s="665"/>
    </row>
    <row r="148" spans="1:18" s="657" customFormat="1">
      <c r="A148" s="657">
        <v>2011</v>
      </c>
      <c r="B148" s="657" t="s">
        <v>17</v>
      </c>
      <c r="C148" s="663">
        <v>48878880.003584556</v>
      </c>
      <c r="D148" s="664"/>
      <c r="E148" s="663">
        <v>1100495.9816658387</v>
      </c>
      <c r="F148" s="663">
        <v>6379538.9692725781</v>
      </c>
      <c r="G148" s="663">
        <v>7480034.9509384166</v>
      </c>
      <c r="H148" s="664"/>
      <c r="I148" s="663">
        <v>56358914.954522975</v>
      </c>
      <c r="K148" s="670">
        <v>2011</v>
      </c>
      <c r="L148" s="670" t="s">
        <v>17</v>
      </c>
      <c r="M148" s="733">
        <v>2091903.6427294109</v>
      </c>
      <c r="N148" s="733">
        <v>55571.668551461145</v>
      </c>
      <c r="O148" s="733">
        <v>135611.64614073859</v>
      </c>
      <c r="P148" s="733">
        <v>191183.31469219975</v>
      </c>
      <c r="Q148" s="734">
        <v>2283086.9574216106</v>
      </c>
      <c r="R148" s="665"/>
    </row>
    <row r="149" spans="1:18" s="657" customFormat="1">
      <c r="A149" s="657">
        <v>2012</v>
      </c>
      <c r="B149" s="657" t="s">
        <v>6</v>
      </c>
      <c r="C149" s="663">
        <v>83336190.749893948</v>
      </c>
      <c r="D149" s="664"/>
      <c r="E149" s="663">
        <v>2098934.0648661554</v>
      </c>
      <c r="F149" s="663">
        <v>12409206.370907087</v>
      </c>
      <c r="G149" s="663">
        <v>14508140.435773242</v>
      </c>
      <c r="H149" s="664"/>
      <c r="I149" s="663">
        <v>97844331.185667187</v>
      </c>
      <c r="K149" s="670">
        <v>2012</v>
      </c>
      <c r="L149" s="670" t="s">
        <v>6</v>
      </c>
      <c r="M149" s="733">
        <v>3566597.2908567362</v>
      </c>
      <c r="N149" s="733">
        <v>105989.72654816171</v>
      </c>
      <c r="O149" s="733">
        <v>263785.9744041558</v>
      </c>
      <c r="P149" s="733">
        <v>369775.70095231751</v>
      </c>
      <c r="Q149" s="734">
        <v>3936372.9918090538</v>
      </c>
    </row>
    <row r="150" spans="1:18" s="657" customFormat="1">
      <c r="A150" s="657">
        <v>2012</v>
      </c>
      <c r="B150" s="657" t="s">
        <v>7</v>
      </c>
      <c r="C150" s="663">
        <v>60282001.523263209</v>
      </c>
      <c r="D150" s="664"/>
      <c r="E150" s="663">
        <v>1639358.417014403</v>
      </c>
      <c r="F150" s="663">
        <v>6261663.8984825406</v>
      </c>
      <c r="G150" s="663">
        <v>7901022.3154969439</v>
      </c>
      <c r="H150" s="664"/>
      <c r="I150" s="663">
        <v>68183023.838760152</v>
      </c>
      <c r="K150" s="670">
        <v>2012</v>
      </c>
      <c r="L150" s="670" t="s">
        <v>7</v>
      </c>
      <c r="M150" s="733">
        <v>2579931.0165921617</v>
      </c>
      <c r="N150" s="733">
        <v>82782.567228887128</v>
      </c>
      <c r="O150" s="733">
        <v>133105.94275593493</v>
      </c>
      <c r="P150" s="733">
        <v>215888.50998482207</v>
      </c>
      <c r="Q150" s="734">
        <v>2795819.5265769837</v>
      </c>
    </row>
    <row r="151" spans="1:18" s="657" customFormat="1">
      <c r="A151" s="657">
        <v>2012</v>
      </c>
      <c r="B151" s="657" t="s">
        <v>8</v>
      </c>
      <c r="C151" s="663">
        <v>23578187.033606887</v>
      </c>
      <c r="D151" s="664"/>
      <c r="E151" s="663">
        <v>1101150.0594131458</v>
      </c>
      <c r="F151" s="663">
        <v>-4453432.4048994966</v>
      </c>
      <c r="G151" s="663">
        <v>-3352282.3454863508</v>
      </c>
      <c r="H151" s="664"/>
      <c r="I151" s="663">
        <v>20225904.688120537</v>
      </c>
      <c r="K151" s="670">
        <v>2012</v>
      </c>
      <c r="L151" s="670" t="s">
        <v>8</v>
      </c>
      <c r="M151" s="733">
        <v>1009092.1752081974</v>
      </c>
      <c r="N151" s="733">
        <v>55604.697469681465</v>
      </c>
      <c r="O151" s="733">
        <v>-94667.859592021967</v>
      </c>
      <c r="P151" s="733">
        <v>-39063.162122340502</v>
      </c>
      <c r="Q151" s="734">
        <v>970029.01308585703</v>
      </c>
    </row>
    <row r="152" spans="1:18" s="657" customFormat="1">
      <c r="A152" s="657">
        <v>2012</v>
      </c>
      <c r="B152" s="657" t="s">
        <v>9</v>
      </c>
      <c r="C152" s="663">
        <v>-6730545.6170660555</v>
      </c>
      <c r="D152" s="664"/>
      <c r="E152" s="663">
        <v>-701761.20532697637</v>
      </c>
      <c r="F152" s="663">
        <v>-7578779.0916183237</v>
      </c>
      <c r="G152" s="663">
        <v>-8280540.2969453</v>
      </c>
      <c r="H152" s="664"/>
      <c r="I152" s="663">
        <v>-15011085.914011355</v>
      </c>
      <c r="K152" s="671">
        <v>2012</v>
      </c>
      <c r="L152" s="671" t="s">
        <v>9</v>
      </c>
      <c r="M152" s="735">
        <v>-287057.77056786726</v>
      </c>
      <c r="N152" s="735">
        <v>-33930.154277559304</v>
      </c>
      <c r="O152" s="735">
        <v>-162393.06304234578</v>
      </c>
      <c r="P152" s="735">
        <v>-196323.21731990509</v>
      </c>
      <c r="Q152" s="736">
        <v>-483380.98788777238</v>
      </c>
    </row>
    <row r="153" spans="1:18" s="657" customFormat="1">
      <c r="A153" s="657">
        <v>2012</v>
      </c>
      <c r="B153" s="657" t="s">
        <v>10</v>
      </c>
      <c r="C153" s="663">
        <v>-43865160.162898302</v>
      </c>
      <c r="D153" s="664"/>
      <c r="E153" s="663">
        <v>-1517150.1971613246</v>
      </c>
      <c r="F153" s="663">
        <v>-13999793.128755022</v>
      </c>
      <c r="G153" s="663">
        <v>-15516943.325916346</v>
      </c>
      <c r="H153" s="664"/>
      <c r="I153" s="663">
        <v>-59382103.488814652</v>
      </c>
      <c r="K153" s="671">
        <v>2012</v>
      </c>
      <c r="L153" s="671" t="s">
        <v>10</v>
      </c>
      <c r="M153" s="735">
        <v>-1870849.0809476126</v>
      </c>
      <c r="N153" s="735">
        <v>-73354.212032750045</v>
      </c>
      <c r="O153" s="735">
        <v>-299978.30265986174</v>
      </c>
      <c r="P153" s="735">
        <v>-373332.51469261176</v>
      </c>
      <c r="Q153" s="736">
        <v>-2244181.5956402244</v>
      </c>
    </row>
    <row r="154" spans="1:18" s="657" customFormat="1">
      <c r="A154" s="657">
        <v>2012</v>
      </c>
      <c r="B154" s="657" t="s">
        <v>11</v>
      </c>
      <c r="C154" s="663">
        <v>14038663.717755679</v>
      </c>
      <c r="D154" s="664"/>
      <c r="E154" s="663">
        <v>499718.6446276622</v>
      </c>
      <c r="F154" s="663">
        <v>3960840.5075399471</v>
      </c>
      <c r="G154" s="663">
        <v>4460559.152167609</v>
      </c>
      <c r="H154" s="664"/>
      <c r="I154" s="663">
        <v>18499222.869923286</v>
      </c>
      <c r="K154" s="671">
        <v>2012</v>
      </c>
      <c r="L154" s="671" t="s">
        <v>11</v>
      </c>
      <c r="M154" s="735">
        <v>598749.0075622797</v>
      </c>
      <c r="N154" s="735">
        <v>24161.396467747465</v>
      </c>
      <c r="O154" s="735">
        <v>84870.26926975172</v>
      </c>
      <c r="P154" s="735">
        <v>109031.66573749919</v>
      </c>
      <c r="Q154" s="736">
        <v>707780.67329977895</v>
      </c>
    </row>
    <row r="155" spans="1:18" s="657" customFormat="1">
      <c r="A155" s="657">
        <v>2012</v>
      </c>
      <c r="B155" s="657" t="s">
        <v>12</v>
      </c>
      <c r="C155" s="663">
        <v>62692.072620394902</v>
      </c>
      <c r="D155" s="664"/>
      <c r="E155" s="663">
        <v>2203.9653708322594</v>
      </c>
      <c r="F155" s="663">
        <v>17068.830671709053</v>
      </c>
      <c r="G155" s="663">
        <v>19272.796042541311</v>
      </c>
      <c r="H155" s="664"/>
      <c r="I155" s="663">
        <v>81964.868662936206</v>
      </c>
      <c r="K155" s="671">
        <v>2012</v>
      </c>
      <c r="L155" s="671" t="s">
        <v>12</v>
      </c>
      <c r="M155" s="735">
        <v>2673.8168972598428</v>
      </c>
      <c r="N155" s="735">
        <v>106.56172567973974</v>
      </c>
      <c r="O155" s="735">
        <v>365.73960816399625</v>
      </c>
      <c r="P155" s="735">
        <v>472.30133384373596</v>
      </c>
      <c r="Q155" s="736">
        <v>3146.1182311035786</v>
      </c>
    </row>
    <row r="156" spans="1:18" s="657" customFormat="1">
      <c r="A156" s="657">
        <v>2012</v>
      </c>
      <c r="B156" s="657" t="s">
        <v>13</v>
      </c>
      <c r="C156" s="663">
        <v>11453459.488464145</v>
      </c>
      <c r="D156" s="664"/>
      <c r="E156" s="663">
        <v>409603.93364893855</v>
      </c>
      <c r="F156" s="663">
        <v>3111383.4178204136</v>
      </c>
      <c r="G156" s="663">
        <v>3520987.3514693519</v>
      </c>
      <c r="H156" s="664"/>
      <c r="I156" s="663">
        <v>14974446.839933496</v>
      </c>
      <c r="K156" s="671">
        <v>2012</v>
      </c>
      <c r="L156" s="671" t="s">
        <v>13</v>
      </c>
      <c r="M156" s="735">
        <v>488490.04718299577</v>
      </c>
      <c r="N156" s="735">
        <v>19804.350191926176</v>
      </c>
      <c r="O156" s="735">
        <v>66668.664887965249</v>
      </c>
      <c r="P156" s="735">
        <v>86473.015079891426</v>
      </c>
      <c r="Q156" s="736">
        <v>574963.06226288714</v>
      </c>
    </row>
    <row r="157" spans="1:18" s="657" customFormat="1">
      <c r="A157" s="657">
        <v>2012</v>
      </c>
      <c r="B157" s="657" t="s">
        <v>14</v>
      </c>
      <c r="C157" s="663">
        <v>-2706049.0390161448</v>
      </c>
      <c r="D157" s="664"/>
      <c r="E157" s="663">
        <v>-99626.654961708584</v>
      </c>
      <c r="F157" s="663">
        <v>-1132144.3820431961</v>
      </c>
      <c r="G157" s="663">
        <v>-1231771.0370049048</v>
      </c>
      <c r="H157" s="664"/>
      <c r="I157" s="663">
        <v>-3937820.0760210496</v>
      </c>
      <c r="K157" s="671">
        <v>2012</v>
      </c>
      <c r="L157" s="671" t="s">
        <v>14</v>
      </c>
      <c r="M157" s="735">
        <v>-115412.99151403857</v>
      </c>
      <c r="N157" s="735">
        <v>-4816.9487673986096</v>
      </c>
      <c r="O157" s="735">
        <v>-24258.840610555344</v>
      </c>
      <c r="P157" s="735">
        <v>-29075.789377953952</v>
      </c>
      <c r="Q157" s="736">
        <v>-144488.78089199253</v>
      </c>
    </row>
    <row r="158" spans="1:18" s="657" customFormat="1">
      <c r="A158" s="657">
        <v>2012</v>
      </c>
      <c r="B158" s="657" t="s">
        <v>15</v>
      </c>
      <c r="C158" s="663">
        <v>5035233.2584186541</v>
      </c>
      <c r="D158" s="664"/>
      <c r="E158" s="663">
        <v>189870.99770463706</v>
      </c>
      <c r="F158" s="663">
        <v>1794309.3420056684</v>
      </c>
      <c r="G158" s="663">
        <v>1984180.3397103054</v>
      </c>
      <c r="H158" s="664"/>
      <c r="I158" s="663">
        <v>7019413.5981289595</v>
      </c>
      <c r="K158" s="671">
        <v>2012</v>
      </c>
      <c r="L158" s="671" t="s">
        <v>15</v>
      </c>
      <c r="M158" s="735">
        <v>214752.6984715556</v>
      </c>
      <c r="N158" s="735">
        <v>9180.262739019201</v>
      </c>
      <c r="O158" s="735">
        <v>38447.273178347299</v>
      </c>
      <c r="P158" s="735">
        <v>47627.535917366498</v>
      </c>
      <c r="Q158" s="736">
        <v>262380.23438892211</v>
      </c>
    </row>
    <row r="159" spans="1:18" s="657" customFormat="1">
      <c r="A159" s="657">
        <v>2012</v>
      </c>
      <c r="B159" s="657" t="s">
        <v>16</v>
      </c>
      <c r="C159" s="663">
        <v>2838587.1591255208</v>
      </c>
      <c r="D159" s="664"/>
      <c r="E159" s="663">
        <v>355649.44548369112</v>
      </c>
      <c r="F159" s="663">
        <v>4595401.0467947023</v>
      </c>
      <c r="G159" s="663">
        <v>4951050.4922783934</v>
      </c>
      <c r="H159" s="664"/>
      <c r="I159" s="663">
        <v>7789637.6514039142</v>
      </c>
      <c r="K159" s="671">
        <v>2012</v>
      </c>
      <c r="L159" s="671" t="s">
        <v>16</v>
      </c>
      <c r="M159" s="735">
        <v>121065.74233670346</v>
      </c>
      <c r="N159" s="735">
        <v>17195.650689136466</v>
      </c>
      <c r="O159" s="735">
        <v>98467.212578120147</v>
      </c>
      <c r="P159" s="735">
        <v>115662.86326725662</v>
      </c>
      <c r="Q159" s="736">
        <v>236728.60560396008</v>
      </c>
    </row>
    <row r="160" spans="1:18" s="657" customFormat="1">
      <c r="A160" s="657">
        <v>2012</v>
      </c>
      <c r="B160" s="657" t="s">
        <v>17</v>
      </c>
      <c r="C160" s="663">
        <v>33593626.579545245</v>
      </c>
      <c r="D160" s="664"/>
      <c r="E160" s="663">
        <v>919180.56715859263</v>
      </c>
      <c r="F160" s="663">
        <v>4383760.594470975</v>
      </c>
      <c r="G160" s="663">
        <v>5302941.1616295679</v>
      </c>
      <c r="H160" s="664"/>
      <c r="I160" s="663">
        <v>38896567.74117481</v>
      </c>
      <c r="K160" s="671">
        <v>2012</v>
      </c>
      <c r="L160" s="671" t="s">
        <v>17</v>
      </c>
      <c r="M160" s="735">
        <v>1432768.1736176047</v>
      </c>
      <c r="N160" s="735">
        <v>44442.380422117953</v>
      </c>
      <c r="O160" s="735">
        <v>93932.321020913048</v>
      </c>
      <c r="P160" s="735">
        <v>138374.70144303099</v>
      </c>
      <c r="Q160" s="736">
        <v>1571142.8750606356</v>
      </c>
    </row>
    <row r="161" spans="1:17" s="657" customFormat="1"/>
    <row r="162" spans="1:17" s="657" customFormat="1"/>
    <row r="163" spans="1:17" s="657" customFormat="1">
      <c r="K163" s="666" t="s">
        <v>344</v>
      </c>
      <c r="M163" s="661"/>
    </row>
    <row r="164" spans="1:17" s="657" customFormat="1">
      <c r="K164" s="666"/>
      <c r="M164" s="667"/>
      <c r="N164" s="667" t="s">
        <v>302</v>
      </c>
      <c r="O164" s="667" t="s">
        <v>303</v>
      </c>
      <c r="P164" s="667"/>
      <c r="Q164" s="667" t="s">
        <v>53</v>
      </c>
    </row>
    <row r="165" spans="1:17" s="657" customFormat="1">
      <c r="M165" s="667" t="s">
        <v>26</v>
      </c>
      <c r="N165" s="667" t="s">
        <v>1</v>
      </c>
      <c r="O165" s="667" t="s">
        <v>1</v>
      </c>
      <c r="P165" s="667"/>
      <c r="Q165" s="667" t="s">
        <v>34</v>
      </c>
    </row>
    <row r="166" spans="1:17" s="657" customFormat="1">
      <c r="M166" s="727">
        <v>3.9300000000000002E-2</v>
      </c>
      <c r="N166" s="727">
        <v>4.6370000000000001E-2</v>
      </c>
      <c r="O166" s="727">
        <v>1.9519999999999999E-2</v>
      </c>
      <c r="P166" s="728"/>
    </row>
    <row r="167" spans="1:17" s="657" customFormat="1">
      <c r="M167" s="729">
        <v>4.2797700000000001E-2</v>
      </c>
      <c r="N167" s="729">
        <v>5.0496930000000002E-2</v>
      </c>
      <c r="O167" s="729">
        <v>2.125728E-2</v>
      </c>
      <c r="P167" s="668" t="s">
        <v>345</v>
      </c>
    </row>
    <row r="168" spans="1:17" s="657" customFormat="1">
      <c r="M168" s="730">
        <v>4.265E-2</v>
      </c>
      <c r="N168" s="730">
        <v>4.8349999999999997E-2</v>
      </c>
      <c r="O168" s="730">
        <v>2.142733824E-2</v>
      </c>
      <c r="P168" s="669" t="s">
        <v>346</v>
      </c>
    </row>
    <row r="169" spans="1:17" s="657" customFormat="1">
      <c r="M169" s="727"/>
      <c r="N169" s="727"/>
      <c r="O169" s="727"/>
      <c r="P169" s="737"/>
    </row>
    <row r="170" spans="1:17" s="657" customFormat="1">
      <c r="A170" s="666" t="s">
        <v>348</v>
      </c>
      <c r="K170" s="666" t="s">
        <v>347</v>
      </c>
    </row>
    <row r="171" spans="1:17" s="665" customFormat="1">
      <c r="A171" s="665">
        <v>2000</v>
      </c>
      <c r="C171" s="672">
        <v>-88391565.497092485</v>
      </c>
      <c r="D171" s="664"/>
      <c r="E171" s="672">
        <v>-1586566.4814298584</v>
      </c>
      <c r="F171" s="672">
        <v>-11937860.354882147</v>
      </c>
      <c r="G171" s="672">
        <v>-13524426.836312005</v>
      </c>
      <c r="H171" s="664"/>
      <c r="I171" s="672">
        <v>-101915992.3334045</v>
      </c>
      <c r="M171" s="725"/>
      <c r="N171" s="725"/>
      <c r="O171" s="725"/>
      <c r="P171" s="725"/>
      <c r="Q171" s="726"/>
    </row>
    <row r="172" spans="1:17" s="673" customFormat="1">
      <c r="A172" s="665">
        <v>2001</v>
      </c>
      <c r="B172" s="665"/>
      <c r="C172" s="672">
        <v>147594304.73348317</v>
      </c>
      <c r="D172" s="664"/>
      <c r="E172" s="672">
        <v>4505420.6347165303</v>
      </c>
      <c r="F172" s="672">
        <v>35282465.472143382</v>
      </c>
      <c r="G172" s="672">
        <v>39787886.106859915</v>
      </c>
      <c r="H172" s="664"/>
      <c r="I172" s="672">
        <v>187382190.84034309</v>
      </c>
      <c r="K172" s="665"/>
      <c r="L172" s="665"/>
      <c r="M172" s="725"/>
      <c r="N172" s="725"/>
      <c r="O172" s="725"/>
      <c r="P172" s="725"/>
      <c r="Q172" s="726"/>
    </row>
    <row r="173" spans="1:17" s="673" customFormat="1">
      <c r="A173" s="665">
        <v>2002</v>
      </c>
      <c r="B173" s="665"/>
      <c r="C173" s="672">
        <v>-72072571.627124995</v>
      </c>
      <c r="D173" s="664"/>
      <c r="E173" s="672">
        <v>-1930475.9653277216</v>
      </c>
      <c r="F173" s="672">
        <v>-9831226.2720236387</v>
      </c>
      <c r="G173" s="672">
        <v>-11761702.23735136</v>
      </c>
      <c r="H173" s="664"/>
      <c r="I173" s="672">
        <v>-83834273.864476353</v>
      </c>
      <c r="K173" s="665"/>
      <c r="L173" s="665"/>
      <c r="M173" s="725"/>
      <c r="N173" s="725"/>
      <c r="O173" s="725"/>
      <c r="P173" s="725"/>
      <c r="Q173" s="726"/>
    </row>
    <row r="174" spans="1:17">
      <c r="A174" s="657">
        <v>2003</v>
      </c>
      <c r="B174" s="657"/>
      <c r="C174" s="663">
        <v>53462887.856831066</v>
      </c>
      <c r="D174" s="664"/>
      <c r="E174" s="663">
        <v>2595051.1122565456</v>
      </c>
      <c r="F174" s="663">
        <v>17488325.783703066</v>
      </c>
      <c r="G174" s="663">
        <v>20083376.895959612</v>
      </c>
      <c r="H174" s="664"/>
      <c r="I174" s="663">
        <v>73546264.752790675</v>
      </c>
      <c r="K174" s="657">
        <v>2003</v>
      </c>
      <c r="M174" s="731">
        <v>2101091.4927734612</v>
      </c>
      <c r="N174" s="731">
        <v>120332.52007533603</v>
      </c>
      <c r="O174" s="731">
        <v>341372.11929788382</v>
      </c>
      <c r="P174" s="731"/>
      <c r="Q174" s="732">
        <v>2562796.1321466812</v>
      </c>
    </row>
    <row r="175" spans="1:17">
      <c r="A175" s="657">
        <v>2004</v>
      </c>
      <c r="B175" s="657"/>
      <c r="C175" s="663">
        <v>-7419772.8438264579</v>
      </c>
      <c r="D175" s="664"/>
      <c r="E175" s="663">
        <v>-138803.49087730644</v>
      </c>
      <c r="F175" s="663">
        <v>-3123345.0523256133</v>
      </c>
      <c r="G175" s="663">
        <v>-3262148.5432029199</v>
      </c>
      <c r="H175" s="664"/>
      <c r="I175" s="663">
        <v>-10681921.387029378</v>
      </c>
      <c r="K175" s="657">
        <v>2004</v>
      </c>
      <c r="M175" s="731">
        <v>-291597.07276237983</v>
      </c>
      <c r="N175" s="731">
        <v>-6436.3178719807001</v>
      </c>
      <c r="O175" s="731">
        <v>-60967.695421395969</v>
      </c>
      <c r="P175" s="731"/>
      <c r="Q175" s="732">
        <v>-359001.08605575655</v>
      </c>
    </row>
    <row r="176" spans="1:17">
      <c r="A176" s="657">
        <v>2005</v>
      </c>
      <c r="B176" s="657"/>
      <c r="C176" s="663">
        <v>77920637.228879496</v>
      </c>
      <c r="D176" s="664"/>
      <c r="E176" s="663">
        <v>1514801.2793709771</v>
      </c>
      <c r="F176" s="663">
        <v>13034640.782122916</v>
      </c>
      <c r="G176" s="663">
        <v>14549442.061493892</v>
      </c>
      <c r="H176" s="664"/>
      <c r="I176" s="663">
        <v>92470079.290373385</v>
      </c>
      <c r="K176" s="657">
        <v>2005</v>
      </c>
      <c r="M176" s="731">
        <v>3062281.0430949642</v>
      </c>
      <c r="N176" s="731">
        <v>70241.335324432206</v>
      </c>
      <c r="O176" s="731">
        <v>254436.1880670393</v>
      </c>
      <c r="P176" s="731"/>
      <c r="Q176" s="732">
        <v>3386958.5664864359</v>
      </c>
    </row>
    <row r="177" spans="1:23">
      <c r="A177" s="657">
        <v>2006</v>
      </c>
      <c r="B177" s="657"/>
      <c r="C177" s="663">
        <v>62930143.675200984</v>
      </c>
      <c r="D177" s="664"/>
      <c r="E177" s="663">
        <v>995249.09415370319</v>
      </c>
      <c r="F177" s="663">
        <v>-3182095.7585818823</v>
      </c>
      <c r="G177" s="663">
        <v>-2186846.6644281792</v>
      </c>
      <c r="H177" s="664"/>
      <c r="I177" s="663">
        <v>60743297.010772802</v>
      </c>
      <c r="K177" s="657">
        <v>2006</v>
      </c>
      <c r="M177" s="731">
        <v>2473154.6464353986</v>
      </c>
      <c r="N177" s="731">
        <v>46149.700495907222</v>
      </c>
      <c r="O177" s="731">
        <v>-62114.509207518342</v>
      </c>
      <c r="P177" s="731"/>
      <c r="Q177" s="732">
        <v>2457189.8377237874</v>
      </c>
    </row>
    <row r="178" spans="1:23">
      <c r="A178" s="657">
        <v>2007</v>
      </c>
      <c r="B178" s="657"/>
      <c r="C178" s="663">
        <v>-27315548.875361428</v>
      </c>
      <c r="D178" s="664"/>
      <c r="E178" s="663">
        <v>-1397447.9365642513</v>
      </c>
      <c r="F178" s="663">
        <v>-8930624.2500804253</v>
      </c>
      <c r="G178" s="663">
        <v>-10328072.186644677</v>
      </c>
      <c r="H178" s="664"/>
      <c r="I178" s="663">
        <v>-37643621.062006101</v>
      </c>
      <c r="K178" s="657">
        <v>2007</v>
      </c>
      <c r="M178" s="731">
        <v>-1073501.0708017042</v>
      </c>
      <c r="N178" s="731">
        <v>-64799.660818484335</v>
      </c>
      <c r="O178" s="731">
        <v>-174325.7853615699</v>
      </c>
      <c r="P178" s="731"/>
      <c r="Q178" s="732">
        <v>-1312626.5169817584</v>
      </c>
    </row>
    <row r="179" spans="1:23">
      <c r="A179" s="657">
        <v>2008</v>
      </c>
      <c r="B179" s="657"/>
      <c r="C179" s="663">
        <v>-60500559.739970595</v>
      </c>
      <c r="D179" s="664"/>
      <c r="E179" s="663">
        <v>-1892194.4196708961</v>
      </c>
      <c r="F179" s="663">
        <v>-9068134.5991703514</v>
      </c>
      <c r="G179" s="663">
        <v>-10960329.018841248</v>
      </c>
      <c r="H179" s="664"/>
      <c r="I179" s="663">
        <v>-71460888.758811846</v>
      </c>
      <c r="K179" s="657">
        <v>2008</v>
      </c>
      <c r="M179" s="731">
        <v>-2377671.9977808446</v>
      </c>
      <c r="N179" s="731">
        <v>-87741.055240139453</v>
      </c>
      <c r="O179" s="731">
        <v>-177009.98737580524</v>
      </c>
      <c r="P179" s="731"/>
      <c r="Q179" s="732">
        <v>-2642423.0403967891</v>
      </c>
    </row>
    <row r="180" spans="1:23">
      <c r="A180" s="657">
        <v>2009</v>
      </c>
      <c r="B180" s="657"/>
      <c r="C180" s="663">
        <v>26523628.072273012</v>
      </c>
      <c r="D180" s="664"/>
      <c r="E180" s="663">
        <v>1094359.3005014362</v>
      </c>
      <c r="F180" s="663">
        <v>10282460.854616579</v>
      </c>
      <c r="G180" s="663">
        <v>11376820.155118015</v>
      </c>
      <c r="H180" s="664"/>
      <c r="I180" s="663">
        <v>37900448.227391027</v>
      </c>
      <c r="K180" s="657">
        <v>2009</v>
      </c>
      <c r="M180" s="731">
        <v>1042378.5832403294</v>
      </c>
      <c r="N180" s="731">
        <v>50745.440764251602</v>
      </c>
      <c r="O180" s="731">
        <v>200713.6358821156</v>
      </c>
      <c r="P180" s="731"/>
      <c r="Q180" s="732">
        <v>1293837.6598866966</v>
      </c>
    </row>
    <row r="181" spans="1:23">
      <c r="A181" s="657">
        <v>2010</v>
      </c>
      <c r="B181" s="657"/>
      <c r="C181" s="663">
        <v>-462623233.76178485</v>
      </c>
      <c r="D181" s="664"/>
      <c r="E181" s="663">
        <v>-13902466.629820835</v>
      </c>
      <c r="F181" s="663">
        <v>-79286357.391469121</v>
      </c>
      <c r="G181" s="663">
        <v>-93188824.02128996</v>
      </c>
      <c r="H181" s="664"/>
      <c r="I181" s="663">
        <v>-555812057.78307486</v>
      </c>
      <c r="K181" s="657">
        <v>2010</v>
      </c>
      <c r="M181" s="731">
        <v>-18181093.086838145</v>
      </c>
      <c r="N181" s="731">
        <v>-644657.37762479216</v>
      </c>
      <c r="O181" s="731">
        <v>-1547669.6962814771</v>
      </c>
      <c r="P181" s="731"/>
      <c r="Q181" s="732">
        <v>-20373420.160744414</v>
      </c>
      <c r="R181" s="738"/>
    </row>
    <row r="182" spans="1:23" s="673" customFormat="1">
      <c r="A182" s="665">
        <v>2011</v>
      </c>
      <c r="B182" s="665" t="s">
        <v>331</v>
      </c>
      <c r="C182" s="672">
        <v>-175620476.1580627</v>
      </c>
      <c r="D182" s="664"/>
      <c r="E182" s="672">
        <v>-5889169.8525412148</v>
      </c>
      <c r="F182" s="672">
        <v>-45259835.441462733</v>
      </c>
      <c r="G182" s="672">
        <v>-51149005.294003949</v>
      </c>
      <c r="H182" s="664"/>
      <c r="I182" s="672">
        <v>-226769481.45206666</v>
      </c>
      <c r="K182" s="665">
        <v>2011</v>
      </c>
      <c r="L182" s="665" t="s">
        <v>331</v>
      </c>
      <c r="M182" s="725">
        <v>-6901884.7130118646</v>
      </c>
      <c r="N182" s="725">
        <v>-273080.80606233614</v>
      </c>
      <c r="O182" s="725">
        <v>-883471.98781735252</v>
      </c>
      <c r="P182" s="725"/>
      <c r="Q182" s="726">
        <v>-8058437.5068915533</v>
      </c>
      <c r="R182" s="739"/>
    </row>
    <row r="183" spans="1:23" s="673" customFormat="1">
      <c r="A183" s="665">
        <v>2011</v>
      </c>
      <c r="B183" s="665" t="s">
        <v>349</v>
      </c>
      <c r="C183" s="672">
        <v>93323456.100827485</v>
      </c>
      <c r="D183" s="664"/>
      <c r="E183" s="672">
        <v>2668590.6455999902</v>
      </c>
      <c r="F183" s="672">
        <v>21527566.693679966</v>
      </c>
      <c r="G183" s="672">
        <v>24196157.339279957</v>
      </c>
      <c r="H183" s="664"/>
      <c r="I183" s="672">
        <v>117519613.44010743</v>
      </c>
      <c r="K183" s="670">
        <v>2011</v>
      </c>
      <c r="L183" s="670" t="s">
        <v>349</v>
      </c>
      <c r="M183" s="733">
        <v>3994029.2771663847</v>
      </c>
      <c r="N183" s="733">
        <v>134755.63502951752</v>
      </c>
      <c r="O183" s="733">
        <v>457617.51292622928</v>
      </c>
      <c r="P183" s="733"/>
      <c r="Q183" s="734">
        <v>4586402.4251221316</v>
      </c>
      <c r="R183" s="739"/>
      <c r="S183" s="740"/>
      <c r="T183" s="740"/>
      <c r="U183" s="740"/>
      <c r="V183" s="740"/>
      <c r="W183" s="740"/>
    </row>
    <row r="184" spans="1:23">
      <c r="A184" s="657">
        <v>2012</v>
      </c>
      <c r="B184" s="657" t="s">
        <v>187</v>
      </c>
      <c r="C184" s="663">
        <v>167196379.30676404</v>
      </c>
      <c r="D184" s="664"/>
      <c r="E184" s="663">
        <v>4839442.5412937049</v>
      </c>
      <c r="F184" s="663">
        <v>14217437.864490133</v>
      </c>
      <c r="G184" s="663">
        <v>19056880.40578384</v>
      </c>
      <c r="H184" s="664"/>
      <c r="I184" s="663">
        <v>186253259.71254787</v>
      </c>
      <c r="K184" s="670">
        <v>2012</v>
      </c>
      <c r="L184" s="670" t="s">
        <v>187</v>
      </c>
      <c r="M184" s="733">
        <v>7155620.4826570954</v>
      </c>
      <c r="N184" s="733">
        <v>244376.99124673032</v>
      </c>
      <c r="O184" s="733">
        <v>302224.05756806879</v>
      </c>
      <c r="P184" s="733"/>
      <c r="Q184" s="734">
        <v>7702221.5314718941</v>
      </c>
      <c r="R184" s="741"/>
    </row>
    <row r="185" spans="1:23">
      <c r="A185" s="657">
        <v>2012</v>
      </c>
      <c r="B185" s="657" t="s">
        <v>188</v>
      </c>
      <c r="C185" s="663">
        <v>-36557042.062208682</v>
      </c>
      <c r="D185" s="664"/>
      <c r="E185" s="663">
        <v>-1719192.7578606389</v>
      </c>
      <c r="F185" s="663">
        <v>-17617731.712833401</v>
      </c>
      <c r="G185" s="663">
        <v>-19336924.470694039</v>
      </c>
      <c r="H185" s="664"/>
      <c r="I185" s="663">
        <v>-55893966.532902718</v>
      </c>
      <c r="K185" s="671">
        <v>2012</v>
      </c>
      <c r="L185" s="671" t="s">
        <v>188</v>
      </c>
      <c r="M185" s="735">
        <v>-1559157.8439532004</v>
      </c>
      <c r="N185" s="735">
        <v>-83122.969842561884</v>
      </c>
      <c r="O185" s="735">
        <v>-377501.09643245582</v>
      </c>
      <c r="P185" s="735"/>
      <c r="Q185" s="736">
        <v>-2019781.9102282182</v>
      </c>
      <c r="R185" s="738"/>
    </row>
    <row r="186" spans="1:23">
      <c r="A186" s="657">
        <v>2012</v>
      </c>
      <c r="B186" s="657" t="s">
        <v>189</v>
      </c>
      <c r="C186" s="663">
        <v>8810102.5220683962</v>
      </c>
      <c r="D186" s="664"/>
      <c r="E186" s="663">
        <v>312181.24405806221</v>
      </c>
      <c r="F186" s="663">
        <v>1996307.8664489265</v>
      </c>
      <c r="G186" s="663">
        <v>2308489.1105069886</v>
      </c>
      <c r="H186" s="664"/>
      <c r="I186" s="663">
        <v>11118591.632575385</v>
      </c>
      <c r="K186" s="671">
        <v>2012</v>
      </c>
      <c r="L186" s="671" t="s">
        <v>189</v>
      </c>
      <c r="M186" s="735">
        <v>375750.87256621709</v>
      </c>
      <c r="N186" s="735">
        <v>15093.963150207306</v>
      </c>
      <c r="O186" s="735">
        <v>42775.563885573894</v>
      </c>
      <c r="P186" s="735"/>
      <c r="Q186" s="736">
        <v>433620.39960199827</v>
      </c>
      <c r="R186" s="738"/>
    </row>
    <row r="187" spans="1:23">
      <c r="A187" s="657">
        <v>2012</v>
      </c>
      <c r="B187" s="657" t="s">
        <v>190</v>
      </c>
      <c r="C187" s="663">
        <v>41467446.997089416</v>
      </c>
      <c r="D187" s="664"/>
      <c r="E187" s="663">
        <v>1464701.0103469207</v>
      </c>
      <c r="F187" s="663">
        <v>10773470.983271345</v>
      </c>
      <c r="G187" s="663">
        <v>12238171.993618267</v>
      </c>
      <c r="H187" s="664"/>
      <c r="I187" s="663">
        <v>53705618.990707681</v>
      </c>
      <c r="K187" s="671">
        <v>2012</v>
      </c>
      <c r="L187" s="671" t="s">
        <v>190</v>
      </c>
      <c r="M187" s="735">
        <v>1768586.6144258636</v>
      </c>
      <c r="N187" s="735">
        <v>70818.293850273607</v>
      </c>
      <c r="O187" s="735">
        <v>230846.80677738049</v>
      </c>
      <c r="P187" s="735"/>
      <c r="Q187" s="736">
        <v>2070251.7150535176</v>
      </c>
    </row>
    <row r="188" spans="1:23">
      <c r="A188" s="657">
        <v>2012</v>
      </c>
      <c r="B188" s="657"/>
      <c r="C188" s="663">
        <v>180916886.76371312</v>
      </c>
      <c r="D188" s="664"/>
      <c r="E188" s="663">
        <v>4897132.0378380502</v>
      </c>
      <c r="F188" s="663">
        <v>9369485.0013770051</v>
      </c>
      <c r="G188" s="663">
        <v>14266617.039215054</v>
      </c>
      <c r="H188" s="664"/>
      <c r="I188" s="663">
        <v>195183503.80292818</v>
      </c>
      <c r="K188" s="657">
        <v>2012</v>
      </c>
      <c r="M188" s="731">
        <v>7110033.6498139258</v>
      </c>
      <c r="N188" s="731">
        <v>227080.01259455038</v>
      </c>
      <c r="O188" s="731">
        <v>182892.34722687912</v>
      </c>
      <c r="P188" s="731"/>
      <c r="Q188" s="732">
        <v>7520006.0096353563</v>
      </c>
    </row>
    <row r="189" spans="1:23" s="673" customFormat="1">
      <c r="C189" s="740"/>
      <c r="D189" s="740"/>
      <c r="E189" s="740"/>
      <c r="F189" s="740"/>
      <c r="G189" s="740"/>
      <c r="H189" s="740"/>
      <c r="I189" s="740"/>
      <c r="K189" s="742"/>
      <c r="L189" s="665"/>
      <c r="M189" s="742"/>
      <c r="N189" s="742"/>
      <c r="O189" s="742"/>
      <c r="P189" s="742"/>
      <c r="Q189" s="742"/>
    </row>
    <row r="192" spans="1:23">
      <c r="K192" s="661">
        <v>2012</v>
      </c>
      <c r="L192" s="661">
        <v>2012</v>
      </c>
      <c r="M192" s="661">
        <v>2012</v>
      </c>
      <c r="N192" s="661">
        <v>2012</v>
      </c>
      <c r="O192" s="661">
        <v>2012</v>
      </c>
      <c r="P192" s="661">
        <v>2012</v>
      </c>
      <c r="Q192" s="661">
        <v>2012</v>
      </c>
      <c r="R192" s="661">
        <v>2012</v>
      </c>
      <c r="S192" s="661">
        <v>2012</v>
      </c>
      <c r="T192" s="661">
        <v>2012</v>
      </c>
      <c r="U192" s="661">
        <v>2012</v>
      </c>
      <c r="V192" s="661">
        <v>2012</v>
      </c>
    </row>
    <row r="193" spans="11:22">
      <c r="K193" s="661" t="s">
        <v>6</v>
      </c>
      <c r="L193" s="661" t="s">
        <v>7</v>
      </c>
      <c r="M193" s="661" t="s">
        <v>8</v>
      </c>
      <c r="N193" s="661" t="s">
        <v>9</v>
      </c>
      <c r="O193" s="661" t="s">
        <v>10</v>
      </c>
      <c r="P193" s="661" t="s">
        <v>11</v>
      </c>
      <c r="Q193" s="661" t="s">
        <v>12</v>
      </c>
      <c r="R193" s="661" t="s">
        <v>13</v>
      </c>
      <c r="S193" s="661" t="s">
        <v>14</v>
      </c>
      <c r="T193" s="661" t="s">
        <v>15</v>
      </c>
      <c r="U193" s="661" t="s">
        <v>16</v>
      </c>
      <c r="V193" s="661" t="s">
        <v>17</v>
      </c>
    </row>
    <row r="194" spans="11:22">
      <c r="K194" s="732">
        <v>3936372.9918090538</v>
      </c>
      <c r="L194" s="732">
        <v>2795819.5265769837</v>
      </c>
      <c r="M194" s="732">
        <v>970029.01308585703</v>
      </c>
      <c r="N194" s="732">
        <v>-483380.98788777238</v>
      </c>
      <c r="O194" s="732">
        <v>-2244181.5956402244</v>
      </c>
      <c r="P194" s="732">
        <v>707780.67329977895</v>
      </c>
      <c r="Q194" s="732">
        <v>3146.1182311035786</v>
      </c>
      <c r="R194" s="732">
        <v>574963.06226288714</v>
      </c>
      <c r="S194" s="732">
        <v>-144488.78089199253</v>
      </c>
      <c r="T194" s="732">
        <v>262380.23438892211</v>
      </c>
      <c r="U194" s="732">
        <v>236728.60560396008</v>
      </c>
      <c r="V194" s="732">
        <v>1571142.8750606356</v>
      </c>
    </row>
  </sheetData>
  <pageMargins left="0.7" right="0.7" top="0.75" bottom="0.75" header="0.3" footer="0.3"/>
  <pageSetup scale="25" orientation="portrait" r:id="rId1"/>
  <rowBreaks count="2" manualBreakCount="2">
    <brk id="52" max="8" man="1"/>
    <brk id="112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R59"/>
  <sheetViews>
    <sheetView zoomScaleNormal="100" workbookViewId="0"/>
  </sheetViews>
  <sheetFormatPr defaultRowHeight="15"/>
  <cols>
    <col min="1" max="2" width="10" style="595" customWidth="1"/>
    <col min="3" max="18" width="15" style="595" customWidth="1"/>
    <col min="19" max="16384" width="9.140625" style="595"/>
  </cols>
  <sheetData>
    <row r="1" spans="1:18">
      <c r="A1" s="596" t="s">
        <v>22</v>
      </c>
      <c r="B1" s="758" t="s">
        <v>329</v>
      </c>
      <c r="E1" s="769" t="s">
        <v>375</v>
      </c>
      <c r="F1" s="770"/>
      <c r="G1" s="770"/>
      <c r="H1" s="770"/>
      <c r="I1" s="757"/>
    </row>
    <row r="2" spans="1:18">
      <c r="A2" s="594" t="s">
        <v>204</v>
      </c>
      <c r="B2" s="758" t="s">
        <v>206</v>
      </c>
      <c r="E2" s="770"/>
      <c r="F2" s="770"/>
      <c r="G2" s="770"/>
      <c r="H2" s="770"/>
      <c r="I2" s="757"/>
    </row>
    <row r="3" spans="1:18">
      <c r="A3" s="594" t="s">
        <v>333</v>
      </c>
      <c r="B3" s="758" t="s">
        <v>82</v>
      </c>
      <c r="E3" s="770"/>
      <c r="F3" s="770"/>
      <c r="G3" s="770"/>
      <c r="H3" s="770"/>
      <c r="I3" s="757"/>
    </row>
    <row r="4" spans="1:18">
      <c r="A4" s="594" t="s">
        <v>332</v>
      </c>
      <c r="B4" s="758" t="s">
        <v>34</v>
      </c>
    </row>
    <row r="5" spans="1:18">
      <c r="A5" s="594" t="s">
        <v>205</v>
      </c>
      <c r="B5" s="758" t="s">
        <v>167</v>
      </c>
    </row>
    <row r="7" spans="1:18" ht="15.75" thickBot="1"/>
    <row r="8" spans="1:18" s="597" customFormat="1" ht="15" customHeight="1">
      <c r="A8" s="609"/>
      <c r="B8" s="610"/>
      <c r="C8" s="610" t="s">
        <v>36</v>
      </c>
      <c r="D8" s="610" t="s">
        <v>37</v>
      </c>
      <c r="E8" s="610" t="s">
        <v>38</v>
      </c>
      <c r="F8" s="610" t="s">
        <v>39</v>
      </c>
      <c r="G8" s="610" t="s">
        <v>40</v>
      </c>
      <c r="H8" s="610" t="s">
        <v>41</v>
      </c>
      <c r="I8" s="610" t="s">
        <v>27</v>
      </c>
      <c r="J8" s="610" t="s">
        <v>28</v>
      </c>
      <c r="K8" s="610" t="s">
        <v>29</v>
      </c>
      <c r="L8" s="610" t="s">
        <v>30</v>
      </c>
      <c r="M8" s="610" t="s">
        <v>31</v>
      </c>
      <c r="N8" s="610" t="s">
        <v>49</v>
      </c>
      <c r="O8" s="610" t="s">
        <v>50</v>
      </c>
      <c r="P8" s="610" t="s">
        <v>51</v>
      </c>
      <c r="Q8" s="610" t="s">
        <v>52</v>
      </c>
      <c r="R8" s="611" t="s">
        <v>328</v>
      </c>
    </row>
    <row r="9" spans="1:18">
      <c r="A9" s="612" t="s">
        <v>33</v>
      </c>
      <c r="B9" s="613" t="s">
        <v>184</v>
      </c>
      <c r="C9" s="747">
        <v>10112336670</v>
      </c>
      <c r="D9" s="747">
        <v>10173052881</v>
      </c>
      <c r="E9" s="747">
        <v>10771865186</v>
      </c>
      <c r="F9" s="747">
        <v>10884788538</v>
      </c>
      <c r="G9" s="747">
        <v>11046408949</v>
      </c>
      <c r="H9" s="747">
        <v>11238895864</v>
      </c>
      <c r="I9" s="747">
        <v>11428879960</v>
      </c>
      <c r="J9" s="747">
        <v>11520888320</v>
      </c>
      <c r="K9" s="747">
        <v>11543399139</v>
      </c>
      <c r="L9" s="747">
        <v>10902824031</v>
      </c>
      <c r="M9" s="747">
        <v>11359195303</v>
      </c>
      <c r="N9" s="747">
        <v>11040286590</v>
      </c>
      <c r="O9" s="747">
        <v>10662633576</v>
      </c>
      <c r="P9" s="747">
        <v>4969924513.1999998</v>
      </c>
      <c r="Q9" s="747">
        <v>0</v>
      </c>
      <c r="R9" s="759">
        <v>0</v>
      </c>
    </row>
    <row r="10" spans="1:18">
      <c r="A10" s="612" t="s">
        <v>43</v>
      </c>
      <c r="B10" s="613" t="s">
        <v>184</v>
      </c>
      <c r="C10" s="616">
        <f>'B2000'!V33</f>
        <v>9875379013</v>
      </c>
      <c r="D10" s="616">
        <f>'B2000'!V46</f>
        <v>10157572304</v>
      </c>
      <c r="E10" s="616">
        <f>'B2000'!V59</f>
        <v>10358016331</v>
      </c>
      <c r="F10" s="616">
        <f>'B2000'!V72</f>
        <v>10481971748</v>
      </c>
      <c r="G10" s="616">
        <v>0</v>
      </c>
      <c r="H10" s="616">
        <v>0</v>
      </c>
      <c r="I10" s="616">
        <v>0</v>
      </c>
      <c r="J10" s="616">
        <v>0</v>
      </c>
      <c r="K10" s="616">
        <v>0</v>
      </c>
      <c r="L10" s="616">
        <v>0</v>
      </c>
      <c r="M10" s="616">
        <v>0</v>
      </c>
      <c r="N10" s="616">
        <v>0</v>
      </c>
      <c r="O10" s="616">
        <v>0</v>
      </c>
      <c r="P10" s="616">
        <v>0</v>
      </c>
      <c r="Q10" s="616">
        <v>0</v>
      </c>
      <c r="R10" s="617">
        <v>0</v>
      </c>
    </row>
    <row r="11" spans="1:18">
      <c r="A11" s="612" t="s">
        <v>44</v>
      </c>
      <c r="B11" s="613" t="s">
        <v>184</v>
      </c>
      <c r="C11" s="616">
        <f>'B2001'!V20</f>
        <v>9946788307</v>
      </c>
      <c r="D11" s="616">
        <f>'B2001'!V33</f>
        <v>10112246193</v>
      </c>
      <c r="E11" s="616">
        <f>'B2001'!V46</f>
        <v>10378326693</v>
      </c>
      <c r="F11" s="616">
        <f>'B2001'!V59</f>
        <v>10541531698</v>
      </c>
      <c r="G11" s="616">
        <f>'B2001'!V72</f>
        <v>10666010524</v>
      </c>
      <c r="H11" s="616">
        <v>0</v>
      </c>
      <c r="I11" s="616">
        <v>0</v>
      </c>
      <c r="J11" s="616">
        <v>0</v>
      </c>
      <c r="K11" s="616">
        <v>0</v>
      </c>
      <c r="L11" s="616">
        <v>0</v>
      </c>
      <c r="M11" s="616">
        <v>0</v>
      </c>
      <c r="N11" s="616">
        <v>0</v>
      </c>
      <c r="O11" s="616">
        <v>0</v>
      </c>
      <c r="P11" s="616">
        <v>0</v>
      </c>
      <c r="Q11" s="616">
        <v>0</v>
      </c>
      <c r="R11" s="617">
        <v>0</v>
      </c>
    </row>
    <row r="12" spans="1:18">
      <c r="A12" s="612" t="s">
        <v>45</v>
      </c>
      <c r="B12" s="613" t="s">
        <v>184</v>
      </c>
      <c r="C12" s="616">
        <v>0</v>
      </c>
      <c r="D12" s="616">
        <f>'B2002'!V20</f>
        <v>10084707596</v>
      </c>
      <c r="E12" s="616">
        <f>'B2002'!V33</f>
        <v>10265886314</v>
      </c>
      <c r="F12" s="616">
        <f>'B2002'!V46</f>
        <v>10337090539</v>
      </c>
      <c r="G12" s="616">
        <f>'B2002'!V59</f>
        <v>10455932773</v>
      </c>
      <c r="H12" s="616">
        <f>'B2002'!V72</f>
        <v>10586566276</v>
      </c>
      <c r="I12" s="616">
        <v>0</v>
      </c>
      <c r="J12" s="616">
        <v>0</v>
      </c>
      <c r="K12" s="616">
        <v>0</v>
      </c>
      <c r="L12" s="616">
        <v>0</v>
      </c>
      <c r="M12" s="616">
        <v>0</v>
      </c>
      <c r="N12" s="616">
        <v>0</v>
      </c>
      <c r="O12" s="616">
        <v>0</v>
      </c>
      <c r="P12" s="616">
        <v>0</v>
      </c>
      <c r="Q12" s="616">
        <v>0</v>
      </c>
      <c r="R12" s="617">
        <v>0</v>
      </c>
    </row>
    <row r="13" spans="1:18">
      <c r="A13" s="612" t="s">
        <v>42</v>
      </c>
      <c r="B13" s="613" t="s">
        <v>184</v>
      </c>
      <c r="C13" s="616">
        <v>0</v>
      </c>
      <c r="D13" s="616">
        <v>0</v>
      </c>
      <c r="E13" s="616">
        <f>'B2003'!V20</f>
        <v>10484588078</v>
      </c>
      <c r="F13" s="616">
        <f>'B2003'!V33</f>
        <v>10397599138</v>
      </c>
      <c r="G13" s="616">
        <f>'B2003'!V46</f>
        <v>10605378623</v>
      </c>
      <c r="H13" s="616">
        <f>'B2003'!V59</f>
        <v>10855286595</v>
      </c>
      <c r="I13" s="616">
        <f>'B2003'!V72</f>
        <v>11055219890</v>
      </c>
      <c r="J13" s="616">
        <v>0</v>
      </c>
      <c r="K13" s="616">
        <v>0</v>
      </c>
      <c r="L13" s="616">
        <v>0</v>
      </c>
      <c r="M13" s="616">
        <v>0</v>
      </c>
      <c r="N13" s="616">
        <v>0</v>
      </c>
      <c r="O13" s="616">
        <v>0</v>
      </c>
      <c r="P13" s="616">
        <v>0</v>
      </c>
      <c r="Q13" s="616">
        <v>0</v>
      </c>
      <c r="R13" s="617">
        <v>0</v>
      </c>
    </row>
    <row r="14" spans="1:18">
      <c r="A14" s="612" t="s">
        <v>46</v>
      </c>
      <c r="B14" s="613" t="s">
        <v>184</v>
      </c>
      <c r="C14" s="616">
        <v>0</v>
      </c>
      <c r="D14" s="616">
        <v>0</v>
      </c>
      <c r="E14" s="616">
        <v>0</v>
      </c>
      <c r="F14" s="616">
        <f>'B2004'!V20</f>
        <v>10614466656</v>
      </c>
      <c r="G14" s="616">
        <f>'B2004'!V33</f>
        <v>10641237957</v>
      </c>
      <c r="H14" s="616">
        <f>'B2004'!V46</f>
        <v>10851023270</v>
      </c>
      <c r="I14" s="616">
        <f>'B2004'!V59</f>
        <v>10958172431</v>
      </c>
      <c r="J14" s="616">
        <f>'B2004'!V72</f>
        <v>11022659559</v>
      </c>
      <c r="K14" s="616">
        <v>0</v>
      </c>
      <c r="L14" s="616">
        <v>0</v>
      </c>
      <c r="M14" s="616">
        <v>0</v>
      </c>
      <c r="N14" s="616">
        <v>0</v>
      </c>
      <c r="O14" s="616">
        <v>0</v>
      </c>
      <c r="P14" s="616">
        <v>0</v>
      </c>
      <c r="Q14" s="616">
        <v>0</v>
      </c>
      <c r="R14" s="617">
        <v>0</v>
      </c>
    </row>
    <row r="15" spans="1:18">
      <c r="A15" s="612" t="s">
        <v>47</v>
      </c>
      <c r="B15" s="613" t="s">
        <v>184</v>
      </c>
      <c r="C15" s="616">
        <v>0</v>
      </c>
      <c r="D15" s="616">
        <v>0</v>
      </c>
      <c r="E15" s="616">
        <v>0</v>
      </c>
      <c r="F15" s="616">
        <v>0</v>
      </c>
      <c r="G15" s="616">
        <f>'B2005'!V20</f>
        <v>11013045442</v>
      </c>
      <c r="H15" s="616">
        <f>'B2005'!V33</f>
        <v>11154336120</v>
      </c>
      <c r="I15" s="616">
        <f>'B2005'!V46</f>
        <v>11455744342</v>
      </c>
      <c r="J15" s="616">
        <f>'B2005'!V59</f>
        <v>11714611847</v>
      </c>
      <c r="K15" s="616">
        <f>'B2005'!V72</f>
        <v>12041852263</v>
      </c>
      <c r="L15" s="616">
        <v>0</v>
      </c>
      <c r="M15" s="616">
        <v>0</v>
      </c>
      <c r="N15" s="616">
        <v>0</v>
      </c>
      <c r="O15" s="616">
        <v>0</v>
      </c>
      <c r="P15" s="616">
        <v>0</v>
      </c>
      <c r="Q15" s="616">
        <v>0</v>
      </c>
      <c r="R15" s="617">
        <v>0</v>
      </c>
    </row>
    <row r="16" spans="1:18">
      <c r="A16" s="612" t="s">
        <v>32</v>
      </c>
      <c r="B16" s="613" t="s">
        <v>184</v>
      </c>
      <c r="C16" s="747">
        <v>0</v>
      </c>
      <c r="D16" s="747">
        <v>0</v>
      </c>
      <c r="E16" s="747">
        <v>0</v>
      </c>
      <c r="F16" s="747">
        <v>0</v>
      </c>
      <c r="G16" s="747">
        <v>0</v>
      </c>
      <c r="H16" s="747">
        <f>'B2006'!V20</f>
        <v>10925842660</v>
      </c>
      <c r="I16" s="747">
        <v>11259513442</v>
      </c>
      <c r="J16" s="747">
        <v>11532471991</v>
      </c>
      <c r="K16" s="747">
        <v>11849898707</v>
      </c>
      <c r="L16" s="747">
        <v>12100539223</v>
      </c>
      <c r="M16" s="747">
        <v>12303570095</v>
      </c>
      <c r="N16" s="747">
        <v>12454942048</v>
      </c>
      <c r="O16" s="747">
        <v>12674572905</v>
      </c>
      <c r="P16" s="747">
        <v>12860440203</v>
      </c>
      <c r="Q16" s="747">
        <v>13044082095</v>
      </c>
      <c r="R16" s="759">
        <v>13238450847</v>
      </c>
    </row>
    <row r="17" spans="1:18">
      <c r="A17" s="612" t="s">
        <v>18</v>
      </c>
      <c r="B17" s="613" t="s">
        <v>184</v>
      </c>
      <c r="C17" s="747">
        <v>0</v>
      </c>
      <c r="D17" s="747">
        <v>0</v>
      </c>
      <c r="E17" s="747">
        <v>0</v>
      </c>
      <c r="F17" s="747">
        <v>0</v>
      </c>
      <c r="G17" s="747">
        <v>0</v>
      </c>
      <c r="H17" s="747">
        <v>0</v>
      </c>
      <c r="I17" s="747">
        <f>'B2007'!V20</f>
        <v>11233042311</v>
      </c>
      <c r="J17" s="747">
        <v>11485159999</v>
      </c>
      <c r="K17" s="747">
        <v>11692537227</v>
      </c>
      <c r="L17" s="747">
        <v>11856658097</v>
      </c>
      <c r="M17" s="747">
        <v>12048438092</v>
      </c>
      <c r="N17" s="747">
        <v>12314786672</v>
      </c>
      <c r="O17" s="747">
        <v>12591545612</v>
      </c>
      <c r="P17" s="747">
        <v>12880752636</v>
      </c>
      <c r="Q17" s="747">
        <v>13193436824</v>
      </c>
      <c r="R17" s="759">
        <v>13470639693</v>
      </c>
    </row>
    <row r="18" spans="1:18">
      <c r="A18" s="612" t="s">
        <v>19</v>
      </c>
      <c r="B18" s="613" t="s">
        <v>184</v>
      </c>
      <c r="C18" s="747">
        <v>0</v>
      </c>
      <c r="D18" s="747">
        <v>0</v>
      </c>
      <c r="E18" s="747">
        <v>0</v>
      </c>
      <c r="F18" s="747">
        <v>0</v>
      </c>
      <c r="G18" s="747">
        <v>0</v>
      </c>
      <c r="H18" s="747">
        <v>0</v>
      </c>
      <c r="I18" s="747">
        <v>0</v>
      </c>
      <c r="J18" s="747">
        <v>11384512663</v>
      </c>
      <c r="K18" s="747">
        <v>11666463041</v>
      </c>
      <c r="L18" s="747">
        <v>11936558887</v>
      </c>
      <c r="M18" s="747">
        <v>12206325917</v>
      </c>
      <c r="N18" s="747">
        <v>12416008926</v>
      </c>
      <c r="O18" s="747">
        <v>12630753714</v>
      </c>
      <c r="P18" s="747">
        <v>12907424696</v>
      </c>
      <c r="Q18" s="747">
        <v>13220540134</v>
      </c>
      <c r="R18" s="759">
        <v>13511197806</v>
      </c>
    </row>
    <row r="19" spans="1:18">
      <c r="A19" s="612" t="s">
        <v>20</v>
      </c>
      <c r="B19" s="613" t="s">
        <v>184</v>
      </c>
      <c r="C19" s="747">
        <v>0</v>
      </c>
      <c r="D19" s="747">
        <v>0</v>
      </c>
      <c r="E19" s="747">
        <v>0</v>
      </c>
      <c r="F19" s="747">
        <v>0</v>
      </c>
      <c r="G19" s="747">
        <v>0</v>
      </c>
      <c r="H19" s="747">
        <v>0</v>
      </c>
      <c r="I19" s="747">
        <v>0</v>
      </c>
      <c r="J19" s="747">
        <v>0</v>
      </c>
      <c r="K19" s="747">
        <v>11609795223</v>
      </c>
      <c r="L19" s="747">
        <v>11808797282</v>
      </c>
      <c r="M19" s="747">
        <v>12104967310</v>
      </c>
      <c r="N19" s="747">
        <v>12497679935</v>
      </c>
      <c r="O19" s="747">
        <v>12791274865</v>
      </c>
      <c r="P19" s="747">
        <v>13080444742</v>
      </c>
      <c r="Q19" s="747">
        <v>13330464052</v>
      </c>
      <c r="R19" s="759">
        <v>13581420964</v>
      </c>
    </row>
    <row r="20" spans="1:18">
      <c r="A20" s="612" t="s">
        <v>21</v>
      </c>
      <c r="B20" s="613" t="s">
        <v>184</v>
      </c>
      <c r="C20" s="747">
        <v>0</v>
      </c>
      <c r="D20" s="747">
        <v>0</v>
      </c>
      <c r="E20" s="747">
        <v>0</v>
      </c>
      <c r="F20" s="747">
        <v>0</v>
      </c>
      <c r="G20" s="747">
        <v>0</v>
      </c>
      <c r="H20" s="747">
        <v>0</v>
      </c>
      <c r="I20" s="747">
        <v>0</v>
      </c>
      <c r="J20" s="747">
        <v>0</v>
      </c>
      <c r="K20" s="747">
        <v>0</v>
      </c>
      <c r="L20" s="747">
        <v>0</v>
      </c>
      <c r="M20" s="747">
        <v>10892233472</v>
      </c>
      <c r="N20" s="747">
        <v>11188303026</v>
      </c>
      <c r="O20" s="747">
        <v>11646579787</v>
      </c>
      <c r="P20" s="747">
        <v>12051113378</v>
      </c>
      <c r="Q20" s="747">
        <v>12264707198</v>
      </c>
      <c r="R20" s="759">
        <v>12504250303</v>
      </c>
    </row>
    <row r="21" spans="1:18">
      <c r="A21" s="612" t="s">
        <v>48</v>
      </c>
      <c r="B21" s="613" t="s">
        <v>184</v>
      </c>
      <c r="C21" s="747">
        <v>0</v>
      </c>
      <c r="D21" s="747">
        <v>0</v>
      </c>
      <c r="E21" s="747">
        <v>0</v>
      </c>
      <c r="F21" s="747">
        <v>0</v>
      </c>
      <c r="G21" s="747">
        <v>0</v>
      </c>
      <c r="H21" s="747">
        <v>0</v>
      </c>
      <c r="I21" s="747">
        <v>0</v>
      </c>
      <c r="J21" s="747">
        <v>0</v>
      </c>
      <c r="K21" s="747">
        <v>0</v>
      </c>
      <c r="L21" s="747">
        <v>0</v>
      </c>
      <c r="M21" s="747">
        <v>11184575872.880001</v>
      </c>
      <c r="N21" s="747">
        <v>11421063227.709999</v>
      </c>
      <c r="O21" s="747">
        <v>11768265158.719999</v>
      </c>
      <c r="P21" s="747">
        <v>12063850143.969999</v>
      </c>
      <c r="Q21" s="747">
        <v>12369347641.860001</v>
      </c>
      <c r="R21" s="759">
        <v>12574111979.179998</v>
      </c>
    </row>
    <row r="22" spans="1:18" ht="15.75" thickBot="1">
      <c r="A22" s="618" t="s">
        <v>304</v>
      </c>
      <c r="B22" s="619" t="s">
        <v>184</v>
      </c>
      <c r="C22" s="760">
        <v>0</v>
      </c>
      <c r="D22" s="760">
        <v>0</v>
      </c>
      <c r="E22" s="760">
        <v>0</v>
      </c>
      <c r="F22" s="760">
        <v>0</v>
      </c>
      <c r="G22" s="760">
        <v>0</v>
      </c>
      <c r="H22" s="760">
        <v>0</v>
      </c>
      <c r="I22" s="760">
        <v>0</v>
      </c>
      <c r="J22" s="760">
        <v>0</v>
      </c>
      <c r="K22" s="760">
        <v>0</v>
      </c>
      <c r="L22" s="760">
        <v>0</v>
      </c>
      <c r="M22" s="760">
        <v>0</v>
      </c>
      <c r="N22" s="760">
        <v>11310154720</v>
      </c>
      <c r="O22" s="760">
        <v>11145822616</v>
      </c>
      <c r="P22" s="760">
        <v>11309155879</v>
      </c>
      <c r="Q22" s="760">
        <v>11568530182</v>
      </c>
      <c r="R22" s="761">
        <v>11826501821</v>
      </c>
    </row>
    <row r="24" spans="1:18">
      <c r="I24" s="714"/>
    </row>
    <row r="25" spans="1:18">
      <c r="I25" s="714"/>
      <c r="J25" s="601"/>
      <c r="K25" s="601"/>
      <c r="L25" s="601"/>
      <c r="M25" s="601"/>
      <c r="N25" s="601"/>
      <c r="O25" s="601"/>
    </row>
    <row r="26" spans="1:18">
      <c r="I26" s="714"/>
      <c r="J26" s="601"/>
      <c r="K26" s="601"/>
      <c r="L26" s="601"/>
      <c r="M26" s="601"/>
      <c r="N26" s="601"/>
      <c r="O26" s="601"/>
    </row>
    <row r="27" spans="1:18">
      <c r="H27" s="602"/>
      <c r="I27" s="714"/>
      <c r="J27" s="601"/>
      <c r="K27" s="601"/>
      <c r="L27" s="601"/>
      <c r="M27" s="601"/>
    </row>
    <row r="28" spans="1:18" ht="15.75" thickBot="1">
      <c r="A28" s="628" t="s">
        <v>306</v>
      </c>
      <c r="H28" s="602"/>
      <c r="I28" s="602"/>
      <c r="J28" s="602"/>
      <c r="K28" s="601"/>
      <c r="L28" s="601"/>
      <c r="M28" s="601"/>
    </row>
    <row r="29" spans="1:18" s="597" customFormat="1">
      <c r="A29" s="609"/>
      <c r="B29" s="610"/>
      <c r="C29" s="610" t="s">
        <v>36</v>
      </c>
      <c r="D29" s="610" t="s">
        <v>37</v>
      </c>
      <c r="E29" s="610" t="s">
        <v>38</v>
      </c>
      <c r="F29" s="610" t="s">
        <v>39</v>
      </c>
      <c r="G29" s="610" t="s">
        <v>40</v>
      </c>
      <c r="H29" s="610" t="s">
        <v>41</v>
      </c>
      <c r="I29" s="610" t="s">
        <v>27</v>
      </c>
      <c r="J29" s="610" t="s">
        <v>28</v>
      </c>
      <c r="K29" s="610" t="s">
        <v>29</v>
      </c>
      <c r="L29" s="610" t="s">
        <v>30</v>
      </c>
      <c r="M29" s="610" t="s">
        <v>31</v>
      </c>
      <c r="N29" s="610" t="s">
        <v>49</v>
      </c>
      <c r="O29" s="610" t="s">
        <v>50</v>
      </c>
      <c r="P29" s="610" t="s">
        <v>51</v>
      </c>
      <c r="Q29" s="610" t="s">
        <v>52</v>
      </c>
      <c r="R29" s="611" t="s">
        <v>328</v>
      </c>
    </row>
    <row r="30" spans="1:18">
      <c r="A30" s="620" t="s">
        <v>33</v>
      </c>
      <c r="B30" s="621" t="s">
        <v>184</v>
      </c>
      <c r="C30" s="622">
        <v>10112336670</v>
      </c>
      <c r="D30" s="622">
        <v>10173052881</v>
      </c>
      <c r="E30" s="622">
        <v>10771865186</v>
      </c>
      <c r="F30" s="622">
        <v>10884788538</v>
      </c>
      <c r="G30" s="622">
        <v>11046408949</v>
      </c>
      <c r="H30" s="622">
        <v>11238895864</v>
      </c>
      <c r="I30" s="622">
        <v>11428879960</v>
      </c>
      <c r="J30" s="622">
        <v>11520888320</v>
      </c>
      <c r="K30" s="622">
        <v>11543399139</v>
      </c>
      <c r="L30" s="622">
        <v>10902824031</v>
      </c>
      <c r="M30" s="622">
        <v>11359195303</v>
      </c>
      <c r="N30" s="622">
        <v>11040286590</v>
      </c>
      <c r="O30" s="622">
        <v>10662633576</v>
      </c>
      <c r="P30" s="622">
        <v>2277666683</v>
      </c>
      <c r="Q30" s="622">
        <v>0</v>
      </c>
      <c r="R30" s="623">
        <v>0</v>
      </c>
    </row>
    <row r="31" spans="1:18">
      <c r="A31" s="620" t="s">
        <v>43</v>
      </c>
      <c r="B31" s="621" t="s">
        <v>184</v>
      </c>
      <c r="C31" s="616">
        <v>9875379013</v>
      </c>
      <c r="D31" s="616">
        <v>10157572304</v>
      </c>
      <c r="E31" s="616">
        <v>10358016331</v>
      </c>
      <c r="F31" s="616">
        <v>10481971748</v>
      </c>
      <c r="G31" s="616">
        <v>0</v>
      </c>
      <c r="H31" s="616">
        <v>0</v>
      </c>
      <c r="I31" s="616">
        <v>0</v>
      </c>
      <c r="J31" s="616">
        <v>0</v>
      </c>
      <c r="K31" s="616">
        <v>0</v>
      </c>
      <c r="L31" s="616">
        <v>0</v>
      </c>
      <c r="M31" s="616">
        <v>0</v>
      </c>
      <c r="N31" s="616">
        <v>0</v>
      </c>
      <c r="O31" s="616">
        <v>0</v>
      </c>
      <c r="P31" s="616">
        <v>0</v>
      </c>
      <c r="Q31" s="616">
        <v>0</v>
      </c>
      <c r="R31" s="617">
        <v>0</v>
      </c>
    </row>
    <row r="32" spans="1:18">
      <c r="A32" s="620" t="s">
        <v>44</v>
      </c>
      <c r="B32" s="621" t="s">
        <v>184</v>
      </c>
      <c r="C32" s="616">
        <v>9946788307</v>
      </c>
      <c r="D32" s="616">
        <v>10112246193</v>
      </c>
      <c r="E32" s="616">
        <v>10378326693</v>
      </c>
      <c r="F32" s="616">
        <v>10541531698</v>
      </c>
      <c r="G32" s="616">
        <v>10666010524</v>
      </c>
      <c r="H32" s="616">
        <v>0</v>
      </c>
      <c r="I32" s="616">
        <v>0</v>
      </c>
      <c r="J32" s="616">
        <v>0</v>
      </c>
      <c r="K32" s="616">
        <v>0</v>
      </c>
      <c r="L32" s="616">
        <v>0</v>
      </c>
      <c r="M32" s="616">
        <v>0</v>
      </c>
      <c r="N32" s="616">
        <v>0</v>
      </c>
      <c r="O32" s="616">
        <v>0</v>
      </c>
      <c r="P32" s="616">
        <v>0</v>
      </c>
      <c r="Q32" s="616">
        <v>0</v>
      </c>
      <c r="R32" s="617">
        <v>0</v>
      </c>
    </row>
    <row r="33" spans="1:18">
      <c r="A33" s="620" t="s">
        <v>45</v>
      </c>
      <c r="B33" s="621" t="s">
        <v>184</v>
      </c>
      <c r="C33" s="616">
        <v>0</v>
      </c>
      <c r="D33" s="616">
        <v>10084707596</v>
      </c>
      <c r="E33" s="616">
        <v>10265886314</v>
      </c>
      <c r="F33" s="616">
        <v>10337090539</v>
      </c>
      <c r="G33" s="616">
        <v>10455932773</v>
      </c>
      <c r="H33" s="616">
        <v>10586566276</v>
      </c>
      <c r="I33" s="616">
        <v>0</v>
      </c>
      <c r="J33" s="616">
        <v>0</v>
      </c>
      <c r="K33" s="616">
        <v>0</v>
      </c>
      <c r="L33" s="616">
        <v>0</v>
      </c>
      <c r="M33" s="616">
        <v>0</v>
      </c>
      <c r="N33" s="616">
        <v>0</v>
      </c>
      <c r="O33" s="616">
        <v>0</v>
      </c>
      <c r="P33" s="616">
        <v>0</v>
      </c>
      <c r="Q33" s="616">
        <v>0</v>
      </c>
      <c r="R33" s="617">
        <v>0</v>
      </c>
    </row>
    <row r="34" spans="1:18">
      <c r="A34" s="620" t="s">
        <v>42</v>
      </c>
      <c r="B34" s="621" t="s">
        <v>184</v>
      </c>
      <c r="C34" s="616">
        <v>0</v>
      </c>
      <c r="D34" s="616">
        <v>0</v>
      </c>
      <c r="E34" s="616">
        <v>10484588078</v>
      </c>
      <c r="F34" s="616">
        <v>10397599138</v>
      </c>
      <c r="G34" s="616">
        <v>10605378623</v>
      </c>
      <c r="H34" s="616">
        <v>10855286595</v>
      </c>
      <c r="I34" s="616">
        <v>11055219890</v>
      </c>
      <c r="J34" s="616">
        <v>0</v>
      </c>
      <c r="K34" s="616">
        <v>0</v>
      </c>
      <c r="L34" s="616">
        <v>0</v>
      </c>
      <c r="M34" s="616">
        <v>0</v>
      </c>
      <c r="N34" s="616">
        <v>0</v>
      </c>
      <c r="O34" s="616">
        <v>0</v>
      </c>
      <c r="P34" s="616">
        <v>0</v>
      </c>
      <c r="Q34" s="616">
        <v>0</v>
      </c>
      <c r="R34" s="617">
        <v>0</v>
      </c>
    </row>
    <row r="35" spans="1:18">
      <c r="A35" s="620" t="s">
        <v>46</v>
      </c>
      <c r="B35" s="621" t="s">
        <v>184</v>
      </c>
      <c r="C35" s="616">
        <v>0</v>
      </c>
      <c r="D35" s="616">
        <v>0</v>
      </c>
      <c r="E35" s="616">
        <v>0</v>
      </c>
      <c r="F35" s="616">
        <v>10614466656</v>
      </c>
      <c r="G35" s="616">
        <v>10641237957</v>
      </c>
      <c r="H35" s="616">
        <v>10851023270</v>
      </c>
      <c r="I35" s="616">
        <v>10958172431</v>
      </c>
      <c r="J35" s="616">
        <v>11022659559</v>
      </c>
      <c r="K35" s="616">
        <v>0</v>
      </c>
      <c r="L35" s="616">
        <v>0</v>
      </c>
      <c r="M35" s="616">
        <v>0</v>
      </c>
      <c r="N35" s="616">
        <v>0</v>
      </c>
      <c r="O35" s="616">
        <v>0</v>
      </c>
      <c r="P35" s="616">
        <v>0</v>
      </c>
      <c r="Q35" s="616">
        <v>0</v>
      </c>
      <c r="R35" s="617">
        <v>0</v>
      </c>
    </row>
    <row r="36" spans="1:18">
      <c r="A36" s="620" t="s">
        <v>47</v>
      </c>
      <c r="B36" s="621" t="s">
        <v>184</v>
      </c>
      <c r="C36" s="616">
        <v>0</v>
      </c>
      <c r="D36" s="616">
        <v>0</v>
      </c>
      <c r="E36" s="616">
        <v>0</v>
      </c>
      <c r="F36" s="616">
        <v>0</v>
      </c>
      <c r="G36" s="616">
        <v>11013045442</v>
      </c>
      <c r="H36" s="616">
        <v>11154336120</v>
      </c>
      <c r="I36" s="616">
        <v>11455744342</v>
      </c>
      <c r="J36" s="616">
        <v>11714611847</v>
      </c>
      <c r="K36" s="616">
        <v>12041852263</v>
      </c>
      <c r="L36" s="616">
        <v>0</v>
      </c>
      <c r="M36" s="616">
        <v>0</v>
      </c>
      <c r="N36" s="616">
        <v>0</v>
      </c>
      <c r="O36" s="616">
        <v>0</v>
      </c>
      <c r="P36" s="616">
        <v>0</v>
      </c>
      <c r="Q36" s="616">
        <v>0</v>
      </c>
      <c r="R36" s="617">
        <v>0</v>
      </c>
    </row>
    <row r="37" spans="1:18">
      <c r="A37" s="620" t="s">
        <v>32</v>
      </c>
      <c r="B37" s="621" t="s">
        <v>184</v>
      </c>
      <c r="C37" s="614">
        <v>0</v>
      </c>
      <c r="D37" s="614">
        <v>0</v>
      </c>
      <c r="E37" s="614">
        <v>0</v>
      </c>
      <c r="F37" s="614">
        <v>0</v>
      </c>
      <c r="G37" s="614">
        <v>0</v>
      </c>
      <c r="H37" s="747">
        <v>10925842660</v>
      </c>
      <c r="I37" s="622">
        <v>11259513442</v>
      </c>
      <c r="J37" s="614">
        <v>11532471991</v>
      </c>
      <c r="K37" s="614">
        <v>11849898707</v>
      </c>
      <c r="L37" s="614">
        <v>12100539223</v>
      </c>
      <c r="M37" s="614">
        <v>12303570095</v>
      </c>
      <c r="N37" s="614">
        <v>12454942048</v>
      </c>
      <c r="O37" s="614">
        <v>12674572905</v>
      </c>
      <c r="P37" s="614">
        <v>12860440203</v>
      </c>
      <c r="Q37" s="614">
        <v>13044082095</v>
      </c>
      <c r="R37" s="615">
        <v>13238450847</v>
      </c>
    </row>
    <row r="38" spans="1:18">
      <c r="A38" s="620" t="s">
        <v>18</v>
      </c>
      <c r="B38" s="621" t="s">
        <v>184</v>
      </c>
      <c r="C38" s="614">
        <v>0</v>
      </c>
      <c r="D38" s="614">
        <v>0</v>
      </c>
      <c r="E38" s="614">
        <v>0</v>
      </c>
      <c r="F38" s="614">
        <v>0</v>
      </c>
      <c r="G38" s="614">
        <v>0</v>
      </c>
      <c r="H38" s="622">
        <v>0</v>
      </c>
      <c r="I38" s="747">
        <v>11233042311</v>
      </c>
      <c r="J38" s="614">
        <v>11485159999</v>
      </c>
      <c r="K38" s="614">
        <v>11692537227</v>
      </c>
      <c r="L38" s="614">
        <v>11856658097</v>
      </c>
      <c r="M38" s="614">
        <v>12048438092</v>
      </c>
      <c r="N38" s="614">
        <v>12314786672</v>
      </c>
      <c r="O38" s="614">
        <v>12591545612</v>
      </c>
      <c r="P38" s="614">
        <v>12880752636</v>
      </c>
      <c r="Q38" s="614">
        <v>13193436824</v>
      </c>
      <c r="R38" s="615">
        <v>13470639693</v>
      </c>
    </row>
    <row r="39" spans="1:18">
      <c r="A39" s="620" t="s">
        <v>19</v>
      </c>
      <c r="B39" s="621" t="s">
        <v>184</v>
      </c>
      <c r="C39" s="622">
        <v>0</v>
      </c>
      <c r="D39" s="622">
        <v>0</v>
      </c>
      <c r="E39" s="622">
        <v>0</v>
      </c>
      <c r="F39" s="622">
        <v>0</v>
      </c>
      <c r="G39" s="622">
        <v>0</v>
      </c>
      <c r="H39" s="622">
        <v>0</v>
      </c>
      <c r="I39" s="622">
        <v>0</v>
      </c>
      <c r="J39" s="622">
        <v>11384512663</v>
      </c>
      <c r="K39" s="622">
        <v>11666463041</v>
      </c>
      <c r="L39" s="622">
        <v>11936558887</v>
      </c>
      <c r="M39" s="622">
        <v>12206325917</v>
      </c>
      <c r="N39" s="622">
        <v>12416008926</v>
      </c>
      <c r="O39" s="622">
        <v>12630753714</v>
      </c>
      <c r="P39" s="622">
        <v>12907424696</v>
      </c>
      <c r="Q39" s="622">
        <v>13220540134</v>
      </c>
      <c r="R39" s="623">
        <v>13511197806</v>
      </c>
    </row>
    <row r="40" spans="1:18">
      <c r="A40" s="620" t="s">
        <v>20</v>
      </c>
      <c r="B40" s="621" t="s">
        <v>184</v>
      </c>
      <c r="C40" s="622">
        <v>0</v>
      </c>
      <c r="D40" s="622">
        <v>0</v>
      </c>
      <c r="E40" s="622">
        <v>0</v>
      </c>
      <c r="F40" s="622">
        <v>0</v>
      </c>
      <c r="G40" s="622">
        <v>0</v>
      </c>
      <c r="H40" s="622">
        <v>0</v>
      </c>
      <c r="I40" s="622">
        <v>0</v>
      </c>
      <c r="J40" s="622">
        <v>0</v>
      </c>
      <c r="K40" s="622">
        <v>11609795223</v>
      </c>
      <c r="L40" s="622">
        <v>11808797282</v>
      </c>
      <c r="M40" s="622">
        <v>12104967310</v>
      </c>
      <c r="N40" s="622">
        <v>12497679935</v>
      </c>
      <c r="O40" s="622">
        <v>12791274865</v>
      </c>
      <c r="P40" s="622">
        <v>13080444742</v>
      </c>
      <c r="Q40" s="622">
        <v>13330464052</v>
      </c>
      <c r="R40" s="623">
        <v>13581420964</v>
      </c>
    </row>
    <row r="41" spans="1:18">
      <c r="A41" s="620" t="s">
        <v>21</v>
      </c>
      <c r="B41" s="621" t="s">
        <v>184</v>
      </c>
      <c r="C41" s="622">
        <v>0</v>
      </c>
      <c r="D41" s="622">
        <v>0</v>
      </c>
      <c r="E41" s="622">
        <v>0</v>
      </c>
      <c r="F41" s="622">
        <v>0</v>
      </c>
      <c r="G41" s="622">
        <v>0</v>
      </c>
      <c r="H41" s="622">
        <v>0</v>
      </c>
      <c r="I41" s="622">
        <v>0</v>
      </c>
      <c r="J41" s="622">
        <v>0</v>
      </c>
      <c r="K41" s="622">
        <v>0</v>
      </c>
      <c r="L41" s="622">
        <v>0</v>
      </c>
      <c r="M41" s="622">
        <v>10892233472</v>
      </c>
      <c r="N41" s="622">
        <v>11188303026</v>
      </c>
      <c r="O41" s="622">
        <v>11646579787</v>
      </c>
      <c r="P41" s="622">
        <v>12051113378</v>
      </c>
      <c r="Q41" s="622">
        <v>12264707198</v>
      </c>
      <c r="R41" s="623">
        <v>12504250303</v>
      </c>
    </row>
    <row r="42" spans="1:18">
      <c r="A42" s="620" t="s">
        <v>48</v>
      </c>
      <c r="B42" s="621" t="s">
        <v>184</v>
      </c>
      <c r="C42" s="622">
        <v>0</v>
      </c>
      <c r="D42" s="622">
        <v>0</v>
      </c>
      <c r="E42" s="622">
        <v>0</v>
      </c>
      <c r="F42" s="622">
        <v>0</v>
      </c>
      <c r="G42" s="622">
        <v>0</v>
      </c>
      <c r="H42" s="622">
        <v>0</v>
      </c>
      <c r="I42" s="622">
        <v>0</v>
      </c>
      <c r="J42" s="622">
        <v>0</v>
      </c>
      <c r="K42" s="622">
        <v>0</v>
      </c>
      <c r="L42" s="622">
        <v>0</v>
      </c>
      <c r="M42" s="622">
        <v>11184575872.880001</v>
      </c>
      <c r="N42" s="622">
        <v>11421063227.709999</v>
      </c>
      <c r="O42" s="622">
        <v>11768265158.719999</v>
      </c>
      <c r="P42" s="622">
        <v>12063850143.969999</v>
      </c>
      <c r="Q42" s="622">
        <v>12369347641.860001</v>
      </c>
      <c r="R42" s="623">
        <v>12574111979.179998</v>
      </c>
    </row>
    <row r="43" spans="1:18" ht="15.75" thickBot="1">
      <c r="A43" s="624" t="s">
        <v>304</v>
      </c>
      <c r="B43" s="625" t="s">
        <v>184</v>
      </c>
      <c r="C43" s="626">
        <v>0</v>
      </c>
      <c r="D43" s="626">
        <v>0</v>
      </c>
      <c r="E43" s="626">
        <v>0</v>
      </c>
      <c r="F43" s="626">
        <v>0</v>
      </c>
      <c r="G43" s="626">
        <v>0</v>
      </c>
      <c r="H43" s="626">
        <v>0</v>
      </c>
      <c r="I43" s="626">
        <v>0</v>
      </c>
      <c r="J43" s="626">
        <v>0</v>
      </c>
      <c r="K43" s="626">
        <v>0</v>
      </c>
      <c r="L43" s="626">
        <v>0</v>
      </c>
      <c r="M43" s="626">
        <v>0</v>
      </c>
      <c r="N43" s="626">
        <v>11310154720</v>
      </c>
      <c r="O43" s="626">
        <v>11145822616</v>
      </c>
      <c r="P43" s="626">
        <v>11309155879</v>
      </c>
      <c r="Q43" s="626">
        <v>11568530182</v>
      </c>
      <c r="R43" s="627">
        <v>11826501821</v>
      </c>
    </row>
    <row r="47" spans="1:18">
      <c r="C47" s="601"/>
      <c r="D47" s="601"/>
      <c r="E47" s="601"/>
      <c r="F47" s="601"/>
      <c r="G47" s="601"/>
      <c r="H47" s="601"/>
      <c r="I47" s="714"/>
      <c r="J47" s="601"/>
      <c r="K47" s="601"/>
      <c r="L47" s="601"/>
      <c r="M47" s="601"/>
    </row>
    <row r="48" spans="1:18">
      <c r="C48" s="601"/>
      <c r="D48" s="601"/>
      <c r="E48" s="601"/>
      <c r="F48" s="601"/>
      <c r="G48" s="601"/>
      <c r="H48" s="601"/>
      <c r="I48" s="714"/>
      <c r="J48" s="601"/>
      <c r="K48" s="601"/>
      <c r="L48" s="601"/>
      <c r="M48" s="601"/>
    </row>
    <row r="49" spans="3:13">
      <c r="C49" s="601"/>
      <c r="D49" s="601"/>
      <c r="E49" s="601"/>
      <c r="F49" s="601"/>
      <c r="G49" s="601"/>
      <c r="H49" s="601"/>
      <c r="I49" s="714"/>
      <c r="J49" s="601"/>
      <c r="K49" s="601"/>
      <c r="L49" s="601"/>
      <c r="M49" s="601"/>
    </row>
    <row r="50" spans="3:13">
      <c r="C50" s="601"/>
      <c r="D50" s="601"/>
      <c r="E50" s="601"/>
      <c r="F50" s="601"/>
      <c r="G50" s="601"/>
      <c r="H50" s="601"/>
      <c r="I50" s="714"/>
      <c r="J50" s="601"/>
      <c r="K50" s="601"/>
      <c r="L50" s="601"/>
      <c r="M50" s="601"/>
    </row>
    <row r="51" spans="3:13">
      <c r="C51" s="601"/>
      <c r="D51" s="601"/>
      <c r="E51" s="601"/>
      <c r="F51" s="601"/>
      <c r="G51" s="601"/>
      <c r="H51" s="601"/>
      <c r="I51" s="714"/>
      <c r="J51" s="601"/>
      <c r="K51" s="601"/>
      <c r="L51" s="601"/>
      <c r="M51" s="601"/>
    </row>
    <row r="52" spans="3:13">
      <c r="C52" s="601"/>
      <c r="D52" s="601"/>
      <c r="E52" s="601"/>
      <c r="F52" s="601"/>
      <c r="G52" s="601"/>
      <c r="H52" s="601"/>
      <c r="I52" s="714"/>
      <c r="J52" s="601"/>
      <c r="K52" s="601"/>
      <c r="L52" s="601"/>
      <c r="M52" s="601"/>
    </row>
    <row r="53" spans="3:13">
      <c r="C53" s="601"/>
      <c r="D53" s="601"/>
      <c r="E53" s="601"/>
      <c r="F53" s="601"/>
      <c r="G53" s="601"/>
      <c r="H53" s="601"/>
      <c r="I53" s="714"/>
      <c r="J53" s="601"/>
      <c r="K53" s="601"/>
      <c r="L53" s="601"/>
      <c r="M53" s="601"/>
    </row>
    <row r="54" spans="3:13">
      <c r="C54" s="601"/>
      <c r="D54" s="601"/>
      <c r="E54" s="601"/>
      <c r="F54" s="601"/>
      <c r="G54" s="601"/>
      <c r="H54" s="601"/>
    </row>
    <row r="55" spans="3:13">
      <c r="C55" s="601"/>
      <c r="D55" s="601"/>
      <c r="E55" s="601"/>
      <c r="F55" s="601"/>
      <c r="G55" s="601"/>
      <c r="H55" s="601"/>
    </row>
    <row r="56" spans="3:13">
      <c r="C56" s="601"/>
      <c r="D56" s="601"/>
      <c r="E56" s="601"/>
      <c r="F56" s="601"/>
      <c r="G56" s="601"/>
      <c r="H56" s="601"/>
    </row>
    <row r="57" spans="3:13">
      <c r="C57" s="601"/>
      <c r="D57" s="601"/>
      <c r="E57" s="601"/>
      <c r="F57" s="601"/>
      <c r="G57" s="601"/>
      <c r="H57" s="601"/>
    </row>
    <row r="58" spans="3:13">
      <c r="C58" s="601"/>
      <c r="D58" s="601"/>
      <c r="E58" s="601"/>
      <c r="F58" s="601"/>
      <c r="G58" s="601"/>
      <c r="H58" s="601"/>
      <c r="I58" s="714"/>
      <c r="J58" s="601"/>
      <c r="K58" s="601"/>
      <c r="L58" s="601"/>
      <c r="M58" s="601"/>
    </row>
    <row r="59" spans="3:13">
      <c r="C59" s="601"/>
      <c r="D59" s="601"/>
      <c r="E59" s="601"/>
      <c r="F59" s="601"/>
      <c r="G59" s="601"/>
      <c r="H59" s="601"/>
      <c r="J59" s="601"/>
      <c r="K59" s="601"/>
      <c r="L59" s="601"/>
      <c r="M59" s="601"/>
    </row>
  </sheetData>
  <mergeCells count="1">
    <mergeCell ref="E1:H3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transitionEvaluation="1">
    <tabColor theme="7" tint="0.39997558519241921"/>
  </sheetPr>
  <dimension ref="A1:CU197"/>
  <sheetViews>
    <sheetView defaultGridColor="0" colorId="22" zoomScaleNormal="100" workbookViewId="0">
      <pane xSplit="2" ySplit="7" topLeftCell="C8" activePane="bottomRight" state="frozenSplit"/>
      <selection pane="topRight"/>
      <selection pane="bottomLeft"/>
      <selection pane="bottomRight" activeCell="C8" sqref="C8"/>
    </sheetView>
  </sheetViews>
  <sheetFormatPr defaultColWidth="20.28515625" defaultRowHeight="15"/>
  <cols>
    <col min="1" max="1" width="10.5703125" style="447" customWidth="1"/>
    <col min="2" max="2" width="10.7109375" style="447" customWidth="1"/>
    <col min="3" max="3" width="16.85546875" style="447" bestFit="1" customWidth="1"/>
    <col min="4" max="4" width="15.140625" style="447" customWidth="1"/>
    <col min="5" max="6" width="16.85546875" style="447" bestFit="1" customWidth="1"/>
    <col min="7" max="7" width="15.140625" style="447" customWidth="1"/>
    <col min="8" max="9" width="16.85546875" style="447" bestFit="1" customWidth="1"/>
    <col min="10" max="10" width="15.140625" style="447" customWidth="1"/>
    <col min="11" max="11" width="16.85546875" style="447" bestFit="1" customWidth="1"/>
    <col min="12" max="15" width="15.140625" style="447" customWidth="1"/>
    <col min="16" max="16" width="17.42578125" style="447" bestFit="1" customWidth="1"/>
    <col min="17" max="17" width="15.140625" style="447" customWidth="1"/>
    <col min="18" max="18" width="16.85546875" style="447" bestFit="1" customWidth="1"/>
    <col min="19" max="19" width="3.85546875" style="447" customWidth="1"/>
    <col min="20" max="25" width="16.85546875" style="447" bestFit="1" customWidth="1"/>
    <col min="26" max="30" width="15.140625" style="447" customWidth="1"/>
    <col min="31" max="31" width="21" style="447" bestFit="1" customWidth="1"/>
    <col min="32" max="32" width="16.85546875" style="447" customWidth="1"/>
    <col min="33" max="33" width="12.85546875" style="447" bestFit="1" customWidth="1"/>
    <col min="34" max="36" width="16.140625" style="447" bestFit="1" customWidth="1"/>
    <col min="37" max="37" width="4.85546875" style="447" customWidth="1"/>
    <col min="38" max="53" width="15.140625" style="447" customWidth="1"/>
    <col min="54" max="54" width="11.5703125" style="447" bestFit="1" customWidth="1"/>
    <col min="55" max="57" width="15.140625" style="447" customWidth="1"/>
    <col min="58" max="58" width="3" style="447" customWidth="1"/>
    <col min="59" max="59" width="20.42578125" style="447" bestFit="1" customWidth="1"/>
    <col min="60" max="60" width="12.85546875" style="447" bestFit="1" customWidth="1"/>
    <col min="61" max="16384" width="20.28515625" style="447"/>
  </cols>
  <sheetData>
    <row r="1" spans="1:99">
      <c r="A1" s="444"/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5" t="s">
        <v>54</v>
      </c>
      <c r="Q1" s="444"/>
      <c r="R1" s="445" t="s">
        <v>54</v>
      </c>
      <c r="S1" s="446"/>
      <c r="T1" s="445" t="s">
        <v>54</v>
      </c>
      <c r="U1" s="445" t="s">
        <v>54</v>
      </c>
      <c r="V1" s="445" t="s">
        <v>54</v>
      </c>
      <c r="W1" s="445" t="s">
        <v>54</v>
      </c>
      <c r="X1" s="445" t="s">
        <v>54</v>
      </c>
      <c r="Y1" s="445" t="s">
        <v>54</v>
      </c>
      <c r="Z1" s="444"/>
      <c r="AA1" s="444"/>
      <c r="AB1" s="444"/>
      <c r="AC1" s="444"/>
      <c r="AD1" s="444"/>
      <c r="AE1" s="445" t="s">
        <v>55</v>
      </c>
      <c r="AF1" s="446"/>
      <c r="AG1" s="444"/>
      <c r="AH1" s="444"/>
      <c r="AI1" s="444"/>
      <c r="AJ1" s="444"/>
      <c r="AK1" s="444"/>
      <c r="AL1" s="446"/>
      <c r="AM1" s="446"/>
      <c r="AN1" s="446"/>
      <c r="AO1" s="446"/>
      <c r="AP1" s="446"/>
      <c r="AQ1" s="444"/>
      <c r="AR1" s="446"/>
      <c r="AS1" s="444"/>
      <c r="AT1" s="446"/>
      <c r="AU1" s="446"/>
      <c r="AV1" s="444"/>
      <c r="AW1" s="444"/>
      <c r="AX1" s="444"/>
      <c r="AY1" s="445" t="s">
        <v>56</v>
      </c>
      <c r="AZ1" s="446"/>
      <c r="BA1" s="445" t="s">
        <v>56</v>
      </c>
      <c r="BB1" s="444"/>
      <c r="BC1" s="445" t="s">
        <v>56</v>
      </c>
      <c r="BD1" s="445" t="s">
        <v>56</v>
      </c>
      <c r="BE1" s="445" t="s">
        <v>56</v>
      </c>
      <c r="BF1" s="445"/>
      <c r="BG1" s="444"/>
      <c r="BH1" s="444"/>
      <c r="BI1" s="444"/>
      <c r="BJ1" s="444"/>
      <c r="BK1" s="444"/>
      <c r="BL1" s="444"/>
      <c r="BM1" s="444"/>
      <c r="BN1" s="446"/>
      <c r="BO1" s="444"/>
      <c r="BP1" s="444"/>
      <c r="BQ1" s="444"/>
      <c r="BR1" s="444"/>
      <c r="BS1" s="444"/>
      <c r="BT1" s="444"/>
      <c r="BU1" s="444"/>
      <c r="BV1" s="444"/>
      <c r="BW1" s="444"/>
      <c r="BX1" s="444"/>
      <c r="BY1" s="444"/>
      <c r="BZ1" s="444"/>
      <c r="CA1" s="444"/>
      <c r="CB1" s="444"/>
      <c r="CC1" s="444"/>
      <c r="CD1" s="444"/>
      <c r="CE1" s="444"/>
      <c r="CF1" s="444"/>
      <c r="CG1" s="444"/>
      <c r="CH1" s="444"/>
      <c r="CI1" s="444"/>
      <c r="CJ1" s="444"/>
      <c r="CK1" s="444"/>
      <c r="CL1" s="444"/>
      <c r="CM1" s="444"/>
      <c r="CN1" s="444"/>
      <c r="CO1" s="444"/>
      <c r="CP1" s="444"/>
      <c r="CQ1" s="444"/>
      <c r="CR1" s="444"/>
      <c r="CS1" s="444"/>
      <c r="CT1" s="444"/>
      <c r="CU1" s="444"/>
    </row>
    <row r="2" spans="1:99">
      <c r="A2" s="444"/>
      <c r="B2" s="444"/>
      <c r="C2" s="445" t="s">
        <v>54</v>
      </c>
      <c r="D2" s="446"/>
      <c r="E2" s="445" t="s">
        <v>54</v>
      </c>
      <c r="F2" s="445" t="s">
        <v>54</v>
      </c>
      <c r="G2" s="446"/>
      <c r="H2" s="445" t="s">
        <v>54</v>
      </c>
      <c r="I2" s="445" t="s">
        <v>54</v>
      </c>
      <c r="J2" s="446"/>
      <c r="K2" s="445" t="s">
        <v>54</v>
      </c>
      <c r="L2" s="444"/>
      <c r="M2" s="444"/>
      <c r="N2" s="444"/>
      <c r="O2" s="444"/>
      <c r="P2" s="445" t="s">
        <v>57</v>
      </c>
      <c r="Q2" s="444"/>
      <c r="R2" s="445" t="s">
        <v>57</v>
      </c>
      <c r="S2" s="446"/>
      <c r="T2" s="445" t="s">
        <v>57</v>
      </c>
      <c r="U2" s="445" t="s">
        <v>57</v>
      </c>
      <c r="V2" s="445" t="s">
        <v>57</v>
      </c>
      <c r="W2" s="445" t="s">
        <v>57</v>
      </c>
      <c r="X2" s="445" t="s">
        <v>57</v>
      </c>
      <c r="Y2" s="445" t="s">
        <v>57</v>
      </c>
      <c r="Z2" s="444"/>
      <c r="AA2" s="444"/>
      <c r="AB2" s="444"/>
      <c r="AC2" s="444"/>
      <c r="AD2" s="444"/>
      <c r="AE2" s="445" t="s">
        <v>58</v>
      </c>
      <c r="AF2" s="446"/>
      <c r="AG2" s="444"/>
      <c r="AH2" s="444"/>
      <c r="AI2" s="444"/>
      <c r="AJ2" s="444"/>
      <c r="AK2" s="444"/>
      <c r="AL2" s="445" t="s">
        <v>56</v>
      </c>
      <c r="AM2" s="445" t="s">
        <v>56</v>
      </c>
      <c r="AN2" s="445" t="s">
        <v>56</v>
      </c>
      <c r="AO2" s="445" t="s">
        <v>56</v>
      </c>
      <c r="AP2" s="445" t="s">
        <v>56</v>
      </c>
      <c r="AQ2" s="445" t="s">
        <v>56</v>
      </c>
      <c r="AR2" s="445" t="s">
        <v>56</v>
      </c>
      <c r="AS2" s="445" t="s">
        <v>56</v>
      </c>
      <c r="AT2" s="445" t="s">
        <v>56</v>
      </c>
      <c r="AU2" s="446"/>
      <c r="AV2" s="444"/>
      <c r="AW2" s="444"/>
      <c r="AX2" s="444"/>
      <c r="AY2" s="445" t="s">
        <v>57</v>
      </c>
      <c r="AZ2" s="446"/>
      <c r="BA2" s="445" t="s">
        <v>57</v>
      </c>
      <c r="BB2" s="444"/>
      <c r="BC2" s="445" t="s">
        <v>57</v>
      </c>
      <c r="BD2" s="445" t="s">
        <v>57</v>
      </c>
      <c r="BE2" s="445" t="s">
        <v>57</v>
      </c>
      <c r="BF2" s="445"/>
      <c r="BG2" s="444"/>
      <c r="BH2" s="444"/>
      <c r="BI2" s="444"/>
      <c r="BJ2" s="444"/>
      <c r="BK2" s="444"/>
      <c r="BL2" s="444"/>
      <c r="BM2" s="444"/>
      <c r="BN2" s="446"/>
      <c r="BO2" s="444"/>
      <c r="BP2" s="444"/>
      <c r="BQ2" s="444"/>
      <c r="BR2" s="444"/>
      <c r="BS2" s="444"/>
      <c r="BT2" s="444"/>
      <c r="BU2" s="444"/>
      <c r="BV2" s="444"/>
      <c r="BW2" s="444"/>
      <c r="BX2" s="444"/>
      <c r="BY2" s="444"/>
      <c r="BZ2" s="444"/>
      <c r="CA2" s="444"/>
      <c r="CB2" s="444"/>
      <c r="CC2" s="444"/>
      <c r="CD2" s="444"/>
      <c r="CE2" s="444"/>
      <c r="CF2" s="444"/>
      <c r="CG2" s="444"/>
      <c r="CH2" s="444"/>
      <c r="CI2" s="444"/>
      <c r="CJ2" s="444"/>
      <c r="CK2" s="444"/>
      <c r="CL2" s="444"/>
      <c r="CM2" s="444"/>
      <c r="CN2" s="444"/>
      <c r="CO2" s="444"/>
      <c r="CP2" s="444"/>
      <c r="CQ2" s="444"/>
      <c r="CR2" s="444"/>
      <c r="CS2" s="444"/>
      <c r="CT2" s="444"/>
      <c r="CU2" s="444"/>
    </row>
    <row r="3" spans="1:99">
      <c r="A3" s="448" t="s">
        <v>207</v>
      </c>
      <c r="B3" s="449"/>
      <c r="C3" s="445" t="s">
        <v>57</v>
      </c>
      <c r="D3" s="446"/>
      <c r="E3" s="445" t="s">
        <v>57</v>
      </c>
      <c r="F3" s="445" t="s">
        <v>57</v>
      </c>
      <c r="G3" s="446"/>
      <c r="H3" s="445" t="s">
        <v>57</v>
      </c>
      <c r="I3" s="445" t="s">
        <v>57</v>
      </c>
      <c r="J3" s="446"/>
      <c r="K3" s="445" t="s">
        <v>57</v>
      </c>
      <c r="L3" s="444"/>
      <c r="M3" s="444"/>
      <c r="N3" s="444"/>
      <c r="O3" s="450" t="s">
        <v>60</v>
      </c>
      <c r="P3" s="450" t="s">
        <v>53</v>
      </c>
      <c r="Q3" s="444"/>
      <c r="R3" s="450" t="s">
        <v>53</v>
      </c>
      <c r="S3" s="444"/>
      <c r="T3" s="450" t="s">
        <v>53</v>
      </c>
      <c r="U3" s="450" t="s">
        <v>53</v>
      </c>
      <c r="V3" s="450" t="s">
        <v>53</v>
      </c>
      <c r="W3" s="450" t="s">
        <v>53</v>
      </c>
      <c r="X3" s="450" t="s">
        <v>53</v>
      </c>
      <c r="Y3" s="450" t="s">
        <v>53</v>
      </c>
      <c r="Z3" s="444"/>
      <c r="AA3" s="444"/>
      <c r="AB3" s="444"/>
      <c r="AC3" s="451"/>
      <c r="AD3" s="444"/>
      <c r="AE3" s="450" t="s">
        <v>61</v>
      </c>
      <c r="AF3" s="444"/>
      <c r="AG3" s="444"/>
      <c r="AH3" s="450" t="s">
        <v>0</v>
      </c>
      <c r="AI3" s="450" t="s">
        <v>1</v>
      </c>
      <c r="AJ3" s="450" t="s">
        <v>2</v>
      </c>
      <c r="AK3" s="444"/>
      <c r="AL3" s="445" t="s">
        <v>57</v>
      </c>
      <c r="AM3" s="445" t="s">
        <v>57</v>
      </c>
      <c r="AN3" s="445" t="s">
        <v>57</v>
      </c>
      <c r="AO3" s="445" t="s">
        <v>57</v>
      </c>
      <c r="AP3" s="445" t="s">
        <v>57</v>
      </c>
      <c r="AQ3" s="445" t="s">
        <v>57</v>
      </c>
      <c r="AR3" s="445" t="s">
        <v>57</v>
      </c>
      <c r="AS3" s="445" t="s">
        <v>57</v>
      </c>
      <c r="AT3" s="445" t="s">
        <v>57</v>
      </c>
      <c r="AU3" s="444"/>
      <c r="AV3" s="446"/>
      <c r="AW3" s="446"/>
      <c r="AX3" s="446"/>
      <c r="AY3" s="450" t="s">
        <v>53</v>
      </c>
      <c r="AZ3" s="444"/>
      <c r="BA3" s="450" t="s">
        <v>53</v>
      </c>
      <c r="BB3" s="444"/>
      <c r="BC3" s="450" t="s">
        <v>53</v>
      </c>
      <c r="BD3" s="450" t="s">
        <v>53</v>
      </c>
      <c r="BE3" s="452" t="s">
        <v>61</v>
      </c>
      <c r="BF3" s="452"/>
      <c r="BG3" s="452" t="s">
        <v>62</v>
      </c>
      <c r="BH3" s="444"/>
      <c r="BI3" s="444"/>
      <c r="BJ3" s="444"/>
      <c r="BK3" s="444"/>
      <c r="BL3" s="444"/>
      <c r="BM3" s="444"/>
      <c r="BN3" s="444"/>
      <c r="BO3" s="444"/>
      <c r="BP3" s="444"/>
      <c r="BQ3" s="444"/>
      <c r="BR3" s="444"/>
      <c r="BS3" s="444"/>
      <c r="BT3" s="444"/>
      <c r="BU3" s="444"/>
      <c r="BV3" s="444"/>
      <c r="BW3" s="444"/>
      <c r="BX3" s="444"/>
      <c r="BY3" s="444"/>
      <c r="BZ3" s="444"/>
      <c r="CA3" s="444"/>
      <c r="CB3" s="444"/>
      <c r="CC3" s="444"/>
      <c r="CD3" s="444"/>
      <c r="CE3" s="444"/>
      <c r="CF3" s="444"/>
      <c r="CG3" s="444"/>
      <c r="CH3" s="444"/>
      <c r="CI3" s="444"/>
      <c r="CJ3" s="444"/>
      <c r="CK3" s="444"/>
      <c r="CL3" s="444"/>
      <c r="CM3" s="444"/>
      <c r="CN3" s="444"/>
      <c r="CO3" s="444"/>
      <c r="CP3" s="444"/>
      <c r="CQ3" s="444"/>
      <c r="CR3" s="444"/>
      <c r="CS3" s="444"/>
      <c r="CT3" s="444"/>
      <c r="CU3" s="444"/>
    </row>
    <row r="4" spans="1:99">
      <c r="A4" s="448" t="s">
        <v>63</v>
      </c>
      <c r="B4" s="449"/>
      <c r="C4" s="450" t="s">
        <v>0</v>
      </c>
      <c r="D4" s="450" t="s">
        <v>0</v>
      </c>
      <c r="E4" s="450" t="s">
        <v>0</v>
      </c>
      <c r="F4" s="450" t="s">
        <v>1</v>
      </c>
      <c r="G4" s="450" t="s">
        <v>1</v>
      </c>
      <c r="H4" s="450" t="s">
        <v>1</v>
      </c>
      <c r="I4" s="450" t="s">
        <v>2</v>
      </c>
      <c r="J4" s="450" t="s">
        <v>2</v>
      </c>
      <c r="K4" s="450" t="s">
        <v>2</v>
      </c>
      <c r="L4" s="450" t="s">
        <v>53</v>
      </c>
      <c r="M4" s="450" t="s">
        <v>60</v>
      </c>
      <c r="N4" s="450" t="s">
        <v>60</v>
      </c>
      <c r="O4" s="450" t="s">
        <v>64</v>
      </c>
      <c r="P4" s="450" t="s">
        <v>65</v>
      </c>
      <c r="Q4" s="450" t="s">
        <v>66</v>
      </c>
      <c r="R4" s="450" t="s">
        <v>65</v>
      </c>
      <c r="S4" s="444"/>
      <c r="T4" s="450" t="s">
        <v>34</v>
      </c>
      <c r="U4" s="450" t="s">
        <v>34</v>
      </c>
      <c r="V4" s="450" t="s">
        <v>34</v>
      </c>
      <c r="W4" s="450" t="s">
        <v>34</v>
      </c>
      <c r="X4" s="450" t="s">
        <v>61</v>
      </c>
      <c r="Y4" s="450" t="s">
        <v>61</v>
      </c>
      <c r="Z4" s="450" t="s">
        <v>67</v>
      </c>
      <c r="AA4" s="450" t="s">
        <v>67</v>
      </c>
      <c r="AB4" s="450" t="s">
        <v>67</v>
      </c>
      <c r="AC4" s="444"/>
      <c r="AD4" s="450" t="s">
        <v>68</v>
      </c>
      <c r="AE4" s="450" t="s">
        <v>69</v>
      </c>
      <c r="AF4" s="444"/>
      <c r="AG4" s="444"/>
      <c r="AH4" s="450" t="s">
        <v>70</v>
      </c>
      <c r="AI4" s="450" t="s">
        <v>70</v>
      </c>
      <c r="AJ4" s="450" t="s">
        <v>70</v>
      </c>
      <c r="AK4" s="444"/>
      <c r="AL4" s="450" t="s">
        <v>0</v>
      </c>
      <c r="AM4" s="450" t="s">
        <v>0</v>
      </c>
      <c r="AN4" s="450" t="s">
        <v>0</v>
      </c>
      <c r="AO4" s="450" t="s">
        <v>1</v>
      </c>
      <c r="AP4" s="450" t="s">
        <v>1</v>
      </c>
      <c r="AQ4" s="450" t="s">
        <v>1</v>
      </c>
      <c r="AR4" s="450" t="s">
        <v>2</v>
      </c>
      <c r="AS4" s="450" t="s">
        <v>2</v>
      </c>
      <c r="AT4" s="450" t="s">
        <v>2</v>
      </c>
      <c r="AU4" s="450" t="s">
        <v>53</v>
      </c>
      <c r="AV4" s="444"/>
      <c r="AW4" s="444"/>
      <c r="AX4" s="450" t="s">
        <v>64</v>
      </c>
      <c r="AY4" s="445" t="s">
        <v>61</v>
      </c>
      <c r="AZ4" s="445" t="s">
        <v>66</v>
      </c>
      <c r="BA4" s="445" t="s">
        <v>61</v>
      </c>
      <c r="BB4" s="444"/>
      <c r="BC4" s="450" t="s">
        <v>34</v>
      </c>
      <c r="BD4" s="450" t="s">
        <v>34</v>
      </c>
      <c r="BE4" s="452" t="s">
        <v>69</v>
      </c>
      <c r="BF4" s="452"/>
      <c r="BG4" s="452" t="s">
        <v>71</v>
      </c>
      <c r="BH4" s="444"/>
      <c r="BI4" s="444"/>
      <c r="BJ4" s="450" t="s">
        <v>2</v>
      </c>
      <c r="BK4" s="450" t="s">
        <v>208</v>
      </c>
      <c r="BL4" s="450" t="s">
        <v>208</v>
      </c>
      <c r="BM4" s="450" t="s">
        <v>208</v>
      </c>
      <c r="BN4" s="444"/>
      <c r="BO4" s="444"/>
      <c r="BP4" s="444"/>
      <c r="BQ4" s="444"/>
      <c r="BR4" s="444"/>
      <c r="BS4" s="444"/>
      <c r="BT4" s="444"/>
      <c r="BU4" s="444"/>
      <c r="BV4" s="444"/>
      <c r="BW4" s="444"/>
      <c r="BX4" s="444"/>
      <c r="BY4" s="444"/>
      <c r="BZ4" s="444"/>
      <c r="CA4" s="444"/>
      <c r="CB4" s="444"/>
      <c r="CC4" s="444"/>
      <c r="CD4" s="444"/>
      <c r="CE4" s="444"/>
      <c r="CF4" s="444"/>
      <c r="CG4" s="444"/>
      <c r="CH4" s="444"/>
      <c r="CI4" s="444"/>
      <c r="CJ4" s="444"/>
      <c r="CK4" s="444"/>
      <c r="CL4" s="444"/>
      <c r="CM4" s="444"/>
      <c r="CN4" s="444"/>
      <c r="CO4" s="444"/>
      <c r="CP4" s="444"/>
      <c r="CQ4" s="444"/>
      <c r="CR4" s="444"/>
      <c r="CS4" s="444"/>
      <c r="CT4" s="444"/>
      <c r="CU4" s="444"/>
    </row>
    <row r="5" spans="1:99">
      <c r="A5" s="448" t="s">
        <v>72</v>
      </c>
      <c r="B5" s="449"/>
      <c r="C5" s="450" t="s">
        <v>73</v>
      </c>
      <c r="D5" s="450" t="s">
        <v>74</v>
      </c>
      <c r="E5" s="450" t="s">
        <v>60</v>
      </c>
      <c r="F5" s="450" t="s">
        <v>73</v>
      </c>
      <c r="G5" s="450" t="s">
        <v>74</v>
      </c>
      <c r="H5" s="450" t="s">
        <v>60</v>
      </c>
      <c r="I5" s="450" t="s">
        <v>73</v>
      </c>
      <c r="J5" s="450" t="s">
        <v>74</v>
      </c>
      <c r="K5" s="450" t="s">
        <v>60</v>
      </c>
      <c r="L5" s="450" t="s">
        <v>75</v>
      </c>
      <c r="M5" s="445" t="s">
        <v>76</v>
      </c>
      <c r="N5" s="445" t="s">
        <v>77</v>
      </c>
      <c r="O5" s="450" t="s">
        <v>78</v>
      </c>
      <c r="P5" s="445" t="s">
        <v>79</v>
      </c>
      <c r="Q5" s="450" t="s">
        <v>80</v>
      </c>
      <c r="R5" s="445" t="s">
        <v>81</v>
      </c>
      <c r="S5" s="446"/>
      <c r="T5" s="450" t="s">
        <v>35</v>
      </c>
      <c r="U5" s="450" t="s">
        <v>35</v>
      </c>
      <c r="V5" s="450" t="s">
        <v>82</v>
      </c>
      <c r="W5" s="450" t="s">
        <v>82</v>
      </c>
      <c r="X5" s="450" t="s">
        <v>35</v>
      </c>
      <c r="Y5" s="450" t="s">
        <v>35</v>
      </c>
      <c r="Z5" s="450" t="s">
        <v>73</v>
      </c>
      <c r="AA5" s="450" t="s">
        <v>74</v>
      </c>
      <c r="AB5" s="450" t="s">
        <v>60</v>
      </c>
      <c r="AC5" s="450" t="s">
        <v>83</v>
      </c>
      <c r="AD5" s="450" t="s">
        <v>84</v>
      </c>
      <c r="AE5" s="445" t="s">
        <v>85</v>
      </c>
      <c r="AF5" s="446"/>
      <c r="AG5" s="444"/>
      <c r="AH5" s="450" t="s">
        <v>86</v>
      </c>
      <c r="AI5" s="450" t="s">
        <v>86</v>
      </c>
      <c r="AJ5" s="450" t="s">
        <v>86</v>
      </c>
      <c r="AK5" s="444"/>
      <c r="AL5" s="450" t="s">
        <v>73</v>
      </c>
      <c r="AM5" s="450" t="s">
        <v>74</v>
      </c>
      <c r="AN5" s="450" t="s">
        <v>60</v>
      </c>
      <c r="AO5" s="450" t="s">
        <v>73</v>
      </c>
      <c r="AP5" s="450" t="s">
        <v>74</v>
      </c>
      <c r="AQ5" s="450" t="s">
        <v>60</v>
      </c>
      <c r="AR5" s="450" t="s">
        <v>73</v>
      </c>
      <c r="AS5" s="450" t="s">
        <v>74</v>
      </c>
      <c r="AT5" s="450" t="s">
        <v>60</v>
      </c>
      <c r="AU5" s="450" t="s">
        <v>75</v>
      </c>
      <c r="AV5" s="450" t="s">
        <v>76</v>
      </c>
      <c r="AW5" s="450" t="s">
        <v>77</v>
      </c>
      <c r="AX5" s="450" t="s">
        <v>78</v>
      </c>
      <c r="AY5" s="445" t="s">
        <v>88</v>
      </c>
      <c r="AZ5" s="445" t="s">
        <v>80</v>
      </c>
      <c r="BA5" s="445" t="s">
        <v>89</v>
      </c>
      <c r="BB5" s="444"/>
      <c r="BC5" s="450" t="s">
        <v>35</v>
      </c>
      <c r="BD5" s="450" t="s">
        <v>35</v>
      </c>
      <c r="BE5" s="452" t="s">
        <v>90</v>
      </c>
      <c r="BF5" s="452"/>
      <c r="BG5" s="453" t="s">
        <v>91</v>
      </c>
      <c r="BH5" s="444"/>
      <c r="BI5" s="444"/>
      <c r="BJ5" s="450" t="s">
        <v>208</v>
      </c>
      <c r="BK5" s="450" t="s">
        <v>209</v>
      </c>
      <c r="BL5" s="450" t="s">
        <v>209</v>
      </c>
      <c r="BM5" s="450" t="s">
        <v>209</v>
      </c>
      <c r="BN5" s="444"/>
      <c r="BO5" s="444"/>
      <c r="BP5" s="444"/>
      <c r="BQ5" s="444"/>
      <c r="BR5" s="444"/>
      <c r="BS5" s="444"/>
      <c r="BT5" s="444"/>
      <c r="BU5" s="444"/>
      <c r="BV5" s="444"/>
      <c r="BW5" s="444"/>
      <c r="BX5" s="444"/>
      <c r="BY5" s="444"/>
      <c r="BZ5" s="444"/>
      <c r="CA5" s="444"/>
      <c r="CB5" s="444"/>
      <c r="CC5" s="444"/>
      <c r="CD5" s="444"/>
      <c r="CE5" s="444"/>
      <c r="CF5" s="444"/>
      <c r="CG5" s="444"/>
      <c r="CH5" s="444"/>
      <c r="CI5" s="444"/>
      <c r="CJ5" s="444"/>
      <c r="CK5" s="444"/>
      <c r="CL5" s="444"/>
      <c r="CM5" s="444"/>
      <c r="CN5" s="444"/>
      <c r="CO5" s="444"/>
      <c r="CP5" s="444"/>
      <c r="CQ5" s="444"/>
      <c r="CR5" s="444"/>
      <c r="CS5" s="444"/>
      <c r="CT5" s="444"/>
      <c r="CU5" s="444"/>
    </row>
    <row r="6" spans="1:99">
      <c r="A6" s="448" t="s">
        <v>210</v>
      </c>
      <c r="B6" s="449"/>
      <c r="C6" s="450" t="s">
        <v>84</v>
      </c>
      <c r="D6" s="450" t="s">
        <v>84</v>
      </c>
      <c r="E6" s="450" t="s">
        <v>84</v>
      </c>
      <c r="F6" s="450" t="s">
        <v>84</v>
      </c>
      <c r="G6" s="450" t="s">
        <v>84</v>
      </c>
      <c r="H6" s="450" t="s">
        <v>84</v>
      </c>
      <c r="I6" s="450" t="s">
        <v>84</v>
      </c>
      <c r="J6" s="450" t="s">
        <v>84</v>
      </c>
      <c r="K6" s="450" t="s">
        <v>84</v>
      </c>
      <c r="L6" s="450" t="s">
        <v>84</v>
      </c>
      <c r="M6" s="445" t="s">
        <v>84</v>
      </c>
      <c r="N6" s="445" t="s">
        <v>84</v>
      </c>
      <c r="O6" s="450" t="s">
        <v>84</v>
      </c>
      <c r="P6" s="450" t="s">
        <v>84</v>
      </c>
      <c r="Q6" s="450" t="s">
        <v>84</v>
      </c>
      <c r="R6" s="450" t="s">
        <v>84</v>
      </c>
      <c r="S6" s="444"/>
      <c r="T6" s="445" t="s">
        <v>88</v>
      </c>
      <c r="U6" s="445" t="s">
        <v>89</v>
      </c>
      <c r="V6" s="445" t="s">
        <v>89</v>
      </c>
      <c r="W6" s="445" t="s">
        <v>88</v>
      </c>
      <c r="X6" s="445" t="s">
        <v>88</v>
      </c>
      <c r="Y6" s="445" t="s">
        <v>89</v>
      </c>
      <c r="Z6" s="450" t="s">
        <v>84</v>
      </c>
      <c r="AA6" s="450" t="s">
        <v>84</v>
      </c>
      <c r="AB6" s="450" t="s">
        <v>84</v>
      </c>
      <c r="AC6" s="450" t="s">
        <v>84</v>
      </c>
      <c r="AD6" s="445" t="s">
        <v>96</v>
      </c>
      <c r="AE6" s="450" t="s">
        <v>84</v>
      </c>
      <c r="AF6" s="444"/>
      <c r="AG6" s="450" t="s">
        <v>97</v>
      </c>
      <c r="AH6" s="450" t="s">
        <v>84</v>
      </c>
      <c r="AI6" s="450" t="s">
        <v>84</v>
      </c>
      <c r="AJ6" s="450" t="s">
        <v>84</v>
      </c>
      <c r="AK6" s="444"/>
      <c r="AL6" s="450" t="s">
        <v>84</v>
      </c>
      <c r="AM6" s="450" t="s">
        <v>84</v>
      </c>
      <c r="AN6" s="450" t="s">
        <v>84</v>
      </c>
      <c r="AO6" s="450" t="s">
        <v>84</v>
      </c>
      <c r="AP6" s="450" t="s">
        <v>84</v>
      </c>
      <c r="AQ6" s="450" t="s">
        <v>84</v>
      </c>
      <c r="AR6" s="450" t="s">
        <v>84</v>
      </c>
      <c r="AS6" s="450" t="s">
        <v>84</v>
      </c>
      <c r="AT6" s="450" t="s">
        <v>84</v>
      </c>
      <c r="AU6" s="450" t="s">
        <v>84</v>
      </c>
      <c r="AV6" s="450" t="s">
        <v>84</v>
      </c>
      <c r="AW6" s="450" t="s">
        <v>84</v>
      </c>
      <c r="AX6" s="450" t="s">
        <v>84</v>
      </c>
      <c r="AY6" s="450" t="s">
        <v>84</v>
      </c>
      <c r="AZ6" s="450" t="s">
        <v>84</v>
      </c>
      <c r="BA6" s="450" t="s">
        <v>84</v>
      </c>
      <c r="BB6" s="444"/>
      <c r="BC6" s="450" t="s">
        <v>88</v>
      </c>
      <c r="BD6" s="450" t="s">
        <v>89</v>
      </c>
      <c r="BE6" s="452" t="s">
        <v>84</v>
      </c>
      <c r="BF6" s="452"/>
      <c r="BG6" s="452" t="s">
        <v>84</v>
      </c>
      <c r="BH6" s="450" t="s">
        <v>97</v>
      </c>
      <c r="BI6" s="444"/>
      <c r="BJ6" s="454" t="s">
        <v>84</v>
      </c>
      <c r="BK6" s="450" t="s">
        <v>2</v>
      </c>
      <c r="BL6" s="450" t="s">
        <v>211</v>
      </c>
      <c r="BM6" s="455" t="s">
        <v>212</v>
      </c>
      <c r="BN6" s="444"/>
      <c r="BO6" s="444"/>
      <c r="BP6" s="444"/>
      <c r="BQ6" s="444"/>
      <c r="BR6" s="444"/>
      <c r="BS6" s="444"/>
      <c r="BT6" s="444"/>
      <c r="BU6" s="444"/>
      <c r="BV6" s="444"/>
      <c r="BW6" s="444"/>
      <c r="BX6" s="444"/>
      <c r="BY6" s="444"/>
      <c r="BZ6" s="444"/>
      <c r="CA6" s="444"/>
      <c r="CB6" s="444"/>
      <c r="CC6" s="444"/>
      <c r="CD6" s="444"/>
      <c r="CE6" s="444"/>
      <c r="CF6" s="444"/>
      <c r="CG6" s="444"/>
      <c r="CH6" s="444"/>
      <c r="CI6" s="444"/>
      <c r="CJ6" s="444"/>
      <c r="CK6" s="444"/>
      <c r="CL6" s="444"/>
      <c r="CM6" s="444"/>
      <c r="CN6" s="444"/>
      <c r="CO6" s="444"/>
      <c r="CP6" s="444"/>
      <c r="CQ6" s="444"/>
      <c r="CR6" s="444"/>
      <c r="CS6" s="444"/>
      <c r="CT6" s="444"/>
      <c r="CU6" s="444"/>
    </row>
    <row r="7" spans="1:99">
      <c r="A7" s="449"/>
      <c r="B7" s="449"/>
      <c r="C7" s="444"/>
      <c r="D7" s="444"/>
      <c r="E7" s="444"/>
      <c r="F7" s="444"/>
      <c r="G7" s="444"/>
      <c r="H7" s="444"/>
      <c r="I7" s="444"/>
      <c r="J7" s="444"/>
      <c r="K7" s="444"/>
      <c r="L7" s="444"/>
      <c r="M7" s="446"/>
      <c r="N7" s="446"/>
      <c r="O7" s="444"/>
      <c r="P7" s="444"/>
      <c r="Q7" s="456" t="str">
        <f>+AZ7</f>
        <v>ok99b</v>
      </c>
      <c r="R7" s="444"/>
      <c r="S7" s="444"/>
      <c r="T7" s="444"/>
      <c r="U7" s="444"/>
      <c r="V7" s="444"/>
      <c r="W7" s="444"/>
      <c r="X7" s="444"/>
      <c r="Y7" s="444"/>
      <c r="Z7" s="457" t="s">
        <v>213</v>
      </c>
      <c r="AA7" s="457" t="s">
        <v>213</v>
      </c>
      <c r="AB7" s="457" t="s">
        <v>213</v>
      </c>
      <c r="AC7" s="457" t="s">
        <v>214</v>
      </c>
      <c r="AD7" s="457" t="s">
        <v>213</v>
      </c>
      <c r="AE7" s="458" t="s">
        <v>215</v>
      </c>
      <c r="AF7" s="459"/>
      <c r="AG7" s="446">
        <f>SUM(AG8:AG150)</f>
        <v>-59106602</v>
      </c>
      <c r="AH7" s="457" t="s">
        <v>213</v>
      </c>
      <c r="AI7" s="457" t="s">
        <v>213</v>
      </c>
      <c r="AJ7" s="457" t="s">
        <v>213</v>
      </c>
      <c r="AK7" s="444"/>
      <c r="AL7" s="445" t="s">
        <v>213</v>
      </c>
      <c r="AM7" s="445" t="s">
        <v>213</v>
      </c>
      <c r="AN7" s="445" t="s">
        <v>213</v>
      </c>
      <c r="AO7" s="445" t="s">
        <v>213</v>
      </c>
      <c r="AP7" s="445" t="s">
        <v>213</v>
      </c>
      <c r="AQ7" s="445" t="s">
        <v>213</v>
      </c>
      <c r="AR7" s="445" t="s">
        <v>213</v>
      </c>
      <c r="AS7" s="445" t="s">
        <v>213</v>
      </c>
      <c r="AT7" s="445" t="s">
        <v>213</v>
      </c>
      <c r="AU7" s="445" t="s">
        <v>213</v>
      </c>
      <c r="AV7" s="445" t="s">
        <v>213</v>
      </c>
      <c r="AW7" s="445" t="s">
        <v>213</v>
      </c>
      <c r="AX7" s="445" t="s">
        <v>213</v>
      </c>
      <c r="AY7" s="445" t="s">
        <v>213</v>
      </c>
      <c r="AZ7" s="445" t="s">
        <v>213</v>
      </c>
      <c r="BA7" s="445" t="s">
        <v>213</v>
      </c>
      <c r="BB7" s="445"/>
      <c r="BC7" s="445" t="s">
        <v>213</v>
      </c>
      <c r="BD7" s="445" t="s">
        <v>213</v>
      </c>
      <c r="BE7" s="445" t="s">
        <v>213</v>
      </c>
      <c r="BF7" s="445"/>
      <c r="BG7" s="455" t="s">
        <v>216</v>
      </c>
      <c r="BH7" s="446">
        <f>SUM(BH8:BH150)</f>
        <v>-162677038</v>
      </c>
      <c r="BI7" s="444"/>
      <c r="BJ7" s="444"/>
      <c r="BK7" s="444"/>
      <c r="BL7" s="444"/>
      <c r="BM7" s="444"/>
      <c r="BN7" s="446"/>
      <c r="BO7" s="444"/>
      <c r="BP7" s="444"/>
      <c r="BQ7" s="444"/>
      <c r="BR7" s="444"/>
      <c r="BS7" s="444"/>
      <c r="BT7" s="444"/>
      <c r="BU7" s="444"/>
      <c r="BV7" s="444"/>
      <c r="BW7" s="444"/>
      <c r="BX7" s="444"/>
      <c r="BY7" s="444"/>
      <c r="BZ7" s="444"/>
      <c r="CA7" s="444"/>
      <c r="CB7" s="444"/>
      <c r="CC7" s="444"/>
      <c r="CD7" s="444"/>
      <c r="CE7" s="444"/>
      <c r="CF7" s="444"/>
      <c r="CG7" s="444"/>
      <c r="CH7" s="444"/>
      <c r="CI7" s="444"/>
      <c r="CJ7" s="444"/>
      <c r="CK7" s="444"/>
      <c r="CL7" s="444"/>
      <c r="CM7" s="444"/>
      <c r="CN7" s="444"/>
      <c r="CO7" s="444"/>
      <c r="CP7" s="444"/>
      <c r="CQ7" s="444"/>
      <c r="CR7" s="444"/>
      <c r="CS7" s="444"/>
      <c r="CT7" s="444"/>
      <c r="CU7" s="444"/>
    </row>
    <row r="8" spans="1:99">
      <c r="A8" s="446">
        <v>1998</v>
      </c>
      <c r="B8" s="446">
        <v>1</v>
      </c>
      <c r="C8" s="460">
        <v>369169603</v>
      </c>
      <c r="D8" s="460">
        <v>-18315587</v>
      </c>
      <c r="E8" s="460">
        <v>350854016</v>
      </c>
      <c r="F8" s="460">
        <v>214955745</v>
      </c>
      <c r="G8" s="460">
        <v>-21842130</v>
      </c>
      <c r="H8" s="460">
        <v>193113615</v>
      </c>
      <c r="I8" s="460">
        <v>147826617</v>
      </c>
      <c r="J8" s="460">
        <v>-8690474</v>
      </c>
      <c r="K8" s="460">
        <v>139136143</v>
      </c>
      <c r="L8" s="460">
        <v>1585691</v>
      </c>
      <c r="M8" s="460">
        <v>22911320</v>
      </c>
      <c r="N8" s="460">
        <v>2650182</v>
      </c>
      <c r="O8" s="460">
        <v>25561502</v>
      </c>
      <c r="P8" s="460">
        <v>710250967</v>
      </c>
      <c r="Q8" s="460">
        <v>73789</v>
      </c>
      <c r="R8" s="460">
        <v>710324756</v>
      </c>
      <c r="S8" s="460"/>
      <c r="T8" s="460">
        <v>733537656</v>
      </c>
      <c r="U8" s="460">
        <v>733611445</v>
      </c>
      <c r="V8" s="460">
        <v>684763254</v>
      </c>
      <c r="W8" s="460">
        <v>684689465</v>
      </c>
      <c r="X8" s="460">
        <v>759099158</v>
      </c>
      <c r="Y8" s="460">
        <v>759172947</v>
      </c>
      <c r="Z8" s="460">
        <v>1950894</v>
      </c>
      <c r="AA8" s="460">
        <v>-177234</v>
      </c>
      <c r="AB8" s="460">
        <v>1773660</v>
      </c>
      <c r="AC8" s="460">
        <v>42962994</v>
      </c>
      <c r="AD8" s="460">
        <v>1258000</v>
      </c>
      <c r="AE8" s="460">
        <v>756319410</v>
      </c>
      <c r="AF8" s="460"/>
      <c r="AG8" s="461">
        <v>0</v>
      </c>
      <c r="AH8" s="460">
        <v>0</v>
      </c>
      <c r="AI8" s="460">
        <v>0</v>
      </c>
      <c r="AJ8" s="460">
        <v>0</v>
      </c>
      <c r="AK8" s="461"/>
      <c r="AL8" s="460">
        <v>369169603</v>
      </c>
      <c r="AM8" s="460">
        <v>-18315587</v>
      </c>
      <c r="AN8" s="460">
        <v>350854016</v>
      </c>
      <c r="AO8" s="460">
        <v>215535310</v>
      </c>
      <c r="AP8" s="460">
        <v>-22421695</v>
      </c>
      <c r="AQ8" s="460">
        <v>193113615</v>
      </c>
      <c r="AR8" s="460">
        <v>141380475</v>
      </c>
      <c r="AS8" s="460">
        <v>-2244332</v>
      </c>
      <c r="AT8" s="460">
        <v>139136143</v>
      </c>
      <c r="AU8" s="462">
        <v>1585691</v>
      </c>
      <c r="AV8" s="462">
        <v>22911320</v>
      </c>
      <c r="AW8" s="462">
        <v>2650182</v>
      </c>
      <c r="AX8" s="460">
        <v>25561502</v>
      </c>
      <c r="AY8" s="460">
        <v>710250967</v>
      </c>
      <c r="AZ8" s="462">
        <v>73789</v>
      </c>
      <c r="BA8" s="460">
        <v>710324756</v>
      </c>
      <c r="BB8" s="461">
        <v>0</v>
      </c>
      <c r="BC8" s="460">
        <v>727671079</v>
      </c>
      <c r="BD8" s="460">
        <v>727744868</v>
      </c>
      <c r="BE8" s="460">
        <v>756319410</v>
      </c>
      <c r="BF8" s="460"/>
      <c r="BG8" s="463">
        <v>756319410</v>
      </c>
      <c r="BH8" s="444">
        <v>0</v>
      </c>
      <c r="BI8" s="444"/>
      <c r="BJ8" s="444"/>
      <c r="BK8" s="444"/>
      <c r="BL8" s="444"/>
      <c r="BM8" s="444"/>
      <c r="BN8" s="460"/>
      <c r="BO8" s="444"/>
      <c r="BP8" s="444"/>
      <c r="BQ8" s="444"/>
      <c r="BR8" s="444"/>
      <c r="BS8" s="444"/>
      <c r="BT8" s="444"/>
      <c r="BU8" s="444"/>
      <c r="BV8" s="444"/>
      <c r="BW8" s="444"/>
      <c r="BX8" s="444"/>
      <c r="BY8" s="444"/>
      <c r="BZ8" s="444"/>
      <c r="CA8" s="444"/>
      <c r="CB8" s="444"/>
      <c r="CC8" s="444"/>
      <c r="CD8" s="444"/>
      <c r="CE8" s="444"/>
      <c r="CF8" s="444"/>
      <c r="CG8" s="444"/>
      <c r="CH8" s="444"/>
      <c r="CI8" s="444"/>
      <c r="CJ8" s="444"/>
      <c r="CK8" s="444"/>
      <c r="CL8" s="444"/>
      <c r="CM8" s="444"/>
      <c r="CN8" s="444"/>
      <c r="CO8" s="444"/>
      <c r="CP8" s="444"/>
      <c r="CQ8" s="444"/>
      <c r="CR8" s="444"/>
      <c r="CS8" s="444"/>
      <c r="CT8" s="444"/>
      <c r="CU8" s="444"/>
    </row>
    <row r="9" spans="1:99">
      <c r="A9" s="446">
        <f t="shared" ref="A9:A19" si="0">A8</f>
        <v>1998</v>
      </c>
      <c r="B9" s="446">
        <v>2</v>
      </c>
      <c r="C9" s="460">
        <v>328083792</v>
      </c>
      <c r="D9" s="460">
        <v>-31970160</v>
      </c>
      <c r="E9" s="460">
        <v>296113632</v>
      </c>
      <c r="F9" s="460">
        <v>204921231</v>
      </c>
      <c r="G9" s="460">
        <v>-12203843</v>
      </c>
      <c r="H9" s="460">
        <v>192717388</v>
      </c>
      <c r="I9" s="460">
        <v>138553630</v>
      </c>
      <c r="J9" s="460">
        <v>-12457368</v>
      </c>
      <c r="K9" s="460">
        <v>126096262</v>
      </c>
      <c r="L9" s="460">
        <v>1481267</v>
      </c>
      <c r="M9" s="460">
        <v>20567070</v>
      </c>
      <c r="N9" s="460">
        <v>2380544</v>
      </c>
      <c r="O9" s="460">
        <v>22947614</v>
      </c>
      <c r="P9" s="460">
        <v>639356163</v>
      </c>
      <c r="Q9" s="460">
        <v>68415</v>
      </c>
      <c r="R9" s="460">
        <v>639424578</v>
      </c>
      <c r="S9" s="460"/>
      <c r="T9" s="460">
        <v>673039920</v>
      </c>
      <c r="U9" s="460">
        <v>673108335</v>
      </c>
      <c r="V9" s="460">
        <v>616476964</v>
      </c>
      <c r="W9" s="460">
        <v>616408549</v>
      </c>
      <c r="X9" s="460">
        <v>695987534</v>
      </c>
      <c r="Y9" s="460">
        <v>696055949</v>
      </c>
      <c r="Z9" s="460">
        <v>1909719</v>
      </c>
      <c r="AA9" s="460">
        <v>-121370</v>
      </c>
      <c r="AB9" s="460">
        <v>1788349</v>
      </c>
      <c r="AC9" s="460">
        <v>30988485</v>
      </c>
      <c r="AD9" s="460">
        <v>3369000</v>
      </c>
      <c r="AE9" s="460">
        <v>675570411</v>
      </c>
      <c r="AF9" s="460"/>
      <c r="AG9" s="461">
        <v>-1</v>
      </c>
      <c r="AH9" s="460">
        <v>0</v>
      </c>
      <c r="AI9" s="460">
        <v>0</v>
      </c>
      <c r="AJ9" s="460">
        <v>0</v>
      </c>
      <c r="AK9" s="461"/>
      <c r="AL9" s="460">
        <v>328083792</v>
      </c>
      <c r="AM9" s="460">
        <v>-31970160</v>
      </c>
      <c r="AN9" s="460">
        <v>296113632</v>
      </c>
      <c r="AO9" s="460">
        <v>207391146</v>
      </c>
      <c r="AP9" s="460">
        <v>-14673758</v>
      </c>
      <c r="AQ9" s="460">
        <v>192717388</v>
      </c>
      <c r="AR9" s="460">
        <v>128264175</v>
      </c>
      <c r="AS9" s="460">
        <v>-2167914</v>
      </c>
      <c r="AT9" s="460">
        <v>126096261</v>
      </c>
      <c r="AU9" s="462">
        <v>1481267</v>
      </c>
      <c r="AV9" s="462">
        <v>20567070</v>
      </c>
      <c r="AW9" s="462">
        <v>2380544</v>
      </c>
      <c r="AX9" s="460">
        <v>22947614</v>
      </c>
      <c r="AY9" s="460">
        <v>639356162</v>
      </c>
      <c r="AZ9" s="462">
        <v>68415</v>
      </c>
      <c r="BA9" s="460">
        <v>639424577</v>
      </c>
      <c r="BB9" s="461">
        <v>0</v>
      </c>
      <c r="BC9" s="460">
        <v>665220380</v>
      </c>
      <c r="BD9" s="460">
        <v>665288795</v>
      </c>
      <c r="BE9" s="460">
        <v>675570411</v>
      </c>
      <c r="BF9" s="460"/>
      <c r="BG9" s="463">
        <v>675570411</v>
      </c>
      <c r="BH9" s="444">
        <v>0</v>
      </c>
      <c r="BI9" s="444"/>
      <c r="BJ9" s="444"/>
      <c r="BK9" s="444"/>
      <c r="BL9" s="444"/>
      <c r="BM9" s="444"/>
      <c r="BN9" s="460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444"/>
      <c r="BZ9" s="444"/>
      <c r="CA9" s="444"/>
      <c r="CB9" s="444"/>
      <c r="CC9" s="444"/>
      <c r="CD9" s="444"/>
      <c r="CE9" s="444"/>
      <c r="CF9" s="444"/>
      <c r="CG9" s="444"/>
      <c r="CH9" s="444"/>
      <c r="CI9" s="444"/>
      <c r="CJ9" s="444"/>
      <c r="CK9" s="444"/>
      <c r="CL9" s="444"/>
      <c r="CM9" s="444"/>
      <c r="CN9" s="444"/>
      <c r="CO9" s="444"/>
      <c r="CP9" s="444"/>
      <c r="CQ9" s="444"/>
      <c r="CR9" s="444"/>
      <c r="CS9" s="444"/>
      <c r="CT9" s="444"/>
      <c r="CU9" s="444"/>
    </row>
    <row r="10" spans="1:99">
      <c r="A10" s="446">
        <f t="shared" si="0"/>
        <v>1998</v>
      </c>
      <c r="B10" s="446">
        <v>3</v>
      </c>
      <c r="C10" s="460">
        <v>290238355</v>
      </c>
      <c r="D10" s="460">
        <v>20044242</v>
      </c>
      <c r="E10" s="460">
        <v>310282597</v>
      </c>
      <c r="F10" s="460">
        <v>206471963</v>
      </c>
      <c r="G10" s="460">
        <v>22596676</v>
      </c>
      <c r="H10" s="460">
        <v>229068639</v>
      </c>
      <c r="I10" s="460">
        <v>128413619</v>
      </c>
      <c r="J10" s="460">
        <v>11160769</v>
      </c>
      <c r="K10" s="460">
        <v>139574388</v>
      </c>
      <c r="L10" s="460">
        <v>1490685</v>
      </c>
      <c r="M10" s="460">
        <v>21473500</v>
      </c>
      <c r="N10" s="460">
        <v>2588561</v>
      </c>
      <c r="O10" s="460">
        <v>24062061</v>
      </c>
      <c r="P10" s="460">
        <v>704478370</v>
      </c>
      <c r="Q10" s="460">
        <v>70387</v>
      </c>
      <c r="R10" s="460">
        <v>704548757</v>
      </c>
      <c r="S10" s="460"/>
      <c r="T10" s="460">
        <v>626614622</v>
      </c>
      <c r="U10" s="460">
        <v>626685009</v>
      </c>
      <c r="V10" s="460">
        <v>680486696</v>
      </c>
      <c r="W10" s="460">
        <v>680416309</v>
      </c>
      <c r="X10" s="460">
        <v>650676683</v>
      </c>
      <c r="Y10" s="460">
        <v>650747070</v>
      </c>
      <c r="Z10" s="460">
        <v>1975832</v>
      </c>
      <c r="AA10" s="460">
        <v>223998</v>
      </c>
      <c r="AB10" s="460">
        <v>2199830</v>
      </c>
      <c r="AC10" s="460">
        <v>34155687</v>
      </c>
      <c r="AD10" s="460">
        <v>2054000</v>
      </c>
      <c r="AE10" s="460">
        <v>742958275</v>
      </c>
      <c r="AF10" s="460"/>
      <c r="AG10" s="461">
        <v>1</v>
      </c>
      <c r="AH10" s="460">
        <v>0</v>
      </c>
      <c r="AI10" s="460">
        <v>0</v>
      </c>
      <c r="AJ10" s="460">
        <v>0</v>
      </c>
      <c r="AK10" s="461"/>
      <c r="AL10" s="460">
        <v>290238355</v>
      </c>
      <c r="AM10" s="460">
        <v>20044242</v>
      </c>
      <c r="AN10" s="460">
        <v>310282597</v>
      </c>
      <c r="AO10" s="460">
        <v>204753095</v>
      </c>
      <c r="AP10" s="460">
        <v>24315544</v>
      </c>
      <c r="AQ10" s="460">
        <v>229068639</v>
      </c>
      <c r="AR10" s="460">
        <v>137360593</v>
      </c>
      <c r="AS10" s="460">
        <v>2213796</v>
      </c>
      <c r="AT10" s="460">
        <v>139574389</v>
      </c>
      <c r="AU10" s="462">
        <v>1490685</v>
      </c>
      <c r="AV10" s="462">
        <v>21473500</v>
      </c>
      <c r="AW10" s="462">
        <v>2588561</v>
      </c>
      <c r="AX10" s="460">
        <v>24062061</v>
      </c>
      <c r="AY10" s="460">
        <v>704478371</v>
      </c>
      <c r="AZ10" s="462">
        <v>70387</v>
      </c>
      <c r="BA10" s="460">
        <v>704548758</v>
      </c>
      <c r="BB10" s="461">
        <v>0</v>
      </c>
      <c r="BC10" s="460">
        <v>633842728</v>
      </c>
      <c r="BD10" s="460">
        <v>633913115</v>
      </c>
      <c r="BE10" s="460">
        <v>742958275</v>
      </c>
      <c r="BF10" s="460"/>
      <c r="BG10" s="463">
        <v>742958275</v>
      </c>
      <c r="BH10" s="444">
        <v>0</v>
      </c>
      <c r="BI10" s="444"/>
      <c r="BJ10" s="444"/>
      <c r="BK10" s="444"/>
      <c r="BL10" s="444"/>
      <c r="BM10" s="444"/>
      <c r="BN10" s="460"/>
      <c r="BO10" s="444"/>
      <c r="BP10" s="444"/>
      <c r="BQ10" s="444"/>
      <c r="BR10" s="444"/>
      <c r="BS10" s="444"/>
      <c r="BT10" s="444"/>
      <c r="BU10" s="444"/>
      <c r="BV10" s="444"/>
      <c r="BW10" s="444"/>
      <c r="BX10" s="444"/>
      <c r="BY10" s="444"/>
      <c r="BZ10" s="444"/>
      <c r="CA10" s="444"/>
      <c r="CB10" s="444"/>
      <c r="CC10" s="444"/>
      <c r="CD10" s="444"/>
      <c r="CE10" s="444"/>
      <c r="CF10" s="444"/>
      <c r="CG10" s="444"/>
      <c r="CH10" s="444"/>
      <c r="CI10" s="444"/>
      <c r="CJ10" s="444"/>
      <c r="CK10" s="444"/>
      <c r="CL10" s="444"/>
      <c r="CM10" s="444"/>
      <c r="CN10" s="444"/>
      <c r="CO10" s="444"/>
      <c r="CP10" s="444"/>
      <c r="CQ10" s="444"/>
      <c r="CR10" s="444"/>
      <c r="CS10" s="444"/>
      <c r="CT10" s="444"/>
      <c r="CU10" s="444"/>
    </row>
    <row r="11" spans="1:99">
      <c r="A11" s="446">
        <f t="shared" si="0"/>
        <v>1998</v>
      </c>
      <c r="B11" s="446">
        <v>4</v>
      </c>
      <c r="C11" s="460">
        <v>260148012</v>
      </c>
      <c r="D11" s="460">
        <v>-3382891</v>
      </c>
      <c r="E11" s="460">
        <v>256765121</v>
      </c>
      <c r="F11" s="460">
        <v>218018856</v>
      </c>
      <c r="G11" s="460">
        <v>7019994</v>
      </c>
      <c r="H11" s="460">
        <v>225038850</v>
      </c>
      <c r="I11" s="460">
        <v>140595714</v>
      </c>
      <c r="J11" s="460">
        <v>16558001</v>
      </c>
      <c r="K11" s="460">
        <v>157153715</v>
      </c>
      <c r="L11" s="460">
        <v>1466976</v>
      </c>
      <c r="M11" s="460">
        <v>19197713</v>
      </c>
      <c r="N11" s="460">
        <v>2449697</v>
      </c>
      <c r="O11" s="460">
        <v>21647410</v>
      </c>
      <c r="P11" s="460">
        <v>662072072</v>
      </c>
      <c r="Q11" s="460">
        <v>70882</v>
      </c>
      <c r="R11" s="460">
        <v>662142954</v>
      </c>
      <c r="S11" s="460"/>
      <c r="T11" s="460">
        <v>620229558</v>
      </c>
      <c r="U11" s="460">
        <v>620300440</v>
      </c>
      <c r="V11" s="460">
        <v>640495544</v>
      </c>
      <c r="W11" s="460">
        <v>640424662</v>
      </c>
      <c r="X11" s="460">
        <v>641876968</v>
      </c>
      <c r="Y11" s="460">
        <v>641947850</v>
      </c>
      <c r="Z11" s="460">
        <v>1889811</v>
      </c>
      <c r="AA11" s="460">
        <v>25243</v>
      </c>
      <c r="AB11" s="460">
        <v>1915054</v>
      </c>
      <c r="AC11" s="460">
        <v>32092548</v>
      </c>
      <c r="AD11" s="460">
        <v>2061000</v>
      </c>
      <c r="AE11" s="460">
        <v>698211711</v>
      </c>
      <c r="AF11" s="460"/>
      <c r="AG11" s="461">
        <v>155</v>
      </c>
      <c r="AH11" s="460">
        <v>0</v>
      </c>
      <c r="AI11" s="460">
        <v>0</v>
      </c>
      <c r="AJ11" s="460">
        <v>0</v>
      </c>
      <c r="AK11" s="461"/>
      <c r="AL11" s="460">
        <v>260148012</v>
      </c>
      <c r="AM11" s="460">
        <v>-3363469</v>
      </c>
      <c r="AN11" s="460">
        <v>256784543</v>
      </c>
      <c r="AO11" s="460">
        <v>218574880</v>
      </c>
      <c r="AP11" s="460">
        <v>6446898</v>
      </c>
      <c r="AQ11" s="460">
        <v>225021778</v>
      </c>
      <c r="AR11" s="460">
        <v>154903356</v>
      </c>
      <c r="AS11" s="460">
        <v>2248164</v>
      </c>
      <c r="AT11" s="460">
        <v>157151520</v>
      </c>
      <c r="AU11" s="462">
        <v>1466976</v>
      </c>
      <c r="AV11" s="462">
        <v>19197713</v>
      </c>
      <c r="AW11" s="462">
        <v>2449697</v>
      </c>
      <c r="AX11" s="460">
        <v>21647410</v>
      </c>
      <c r="AY11" s="460">
        <v>662072227</v>
      </c>
      <c r="AZ11" s="462">
        <v>70882</v>
      </c>
      <c r="BA11" s="460">
        <v>662143109</v>
      </c>
      <c r="BB11" s="461">
        <v>0</v>
      </c>
      <c r="BC11" s="460">
        <v>635093224</v>
      </c>
      <c r="BD11" s="460">
        <v>635164106</v>
      </c>
      <c r="BE11" s="460">
        <v>698211711</v>
      </c>
      <c r="BF11" s="460"/>
      <c r="BG11" s="463">
        <v>698211711</v>
      </c>
      <c r="BH11" s="444">
        <v>0</v>
      </c>
      <c r="BI11" s="444"/>
      <c r="BJ11" s="444"/>
      <c r="BK11" s="444"/>
      <c r="BL11" s="444"/>
      <c r="BM11" s="444"/>
      <c r="BN11" s="460"/>
      <c r="BO11" s="444"/>
      <c r="BP11" s="444"/>
      <c r="BQ11" s="444"/>
      <c r="BR11" s="444"/>
      <c r="BS11" s="444"/>
      <c r="BT11" s="444"/>
      <c r="BU11" s="444"/>
      <c r="BV11" s="444"/>
      <c r="BW11" s="444"/>
      <c r="BX11" s="444"/>
      <c r="BY11" s="444"/>
      <c r="BZ11" s="444"/>
      <c r="CA11" s="444"/>
      <c r="CB11" s="444"/>
      <c r="CC11" s="444"/>
      <c r="CD11" s="444"/>
      <c r="CE11" s="444"/>
      <c r="CF11" s="444"/>
      <c r="CG11" s="444"/>
      <c r="CH11" s="444"/>
      <c r="CI11" s="444"/>
      <c r="CJ11" s="444"/>
      <c r="CK11" s="444"/>
      <c r="CL11" s="444"/>
      <c r="CM11" s="444"/>
      <c r="CN11" s="444"/>
      <c r="CO11" s="444"/>
      <c r="CP11" s="444"/>
      <c r="CQ11" s="444"/>
      <c r="CR11" s="444"/>
      <c r="CS11" s="444"/>
      <c r="CT11" s="444"/>
      <c r="CU11" s="444"/>
    </row>
    <row r="12" spans="1:99">
      <c r="A12" s="446">
        <f t="shared" si="0"/>
        <v>1998</v>
      </c>
      <c r="B12" s="446">
        <v>5</v>
      </c>
      <c r="C12" s="460">
        <v>290275374</v>
      </c>
      <c r="D12" s="460">
        <v>88016482</v>
      </c>
      <c r="E12" s="460">
        <v>378291856</v>
      </c>
      <c r="F12" s="460">
        <v>239699489</v>
      </c>
      <c r="G12" s="460">
        <v>69394466</v>
      </c>
      <c r="H12" s="460">
        <v>309093955</v>
      </c>
      <c r="I12" s="460">
        <v>155659011</v>
      </c>
      <c r="J12" s="460">
        <v>11999785</v>
      </c>
      <c r="K12" s="460">
        <v>167658796</v>
      </c>
      <c r="L12" s="460">
        <v>1510526</v>
      </c>
      <c r="M12" s="460">
        <v>27433865</v>
      </c>
      <c r="N12" s="460">
        <v>3476634</v>
      </c>
      <c r="O12" s="460">
        <v>30910499</v>
      </c>
      <c r="P12" s="460">
        <v>887465632</v>
      </c>
      <c r="Q12" s="460">
        <v>70305</v>
      </c>
      <c r="R12" s="460">
        <v>887535937</v>
      </c>
      <c r="S12" s="460"/>
      <c r="T12" s="460">
        <v>687144400</v>
      </c>
      <c r="U12" s="460">
        <v>687214705</v>
      </c>
      <c r="V12" s="460">
        <v>856625438</v>
      </c>
      <c r="W12" s="460">
        <v>856555133</v>
      </c>
      <c r="X12" s="460">
        <v>718054899</v>
      </c>
      <c r="Y12" s="460">
        <v>718125204</v>
      </c>
      <c r="Z12" s="460">
        <v>1902934</v>
      </c>
      <c r="AA12" s="460">
        <v>502175</v>
      </c>
      <c r="AB12" s="460">
        <v>2405109</v>
      </c>
      <c r="AC12" s="460">
        <v>53892910</v>
      </c>
      <c r="AD12" s="460">
        <v>1399000</v>
      </c>
      <c r="AE12" s="460">
        <v>945232801</v>
      </c>
      <c r="AF12" s="460"/>
      <c r="AG12" s="461">
        <v>-155</v>
      </c>
      <c r="AH12" s="460">
        <v>0</v>
      </c>
      <c r="AI12" s="460">
        <v>0</v>
      </c>
      <c r="AJ12" s="460">
        <v>0</v>
      </c>
      <c r="AK12" s="461"/>
      <c r="AL12" s="460">
        <v>290275374</v>
      </c>
      <c r="AM12" s="460">
        <v>87997060</v>
      </c>
      <c r="AN12" s="460">
        <v>378272434</v>
      </c>
      <c r="AO12" s="460">
        <v>240369825</v>
      </c>
      <c r="AP12" s="460">
        <v>68741202</v>
      </c>
      <c r="AQ12" s="460">
        <v>309111027</v>
      </c>
      <c r="AR12" s="460">
        <v>160142608</v>
      </c>
      <c r="AS12" s="460">
        <v>7518383</v>
      </c>
      <c r="AT12" s="460">
        <v>167660991</v>
      </c>
      <c r="AU12" s="462">
        <v>1510526</v>
      </c>
      <c r="AV12" s="462">
        <v>27433865</v>
      </c>
      <c r="AW12" s="462">
        <v>3476634</v>
      </c>
      <c r="AX12" s="460">
        <v>30910499</v>
      </c>
      <c r="AY12" s="460">
        <v>887465477</v>
      </c>
      <c r="AZ12" s="462">
        <v>70305</v>
      </c>
      <c r="BA12" s="460">
        <v>887535782</v>
      </c>
      <c r="BB12" s="461">
        <v>0</v>
      </c>
      <c r="BC12" s="460">
        <v>692298333</v>
      </c>
      <c r="BD12" s="460">
        <v>692368638</v>
      </c>
      <c r="BE12" s="460">
        <v>945232801</v>
      </c>
      <c r="BF12" s="460"/>
      <c r="BG12" s="463">
        <v>945232801</v>
      </c>
      <c r="BH12" s="444">
        <v>0</v>
      </c>
      <c r="BI12" s="444"/>
      <c r="BJ12" s="444"/>
      <c r="BK12" s="444"/>
      <c r="BL12" s="444"/>
      <c r="BM12" s="444"/>
      <c r="BN12" s="460"/>
      <c r="BO12" s="444"/>
      <c r="BP12" s="444"/>
      <c r="BQ12" s="444"/>
      <c r="BR12" s="444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4"/>
    </row>
    <row r="13" spans="1:99">
      <c r="A13" s="446">
        <f t="shared" si="0"/>
        <v>1998</v>
      </c>
      <c r="B13" s="446">
        <v>6</v>
      </c>
      <c r="C13" s="460">
        <v>491046252</v>
      </c>
      <c r="D13" s="460">
        <v>14341931</v>
      </c>
      <c r="E13" s="460">
        <v>505388183</v>
      </c>
      <c r="F13" s="460">
        <v>322216034</v>
      </c>
      <c r="G13" s="460">
        <v>-21470112</v>
      </c>
      <c r="H13" s="460">
        <v>300745922</v>
      </c>
      <c r="I13" s="460">
        <v>165538309</v>
      </c>
      <c r="J13" s="460">
        <v>4157006</v>
      </c>
      <c r="K13" s="460">
        <v>169695315</v>
      </c>
      <c r="L13" s="460">
        <v>1491009</v>
      </c>
      <c r="M13" s="460">
        <v>32873685</v>
      </c>
      <c r="N13" s="460">
        <v>4085214</v>
      </c>
      <c r="O13" s="460">
        <v>36958899</v>
      </c>
      <c r="P13" s="460">
        <v>1014279328</v>
      </c>
      <c r="Q13" s="460">
        <v>81171</v>
      </c>
      <c r="R13" s="460">
        <v>1014360499</v>
      </c>
      <c r="S13" s="460"/>
      <c r="T13" s="460">
        <v>980291604</v>
      </c>
      <c r="U13" s="460">
        <v>980372775</v>
      </c>
      <c r="V13" s="460">
        <v>977401600</v>
      </c>
      <c r="W13" s="460">
        <v>977320429</v>
      </c>
      <c r="X13" s="460">
        <v>1017250503</v>
      </c>
      <c r="Y13" s="460">
        <v>1017331674</v>
      </c>
      <c r="Z13" s="460">
        <v>1866764</v>
      </c>
      <c r="AA13" s="460">
        <v>-478080</v>
      </c>
      <c r="AB13" s="460">
        <v>1388684</v>
      </c>
      <c r="AC13" s="460">
        <v>94183666</v>
      </c>
      <c r="AD13" s="460">
        <v>913792</v>
      </c>
      <c r="AE13" s="460">
        <v>1110846653</v>
      </c>
      <c r="AF13" s="460"/>
      <c r="AG13" s="461">
        <v>12</v>
      </c>
      <c r="AH13" s="460">
        <v>0</v>
      </c>
      <c r="AI13" s="460">
        <v>0</v>
      </c>
      <c r="AJ13" s="460">
        <v>0</v>
      </c>
      <c r="AK13" s="461"/>
      <c r="AL13" s="460">
        <v>491046252</v>
      </c>
      <c r="AM13" s="460">
        <v>14344247</v>
      </c>
      <c r="AN13" s="460">
        <v>505390499</v>
      </c>
      <c r="AO13" s="460">
        <v>322169431</v>
      </c>
      <c r="AP13" s="460">
        <v>-21425593</v>
      </c>
      <c r="AQ13" s="460">
        <v>300743838</v>
      </c>
      <c r="AR13" s="460">
        <v>174133472</v>
      </c>
      <c r="AS13" s="460">
        <v>-4438377</v>
      </c>
      <c r="AT13" s="460">
        <v>169695095</v>
      </c>
      <c r="AU13" s="462">
        <v>1491009</v>
      </c>
      <c r="AV13" s="462">
        <v>32873685</v>
      </c>
      <c r="AW13" s="462">
        <v>4085214</v>
      </c>
      <c r="AX13" s="460">
        <v>36958899</v>
      </c>
      <c r="AY13" s="460">
        <v>1014279340</v>
      </c>
      <c r="AZ13" s="462">
        <v>81171</v>
      </c>
      <c r="BA13" s="460">
        <v>1014360511</v>
      </c>
      <c r="BB13" s="461">
        <v>0</v>
      </c>
      <c r="BC13" s="460">
        <v>988840164</v>
      </c>
      <c r="BD13" s="460">
        <v>988921335</v>
      </c>
      <c r="BE13" s="460">
        <v>1110846653</v>
      </c>
      <c r="BF13" s="460"/>
      <c r="BG13" s="463">
        <v>1110846653</v>
      </c>
      <c r="BH13" s="444">
        <v>0</v>
      </c>
      <c r="BI13" s="444"/>
      <c r="BJ13" s="444"/>
      <c r="BK13" s="444"/>
      <c r="BL13" s="444"/>
      <c r="BM13" s="444"/>
      <c r="BN13" s="460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</row>
    <row r="14" spans="1:99">
      <c r="A14" s="464">
        <f t="shared" si="0"/>
        <v>1998</v>
      </c>
      <c r="B14" s="464">
        <v>7</v>
      </c>
      <c r="C14" s="460">
        <v>538926285</v>
      </c>
      <c r="D14" s="460">
        <v>-12412623</v>
      </c>
      <c r="E14" s="460">
        <v>526513662</v>
      </c>
      <c r="F14" s="460">
        <v>336131198</v>
      </c>
      <c r="G14" s="460">
        <v>-13092877</v>
      </c>
      <c r="H14" s="460">
        <v>323038321</v>
      </c>
      <c r="I14" s="460">
        <v>173184501</v>
      </c>
      <c r="J14" s="460">
        <v>-1327420</v>
      </c>
      <c r="K14" s="460">
        <v>171857081</v>
      </c>
      <c r="L14" s="460">
        <v>1452389</v>
      </c>
      <c r="M14" s="460">
        <v>32567688</v>
      </c>
      <c r="N14" s="460">
        <v>4053137</v>
      </c>
      <c r="O14" s="460">
        <v>36620825</v>
      </c>
      <c r="P14" s="465">
        <v>1059482278</v>
      </c>
      <c r="Q14" s="460">
        <v>82094</v>
      </c>
      <c r="R14" s="460">
        <v>1059564372</v>
      </c>
      <c r="S14" s="461"/>
      <c r="T14" s="460">
        <v>1049694373</v>
      </c>
      <c r="U14" s="460">
        <v>1049776467</v>
      </c>
      <c r="V14" s="460">
        <v>1022943547</v>
      </c>
      <c r="W14" s="460">
        <v>1022861453</v>
      </c>
      <c r="X14" s="460">
        <v>1086315198</v>
      </c>
      <c r="Y14" s="460">
        <v>1086397292</v>
      </c>
      <c r="Z14" s="466">
        <v>1885987</v>
      </c>
      <c r="AA14" s="466">
        <v>-106196</v>
      </c>
      <c r="AB14" s="467">
        <v>1779791</v>
      </c>
      <c r="AC14" s="466">
        <v>82468924</v>
      </c>
      <c r="AD14" s="467">
        <v>925408</v>
      </c>
      <c r="AE14" s="466">
        <v>1144738495</v>
      </c>
      <c r="AF14" s="461"/>
      <c r="AG14" s="461">
        <v>0</v>
      </c>
      <c r="AH14" s="451">
        <v>313000</v>
      </c>
      <c r="AI14" s="451">
        <v>1356000</v>
      </c>
      <c r="AJ14" s="461">
        <v>0</v>
      </c>
      <c r="AK14" s="461"/>
      <c r="AL14" s="460">
        <v>476240807</v>
      </c>
      <c r="AM14" s="460">
        <v>15232002</v>
      </c>
      <c r="AN14" s="461">
        <v>491472809</v>
      </c>
      <c r="AO14" s="460">
        <v>309838159</v>
      </c>
      <c r="AP14" s="460">
        <v>8064934</v>
      </c>
      <c r="AQ14" s="461">
        <v>317903093</v>
      </c>
      <c r="AR14" s="460">
        <v>178254083</v>
      </c>
      <c r="AS14" s="460">
        <v>183237</v>
      </c>
      <c r="AT14" s="461">
        <v>178437320</v>
      </c>
      <c r="AU14" s="462">
        <v>1494234</v>
      </c>
      <c r="AV14" s="462">
        <v>30905622</v>
      </c>
      <c r="AW14" s="462">
        <v>4058087</v>
      </c>
      <c r="AX14" s="461">
        <v>34963709</v>
      </c>
      <c r="AY14" s="461">
        <v>1024271165</v>
      </c>
      <c r="AZ14" s="462">
        <v>81631</v>
      </c>
      <c r="BA14" s="461">
        <v>1024352796</v>
      </c>
      <c r="BB14" s="461">
        <v>-351049</v>
      </c>
      <c r="BC14" s="461">
        <v>965827283</v>
      </c>
      <c r="BD14" s="461">
        <v>965908914</v>
      </c>
      <c r="BE14" s="460">
        <v>1106074545</v>
      </c>
      <c r="BF14" s="460"/>
      <c r="BG14" s="463">
        <v>1104405545</v>
      </c>
      <c r="BH14" s="444">
        <v>-40332950</v>
      </c>
      <c r="BI14" s="444"/>
      <c r="BJ14" s="444"/>
      <c r="BK14" s="444"/>
      <c r="BL14" s="444"/>
      <c r="BM14" s="444"/>
      <c r="BN14" s="461"/>
      <c r="BO14" s="444"/>
      <c r="BP14" s="444"/>
      <c r="BQ14" s="444"/>
      <c r="BR14" s="446"/>
      <c r="BS14" s="444"/>
      <c r="BT14" s="444"/>
      <c r="BU14" s="444"/>
      <c r="BV14" s="444"/>
      <c r="BW14" s="444"/>
      <c r="BX14" s="444"/>
      <c r="BY14" s="444"/>
      <c r="BZ14" s="444"/>
      <c r="CA14" s="444"/>
      <c r="CB14" s="444"/>
      <c r="CC14" s="444"/>
      <c r="CD14" s="444"/>
      <c r="CE14" s="444"/>
      <c r="CF14" s="444"/>
      <c r="CG14" s="444"/>
      <c r="CH14" s="444"/>
      <c r="CI14" s="444"/>
      <c r="CJ14" s="444"/>
      <c r="CK14" s="444"/>
      <c r="CL14" s="444"/>
      <c r="CM14" s="444"/>
      <c r="CN14" s="444"/>
      <c r="CO14" s="444"/>
      <c r="CP14" s="444"/>
      <c r="CQ14" s="444"/>
      <c r="CR14" s="444"/>
      <c r="CS14" s="444"/>
      <c r="CT14" s="444"/>
      <c r="CU14" s="444"/>
    </row>
    <row r="15" spans="1:99">
      <c r="A15" s="464">
        <f t="shared" si="0"/>
        <v>1998</v>
      </c>
      <c r="B15" s="464">
        <v>8</v>
      </c>
      <c r="C15" s="460">
        <v>478319085</v>
      </c>
      <c r="D15" s="460">
        <v>23662459</v>
      </c>
      <c r="E15" s="460">
        <v>501981544</v>
      </c>
      <c r="F15" s="460">
        <v>304955420</v>
      </c>
      <c r="G15" s="460">
        <v>16672062</v>
      </c>
      <c r="H15" s="460">
        <v>321627482</v>
      </c>
      <c r="I15" s="460">
        <v>172961515</v>
      </c>
      <c r="J15" s="460">
        <v>2396896</v>
      </c>
      <c r="K15" s="460">
        <v>175358411</v>
      </c>
      <c r="L15" s="460">
        <v>1267353</v>
      </c>
      <c r="M15" s="460">
        <v>32090073</v>
      </c>
      <c r="N15" s="460">
        <v>4084808</v>
      </c>
      <c r="O15" s="460">
        <v>36174881</v>
      </c>
      <c r="P15" s="465">
        <v>1036409671</v>
      </c>
      <c r="Q15" s="460">
        <v>78999</v>
      </c>
      <c r="R15" s="460">
        <v>1036488670</v>
      </c>
      <c r="S15" s="461"/>
      <c r="T15" s="460">
        <v>957503373</v>
      </c>
      <c r="U15" s="460">
        <v>957582372</v>
      </c>
      <c r="V15" s="460">
        <v>1000313789</v>
      </c>
      <c r="W15" s="460">
        <v>1000234790</v>
      </c>
      <c r="X15" s="460">
        <v>993678254</v>
      </c>
      <c r="Y15" s="460">
        <v>993757253</v>
      </c>
      <c r="Z15" s="468">
        <v>1845967</v>
      </c>
      <c r="AA15" s="468">
        <v>12740</v>
      </c>
      <c r="AB15" s="461">
        <v>1858707</v>
      </c>
      <c r="AC15" s="468">
        <v>76405880</v>
      </c>
      <c r="AD15" s="461">
        <v>0</v>
      </c>
      <c r="AE15" s="469">
        <v>1119166000</v>
      </c>
      <c r="AF15" s="461"/>
      <c r="AG15" s="461">
        <v>4412743</v>
      </c>
      <c r="AH15" s="451">
        <v>289000</v>
      </c>
      <c r="AI15" s="451">
        <v>1297000</v>
      </c>
      <c r="AJ15" s="461">
        <v>0</v>
      </c>
      <c r="AK15" s="461"/>
      <c r="AL15" s="460">
        <v>482517684</v>
      </c>
      <c r="AM15" s="460">
        <v>11166343</v>
      </c>
      <c r="AN15" s="461">
        <v>493684027</v>
      </c>
      <c r="AO15" s="460">
        <v>300496044</v>
      </c>
      <c r="AP15" s="460">
        <v>437256</v>
      </c>
      <c r="AQ15" s="461">
        <v>300933300</v>
      </c>
      <c r="AR15" s="460">
        <v>170660827</v>
      </c>
      <c r="AS15" s="460">
        <v>680266</v>
      </c>
      <c r="AT15" s="461">
        <v>171341093</v>
      </c>
      <c r="AU15" s="462">
        <v>1497092</v>
      </c>
      <c r="AV15" s="462">
        <v>29892431</v>
      </c>
      <c r="AW15" s="462">
        <v>4049401</v>
      </c>
      <c r="AX15" s="461">
        <v>33941832</v>
      </c>
      <c r="AY15" s="461">
        <v>1001397344</v>
      </c>
      <c r="AZ15" s="462">
        <v>84500</v>
      </c>
      <c r="BA15" s="461">
        <v>1001481844</v>
      </c>
      <c r="BB15" s="461">
        <v>-145684</v>
      </c>
      <c r="BC15" s="461">
        <v>955171647</v>
      </c>
      <c r="BD15" s="461">
        <v>955256147</v>
      </c>
      <c r="BE15" s="460">
        <v>1079746431</v>
      </c>
      <c r="BF15" s="460"/>
      <c r="BG15" s="463">
        <v>1078160431</v>
      </c>
      <c r="BH15" s="444">
        <v>-41005569</v>
      </c>
      <c r="BI15" s="444"/>
      <c r="BJ15" s="444"/>
      <c r="BK15" s="444"/>
      <c r="BL15" s="444"/>
      <c r="BM15" s="444"/>
      <c r="BN15" s="461"/>
      <c r="BO15" s="444"/>
      <c r="BP15" s="444"/>
      <c r="BQ15" s="444"/>
      <c r="BR15" s="444"/>
      <c r="BS15" s="444"/>
      <c r="BT15" s="444"/>
      <c r="BU15" s="444"/>
      <c r="BV15" s="444"/>
      <c r="BW15" s="444"/>
      <c r="BX15" s="444"/>
      <c r="BY15" s="444"/>
      <c r="BZ15" s="444"/>
      <c r="CA15" s="444"/>
      <c r="CB15" s="444"/>
      <c r="CC15" s="444"/>
      <c r="CD15" s="444"/>
      <c r="CE15" s="444"/>
      <c r="CF15" s="444"/>
      <c r="CG15" s="444"/>
      <c r="CH15" s="444"/>
      <c r="CI15" s="444"/>
      <c r="CJ15" s="444"/>
      <c r="CK15" s="444"/>
      <c r="CL15" s="444"/>
      <c r="CM15" s="444"/>
      <c r="CN15" s="444"/>
      <c r="CO15" s="444"/>
      <c r="CP15" s="444"/>
      <c r="CQ15" s="444"/>
      <c r="CR15" s="444"/>
      <c r="CS15" s="444"/>
      <c r="CT15" s="444"/>
      <c r="CU15" s="444"/>
    </row>
    <row r="16" spans="1:99">
      <c r="A16" s="464">
        <f t="shared" si="0"/>
        <v>1998</v>
      </c>
      <c r="B16" s="464">
        <v>9</v>
      </c>
      <c r="C16" s="460">
        <v>442996180</v>
      </c>
      <c r="D16" s="460">
        <v>-43554536</v>
      </c>
      <c r="E16" s="460">
        <v>399441644</v>
      </c>
      <c r="F16" s="460">
        <v>313273012</v>
      </c>
      <c r="G16" s="460">
        <v>-15186251</v>
      </c>
      <c r="H16" s="460">
        <v>298086761</v>
      </c>
      <c r="I16" s="460">
        <v>171992013</v>
      </c>
      <c r="J16" s="460">
        <v>-13302562</v>
      </c>
      <c r="K16" s="460">
        <v>158689451</v>
      </c>
      <c r="L16" s="460">
        <v>1807797</v>
      </c>
      <c r="M16" s="460">
        <v>27603825</v>
      </c>
      <c r="N16" s="460">
        <v>3502659</v>
      </c>
      <c r="O16" s="460">
        <v>31106484</v>
      </c>
      <c r="P16" s="465">
        <v>889132137</v>
      </c>
      <c r="Q16" s="460">
        <v>81234</v>
      </c>
      <c r="R16" s="460">
        <v>889213371</v>
      </c>
      <c r="S16" s="461"/>
      <c r="T16" s="460">
        <v>930069002</v>
      </c>
      <c r="U16" s="460">
        <v>930150236</v>
      </c>
      <c r="V16" s="460">
        <v>858106887</v>
      </c>
      <c r="W16" s="460">
        <v>858025653</v>
      </c>
      <c r="X16" s="460">
        <v>961175486</v>
      </c>
      <c r="Y16" s="460">
        <v>961256720</v>
      </c>
      <c r="Z16" s="468">
        <v>1837502</v>
      </c>
      <c r="AA16" s="468">
        <v>-173089</v>
      </c>
      <c r="AB16" s="461">
        <v>1664413</v>
      </c>
      <c r="AC16" s="468">
        <v>54883250</v>
      </c>
      <c r="AD16" s="461">
        <v>0</v>
      </c>
      <c r="AE16" s="468">
        <v>911794978</v>
      </c>
      <c r="AF16" s="461"/>
      <c r="AG16" s="461">
        <v>-33966056</v>
      </c>
      <c r="AH16" s="451">
        <v>298000</v>
      </c>
      <c r="AI16" s="451">
        <v>1015000</v>
      </c>
      <c r="AJ16" s="461">
        <v>0</v>
      </c>
      <c r="AK16" s="461"/>
      <c r="AL16" s="460">
        <v>444355400</v>
      </c>
      <c r="AM16" s="460">
        <v>-59381949</v>
      </c>
      <c r="AN16" s="461">
        <v>384973451</v>
      </c>
      <c r="AO16" s="460">
        <v>301220822</v>
      </c>
      <c r="AP16" s="460">
        <v>-27333309</v>
      </c>
      <c r="AQ16" s="461">
        <v>273887513</v>
      </c>
      <c r="AR16" s="460">
        <v>168909187</v>
      </c>
      <c r="AS16" s="460">
        <v>-2812300</v>
      </c>
      <c r="AT16" s="461">
        <v>166096887</v>
      </c>
      <c r="AU16" s="462">
        <v>1501000</v>
      </c>
      <c r="AV16" s="462">
        <v>26455674</v>
      </c>
      <c r="AW16" s="462">
        <v>3563348</v>
      </c>
      <c r="AX16" s="461">
        <v>30019022</v>
      </c>
      <c r="AY16" s="461">
        <v>856477873</v>
      </c>
      <c r="AZ16" s="462">
        <v>82442</v>
      </c>
      <c r="BA16" s="461">
        <v>856560315</v>
      </c>
      <c r="BB16" s="461">
        <v>-104962</v>
      </c>
      <c r="BC16" s="461">
        <v>915986409</v>
      </c>
      <c r="BD16" s="461">
        <v>916068851</v>
      </c>
      <c r="BE16" s="460">
        <v>913107978</v>
      </c>
      <c r="BF16" s="460"/>
      <c r="BG16" s="463">
        <v>911794978</v>
      </c>
      <c r="BH16" s="444">
        <v>0</v>
      </c>
      <c r="BI16" s="444"/>
      <c r="BJ16" s="444"/>
      <c r="BK16" s="444"/>
      <c r="BL16" s="444"/>
      <c r="BM16" s="444"/>
      <c r="BN16" s="461"/>
      <c r="BO16" s="444"/>
      <c r="BP16" s="444"/>
      <c r="BQ16" s="444"/>
      <c r="BR16" s="444"/>
      <c r="BS16" s="444"/>
      <c r="BT16" s="444"/>
      <c r="BU16" s="444"/>
      <c r="BV16" s="444"/>
      <c r="BW16" s="444"/>
      <c r="BX16" s="444"/>
      <c r="BY16" s="444"/>
      <c r="BZ16" s="444"/>
      <c r="CA16" s="444"/>
      <c r="CB16" s="444"/>
      <c r="CC16" s="444"/>
      <c r="CD16" s="444"/>
      <c r="CE16" s="444"/>
      <c r="CF16" s="444"/>
      <c r="CG16" s="444"/>
      <c r="CH16" s="444"/>
      <c r="CI16" s="444"/>
      <c r="CJ16" s="444"/>
      <c r="CK16" s="444"/>
      <c r="CL16" s="444"/>
      <c r="CM16" s="444"/>
      <c r="CN16" s="444"/>
      <c r="CO16" s="444"/>
      <c r="CP16" s="444"/>
      <c r="CQ16" s="444"/>
      <c r="CR16" s="444"/>
      <c r="CS16" s="444"/>
      <c r="CT16" s="444"/>
      <c r="CU16" s="444"/>
    </row>
    <row r="17" spans="1:99">
      <c r="A17" s="444">
        <f t="shared" si="0"/>
        <v>1998</v>
      </c>
      <c r="B17" s="444">
        <v>10</v>
      </c>
      <c r="C17" s="461">
        <v>345477875</v>
      </c>
      <c r="D17" s="461">
        <v>-52899188</v>
      </c>
      <c r="E17" s="461">
        <v>292578687</v>
      </c>
      <c r="F17" s="461">
        <v>265042698</v>
      </c>
      <c r="G17" s="461">
        <v>-23689280</v>
      </c>
      <c r="H17" s="461">
        <v>241353418</v>
      </c>
      <c r="I17" s="461">
        <v>155959147</v>
      </c>
      <c r="J17" s="461">
        <v>-2601492</v>
      </c>
      <c r="K17" s="461">
        <v>153357655</v>
      </c>
      <c r="L17" s="461">
        <v>1504078</v>
      </c>
      <c r="M17" s="461">
        <v>23813356</v>
      </c>
      <c r="N17" s="461">
        <v>2971714</v>
      </c>
      <c r="O17" s="461">
        <v>26785070</v>
      </c>
      <c r="P17" s="461">
        <v>715578908</v>
      </c>
      <c r="Q17" s="461">
        <v>76914</v>
      </c>
      <c r="R17" s="461">
        <v>715655822</v>
      </c>
      <c r="S17" s="461"/>
      <c r="T17" s="461">
        <v>767983798</v>
      </c>
      <c r="U17" s="461">
        <v>768060712</v>
      </c>
      <c r="V17" s="461">
        <v>688870752</v>
      </c>
      <c r="W17" s="461">
        <v>688793838</v>
      </c>
      <c r="X17" s="461">
        <v>794768868</v>
      </c>
      <c r="Y17" s="461">
        <v>794845782</v>
      </c>
      <c r="Z17" s="468">
        <v>1717474</v>
      </c>
      <c r="AA17" s="468">
        <v>-117204</v>
      </c>
      <c r="AB17" s="461">
        <v>1600270</v>
      </c>
      <c r="AC17" s="468">
        <v>37350544</v>
      </c>
      <c r="AD17" s="461">
        <v>0</v>
      </c>
      <c r="AE17" s="468">
        <v>754606636</v>
      </c>
      <c r="AF17" s="461"/>
      <c r="AG17" s="461">
        <v>0</v>
      </c>
      <c r="AH17" s="451">
        <v>193000</v>
      </c>
      <c r="AI17" s="451">
        <v>574000</v>
      </c>
      <c r="AJ17" s="461">
        <v>0</v>
      </c>
      <c r="AK17" s="461"/>
      <c r="AL17" s="460">
        <v>345670875</v>
      </c>
      <c r="AM17" s="460">
        <v>-52899188</v>
      </c>
      <c r="AN17" s="461">
        <v>292771687</v>
      </c>
      <c r="AO17" s="460">
        <v>265616698</v>
      </c>
      <c r="AP17" s="460">
        <v>-23689280</v>
      </c>
      <c r="AQ17" s="461">
        <v>241927418</v>
      </c>
      <c r="AR17" s="460">
        <v>155959147</v>
      </c>
      <c r="AS17" s="460">
        <v>-2601492</v>
      </c>
      <c r="AT17" s="461">
        <v>153357655</v>
      </c>
      <c r="AU17" s="462">
        <v>1504078</v>
      </c>
      <c r="AV17" s="462">
        <v>23813356</v>
      </c>
      <c r="AW17" s="462">
        <v>2971714</v>
      </c>
      <c r="AX17" s="461">
        <v>26785070</v>
      </c>
      <c r="AY17" s="461">
        <v>716345908</v>
      </c>
      <c r="AZ17" s="462">
        <v>76914</v>
      </c>
      <c r="BA17" s="461">
        <v>716422822</v>
      </c>
      <c r="BB17" s="461">
        <v>-71193</v>
      </c>
      <c r="BC17" s="461">
        <v>768750798</v>
      </c>
      <c r="BD17" s="461">
        <v>768827712</v>
      </c>
      <c r="BE17" s="460">
        <v>755373636</v>
      </c>
      <c r="BF17" s="460"/>
      <c r="BG17" s="463">
        <v>754606636</v>
      </c>
      <c r="BH17" s="444">
        <v>0</v>
      </c>
      <c r="BI17" s="444"/>
      <c r="BJ17" s="444"/>
      <c r="BK17" s="444"/>
      <c r="BL17" s="444"/>
      <c r="BM17" s="444"/>
      <c r="BN17" s="461"/>
      <c r="BO17" s="444"/>
      <c r="BP17" s="444"/>
      <c r="BQ17" s="444"/>
      <c r="BR17" s="444"/>
      <c r="BS17" s="444"/>
      <c r="BT17" s="444"/>
      <c r="BU17" s="444"/>
      <c r="BV17" s="444"/>
      <c r="BW17" s="444"/>
      <c r="BX17" s="444"/>
      <c r="BY17" s="444"/>
      <c r="BZ17" s="444"/>
      <c r="CA17" s="444"/>
      <c r="CB17" s="444"/>
      <c r="CC17" s="444"/>
      <c r="CD17" s="444"/>
      <c r="CE17" s="444"/>
      <c r="CF17" s="444"/>
      <c r="CG17" s="444"/>
      <c r="CH17" s="444"/>
      <c r="CI17" s="444"/>
      <c r="CJ17" s="444"/>
      <c r="CK17" s="444"/>
      <c r="CL17" s="444"/>
      <c r="CM17" s="444"/>
      <c r="CN17" s="444"/>
      <c r="CO17" s="444"/>
      <c r="CP17" s="444"/>
      <c r="CQ17" s="444"/>
      <c r="CR17" s="444"/>
      <c r="CS17" s="444"/>
      <c r="CT17" s="444"/>
      <c r="CU17" s="444"/>
    </row>
    <row r="18" spans="1:99">
      <c r="A18" s="444">
        <f t="shared" si="0"/>
        <v>1998</v>
      </c>
      <c r="B18" s="444">
        <v>11</v>
      </c>
      <c r="C18" s="461">
        <v>270485720</v>
      </c>
      <c r="D18" s="461">
        <v>-3917631</v>
      </c>
      <c r="E18" s="461">
        <v>266568089</v>
      </c>
      <c r="F18" s="461">
        <v>219981662</v>
      </c>
      <c r="G18" s="461">
        <v>1764118</v>
      </c>
      <c r="H18" s="461">
        <v>221745780</v>
      </c>
      <c r="I18" s="461">
        <v>141206483</v>
      </c>
      <c r="J18" s="461">
        <v>1607995</v>
      </c>
      <c r="K18" s="461">
        <v>142814478</v>
      </c>
      <c r="L18" s="461">
        <v>1507338</v>
      </c>
      <c r="M18" s="461">
        <v>22163769</v>
      </c>
      <c r="N18" s="461">
        <v>2690934</v>
      </c>
      <c r="O18" s="461">
        <v>24854703</v>
      </c>
      <c r="P18" s="461">
        <v>657490388</v>
      </c>
      <c r="Q18" s="461">
        <v>65630</v>
      </c>
      <c r="R18" s="461">
        <v>657556018</v>
      </c>
      <c r="S18" s="461"/>
      <c r="T18" s="461">
        <v>633181203</v>
      </c>
      <c r="U18" s="461">
        <v>633246833</v>
      </c>
      <c r="V18" s="461">
        <v>632701315</v>
      </c>
      <c r="W18" s="461">
        <v>632635685</v>
      </c>
      <c r="X18" s="461">
        <v>658035906</v>
      </c>
      <c r="Y18" s="461">
        <v>658101536</v>
      </c>
      <c r="Z18" s="468">
        <v>1731409</v>
      </c>
      <c r="AA18" s="468">
        <v>148515</v>
      </c>
      <c r="AB18" s="461">
        <v>1879924</v>
      </c>
      <c r="AC18" s="468">
        <v>31836759</v>
      </c>
      <c r="AD18" s="461">
        <v>0</v>
      </c>
      <c r="AE18" s="468">
        <v>691272701</v>
      </c>
      <c r="AF18" s="461"/>
      <c r="AG18" s="461">
        <v>0</v>
      </c>
      <c r="AH18" s="451">
        <v>351000</v>
      </c>
      <c r="AI18" s="451">
        <v>699000</v>
      </c>
      <c r="AJ18" s="461">
        <v>0</v>
      </c>
      <c r="AK18" s="461"/>
      <c r="AL18" s="460">
        <v>270836720</v>
      </c>
      <c r="AM18" s="460">
        <v>-3917631</v>
      </c>
      <c r="AN18" s="461">
        <v>266919089</v>
      </c>
      <c r="AO18" s="460">
        <v>220680662</v>
      </c>
      <c r="AP18" s="460">
        <v>1764118</v>
      </c>
      <c r="AQ18" s="461">
        <v>222444780</v>
      </c>
      <c r="AR18" s="460">
        <v>141206483</v>
      </c>
      <c r="AS18" s="460">
        <v>1607995</v>
      </c>
      <c r="AT18" s="461">
        <v>142814478</v>
      </c>
      <c r="AU18" s="462">
        <v>1507338</v>
      </c>
      <c r="AV18" s="462">
        <v>22163769</v>
      </c>
      <c r="AW18" s="462">
        <v>2690934</v>
      </c>
      <c r="AX18" s="461">
        <v>24854703</v>
      </c>
      <c r="AY18" s="461">
        <v>658540388</v>
      </c>
      <c r="AZ18" s="462">
        <v>65630</v>
      </c>
      <c r="BA18" s="461">
        <v>658606018</v>
      </c>
      <c r="BB18" s="461">
        <v>-61369</v>
      </c>
      <c r="BC18" s="461">
        <v>634231203</v>
      </c>
      <c r="BD18" s="461">
        <v>634296833</v>
      </c>
      <c r="BE18" s="460">
        <v>692322701</v>
      </c>
      <c r="BF18" s="460"/>
      <c r="BG18" s="463">
        <v>691272701</v>
      </c>
      <c r="BH18" s="444">
        <v>0</v>
      </c>
      <c r="BI18" s="444"/>
      <c r="BJ18" s="444"/>
      <c r="BK18" s="444"/>
      <c r="BL18" s="444"/>
      <c r="BM18" s="444"/>
      <c r="BN18" s="461"/>
      <c r="BO18" s="444"/>
      <c r="BP18" s="444"/>
      <c r="BQ18" s="444"/>
      <c r="BR18" s="444"/>
      <c r="BS18" s="444"/>
      <c r="BT18" s="444"/>
      <c r="BU18" s="444"/>
      <c r="BV18" s="444"/>
      <c r="BW18" s="444"/>
      <c r="BX18" s="444"/>
      <c r="BY18" s="444"/>
      <c r="BZ18" s="444"/>
      <c r="CA18" s="444"/>
      <c r="CB18" s="444"/>
      <c r="CC18" s="444"/>
      <c r="CD18" s="444"/>
      <c r="CE18" s="444"/>
      <c r="CF18" s="444"/>
      <c r="CG18" s="444"/>
      <c r="CH18" s="444"/>
      <c r="CI18" s="444"/>
      <c r="CJ18" s="444"/>
      <c r="CK18" s="444"/>
      <c r="CL18" s="444"/>
      <c r="CM18" s="444"/>
      <c r="CN18" s="444"/>
      <c r="CO18" s="444"/>
      <c r="CP18" s="444"/>
      <c r="CQ18" s="444"/>
      <c r="CR18" s="444"/>
      <c r="CS18" s="444"/>
      <c r="CT18" s="444"/>
      <c r="CU18" s="444"/>
    </row>
    <row r="19" spans="1:99">
      <c r="A19" s="444">
        <f t="shared" si="0"/>
        <v>1998</v>
      </c>
      <c r="B19" s="444">
        <v>12</v>
      </c>
      <c r="C19" s="461">
        <v>332654050</v>
      </c>
      <c r="D19" s="461">
        <v>38605474</v>
      </c>
      <c r="E19" s="461">
        <v>371259524</v>
      </c>
      <c r="F19" s="461">
        <v>221718430</v>
      </c>
      <c r="G19" s="461">
        <v>8672924</v>
      </c>
      <c r="H19" s="461">
        <v>230391354</v>
      </c>
      <c r="I19" s="461">
        <v>143671598</v>
      </c>
      <c r="J19" s="461">
        <v>918423</v>
      </c>
      <c r="K19" s="461">
        <v>144590021</v>
      </c>
      <c r="L19" s="461">
        <v>1510527</v>
      </c>
      <c r="M19" s="461">
        <v>23193258</v>
      </c>
      <c r="N19" s="461">
        <v>3021163</v>
      </c>
      <c r="O19" s="461">
        <v>26214421</v>
      </c>
      <c r="P19" s="461">
        <v>773965847</v>
      </c>
      <c r="Q19" s="461">
        <v>72071</v>
      </c>
      <c r="R19" s="461">
        <v>774037918</v>
      </c>
      <c r="S19" s="461"/>
      <c r="T19" s="461">
        <v>699554605</v>
      </c>
      <c r="U19" s="461">
        <v>699626676</v>
      </c>
      <c r="V19" s="461">
        <v>747823497</v>
      </c>
      <c r="W19" s="461">
        <v>747751426</v>
      </c>
      <c r="X19" s="461">
        <v>725769026</v>
      </c>
      <c r="Y19" s="461">
        <v>725841097</v>
      </c>
      <c r="Z19" s="468">
        <v>1901261</v>
      </c>
      <c r="AA19" s="468">
        <v>139068</v>
      </c>
      <c r="AB19" s="461">
        <v>2040329</v>
      </c>
      <c r="AC19" s="468">
        <v>44660558</v>
      </c>
      <c r="AD19" s="461">
        <v>0</v>
      </c>
      <c r="AE19" s="468">
        <v>820738805</v>
      </c>
      <c r="AF19" s="461"/>
      <c r="AG19" s="461">
        <v>0</v>
      </c>
      <c r="AH19" s="451">
        <v>629000</v>
      </c>
      <c r="AI19" s="451">
        <v>1131000</v>
      </c>
      <c r="AJ19" s="461">
        <v>0</v>
      </c>
      <c r="AK19" s="461"/>
      <c r="AL19" s="460">
        <v>333283050</v>
      </c>
      <c r="AM19" s="460">
        <v>38605474</v>
      </c>
      <c r="AN19" s="461">
        <v>371888524</v>
      </c>
      <c r="AO19" s="460">
        <v>222849430</v>
      </c>
      <c r="AP19" s="460">
        <v>8672924</v>
      </c>
      <c r="AQ19" s="461">
        <v>231522354</v>
      </c>
      <c r="AR19" s="460">
        <v>143671598</v>
      </c>
      <c r="AS19" s="460">
        <v>918423</v>
      </c>
      <c r="AT19" s="461">
        <v>144590021</v>
      </c>
      <c r="AU19" s="462">
        <v>1510527</v>
      </c>
      <c r="AV19" s="462">
        <v>23193258</v>
      </c>
      <c r="AW19" s="462">
        <v>3021163</v>
      </c>
      <c r="AX19" s="461">
        <v>26214421</v>
      </c>
      <c r="AY19" s="461">
        <v>775725847</v>
      </c>
      <c r="AZ19" s="462">
        <v>72071</v>
      </c>
      <c r="BA19" s="461">
        <v>775797918</v>
      </c>
      <c r="BB19" s="461">
        <v>-20336907</v>
      </c>
      <c r="BC19" s="461">
        <v>701314605</v>
      </c>
      <c r="BD19" s="461">
        <v>701386676</v>
      </c>
      <c r="BE19" s="460">
        <v>822498805</v>
      </c>
      <c r="BF19" s="460"/>
      <c r="BG19" s="463">
        <v>820738805</v>
      </c>
      <c r="BH19" s="444">
        <v>0</v>
      </c>
      <c r="BI19" s="444"/>
      <c r="BJ19" s="444"/>
      <c r="BK19" s="444"/>
      <c r="BL19" s="444"/>
      <c r="BM19" s="444"/>
      <c r="BN19" s="461"/>
      <c r="BO19" s="444"/>
      <c r="BP19" s="444"/>
      <c r="BQ19" s="444"/>
      <c r="BR19" s="444"/>
      <c r="BS19" s="444"/>
      <c r="BT19" s="444"/>
      <c r="BU19" s="444"/>
      <c r="BV19" s="444"/>
      <c r="BW19" s="444"/>
      <c r="BX19" s="444"/>
      <c r="BY19" s="444"/>
      <c r="BZ19" s="444"/>
      <c r="CA19" s="444"/>
      <c r="CB19" s="444"/>
      <c r="CC19" s="444"/>
      <c r="CD19" s="444"/>
      <c r="CE19" s="444"/>
      <c r="CF19" s="444"/>
      <c r="CG19" s="444"/>
      <c r="CH19" s="444"/>
      <c r="CI19" s="444"/>
      <c r="CJ19" s="444"/>
      <c r="CK19" s="444"/>
      <c r="CL19" s="444"/>
      <c r="CM19" s="444"/>
      <c r="CN19" s="444"/>
      <c r="CO19" s="444"/>
      <c r="CP19" s="444"/>
      <c r="CQ19" s="444"/>
      <c r="CR19" s="444"/>
      <c r="CS19" s="444"/>
      <c r="CT19" s="444"/>
      <c r="CU19" s="444"/>
    </row>
    <row r="20" spans="1:99">
      <c r="A20" s="444"/>
      <c r="B20" s="450" t="s">
        <v>112</v>
      </c>
      <c r="C20" s="461">
        <v>4437820583</v>
      </c>
      <c r="D20" s="461">
        <v>18217972</v>
      </c>
      <c r="E20" s="461">
        <v>4456038555</v>
      </c>
      <c r="F20" s="461">
        <v>3067385738</v>
      </c>
      <c r="G20" s="461">
        <v>18635747</v>
      </c>
      <c r="H20" s="461">
        <v>3086021485</v>
      </c>
      <c r="I20" s="461">
        <v>1835562157</v>
      </c>
      <c r="J20" s="461">
        <v>10419559</v>
      </c>
      <c r="K20" s="461">
        <v>1845981716</v>
      </c>
      <c r="L20" s="461">
        <v>18075636</v>
      </c>
      <c r="M20" s="461">
        <v>305889122</v>
      </c>
      <c r="N20" s="461">
        <v>37955247</v>
      </c>
      <c r="O20" s="461">
        <v>343844369</v>
      </c>
      <c r="P20" s="461">
        <v>9749961761</v>
      </c>
      <c r="Q20" s="461">
        <v>891891</v>
      </c>
      <c r="R20" s="461">
        <v>9750853652</v>
      </c>
      <c r="S20" s="461"/>
      <c r="T20" s="461">
        <v>9358844114</v>
      </c>
      <c r="U20" s="461">
        <v>9359736005</v>
      </c>
      <c r="V20" s="461">
        <v>9407009283</v>
      </c>
      <c r="W20" s="461">
        <v>9406117392</v>
      </c>
      <c r="X20" s="461">
        <v>9702688483</v>
      </c>
      <c r="Y20" s="461">
        <v>9703580374</v>
      </c>
      <c r="Z20" s="461">
        <v>22415554</v>
      </c>
      <c r="AA20" s="461">
        <v>-121434</v>
      </c>
      <c r="AB20" s="461">
        <v>22294120</v>
      </c>
      <c r="AC20" s="461">
        <v>615882205</v>
      </c>
      <c r="AD20" s="461">
        <v>11980200</v>
      </c>
      <c r="AE20" s="461">
        <v>10371456876</v>
      </c>
      <c r="AF20" s="461"/>
      <c r="AG20" s="461">
        <v>-29553301</v>
      </c>
      <c r="AH20" s="461">
        <v>2073000</v>
      </c>
      <c r="AI20" s="461">
        <v>6072000</v>
      </c>
      <c r="AJ20" s="461">
        <v>0</v>
      </c>
      <c r="AK20" s="461"/>
      <c r="AL20" s="461">
        <v>4381865924</v>
      </c>
      <c r="AM20" s="461">
        <v>17541384</v>
      </c>
      <c r="AN20" s="461">
        <v>4399407308</v>
      </c>
      <c r="AO20" s="461">
        <v>3029495502</v>
      </c>
      <c r="AP20" s="461">
        <v>8899241</v>
      </c>
      <c r="AQ20" s="461">
        <v>3038394743</v>
      </c>
      <c r="AR20" s="461">
        <v>1854846004</v>
      </c>
      <c r="AS20" s="461">
        <v>1105849</v>
      </c>
      <c r="AT20" s="461">
        <v>1855951853</v>
      </c>
      <c r="AU20" s="461">
        <v>18040423</v>
      </c>
      <c r="AV20" s="461">
        <v>300881263</v>
      </c>
      <c r="AW20" s="461">
        <v>37985479</v>
      </c>
      <c r="AX20" s="461">
        <v>338866742</v>
      </c>
      <c r="AY20" s="461">
        <v>9650661069</v>
      </c>
      <c r="AZ20" s="461">
        <v>898137</v>
      </c>
      <c r="BA20" s="461">
        <v>9651559206</v>
      </c>
      <c r="BB20" s="461">
        <v>-21071164</v>
      </c>
      <c r="BC20" s="461">
        <v>9284247853</v>
      </c>
      <c r="BD20" s="461">
        <v>9285145990</v>
      </c>
      <c r="BE20" s="461">
        <v>10298263357</v>
      </c>
      <c r="BF20" s="460"/>
      <c r="BG20" s="461">
        <v>10290118357</v>
      </c>
      <c r="BH20" s="444">
        <v>-81338519</v>
      </c>
      <c r="BI20" s="444"/>
      <c r="BJ20" s="444"/>
      <c r="BK20" s="444"/>
      <c r="BL20" s="444"/>
      <c r="BM20" s="444"/>
      <c r="BN20" s="461"/>
      <c r="BO20" s="444"/>
      <c r="BP20" s="444"/>
      <c r="BQ20" s="444"/>
      <c r="BR20" s="460"/>
      <c r="BS20" s="444"/>
      <c r="BT20" s="444"/>
      <c r="BU20" s="444"/>
      <c r="BV20" s="444"/>
      <c r="BW20" s="444"/>
      <c r="BX20" s="444"/>
      <c r="BY20" s="444"/>
      <c r="BZ20" s="444"/>
      <c r="CA20" s="444"/>
      <c r="CB20" s="444"/>
      <c r="CC20" s="444"/>
      <c r="CD20" s="444"/>
      <c r="CE20" s="444"/>
      <c r="CF20" s="444"/>
      <c r="CG20" s="444"/>
      <c r="CH20" s="444"/>
      <c r="CI20" s="444"/>
      <c r="CJ20" s="444"/>
      <c r="CK20" s="444"/>
      <c r="CL20" s="444"/>
      <c r="CM20" s="444"/>
      <c r="CN20" s="444"/>
      <c r="CO20" s="444"/>
      <c r="CP20" s="444"/>
      <c r="CQ20" s="444"/>
      <c r="CR20" s="444"/>
      <c r="CS20" s="444"/>
      <c r="CT20" s="444"/>
      <c r="CU20" s="444"/>
    </row>
    <row r="21" spans="1:99">
      <c r="A21" s="444">
        <f t="shared" ref="A21:A32" si="1">A8+1</f>
        <v>1999</v>
      </c>
      <c r="B21" s="444">
        <v>1</v>
      </c>
      <c r="C21" s="461">
        <v>429555800</v>
      </c>
      <c r="D21" s="461">
        <v>2605587</v>
      </c>
      <c r="E21" s="461">
        <v>432161387</v>
      </c>
      <c r="F21" s="461">
        <v>235717663</v>
      </c>
      <c r="G21" s="461">
        <v>-16055813</v>
      </c>
      <c r="H21" s="461">
        <v>219661850</v>
      </c>
      <c r="I21" s="461">
        <v>152967979</v>
      </c>
      <c r="J21" s="461">
        <v>-2387097</v>
      </c>
      <c r="K21" s="461">
        <v>150580882</v>
      </c>
      <c r="L21" s="461">
        <v>1511952</v>
      </c>
      <c r="M21" s="461">
        <v>26448614</v>
      </c>
      <c r="N21" s="461">
        <v>3056349</v>
      </c>
      <c r="O21" s="461">
        <v>29504963</v>
      </c>
      <c r="P21" s="461">
        <v>833421034</v>
      </c>
      <c r="Q21" s="461">
        <v>74314</v>
      </c>
      <c r="R21" s="461">
        <v>833495348</v>
      </c>
      <c r="S21" s="461"/>
      <c r="T21" s="461">
        <v>819753394</v>
      </c>
      <c r="U21" s="461">
        <v>819827708</v>
      </c>
      <c r="V21" s="461">
        <v>803990385</v>
      </c>
      <c r="W21" s="461">
        <v>803916071</v>
      </c>
      <c r="X21" s="461">
        <v>849258357</v>
      </c>
      <c r="Y21" s="461">
        <v>849332671</v>
      </c>
      <c r="Z21" s="468">
        <v>1950894</v>
      </c>
      <c r="AA21" s="468">
        <v>-174479</v>
      </c>
      <c r="AB21" s="461">
        <v>1776415</v>
      </c>
      <c r="AC21" s="468">
        <v>50540371</v>
      </c>
      <c r="AD21" s="461">
        <v>0</v>
      </c>
      <c r="AE21" s="468">
        <v>885812134</v>
      </c>
      <c r="AF21" s="461"/>
      <c r="AG21" s="461">
        <v>0</v>
      </c>
      <c r="AH21" s="451">
        <v>2543000</v>
      </c>
      <c r="AI21" s="451">
        <v>2298000</v>
      </c>
      <c r="AJ21" s="461">
        <v>0</v>
      </c>
      <c r="AK21" s="461"/>
      <c r="AL21" s="460">
        <v>432098800</v>
      </c>
      <c r="AM21" s="460">
        <v>2605587</v>
      </c>
      <c r="AN21" s="461">
        <v>434704387</v>
      </c>
      <c r="AO21" s="460">
        <v>238015663</v>
      </c>
      <c r="AP21" s="460">
        <v>-16055813</v>
      </c>
      <c r="AQ21" s="461">
        <v>221959850</v>
      </c>
      <c r="AR21" s="460">
        <v>152967979</v>
      </c>
      <c r="AS21" s="460">
        <v>-2387097</v>
      </c>
      <c r="AT21" s="461">
        <v>150580882</v>
      </c>
      <c r="AU21" s="462">
        <v>1511952</v>
      </c>
      <c r="AV21" s="462">
        <v>26448614</v>
      </c>
      <c r="AW21" s="462">
        <v>3056349</v>
      </c>
      <c r="AX21" s="461">
        <v>29504963</v>
      </c>
      <c r="AY21" s="461">
        <v>838262034</v>
      </c>
      <c r="AZ21" s="462">
        <v>74314</v>
      </c>
      <c r="BA21" s="461">
        <v>838336348</v>
      </c>
      <c r="BB21" s="461">
        <v>0</v>
      </c>
      <c r="BC21" s="461">
        <v>824594394</v>
      </c>
      <c r="BD21" s="461">
        <v>824668708</v>
      </c>
      <c r="BE21" s="460">
        <v>890653134</v>
      </c>
      <c r="BF21" s="460"/>
      <c r="BG21" s="463">
        <v>885812134</v>
      </c>
      <c r="BH21" s="444">
        <v>0</v>
      </c>
      <c r="BI21" s="444"/>
      <c r="BJ21" s="444"/>
      <c r="BK21" s="444"/>
      <c r="BL21" s="444"/>
      <c r="BM21" s="444"/>
      <c r="BN21" s="460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</row>
    <row r="22" spans="1:99">
      <c r="A22" s="444">
        <f t="shared" si="1"/>
        <v>1999</v>
      </c>
      <c r="B22" s="444">
        <v>2</v>
      </c>
      <c r="C22" s="461">
        <v>358493355</v>
      </c>
      <c r="D22" s="461">
        <v>-44091117</v>
      </c>
      <c r="E22" s="461">
        <v>314402238</v>
      </c>
      <c r="F22" s="461">
        <v>220291744</v>
      </c>
      <c r="G22" s="461">
        <v>-16647525</v>
      </c>
      <c r="H22" s="461">
        <v>203644219</v>
      </c>
      <c r="I22" s="461">
        <v>136816662</v>
      </c>
      <c r="J22" s="461">
        <v>-1448957</v>
      </c>
      <c r="K22" s="461">
        <v>135367705</v>
      </c>
      <c r="L22" s="461">
        <v>1513027</v>
      </c>
      <c r="M22" s="461">
        <v>22718489</v>
      </c>
      <c r="N22" s="461">
        <v>2686709</v>
      </c>
      <c r="O22" s="461">
        <v>25405198</v>
      </c>
      <c r="P22" s="461">
        <v>680332387</v>
      </c>
      <c r="Q22" s="461">
        <v>68902</v>
      </c>
      <c r="R22" s="461">
        <v>680401289</v>
      </c>
      <c r="S22" s="461"/>
      <c r="T22" s="461">
        <v>717114788</v>
      </c>
      <c r="U22" s="461">
        <v>717183690</v>
      </c>
      <c r="V22" s="461">
        <v>654996091</v>
      </c>
      <c r="W22" s="461">
        <v>654927189</v>
      </c>
      <c r="X22" s="461">
        <v>742519986</v>
      </c>
      <c r="Y22" s="461">
        <v>742588888</v>
      </c>
      <c r="Z22" s="468">
        <v>1909719</v>
      </c>
      <c r="AA22" s="468">
        <v>-108732</v>
      </c>
      <c r="AB22" s="461">
        <v>1800987</v>
      </c>
      <c r="AC22" s="468">
        <v>32982929</v>
      </c>
      <c r="AD22" s="461">
        <v>0</v>
      </c>
      <c r="AE22" s="468">
        <v>715185205</v>
      </c>
      <c r="AF22" s="461"/>
      <c r="AG22" s="461">
        <v>0</v>
      </c>
      <c r="AH22" s="451">
        <v>1826000</v>
      </c>
      <c r="AI22" s="451">
        <v>1311000</v>
      </c>
      <c r="AJ22" s="461">
        <v>0</v>
      </c>
      <c r="AK22" s="461"/>
      <c r="AL22" s="460">
        <v>360319355</v>
      </c>
      <c r="AM22" s="460">
        <v>-44091117</v>
      </c>
      <c r="AN22" s="461">
        <v>316228238</v>
      </c>
      <c r="AO22" s="460">
        <v>221602744</v>
      </c>
      <c r="AP22" s="460">
        <v>-16647525</v>
      </c>
      <c r="AQ22" s="461">
        <v>204955219</v>
      </c>
      <c r="AR22" s="460">
        <v>136816662</v>
      </c>
      <c r="AS22" s="460">
        <v>-1448957</v>
      </c>
      <c r="AT22" s="461">
        <v>135367705</v>
      </c>
      <c r="AU22" s="462">
        <v>1513027</v>
      </c>
      <c r="AV22" s="462">
        <v>22718489</v>
      </c>
      <c r="AW22" s="462">
        <v>2686709</v>
      </c>
      <c r="AX22" s="461">
        <v>25405198</v>
      </c>
      <c r="AY22" s="461">
        <v>683469387</v>
      </c>
      <c r="AZ22" s="462">
        <v>68902</v>
      </c>
      <c r="BA22" s="461">
        <v>683538289</v>
      </c>
      <c r="BB22" s="461">
        <v>0</v>
      </c>
      <c r="BC22" s="461">
        <v>720251788</v>
      </c>
      <c r="BD22" s="461">
        <v>720320690</v>
      </c>
      <c r="BE22" s="460">
        <v>718322205</v>
      </c>
      <c r="BF22" s="460"/>
      <c r="BG22" s="463">
        <v>715185205</v>
      </c>
      <c r="BH22" s="444">
        <v>0</v>
      </c>
      <c r="BI22" s="444"/>
      <c r="BJ22" s="444"/>
      <c r="BK22" s="444"/>
      <c r="BL22" s="444"/>
      <c r="BM22" s="444"/>
      <c r="BN22" s="460"/>
      <c r="BO22" s="444"/>
      <c r="BP22" s="444"/>
      <c r="BQ22" s="444"/>
      <c r="BR22" s="444"/>
      <c r="BS22" s="444"/>
      <c r="BT22" s="444"/>
      <c r="BU22" s="444"/>
      <c r="BV22" s="444"/>
      <c r="BW22" s="444"/>
      <c r="BX22" s="444"/>
      <c r="BY22" s="444"/>
      <c r="BZ22" s="444"/>
      <c r="CA22" s="444"/>
      <c r="CB22" s="444"/>
      <c r="CC22" s="444"/>
      <c r="CD22" s="444"/>
      <c r="CE22" s="444"/>
      <c r="CF22" s="444"/>
      <c r="CG22" s="444"/>
      <c r="CH22" s="444"/>
      <c r="CI22" s="444"/>
      <c r="CJ22" s="444"/>
      <c r="CK22" s="444"/>
      <c r="CL22" s="444"/>
      <c r="CM22" s="444"/>
      <c r="CN22" s="444"/>
      <c r="CO22" s="444"/>
      <c r="CP22" s="444"/>
      <c r="CQ22" s="444"/>
      <c r="CR22" s="444"/>
      <c r="CS22" s="444"/>
      <c r="CT22" s="444"/>
      <c r="CU22" s="444"/>
    </row>
    <row r="23" spans="1:99">
      <c r="A23" s="444">
        <f t="shared" si="1"/>
        <v>1999</v>
      </c>
      <c r="B23" s="444">
        <v>3</v>
      </c>
      <c r="C23" s="461">
        <v>320077597</v>
      </c>
      <c r="D23" s="461">
        <v>1723745</v>
      </c>
      <c r="E23" s="461">
        <v>321801342</v>
      </c>
      <c r="F23" s="461">
        <v>216570867</v>
      </c>
      <c r="G23" s="461">
        <v>7227879</v>
      </c>
      <c r="H23" s="461">
        <v>223798746</v>
      </c>
      <c r="I23" s="461">
        <v>148125809</v>
      </c>
      <c r="J23" s="461">
        <v>1025737</v>
      </c>
      <c r="K23" s="461">
        <v>149151546</v>
      </c>
      <c r="L23" s="461">
        <v>1514575</v>
      </c>
      <c r="M23" s="461">
        <v>23130764</v>
      </c>
      <c r="N23" s="461">
        <v>2862508</v>
      </c>
      <c r="O23" s="461">
        <v>25993272</v>
      </c>
      <c r="P23" s="461">
        <v>722259481</v>
      </c>
      <c r="Q23" s="461">
        <v>70888</v>
      </c>
      <c r="R23" s="461">
        <v>722330369</v>
      </c>
      <c r="S23" s="461"/>
      <c r="T23" s="461">
        <v>686288848</v>
      </c>
      <c r="U23" s="461">
        <v>686359736</v>
      </c>
      <c r="V23" s="461">
        <v>696337097</v>
      </c>
      <c r="W23" s="461">
        <v>696266209</v>
      </c>
      <c r="X23" s="461">
        <v>712282120</v>
      </c>
      <c r="Y23" s="461">
        <v>712353008</v>
      </c>
      <c r="Z23" s="468">
        <v>1975832</v>
      </c>
      <c r="AA23" s="468">
        <v>108230</v>
      </c>
      <c r="AB23" s="461">
        <v>2084062</v>
      </c>
      <c r="AC23" s="468">
        <v>36755734</v>
      </c>
      <c r="AD23" s="461">
        <v>0</v>
      </c>
      <c r="AE23" s="468">
        <v>761170165</v>
      </c>
      <c r="AF23" s="461"/>
      <c r="AG23" s="461">
        <v>0</v>
      </c>
      <c r="AH23" s="451">
        <v>1269000</v>
      </c>
      <c r="AI23" s="451">
        <v>977000</v>
      </c>
      <c r="AJ23" s="461">
        <v>0</v>
      </c>
      <c r="AK23" s="461"/>
      <c r="AL23" s="460">
        <v>321346597</v>
      </c>
      <c r="AM23" s="460">
        <v>1723745</v>
      </c>
      <c r="AN23" s="461">
        <v>323070342</v>
      </c>
      <c r="AO23" s="460">
        <v>217547867</v>
      </c>
      <c r="AP23" s="460">
        <v>7227879</v>
      </c>
      <c r="AQ23" s="461">
        <v>224775746</v>
      </c>
      <c r="AR23" s="460">
        <v>148125809</v>
      </c>
      <c r="AS23" s="460">
        <v>1025737</v>
      </c>
      <c r="AT23" s="461">
        <v>149151546</v>
      </c>
      <c r="AU23" s="462">
        <v>1514575</v>
      </c>
      <c r="AV23" s="462">
        <v>23130764</v>
      </c>
      <c r="AW23" s="462">
        <v>2862508</v>
      </c>
      <c r="AX23" s="461">
        <v>25993272</v>
      </c>
      <c r="AY23" s="461">
        <v>724505481</v>
      </c>
      <c r="AZ23" s="462">
        <v>70888</v>
      </c>
      <c r="BA23" s="461">
        <v>724576369</v>
      </c>
      <c r="BB23" s="461">
        <v>0</v>
      </c>
      <c r="BC23" s="461">
        <v>688534848</v>
      </c>
      <c r="BD23" s="461">
        <v>688605736</v>
      </c>
      <c r="BE23" s="460">
        <v>763416165</v>
      </c>
      <c r="BF23" s="460"/>
      <c r="BG23" s="463">
        <v>761170165</v>
      </c>
      <c r="BH23" s="444">
        <v>0</v>
      </c>
      <c r="BI23" s="444"/>
      <c r="BJ23" s="444"/>
      <c r="BK23" s="444"/>
      <c r="BL23" s="444"/>
      <c r="BM23" s="444"/>
      <c r="BN23" s="460"/>
      <c r="BO23" s="444"/>
      <c r="BP23" s="444"/>
      <c r="BQ23" s="444"/>
      <c r="BR23" s="444"/>
      <c r="BS23" s="444"/>
      <c r="BT23" s="444"/>
      <c r="BU23" s="444"/>
      <c r="BV23" s="444"/>
      <c r="BW23" s="444"/>
      <c r="BX23" s="444"/>
      <c r="BY23" s="444"/>
      <c r="BZ23" s="444"/>
      <c r="CA23" s="444"/>
      <c r="CB23" s="444"/>
      <c r="CC23" s="444"/>
      <c r="CD23" s="444"/>
      <c r="CE23" s="444"/>
      <c r="CF23" s="444"/>
      <c r="CG23" s="444"/>
      <c r="CH23" s="444"/>
      <c r="CI23" s="444"/>
      <c r="CJ23" s="444"/>
      <c r="CK23" s="444"/>
      <c r="CL23" s="444"/>
      <c r="CM23" s="444"/>
      <c r="CN23" s="444"/>
      <c r="CO23" s="444"/>
      <c r="CP23" s="444"/>
      <c r="CQ23" s="444"/>
      <c r="CR23" s="444"/>
      <c r="CS23" s="444"/>
      <c r="CT23" s="444"/>
      <c r="CU23" s="444"/>
    </row>
    <row r="24" spans="1:99">
      <c r="A24" s="444">
        <f t="shared" si="1"/>
        <v>1999</v>
      </c>
      <c r="B24" s="444">
        <v>4</v>
      </c>
      <c r="C24" s="461">
        <v>276758323</v>
      </c>
      <c r="D24" s="461">
        <v>-7516046</v>
      </c>
      <c r="E24" s="461">
        <v>269242277</v>
      </c>
      <c r="F24" s="461">
        <v>234895346</v>
      </c>
      <c r="G24" s="461">
        <v>13233212</v>
      </c>
      <c r="H24" s="461">
        <v>248128558</v>
      </c>
      <c r="I24" s="461">
        <v>161529299</v>
      </c>
      <c r="J24" s="461">
        <v>1468306</v>
      </c>
      <c r="K24" s="461">
        <v>162997605</v>
      </c>
      <c r="L24" s="461">
        <v>1515749</v>
      </c>
      <c r="M24" s="461">
        <v>23311238</v>
      </c>
      <c r="N24" s="461">
        <v>2808939</v>
      </c>
      <c r="O24" s="461">
        <v>26120177</v>
      </c>
      <c r="P24" s="461">
        <v>708004366</v>
      </c>
      <c r="Q24" s="461">
        <v>71386</v>
      </c>
      <c r="R24" s="461">
        <v>708075752</v>
      </c>
      <c r="S24" s="461"/>
      <c r="T24" s="461">
        <v>674698717</v>
      </c>
      <c r="U24" s="461">
        <v>674770103</v>
      </c>
      <c r="V24" s="461">
        <v>681955575</v>
      </c>
      <c r="W24" s="461">
        <v>681884189</v>
      </c>
      <c r="X24" s="461">
        <v>700818894</v>
      </c>
      <c r="Y24" s="461">
        <v>700890280</v>
      </c>
      <c r="Z24" s="468">
        <v>1889811</v>
      </c>
      <c r="AA24" s="468">
        <v>26644</v>
      </c>
      <c r="AB24" s="461">
        <v>1916455</v>
      </c>
      <c r="AC24" s="468">
        <v>35660964</v>
      </c>
      <c r="AD24" s="461">
        <v>0</v>
      </c>
      <c r="AE24" s="468">
        <v>745653171</v>
      </c>
      <c r="AF24" s="461"/>
      <c r="AG24" s="461">
        <v>0</v>
      </c>
      <c r="AH24" s="451">
        <v>528000</v>
      </c>
      <c r="AI24" s="451">
        <v>732000</v>
      </c>
      <c r="AJ24" s="461">
        <v>0</v>
      </c>
      <c r="AK24" s="461"/>
      <c r="AL24" s="460">
        <v>277286323</v>
      </c>
      <c r="AM24" s="460">
        <v>-7516046</v>
      </c>
      <c r="AN24" s="461">
        <v>269770277</v>
      </c>
      <c r="AO24" s="460">
        <v>235627346</v>
      </c>
      <c r="AP24" s="460">
        <v>13233212</v>
      </c>
      <c r="AQ24" s="461">
        <v>248860558</v>
      </c>
      <c r="AR24" s="460">
        <v>161529299</v>
      </c>
      <c r="AS24" s="460">
        <v>1468306</v>
      </c>
      <c r="AT24" s="461">
        <v>162997605</v>
      </c>
      <c r="AU24" s="462">
        <v>1515749</v>
      </c>
      <c r="AV24" s="462">
        <v>23311238</v>
      </c>
      <c r="AW24" s="462">
        <v>2808939</v>
      </c>
      <c r="AX24" s="461">
        <v>26120177</v>
      </c>
      <c r="AY24" s="461">
        <v>709264366</v>
      </c>
      <c r="AZ24" s="462">
        <v>71386</v>
      </c>
      <c r="BA24" s="461">
        <v>709335752</v>
      </c>
      <c r="BB24" s="461">
        <v>0</v>
      </c>
      <c r="BC24" s="461">
        <v>675958717</v>
      </c>
      <c r="BD24" s="461">
        <v>676030103</v>
      </c>
      <c r="BE24" s="460">
        <v>746913171</v>
      </c>
      <c r="BF24" s="460"/>
      <c r="BG24" s="463">
        <v>745653171</v>
      </c>
      <c r="BH24" s="444">
        <v>0</v>
      </c>
      <c r="BI24" s="444"/>
      <c r="BJ24" s="444"/>
      <c r="BK24" s="444"/>
      <c r="BL24" s="444"/>
      <c r="BM24" s="444"/>
      <c r="BN24" s="460"/>
      <c r="BO24" s="444"/>
      <c r="BP24" s="444"/>
      <c r="BQ24" s="444"/>
      <c r="BR24" s="444"/>
      <c r="BS24" s="444"/>
      <c r="BT24" s="444"/>
      <c r="BU24" s="444"/>
      <c r="BV24" s="444"/>
      <c r="BW24" s="444"/>
      <c r="BX24" s="444"/>
      <c r="BY24" s="444"/>
      <c r="BZ24" s="444"/>
      <c r="CA24" s="444"/>
      <c r="CB24" s="444"/>
      <c r="CC24" s="444"/>
      <c r="CD24" s="444"/>
      <c r="CE24" s="444"/>
      <c r="CF24" s="444"/>
      <c r="CG24" s="444"/>
      <c r="CH24" s="444"/>
      <c r="CI24" s="444"/>
      <c r="CJ24" s="444"/>
      <c r="CK24" s="444"/>
      <c r="CL24" s="444"/>
      <c r="CM24" s="444"/>
      <c r="CN24" s="444"/>
      <c r="CO24" s="444"/>
      <c r="CP24" s="444"/>
      <c r="CQ24" s="444"/>
      <c r="CR24" s="444"/>
      <c r="CS24" s="444"/>
      <c r="CT24" s="444"/>
      <c r="CU24" s="444"/>
    </row>
    <row r="25" spans="1:99">
      <c r="A25" s="444">
        <f t="shared" si="1"/>
        <v>1999</v>
      </c>
      <c r="B25" s="444">
        <v>5</v>
      </c>
      <c r="C25" s="461">
        <v>278466289</v>
      </c>
      <c r="D25" s="461">
        <v>60588041</v>
      </c>
      <c r="E25" s="461">
        <v>339054330</v>
      </c>
      <c r="F25" s="461">
        <v>245162419</v>
      </c>
      <c r="G25" s="461">
        <v>54075328</v>
      </c>
      <c r="H25" s="461">
        <v>299237747</v>
      </c>
      <c r="I25" s="461">
        <v>166440323</v>
      </c>
      <c r="J25" s="461">
        <v>6061858</v>
      </c>
      <c r="K25" s="461">
        <v>172502181</v>
      </c>
      <c r="L25" s="461">
        <v>1516863</v>
      </c>
      <c r="M25" s="461">
        <v>26572227</v>
      </c>
      <c r="N25" s="461">
        <v>3301207</v>
      </c>
      <c r="O25" s="461">
        <v>29873434</v>
      </c>
      <c r="P25" s="461">
        <v>842184555</v>
      </c>
      <c r="Q25" s="461">
        <v>70805</v>
      </c>
      <c r="R25" s="461">
        <v>842255360</v>
      </c>
      <c r="S25" s="461"/>
      <c r="T25" s="461">
        <v>691585894</v>
      </c>
      <c r="U25" s="461">
        <v>691656699</v>
      </c>
      <c r="V25" s="461">
        <v>812381926</v>
      </c>
      <c r="W25" s="461">
        <v>812311121</v>
      </c>
      <c r="X25" s="461">
        <v>721459328</v>
      </c>
      <c r="Y25" s="461">
        <v>721530133</v>
      </c>
      <c r="Z25" s="468">
        <v>1902934</v>
      </c>
      <c r="AA25" s="468">
        <v>412692</v>
      </c>
      <c r="AB25" s="461">
        <v>2315626</v>
      </c>
      <c r="AC25" s="468">
        <v>51071890</v>
      </c>
      <c r="AD25" s="461">
        <v>0</v>
      </c>
      <c r="AE25" s="468">
        <v>895642876</v>
      </c>
      <c r="AF25" s="461"/>
      <c r="AG25" s="461">
        <v>0</v>
      </c>
      <c r="AH25" s="451">
        <v>803000</v>
      </c>
      <c r="AI25" s="451">
        <v>1220000</v>
      </c>
      <c r="AJ25" s="461">
        <v>0</v>
      </c>
      <c r="AK25" s="461"/>
      <c r="AL25" s="460">
        <v>279269289</v>
      </c>
      <c r="AM25" s="460">
        <v>60588041</v>
      </c>
      <c r="AN25" s="461">
        <v>339857330</v>
      </c>
      <c r="AO25" s="460">
        <v>246382419</v>
      </c>
      <c r="AP25" s="460">
        <v>54075328</v>
      </c>
      <c r="AQ25" s="461">
        <v>300457747</v>
      </c>
      <c r="AR25" s="460">
        <v>166440323</v>
      </c>
      <c r="AS25" s="460">
        <v>6061858</v>
      </c>
      <c r="AT25" s="461">
        <v>172502181</v>
      </c>
      <c r="AU25" s="462">
        <v>1516863</v>
      </c>
      <c r="AV25" s="462">
        <v>26572227</v>
      </c>
      <c r="AW25" s="462">
        <v>3301207</v>
      </c>
      <c r="AX25" s="461">
        <v>29873434</v>
      </c>
      <c r="AY25" s="461">
        <v>844207555</v>
      </c>
      <c r="AZ25" s="462">
        <v>70805</v>
      </c>
      <c r="BA25" s="461">
        <v>844278360</v>
      </c>
      <c r="BB25" s="461">
        <v>0</v>
      </c>
      <c r="BC25" s="461">
        <v>693608894</v>
      </c>
      <c r="BD25" s="461">
        <v>693679699</v>
      </c>
      <c r="BE25" s="460">
        <v>897665876</v>
      </c>
      <c r="BF25" s="460"/>
      <c r="BG25" s="463">
        <v>895642876</v>
      </c>
      <c r="BH25" s="444">
        <v>0</v>
      </c>
      <c r="BI25" s="444"/>
      <c r="BJ25" s="444"/>
      <c r="BK25" s="444"/>
      <c r="BL25" s="444"/>
      <c r="BM25" s="444"/>
      <c r="BN25" s="460"/>
      <c r="BO25" s="444"/>
      <c r="BP25" s="444"/>
      <c r="BQ25" s="444"/>
      <c r="BR25" s="444"/>
      <c r="BS25" s="444"/>
      <c r="BT25" s="444"/>
      <c r="BU25" s="444"/>
      <c r="BV25" s="444"/>
      <c r="BW25" s="444"/>
      <c r="BX25" s="444"/>
      <c r="BY25" s="444"/>
      <c r="BZ25" s="444"/>
      <c r="CA25" s="444"/>
      <c r="CB25" s="444"/>
      <c r="CC25" s="444"/>
      <c r="CD25" s="444"/>
      <c r="CE25" s="444"/>
      <c r="CF25" s="444"/>
      <c r="CG25" s="444"/>
      <c r="CH25" s="444"/>
      <c r="CI25" s="444"/>
      <c r="CJ25" s="444"/>
      <c r="CK25" s="444"/>
      <c r="CL25" s="444"/>
      <c r="CM25" s="444"/>
      <c r="CN25" s="444"/>
      <c r="CO25" s="444"/>
      <c r="CP25" s="444"/>
      <c r="CQ25" s="444"/>
      <c r="CR25" s="444"/>
      <c r="CS25" s="444"/>
      <c r="CT25" s="444"/>
      <c r="CU25" s="444"/>
    </row>
    <row r="26" spans="1:99">
      <c r="A26" s="444">
        <f t="shared" si="1"/>
        <v>1999</v>
      </c>
      <c r="B26" s="444">
        <v>6</v>
      </c>
      <c r="C26" s="461">
        <v>437952389</v>
      </c>
      <c r="D26" s="461">
        <v>59607963</v>
      </c>
      <c r="E26" s="461">
        <v>497560352</v>
      </c>
      <c r="F26" s="461">
        <v>311747047</v>
      </c>
      <c r="G26" s="461">
        <v>14442123</v>
      </c>
      <c r="H26" s="461">
        <v>326189170</v>
      </c>
      <c r="I26" s="461">
        <v>169991208</v>
      </c>
      <c r="J26" s="461">
        <v>125673</v>
      </c>
      <c r="K26" s="461">
        <v>170116881</v>
      </c>
      <c r="L26" s="461">
        <v>1518882</v>
      </c>
      <c r="M26" s="461">
        <v>28229614</v>
      </c>
      <c r="N26" s="461">
        <v>3727912</v>
      </c>
      <c r="O26" s="461">
        <v>31957526</v>
      </c>
      <c r="P26" s="461">
        <v>1027342811</v>
      </c>
      <c r="Q26" s="461">
        <v>81748</v>
      </c>
      <c r="R26" s="461">
        <v>1027424559</v>
      </c>
      <c r="S26" s="461"/>
      <c r="T26" s="461">
        <v>921209526</v>
      </c>
      <c r="U26" s="461">
        <v>921291274</v>
      </c>
      <c r="V26" s="461">
        <v>995467033</v>
      </c>
      <c r="W26" s="461">
        <v>995385285</v>
      </c>
      <c r="X26" s="461">
        <v>953167052</v>
      </c>
      <c r="Y26" s="461">
        <v>953248800</v>
      </c>
      <c r="Z26" s="468">
        <v>1866764</v>
      </c>
      <c r="AA26" s="468">
        <v>-182313</v>
      </c>
      <c r="AB26" s="461">
        <v>1684451</v>
      </c>
      <c r="AC26" s="468">
        <v>77388941</v>
      </c>
      <c r="AD26" s="461">
        <v>0</v>
      </c>
      <c r="AE26" s="468">
        <v>1106497951</v>
      </c>
      <c r="AF26" s="461"/>
      <c r="AG26" s="461">
        <v>0</v>
      </c>
      <c r="AH26" s="451">
        <v>1351000</v>
      </c>
      <c r="AI26" s="451">
        <v>1642000</v>
      </c>
      <c r="AJ26" s="461">
        <v>0</v>
      </c>
      <c r="AK26" s="461"/>
      <c r="AL26" s="460">
        <v>439303389</v>
      </c>
      <c r="AM26" s="460">
        <v>59607963</v>
      </c>
      <c r="AN26" s="461">
        <v>498911352</v>
      </c>
      <c r="AO26" s="460">
        <v>313389047</v>
      </c>
      <c r="AP26" s="460">
        <v>14442123</v>
      </c>
      <c r="AQ26" s="461">
        <v>327831170</v>
      </c>
      <c r="AR26" s="460">
        <v>169991208</v>
      </c>
      <c r="AS26" s="460">
        <v>125673</v>
      </c>
      <c r="AT26" s="461">
        <v>170116881</v>
      </c>
      <c r="AU26" s="462">
        <v>1518882</v>
      </c>
      <c r="AV26" s="462">
        <v>28229614</v>
      </c>
      <c r="AW26" s="462">
        <v>3727912</v>
      </c>
      <c r="AX26" s="461">
        <v>31957526</v>
      </c>
      <c r="AY26" s="461">
        <v>1030335811</v>
      </c>
      <c r="AZ26" s="462">
        <v>81748</v>
      </c>
      <c r="BA26" s="461">
        <v>1030417559</v>
      </c>
      <c r="BB26" s="461">
        <v>0</v>
      </c>
      <c r="BC26" s="461">
        <v>924202526</v>
      </c>
      <c r="BD26" s="461">
        <v>924284274</v>
      </c>
      <c r="BE26" s="460">
        <v>1109490951</v>
      </c>
      <c r="BF26" s="460"/>
      <c r="BG26" s="463">
        <v>1106497951</v>
      </c>
      <c r="BH26" s="444">
        <v>0</v>
      </c>
      <c r="BI26" s="444"/>
      <c r="BJ26" s="444"/>
      <c r="BK26" s="444"/>
      <c r="BL26" s="444"/>
      <c r="BM26" s="444"/>
      <c r="BN26" s="460"/>
      <c r="BO26" s="444"/>
      <c r="BP26" s="444"/>
      <c r="BQ26" s="444"/>
      <c r="BR26" s="444"/>
      <c r="BS26" s="444"/>
      <c r="BT26" s="444"/>
      <c r="BU26" s="444"/>
      <c r="BV26" s="444"/>
      <c r="BW26" s="444"/>
      <c r="BX26" s="444"/>
      <c r="BY26" s="444"/>
      <c r="BZ26" s="444"/>
      <c r="CA26" s="444"/>
      <c r="CB26" s="444"/>
      <c r="CC26" s="444"/>
      <c r="CD26" s="444"/>
      <c r="CE26" s="444"/>
      <c r="CF26" s="444"/>
      <c r="CG26" s="444"/>
      <c r="CH26" s="444"/>
      <c r="CI26" s="444"/>
      <c r="CJ26" s="444"/>
      <c r="CK26" s="444"/>
      <c r="CL26" s="444"/>
      <c r="CM26" s="444"/>
      <c r="CN26" s="444"/>
      <c r="CO26" s="444"/>
      <c r="CP26" s="444"/>
      <c r="CQ26" s="444"/>
      <c r="CR26" s="444"/>
      <c r="CS26" s="444"/>
      <c r="CT26" s="444"/>
      <c r="CU26" s="444"/>
    </row>
    <row r="27" spans="1:99">
      <c r="A27" s="444">
        <f t="shared" si="1"/>
        <v>1999</v>
      </c>
      <c r="B27" s="444">
        <v>7</v>
      </c>
      <c r="C27" s="461">
        <v>485029885</v>
      </c>
      <c r="D27" s="461">
        <v>23606611</v>
      </c>
      <c r="E27" s="461">
        <v>508636496</v>
      </c>
      <c r="F27" s="461">
        <v>315129098</v>
      </c>
      <c r="G27" s="461">
        <v>989976</v>
      </c>
      <c r="H27" s="461">
        <v>316119074</v>
      </c>
      <c r="I27" s="461">
        <v>182218254</v>
      </c>
      <c r="J27" s="461">
        <v>376821</v>
      </c>
      <c r="K27" s="461">
        <v>182595075</v>
      </c>
      <c r="L27" s="461">
        <v>1520121</v>
      </c>
      <c r="M27" s="461">
        <v>31573981</v>
      </c>
      <c r="N27" s="461">
        <v>4094617</v>
      </c>
      <c r="O27" s="461">
        <v>35668598</v>
      </c>
      <c r="P27" s="461">
        <v>1044539364</v>
      </c>
      <c r="Q27" s="461">
        <v>82212</v>
      </c>
      <c r="R27" s="461">
        <v>1044621576</v>
      </c>
      <c r="S27" s="461"/>
      <c r="T27" s="461">
        <v>983897358</v>
      </c>
      <c r="U27" s="461">
        <v>983979570</v>
      </c>
      <c r="V27" s="461">
        <v>1008952978</v>
      </c>
      <c r="W27" s="461">
        <v>1008870766</v>
      </c>
      <c r="X27" s="461">
        <v>1019565956</v>
      </c>
      <c r="Y27" s="461">
        <v>1019648168</v>
      </c>
      <c r="Z27" s="468">
        <v>1885987</v>
      </c>
      <c r="AA27" s="468">
        <v>5531</v>
      </c>
      <c r="AB27" s="461">
        <v>1891518</v>
      </c>
      <c r="AC27" s="468">
        <v>80627486</v>
      </c>
      <c r="AD27" s="461">
        <v>0</v>
      </c>
      <c r="AE27" s="468">
        <v>1127140580</v>
      </c>
      <c r="AF27" s="461">
        <v>35166</v>
      </c>
      <c r="AG27" s="461">
        <v>0</v>
      </c>
      <c r="AH27" s="451">
        <v>1696000</v>
      </c>
      <c r="AI27" s="451">
        <v>1899000</v>
      </c>
      <c r="AJ27" s="461">
        <v>0</v>
      </c>
      <c r="AK27" s="461"/>
      <c r="AL27" s="460">
        <v>486725885</v>
      </c>
      <c r="AM27" s="460">
        <v>23606611</v>
      </c>
      <c r="AN27" s="461">
        <v>510332496</v>
      </c>
      <c r="AO27" s="460">
        <v>317028098</v>
      </c>
      <c r="AP27" s="460">
        <v>989976</v>
      </c>
      <c r="AQ27" s="461">
        <v>318018074</v>
      </c>
      <c r="AR27" s="460">
        <v>182218254</v>
      </c>
      <c r="AS27" s="460">
        <v>376821</v>
      </c>
      <c r="AT27" s="461">
        <v>182595075</v>
      </c>
      <c r="AU27" s="462">
        <v>1520121</v>
      </c>
      <c r="AV27" s="462">
        <v>31573981</v>
      </c>
      <c r="AW27" s="462">
        <v>4094617</v>
      </c>
      <c r="AX27" s="461">
        <v>35668598</v>
      </c>
      <c r="AY27" s="461">
        <v>1048134364</v>
      </c>
      <c r="AZ27" s="462">
        <v>82212</v>
      </c>
      <c r="BA27" s="461">
        <v>1048216576</v>
      </c>
      <c r="BB27" s="461">
        <v>0</v>
      </c>
      <c r="BC27" s="461">
        <v>987492358</v>
      </c>
      <c r="BD27" s="461">
        <v>987574570</v>
      </c>
      <c r="BE27" s="460">
        <v>1130735580</v>
      </c>
      <c r="BF27" s="460"/>
      <c r="BG27" s="463">
        <v>1127140580</v>
      </c>
      <c r="BH27" s="444">
        <v>0</v>
      </c>
      <c r="BI27" s="444"/>
      <c r="BJ27" s="444"/>
      <c r="BK27" s="444"/>
      <c r="BL27" s="444"/>
      <c r="BM27" s="444"/>
      <c r="BN27" s="461"/>
      <c r="BO27" s="444"/>
      <c r="BP27" s="444"/>
      <c r="BQ27" s="444"/>
      <c r="BR27" s="446"/>
      <c r="BS27" s="444"/>
      <c r="BT27" s="444"/>
      <c r="BU27" s="444"/>
      <c r="BV27" s="444"/>
      <c r="BW27" s="444"/>
      <c r="BX27" s="444"/>
      <c r="BY27" s="444"/>
      <c r="BZ27" s="444"/>
      <c r="CA27" s="444"/>
      <c r="CB27" s="444"/>
      <c r="CC27" s="444"/>
      <c r="CD27" s="444"/>
      <c r="CE27" s="444"/>
      <c r="CF27" s="444"/>
      <c r="CG27" s="444"/>
      <c r="CH27" s="444"/>
      <c r="CI27" s="444"/>
      <c r="CJ27" s="444"/>
      <c r="CK27" s="444"/>
      <c r="CL27" s="444"/>
      <c r="CM27" s="444"/>
      <c r="CN27" s="444"/>
      <c r="CO27" s="444"/>
      <c r="CP27" s="444"/>
      <c r="CQ27" s="444"/>
      <c r="CR27" s="444"/>
      <c r="CS27" s="444"/>
      <c r="CT27" s="444"/>
      <c r="CU27" s="444"/>
    </row>
    <row r="28" spans="1:99">
      <c r="A28" s="444">
        <f t="shared" si="1"/>
        <v>1999</v>
      </c>
      <c r="B28" s="444">
        <v>8</v>
      </c>
      <c r="C28" s="461">
        <v>499808294</v>
      </c>
      <c r="D28" s="461">
        <v>11614413</v>
      </c>
      <c r="E28" s="461">
        <v>511422707</v>
      </c>
      <c r="F28" s="461">
        <v>312070328</v>
      </c>
      <c r="G28" s="461">
        <v>400407</v>
      </c>
      <c r="H28" s="461">
        <v>312470735</v>
      </c>
      <c r="I28" s="461">
        <v>184801192</v>
      </c>
      <c r="J28" s="461">
        <v>-127069</v>
      </c>
      <c r="K28" s="461">
        <v>184674123</v>
      </c>
      <c r="L28" s="461">
        <v>1521034</v>
      </c>
      <c r="M28" s="461">
        <v>30606887</v>
      </c>
      <c r="N28" s="461">
        <v>4116739</v>
      </c>
      <c r="O28" s="461">
        <v>34723626</v>
      </c>
      <c r="P28" s="461">
        <v>1044812225</v>
      </c>
      <c r="Q28" s="461">
        <v>85101</v>
      </c>
      <c r="R28" s="461">
        <v>1044897326</v>
      </c>
      <c r="S28" s="461"/>
      <c r="T28" s="461">
        <v>998200848</v>
      </c>
      <c r="U28" s="461">
        <v>998285949</v>
      </c>
      <c r="V28" s="461">
        <v>1010173700</v>
      </c>
      <c r="W28" s="461">
        <v>1010088599</v>
      </c>
      <c r="X28" s="461">
        <v>1032924474</v>
      </c>
      <c r="Y28" s="461">
        <v>1033009575</v>
      </c>
      <c r="Z28" s="468">
        <v>1845967</v>
      </c>
      <c r="AA28" s="468">
        <v>-6093</v>
      </c>
      <c r="AB28" s="461">
        <v>1839874</v>
      </c>
      <c r="AC28" s="468">
        <v>81028569</v>
      </c>
      <c r="AD28" s="461">
        <v>0</v>
      </c>
      <c r="AE28" s="468">
        <v>1127765769</v>
      </c>
      <c r="AF28" s="461">
        <v>10655357</v>
      </c>
      <c r="AG28" s="461">
        <v>0</v>
      </c>
      <c r="AH28" s="451">
        <v>1569000</v>
      </c>
      <c r="AI28" s="451">
        <v>1818000</v>
      </c>
      <c r="AJ28" s="461">
        <v>0</v>
      </c>
      <c r="AK28" s="461"/>
      <c r="AL28" s="460">
        <v>501377294</v>
      </c>
      <c r="AM28" s="460">
        <v>11614413</v>
      </c>
      <c r="AN28" s="461">
        <v>512991707</v>
      </c>
      <c r="AO28" s="460">
        <v>313888328</v>
      </c>
      <c r="AP28" s="460">
        <v>400407</v>
      </c>
      <c r="AQ28" s="461">
        <v>314288735</v>
      </c>
      <c r="AR28" s="460">
        <v>184801192</v>
      </c>
      <c r="AS28" s="460">
        <v>-127069</v>
      </c>
      <c r="AT28" s="461">
        <v>184674123</v>
      </c>
      <c r="AU28" s="462">
        <v>1521034</v>
      </c>
      <c r="AV28" s="462">
        <v>30606887</v>
      </c>
      <c r="AW28" s="462">
        <v>4116739</v>
      </c>
      <c r="AX28" s="461">
        <v>34723626</v>
      </c>
      <c r="AY28" s="461">
        <v>1048199225</v>
      </c>
      <c r="AZ28" s="462">
        <v>85101</v>
      </c>
      <c r="BA28" s="461">
        <v>1048284326</v>
      </c>
      <c r="BB28" s="461">
        <v>0</v>
      </c>
      <c r="BC28" s="461">
        <v>1001587848</v>
      </c>
      <c r="BD28" s="461">
        <v>1001672949</v>
      </c>
      <c r="BE28" s="460">
        <v>1131152769</v>
      </c>
      <c r="BF28" s="460"/>
      <c r="BG28" s="463">
        <v>1127765769</v>
      </c>
      <c r="BH28" s="444">
        <v>0</v>
      </c>
      <c r="BI28" s="444"/>
      <c r="BJ28" s="444"/>
      <c r="BK28" s="444"/>
      <c r="BL28" s="444"/>
      <c r="BM28" s="444"/>
      <c r="BN28" s="461"/>
      <c r="BO28" s="444"/>
      <c r="BP28" s="444"/>
      <c r="BQ28" s="444"/>
      <c r="BR28" s="444"/>
      <c r="BS28" s="444"/>
      <c r="BT28" s="444"/>
      <c r="BU28" s="444"/>
      <c r="BV28" s="444"/>
      <c r="BW28" s="444"/>
      <c r="BX28" s="444"/>
      <c r="BY28" s="444"/>
      <c r="BZ28" s="444"/>
      <c r="CA28" s="444"/>
      <c r="CB28" s="444"/>
      <c r="CC28" s="444"/>
      <c r="CD28" s="444"/>
      <c r="CE28" s="444"/>
      <c r="CF28" s="444"/>
      <c r="CG28" s="444"/>
      <c r="CH28" s="444"/>
      <c r="CI28" s="444"/>
      <c r="CJ28" s="444"/>
      <c r="CK28" s="444"/>
      <c r="CL28" s="444"/>
      <c r="CM28" s="444"/>
      <c r="CN28" s="444"/>
      <c r="CO28" s="444"/>
      <c r="CP28" s="444"/>
      <c r="CQ28" s="444"/>
      <c r="CR28" s="444"/>
      <c r="CS28" s="444"/>
      <c r="CT28" s="444"/>
      <c r="CU28" s="444"/>
    </row>
    <row r="29" spans="1:99">
      <c r="A29" s="444">
        <f t="shared" si="1"/>
        <v>1999</v>
      </c>
      <c r="B29" s="444">
        <v>9</v>
      </c>
      <c r="C29" s="461">
        <v>454448681</v>
      </c>
      <c r="D29" s="461">
        <v>-62851657</v>
      </c>
      <c r="E29" s="461">
        <v>391597024</v>
      </c>
      <c r="F29" s="461">
        <v>308370787</v>
      </c>
      <c r="G29" s="461">
        <v>-27055308</v>
      </c>
      <c r="H29" s="461">
        <v>281315479</v>
      </c>
      <c r="I29" s="461">
        <v>181294625</v>
      </c>
      <c r="J29" s="461">
        <v>-2642375</v>
      </c>
      <c r="K29" s="461">
        <v>178652250</v>
      </c>
      <c r="L29" s="461">
        <v>1522691</v>
      </c>
      <c r="M29" s="461">
        <v>27159416</v>
      </c>
      <c r="N29" s="461">
        <v>3645214</v>
      </c>
      <c r="O29" s="461">
        <v>30804630</v>
      </c>
      <c r="P29" s="461">
        <v>883892074</v>
      </c>
      <c r="Q29" s="461">
        <v>83029</v>
      </c>
      <c r="R29" s="461">
        <v>883975103</v>
      </c>
      <c r="S29" s="461"/>
      <c r="T29" s="461">
        <v>945636784</v>
      </c>
      <c r="U29" s="461">
        <v>945719813</v>
      </c>
      <c r="V29" s="461">
        <v>853170473</v>
      </c>
      <c r="W29" s="461">
        <v>853087444</v>
      </c>
      <c r="X29" s="461">
        <v>976441414</v>
      </c>
      <c r="Y29" s="461">
        <v>976524443</v>
      </c>
      <c r="Z29" s="468">
        <v>1837502</v>
      </c>
      <c r="AA29" s="468">
        <v>-160350</v>
      </c>
      <c r="AB29" s="461">
        <v>1677152</v>
      </c>
      <c r="AC29" s="468">
        <v>56821587</v>
      </c>
      <c r="AD29" s="461">
        <v>0</v>
      </c>
      <c r="AE29" s="468">
        <v>942473842</v>
      </c>
      <c r="AF29" s="461"/>
      <c r="AG29" s="461">
        <v>0</v>
      </c>
      <c r="AH29" s="451">
        <v>1072000</v>
      </c>
      <c r="AI29" s="451">
        <v>1424000</v>
      </c>
      <c r="AJ29" s="461">
        <v>0</v>
      </c>
      <c r="AK29" s="461"/>
      <c r="AL29" s="460">
        <v>455520681</v>
      </c>
      <c r="AM29" s="460">
        <v>-62851657</v>
      </c>
      <c r="AN29" s="461">
        <v>392669024</v>
      </c>
      <c r="AO29" s="460">
        <v>309794787</v>
      </c>
      <c r="AP29" s="460">
        <v>-27055308</v>
      </c>
      <c r="AQ29" s="461">
        <v>282739479</v>
      </c>
      <c r="AR29" s="460">
        <v>181294625</v>
      </c>
      <c r="AS29" s="460">
        <v>-2642375</v>
      </c>
      <c r="AT29" s="461">
        <v>178652250</v>
      </c>
      <c r="AU29" s="462">
        <v>1522691</v>
      </c>
      <c r="AV29" s="462">
        <v>27159416</v>
      </c>
      <c r="AW29" s="462">
        <v>3645214</v>
      </c>
      <c r="AX29" s="461">
        <v>30804630</v>
      </c>
      <c r="AY29" s="461">
        <v>886388074</v>
      </c>
      <c r="AZ29" s="462">
        <v>83029</v>
      </c>
      <c r="BA29" s="461">
        <v>886471103</v>
      </c>
      <c r="BB29" s="461">
        <v>0</v>
      </c>
      <c r="BC29" s="461">
        <v>948132784</v>
      </c>
      <c r="BD29" s="461">
        <v>948215813</v>
      </c>
      <c r="BE29" s="460">
        <v>944969842</v>
      </c>
      <c r="BF29" s="460"/>
      <c r="BG29" s="463">
        <v>942473842</v>
      </c>
      <c r="BH29" s="444">
        <v>0</v>
      </c>
      <c r="BI29" s="444"/>
      <c r="BJ29" s="444"/>
      <c r="BK29" s="444"/>
      <c r="BL29" s="444"/>
      <c r="BM29" s="444"/>
      <c r="BN29" s="461"/>
      <c r="BO29" s="444"/>
      <c r="BP29" s="444"/>
      <c r="BQ29" s="444"/>
      <c r="BR29" s="444"/>
      <c r="BS29" s="444"/>
      <c r="BT29" s="444"/>
      <c r="BU29" s="444"/>
      <c r="BV29" s="444"/>
      <c r="BW29" s="444"/>
      <c r="BX29" s="444"/>
      <c r="BY29" s="444"/>
      <c r="BZ29" s="444"/>
      <c r="CA29" s="444"/>
      <c r="CB29" s="444"/>
      <c r="CC29" s="444"/>
      <c r="CD29" s="444"/>
      <c r="CE29" s="444"/>
      <c r="CF29" s="444"/>
      <c r="CG29" s="444"/>
      <c r="CH29" s="444"/>
      <c r="CI29" s="444"/>
      <c r="CJ29" s="444"/>
      <c r="CK29" s="444"/>
      <c r="CL29" s="444"/>
      <c r="CM29" s="444"/>
      <c r="CN29" s="444"/>
      <c r="CO29" s="444"/>
      <c r="CP29" s="444"/>
      <c r="CQ29" s="444"/>
      <c r="CR29" s="444"/>
      <c r="CS29" s="444"/>
      <c r="CT29" s="444"/>
      <c r="CU29" s="444"/>
    </row>
    <row r="30" spans="1:99">
      <c r="A30" s="444">
        <f t="shared" si="1"/>
        <v>1999</v>
      </c>
      <c r="B30" s="444">
        <v>10</v>
      </c>
      <c r="C30" s="461">
        <v>350966716</v>
      </c>
      <c r="D30" s="461">
        <v>-55164759</v>
      </c>
      <c r="E30" s="461">
        <v>295801957</v>
      </c>
      <c r="F30" s="461">
        <v>270976788</v>
      </c>
      <c r="G30" s="461">
        <v>-22883970</v>
      </c>
      <c r="H30" s="461">
        <v>248092818</v>
      </c>
      <c r="I30" s="461">
        <v>160396979</v>
      </c>
      <c r="J30" s="461">
        <v>-2381295</v>
      </c>
      <c r="K30" s="461">
        <v>158015684</v>
      </c>
      <c r="L30" s="461">
        <v>1523905</v>
      </c>
      <c r="M30" s="461">
        <v>24477448</v>
      </c>
      <c r="N30" s="461">
        <v>3093940</v>
      </c>
      <c r="O30" s="461">
        <v>27571388</v>
      </c>
      <c r="P30" s="461">
        <v>731005752</v>
      </c>
      <c r="Q30" s="461">
        <v>77461</v>
      </c>
      <c r="R30" s="461">
        <v>731083213</v>
      </c>
      <c r="S30" s="461"/>
      <c r="T30" s="461">
        <v>783864388</v>
      </c>
      <c r="U30" s="461">
        <v>783941849</v>
      </c>
      <c r="V30" s="461">
        <v>703511825</v>
      </c>
      <c r="W30" s="461">
        <v>703434364</v>
      </c>
      <c r="X30" s="461">
        <v>811435776</v>
      </c>
      <c r="Y30" s="461">
        <v>811513237</v>
      </c>
      <c r="Z30" s="468">
        <v>1717474</v>
      </c>
      <c r="AA30" s="468">
        <v>-97836</v>
      </c>
      <c r="AB30" s="461">
        <v>1619638</v>
      </c>
      <c r="AC30" s="468">
        <v>37732975</v>
      </c>
      <c r="AD30" s="461">
        <v>0</v>
      </c>
      <c r="AE30" s="468">
        <v>770435826</v>
      </c>
      <c r="AF30" s="461">
        <v>1753</v>
      </c>
      <c r="AG30" s="461">
        <v>0</v>
      </c>
      <c r="AH30" s="451">
        <v>686000</v>
      </c>
      <c r="AI30" s="451">
        <v>805000</v>
      </c>
      <c r="AJ30" s="461">
        <v>0</v>
      </c>
      <c r="AK30" s="461"/>
      <c r="AL30" s="460">
        <v>351652716</v>
      </c>
      <c r="AM30" s="460">
        <v>-55164759</v>
      </c>
      <c r="AN30" s="461">
        <v>296487957</v>
      </c>
      <c r="AO30" s="460">
        <v>271781788</v>
      </c>
      <c r="AP30" s="460">
        <v>-22883970</v>
      </c>
      <c r="AQ30" s="461">
        <v>248897818</v>
      </c>
      <c r="AR30" s="460">
        <v>160396979</v>
      </c>
      <c r="AS30" s="460">
        <v>-2381295</v>
      </c>
      <c r="AT30" s="461">
        <v>158015684</v>
      </c>
      <c r="AU30" s="462">
        <v>1523905</v>
      </c>
      <c r="AV30" s="462">
        <v>24477448</v>
      </c>
      <c r="AW30" s="462">
        <v>3093940</v>
      </c>
      <c r="AX30" s="461">
        <v>27571388</v>
      </c>
      <c r="AY30" s="461">
        <v>732496752</v>
      </c>
      <c r="AZ30" s="462">
        <v>77461</v>
      </c>
      <c r="BA30" s="461">
        <v>732574213</v>
      </c>
      <c r="BB30" s="461">
        <v>0</v>
      </c>
      <c r="BC30" s="461">
        <v>785355388</v>
      </c>
      <c r="BD30" s="461">
        <v>785432849</v>
      </c>
      <c r="BE30" s="460">
        <v>771926826</v>
      </c>
      <c r="BF30" s="460"/>
      <c r="BG30" s="463">
        <v>770435826</v>
      </c>
      <c r="BH30" s="444">
        <v>0</v>
      </c>
      <c r="BI30" s="444"/>
      <c r="BJ30" s="444"/>
      <c r="BK30" s="444"/>
      <c r="BL30" s="444"/>
      <c r="BM30" s="444"/>
      <c r="BN30" s="461"/>
      <c r="BO30" s="444"/>
      <c r="BP30" s="444"/>
      <c r="BQ30" s="444"/>
      <c r="BR30" s="444"/>
      <c r="BS30" s="444"/>
      <c r="BT30" s="444"/>
      <c r="BU30" s="444"/>
      <c r="BV30" s="444"/>
      <c r="BW30" s="444"/>
      <c r="BX30" s="444"/>
      <c r="BY30" s="444"/>
      <c r="BZ30" s="444"/>
      <c r="CA30" s="444"/>
      <c r="CB30" s="444"/>
      <c r="CC30" s="444"/>
      <c r="CD30" s="444"/>
      <c r="CE30" s="444"/>
      <c r="CF30" s="444"/>
      <c r="CG30" s="444"/>
      <c r="CH30" s="444"/>
      <c r="CI30" s="444"/>
      <c r="CJ30" s="444"/>
      <c r="CK30" s="444"/>
      <c r="CL30" s="444"/>
      <c r="CM30" s="444"/>
      <c r="CN30" s="444"/>
      <c r="CO30" s="444"/>
      <c r="CP30" s="444"/>
      <c r="CQ30" s="444"/>
      <c r="CR30" s="444"/>
      <c r="CS30" s="444"/>
      <c r="CT30" s="444"/>
      <c r="CU30" s="444"/>
    </row>
    <row r="31" spans="1:99">
      <c r="A31" s="444">
        <f t="shared" si="1"/>
        <v>1999</v>
      </c>
      <c r="B31" s="444">
        <v>11</v>
      </c>
      <c r="C31" s="461">
        <v>283192868</v>
      </c>
      <c r="D31" s="461">
        <v>-3671699</v>
      </c>
      <c r="E31" s="461">
        <v>279521169</v>
      </c>
      <c r="F31" s="461">
        <v>228659031</v>
      </c>
      <c r="G31" s="461">
        <v>1368056</v>
      </c>
      <c r="H31" s="461">
        <v>230027087</v>
      </c>
      <c r="I31" s="461">
        <v>145081438</v>
      </c>
      <c r="J31" s="461">
        <v>1577289</v>
      </c>
      <c r="K31" s="461">
        <v>146658727</v>
      </c>
      <c r="L31" s="461">
        <v>1524992</v>
      </c>
      <c r="M31" s="461">
        <v>22815599</v>
      </c>
      <c r="N31" s="461">
        <v>2846727</v>
      </c>
      <c r="O31" s="461">
        <v>25662326</v>
      </c>
      <c r="P31" s="461">
        <v>683394301</v>
      </c>
      <c r="Q31" s="461">
        <v>66097</v>
      </c>
      <c r="R31" s="461">
        <v>683460398</v>
      </c>
      <c r="S31" s="461"/>
      <c r="T31" s="461">
        <v>658458329</v>
      </c>
      <c r="U31" s="461">
        <v>658524426</v>
      </c>
      <c r="V31" s="461">
        <v>657798072</v>
      </c>
      <c r="W31" s="461">
        <v>657731975</v>
      </c>
      <c r="X31" s="461">
        <v>684120655</v>
      </c>
      <c r="Y31" s="461">
        <v>684186752</v>
      </c>
      <c r="Z31" s="468">
        <v>1731409</v>
      </c>
      <c r="AA31" s="468">
        <v>154172</v>
      </c>
      <c r="AB31" s="461">
        <v>1885581</v>
      </c>
      <c r="AC31" s="468">
        <v>33348747</v>
      </c>
      <c r="AD31" s="461">
        <v>0</v>
      </c>
      <c r="AE31" s="468">
        <v>718694726</v>
      </c>
      <c r="AF31" s="461">
        <v>33413000</v>
      </c>
      <c r="AG31" s="461">
        <v>0</v>
      </c>
      <c r="AH31" s="451">
        <v>1224000</v>
      </c>
      <c r="AI31" s="451">
        <v>968000</v>
      </c>
      <c r="AJ31" s="461">
        <v>0</v>
      </c>
      <c r="AK31" s="461"/>
      <c r="AL31" s="460">
        <v>284416868</v>
      </c>
      <c r="AM31" s="460">
        <v>-3671699</v>
      </c>
      <c r="AN31" s="461">
        <v>280745169</v>
      </c>
      <c r="AO31" s="460">
        <v>229627031</v>
      </c>
      <c r="AP31" s="460">
        <v>1368056</v>
      </c>
      <c r="AQ31" s="461">
        <v>230995087</v>
      </c>
      <c r="AR31" s="460">
        <v>145081438</v>
      </c>
      <c r="AS31" s="460">
        <v>1577289</v>
      </c>
      <c r="AT31" s="461">
        <v>146658727</v>
      </c>
      <c r="AU31" s="462">
        <v>1524992</v>
      </c>
      <c r="AV31" s="462">
        <v>22815599</v>
      </c>
      <c r="AW31" s="462">
        <v>2846727</v>
      </c>
      <c r="AX31" s="461">
        <v>25662326</v>
      </c>
      <c r="AY31" s="461">
        <v>685586301</v>
      </c>
      <c r="AZ31" s="462">
        <v>66097</v>
      </c>
      <c r="BA31" s="461">
        <v>685652398</v>
      </c>
      <c r="BB31" s="461">
        <v>0</v>
      </c>
      <c r="BC31" s="461">
        <v>660650329</v>
      </c>
      <c r="BD31" s="461">
        <v>660716426</v>
      </c>
      <c r="BE31" s="460">
        <v>720886726</v>
      </c>
      <c r="BF31" s="460"/>
      <c r="BG31" s="463">
        <v>718694726</v>
      </c>
      <c r="BH31" s="444">
        <v>0</v>
      </c>
      <c r="BI31" s="444"/>
      <c r="BJ31" s="444"/>
      <c r="BK31" s="444"/>
      <c r="BL31" s="444"/>
      <c r="BM31" s="444"/>
      <c r="BN31" s="461"/>
      <c r="BO31" s="444"/>
      <c r="BP31" s="444"/>
      <c r="BQ31" s="444"/>
      <c r="BR31" s="444"/>
      <c r="BS31" s="444"/>
      <c r="BT31" s="444"/>
      <c r="BU31" s="444"/>
      <c r="BV31" s="444"/>
      <c r="BW31" s="444"/>
      <c r="BX31" s="444"/>
      <c r="BY31" s="444"/>
      <c r="BZ31" s="444"/>
      <c r="CA31" s="444"/>
      <c r="CB31" s="444"/>
      <c r="CC31" s="444"/>
      <c r="CD31" s="444"/>
      <c r="CE31" s="444"/>
      <c r="CF31" s="444"/>
      <c r="CG31" s="444"/>
      <c r="CH31" s="444"/>
      <c r="CI31" s="444"/>
      <c r="CJ31" s="444"/>
      <c r="CK31" s="444"/>
      <c r="CL31" s="444"/>
      <c r="CM31" s="444"/>
      <c r="CN31" s="444"/>
      <c r="CO31" s="444"/>
      <c r="CP31" s="444"/>
      <c r="CQ31" s="444"/>
      <c r="CR31" s="444"/>
      <c r="CS31" s="444"/>
      <c r="CT31" s="444"/>
      <c r="CU31" s="444"/>
    </row>
    <row r="32" spans="1:99">
      <c r="A32" s="444">
        <f t="shared" si="1"/>
        <v>1999</v>
      </c>
      <c r="B32" s="444">
        <v>12</v>
      </c>
      <c r="C32" s="461">
        <v>353898047</v>
      </c>
      <c r="D32" s="461">
        <v>42949399</v>
      </c>
      <c r="E32" s="461">
        <v>396847446</v>
      </c>
      <c r="F32" s="461">
        <v>231889570</v>
      </c>
      <c r="G32" s="461">
        <v>6407572</v>
      </c>
      <c r="H32" s="461">
        <v>238297142</v>
      </c>
      <c r="I32" s="461">
        <v>146572138</v>
      </c>
      <c r="J32" s="461">
        <v>547149</v>
      </c>
      <c r="K32" s="461">
        <v>147119287</v>
      </c>
      <c r="L32" s="461">
        <v>1526276</v>
      </c>
      <c r="M32" s="461">
        <v>23943266</v>
      </c>
      <c r="N32" s="461">
        <v>3163485</v>
      </c>
      <c r="O32" s="461">
        <v>27106751</v>
      </c>
      <c r="P32" s="461">
        <v>810896902</v>
      </c>
      <c r="Q32" s="461">
        <v>72584</v>
      </c>
      <c r="R32" s="461">
        <v>810969486</v>
      </c>
      <c r="S32" s="461"/>
      <c r="T32" s="461">
        <v>733886031</v>
      </c>
      <c r="U32" s="461">
        <v>733958615</v>
      </c>
      <c r="V32" s="461">
        <v>783862735</v>
      </c>
      <c r="W32" s="461">
        <v>783790151</v>
      </c>
      <c r="X32" s="461">
        <v>760992782</v>
      </c>
      <c r="Y32" s="461">
        <v>761065366</v>
      </c>
      <c r="Z32" s="468">
        <v>1901261</v>
      </c>
      <c r="AA32" s="468">
        <v>122319</v>
      </c>
      <c r="AB32" s="461">
        <v>2023580</v>
      </c>
      <c r="AC32" s="468">
        <v>47644201</v>
      </c>
      <c r="AD32" s="461">
        <v>0</v>
      </c>
      <c r="AE32" s="468">
        <v>860637267</v>
      </c>
      <c r="AF32" s="461"/>
      <c r="AG32" s="461">
        <v>0</v>
      </c>
      <c r="AH32" s="451">
        <v>2190000</v>
      </c>
      <c r="AI32" s="451">
        <v>1562000</v>
      </c>
      <c r="AJ32" s="461">
        <v>0</v>
      </c>
      <c r="AK32" s="461"/>
      <c r="AL32" s="460">
        <v>356088047</v>
      </c>
      <c r="AM32" s="460">
        <v>42949399</v>
      </c>
      <c r="AN32" s="461">
        <v>399037446</v>
      </c>
      <c r="AO32" s="460">
        <v>233451570</v>
      </c>
      <c r="AP32" s="460">
        <v>6407572</v>
      </c>
      <c r="AQ32" s="461">
        <v>239859142</v>
      </c>
      <c r="AR32" s="460">
        <v>146572138</v>
      </c>
      <c r="AS32" s="460">
        <v>547149</v>
      </c>
      <c r="AT32" s="461">
        <v>147119287</v>
      </c>
      <c r="AU32" s="462">
        <v>1526276</v>
      </c>
      <c r="AV32" s="462">
        <v>23943266</v>
      </c>
      <c r="AW32" s="462">
        <v>3163485</v>
      </c>
      <c r="AX32" s="461">
        <v>27106751</v>
      </c>
      <c r="AY32" s="461">
        <v>814648902</v>
      </c>
      <c r="AZ32" s="462">
        <v>72584</v>
      </c>
      <c r="BA32" s="461">
        <v>814721486</v>
      </c>
      <c r="BB32" s="461">
        <v>0</v>
      </c>
      <c r="BC32" s="461">
        <v>737638031</v>
      </c>
      <c r="BD32" s="461">
        <v>737710615</v>
      </c>
      <c r="BE32" s="460">
        <v>864389267</v>
      </c>
      <c r="BF32" s="460"/>
      <c r="BG32" s="463">
        <v>860637267</v>
      </c>
      <c r="BH32" s="444">
        <v>0</v>
      </c>
      <c r="BI32" s="451"/>
      <c r="BJ32" s="444"/>
      <c r="BK32" s="444"/>
      <c r="BL32" s="444"/>
      <c r="BM32" s="444"/>
      <c r="BN32" s="461"/>
      <c r="BO32" s="444"/>
      <c r="BP32" s="444"/>
      <c r="BQ32" s="444"/>
      <c r="BR32" s="444"/>
      <c r="BS32" s="444"/>
      <c r="BT32" s="444"/>
      <c r="BU32" s="444"/>
      <c r="BV32" s="444"/>
      <c r="BW32" s="444"/>
      <c r="BX32" s="444"/>
      <c r="BY32" s="444"/>
      <c r="BZ32" s="444"/>
      <c r="CA32" s="444"/>
      <c r="CB32" s="444"/>
      <c r="CC32" s="444"/>
      <c r="CD32" s="444"/>
      <c r="CE32" s="444"/>
      <c r="CF32" s="444"/>
      <c r="CG32" s="444"/>
      <c r="CH32" s="444"/>
      <c r="CI32" s="444"/>
      <c r="CJ32" s="444"/>
      <c r="CK32" s="444"/>
      <c r="CL32" s="444"/>
      <c r="CM32" s="444"/>
      <c r="CN32" s="444"/>
      <c r="CO32" s="444"/>
      <c r="CP32" s="444"/>
      <c r="CQ32" s="444"/>
      <c r="CR32" s="444"/>
      <c r="CS32" s="444"/>
      <c r="CT32" s="444"/>
      <c r="CU32" s="444"/>
    </row>
    <row r="33" spans="1:99">
      <c r="A33" s="444"/>
      <c r="B33" s="450" t="s">
        <v>112</v>
      </c>
      <c r="C33" s="461">
        <v>4528648244</v>
      </c>
      <c r="D33" s="461">
        <v>29400481</v>
      </c>
      <c r="E33" s="461">
        <v>4558048725</v>
      </c>
      <c r="F33" s="461">
        <v>3131480688</v>
      </c>
      <c r="G33" s="461">
        <v>15501937</v>
      </c>
      <c r="H33" s="461">
        <v>3146982625</v>
      </c>
      <c r="I33" s="461">
        <v>1936235906</v>
      </c>
      <c r="J33" s="461">
        <v>2196040</v>
      </c>
      <c r="K33" s="461">
        <v>1938431946</v>
      </c>
      <c r="L33" s="461">
        <v>18230067</v>
      </c>
      <c r="M33" s="461">
        <v>310987543</v>
      </c>
      <c r="N33" s="461">
        <v>39404346</v>
      </c>
      <c r="O33" s="461">
        <v>350391889</v>
      </c>
      <c r="P33" s="461">
        <v>10012085252</v>
      </c>
      <c r="Q33" s="461">
        <v>904527</v>
      </c>
      <c r="R33" s="461">
        <v>10012989779</v>
      </c>
      <c r="S33" s="461"/>
      <c r="T33" s="461">
        <v>9614594905</v>
      </c>
      <c r="U33" s="461">
        <v>9615499432</v>
      </c>
      <c r="V33" s="461">
        <v>9662597890</v>
      </c>
      <c r="W33" s="461">
        <v>9661693363</v>
      </c>
      <c r="X33" s="461">
        <v>9964986794</v>
      </c>
      <c r="Y33" s="461">
        <v>9965891321</v>
      </c>
      <c r="Z33" s="461">
        <v>22415554</v>
      </c>
      <c r="AA33" s="461">
        <v>99785</v>
      </c>
      <c r="AB33" s="461">
        <v>22515339</v>
      </c>
      <c r="AC33" s="461">
        <v>621604394</v>
      </c>
      <c r="AD33" s="461">
        <v>0</v>
      </c>
      <c r="AE33" s="461">
        <v>10657109512</v>
      </c>
      <c r="AF33" s="461">
        <v>32830.487999999896</v>
      </c>
      <c r="AG33" s="461">
        <v>0</v>
      </c>
      <c r="AH33" s="461">
        <v>16757000</v>
      </c>
      <c r="AI33" s="461">
        <v>16656000</v>
      </c>
      <c r="AJ33" s="461">
        <v>0</v>
      </c>
      <c r="AK33" s="461"/>
      <c r="AL33" s="461">
        <v>4545405244</v>
      </c>
      <c r="AM33" s="461">
        <v>29400481</v>
      </c>
      <c r="AN33" s="461">
        <v>4574805725</v>
      </c>
      <c r="AO33" s="461">
        <v>3148136688</v>
      </c>
      <c r="AP33" s="461">
        <v>15501937</v>
      </c>
      <c r="AQ33" s="461">
        <v>3163638625</v>
      </c>
      <c r="AR33" s="461">
        <v>1936235906</v>
      </c>
      <c r="AS33" s="461">
        <v>2196040</v>
      </c>
      <c r="AT33" s="461">
        <v>1938431946</v>
      </c>
      <c r="AU33" s="461">
        <v>18230067</v>
      </c>
      <c r="AV33" s="461">
        <v>310987543</v>
      </c>
      <c r="AW33" s="461">
        <v>39404346</v>
      </c>
      <c r="AX33" s="461">
        <v>350391889</v>
      </c>
      <c r="AY33" s="461">
        <v>10045498252</v>
      </c>
      <c r="AZ33" s="461">
        <v>904527</v>
      </c>
      <c r="BA33" s="461">
        <v>10046402779</v>
      </c>
      <c r="BB33" s="461">
        <v>0</v>
      </c>
      <c r="BC33" s="461">
        <v>9648007905</v>
      </c>
      <c r="BD33" s="461">
        <v>9648912432</v>
      </c>
      <c r="BE33" s="461">
        <v>10690522512</v>
      </c>
      <c r="BF33" s="460"/>
      <c r="BG33" s="461">
        <v>10657109512</v>
      </c>
      <c r="BH33" s="444">
        <v>0</v>
      </c>
      <c r="BI33" s="451"/>
      <c r="BJ33" s="444">
        <v>715079734</v>
      </c>
      <c r="BK33" s="470">
        <v>0.36889597051657341</v>
      </c>
      <c r="BL33" s="470">
        <v>7.4004914841799344E-2</v>
      </c>
      <c r="BM33" s="470">
        <v>7.1415206624870359E-2</v>
      </c>
      <c r="BN33" s="461"/>
      <c r="BO33" s="444"/>
      <c r="BP33" s="444"/>
      <c r="BQ33" s="444"/>
      <c r="BR33" s="446"/>
      <c r="BS33" s="444"/>
      <c r="BT33" s="444"/>
      <c r="BU33" s="444"/>
      <c r="BV33" s="444"/>
      <c r="BW33" s="444"/>
      <c r="BX33" s="444"/>
      <c r="BY33" s="444"/>
      <c r="BZ33" s="444"/>
      <c r="CA33" s="444"/>
      <c r="CB33" s="444"/>
      <c r="CC33" s="444"/>
      <c r="CD33" s="444"/>
      <c r="CE33" s="444"/>
      <c r="CF33" s="444"/>
      <c r="CG33" s="444"/>
      <c r="CH33" s="444"/>
      <c r="CI33" s="444"/>
      <c r="CJ33" s="444"/>
      <c r="CK33" s="444"/>
      <c r="CL33" s="444"/>
      <c r="CM33" s="444"/>
      <c r="CN33" s="444"/>
      <c r="CO33" s="444"/>
      <c r="CP33" s="444"/>
      <c r="CQ33" s="444"/>
      <c r="CR33" s="444"/>
      <c r="CS33" s="444"/>
      <c r="CT33" s="444"/>
      <c r="CU33" s="444"/>
    </row>
    <row r="34" spans="1:99">
      <c r="A34" s="444">
        <f t="shared" ref="A34:A45" si="2">A21+1</f>
        <v>2000</v>
      </c>
      <c r="B34" s="444">
        <v>1</v>
      </c>
      <c r="C34" s="461">
        <v>437278380</v>
      </c>
      <c r="D34" s="461">
        <v>2848621</v>
      </c>
      <c r="E34" s="461">
        <v>440127001</v>
      </c>
      <c r="F34" s="461">
        <v>240909011</v>
      </c>
      <c r="G34" s="461">
        <v>-16542263</v>
      </c>
      <c r="H34" s="461">
        <v>224366748</v>
      </c>
      <c r="I34" s="461">
        <v>163462680</v>
      </c>
      <c r="J34" s="461">
        <v>-2457115</v>
      </c>
      <c r="K34" s="461">
        <v>161005565</v>
      </c>
      <c r="L34" s="461">
        <v>1527653</v>
      </c>
      <c r="M34" s="461">
        <v>27038522</v>
      </c>
      <c r="N34" s="461">
        <v>3222567</v>
      </c>
      <c r="O34" s="461">
        <v>30261089</v>
      </c>
      <c r="P34" s="461">
        <v>857288056</v>
      </c>
      <c r="Q34" s="461">
        <v>74843</v>
      </c>
      <c r="R34" s="461">
        <v>857362899</v>
      </c>
      <c r="S34" s="461"/>
      <c r="T34" s="461">
        <v>843177724</v>
      </c>
      <c r="U34" s="461">
        <v>843252567</v>
      </c>
      <c r="V34" s="461">
        <v>827101810</v>
      </c>
      <c r="W34" s="461">
        <v>827026967</v>
      </c>
      <c r="X34" s="461">
        <v>873438813</v>
      </c>
      <c r="Y34" s="461">
        <v>873513656</v>
      </c>
      <c r="Z34" s="468">
        <v>1950894</v>
      </c>
      <c r="AA34" s="468">
        <v>-158958</v>
      </c>
      <c r="AB34" s="461">
        <v>1791936</v>
      </c>
      <c r="AC34" s="468">
        <v>51961112</v>
      </c>
      <c r="AD34" s="461">
        <v>0</v>
      </c>
      <c r="AE34" s="468">
        <v>911115947</v>
      </c>
      <c r="AF34" s="461">
        <v>911.11594700000001</v>
      </c>
      <c r="AG34" s="461">
        <v>0</v>
      </c>
      <c r="AH34" s="451">
        <v>4423000</v>
      </c>
      <c r="AI34" s="451">
        <v>2933000</v>
      </c>
      <c r="AJ34" s="461">
        <v>0</v>
      </c>
      <c r="AK34" s="461"/>
      <c r="AL34" s="460">
        <v>441701380</v>
      </c>
      <c r="AM34" s="460">
        <v>2848621</v>
      </c>
      <c r="AN34" s="461">
        <v>444550001</v>
      </c>
      <c r="AO34" s="460">
        <v>243842011</v>
      </c>
      <c r="AP34" s="460">
        <v>-16542263</v>
      </c>
      <c r="AQ34" s="461">
        <v>227299748</v>
      </c>
      <c r="AR34" s="460">
        <v>163462680</v>
      </c>
      <c r="AS34" s="460">
        <v>-2457115</v>
      </c>
      <c r="AT34" s="461">
        <v>161005565</v>
      </c>
      <c r="AU34" s="462">
        <v>1527653</v>
      </c>
      <c r="AV34" s="462">
        <v>27038522</v>
      </c>
      <c r="AW34" s="462">
        <v>3222567</v>
      </c>
      <c r="AX34" s="461">
        <v>30261089</v>
      </c>
      <c r="AY34" s="461">
        <v>864644056</v>
      </c>
      <c r="AZ34" s="462">
        <v>74843</v>
      </c>
      <c r="BA34" s="461">
        <v>864718899</v>
      </c>
      <c r="BB34" s="461">
        <v>0</v>
      </c>
      <c r="BC34" s="461">
        <v>850533724</v>
      </c>
      <c r="BD34" s="461">
        <v>850608567</v>
      </c>
      <c r="BE34" s="460">
        <v>918471947</v>
      </c>
      <c r="BF34" s="460"/>
      <c r="BG34" s="463">
        <v>911115947</v>
      </c>
      <c r="BH34" s="444">
        <v>0</v>
      </c>
      <c r="BI34" s="444"/>
      <c r="BJ34" s="444"/>
      <c r="BK34" s="444"/>
      <c r="BL34" s="444"/>
      <c r="BM34" s="444"/>
      <c r="BN34" s="460"/>
      <c r="BO34" s="444"/>
      <c r="BP34" s="444"/>
      <c r="BQ34" s="444"/>
      <c r="BR34" s="444"/>
      <c r="BS34" s="444"/>
      <c r="BT34" s="444"/>
      <c r="BU34" s="444"/>
      <c r="BV34" s="444"/>
      <c r="BW34" s="444"/>
      <c r="BX34" s="444"/>
      <c r="BY34" s="444"/>
      <c r="BZ34" s="444"/>
      <c r="CA34" s="444"/>
      <c r="CB34" s="444"/>
      <c r="CC34" s="444"/>
      <c r="CD34" s="444"/>
      <c r="CE34" s="444"/>
      <c r="CF34" s="444"/>
      <c r="CG34" s="444"/>
      <c r="CH34" s="444"/>
      <c r="CI34" s="444"/>
      <c r="CJ34" s="444"/>
      <c r="CK34" s="444"/>
      <c r="CL34" s="444"/>
      <c r="CM34" s="444"/>
      <c r="CN34" s="444"/>
      <c r="CO34" s="444"/>
      <c r="CP34" s="444"/>
      <c r="CQ34" s="444"/>
      <c r="CR34" s="444"/>
      <c r="CS34" s="444"/>
      <c r="CT34" s="444"/>
      <c r="CU34" s="444"/>
    </row>
    <row r="35" spans="1:99">
      <c r="A35" s="444">
        <f t="shared" si="2"/>
        <v>2000</v>
      </c>
      <c r="B35" s="444">
        <v>2</v>
      </c>
      <c r="C35" s="461">
        <v>369444744</v>
      </c>
      <c r="D35" s="461">
        <v>-46692521</v>
      </c>
      <c r="E35" s="461">
        <v>322752223</v>
      </c>
      <c r="F35" s="461">
        <v>226539428</v>
      </c>
      <c r="G35" s="461">
        <v>-16929529</v>
      </c>
      <c r="H35" s="461">
        <v>209609899</v>
      </c>
      <c r="I35" s="461">
        <v>148924324</v>
      </c>
      <c r="J35" s="461">
        <v>-1497041</v>
      </c>
      <c r="K35" s="461">
        <v>147427283</v>
      </c>
      <c r="L35" s="461">
        <v>1528939</v>
      </c>
      <c r="M35" s="461">
        <v>24209036</v>
      </c>
      <c r="N35" s="461">
        <v>2950713</v>
      </c>
      <c r="O35" s="461">
        <v>27159749</v>
      </c>
      <c r="P35" s="461">
        <v>708478093</v>
      </c>
      <c r="Q35" s="461">
        <v>69392</v>
      </c>
      <c r="R35" s="461">
        <v>708547485</v>
      </c>
      <c r="S35" s="461"/>
      <c r="T35" s="461">
        <v>746437435</v>
      </c>
      <c r="U35" s="461">
        <v>746506827</v>
      </c>
      <c r="V35" s="461">
        <v>681387736</v>
      </c>
      <c r="W35" s="461">
        <v>681318344</v>
      </c>
      <c r="X35" s="461">
        <v>773597184</v>
      </c>
      <c r="Y35" s="461">
        <v>773666576</v>
      </c>
      <c r="Z35" s="468">
        <v>1909719</v>
      </c>
      <c r="AA35" s="468">
        <v>-106011</v>
      </c>
      <c r="AB35" s="461">
        <v>1803708</v>
      </c>
      <c r="AC35" s="468">
        <v>34772741</v>
      </c>
      <c r="AD35" s="461">
        <v>0</v>
      </c>
      <c r="AE35" s="468">
        <v>745123934</v>
      </c>
      <c r="AF35" s="461">
        <v>745.12393399999996</v>
      </c>
      <c r="AG35" s="461">
        <v>0</v>
      </c>
      <c r="AH35" s="451">
        <v>3399000</v>
      </c>
      <c r="AI35" s="451">
        <v>1851000</v>
      </c>
      <c r="AJ35" s="461">
        <v>0</v>
      </c>
      <c r="AK35" s="461"/>
      <c r="AL35" s="460">
        <v>372843744</v>
      </c>
      <c r="AM35" s="460">
        <v>-46692521</v>
      </c>
      <c r="AN35" s="461">
        <v>326151223</v>
      </c>
      <c r="AO35" s="460">
        <v>228390428</v>
      </c>
      <c r="AP35" s="460">
        <v>-16929529</v>
      </c>
      <c r="AQ35" s="461">
        <v>211460899</v>
      </c>
      <c r="AR35" s="460">
        <v>148924324</v>
      </c>
      <c r="AS35" s="460">
        <v>-1497041</v>
      </c>
      <c r="AT35" s="461">
        <v>147427283</v>
      </c>
      <c r="AU35" s="462">
        <v>1528939</v>
      </c>
      <c r="AV35" s="462">
        <v>24209036</v>
      </c>
      <c r="AW35" s="462">
        <v>2950713</v>
      </c>
      <c r="AX35" s="461">
        <v>27159749</v>
      </c>
      <c r="AY35" s="461">
        <v>713728093</v>
      </c>
      <c r="AZ35" s="462">
        <v>69392</v>
      </c>
      <c r="BA35" s="461">
        <v>713797485</v>
      </c>
      <c r="BB35" s="461">
        <v>0</v>
      </c>
      <c r="BC35" s="461">
        <v>751687435</v>
      </c>
      <c r="BD35" s="461">
        <v>751756827</v>
      </c>
      <c r="BE35" s="460">
        <v>750373934</v>
      </c>
      <c r="BF35" s="460"/>
      <c r="BG35" s="463">
        <v>745123934</v>
      </c>
      <c r="BH35" s="444">
        <v>0</v>
      </c>
      <c r="BI35" s="444"/>
      <c r="BJ35" s="444"/>
      <c r="BK35" s="444"/>
      <c r="BL35" s="444"/>
      <c r="BM35" s="444"/>
      <c r="BN35" s="460"/>
      <c r="BO35" s="444"/>
      <c r="BP35" s="444"/>
      <c r="BQ35" s="444"/>
      <c r="BR35" s="444"/>
      <c r="BS35" s="444"/>
      <c r="BT35" s="444"/>
      <c r="BU35" s="444"/>
      <c r="BV35" s="444"/>
      <c r="BW35" s="444"/>
      <c r="BX35" s="444"/>
      <c r="BY35" s="444"/>
      <c r="BZ35" s="444"/>
      <c r="CA35" s="444"/>
      <c r="CB35" s="444"/>
      <c r="CC35" s="444"/>
      <c r="CD35" s="444"/>
      <c r="CE35" s="444"/>
      <c r="CF35" s="444"/>
      <c r="CG35" s="444"/>
      <c r="CH35" s="444"/>
      <c r="CI35" s="444"/>
      <c r="CJ35" s="444"/>
      <c r="CK35" s="444"/>
      <c r="CL35" s="444"/>
      <c r="CM35" s="444"/>
      <c r="CN35" s="444"/>
      <c r="CO35" s="444"/>
      <c r="CP35" s="444"/>
      <c r="CQ35" s="444"/>
      <c r="CR35" s="444"/>
      <c r="CS35" s="444"/>
      <c r="CT35" s="444"/>
      <c r="CU35" s="444"/>
    </row>
    <row r="36" spans="1:99">
      <c r="A36" s="444">
        <f t="shared" si="2"/>
        <v>2000</v>
      </c>
      <c r="B36" s="444">
        <v>3</v>
      </c>
      <c r="C36" s="461">
        <v>331684900</v>
      </c>
      <c r="D36" s="461">
        <v>616953</v>
      </c>
      <c r="E36" s="461">
        <v>332301853</v>
      </c>
      <c r="F36" s="461">
        <v>225009585</v>
      </c>
      <c r="G36" s="461">
        <v>8375457</v>
      </c>
      <c r="H36" s="461">
        <v>233385042</v>
      </c>
      <c r="I36" s="461">
        <v>158890799</v>
      </c>
      <c r="J36" s="461">
        <v>1079122</v>
      </c>
      <c r="K36" s="461">
        <v>159969921</v>
      </c>
      <c r="L36" s="461">
        <v>1530479</v>
      </c>
      <c r="M36" s="461">
        <v>23613282</v>
      </c>
      <c r="N36" s="461">
        <v>3018145</v>
      </c>
      <c r="O36" s="461">
        <v>26631427</v>
      </c>
      <c r="P36" s="461">
        <v>753818722</v>
      </c>
      <c r="Q36" s="461">
        <v>71392</v>
      </c>
      <c r="R36" s="461">
        <v>753890114</v>
      </c>
      <c r="S36" s="461"/>
      <c r="T36" s="461">
        <v>717115763</v>
      </c>
      <c r="U36" s="461">
        <v>717187155</v>
      </c>
      <c r="V36" s="461">
        <v>727258687</v>
      </c>
      <c r="W36" s="461">
        <v>727187295</v>
      </c>
      <c r="X36" s="461">
        <v>743747190</v>
      </c>
      <c r="Y36" s="461">
        <v>743818582</v>
      </c>
      <c r="Z36" s="468">
        <v>1975832</v>
      </c>
      <c r="AA36" s="468">
        <v>117215</v>
      </c>
      <c r="AB36" s="461">
        <v>2093047</v>
      </c>
      <c r="AC36" s="468">
        <v>38808552</v>
      </c>
      <c r="AD36" s="461">
        <v>0</v>
      </c>
      <c r="AE36" s="468">
        <v>794791713</v>
      </c>
      <c r="AF36" s="461">
        <v>794.79171299999996</v>
      </c>
      <c r="AG36" s="461">
        <v>0</v>
      </c>
      <c r="AH36" s="451">
        <v>2003000</v>
      </c>
      <c r="AI36" s="451">
        <v>1104000</v>
      </c>
      <c r="AJ36" s="461">
        <v>0</v>
      </c>
      <c r="AK36" s="461"/>
      <c r="AL36" s="460">
        <v>333687900</v>
      </c>
      <c r="AM36" s="460">
        <v>616953</v>
      </c>
      <c r="AN36" s="461">
        <v>334304853</v>
      </c>
      <c r="AO36" s="460">
        <v>226113585</v>
      </c>
      <c r="AP36" s="460">
        <v>8375457</v>
      </c>
      <c r="AQ36" s="461">
        <v>234489042</v>
      </c>
      <c r="AR36" s="460">
        <v>158890799</v>
      </c>
      <c r="AS36" s="460">
        <v>1079122</v>
      </c>
      <c r="AT36" s="461">
        <v>159969921</v>
      </c>
      <c r="AU36" s="462">
        <v>1530479</v>
      </c>
      <c r="AV36" s="462">
        <v>23613282</v>
      </c>
      <c r="AW36" s="462">
        <v>3018145</v>
      </c>
      <c r="AX36" s="461">
        <v>26631427</v>
      </c>
      <c r="AY36" s="461">
        <v>756925722</v>
      </c>
      <c r="AZ36" s="462">
        <v>71392</v>
      </c>
      <c r="BA36" s="461">
        <v>756997114</v>
      </c>
      <c r="BB36" s="461">
        <v>0</v>
      </c>
      <c r="BC36" s="461">
        <v>720222763</v>
      </c>
      <c r="BD36" s="461">
        <v>720294155</v>
      </c>
      <c r="BE36" s="460">
        <v>797898713</v>
      </c>
      <c r="BF36" s="460"/>
      <c r="BG36" s="463">
        <v>794791713</v>
      </c>
      <c r="BH36" s="444">
        <v>0</v>
      </c>
      <c r="BI36" s="444"/>
      <c r="BJ36" s="444"/>
      <c r="BK36" s="444"/>
      <c r="BL36" s="444"/>
      <c r="BM36" s="444"/>
      <c r="BN36" s="460"/>
      <c r="BO36" s="444"/>
      <c r="BP36" s="444"/>
      <c r="BQ36" s="444"/>
      <c r="BR36" s="444"/>
      <c r="BS36" s="444"/>
      <c r="BT36" s="444"/>
      <c r="BU36" s="444"/>
      <c r="BV36" s="444"/>
      <c r="BW36" s="444"/>
      <c r="BX36" s="444"/>
      <c r="BY36" s="444"/>
      <c r="BZ36" s="444"/>
      <c r="CA36" s="444"/>
      <c r="CB36" s="444"/>
      <c r="CC36" s="444"/>
      <c r="CD36" s="444"/>
      <c r="CE36" s="444"/>
      <c r="CF36" s="444"/>
      <c r="CG36" s="444"/>
      <c r="CH36" s="444"/>
      <c r="CI36" s="444"/>
      <c r="CJ36" s="444"/>
      <c r="CK36" s="444"/>
      <c r="CL36" s="444"/>
      <c r="CM36" s="444"/>
      <c r="CN36" s="444"/>
      <c r="CO36" s="444"/>
      <c r="CP36" s="444"/>
      <c r="CQ36" s="444"/>
      <c r="CR36" s="444"/>
      <c r="CS36" s="444"/>
      <c r="CT36" s="444"/>
      <c r="CU36" s="444"/>
    </row>
    <row r="37" spans="1:99">
      <c r="A37" s="444">
        <f t="shared" si="2"/>
        <v>2000</v>
      </c>
      <c r="B37" s="444">
        <v>4</v>
      </c>
      <c r="C37" s="461">
        <v>286147392</v>
      </c>
      <c r="D37" s="461">
        <v>-11013589</v>
      </c>
      <c r="E37" s="461">
        <v>275133803</v>
      </c>
      <c r="F37" s="461">
        <v>245529076</v>
      </c>
      <c r="G37" s="461">
        <v>15782746</v>
      </c>
      <c r="H37" s="461">
        <v>261311822</v>
      </c>
      <c r="I37" s="461">
        <v>183579056</v>
      </c>
      <c r="J37" s="461">
        <v>1967466</v>
      </c>
      <c r="K37" s="461">
        <v>185546522</v>
      </c>
      <c r="L37" s="461">
        <v>1531533</v>
      </c>
      <c r="M37" s="461">
        <v>23836184</v>
      </c>
      <c r="N37" s="461">
        <v>2968132</v>
      </c>
      <c r="O37" s="461">
        <v>26804316</v>
      </c>
      <c r="P37" s="461">
        <v>750327996</v>
      </c>
      <c r="Q37" s="461">
        <v>71894</v>
      </c>
      <c r="R37" s="461">
        <v>750399890</v>
      </c>
      <c r="S37" s="461"/>
      <c r="T37" s="461">
        <v>716787057</v>
      </c>
      <c r="U37" s="461">
        <v>716858951</v>
      </c>
      <c r="V37" s="461">
        <v>723595574</v>
      </c>
      <c r="W37" s="461">
        <v>723523680</v>
      </c>
      <c r="X37" s="461">
        <v>743591373</v>
      </c>
      <c r="Y37" s="461">
        <v>743663267</v>
      </c>
      <c r="Z37" s="468">
        <v>1889811</v>
      </c>
      <c r="AA37" s="468">
        <v>22018</v>
      </c>
      <c r="AB37" s="461">
        <v>1911829</v>
      </c>
      <c r="AC37" s="468">
        <v>38802743</v>
      </c>
      <c r="AD37" s="461">
        <v>0</v>
      </c>
      <c r="AE37" s="468">
        <v>791114462</v>
      </c>
      <c r="AF37" s="461">
        <v>791.114462</v>
      </c>
      <c r="AG37" s="461">
        <v>0</v>
      </c>
      <c r="AH37" s="451">
        <v>904000</v>
      </c>
      <c r="AI37" s="451">
        <v>927000</v>
      </c>
      <c r="AJ37" s="461">
        <v>0</v>
      </c>
      <c r="AK37" s="461"/>
      <c r="AL37" s="460">
        <v>287051392</v>
      </c>
      <c r="AM37" s="460">
        <v>-11013589</v>
      </c>
      <c r="AN37" s="461">
        <v>276037803</v>
      </c>
      <c r="AO37" s="460">
        <v>246456076</v>
      </c>
      <c r="AP37" s="460">
        <v>15782746</v>
      </c>
      <c r="AQ37" s="461">
        <v>262238822</v>
      </c>
      <c r="AR37" s="460">
        <v>183579056</v>
      </c>
      <c r="AS37" s="460">
        <v>1967466</v>
      </c>
      <c r="AT37" s="461">
        <v>185546522</v>
      </c>
      <c r="AU37" s="462">
        <v>1531533</v>
      </c>
      <c r="AV37" s="462">
        <v>23836184</v>
      </c>
      <c r="AW37" s="462">
        <v>2968132</v>
      </c>
      <c r="AX37" s="461">
        <v>26804316</v>
      </c>
      <c r="AY37" s="461">
        <v>752158996</v>
      </c>
      <c r="AZ37" s="462">
        <v>71894</v>
      </c>
      <c r="BA37" s="461">
        <v>752230890</v>
      </c>
      <c r="BB37" s="461">
        <v>0</v>
      </c>
      <c r="BC37" s="461">
        <v>718618057</v>
      </c>
      <c r="BD37" s="461">
        <v>718689951</v>
      </c>
      <c r="BE37" s="460">
        <v>792945462</v>
      </c>
      <c r="BF37" s="460"/>
      <c r="BG37" s="463">
        <v>791114462</v>
      </c>
      <c r="BH37" s="444">
        <v>0</v>
      </c>
      <c r="BI37" s="444"/>
      <c r="BJ37" s="444"/>
      <c r="BK37" s="444"/>
      <c r="BL37" s="444"/>
      <c r="BM37" s="444"/>
      <c r="BN37" s="460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444"/>
      <c r="BZ37" s="444"/>
      <c r="CA37" s="444"/>
      <c r="CB37" s="444"/>
      <c r="CC37" s="444"/>
      <c r="CD37" s="444"/>
      <c r="CE37" s="444"/>
      <c r="CF37" s="444"/>
      <c r="CG37" s="444"/>
      <c r="CH37" s="444"/>
      <c r="CI37" s="444"/>
      <c r="CJ37" s="444"/>
      <c r="CK37" s="444"/>
      <c r="CL37" s="444"/>
      <c r="CM37" s="444"/>
      <c r="CN37" s="444"/>
      <c r="CO37" s="444"/>
      <c r="CP37" s="444"/>
      <c r="CQ37" s="444"/>
      <c r="CR37" s="444"/>
      <c r="CS37" s="444"/>
      <c r="CT37" s="444"/>
      <c r="CU37" s="444"/>
    </row>
    <row r="38" spans="1:99">
      <c r="A38" s="444">
        <f t="shared" si="2"/>
        <v>2000</v>
      </c>
      <c r="B38" s="444">
        <v>5</v>
      </c>
      <c r="C38" s="461">
        <v>288877511</v>
      </c>
      <c r="D38" s="461">
        <v>63164988</v>
      </c>
      <c r="E38" s="461">
        <v>352042499</v>
      </c>
      <c r="F38" s="461">
        <v>256566446</v>
      </c>
      <c r="G38" s="461">
        <v>56839661</v>
      </c>
      <c r="H38" s="461">
        <v>313406107</v>
      </c>
      <c r="I38" s="461">
        <v>176821802</v>
      </c>
      <c r="J38" s="461">
        <v>5612723</v>
      </c>
      <c r="K38" s="461">
        <v>182434525</v>
      </c>
      <c r="L38" s="461">
        <v>1532778</v>
      </c>
      <c r="M38" s="461">
        <v>27344162</v>
      </c>
      <c r="N38" s="461">
        <v>3455166</v>
      </c>
      <c r="O38" s="461">
        <v>30799328</v>
      </c>
      <c r="P38" s="461">
        <v>880215237</v>
      </c>
      <c r="Q38" s="461">
        <v>71309</v>
      </c>
      <c r="R38" s="461">
        <v>880286546</v>
      </c>
      <c r="S38" s="461"/>
      <c r="T38" s="461">
        <v>723798537</v>
      </c>
      <c r="U38" s="461">
        <v>723869846</v>
      </c>
      <c r="V38" s="461">
        <v>849487218</v>
      </c>
      <c r="W38" s="461">
        <v>849415909</v>
      </c>
      <c r="X38" s="461">
        <v>754597865</v>
      </c>
      <c r="Y38" s="461">
        <v>754669174</v>
      </c>
      <c r="Z38" s="468">
        <v>1902934</v>
      </c>
      <c r="AA38" s="468">
        <v>410233</v>
      </c>
      <c r="AB38" s="461">
        <v>2313167</v>
      </c>
      <c r="AC38" s="468">
        <v>54083110</v>
      </c>
      <c r="AD38" s="461">
        <v>0</v>
      </c>
      <c r="AE38" s="468">
        <v>936682823</v>
      </c>
      <c r="AF38" s="461">
        <v>936.68282299999998</v>
      </c>
      <c r="AG38" s="461">
        <v>0</v>
      </c>
      <c r="AH38" s="451">
        <v>1438000</v>
      </c>
      <c r="AI38" s="451">
        <v>1589000</v>
      </c>
      <c r="AJ38" s="461">
        <v>0</v>
      </c>
      <c r="AK38" s="461"/>
      <c r="AL38" s="460">
        <v>290315511</v>
      </c>
      <c r="AM38" s="460">
        <v>63164988</v>
      </c>
      <c r="AN38" s="461">
        <v>353480499</v>
      </c>
      <c r="AO38" s="460">
        <v>258155446</v>
      </c>
      <c r="AP38" s="460">
        <v>56839661</v>
      </c>
      <c r="AQ38" s="461">
        <v>314995107</v>
      </c>
      <c r="AR38" s="460">
        <v>176821802</v>
      </c>
      <c r="AS38" s="460">
        <v>5612723</v>
      </c>
      <c r="AT38" s="461">
        <v>182434525</v>
      </c>
      <c r="AU38" s="462">
        <v>1532778</v>
      </c>
      <c r="AV38" s="462">
        <v>27344162</v>
      </c>
      <c r="AW38" s="462">
        <v>3455166</v>
      </c>
      <c r="AX38" s="461">
        <v>30799328</v>
      </c>
      <c r="AY38" s="461">
        <v>883242237</v>
      </c>
      <c r="AZ38" s="462">
        <v>71309</v>
      </c>
      <c r="BA38" s="461">
        <v>883313546</v>
      </c>
      <c r="BB38" s="461">
        <v>0</v>
      </c>
      <c r="BC38" s="461">
        <v>726825537</v>
      </c>
      <c r="BD38" s="461">
        <v>726896846</v>
      </c>
      <c r="BE38" s="460">
        <v>939709823</v>
      </c>
      <c r="BF38" s="460"/>
      <c r="BG38" s="463">
        <v>936682823</v>
      </c>
      <c r="BH38" s="444">
        <v>0</v>
      </c>
      <c r="BI38" s="444"/>
      <c r="BJ38" s="444"/>
      <c r="BK38" s="444"/>
      <c r="BL38" s="444"/>
      <c r="BM38" s="444"/>
      <c r="BN38" s="460"/>
      <c r="BO38" s="444"/>
      <c r="BP38" s="444"/>
      <c r="BQ38" s="444"/>
      <c r="BR38" s="444"/>
      <c r="BS38" s="444"/>
      <c r="BT38" s="444"/>
      <c r="BU38" s="444"/>
      <c r="BV38" s="444"/>
      <c r="BW38" s="444"/>
      <c r="BX38" s="444"/>
      <c r="BY38" s="444"/>
      <c r="BZ38" s="444"/>
      <c r="CA38" s="444"/>
      <c r="CB38" s="444"/>
      <c r="CC38" s="444"/>
      <c r="CD38" s="444"/>
      <c r="CE38" s="444"/>
      <c r="CF38" s="444"/>
      <c r="CG38" s="444"/>
      <c r="CH38" s="444"/>
      <c r="CI38" s="444"/>
      <c r="CJ38" s="444"/>
      <c r="CK38" s="444"/>
      <c r="CL38" s="444"/>
      <c r="CM38" s="444"/>
      <c r="CN38" s="444"/>
      <c r="CO38" s="444"/>
      <c r="CP38" s="444"/>
      <c r="CQ38" s="444"/>
      <c r="CR38" s="444"/>
      <c r="CS38" s="444"/>
      <c r="CT38" s="444"/>
      <c r="CU38" s="444"/>
    </row>
    <row r="39" spans="1:99">
      <c r="A39" s="444">
        <f t="shared" si="2"/>
        <v>2000</v>
      </c>
      <c r="B39" s="444">
        <v>6</v>
      </c>
      <c r="C39" s="461">
        <v>432037716</v>
      </c>
      <c r="D39" s="461">
        <v>62931973</v>
      </c>
      <c r="E39" s="461">
        <v>494969689</v>
      </c>
      <c r="F39" s="461">
        <v>311152007</v>
      </c>
      <c r="G39" s="461">
        <v>12831905</v>
      </c>
      <c r="H39" s="461">
        <v>323983912</v>
      </c>
      <c r="I39" s="461">
        <v>171256511</v>
      </c>
      <c r="J39" s="461">
        <v>839460</v>
      </c>
      <c r="K39" s="461">
        <v>172095971</v>
      </c>
      <c r="L39" s="461">
        <v>1534750</v>
      </c>
      <c r="M39" s="461">
        <v>28857487</v>
      </c>
      <c r="N39" s="461">
        <v>3807571</v>
      </c>
      <c r="O39" s="461">
        <v>32665058</v>
      </c>
      <c r="P39" s="461">
        <v>1025249380</v>
      </c>
      <c r="Q39" s="461">
        <v>82330</v>
      </c>
      <c r="R39" s="461">
        <v>1025331710</v>
      </c>
      <c r="S39" s="461"/>
      <c r="T39" s="461">
        <v>915980984</v>
      </c>
      <c r="U39" s="461">
        <v>916063314</v>
      </c>
      <c r="V39" s="461">
        <v>992666652</v>
      </c>
      <c r="W39" s="461">
        <v>992584322</v>
      </c>
      <c r="X39" s="461">
        <v>948646042</v>
      </c>
      <c r="Y39" s="461">
        <v>948728372</v>
      </c>
      <c r="Z39" s="468">
        <v>1866764</v>
      </c>
      <c r="AA39" s="468">
        <v>-169304</v>
      </c>
      <c r="AB39" s="461">
        <v>1697460</v>
      </c>
      <c r="AC39" s="468">
        <v>74460769</v>
      </c>
      <c r="AD39" s="461">
        <v>0</v>
      </c>
      <c r="AE39" s="468">
        <v>1101489939</v>
      </c>
      <c r="AF39" s="461">
        <v>1101.489939</v>
      </c>
      <c r="AG39" s="461">
        <v>0</v>
      </c>
      <c r="AH39" s="451">
        <v>2304000</v>
      </c>
      <c r="AI39" s="451">
        <v>2084000</v>
      </c>
      <c r="AJ39" s="461">
        <v>0</v>
      </c>
      <c r="AK39" s="461"/>
      <c r="AL39" s="460">
        <v>434341716</v>
      </c>
      <c r="AM39" s="460">
        <v>62931973</v>
      </c>
      <c r="AN39" s="461">
        <v>497273689</v>
      </c>
      <c r="AO39" s="460">
        <v>313236007</v>
      </c>
      <c r="AP39" s="460">
        <v>12831905</v>
      </c>
      <c r="AQ39" s="461">
        <v>326067912</v>
      </c>
      <c r="AR39" s="460">
        <v>171256511</v>
      </c>
      <c r="AS39" s="460">
        <v>839460</v>
      </c>
      <c r="AT39" s="461">
        <v>172095971</v>
      </c>
      <c r="AU39" s="462">
        <v>1534750</v>
      </c>
      <c r="AV39" s="462">
        <v>28857487</v>
      </c>
      <c r="AW39" s="462">
        <v>3807571</v>
      </c>
      <c r="AX39" s="461">
        <v>32665058</v>
      </c>
      <c r="AY39" s="461">
        <v>1029637380</v>
      </c>
      <c r="AZ39" s="462">
        <v>82330</v>
      </c>
      <c r="BA39" s="461">
        <v>1029719710</v>
      </c>
      <c r="BB39" s="461">
        <v>0</v>
      </c>
      <c r="BC39" s="461">
        <v>920368984</v>
      </c>
      <c r="BD39" s="461">
        <v>920451314</v>
      </c>
      <c r="BE39" s="460">
        <v>1105877939</v>
      </c>
      <c r="BF39" s="460"/>
      <c r="BG39" s="463">
        <v>1101489939</v>
      </c>
      <c r="BH39" s="444">
        <v>0</v>
      </c>
      <c r="BI39" s="444"/>
      <c r="BJ39" s="444"/>
      <c r="BK39" s="444"/>
      <c r="BL39" s="444"/>
      <c r="BM39" s="444"/>
      <c r="BN39" s="460"/>
      <c r="BO39" s="444"/>
      <c r="BP39" s="444"/>
      <c r="BQ39" s="444"/>
      <c r="BR39" s="444"/>
      <c r="BS39" s="444"/>
      <c r="BT39" s="444"/>
      <c r="BU39" s="444"/>
      <c r="BV39" s="444"/>
      <c r="BW39" s="444"/>
      <c r="BX39" s="444"/>
      <c r="BY39" s="444"/>
      <c r="BZ39" s="444"/>
      <c r="CA39" s="444"/>
      <c r="CB39" s="444"/>
      <c r="CC39" s="444"/>
      <c r="CD39" s="444"/>
      <c r="CE39" s="444"/>
      <c r="CF39" s="444"/>
      <c r="CG39" s="444"/>
      <c r="CH39" s="444"/>
      <c r="CI39" s="444"/>
      <c r="CJ39" s="444"/>
      <c r="CK39" s="444"/>
      <c r="CL39" s="444"/>
      <c r="CM39" s="444"/>
      <c r="CN39" s="444"/>
      <c r="CO39" s="444"/>
      <c r="CP39" s="444"/>
      <c r="CQ39" s="444"/>
      <c r="CR39" s="444"/>
      <c r="CS39" s="444"/>
      <c r="CT39" s="444"/>
      <c r="CU39" s="444"/>
    </row>
    <row r="40" spans="1:99">
      <c r="A40" s="444">
        <f t="shared" si="2"/>
        <v>2000</v>
      </c>
      <c r="B40" s="444">
        <v>7</v>
      </c>
      <c r="C40" s="461">
        <v>492513187</v>
      </c>
      <c r="D40" s="461">
        <v>25708612</v>
      </c>
      <c r="E40" s="461">
        <v>518221799</v>
      </c>
      <c r="F40" s="461">
        <v>324274307</v>
      </c>
      <c r="G40" s="461">
        <v>1570408</v>
      </c>
      <c r="H40" s="461">
        <v>325844715</v>
      </c>
      <c r="I40" s="461">
        <v>184563464</v>
      </c>
      <c r="J40" s="461">
        <v>-763873</v>
      </c>
      <c r="K40" s="461">
        <v>183799591</v>
      </c>
      <c r="L40" s="461">
        <v>1536008</v>
      </c>
      <c r="M40" s="461">
        <v>32401613</v>
      </c>
      <c r="N40" s="461">
        <v>4210497</v>
      </c>
      <c r="O40" s="461">
        <v>36612110</v>
      </c>
      <c r="P40" s="461">
        <v>1066014223</v>
      </c>
      <c r="Q40" s="461">
        <v>82797</v>
      </c>
      <c r="R40" s="461">
        <v>1066097020</v>
      </c>
      <c r="S40" s="461"/>
      <c r="T40" s="461">
        <v>1002886966</v>
      </c>
      <c r="U40" s="461">
        <v>1002969763</v>
      </c>
      <c r="V40" s="461">
        <v>1029484910</v>
      </c>
      <c r="W40" s="461">
        <v>1029402113</v>
      </c>
      <c r="X40" s="461">
        <v>1039499076</v>
      </c>
      <c r="Y40" s="461">
        <v>1039581873</v>
      </c>
      <c r="Z40" s="468">
        <v>1885987</v>
      </c>
      <c r="AA40" s="468">
        <v>-28840</v>
      </c>
      <c r="AB40" s="461">
        <v>1857147</v>
      </c>
      <c r="AC40" s="468">
        <v>81346302</v>
      </c>
      <c r="AD40" s="461">
        <v>0</v>
      </c>
      <c r="AE40" s="468">
        <v>1149300469</v>
      </c>
      <c r="AF40" s="461">
        <v>1149.300469</v>
      </c>
      <c r="AG40" s="461">
        <v>0</v>
      </c>
      <c r="AH40" s="451">
        <v>2958000</v>
      </c>
      <c r="AI40" s="451">
        <v>2446000</v>
      </c>
      <c r="AJ40" s="461">
        <v>0</v>
      </c>
      <c r="AK40" s="461"/>
      <c r="AL40" s="460">
        <v>495471187</v>
      </c>
      <c r="AM40" s="460">
        <v>25708612</v>
      </c>
      <c r="AN40" s="461">
        <v>521179799</v>
      </c>
      <c r="AO40" s="460">
        <v>326720307</v>
      </c>
      <c r="AP40" s="460">
        <v>1570408</v>
      </c>
      <c r="AQ40" s="461">
        <v>328290715</v>
      </c>
      <c r="AR40" s="460">
        <v>184563464</v>
      </c>
      <c r="AS40" s="460">
        <v>-763873</v>
      </c>
      <c r="AT40" s="461">
        <v>183799591</v>
      </c>
      <c r="AU40" s="462">
        <v>1536008</v>
      </c>
      <c r="AV40" s="462">
        <v>32401613</v>
      </c>
      <c r="AW40" s="462">
        <v>4210497</v>
      </c>
      <c r="AX40" s="461">
        <v>36612110</v>
      </c>
      <c r="AY40" s="461">
        <v>1071418223</v>
      </c>
      <c r="AZ40" s="462">
        <v>82797</v>
      </c>
      <c r="BA40" s="461">
        <v>1071501020</v>
      </c>
      <c r="BB40" s="461">
        <v>0</v>
      </c>
      <c r="BC40" s="461">
        <v>1008290966</v>
      </c>
      <c r="BD40" s="461">
        <v>1008373763</v>
      </c>
      <c r="BE40" s="460">
        <v>1154704469</v>
      </c>
      <c r="BF40" s="460"/>
      <c r="BG40" s="463">
        <v>1149300469</v>
      </c>
      <c r="BH40" s="444">
        <v>0</v>
      </c>
      <c r="BI40" s="444"/>
      <c r="BJ40" s="444"/>
      <c r="BK40" s="444"/>
      <c r="BL40" s="444"/>
      <c r="BM40" s="444"/>
      <c r="BN40" s="461"/>
      <c r="BO40" s="444"/>
      <c r="BP40" s="444"/>
      <c r="BQ40" s="444"/>
      <c r="BR40" s="446"/>
      <c r="BS40" s="444"/>
      <c r="BT40" s="444"/>
      <c r="BU40" s="444"/>
      <c r="BV40" s="444"/>
      <c r="BW40" s="444"/>
      <c r="BX40" s="444"/>
      <c r="BY40" s="444"/>
      <c r="BZ40" s="444"/>
      <c r="CA40" s="444"/>
      <c r="CB40" s="444"/>
      <c r="CC40" s="444"/>
      <c r="CD40" s="444"/>
      <c r="CE40" s="444"/>
      <c r="CF40" s="444"/>
      <c r="CG40" s="444"/>
      <c r="CH40" s="444"/>
      <c r="CI40" s="444"/>
      <c r="CJ40" s="444"/>
      <c r="CK40" s="444"/>
      <c r="CL40" s="444"/>
      <c r="CM40" s="444"/>
      <c r="CN40" s="444"/>
      <c r="CO40" s="444"/>
      <c r="CP40" s="444"/>
      <c r="CQ40" s="444"/>
      <c r="CR40" s="444"/>
      <c r="CS40" s="444"/>
      <c r="CT40" s="444"/>
      <c r="CU40" s="444"/>
    </row>
    <row r="41" spans="1:99">
      <c r="A41" s="444">
        <f t="shared" si="2"/>
        <v>2000</v>
      </c>
      <c r="B41" s="444">
        <v>8</v>
      </c>
      <c r="C41" s="461">
        <v>515904520</v>
      </c>
      <c r="D41" s="461">
        <v>12776115</v>
      </c>
      <c r="E41" s="461">
        <v>528680635</v>
      </c>
      <c r="F41" s="461">
        <v>325994137</v>
      </c>
      <c r="G41" s="461">
        <v>301378</v>
      </c>
      <c r="H41" s="461">
        <v>326295515</v>
      </c>
      <c r="I41" s="461">
        <v>179847370</v>
      </c>
      <c r="J41" s="461">
        <v>-262376</v>
      </c>
      <c r="K41" s="461">
        <v>179584994</v>
      </c>
      <c r="L41" s="461">
        <v>1537132</v>
      </c>
      <c r="M41" s="461">
        <v>31291940</v>
      </c>
      <c r="N41" s="461">
        <v>4219465</v>
      </c>
      <c r="O41" s="461">
        <v>35511405</v>
      </c>
      <c r="P41" s="461">
        <v>1071609681</v>
      </c>
      <c r="Q41" s="461">
        <v>85706</v>
      </c>
      <c r="R41" s="461">
        <v>1071695387</v>
      </c>
      <c r="S41" s="461"/>
      <c r="T41" s="461">
        <v>1023283159</v>
      </c>
      <c r="U41" s="461">
        <v>1023368865</v>
      </c>
      <c r="V41" s="461">
        <v>1036183982</v>
      </c>
      <c r="W41" s="461">
        <v>1036098276</v>
      </c>
      <c r="X41" s="461">
        <v>1058794564</v>
      </c>
      <c r="Y41" s="461">
        <v>1058880270</v>
      </c>
      <c r="Z41" s="468">
        <v>1845967</v>
      </c>
      <c r="AA41" s="468">
        <v>-24525</v>
      </c>
      <c r="AB41" s="461">
        <v>1821442</v>
      </c>
      <c r="AC41" s="468">
        <v>82570324</v>
      </c>
      <c r="AD41" s="461">
        <v>0</v>
      </c>
      <c r="AE41" s="468">
        <v>1156087153</v>
      </c>
      <c r="AF41" s="461">
        <v>1156.0871529999999</v>
      </c>
      <c r="AG41" s="461">
        <v>0</v>
      </c>
      <c r="AH41" s="451">
        <v>2692000</v>
      </c>
      <c r="AI41" s="451">
        <v>2317000</v>
      </c>
      <c r="AJ41" s="461">
        <v>0</v>
      </c>
      <c r="AK41" s="461"/>
      <c r="AL41" s="460">
        <v>518596520</v>
      </c>
      <c r="AM41" s="460">
        <v>12776115</v>
      </c>
      <c r="AN41" s="461">
        <v>531372635</v>
      </c>
      <c r="AO41" s="460">
        <v>328311137</v>
      </c>
      <c r="AP41" s="460">
        <v>301378</v>
      </c>
      <c r="AQ41" s="461">
        <v>328612515</v>
      </c>
      <c r="AR41" s="460">
        <v>179847370</v>
      </c>
      <c r="AS41" s="460">
        <v>-262376</v>
      </c>
      <c r="AT41" s="461">
        <v>179584994</v>
      </c>
      <c r="AU41" s="462">
        <v>1537132</v>
      </c>
      <c r="AV41" s="462">
        <v>31291940</v>
      </c>
      <c r="AW41" s="462">
        <v>4219465</v>
      </c>
      <c r="AX41" s="461">
        <v>35511405</v>
      </c>
      <c r="AY41" s="461">
        <v>1076618681</v>
      </c>
      <c r="AZ41" s="462">
        <v>85706</v>
      </c>
      <c r="BA41" s="461">
        <v>1076704387</v>
      </c>
      <c r="BB41" s="461">
        <v>0</v>
      </c>
      <c r="BC41" s="461">
        <v>1028292159</v>
      </c>
      <c r="BD41" s="461">
        <v>1028377865</v>
      </c>
      <c r="BE41" s="460">
        <v>1161096153</v>
      </c>
      <c r="BF41" s="460"/>
      <c r="BG41" s="463">
        <v>1156087153</v>
      </c>
      <c r="BH41" s="444">
        <v>0</v>
      </c>
      <c r="BI41" s="444"/>
      <c r="BJ41" s="444"/>
      <c r="BK41" s="444"/>
      <c r="BL41" s="444"/>
      <c r="BM41" s="444"/>
      <c r="BN41" s="461"/>
      <c r="BO41" s="444"/>
      <c r="BP41" s="444"/>
      <c r="BQ41" s="444"/>
      <c r="BR41" s="444"/>
      <c r="BS41" s="444"/>
      <c r="BT41" s="444"/>
      <c r="BU41" s="444"/>
      <c r="BV41" s="444"/>
      <c r="BW41" s="444"/>
      <c r="BX41" s="444"/>
      <c r="BY41" s="444"/>
      <c r="BZ41" s="444"/>
      <c r="CA41" s="444"/>
      <c r="CB41" s="444"/>
      <c r="CC41" s="444"/>
      <c r="CD41" s="444"/>
      <c r="CE41" s="444"/>
      <c r="CF41" s="444"/>
      <c r="CG41" s="444"/>
      <c r="CH41" s="444"/>
      <c r="CI41" s="444"/>
      <c r="CJ41" s="444"/>
      <c r="CK41" s="444"/>
      <c r="CL41" s="444"/>
      <c r="CM41" s="444"/>
      <c r="CN41" s="444"/>
      <c r="CO41" s="444"/>
      <c r="CP41" s="444"/>
      <c r="CQ41" s="444"/>
      <c r="CR41" s="444"/>
      <c r="CS41" s="444"/>
      <c r="CT41" s="444"/>
      <c r="CU41" s="444"/>
    </row>
    <row r="42" spans="1:99">
      <c r="A42" s="444">
        <f t="shared" si="2"/>
        <v>2000</v>
      </c>
      <c r="B42" s="444">
        <v>9</v>
      </c>
      <c r="C42" s="461">
        <v>489531590</v>
      </c>
      <c r="D42" s="461">
        <v>-67736281</v>
      </c>
      <c r="E42" s="461">
        <v>421795309</v>
      </c>
      <c r="F42" s="461">
        <v>336199122</v>
      </c>
      <c r="G42" s="461">
        <v>-28289946</v>
      </c>
      <c r="H42" s="461">
        <v>307909176</v>
      </c>
      <c r="I42" s="461">
        <v>176911366</v>
      </c>
      <c r="J42" s="461">
        <v>-3447588</v>
      </c>
      <c r="K42" s="461">
        <v>173463778</v>
      </c>
      <c r="L42" s="461">
        <v>1538781</v>
      </c>
      <c r="M42" s="461">
        <v>27619426</v>
      </c>
      <c r="N42" s="461">
        <v>3719760</v>
      </c>
      <c r="O42" s="461">
        <v>31339186</v>
      </c>
      <c r="P42" s="461">
        <v>936046230</v>
      </c>
      <c r="Q42" s="461">
        <v>83620</v>
      </c>
      <c r="R42" s="461">
        <v>936129850</v>
      </c>
      <c r="S42" s="461"/>
      <c r="T42" s="461">
        <v>1004180859</v>
      </c>
      <c r="U42" s="461">
        <v>1004264479</v>
      </c>
      <c r="V42" s="461">
        <v>904790664</v>
      </c>
      <c r="W42" s="461">
        <v>904707044</v>
      </c>
      <c r="X42" s="461">
        <v>1035520045</v>
      </c>
      <c r="Y42" s="461">
        <v>1035603665</v>
      </c>
      <c r="Z42" s="468">
        <v>1837502</v>
      </c>
      <c r="AA42" s="468">
        <v>-199881</v>
      </c>
      <c r="AB42" s="461">
        <v>1637621</v>
      </c>
      <c r="AC42" s="468">
        <v>61830938</v>
      </c>
      <c r="AD42" s="461">
        <v>0</v>
      </c>
      <c r="AE42" s="468">
        <v>999598409</v>
      </c>
      <c r="AF42" s="461">
        <v>999.59840899999995</v>
      </c>
      <c r="AG42" s="461">
        <v>0</v>
      </c>
      <c r="AH42" s="451">
        <v>1787000</v>
      </c>
      <c r="AI42" s="451">
        <v>1765000</v>
      </c>
      <c r="AJ42" s="461">
        <v>0</v>
      </c>
      <c r="AK42" s="461"/>
      <c r="AL42" s="460">
        <v>491318590</v>
      </c>
      <c r="AM42" s="460">
        <v>-67736281</v>
      </c>
      <c r="AN42" s="461">
        <v>423582309</v>
      </c>
      <c r="AO42" s="460">
        <v>337964122</v>
      </c>
      <c r="AP42" s="460">
        <v>-28289946</v>
      </c>
      <c r="AQ42" s="461">
        <v>309674176</v>
      </c>
      <c r="AR42" s="460">
        <v>176911366</v>
      </c>
      <c r="AS42" s="460">
        <v>-3447588</v>
      </c>
      <c r="AT42" s="461">
        <v>173463778</v>
      </c>
      <c r="AU42" s="462">
        <v>1538781</v>
      </c>
      <c r="AV42" s="462">
        <v>27619426</v>
      </c>
      <c r="AW42" s="462">
        <v>3719760</v>
      </c>
      <c r="AX42" s="461">
        <v>31339186</v>
      </c>
      <c r="AY42" s="461">
        <v>939598230</v>
      </c>
      <c r="AZ42" s="462">
        <v>83620</v>
      </c>
      <c r="BA42" s="461">
        <v>939681850</v>
      </c>
      <c r="BB42" s="461">
        <v>0</v>
      </c>
      <c r="BC42" s="461">
        <v>1007732859</v>
      </c>
      <c r="BD42" s="461">
        <v>1007816479</v>
      </c>
      <c r="BE42" s="460">
        <v>1003150409</v>
      </c>
      <c r="BF42" s="460"/>
      <c r="BG42" s="463">
        <v>999598409</v>
      </c>
      <c r="BH42" s="444">
        <v>0</v>
      </c>
      <c r="BI42" s="444"/>
      <c r="BJ42" s="444"/>
      <c r="BK42" s="444"/>
      <c r="BL42" s="444"/>
      <c r="BM42" s="444"/>
      <c r="BN42" s="461"/>
      <c r="BO42" s="444"/>
      <c r="BP42" s="444"/>
      <c r="BQ42" s="444"/>
      <c r="BR42" s="444"/>
      <c r="BS42" s="444"/>
      <c r="BT42" s="444"/>
      <c r="BU42" s="444"/>
      <c r="BV42" s="444"/>
      <c r="BW42" s="444"/>
      <c r="BX42" s="444"/>
      <c r="BY42" s="444"/>
      <c r="BZ42" s="444"/>
      <c r="CA42" s="444"/>
      <c r="CB42" s="444"/>
      <c r="CC42" s="444"/>
      <c r="CD42" s="444"/>
      <c r="CE42" s="444"/>
      <c r="CF42" s="444"/>
      <c r="CG42" s="444"/>
      <c r="CH42" s="444"/>
      <c r="CI42" s="444"/>
      <c r="CJ42" s="444"/>
      <c r="CK42" s="444"/>
      <c r="CL42" s="444"/>
      <c r="CM42" s="444"/>
      <c r="CN42" s="444"/>
      <c r="CO42" s="444"/>
      <c r="CP42" s="444"/>
      <c r="CQ42" s="444"/>
      <c r="CR42" s="444"/>
      <c r="CS42" s="444"/>
      <c r="CT42" s="444"/>
      <c r="CU42" s="444"/>
    </row>
    <row r="43" spans="1:99">
      <c r="A43" s="444">
        <f t="shared" si="2"/>
        <v>2000</v>
      </c>
      <c r="B43" s="444">
        <v>10</v>
      </c>
      <c r="C43" s="461">
        <v>358497181</v>
      </c>
      <c r="D43" s="461">
        <v>-58410200</v>
      </c>
      <c r="E43" s="461">
        <v>300086981</v>
      </c>
      <c r="F43" s="461">
        <v>280886635</v>
      </c>
      <c r="G43" s="461">
        <v>-23319395</v>
      </c>
      <c r="H43" s="461">
        <v>257567240</v>
      </c>
      <c r="I43" s="461">
        <v>170146486</v>
      </c>
      <c r="J43" s="461">
        <v>-1506896</v>
      </c>
      <c r="K43" s="461">
        <v>168639590</v>
      </c>
      <c r="L43" s="461">
        <v>1539835</v>
      </c>
      <c r="M43" s="461">
        <v>25105832</v>
      </c>
      <c r="N43" s="461">
        <v>3210569</v>
      </c>
      <c r="O43" s="461">
        <v>28316401</v>
      </c>
      <c r="P43" s="461">
        <v>756150047</v>
      </c>
      <c r="Q43" s="461">
        <v>78012</v>
      </c>
      <c r="R43" s="461">
        <v>756228059</v>
      </c>
      <c r="S43" s="461"/>
      <c r="T43" s="461">
        <v>811070137</v>
      </c>
      <c r="U43" s="461">
        <v>811148149</v>
      </c>
      <c r="V43" s="461">
        <v>727911658</v>
      </c>
      <c r="W43" s="461">
        <v>727833646</v>
      </c>
      <c r="X43" s="461">
        <v>839386538</v>
      </c>
      <c r="Y43" s="461">
        <v>839464550</v>
      </c>
      <c r="Z43" s="468">
        <v>1717474</v>
      </c>
      <c r="AA43" s="468">
        <v>-42313</v>
      </c>
      <c r="AB43" s="461">
        <v>1675161</v>
      </c>
      <c r="AC43" s="468">
        <v>39103264</v>
      </c>
      <c r="AD43" s="461">
        <v>0</v>
      </c>
      <c r="AE43" s="468">
        <v>797006484</v>
      </c>
      <c r="AF43" s="461">
        <v>797.006484</v>
      </c>
      <c r="AG43" s="461">
        <v>0</v>
      </c>
      <c r="AH43" s="451">
        <v>1169000</v>
      </c>
      <c r="AI43" s="451">
        <v>1022000</v>
      </c>
      <c r="AJ43" s="461">
        <v>0</v>
      </c>
      <c r="AK43" s="461"/>
      <c r="AL43" s="460">
        <v>359666181</v>
      </c>
      <c r="AM43" s="460">
        <v>-58410200</v>
      </c>
      <c r="AN43" s="461">
        <v>301255981</v>
      </c>
      <c r="AO43" s="460">
        <v>281908635</v>
      </c>
      <c r="AP43" s="460">
        <v>-23319395</v>
      </c>
      <c r="AQ43" s="461">
        <v>258589240</v>
      </c>
      <c r="AR43" s="460">
        <v>170146486</v>
      </c>
      <c r="AS43" s="460">
        <v>-1506896</v>
      </c>
      <c r="AT43" s="461">
        <v>168639590</v>
      </c>
      <c r="AU43" s="462">
        <v>1539835</v>
      </c>
      <c r="AV43" s="462">
        <v>25105832</v>
      </c>
      <c r="AW43" s="462">
        <v>3210569</v>
      </c>
      <c r="AX43" s="461">
        <v>28316401</v>
      </c>
      <c r="AY43" s="461">
        <v>758341047</v>
      </c>
      <c r="AZ43" s="462">
        <v>78012</v>
      </c>
      <c r="BA43" s="461">
        <v>758419059</v>
      </c>
      <c r="BB43" s="461">
        <v>0</v>
      </c>
      <c r="BC43" s="461">
        <v>813261137</v>
      </c>
      <c r="BD43" s="461">
        <v>813339149</v>
      </c>
      <c r="BE43" s="460">
        <v>799197484</v>
      </c>
      <c r="BF43" s="460"/>
      <c r="BG43" s="463">
        <v>797006484</v>
      </c>
      <c r="BH43" s="444">
        <v>0</v>
      </c>
      <c r="BI43" s="444"/>
      <c r="BJ43" s="444"/>
      <c r="BK43" s="444"/>
      <c r="BL43" s="444"/>
      <c r="BM43" s="444"/>
      <c r="BN43" s="461"/>
      <c r="BO43" s="444"/>
      <c r="BP43" s="444"/>
      <c r="BQ43" s="444"/>
      <c r="BR43" s="444"/>
      <c r="BS43" s="444"/>
      <c r="BT43" s="444"/>
      <c r="BU43" s="444"/>
      <c r="BV43" s="444"/>
      <c r="BW43" s="444"/>
      <c r="BX43" s="444"/>
      <c r="BY43" s="444"/>
      <c r="BZ43" s="444"/>
      <c r="CA43" s="444"/>
      <c r="CB43" s="444"/>
      <c r="CC43" s="444"/>
      <c r="CD43" s="444"/>
      <c r="CE43" s="444"/>
      <c r="CF43" s="444"/>
      <c r="CG43" s="444"/>
      <c r="CH43" s="444"/>
      <c r="CI43" s="444"/>
      <c r="CJ43" s="444"/>
      <c r="CK43" s="444"/>
      <c r="CL43" s="444"/>
      <c r="CM43" s="444"/>
      <c r="CN43" s="444"/>
      <c r="CO43" s="444"/>
      <c r="CP43" s="444"/>
      <c r="CQ43" s="444"/>
      <c r="CR43" s="444"/>
      <c r="CS43" s="444"/>
      <c r="CT43" s="444"/>
      <c r="CU43" s="444"/>
    </row>
    <row r="44" spans="1:99">
      <c r="A44" s="444">
        <f t="shared" si="2"/>
        <v>2000</v>
      </c>
      <c r="B44" s="444">
        <v>11</v>
      </c>
      <c r="C44" s="461">
        <v>293616830</v>
      </c>
      <c r="D44" s="461">
        <v>-3931747</v>
      </c>
      <c r="E44" s="461">
        <v>289685083</v>
      </c>
      <c r="F44" s="461">
        <v>239422247</v>
      </c>
      <c r="G44" s="461">
        <v>1108330</v>
      </c>
      <c r="H44" s="461">
        <v>240530577</v>
      </c>
      <c r="I44" s="461">
        <v>155896252</v>
      </c>
      <c r="J44" s="461">
        <v>1636940</v>
      </c>
      <c r="K44" s="461">
        <v>157533192</v>
      </c>
      <c r="L44" s="461">
        <v>1541133</v>
      </c>
      <c r="M44" s="461">
        <v>23452796</v>
      </c>
      <c r="N44" s="461">
        <v>2973150</v>
      </c>
      <c r="O44" s="461">
        <v>26425946</v>
      </c>
      <c r="P44" s="461">
        <v>715715931</v>
      </c>
      <c r="Q44" s="461">
        <v>66567</v>
      </c>
      <c r="R44" s="461">
        <v>715782498</v>
      </c>
      <c r="S44" s="461"/>
      <c r="T44" s="461">
        <v>690476462</v>
      </c>
      <c r="U44" s="461">
        <v>690543029</v>
      </c>
      <c r="V44" s="461">
        <v>689356552</v>
      </c>
      <c r="W44" s="461">
        <v>689289985</v>
      </c>
      <c r="X44" s="461">
        <v>716902408</v>
      </c>
      <c r="Y44" s="461">
        <v>716968975</v>
      </c>
      <c r="Z44" s="468">
        <v>1731409</v>
      </c>
      <c r="AA44" s="468">
        <v>160529</v>
      </c>
      <c r="AB44" s="461">
        <v>1891938</v>
      </c>
      <c r="AC44" s="468">
        <v>35469480</v>
      </c>
      <c r="AD44" s="461">
        <v>0</v>
      </c>
      <c r="AE44" s="468">
        <v>753143916</v>
      </c>
      <c r="AF44" s="461">
        <v>753.14391599999999</v>
      </c>
      <c r="AG44" s="461">
        <v>0</v>
      </c>
      <c r="AH44" s="451">
        <v>2149000</v>
      </c>
      <c r="AI44" s="451">
        <v>1210000</v>
      </c>
      <c r="AJ44" s="461">
        <v>0</v>
      </c>
      <c r="AK44" s="461"/>
      <c r="AL44" s="460">
        <v>295765830</v>
      </c>
      <c r="AM44" s="460">
        <v>-3931747</v>
      </c>
      <c r="AN44" s="461">
        <v>291834083</v>
      </c>
      <c r="AO44" s="460">
        <v>240632247</v>
      </c>
      <c r="AP44" s="460">
        <v>1108330</v>
      </c>
      <c r="AQ44" s="461">
        <v>241740577</v>
      </c>
      <c r="AR44" s="460">
        <v>155896252</v>
      </c>
      <c r="AS44" s="460">
        <v>1636940</v>
      </c>
      <c r="AT44" s="461">
        <v>157533192</v>
      </c>
      <c r="AU44" s="462">
        <v>1541133</v>
      </c>
      <c r="AV44" s="462">
        <v>23452796</v>
      </c>
      <c r="AW44" s="462">
        <v>2973150</v>
      </c>
      <c r="AX44" s="461">
        <v>26425946</v>
      </c>
      <c r="AY44" s="461">
        <v>719074931</v>
      </c>
      <c r="AZ44" s="462">
        <v>66567</v>
      </c>
      <c r="BA44" s="461">
        <v>719141498</v>
      </c>
      <c r="BB44" s="461">
        <v>0</v>
      </c>
      <c r="BC44" s="461">
        <v>693835462</v>
      </c>
      <c r="BD44" s="461">
        <v>693902029</v>
      </c>
      <c r="BE44" s="460">
        <v>756502916</v>
      </c>
      <c r="BF44" s="460"/>
      <c r="BG44" s="463">
        <v>753143916</v>
      </c>
      <c r="BH44" s="444">
        <v>0</v>
      </c>
      <c r="BI44" s="444"/>
      <c r="BJ44" s="444"/>
      <c r="BK44" s="444"/>
      <c r="BL44" s="444"/>
      <c r="BM44" s="444"/>
      <c r="BN44" s="461"/>
      <c r="BO44" s="444"/>
      <c r="BP44" s="444"/>
      <c r="BQ44" s="444"/>
      <c r="BR44" s="444"/>
      <c r="BS44" s="444"/>
      <c r="BT44" s="444"/>
      <c r="BU44" s="444"/>
      <c r="BV44" s="444"/>
      <c r="BW44" s="444"/>
      <c r="BX44" s="444"/>
      <c r="BY44" s="444"/>
      <c r="BZ44" s="444"/>
      <c r="CA44" s="444"/>
      <c r="CB44" s="444"/>
      <c r="CC44" s="444"/>
      <c r="CD44" s="444"/>
      <c r="CE44" s="444"/>
      <c r="CF44" s="444"/>
      <c r="CG44" s="444"/>
      <c r="CH44" s="444"/>
      <c r="CI44" s="444"/>
      <c r="CJ44" s="444"/>
      <c r="CK44" s="444"/>
      <c r="CL44" s="444"/>
      <c r="CM44" s="444"/>
      <c r="CN44" s="444"/>
      <c r="CO44" s="444"/>
      <c r="CP44" s="444"/>
      <c r="CQ44" s="444"/>
      <c r="CR44" s="444"/>
      <c r="CS44" s="444"/>
      <c r="CT44" s="444"/>
      <c r="CU44" s="444"/>
    </row>
    <row r="45" spans="1:99">
      <c r="A45" s="444">
        <f t="shared" si="2"/>
        <v>2000</v>
      </c>
      <c r="B45" s="444">
        <v>12</v>
      </c>
      <c r="C45" s="461">
        <v>369720759</v>
      </c>
      <c r="D45" s="461">
        <v>46188443</v>
      </c>
      <c r="E45" s="461">
        <v>415909202</v>
      </c>
      <c r="F45" s="461">
        <v>243865014</v>
      </c>
      <c r="G45" s="461">
        <v>5163619</v>
      </c>
      <c r="H45" s="461">
        <v>249028633</v>
      </c>
      <c r="I45" s="461">
        <v>157641658</v>
      </c>
      <c r="J45" s="461">
        <v>300842</v>
      </c>
      <c r="K45" s="461">
        <v>157942500</v>
      </c>
      <c r="L45" s="461">
        <v>1542369</v>
      </c>
      <c r="M45" s="461">
        <v>24791880</v>
      </c>
      <c r="N45" s="461">
        <v>3305918</v>
      </c>
      <c r="O45" s="461">
        <v>28097798</v>
      </c>
      <c r="P45" s="461">
        <v>852520502</v>
      </c>
      <c r="Q45" s="461">
        <v>73100</v>
      </c>
      <c r="R45" s="461">
        <v>852593602</v>
      </c>
      <c r="S45" s="461"/>
      <c r="T45" s="461">
        <v>772769800</v>
      </c>
      <c r="U45" s="461">
        <v>772842900</v>
      </c>
      <c r="V45" s="461">
        <v>824495804</v>
      </c>
      <c r="W45" s="461">
        <v>824422704</v>
      </c>
      <c r="X45" s="461">
        <v>800867598</v>
      </c>
      <c r="Y45" s="461">
        <v>800940698</v>
      </c>
      <c r="Z45" s="468">
        <v>1901261</v>
      </c>
      <c r="AA45" s="468">
        <v>107731</v>
      </c>
      <c r="AB45" s="461">
        <v>2008992</v>
      </c>
      <c r="AC45" s="468">
        <v>51207232</v>
      </c>
      <c r="AD45" s="461">
        <v>0</v>
      </c>
      <c r="AE45" s="468">
        <v>905809826</v>
      </c>
      <c r="AF45" s="461">
        <v>905.80982600000004</v>
      </c>
      <c r="AG45" s="461">
        <v>0</v>
      </c>
      <c r="AH45" s="451">
        <v>3942000</v>
      </c>
      <c r="AI45" s="451">
        <v>2111000</v>
      </c>
      <c r="AJ45" s="461">
        <v>0</v>
      </c>
      <c r="AK45" s="461"/>
      <c r="AL45" s="460">
        <v>373662759</v>
      </c>
      <c r="AM45" s="460">
        <v>46188443</v>
      </c>
      <c r="AN45" s="461">
        <v>419851202</v>
      </c>
      <c r="AO45" s="460">
        <v>245976014</v>
      </c>
      <c r="AP45" s="460">
        <v>5163619</v>
      </c>
      <c r="AQ45" s="461">
        <v>251139633</v>
      </c>
      <c r="AR45" s="460">
        <v>157641658</v>
      </c>
      <c r="AS45" s="460">
        <v>300842</v>
      </c>
      <c r="AT45" s="461">
        <v>157942500</v>
      </c>
      <c r="AU45" s="462">
        <v>1542369</v>
      </c>
      <c r="AV45" s="462">
        <v>24791880</v>
      </c>
      <c r="AW45" s="462">
        <v>3305918</v>
      </c>
      <c r="AX45" s="461">
        <v>28097798</v>
      </c>
      <c r="AY45" s="461">
        <v>858573502</v>
      </c>
      <c r="AZ45" s="462">
        <v>73100</v>
      </c>
      <c r="BA45" s="461">
        <v>858646602</v>
      </c>
      <c r="BB45" s="461">
        <v>0</v>
      </c>
      <c r="BC45" s="461">
        <v>778822800</v>
      </c>
      <c r="BD45" s="461">
        <v>778895900</v>
      </c>
      <c r="BE45" s="460">
        <v>911862826</v>
      </c>
      <c r="BF45" s="460"/>
      <c r="BG45" s="463">
        <v>905809826</v>
      </c>
      <c r="BH45" s="444">
        <v>0</v>
      </c>
      <c r="BI45" s="444"/>
      <c r="BJ45" s="444"/>
      <c r="BK45" s="444"/>
      <c r="BL45" s="444"/>
      <c r="BM45" s="444"/>
      <c r="BN45" s="461"/>
      <c r="BO45" s="444"/>
      <c r="BP45" s="444"/>
      <c r="BQ45" s="444"/>
      <c r="BR45" s="444"/>
      <c r="BS45" s="444"/>
      <c r="BT45" s="444"/>
      <c r="BU45" s="444"/>
      <c r="BV45" s="444"/>
      <c r="BW45" s="444"/>
      <c r="BX45" s="444"/>
      <c r="BY45" s="444"/>
      <c r="BZ45" s="444"/>
      <c r="CA45" s="444"/>
      <c r="CB45" s="444"/>
      <c r="CC45" s="444"/>
      <c r="CD45" s="444"/>
      <c r="CE45" s="444"/>
      <c r="CF45" s="444"/>
      <c r="CG45" s="444"/>
      <c r="CH45" s="444"/>
      <c r="CI45" s="444"/>
      <c r="CJ45" s="444"/>
      <c r="CK45" s="444"/>
      <c r="CL45" s="444"/>
      <c r="CM45" s="444"/>
      <c r="CN45" s="444"/>
      <c r="CO45" s="444"/>
      <c r="CP45" s="444"/>
      <c r="CQ45" s="444"/>
      <c r="CR45" s="444"/>
      <c r="CS45" s="444"/>
      <c r="CT45" s="444"/>
      <c r="CU45" s="444"/>
    </row>
    <row r="46" spans="1:99">
      <c r="A46" s="444"/>
      <c r="B46" s="450" t="s">
        <v>112</v>
      </c>
      <c r="C46" s="461">
        <v>4665254710</v>
      </c>
      <c r="D46" s="461">
        <v>26451367</v>
      </c>
      <c r="E46" s="461">
        <v>4691706077</v>
      </c>
      <c r="F46" s="461">
        <v>3256347015</v>
      </c>
      <c r="G46" s="461">
        <v>16892371</v>
      </c>
      <c r="H46" s="461">
        <v>3273239386</v>
      </c>
      <c r="I46" s="461">
        <v>2027941768</v>
      </c>
      <c r="J46" s="461">
        <v>1501664</v>
      </c>
      <c r="K46" s="461">
        <v>2029443432</v>
      </c>
      <c r="L46" s="461">
        <v>18421390</v>
      </c>
      <c r="M46" s="461">
        <v>319562160</v>
      </c>
      <c r="N46" s="461">
        <v>41061653</v>
      </c>
      <c r="O46" s="461">
        <v>360623813</v>
      </c>
      <c r="P46" s="461">
        <v>10373434098</v>
      </c>
      <c r="Q46" s="461">
        <v>910962</v>
      </c>
      <c r="R46" s="461">
        <v>10374345060</v>
      </c>
      <c r="S46" s="461"/>
      <c r="T46" s="461">
        <v>9967964883</v>
      </c>
      <c r="U46" s="461">
        <v>9968875845</v>
      </c>
      <c r="V46" s="461">
        <v>10013721247</v>
      </c>
      <c r="W46" s="461">
        <v>10012810285</v>
      </c>
      <c r="X46" s="461">
        <v>10328588696</v>
      </c>
      <c r="Y46" s="461">
        <v>10329499658</v>
      </c>
      <c r="Z46" s="461">
        <v>22415554</v>
      </c>
      <c r="AA46" s="461">
        <v>87894</v>
      </c>
      <c r="AB46" s="461">
        <v>22503448</v>
      </c>
      <c r="AC46" s="461">
        <v>644416567</v>
      </c>
      <c r="AD46" s="461">
        <v>0</v>
      </c>
      <c r="AE46" s="461">
        <v>11041265075</v>
      </c>
      <c r="AF46" s="461">
        <v>11041.265074999999</v>
      </c>
      <c r="AG46" s="461">
        <v>0</v>
      </c>
      <c r="AH46" s="461">
        <v>29168000</v>
      </c>
      <c r="AI46" s="461">
        <v>21359000</v>
      </c>
      <c r="AJ46" s="461">
        <v>0</v>
      </c>
      <c r="AK46" s="461"/>
      <c r="AL46" s="461">
        <v>4694422710</v>
      </c>
      <c r="AM46" s="461">
        <v>26451367</v>
      </c>
      <c r="AN46" s="461">
        <v>4720874077</v>
      </c>
      <c r="AO46" s="461">
        <v>3277706015</v>
      </c>
      <c r="AP46" s="461">
        <v>16892371</v>
      </c>
      <c r="AQ46" s="461">
        <v>3294598386</v>
      </c>
      <c r="AR46" s="461">
        <v>2027941768</v>
      </c>
      <c r="AS46" s="461">
        <v>1501664</v>
      </c>
      <c r="AT46" s="461">
        <v>2029443432</v>
      </c>
      <c r="AU46" s="461">
        <v>18421390</v>
      </c>
      <c r="AV46" s="461">
        <v>319562160</v>
      </c>
      <c r="AW46" s="461">
        <v>41061653</v>
      </c>
      <c r="AX46" s="461">
        <v>360623813</v>
      </c>
      <c r="AY46" s="461">
        <v>10423961098</v>
      </c>
      <c r="AZ46" s="461">
        <v>910962</v>
      </c>
      <c r="BA46" s="461">
        <v>10424872060</v>
      </c>
      <c r="BB46" s="461">
        <v>0</v>
      </c>
      <c r="BC46" s="461">
        <v>10018491883</v>
      </c>
      <c r="BD46" s="461">
        <v>10019402845</v>
      </c>
      <c r="BE46" s="461">
        <v>11091792075</v>
      </c>
      <c r="BF46" s="460"/>
      <c r="BG46" s="461">
        <v>11041265075</v>
      </c>
      <c r="BH46" s="444">
        <v>0</v>
      </c>
      <c r="BI46" s="444"/>
      <c r="BJ46" s="444"/>
      <c r="BK46" s="444"/>
      <c r="BL46" s="444"/>
      <c r="BM46" s="444"/>
      <c r="BN46" s="461"/>
      <c r="BO46" s="444"/>
      <c r="BP46" s="444"/>
      <c r="BQ46" s="444"/>
      <c r="BR46" s="446"/>
      <c r="BS46" s="444"/>
      <c r="BT46" s="444"/>
      <c r="BU46" s="444"/>
      <c r="BV46" s="444"/>
      <c r="BW46" s="444"/>
      <c r="BX46" s="444"/>
      <c r="BY46" s="444"/>
      <c r="BZ46" s="444"/>
      <c r="CA46" s="444"/>
      <c r="CB46" s="444"/>
      <c r="CC46" s="444"/>
      <c r="CD46" s="444"/>
      <c r="CE46" s="444"/>
      <c r="CF46" s="444"/>
      <c r="CG46" s="444"/>
      <c r="CH46" s="444"/>
      <c r="CI46" s="444"/>
      <c r="CJ46" s="444"/>
      <c r="CK46" s="444"/>
      <c r="CL46" s="444"/>
      <c r="CM46" s="444"/>
      <c r="CN46" s="444"/>
      <c r="CO46" s="444"/>
      <c r="CP46" s="444"/>
      <c r="CQ46" s="444"/>
      <c r="CR46" s="444"/>
      <c r="CS46" s="444"/>
      <c r="CT46" s="444"/>
      <c r="CU46" s="444"/>
    </row>
    <row r="47" spans="1:99">
      <c r="A47" s="444">
        <f t="shared" ref="A47:A58" si="3">A34+1</f>
        <v>2001</v>
      </c>
      <c r="B47" s="444">
        <v>1</v>
      </c>
      <c r="C47" s="461">
        <v>444108638</v>
      </c>
      <c r="D47" s="461">
        <v>4448112</v>
      </c>
      <c r="E47" s="461">
        <v>448556750</v>
      </c>
      <c r="F47" s="461">
        <v>247212094</v>
      </c>
      <c r="G47" s="461">
        <v>-18741350</v>
      </c>
      <c r="H47" s="461">
        <v>228470744</v>
      </c>
      <c r="I47" s="461">
        <v>168600917</v>
      </c>
      <c r="J47" s="461">
        <v>-2282912</v>
      </c>
      <c r="K47" s="461">
        <v>166318005</v>
      </c>
      <c r="L47" s="461">
        <v>1543813</v>
      </c>
      <c r="M47" s="461">
        <v>27669133</v>
      </c>
      <c r="N47" s="461">
        <v>3358707</v>
      </c>
      <c r="O47" s="461">
        <v>31027840</v>
      </c>
      <c r="P47" s="461">
        <v>875917152</v>
      </c>
      <c r="Q47" s="461">
        <v>75375</v>
      </c>
      <c r="R47" s="461">
        <v>875992527</v>
      </c>
      <c r="S47" s="461"/>
      <c r="T47" s="461">
        <v>861465462</v>
      </c>
      <c r="U47" s="461">
        <v>861540837</v>
      </c>
      <c r="V47" s="461">
        <v>844964687</v>
      </c>
      <c r="W47" s="461">
        <v>844889312</v>
      </c>
      <c r="X47" s="461">
        <v>892493302</v>
      </c>
      <c r="Y47" s="461">
        <v>892568677</v>
      </c>
      <c r="Z47" s="468">
        <v>1950894</v>
      </c>
      <c r="AA47" s="467">
        <v>-123074</v>
      </c>
      <c r="AB47" s="461">
        <v>1827820</v>
      </c>
      <c r="AC47" s="467">
        <v>53203396</v>
      </c>
      <c r="AD47" s="461">
        <v>0</v>
      </c>
      <c r="AE47" s="461">
        <v>931023743</v>
      </c>
      <c r="AF47" s="461"/>
      <c r="AG47" s="461">
        <v>0</v>
      </c>
      <c r="AH47" s="451">
        <v>6224000</v>
      </c>
      <c r="AI47" s="451">
        <v>3183000</v>
      </c>
      <c r="AJ47" s="461">
        <v>0</v>
      </c>
      <c r="AK47" s="461"/>
      <c r="AL47" s="471">
        <v>450332638</v>
      </c>
      <c r="AM47" s="471">
        <v>4448112</v>
      </c>
      <c r="AN47" s="461">
        <v>454780750</v>
      </c>
      <c r="AO47" s="471">
        <v>250395094</v>
      </c>
      <c r="AP47" s="471">
        <v>-18741350</v>
      </c>
      <c r="AQ47" s="461">
        <v>231653744</v>
      </c>
      <c r="AR47" s="471">
        <v>168600917</v>
      </c>
      <c r="AS47" s="471">
        <v>-2282912</v>
      </c>
      <c r="AT47" s="461">
        <v>166318005</v>
      </c>
      <c r="AU47" s="462">
        <v>1543813</v>
      </c>
      <c r="AV47" s="462">
        <v>27669133</v>
      </c>
      <c r="AW47" s="462">
        <v>3358707</v>
      </c>
      <c r="AX47" s="461">
        <v>31027840</v>
      </c>
      <c r="AY47" s="472">
        <v>885324152</v>
      </c>
      <c r="AZ47" s="462">
        <v>75375</v>
      </c>
      <c r="BA47" s="472">
        <v>885399527</v>
      </c>
      <c r="BB47" s="461">
        <v>0</v>
      </c>
      <c r="BC47" s="461">
        <v>870872462</v>
      </c>
      <c r="BD47" s="461">
        <v>870947837</v>
      </c>
      <c r="BE47" s="467">
        <v>940430743</v>
      </c>
      <c r="BF47" s="461"/>
      <c r="BG47" s="471">
        <v>931023743</v>
      </c>
      <c r="BH47" s="444">
        <v>0</v>
      </c>
      <c r="BI47" s="444"/>
      <c r="BJ47" s="444"/>
      <c r="BK47" s="444"/>
      <c r="BL47" s="444"/>
      <c r="BM47" s="444"/>
      <c r="BN47" s="460"/>
      <c r="BO47" s="444"/>
      <c r="BP47" s="444"/>
      <c r="BQ47" s="444"/>
      <c r="BR47" s="444"/>
      <c r="BS47" s="444"/>
      <c r="BT47" s="444"/>
      <c r="BU47" s="444"/>
      <c r="BV47" s="444"/>
      <c r="BW47" s="444"/>
      <c r="BX47" s="444"/>
      <c r="BY47" s="444"/>
      <c r="BZ47" s="444"/>
      <c r="CA47" s="444"/>
      <c r="CB47" s="444"/>
      <c r="CC47" s="444"/>
      <c r="CD47" s="444"/>
      <c r="CE47" s="444"/>
      <c r="CF47" s="444"/>
      <c r="CG47" s="444"/>
      <c r="CH47" s="444"/>
      <c r="CI47" s="444"/>
      <c r="CJ47" s="444"/>
      <c r="CK47" s="444"/>
      <c r="CL47" s="444"/>
      <c r="CM47" s="444"/>
      <c r="CN47" s="444"/>
      <c r="CO47" s="444"/>
      <c r="CP47" s="444"/>
      <c r="CQ47" s="444"/>
      <c r="CR47" s="444"/>
      <c r="CS47" s="444"/>
      <c r="CT47" s="444"/>
      <c r="CU47" s="444"/>
    </row>
    <row r="48" spans="1:99">
      <c r="A48" s="444">
        <f t="shared" si="3"/>
        <v>2001</v>
      </c>
      <c r="B48" s="444">
        <v>2</v>
      </c>
      <c r="C48" s="461">
        <v>375666426</v>
      </c>
      <c r="D48" s="461">
        <v>-48778972</v>
      </c>
      <c r="E48" s="461">
        <v>326887454</v>
      </c>
      <c r="F48" s="461">
        <v>233976717</v>
      </c>
      <c r="G48" s="461">
        <v>-16633623</v>
      </c>
      <c r="H48" s="461">
        <v>217343094</v>
      </c>
      <c r="I48" s="461">
        <v>153622038</v>
      </c>
      <c r="J48" s="461">
        <v>-1397685</v>
      </c>
      <c r="K48" s="461">
        <v>152224353</v>
      </c>
      <c r="L48" s="461">
        <v>1545059</v>
      </c>
      <c r="M48" s="461">
        <v>23840660</v>
      </c>
      <c r="N48" s="461">
        <v>2961647</v>
      </c>
      <c r="O48" s="461">
        <v>26802307</v>
      </c>
      <c r="P48" s="461">
        <v>724802267</v>
      </c>
      <c r="Q48" s="461">
        <v>69886</v>
      </c>
      <c r="R48" s="461">
        <v>724872153</v>
      </c>
      <c r="S48" s="461"/>
      <c r="T48" s="461">
        <v>764810240</v>
      </c>
      <c r="U48" s="461">
        <v>764880126</v>
      </c>
      <c r="V48" s="461">
        <v>698069846</v>
      </c>
      <c r="W48" s="461">
        <v>697999960</v>
      </c>
      <c r="X48" s="461">
        <v>791612547</v>
      </c>
      <c r="Y48" s="461">
        <v>791682433</v>
      </c>
      <c r="Z48" s="468">
        <v>1909719</v>
      </c>
      <c r="AA48" s="467">
        <v>-96791</v>
      </c>
      <c r="AB48" s="461">
        <v>1812928</v>
      </c>
      <c r="AC48" s="467">
        <v>35616834</v>
      </c>
      <c r="AD48" s="461">
        <v>0</v>
      </c>
      <c r="AE48" s="461">
        <v>762301915</v>
      </c>
      <c r="AF48" s="461"/>
      <c r="AG48" s="461">
        <v>0</v>
      </c>
      <c r="AH48" s="451">
        <v>4472000</v>
      </c>
      <c r="AI48" s="451">
        <v>1815000</v>
      </c>
      <c r="AJ48" s="461">
        <v>0</v>
      </c>
      <c r="AK48" s="461"/>
      <c r="AL48" s="471">
        <v>380138426</v>
      </c>
      <c r="AM48" s="471">
        <v>-48778972</v>
      </c>
      <c r="AN48" s="461">
        <v>331359454</v>
      </c>
      <c r="AO48" s="471">
        <v>235791717</v>
      </c>
      <c r="AP48" s="471">
        <v>-16633623</v>
      </c>
      <c r="AQ48" s="461">
        <v>219158094</v>
      </c>
      <c r="AR48" s="471">
        <v>153622038</v>
      </c>
      <c r="AS48" s="471">
        <v>-1397685</v>
      </c>
      <c r="AT48" s="461">
        <v>152224353</v>
      </c>
      <c r="AU48" s="462">
        <v>1545059</v>
      </c>
      <c r="AV48" s="462">
        <v>23840660</v>
      </c>
      <c r="AW48" s="462">
        <v>2961647</v>
      </c>
      <c r="AX48" s="461">
        <v>26802307</v>
      </c>
      <c r="AY48" s="472">
        <v>731089267</v>
      </c>
      <c r="AZ48" s="462">
        <v>69886</v>
      </c>
      <c r="BA48" s="472">
        <v>731159153</v>
      </c>
      <c r="BB48" s="461">
        <v>0</v>
      </c>
      <c r="BC48" s="461">
        <v>771097240</v>
      </c>
      <c r="BD48" s="461">
        <v>771167126</v>
      </c>
      <c r="BE48" s="467">
        <v>768588915</v>
      </c>
      <c r="BF48" s="461"/>
      <c r="BG48" s="471">
        <v>762301915</v>
      </c>
      <c r="BH48" s="444">
        <v>0</v>
      </c>
      <c r="BI48" s="444"/>
      <c r="BJ48" s="444"/>
      <c r="BK48" s="444"/>
      <c r="BL48" s="444"/>
      <c r="BM48" s="444"/>
      <c r="BN48" s="460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4"/>
      <c r="BZ48" s="444"/>
      <c r="CA48" s="444"/>
      <c r="CB48" s="444"/>
      <c r="CC48" s="444"/>
      <c r="CD48" s="444"/>
      <c r="CE48" s="444"/>
      <c r="CF48" s="444"/>
      <c r="CG48" s="444"/>
      <c r="CH48" s="444"/>
      <c r="CI48" s="444"/>
      <c r="CJ48" s="444"/>
      <c r="CK48" s="444"/>
      <c r="CL48" s="444"/>
      <c r="CM48" s="444"/>
      <c r="CN48" s="444"/>
      <c r="CO48" s="444"/>
      <c r="CP48" s="444"/>
      <c r="CQ48" s="444"/>
      <c r="CR48" s="444"/>
      <c r="CS48" s="444"/>
      <c r="CT48" s="444"/>
      <c r="CU48" s="444"/>
    </row>
    <row r="49" spans="1:99">
      <c r="A49" s="444">
        <f t="shared" si="3"/>
        <v>2001</v>
      </c>
      <c r="B49" s="444">
        <v>3</v>
      </c>
      <c r="C49" s="461">
        <v>337115470</v>
      </c>
      <c r="D49" s="461">
        <v>-245805</v>
      </c>
      <c r="E49" s="461">
        <v>336869665</v>
      </c>
      <c r="F49" s="461">
        <v>230008423</v>
      </c>
      <c r="G49" s="461">
        <v>9297333</v>
      </c>
      <c r="H49" s="461">
        <v>239305756</v>
      </c>
      <c r="I49" s="461">
        <v>163910442</v>
      </c>
      <c r="J49" s="461">
        <v>1241771</v>
      </c>
      <c r="K49" s="461">
        <v>165152213</v>
      </c>
      <c r="L49" s="461">
        <v>1546626</v>
      </c>
      <c r="M49" s="461">
        <v>24463778</v>
      </c>
      <c r="N49" s="461">
        <v>3172183</v>
      </c>
      <c r="O49" s="461">
        <v>27635961</v>
      </c>
      <c r="P49" s="461">
        <v>770510221</v>
      </c>
      <c r="Q49" s="461">
        <v>71900</v>
      </c>
      <c r="R49" s="461">
        <v>770582121</v>
      </c>
      <c r="S49" s="461"/>
      <c r="T49" s="461">
        <v>732580961</v>
      </c>
      <c r="U49" s="461">
        <v>732652861</v>
      </c>
      <c r="V49" s="461">
        <v>742946160</v>
      </c>
      <c r="W49" s="461">
        <v>742874260</v>
      </c>
      <c r="X49" s="461">
        <v>760216922</v>
      </c>
      <c r="Y49" s="461">
        <v>760288822</v>
      </c>
      <c r="Z49" s="468">
        <v>1975832</v>
      </c>
      <c r="AA49" s="467">
        <v>132994</v>
      </c>
      <c r="AB49" s="461">
        <v>2108826</v>
      </c>
      <c r="AC49" s="467">
        <v>39731911</v>
      </c>
      <c r="AD49" s="461">
        <v>0</v>
      </c>
      <c r="AE49" s="461">
        <v>812422858</v>
      </c>
      <c r="AF49" s="461"/>
      <c r="AG49" s="461">
        <v>0</v>
      </c>
      <c r="AH49" s="451">
        <v>3107000</v>
      </c>
      <c r="AI49" s="451">
        <v>1353000</v>
      </c>
      <c r="AJ49" s="461">
        <v>0</v>
      </c>
      <c r="AK49" s="461"/>
      <c r="AL49" s="471">
        <v>340222470</v>
      </c>
      <c r="AM49" s="471">
        <v>-245805</v>
      </c>
      <c r="AN49" s="461">
        <v>339976665</v>
      </c>
      <c r="AO49" s="471">
        <v>231361423</v>
      </c>
      <c r="AP49" s="471">
        <v>9297333</v>
      </c>
      <c r="AQ49" s="461">
        <v>240658756</v>
      </c>
      <c r="AR49" s="471">
        <v>163910442</v>
      </c>
      <c r="AS49" s="471">
        <v>1241771</v>
      </c>
      <c r="AT49" s="461">
        <v>165152213</v>
      </c>
      <c r="AU49" s="462">
        <v>1546626</v>
      </c>
      <c r="AV49" s="462">
        <v>24463778</v>
      </c>
      <c r="AW49" s="462">
        <v>3172183</v>
      </c>
      <c r="AX49" s="461">
        <v>27635961</v>
      </c>
      <c r="AY49" s="472">
        <v>774970221</v>
      </c>
      <c r="AZ49" s="462">
        <v>71900</v>
      </c>
      <c r="BA49" s="472">
        <v>775042121</v>
      </c>
      <c r="BB49" s="461">
        <v>0</v>
      </c>
      <c r="BC49" s="461">
        <v>737040961</v>
      </c>
      <c r="BD49" s="461">
        <v>737112861</v>
      </c>
      <c r="BE49" s="467">
        <v>816882858</v>
      </c>
      <c r="BF49" s="461"/>
      <c r="BG49" s="471">
        <v>812422858</v>
      </c>
      <c r="BH49" s="444">
        <v>0</v>
      </c>
      <c r="BI49" s="444"/>
      <c r="BJ49" s="444"/>
      <c r="BK49" s="444"/>
      <c r="BL49" s="444"/>
      <c r="BM49" s="444"/>
      <c r="BN49" s="460"/>
      <c r="BO49" s="444"/>
      <c r="BP49" s="444"/>
      <c r="BQ49" s="444"/>
      <c r="BR49" s="444"/>
      <c r="BS49" s="444"/>
      <c r="BT49" s="444"/>
      <c r="BU49" s="444"/>
      <c r="BV49" s="444"/>
      <c r="BW49" s="444"/>
      <c r="BX49" s="444"/>
      <c r="BY49" s="444"/>
      <c r="BZ49" s="444"/>
      <c r="CA49" s="444"/>
      <c r="CB49" s="444"/>
      <c r="CC49" s="444"/>
      <c r="CD49" s="444"/>
      <c r="CE49" s="444"/>
      <c r="CF49" s="444"/>
      <c r="CG49" s="444"/>
      <c r="CH49" s="444"/>
      <c r="CI49" s="444"/>
      <c r="CJ49" s="444"/>
      <c r="CK49" s="444"/>
      <c r="CL49" s="444"/>
      <c r="CM49" s="444"/>
      <c r="CN49" s="444"/>
      <c r="CO49" s="444"/>
      <c r="CP49" s="444"/>
      <c r="CQ49" s="444"/>
      <c r="CR49" s="444"/>
      <c r="CS49" s="444"/>
      <c r="CT49" s="444"/>
      <c r="CU49" s="444"/>
    </row>
    <row r="50" spans="1:99">
      <c r="A50" s="444">
        <f t="shared" si="3"/>
        <v>2001</v>
      </c>
      <c r="B50" s="444">
        <v>4</v>
      </c>
      <c r="C50" s="461">
        <v>291385668</v>
      </c>
      <c r="D50" s="461">
        <v>-13557492</v>
      </c>
      <c r="E50" s="461">
        <v>277828176</v>
      </c>
      <c r="F50" s="461">
        <v>250101422</v>
      </c>
      <c r="G50" s="461">
        <v>18099302</v>
      </c>
      <c r="H50" s="461">
        <v>268200724</v>
      </c>
      <c r="I50" s="461">
        <v>180304986</v>
      </c>
      <c r="J50" s="461">
        <v>2260740</v>
      </c>
      <c r="K50" s="461">
        <v>182565726</v>
      </c>
      <c r="L50" s="461">
        <v>1547859</v>
      </c>
      <c r="M50" s="461">
        <v>24461062</v>
      </c>
      <c r="N50" s="461">
        <v>3104048</v>
      </c>
      <c r="O50" s="461">
        <v>27565110</v>
      </c>
      <c r="P50" s="461">
        <v>757707595</v>
      </c>
      <c r="Q50" s="461">
        <v>72405</v>
      </c>
      <c r="R50" s="461">
        <v>757780000</v>
      </c>
      <c r="S50" s="461"/>
      <c r="T50" s="461">
        <v>723339935</v>
      </c>
      <c r="U50" s="461">
        <v>723412340</v>
      </c>
      <c r="V50" s="461">
        <v>730214890</v>
      </c>
      <c r="W50" s="461">
        <v>730142485</v>
      </c>
      <c r="X50" s="461">
        <v>750905045</v>
      </c>
      <c r="Y50" s="461">
        <v>750977450</v>
      </c>
      <c r="Z50" s="468">
        <v>1889811</v>
      </c>
      <c r="AA50" s="467">
        <v>22012</v>
      </c>
      <c r="AB50" s="461">
        <v>1911823</v>
      </c>
      <c r="AC50" s="467">
        <v>39206962</v>
      </c>
      <c r="AD50" s="461">
        <v>0</v>
      </c>
      <c r="AE50" s="461">
        <v>798898785</v>
      </c>
      <c r="AF50" s="461"/>
      <c r="AG50" s="461">
        <v>0</v>
      </c>
      <c r="AH50" s="451">
        <v>1295000</v>
      </c>
      <c r="AI50" s="451">
        <v>1012000</v>
      </c>
      <c r="AJ50" s="461">
        <v>0</v>
      </c>
      <c r="AK50" s="461"/>
      <c r="AL50" s="471">
        <v>292680668</v>
      </c>
      <c r="AM50" s="471">
        <v>-13557492</v>
      </c>
      <c r="AN50" s="461">
        <v>279123176</v>
      </c>
      <c r="AO50" s="471">
        <v>251113422</v>
      </c>
      <c r="AP50" s="471">
        <v>18099302</v>
      </c>
      <c r="AQ50" s="461">
        <v>269212724</v>
      </c>
      <c r="AR50" s="471">
        <v>180304986</v>
      </c>
      <c r="AS50" s="471">
        <v>2260740</v>
      </c>
      <c r="AT50" s="461">
        <v>182565726</v>
      </c>
      <c r="AU50" s="462">
        <v>1547859</v>
      </c>
      <c r="AV50" s="462">
        <v>24461062</v>
      </c>
      <c r="AW50" s="462">
        <v>3104048</v>
      </c>
      <c r="AX50" s="461">
        <v>27565110</v>
      </c>
      <c r="AY50" s="472">
        <v>760014595</v>
      </c>
      <c r="AZ50" s="462">
        <v>72405</v>
      </c>
      <c r="BA50" s="472">
        <v>760087000</v>
      </c>
      <c r="BB50" s="461">
        <v>0</v>
      </c>
      <c r="BC50" s="461">
        <v>725646935</v>
      </c>
      <c r="BD50" s="461">
        <v>725719340</v>
      </c>
      <c r="BE50" s="467">
        <v>801205785</v>
      </c>
      <c r="BF50" s="461"/>
      <c r="BG50" s="471">
        <v>798898785</v>
      </c>
      <c r="BH50" s="444">
        <v>0</v>
      </c>
      <c r="BI50" s="444"/>
      <c r="BJ50" s="444"/>
      <c r="BK50" s="444"/>
      <c r="BL50" s="444"/>
      <c r="BM50" s="444"/>
      <c r="BN50" s="460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</row>
    <row r="51" spans="1:99">
      <c r="A51" s="444">
        <f t="shared" si="3"/>
        <v>2001</v>
      </c>
      <c r="B51" s="444">
        <v>5</v>
      </c>
      <c r="C51" s="461">
        <v>294034987</v>
      </c>
      <c r="D51" s="461">
        <v>64243332</v>
      </c>
      <c r="E51" s="461">
        <v>358278319</v>
      </c>
      <c r="F51" s="461">
        <v>262039342</v>
      </c>
      <c r="G51" s="461">
        <v>58429024</v>
      </c>
      <c r="H51" s="461">
        <v>320468366</v>
      </c>
      <c r="I51" s="461">
        <v>182236591</v>
      </c>
      <c r="J51" s="461">
        <v>5829035</v>
      </c>
      <c r="K51" s="461">
        <v>188065626</v>
      </c>
      <c r="L51" s="461">
        <v>1549104</v>
      </c>
      <c r="M51" s="461">
        <v>27782737</v>
      </c>
      <c r="N51" s="461">
        <v>3551931</v>
      </c>
      <c r="O51" s="461">
        <v>31334668</v>
      </c>
      <c r="P51" s="461">
        <v>899696083</v>
      </c>
      <c r="Q51" s="461">
        <v>71816</v>
      </c>
      <c r="R51" s="461">
        <v>899767899</v>
      </c>
      <c r="S51" s="461"/>
      <c r="T51" s="461">
        <v>739860024</v>
      </c>
      <c r="U51" s="461">
        <v>739931840</v>
      </c>
      <c r="V51" s="461">
        <v>868433231</v>
      </c>
      <c r="W51" s="461">
        <v>868361415</v>
      </c>
      <c r="X51" s="461">
        <v>771194692</v>
      </c>
      <c r="Y51" s="461">
        <v>771266508</v>
      </c>
      <c r="Z51" s="468">
        <v>1902934</v>
      </c>
      <c r="AA51" s="467">
        <v>416645</v>
      </c>
      <c r="AB51" s="461">
        <v>2319579</v>
      </c>
      <c r="AC51" s="467">
        <v>55311837</v>
      </c>
      <c r="AD51" s="461">
        <v>0</v>
      </c>
      <c r="AE51" s="461">
        <v>957399315</v>
      </c>
      <c r="AF51" s="461"/>
      <c r="AG51" s="461">
        <v>0</v>
      </c>
      <c r="AH51" s="451">
        <v>1973000</v>
      </c>
      <c r="AI51" s="451">
        <v>1687000</v>
      </c>
      <c r="AJ51" s="461">
        <v>0</v>
      </c>
      <c r="AK51" s="461"/>
      <c r="AL51" s="471">
        <v>296007987</v>
      </c>
      <c r="AM51" s="471">
        <v>64243332</v>
      </c>
      <c r="AN51" s="461">
        <v>360251319</v>
      </c>
      <c r="AO51" s="471">
        <v>263726342</v>
      </c>
      <c r="AP51" s="471">
        <v>58429024</v>
      </c>
      <c r="AQ51" s="461">
        <v>322155366</v>
      </c>
      <c r="AR51" s="471">
        <v>182236591</v>
      </c>
      <c r="AS51" s="471">
        <v>5829035</v>
      </c>
      <c r="AT51" s="461">
        <v>188065626</v>
      </c>
      <c r="AU51" s="462">
        <v>1549104</v>
      </c>
      <c r="AV51" s="462">
        <v>27782737</v>
      </c>
      <c r="AW51" s="462">
        <v>3551931</v>
      </c>
      <c r="AX51" s="461">
        <v>31334668</v>
      </c>
      <c r="AY51" s="472">
        <v>903356083</v>
      </c>
      <c r="AZ51" s="462">
        <v>71816</v>
      </c>
      <c r="BA51" s="472">
        <v>903427899</v>
      </c>
      <c r="BB51" s="461">
        <v>0</v>
      </c>
      <c r="BC51" s="461">
        <v>743520024</v>
      </c>
      <c r="BD51" s="461">
        <v>743591840</v>
      </c>
      <c r="BE51" s="467">
        <v>961059315</v>
      </c>
      <c r="BF51" s="461"/>
      <c r="BG51" s="471">
        <v>957399315</v>
      </c>
      <c r="BH51" s="444">
        <v>0</v>
      </c>
      <c r="BI51" s="444"/>
      <c r="BJ51" s="444"/>
      <c r="BK51" s="444"/>
      <c r="BL51" s="444"/>
      <c r="BM51" s="444"/>
      <c r="BN51" s="460"/>
      <c r="BO51" s="444"/>
      <c r="BP51" s="444"/>
      <c r="BQ51" s="444"/>
      <c r="BR51" s="444"/>
      <c r="BS51" s="444"/>
      <c r="BT51" s="444"/>
      <c r="BU51" s="444"/>
      <c r="BV51" s="444"/>
      <c r="BW51" s="444"/>
      <c r="BX51" s="444"/>
      <c r="BY51" s="444"/>
      <c r="BZ51" s="444"/>
      <c r="CA51" s="444"/>
      <c r="CB51" s="444"/>
      <c r="CC51" s="444"/>
      <c r="CD51" s="444"/>
      <c r="CE51" s="444"/>
      <c r="CF51" s="444"/>
      <c r="CG51" s="444"/>
      <c r="CH51" s="444"/>
      <c r="CI51" s="444"/>
      <c r="CJ51" s="444"/>
      <c r="CK51" s="444"/>
      <c r="CL51" s="444"/>
      <c r="CM51" s="444"/>
      <c r="CN51" s="444"/>
      <c r="CO51" s="444"/>
      <c r="CP51" s="444"/>
      <c r="CQ51" s="444"/>
      <c r="CR51" s="444"/>
      <c r="CS51" s="444"/>
      <c r="CT51" s="444"/>
      <c r="CU51" s="444"/>
    </row>
    <row r="52" spans="1:99">
      <c r="A52" s="444">
        <f t="shared" si="3"/>
        <v>2001</v>
      </c>
      <c r="B52" s="444">
        <v>6</v>
      </c>
      <c r="C52" s="461">
        <v>439506379</v>
      </c>
      <c r="D52" s="461">
        <v>66186372</v>
      </c>
      <c r="E52" s="461">
        <v>505692751</v>
      </c>
      <c r="F52" s="461">
        <v>317582306</v>
      </c>
      <c r="G52" s="461">
        <v>11373612</v>
      </c>
      <c r="H52" s="461">
        <v>328955918</v>
      </c>
      <c r="I52" s="461">
        <v>173987820</v>
      </c>
      <c r="J52" s="461">
        <v>563820</v>
      </c>
      <c r="K52" s="461">
        <v>174551640</v>
      </c>
      <c r="L52" s="461">
        <v>1551103</v>
      </c>
      <c r="M52" s="461">
        <v>29578849</v>
      </c>
      <c r="N52" s="461">
        <v>3924136</v>
      </c>
      <c r="O52" s="461">
        <v>33502985</v>
      </c>
      <c r="P52" s="461">
        <v>1044254397</v>
      </c>
      <c r="Q52" s="461">
        <v>82916</v>
      </c>
      <c r="R52" s="461">
        <v>1044337313</v>
      </c>
      <c r="S52" s="461"/>
      <c r="T52" s="461">
        <v>932627608</v>
      </c>
      <c r="U52" s="461">
        <v>932710524</v>
      </c>
      <c r="V52" s="461">
        <v>1010834328</v>
      </c>
      <c r="W52" s="461">
        <v>1010751412</v>
      </c>
      <c r="X52" s="461">
        <v>966130593</v>
      </c>
      <c r="Y52" s="461">
        <v>966213509</v>
      </c>
      <c r="Z52" s="468">
        <v>1866764</v>
      </c>
      <c r="AA52" s="467">
        <v>-209052</v>
      </c>
      <c r="AB52" s="461">
        <v>1657712</v>
      </c>
      <c r="AC52" s="467">
        <v>75917030</v>
      </c>
      <c r="AD52" s="461">
        <v>0</v>
      </c>
      <c r="AE52" s="461">
        <v>1121912055</v>
      </c>
      <c r="AF52" s="461"/>
      <c r="AG52" s="461">
        <v>0</v>
      </c>
      <c r="AH52" s="451">
        <v>3323000</v>
      </c>
      <c r="AI52" s="451">
        <v>2271000</v>
      </c>
      <c r="AJ52" s="461">
        <v>0</v>
      </c>
      <c r="AK52" s="461"/>
      <c r="AL52" s="471">
        <v>442829379</v>
      </c>
      <c r="AM52" s="471">
        <v>66186372</v>
      </c>
      <c r="AN52" s="461">
        <v>509015751</v>
      </c>
      <c r="AO52" s="471">
        <v>319853306</v>
      </c>
      <c r="AP52" s="471">
        <v>11373612</v>
      </c>
      <c r="AQ52" s="461">
        <v>331226918</v>
      </c>
      <c r="AR52" s="471">
        <v>173987820</v>
      </c>
      <c r="AS52" s="471">
        <v>563820</v>
      </c>
      <c r="AT52" s="461">
        <v>174551640</v>
      </c>
      <c r="AU52" s="462">
        <v>1551103</v>
      </c>
      <c r="AV52" s="462">
        <v>29578849</v>
      </c>
      <c r="AW52" s="462">
        <v>3924136</v>
      </c>
      <c r="AX52" s="461">
        <v>33502985</v>
      </c>
      <c r="AY52" s="472">
        <v>1049848397</v>
      </c>
      <c r="AZ52" s="462">
        <v>82916</v>
      </c>
      <c r="BA52" s="472">
        <v>1049931313</v>
      </c>
      <c r="BB52" s="461">
        <v>0</v>
      </c>
      <c r="BC52" s="461">
        <v>938221608</v>
      </c>
      <c r="BD52" s="461">
        <v>938304524</v>
      </c>
      <c r="BE52" s="467">
        <v>1127506055</v>
      </c>
      <c r="BF52" s="461"/>
      <c r="BG52" s="471">
        <v>1121912055</v>
      </c>
      <c r="BH52" s="444">
        <v>0</v>
      </c>
      <c r="BI52" s="444"/>
      <c r="BJ52" s="444"/>
      <c r="BK52" s="444"/>
      <c r="BL52" s="444"/>
      <c r="BM52" s="444"/>
      <c r="BN52" s="460"/>
      <c r="BO52" s="444"/>
      <c r="BP52" s="444"/>
      <c r="BQ52" s="444"/>
      <c r="BR52" s="444"/>
      <c r="BS52" s="444"/>
      <c r="BT52" s="444"/>
      <c r="BU52" s="444"/>
      <c r="BV52" s="444"/>
      <c r="BW52" s="444"/>
      <c r="BX52" s="444"/>
      <c r="BY52" s="444"/>
      <c r="BZ52" s="444"/>
      <c r="CA52" s="444"/>
      <c r="CB52" s="444"/>
      <c r="CC52" s="444"/>
      <c r="CD52" s="444"/>
      <c r="CE52" s="444"/>
      <c r="CF52" s="444"/>
      <c r="CG52" s="444"/>
      <c r="CH52" s="444"/>
      <c r="CI52" s="444"/>
      <c r="CJ52" s="444"/>
      <c r="CK52" s="444"/>
      <c r="CL52" s="444"/>
      <c r="CM52" s="444"/>
      <c r="CN52" s="444"/>
      <c r="CO52" s="444"/>
      <c r="CP52" s="444"/>
      <c r="CQ52" s="444"/>
      <c r="CR52" s="444"/>
      <c r="CS52" s="444"/>
      <c r="CT52" s="444"/>
      <c r="CU52" s="444"/>
    </row>
    <row r="53" spans="1:99">
      <c r="A53" s="444">
        <f t="shared" si="3"/>
        <v>2001</v>
      </c>
      <c r="B53" s="444">
        <v>7</v>
      </c>
      <c r="C53" s="461">
        <v>500979222</v>
      </c>
      <c r="D53" s="461">
        <v>27130707</v>
      </c>
      <c r="E53" s="461">
        <v>528109929</v>
      </c>
      <c r="F53" s="461">
        <v>331270741</v>
      </c>
      <c r="G53" s="461">
        <v>935952</v>
      </c>
      <c r="H53" s="461">
        <v>332206693</v>
      </c>
      <c r="I53" s="461">
        <v>188186947</v>
      </c>
      <c r="J53" s="461">
        <v>-1005911</v>
      </c>
      <c r="K53" s="461">
        <v>187181036</v>
      </c>
      <c r="L53" s="461">
        <v>1552428</v>
      </c>
      <c r="M53" s="461">
        <v>32910320</v>
      </c>
      <c r="N53" s="461">
        <v>4300619</v>
      </c>
      <c r="O53" s="461">
        <v>37210939</v>
      </c>
      <c r="P53" s="461">
        <v>1086261025</v>
      </c>
      <c r="Q53" s="461">
        <v>83386</v>
      </c>
      <c r="R53" s="461">
        <v>1086344411</v>
      </c>
      <c r="S53" s="461"/>
      <c r="T53" s="461">
        <v>1021989338</v>
      </c>
      <c r="U53" s="461">
        <v>1022072724</v>
      </c>
      <c r="V53" s="461">
        <v>1049133472</v>
      </c>
      <c r="W53" s="461">
        <v>1049050086</v>
      </c>
      <c r="X53" s="461">
        <v>1059200277</v>
      </c>
      <c r="Y53" s="461">
        <v>1059283663</v>
      </c>
      <c r="Z53" s="468">
        <v>1885987</v>
      </c>
      <c r="AA53" s="467">
        <v>-36728</v>
      </c>
      <c r="AB53" s="461">
        <v>1849259</v>
      </c>
      <c r="AC53" s="467">
        <v>82985607</v>
      </c>
      <c r="AD53" s="461">
        <v>0</v>
      </c>
      <c r="AE53" s="461">
        <v>1171179277</v>
      </c>
      <c r="AF53" s="461"/>
      <c r="AG53" s="461">
        <v>0</v>
      </c>
      <c r="AH53" s="451">
        <v>4166000</v>
      </c>
      <c r="AI53" s="451">
        <v>2629000</v>
      </c>
      <c r="AJ53" s="461">
        <v>0</v>
      </c>
      <c r="AK53" s="461"/>
      <c r="AL53" s="471">
        <v>505145222</v>
      </c>
      <c r="AM53" s="471">
        <v>27130707</v>
      </c>
      <c r="AN53" s="461">
        <v>532275929</v>
      </c>
      <c r="AO53" s="471">
        <v>333899741</v>
      </c>
      <c r="AP53" s="471">
        <v>935952</v>
      </c>
      <c r="AQ53" s="461">
        <v>334835693</v>
      </c>
      <c r="AR53" s="471">
        <v>188186947</v>
      </c>
      <c r="AS53" s="471">
        <v>-1005911</v>
      </c>
      <c r="AT53" s="461">
        <v>187181036</v>
      </c>
      <c r="AU53" s="462">
        <v>1552428</v>
      </c>
      <c r="AV53" s="462">
        <v>32910320</v>
      </c>
      <c r="AW53" s="462">
        <v>4300619</v>
      </c>
      <c r="AX53" s="461">
        <v>37210939</v>
      </c>
      <c r="AY53" s="472">
        <v>1093056025</v>
      </c>
      <c r="AZ53" s="462">
        <v>83386</v>
      </c>
      <c r="BA53" s="472">
        <v>1093139411</v>
      </c>
      <c r="BB53" s="461">
        <v>0</v>
      </c>
      <c r="BC53" s="461">
        <v>1028784338</v>
      </c>
      <c r="BD53" s="461">
        <v>1028867724</v>
      </c>
      <c r="BE53" s="467">
        <v>1177974277</v>
      </c>
      <c r="BF53" s="461"/>
      <c r="BG53" s="471">
        <v>1171179277</v>
      </c>
      <c r="BH53" s="444">
        <v>0</v>
      </c>
      <c r="BI53" s="444"/>
      <c r="BJ53" s="444"/>
      <c r="BK53" s="444"/>
      <c r="BL53" s="444"/>
      <c r="BM53" s="444"/>
      <c r="BN53" s="461"/>
      <c r="BO53" s="444"/>
      <c r="BP53" s="444"/>
      <c r="BQ53" s="444"/>
      <c r="BR53" s="446"/>
      <c r="BS53" s="444"/>
      <c r="BT53" s="444"/>
      <c r="BU53" s="444"/>
      <c r="BV53" s="444"/>
      <c r="BW53" s="444"/>
      <c r="BX53" s="444"/>
      <c r="BY53" s="444"/>
      <c r="BZ53" s="444"/>
      <c r="CA53" s="444"/>
      <c r="CB53" s="444"/>
      <c r="CC53" s="444"/>
      <c r="CD53" s="444"/>
      <c r="CE53" s="444"/>
      <c r="CF53" s="444"/>
      <c r="CG53" s="444"/>
      <c r="CH53" s="444"/>
      <c r="CI53" s="444"/>
      <c r="CJ53" s="444"/>
      <c r="CK53" s="444"/>
      <c r="CL53" s="444"/>
      <c r="CM53" s="444"/>
      <c r="CN53" s="444"/>
      <c r="CO53" s="444"/>
      <c r="CP53" s="444"/>
      <c r="CQ53" s="444"/>
      <c r="CR53" s="444"/>
      <c r="CS53" s="444"/>
      <c r="CT53" s="444"/>
      <c r="CU53" s="444"/>
    </row>
    <row r="54" spans="1:99">
      <c r="A54" s="444">
        <f t="shared" si="3"/>
        <v>2001</v>
      </c>
      <c r="B54" s="444">
        <v>8</v>
      </c>
      <c r="C54" s="461">
        <v>524864234</v>
      </c>
      <c r="D54" s="461">
        <v>13433763</v>
      </c>
      <c r="E54" s="461">
        <v>538297997</v>
      </c>
      <c r="F54" s="461">
        <v>333828411</v>
      </c>
      <c r="G54" s="461">
        <v>-44006</v>
      </c>
      <c r="H54" s="461">
        <v>333784405</v>
      </c>
      <c r="I54" s="461">
        <v>183369547</v>
      </c>
      <c r="J54" s="461">
        <v>-300407</v>
      </c>
      <c r="K54" s="461">
        <v>183069140</v>
      </c>
      <c r="L54" s="461">
        <v>1553512</v>
      </c>
      <c r="M54" s="461">
        <v>31975904</v>
      </c>
      <c r="N54" s="461">
        <v>4336430</v>
      </c>
      <c r="O54" s="461">
        <v>36312334</v>
      </c>
      <c r="P54" s="461">
        <v>1093017388</v>
      </c>
      <c r="Q54" s="461">
        <v>86316</v>
      </c>
      <c r="R54" s="461">
        <v>1093103704</v>
      </c>
      <c r="S54" s="461"/>
      <c r="T54" s="461">
        <v>1043615704</v>
      </c>
      <c r="U54" s="461">
        <v>1043702020</v>
      </c>
      <c r="V54" s="461">
        <v>1056791370</v>
      </c>
      <c r="W54" s="461">
        <v>1056705054</v>
      </c>
      <c r="X54" s="461">
        <v>1079928038</v>
      </c>
      <c r="Y54" s="461">
        <v>1080014354</v>
      </c>
      <c r="Z54" s="468">
        <v>1845967</v>
      </c>
      <c r="AA54" s="467">
        <v>-29216</v>
      </c>
      <c r="AB54" s="461">
        <v>1816751</v>
      </c>
      <c r="AC54" s="467">
        <v>84313073</v>
      </c>
      <c r="AD54" s="461">
        <v>0</v>
      </c>
      <c r="AE54" s="461">
        <v>1179233528</v>
      </c>
      <c r="AF54" s="461"/>
      <c r="AG54" s="461">
        <v>0</v>
      </c>
      <c r="AH54" s="451">
        <v>3855000</v>
      </c>
      <c r="AI54" s="451">
        <v>2514000</v>
      </c>
      <c r="AJ54" s="461">
        <v>0</v>
      </c>
      <c r="AK54" s="461"/>
      <c r="AL54" s="471">
        <v>528719234</v>
      </c>
      <c r="AM54" s="471">
        <v>13433763</v>
      </c>
      <c r="AN54" s="461">
        <v>542152997</v>
      </c>
      <c r="AO54" s="471">
        <v>336342411</v>
      </c>
      <c r="AP54" s="471">
        <v>-44006</v>
      </c>
      <c r="AQ54" s="461">
        <v>336298405</v>
      </c>
      <c r="AR54" s="471">
        <v>183369547</v>
      </c>
      <c r="AS54" s="471">
        <v>-300407</v>
      </c>
      <c r="AT54" s="461">
        <v>183069140</v>
      </c>
      <c r="AU54" s="462">
        <v>1553512</v>
      </c>
      <c r="AV54" s="462">
        <v>31975904</v>
      </c>
      <c r="AW54" s="462">
        <v>4336430</v>
      </c>
      <c r="AX54" s="461">
        <v>36312334</v>
      </c>
      <c r="AY54" s="472">
        <v>1099386388</v>
      </c>
      <c r="AZ54" s="462">
        <v>86316</v>
      </c>
      <c r="BA54" s="472">
        <v>1099472704</v>
      </c>
      <c r="BB54" s="461">
        <v>0</v>
      </c>
      <c r="BC54" s="461">
        <v>1049984704</v>
      </c>
      <c r="BD54" s="461">
        <v>1050071020</v>
      </c>
      <c r="BE54" s="467">
        <v>1185602528</v>
      </c>
      <c r="BF54" s="461"/>
      <c r="BG54" s="471">
        <v>1179233528</v>
      </c>
      <c r="BH54" s="444">
        <v>0</v>
      </c>
      <c r="BI54" s="444"/>
      <c r="BJ54" s="444"/>
      <c r="BK54" s="444"/>
      <c r="BL54" s="444"/>
      <c r="BM54" s="444"/>
      <c r="BN54" s="461"/>
      <c r="BO54" s="444"/>
      <c r="BP54" s="444"/>
      <c r="BQ54" s="444"/>
      <c r="BR54" s="444"/>
      <c r="BS54" s="444"/>
      <c r="BT54" s="444"/>
      <c r="BU54" s="444"/>
      <c r="BV54" s="444"/>
      <c r="BW54" s="444"/>
      <c r="BX54" s="444"/>
      <c r="BY54" s="444"/>
      <c r="BZ54" s="444"/>
      <c r="CA54" s="444"/>
      <c r="CB54" s="444"/>
      <c r="CC54" s="444"/>
      <c r="CD54" s="444"/>
      <c r="CE54" s="444"/>
      <c r="CF54" s="444"/>
      <c r="CG54" s="444"/>
      <c r="CH54" s="444"/>
      <c r="CI54" s="444"/>
      <c r="CJ54" s="444"/>
      <c r="CK54" s="444"/>
      <c r="CL54" s="444"/>
      <c r="CM54" s="444"/>
      <c r="CN54" s="444"/>
      <c r="CO54" s="444"/>
      <c r="CP54" s="444"/>
      <c r="CQ54" s="444"/>
      <c r="CR54" s="444"/>
      <c r="CS54" s="444"/>
      <c r="CT54" s="444"/>
      <c r="CU54" s="444"/>
    </row>
    <row r="55" spans="1:99">
      <c r="A55" s="444">
        <f t="shared" si="3"/>
        <v>2001</v>
      </c>
      <c r="B55" s="444">
        <v>9</v>
      </c>
      <c r="C55" s="461">
        <v>498275723</v>
      </c>
      <c r="D55" s="461">
        <v>-69794959</v>
      </c>
      <c r="E55" s="461">
        <v>428480764</v>
      </c>
      <c r="F55" s="461">
        <v>343040356</v>
      </c>
      <c r="G55" s="461">
        <v>-28061156</v>
      </c>
      <c r="H55" s="461">
        <v>314979200</v>
      </c>
      <c r="I55" s="461">
        <v>180220009</v>
      </c>
      <c r="J55" s="461">
        <v>-3587609</v>
      </c>
      <c r="K55" s="461">
        <v>176632400</v>
      </c>
      <c r="L55" s="461">
        <v>1555188</v>
      </c>
      <c r="M55" s="461">
        <v>28493012</v>
      </c>
      <c r="N55" s="461">
        <v>3865334</v>
      </c>
      <c r="O55" s="461">
        <v>32358346</v>
      </c>
      <c r="P55" s="461">
        <v>954005898</v>
      </c>
      <c r="Q55" s="461">
        <v>84215</v>
      </c>
      <c r="R55" s="461">
        <v>954090113</v>
      </c>
      <c r="S55" s="461"/>
      <c r="T55" s="461">
        <v>1023091276</v>
      </c>
      <c r="U55" s="461">
        <v>1023175491</v>
      </c>
      <c r="V55" s="461">
        <v>921731767</v>
      </c>
      <c r="W55" s="461">
        <v>921647552</v>
      </c>
      <c r="X55" s="461">
        <v>1055449622</v>
      </c>
      <c r="Y55" s="461">
        <v>1055533837</v>
      </c>
      <c r="Z55" s="468">
        <v>1837502</v>
      </c>
      <c r="AA55" s="467">
        <v>-202323</v>
      </c>
      <c r="AB55" s="461">
        <v>1635179</v>
      </c>
      <c r="AC55" s="467">
        <v>63079672</v>
      </c>
      <c r="AD55" s="461">
        <v>0</v>
      </c>
      <c r="AE55" s="461">
        <v>1018804964</v>
      </c>
      <c r="AF55" s="461"/>
      <c r="AG55" s="461">
        <v>0</v>
      </c>
      <c r="AH55" s="451">
        <v>2636000</v>
      </c>
      <c r="AI55" s="451">
        <v>1969000</v>
      </c>
      <c r="AJ55" s="461">
        <v>0</v>
      </c>
      <c r="AK55" s="461"/>
      <c r="AL55" s="471">
        <v>500911723</v>
      </c>
      <c r="AM55" s="471">
        <v>-69794959</v>
      </c>
      <c r="AN55" s="461">
        <v>431116764</v>
      </c>
      <c r="AO55" s="471">
        <v>345009356</v>
      </c>
      <c r="AP55" s="471">
        <v>-28061156</v>
      </c>
      <c r="AQ55" s="461">
        <v>316948200</v>
      </c>
      <c r="AR55" s="471">
        <v>180220009</v>
      </c>
      <c r="AS55" s="471">
        <v>-3587609</v>
      </c>
      <c r="AT55" s="461">
        <v>176632400</v>
      </c>
      <c r="AU55" s="462">
        <v>1555188</v>
      </c>
      <c r="AV55" s="462">
        <v>28493012</v>
      </c>
      <c r="AW55" s="462">
        <v>3865334</v>
      </c>
      <c r="AX55" s="461">
        <v>32358346</v>
      </c>
      <c r="AY55" s="472">
        <v>958610898</v>
      </c>
      <c r="AZ55" s="462">
        <v>84215</v>
      </c>
      <c r="BA55" s="472">
        <v>958695113</v>
      </c>
      <c r="BB55" s="461">
        <v>0</v>
      </c>
      <c r="BC55" s="461">
        <v>1027696276</v>
      </c>
      <c r="BD55" s="461">
        <v>1027780491</v>
      </c>
      <c r="BE55" s="467">
        <v>1023409964</v>
      </c>
      <c r="BF55" s="461"/>
      <c r="BG55" s="471">
        <v>1018804964</v>
      </c>
      <c r="BH55" s="444">
        <v>0</v>
      </c>
      <c r="BI55" s="444"/>
      <c r="BJ55" s="444"/>
      <c r="BK55" s="444"/>
      <c r="BL55" s="444"/>
      <c r="BM55" s="444"/>
      <c r="BN55" s="461"/>
      <c r="BO55" s="444"/>
      <c r="BP55" s="444"/>
      <c r="BQ55" s="444"/>
      <c r="BR55" s="444"/>
      <c r="BS55" s="444"/>
      <c r="BT55" s="444"/>
      <c r="BU55" s="444"/>
      <c r="BV55" s="444"/>
      <c r="BW55" s="444"/>
      <c r="BX55" s="444"/>
      <c r="BY55" s="444"/>
      <c r="BZ55" s="444"/>
      <c r="CA55" s="444"/>
      <c r="CB55" s="444"/>
      <c r="CC55" s="444"/>
      <c r="CD55" s="444"/>
      <c r="CE55" s="444"/>
      <c r="CF55" s="444"/>
      <c r="CG55" s="444"/>
      <c r="CH55" s="444"/>
      <c r="CI55" s="444"/>
      <c r="CJ55" s="444"/>
      <c r="CK55" s="444"/>
      <c r="CL55" s="444"/>
      <c r="CM55" s="444"/>
      <c r="CN55" s="444"/>
      <c r="CO55" s="444"/>
      <c r="CP55" s="444"/>
      <c r="CQ55" s="444"/>
      <c r="CR55" s="444"/>
      <c r="CS55" s="444"/>
      <c r="CT55" s="444"/>
      <c r="CU55" s="444"/>
    </row>
    <row r="56" spans="1:99">
      <c r="A56" s="444">
        <f t="shared" si="3"/>
        <v>2001</v>
      </c>
      <c r="B56" s="444">
        <v>10</v>
      </c>
      <c r="C56" s="461">
        <v>365019985</v>
      </c>
      <c r="D56" s="461">
        <v>-60994734</v>
      </c>
      <c r="E56" s="461">
        <v>304025251</v>
      </c>
      <c r="F56" s="461">
        <v>287273597</v>
      </c>
      <c r="G56" s="461">
        <v>-22866269</v>
      </c>
      <c r="H56" s="461">
        <v>264407328</v>
      </c>
      <c r="I56" s="461">
        <v>175501681</v>
      </c>
      <c r="J56" s="461">
        <v>-1323171</v>
      </c>
      <c r="K56" s="461">
        <v>174178510</v>
      </c>
      <c r="L56" s="461">
        <v>1556421</v>
      </c>
      <c r="M56" s="461">
        <v>25810763</v>
      </c>
      <c r="N56" s="461">
        <v>3337652</v>
      </c>
      <c r="O56" s="461">
        <v>29148415</v>
      </c>
      <c r="P56" s="461">
        <v>773315925</v>
      </c>
      <c r="Q56" s="461">
        <v>78567</v>
      </c>
      <c r="R56" s="461">
        <v>773394492</v>
      </c>
      <c r="S56" s="461"/>
      <c r="T56" s="461">
        <v>829351684</v>
      </c>
      <c r="U56" s="461">
        <v>829430251</v>
      </c>
      <c r="V56" s="461">
        <v>744246077</v>
      </c>
      <c r="W56" s="461">
        <v>744167510</v>
      </c>
      <c r="X56" s="461">
        <v>858500099</v>
      </c>
      <c r="Y56" s="461">
        <v>858578666</v>
      </c>
      <c r="Z56" s="468">
        <v>1717474</v>
      </c>
      <c r="AA56" s="467">
        <v>-26614</v>
      </c>
      <c r="AB56" s="461">
        <v>1690860</v>
      </c>
      <c r="AC56" s="467">
        <v>40018380</v>
      </c>
      <c r="AD56" s="461">
        <v>0</v>
      </c>
      <c r="AE56" s="461">
        <v>815103732</v>
      </c>
      <c r="AF56" s="461"/>
      <c r="AG56" s="461">
        <v>0</v>
      </c>
      <c r="AH56" s="451">
        <v>1684000</v>
      </c>
      <c r="AI56" s="451">
        <v>1113000</v>
      </c>
      <c r="AJ56" s="461">
        <v>0</v>
      </c>
      <c r="AK56" s="461"/>
      <c r="AL56" s="471">
        <v>366703985</v>
      </c>
      <c r="AM56" s="471">
        <v>-60994734</v>
      </c>
      <c r="AN56" s="461">
        <v>305709251</v>
      </c>
      <c r="AO56" s="471">
        <v>288386597</v>
      </c>
      <c r="AP56" s="471">
        <v>-22866269</v>
      </c>
      <c r="AQ56" s="461">
        <v>265520328</v>
      </c>
      <c r="AR56" s="471">
        <v>175501681</v>
      </c>
      <c r="AS56" s="471">
        <v>-1323171</v>
      </c>
      <c r="AT56" s="461">
        <v>174178510</v>
      </c>
      <c r="AU56" s="462">
        <v>1556421</v>
      </c>
      <c r="AV56" s="462">
        <v>25810763</v>
      </c>
      <c r="AW56" s="462">
        <v>3337652</v>
      </c>
      <c r="AX56" s="461">
        <v>29148415</v>
      </c>
      <c r="AY56" s="472">
        <v>776112925</v>
      </c>
      <c r="AZ56" s="462">
        <v>78567</v>
      </c>
      <c r="BA56" s="472">
        <v>776191492</v>
      </c>
      <c r="BB56" s="461">
        <v>0</v>
      </c>
      <c r="BC56" s="461">
        <v>832148684</v>
      </c>
      <c r="BD56" s="461">
        <v>832227251</v>
      </c>
      <c r="BE56" s="467">
        <v>817900732</v>
      </c>
      <c r="BF56" s="461"/>
      <c r="BG56" s="471">
        <v>815103732</v>
      </c>
      <c r="BH56" s="444">
        <v>0</v>
      </c>
      <c r="BI56" s="444"/>
      <c r="BJ56" s="444"/>
      <c r="BK56" s="444"/>
      <c r="BL56" s="444"/>
      <c r="BM56" s="444"/>
      <c r="BN56" s="461"/>
      <c r="BO56" s="444"/>
      <c r="BP56" s="444"/>
      <c r="BQ56" s="444"/>
      <c r="BR56" s="444"/>
      <c r="BS56" s="444"/>
      <c r="BT56" s="444"/>
      <c r="BU56" s="444"/>
      <c r="BV56" s="444"/>
      <c r="BW56" s="444"/>
      <c r="BX56" s="444"/>
      <c r="BY56" s="444"/>
      <c r="BZ56" s="444"/>
      <c r="CA56" s="444"/>
      <c r="CB56" s="444"/>
      <c r="CC56" s="444"/>
      <c r="CD56" s="444"/>
      <c r="CE56" s="444"/>
      <c r="CF56" s="444"/>
      <c r="CG56" s="444"/>
      <c r="CH56" s="444"/>
      <c r="CI56" s="444"/>
      <c r="CJ56" s="444"/>
      <c r="CK56" s="444"/>
      <c r="CL56" s="444"/>
      <c r="CM56" s="444"/>
      <c r="CN56" s="444"/>
      <c r="CO56" s="444"/>
      <c r="CP56" s="444"/>
      <c r="CQ56" s="444"/>
      <c r="CR56" s="444"/>
      <c r="CS56" s="444"/>
      <c r="CT56" s="444"/>
      <c r="CU56" s="444"/>
    </row>
    <row r="57" spans="1:99">
      <c r="A57" s="444">
        <f t="shared" si="3"/>
        <v>2001</v>
      </c>
      <c r="B57" s="444">
        <v>11</v>
      </c>
      <c r="C57" s="461">
        <v>298568271</v>
      </c>
      <c r="D57" s="461">
        <v>-4463298</v>
      </c>
      <c r="E57" s="461">
        <v>294104973</v>
      </c>
      <c r="F57" s="461">
        <v>244620057</v>
      </c>
      <c r="G57" s="461">
        <v>1294468</v>
      </c>
      <c r="H57" s="461">
        <v>245914525</v>
      </c>
      <c r="I57" s="461">
        <v>161110137</v>
      </c>
      <c r="J57" s="461">
        <v>1934880</v>
      </c>
      <c r="K57" s="461">
        <v>163045017</v>
      </c>
      <c r="L57" s="461">
        <v>1557719</v>
      </c>
      <c r="M57" s="461">
        <v>24112397</v>
      </c>
      <c r="N57" s="461">
        <v>3098679</v>
      </c>
      <c r="O57" s="461">
        <v>27211076</v>
      </c>
      <c r="P57" s="461">
        <v>731833310</v>
      </c>
      <c r="Q57" s="461">
        <v>67041</v>
      </c>
      <c r="R57" s="461">
        <v>731900351</v>
      </c>
      <c r="S57" s="461"/>
      <c r="T57" s="461">
        <v>705856184</v>
      </c>
      <c r="U57" s="461">
        <v>705923225</v>
      </c>
      <c r="V57" s="461">
        <v>704689275</v>
      </c>
      <c r="W57" s="461">
        <v>704622234</v>
      </c>
      <c r="X57" s="461">
        <v>733067260</v>
      </c>
      <c r="Y57" s="461">
        <v>733134301</v>
      </c>
      <c r="Z57" s="468">
        <v>1731409</v>
      </c>
      <c r="AA57" s="467">
        <v>183847</v>
      </c>
      <c r="AB57" s="461">
        <v>1915256</v>
      </c>
      <c r="AC57" s="467">
        <v>36311566</v>
      </c>
      <c r="AD57" s="461">
        <v>0</v>
      </c>
      <c r="AE57" s="461">
        <v>770127173</v>
      </c>
      <c r="AF57" s="461"/>
      <c r="AG57" s="461">
        <v>0</v>
      </c>
      <c r="AH57" s="451">
        <v>2995000</v>
      </c>
      <c r="AI57" s="451">
        <v>1341000</v>
      </c>
      <c r="AJ57" s="461">
        <v>0</v>
      </c>
      <c r="AK57" s="461"/>
      <c r="AL57" s="471">
        <v>301563271</v>
      </c>
      <c r="AM57" s="471">
        <v>-4463298</v>
      </c>
      <c r="AN57" s="461">
        <v>297099973</v>
      </c>
      <c r="AO57" s="471">
        <v>245961057</v>
      </c>
      <c r="AP57" s="471">
        <v>1294468</v>
      </c>
      <c r="AQ57" s="461">
        <v>247255525</v>
      </c>
      <c r="AR57" s="471">
        <v>161110137</v>
      </c>
      <c r="AS57" s="471">
        <v>1934880</v>
      </c>
      <c r="AT57" s="461">
        <v>163045017</v>
      </c>
      <c r="AU57" s="462">
        <v>1557719</v>
      </c>
      <c r="AV57" s="462">
        <v>24112397</v>
      </c>
      <c r="AW57" s="462">
        <v>3098679</v>
      </c>
      <c r="AX57" s="461">
        <v>27211076</v>
      </c>
      <c r="AY57" s="472">
        <v>736169310</v>
      </c>
      <c r="AZ57" s="462">
        <v>67041</v>
      </c>
      <c r="BA57" s="472">
        <v>736236351</v>
      </c>
      <c r="BB57" s="461">
        <v>0</v>
      </c>
      <c r="BC57" s="461">
        <v>710192184</v>
      </c>
      <c r="BD57" s="461">
        <v>710259225</v>
      </c>
      <c r="BE57" s="467">
        <v>774463173</v>
      </c>
      <c r="BF57" s="461"/>
      <c r="BG57" s="471">
        <v>770127173</v>
      </c>
      <c r="BH57" s="444">
        <v>0</v>
      </c>
      <c r="BI57" s="444"/>
      <c r="BJ57" s="444"/>
      <c r="BK57" s="444"/>
      <c r="BL57" s="444"/>
      <c r="BM57" s="444"/>
      <c r="BN57" s="461"/>
      <c r="BO57" s="444"/>
      <c r="BP57" s="444"/>
      <c r="BQ57" s="444"/>
      <c r="BR57" s="444"/>
      <c r="BS57" s="444"/>
      <c r="BT57" s="444"/>
      <c r="BU57" s="444"/>
      <c r="BV57" s="444"/>
      <c r="BW57" s="444"/>
      <c r="BX57" s="444"/>
      <c r="BY57" s="444"/>
      <c r="BZ57" s="444"/>
      <c r="CA57" s="444"/>
      <c r="CB57" s="444"/>
      <c r="CC57" s="444"/>
      <c r="CD57" s="444"/>
      <c r="CE57" s="444"/>
      <c r="CF57" s="444"/>
      <c r="CG57" s="444"/>
      <c r="CH57" s="444"/>
      <c r="CI57" s="444"/>
      <c r="CJ57" s="444"/>
      <c r="CK57" s="444"/>
      <c r="CL57" s="444"/>
      <c r="CM57" s="444"/>
      <c r="CN57" s="444"/>
      <c r="CO57" s="444"/>
      <c r="CP57" s="444"/>
      <c r="CQ57" s="444"/>
      <c r="CR57" s="444"/>
      <c r="CS57" s="444"/>
      <c r="CT57" s="444"/>
      <c r="CU57" s="444"/>
    </row>
    <row r="58" spans="1:99">
      <c r="A58" s="444">
        <f t="shared" si="3"/>
        <v>2001</v>
      </c>
      <c r="B58" s="444">
        <v>12</v>
      </c>
      <c r="C58" s="461">
        <v>375611913</v>
      </c>
      <c r="D58" s="461">
        <v>49124402</v>
      </c>
      <c r="E58" s="461">
        <v>424736315</v>
      </c>
      <c r="F58" s="461">
        <v>248700701</v>
      </c>
      <c r="G58" s="461">
        <v>3585454</v>
      </c>
      <c r="H58" s="461">
        <v>252286155</v>
      </c>
      <c r="I58" s="461">
        <v>162676200</v>
      </c>
      <c r="J58" s="461">
        <v>91137</v>
      </c>
      <c r="K58" s="461">
        <v>162767337</v>
      </c>
      <c r="L58" s="461">
        <v>1558982</v>
      </c>
      <c r="M58" s="461">
        <v>25337484</v>
      </c>
      <c r="N58" s="461">
        <v>3416096</v>
      </c>
      <c r="O58" s="461">
        <v>28753580</v>
      </c>
      <c r="P58" s="461">
        <v>870102369</v>
      </c>
      <c r="Q58" s="461">
        <v>73620</v>
      </c>
      <c r="R58" s="461">
        <v>870175989</v>
      </c>
      <c r="S58" s="461"/>
      <c r="T58" s="461">
        <v>788547796</v>
      </c>
      <c r="U58" s="461">
        <v>788621416</v>
      </c>
      <c r="V58" s="461">
        <v>841422409</v>
      </c>
      <c r="W58" s="461">
        <v>841348789</v>
      </c>
      <c r="X58" s="461">
        <v>817301376</v>
      </c>
      <c r="Y58" s="461">
        <v>817374996</v>
      </c>
      <c r="Z58" s="468">
        <v>1901261</v>
      </c>
      <c r="AA58" s="467">
        <v>104314</v>
      </c>
      <c r="AB58" s="461">
        <v>2005575</v>
      </c>
      <c r="AC58" s="467">
        <v>52340607</v>
      </c>
      <c r="AD58" s="461">
        <v>0</v>
      </c>
      <c r="AE58" s="461">
        <v>924522171</v>
      </c>
      <c r="AF58" s="461"/>
      <c r="AG58" s="461">
        <v>0</v>
      </c>
      <c r="AH58" s="451">
        <v>5360000</v>
      </c>
      <c r="AI58" s="451">
        <v>2163000</v>
      </c>
      <c r="AJ58" s="461">
        <v>0</v>
      </c>
      <c r="AK58" s="461"/>
      <c r="AL58" s="471">
        <v>380971913</v>
      </c>
      <c r="AM58" s="471">
        <v>49124402</v>
      </c>
      <c r="AN58" s="461">
        <v>430096315</v>
      </c>
      <c r="AO58" s="471">
        <v>250863701</v>
      </c>
      <c r="AP58" s="471">
        <v>3585454</v>
      </c>
      <c r="AQ58" s="461">
        <v>254449155</v>
      </c>
      <c r="AR58" s="471">
        <v>162676200</v>
      </c>
      <c r="AS58" s="471">
        <v>91137</v>
      </c>
      <c r="AT58" s="461">
        <v>162767337</v>
      </c>
      <c r="AU58" s="462">
        <v>1558982</v>
      </c>
      <c r="AV58" s="462">
        <v>25337484</v>
      </c>
      <c r="AW58" s="462">
        <v>3416096</v>
      </c>
      <c r="AX58" s="461">
        <v>28753580</v>
      </c>
      <c r="AY58" s="472">
        <v>877625369</v>
      </c>
      <c r="AZ58" s="462">
        <v>73620</v>
      </c>
      <c r="BA58" s="472">
        <v>877698989</v>
      </c>
      <c r="BB58" s="461">
        <v>0</v>
      </c>
      <c r="BC58" s="461">
        <v>796070796</v>
      </c>
      <c r="BD58" s="461">
        <v>796144416</v>
      </c>
      <c r="BE58" s="467">
        <v>932045171</v>
      </c>
      <c r="BF58" s="461"/>
      <c r="BG58" s="471">
        <v>924522171</v>
      </c>
      <c r="BH58" s="444">
        <v>0</v>
      </c>
      <c r="BI58" s="444"/>
      <c r="BJ58" s="444"/>
      <c r="BK58" s="444"/>
      <c r="BL58" s="444"/>
      <c r="BM58" s="444"/>
      <c r="BN58" s="461"/>
      <c r="BO58" s="444"/>
      <c r="BP58" s="444"/>
      <c r="BQ58" s="444"/>
      <c r="BR58" s="444"/>
      <c r="BS58" s="444"/>
      <c r="BT58" s="444"/>
      <c r="BU58" s="444"/>
      <c r="BV58" s="444"/>
      <c r="BW58" s="444"/>
      <c r="BX58" s="444"/>
      <c r="BY58" s="444"/>
      <c r="BZ58" s="444"/>
      <c r="CA58" s="444"/>
      <c r="CB58" s="444"/>
      <c r="CC58" s="444"/>
      <c r="CD58" s="444"/>
      <c r="CE58" s="444"/>
      <c r="CF58" s="444"/>
      <c r="CG58" s="444"/>
      <c r="CH58" s="444"/>
      <c r="CI58" s="444"/>
      <c r="CJ58" s="444"/>
      <c r="CK58" s="444"/>
      <c r="CL58" s="444"/>
      <c r="CM58" s="444"/>
      <c r="CN58" s="444"/>
      <c r="CO58" s="444"/>
      <c r="CP58" s="444"/>
      <c r="CQ58" s="444"/>
      <c r="CR58" s="444"/>
      <c r="CS58" s="444"/>
      <c r="CT58" s="444"/>
      <c r="CU58" s="444"/>
    </row>
    <row r="59" spans="1:99">
      <c r="A59" s="444"/>
      <c r="B59" s="450" t="s">
        <v>112</v>
      </c>
      <c r="C59" s="461">
        <v>4745136916</v>
      </c>
      <c r="D59" s="461">
        <v>26731428</v>
      </c>
      <c r="E59" s="461">
        <v>4771868344</v>
      </c>
      <c r="F59" s="461">
        <v>3329654167</v>
      </c>
      <c r="G59" s="461">
        <v>16668741</v>
      </c>
      <c r="H59" s="461">
        <v>3346322908</v>
      </c>
      <c r="I59" s="461">
        <v>2073727315</v>
      </c>
      <c r="J59" s="461">
        <v>2023688</v>
      </c>
      <c r="K59" s="461">
        <v>2075751003</v>
      </c>
      <c r="L59" s="461">
        <v>18617814</v>
      </c>
      <c r="M59" s="461">
        <v>326436099</v>
      </c>
      <c r="N59" s="461">
        <v>42427462</v>
      </c>
      <c r="O59" s="461">
        <v>368863561</v>
      </c>
      <c r="P59" s="461">
        <v>10581423630</v>
      </c>
      <c r="Q59" s="461">
        <v>917443</v>
      </c>
      <c r="R59" s="461">
        <v>10582341073</v>
      </c>
      <c r="S59" s="461"/>
      <c r="T59" s="461">
        <v>10167136212</v>
      </c>
      <c r="U59" s="461">
        <v>10168053655</v>
      </c>
      <c r="V59" s="461">
        <v>10213477512</v>
      </c>
      <c r="W59" s="461">
        <v>10212560069</v>
      </c>
      <c r="X59" s="461">
        <v>10535999773</v>
      </c>
      <c r="Y59" s="461">
        <v>10536917216</v>
      </c>
      <c r="Z59" s="461">
        <v>22415554</v>
      </c>
      <c r="AA59" s="461">
        <v>136014</v>
      </c>
      <c r="AB59" s="461">
        <v>22551568</v>
      </c>
      <c r="AC59" s="461">
        <v>658036875</v>
      </c>
      <c r="AD59" s="461">
        <v>0</v>
      </c>
      <c r="AE59" s="461">
        <v>11262929516</v>
      </c>
      <c r="AF59" s="461"/>
      <c r="AG59" s="461">
        <v>0</v>
      </c>
      <c r="AH59" s="461">
        <v>41090000</v>
      </c>
      <c r="AI59" s="461">
        <v>23050000</v>
      </c>
      <c r="AJ59" s="461">
        <v>0</v>
      </c>
      <c r="AK59" s="461"/>
      <c r="AL59" s="461">
        <v>4786226916</v>
      </c>
      <c r="AM59" s="461">
        <v>26731428</v>
      </c>
      <c r="AN59" s="461">
        <v>4812958344</v>
      </c>
      <c r="AO59" s="461">
        <v>3352704167</v>
      </c>
      <c r="AP59" s="461">
        <v>16668741</v>
      </c>
      <c r="AQ59" s="461">
        <v>3369372908</v>
      </c>
      <c r="AR59" s="461">
        <v>2073727315</v>
      </c>
      <c r="AS59" s="461">
        <v>2023688</v>
      </c>
      <c r="AT59" s="461">
        <v>2075751003</v>
      </c>
      <c r="AU59" s="461">
        <v>18617814</v>
      </c>
      <c r="AV59" s="461">
        <v>326436099</v>
      </c>
      <c r="AW59" s="461">
        <v>42427462</v>
      </c>
      <c r="AX59" s="461">
        <v>368863561</v>
      </c>
      <c r="AY59" s="461">
        <v>10645563630</v>
      </c>
      <c r="AZ59" s="461">
        <v>917443</v>
      </c>
      <c r="BA59" s="461">
        <v>10646481073</v>
      </c>
      <c r="BB59" s="461">
        <v>0</v>
      </c>
      <c r="BC59" s="461">
        <v>10231276212</v>
      </c>
      <c r="BD59" s="461">
        <v>10232193655</v>
      </c>
      <c r="BE59" s="461">
        <v>11327069516</v>
      </c>
      <c r="BF59" s="460"/>
      <c r="BG59" s="461">
        <v>11262929516</v>
      </c>
      <c r="BH59" s="444">
        <v>0</v>
      </c>
      <c r="BI59" s="444"/>
      <c r="BJ59" s="444"/>
      <c r="BK59" s="444"/>
      <c r="BL59" s="444"/>
      <c r="BM59" s="444"/>
      <c r="BN59" s="461"/>
      <c r="BO59" s="444"/>
      <c r="BP59" s="444"/>
      <c r="BQ59" s="444"/>
      <c r="BR59" s="446"/>
      <c r="BS59" s="444"/>
      <c r="BT59" s="444"/>
      <c r="BU59" s="444"/>
      <c r="BV59" s="444"/>
      <c r="BW59" s="444"/>
      <c r="BX59" s="444"/>
      <c r="BY59" s="444"/>
      <c r="BZ59" s="444"/>
      <c r="CA59" s="444"/>
      <c r="CB59" s="444"/>
      <c r="CC59" s="444"/>
      <c r="CD59" s="444"/>
      <c r="CE59" s="444"/>
      <c r="CF59" s="444"/>
      <c r="CG59" s="444"/>
      <c r="CH59" s="444"/>
      <c r="CI59" s="444"/>
      <c r="CJ59" s="444"/>
      <c r="CK59" s="444"/>
      <c r="CL59" s="444"/>
      <c r="CM59" s="444"/>
      <c r="CN59" s="444"/>
      <c r="CO59" s="444"/>
      <c r="CP59" s="444"/>
      <c r="CQ59" s="444"/>
      <c r="CR59" s="444"/>
      <c r="CS59" s="444"/>
      <c r="CT59" s="444"/>
      <c r="CU59" s="444"/>
    </row>
    <row r="60" spans="1:99">
      <c r="A60" s="444">
        <f t="shared" ref="A60:A71" si="4">A47+1</f>
        <v>2002</v>
      </c>
      <c r="B60" s="444">
        <v>1</v>
      </c>
      <c r="C60" s="461">
        <v>452020218</v>
      </c>
      <c r="D60" s="461">
        <v>6125252</v>
      </c>
      <c r="E60" s="461">
        <v>458145470</v>
      </c>
      <c r="F60" s="461">
        <v>252296871</v>
      </c>
      <c r="G60" s="461">
        <v>-20511952</v>
      </c>
      <c r="H60" s="461">
        <v>231784919</v>
      </c>
      <c r="I60" s="461">
        <v>170311354</v>
      </c>
      <c r="J60" s="461">
        <v>-2498869</v>
      </c>
      <c r="K60" s="461">
        <v>167812485</v>
      </c>
      <c r="L60" s="461">
        <v>1560426</v>
      </c>
      <c r="M60" s="461">
        <v>28319250</v>
      </c>
      <c r="N60" s="461">
        <v>3485410</v>
      </c>
      <c r="O60" s="461">
        <v>31804660</v>
      </c>
      <c r="P60" s="461">
        <v>891107960</v>
      </c>
      <c r="Q60" s="461">
        <v>75911</v>
      </c>
      <c r="R60" s="461">
        <v>891183871</v>
      </c>
      <c r="S60" s="461"/>
      <c r="T60" s="461">
        <v>876188869</v>
      </c>
      <c r="U60" s="461">
        <v>876264780</v>
      </c>
      <c r="V60" s="461">
        <v>859379211</v>
      </c>
      <c r="W60" s="461">
        <v>859303300</v>
      </c>
      <c r="X60" s="461">
        <v>907993529</v>
      </c>
      <c r="Y60" s="461">
        <v>908069440</v>
      </c>
      <c r="Z60" s="468">
        <v>1950894</v>
      </c>
      <c r="AA60" s="467">
        <v>-133614</v>
      </c>
      <c r="AB60" s="461">
        <v>1817280</v>
      </c>
      <c r="AC60" s="467">
        <v>54232879</v>
      </c>
      <c r="AD60" s="461">
        <v>0</v>
      </c>
      <c r="AE60" s="461">
        <v>947234030</v>
      </c>
      <c r="AF60" s="461"/>
      <c r="AG60" s="461">
        <v>0</v>
      </c>
      <c r="AH60" s="451">
        <v>7960000</v>
      </c>
      <c r="AI60" s="451">
        <v>3434000</v>
      </c>
      <c r="AJ60" s="461">
        <v>0</v>
      </c>
      <c r="AK60" s="461"/>
      <c r="AL60" s="472">
        <v>459980218</v>
      </c>
      <c r="AM60" s="472">
        <v>6125252</v>
      </c>
      <c r="AN60" s="461">
        <v>466105470</v>
      </c>
      <c r="AO60" s="472">
        <v>255730871</v>
      </c>
      <c r="AP60" s="472">
        <v>-20511952</v>
      </c>
      <c r="AQ60" s="461">
        <v>235218919</v>
      </c>
      <c r="AR60" s="472">
        <v>170311353.59647059</v>
      </c>
      <c r="AS60" s="472">
        <v>-2498869</v>
      </c>
      <c r="AT60" s="461">
        <v>167812485</v>
      </c>
      <c r="AU60" s="462">
        <v>1560426</v>
      </c>
      <c r="AV60" s="462">
        <v>28319250</v>
      </c>
      <c r="AW60" s="462">
        <v>3485410</v>
      </c>
      <c r="AX60" s="461">
        <v>31804660</v>
      </c>
      <c r="AY60" s="472">
        <v>902501960</v>
      </c>
      <c r="AZ60" s="462">
        <v>75911</v>
      </c>
      <c r="BA60" s="472">
        <v>902577871</v>
      </c>
      <c r="BB60" s="461">
        <v>0</v>
      </c>
      <c r="BC60" s="461">
        <v>887582869</v>
      </c>
      <c r="BD60" s="461">
        <v>887658780</v>
      </c>
      <c r="BE60" s="467">
        <v>958628030</v>
      </c>
      <c r="BF60" s="461"/>
      <c r="BG60" s="471">
        <v>947234030</v>
      </c>
      <c r="BH60" s="444">
        <v>0</v>
      </c>
      <c r="BI60" s="444"/>
      <c r="BJ60" s="444"/>
      <c r="BK60" s="444"/>
      <c r="BL60" s="444"/>
      <c r="BM60" s="444"/>
      <c r="BN60" s="460"/>
      <c r="BO60" s="444"/>
      <c r="BP60" s="444"/>
      <c r="BQ60" s="444"/>
      <c r="BR60" s="444"/>
      <c r="BS60" s="444"/>
      <c r="BT60" s="444"/>
      <c r="BU60" s="444"/>
      <c r="BV60" s="444"/>
      <c r="BW60" s="444"/>
      <c r="BX60" s="444"/>
      <c r="BY60" s="444"/>
      <c r="BZ60" s="444"/>
      <c r="CA60" s="444"/>
      <c r="CB60" s="444"/>
      <c r="CC60" s="444"/>
      <c r="CD60" s="444"/>
      <c r="CE60" s="444"/>
      <c r="CF60" s="444"/>
      <c r="CG60" s="444"/>
      <c r="CH60" s="444"/>
      <c r="CI60" s="444"/>
      <c r="CJ60" s="444"/>
      <c r="CK60" s="444"/>
      <c r="CL60" s="444"/>
      <c r="CM60" s="444"/>
      <c r="CN60" s="444"/>
      <c r="CO60" s="444"/>
      <c r="CP60" s="444"/>
      <c r="CQ60" s="444"/>
      <c r="CR60" s="444"/>
      <c r="CS60" s="444"/>
      <c r="CT60" s="444"/>
      <c r="CU60" s="444"/>
    </row>
    <row r="61" spans="1:99">
      <c r="A61" s="444">
        <f t="shared" si="4"/>
        <v>2002</v>
      </c>
      <c r="B61" s="444">
        <v>2</v>
      </c>
      <c r="C61" s="461">
        <v>382571341</v>
      </c>
      <c r="D61" s="461">
        <v>-50559849</v>
      </c>
      <c r="E61" s="461">
        <v>332011492</v>
      </c>
      <c r="F61" s="461">
        <v>237119470</v>
      </c>
      <c r="G61" s="461">
        <v>-16151451</v>
      </c>
      <c r="H61" s="461">
        <v>220968019</v>
      </c>
      <c r="I61" s="461">
        <v>155225832</v>
      </c>
      <c r="J61" s="461">
        <v>-1240950</v>
      </c>
      <c r="K61" s="461">
        <v>153984882</v>
      </c>
      <c r="L61" s="461">
        <v>1561672</v>
      </c>
      <c r="M61" s="461">
        <v>24430931</v>
      </c>
      <c r="N61" s="461">
        <v>3076245</v>
      </c>
      <c r="O61" s="461">
        <v>27507176</v>
      </c>
      <c r="P61" s="461">
        <v>736033241</v>
      </c>
      <c r="Q61" s="461">
        <v>70383</v>
      </c>
      <c r="R61" s="461">
        <v>736103624</v>
      </c>
      <c r="S61" s="461"/>
      <c r="T61" s="461">
        <v>776478315</v>
      </c>
      <c r="U61" s="461">
        <v>776548698</v>
      </c>
      <c r="V61" s="461">
        <v>708596448</v>
      </c>
      <c r="W61" s="461">
        <v>708526065</v>
      </c>
      <c r="X61" s="461">
        <v>803985491</v>
      </c>
      <c r="Y61" s="461">
        <v>804055874</v>
      </c>
      <c r="Z61" s="468">
        <v>1909719</v>
      </c>
      <c r="AA61" s="467">
        <v>-85876</v>
      </c>
      <c r="AB61" s="461">
        <v>1823843</v>
      </c>
      <c r="AC61" s="467">
        <v>36230671</v>
      </c>
      <c r="AD61" s="461">
        <v>0</v>
      </c>
      <c r="AE61" s="461">
        <v>774158138</v>
      </c>
      <c r="AF61" s="461"/>
      <c r="AG61" s="461">
        <v>0</v>
      </c>
      <c r="AH61" s="451">
        <v>5719000</v>
      </c>
      <c r="AI61" s="451">
        <v>1958000</v>
      </c>
      <c r="AJ61" s="461">
        <v>0</v>
      </c>
      <c r="AK61" s="461"/>
      <c r="AL61" s="472">
        <v>388290341</v>
      </c>
      <c r="AM61" s="472">
        <v>-50559849</v>
      </c>
      <c r="AN61" s="461">
        <v>337730492</v>
      </c>
      <c r="AO61" s="472">
        <v>239077470</v>
      </c>
      <c r="AP61" s="472">
        <v>-16151451</v>
      </c>
      <c r="AQ61" s="461">
        <v>222926019</v>
      </c>
      <c r="AR61" s="472">
        <v>155225832.39584109</v>
      </c>
      <c r="AS61" s="472">
        <v>-1240950</v>
      </c>
      <c r="AT61" s="461">
        <v>153984882</v>
      </c>
      <c r="AU61" s="462">
        <v>1561672</v>
      </c>
      <c r="AV61" s="462">
        <v>24430931</v>
      </c>
      <c r="AW61" s="462">
        <v>3076245</v>
      </c>
      <c r="AX61" s="461">
        <v>27507176</v>
      </c>
      <c r="AY61" s="472">
        <v>743710241</v>
      </c>
      <c r="AZ61" s="462">
        <v>70383</v>
      </c>
      <c r="BA61" s="472">
        <v>743780624</v>
      </c>
      <c r="BB61" s="461">
        <v>0</v>
      </c>
      <c r="BC61" s="461">
        <v>784155315</v>
      </c>
      <c r="BD61" s="461">
        <v>784225698</v>
      </c>
      <c r="BE61" s="467">
        <v>781835138</v>
      </c>
      <c r="BF61" s="461"/>
      <c r="BG61" s="471">
        <v>774158138</v>
      </c>
      <c r="BH61" s="444">
        <v>0</v>
      </c>
      <c r="BI61" s="444"/>
      <c r="BJ61" s="444"/>
      <c r="BK61" s="444"/>
      <c r="BL61" s="444"/>
      <c r="BM61" s="444"/>
      <c r="BN61" s="460"/>
      <c r="BO61" s="444"/>
      <c r="BP61" s="444"/>
      <c r="BQ61" s="444"/>
      <c r="BR61" s="444"/>
      <c r="BS61" s="444"/>
      <c r="BT61" s="444"/>
      <c r="BU61" s="444"/>
      <c r="BV61" s="444"/>
      <c r="BW61" s="444"/>
      <c r="BX61" s="444"/>
      <c r="BY61" s="444"/>
      <c r="BZ61" s="444"/>
      <c r="CA61" s="444"/>
      <c r="CB61" s="444"/>
      <c r="CC61" s="444"/>
      <c r="CD61" s="444"/>
      <c r="CE61" s="444"/>
      <c r="CF61" s="444"/>
      <c r="CG61" s="444"/>
      <c r="CH61" s="444"/>
      <c r="CI61" s="444"/>
      <c r="CJ61" s="444"/>
      <c r="CK61" s="444"/>
      <c r="CL61" s="444"/>
      <c r="CM61" s="444"/>
      <c r="CN61" s="444"/>
      <c r="CO61" s="444"/>
      <c r="CP61" s="444"/>
      <c r="CQ61" s="444"/>
      <c r="CR61" s="444"/>
      <c r="CS61" s="444"/>
      <c r="CT61" s="444"/>
      <c r="CU61" s="444"/>
    </row>
    <row r="62" spans="1:99">
      <c r="A62" s="444">
        <f t="shared" si="4"/>
        <v>2002</v>
      </c>
      <c r="B62" s="444">
        <v>3</v>
      </c>
      <c r="C62" s="461">
        <v>343549799</v>
      </c>
      <c r="D62" s="461">
        <v>-1127649</v>
      </c>
      <c r="E62" s="461">
        <v>342422150</v>
      </c>
      <c r="F62" s="461">
        <v>235180306</v>
      </c>
      <c r="G62" s="461">
        <v>10234597</v>
      </c>
      <c r="H62" s="461">
        <v>245414903</v>
      </c>
      <c r="I62" s="461">
        <v>165444654</v>
      </c>
      <c r="J62" s="461">
        <v>1369799</v>
      </c>
      <c r="K62" s="461">
        <v>166814453</v>
      </c>
      <c r="L62" s="461">
        <v>1563239</v>
      </c>
      <c r="M62" s="461">
        <v>25131360</v>
      </c>
      <c r="N62" s="461">
        <v>3299482</v>
      </c>
      <c r="O62" s="461">
        <v>28430842</v>
      </c>
      <c r="P62" s="461">
        <v>784645587</v>
      </c>
      <c r="Q62" s="461">
        <v>72412</v>
      </c>
      <c r="R62" s="461">
        <v>784717999</v>
      </c>
      <c r="S62" s="461"/>
      <c r="T62" s="461">
        <v>745737998</v>
      </c>
      <c r="U62" s="461">
        <v>745810410</v>
      </c>
      <c r="V62" s="461">
        <v>756287157</v>
      </c>
      <c r="W62" s="461">
        <v>756214745</v>
      </c>
      <c r="X62" s="461">
        <v>774168840</v>
      </c>
      <c r="Y62" s="461">
        <v>774241252</v>
      </c>
      <c r="Z62" s="468">
        <v>1975832</v>
      </c>
      <c r="AA62" s="467">
        <v>149052</v>
      </c>
      <c r="AB62" s="461">
        <v>2124884</v>
      </c>
      <c r="AC62" s="467">
        <v>40505073</v>
      </c>
      <c r="AD62" s="461">
        <v>0</v>
      </c>
      <c r="AE62" s="461">
        <v>827347956</v>
      </c>
      <c r="AF62" s="461"/>
      <c r="AG62" s="461">
        <v>0</v>
      </c>
      <c r="AH62" s="451">
        <v>3974000</v>
      </c>
      <c r="AI62" s="451">
        <v>1457000</v>
      </c>
      <c r="AJ62" s="461">
        <v>0</v>
      </c>
      <c r="AK62" s="461"/>
      <c r="AL62" s="472">
        <v>347523799</v>
      </c>
      <c r="AM62" s="472">
        <v>-1127649</v>
      </c>
      <c r="AN62" s="461">
        <v>346396150</v>
      </c>
      <c r="AO62" s="472">
        <v>236637306</v>
      </c>
      <c r="AP62" s="472">
        <v>10234597</v>
      </c>
      <c r="AQ62" s="461">
        <v>246871903</v>
      </c>
      <c r="AR62" s="472">
        <v>165444654.06824344</v>
      </c>
      <c r="AS62" s="472">
        <v>1369799</v>
      </c>
      <c r="AT62" s="461">
        <v>166814453</v>
      </c>
      <c r="AU62" s="462">
        <v>1563239</v>
      </c>
      <c r="AV62" s="462">
        <v>25131360</v>
      </c>
      <c r="AW62" s="462">
        <v>3299482</v>
      </c>
      <c r="AX62" s="461">
        <v>28430842</v>
      </c>
      <c r="AY62" s="472">
        <v>790076587</v>
      </c>
      <c r="AZ62" s="462">
        <v>72412</v>
      </c>
      <c r="BA62" s="472">
        <v>790148999</v>
      </c>
      <c r="BB62" s="461">
        <v>0</v>
      </c>
      <c r="BC62" s="461">
        <v>751168998</v>
      </c>
      <c r="BD62" s="461">
        <v>751241410</v>
      </c>
      <c r="BE62" s="467">
        <v>832778956</v>
      </c>
      <c r="BF62" s="461"/>
      <c r="BG62" s="471">
        <v>827347956</v>
      </c>
      <c r="BH62" s="444">
        <v>0</v>
      </c>
      <c r="BI62" s="444"/>
      <c r="BJ62" s="444"/>
      <c r="BK62" s="444"/>
      <c r="BL62" s="444"/>
      <c r="BM62" s="444"/>
      <c r="BN62" s="460"/>
      <c r="BO62" s="444"/>
      <c r="BP62" s="444"/>
      <c r="BQ62" s="444"/>
      <c r="BR62" s="444"/>
      <c r="BS62" s="444"/>
      <c r="BT62" s="444"/>
      <c r="BU62" s="444"/>
      <c r="BV62" s="444"/>
      <c r="BW62" s="444"/>
      <c r="BX62" s="444"/>
      <c r="BY62" s="444"/>
      <c r="BZ62" s="444"/>
      <c r="CA62" s="444"/>
      <c r="CB62" s="444"/>
      <c r="CC62" s="444"/>
      <c r="CD62" s="444"/>
      <c r="CE62" s="444"/>
      <c r="CF62" s="444"/>
      <c r="CG62" s="444"/>
      <c r="CH62" s="444"/>
      <c r="CI62" s="444"/>
      <c r="CJ62" s="444"/>
      <c r="CK62" s="444"/>
      <c r="CL62" s="444"/>
      <c r="CM62" s="444"/>
      <c r="CN62" s="444"/>
      <c r="CO62" s="444"/>
      <c r="CP62" s="444"/>
      <c r="CQ62" s="444"/>
      <c r="CR62" s="444"/>
      <c r="CS62" s="444"/>
      <c r="CT62" s="444"/>
      <c r="CU62" s="444"/>
    </row>
    <row r="63" spans="1:99">
      <c r="A63" s="444">
        <f t="shared" si="4"/>
        <v>2002</v>
      </c>
      <c r="B63" s="444">
        <v>4</v>
      </c>
      <c r="C63" s="461">
        <v>297312949</v>
      </c>
      <c r="D63" s="461">
        <v>-16106015</v>
      </c>
      <c r="E63" s="461">
        <v>281206934</v>
      </c>
      <c r="F63" s="461">
        <v>255899051</v>
      </c>
      <c r="G63" s="461">
        <v>20493375</v>
      </c>
      <c r="H63" s="461">
        <v>276392426</v>
      </c>
      <c r="I63" s="461">
        <v>183443394</v>
      </c>
      <c r="J63" s="461">
        <v>2558699</v>
      </c>
      <c r="K63" s="461">
        <v>186002093</v>
      </c>
      <c r="L63" s="461">
        <v>1564472</v>
      </c>
      <c r="M63" s="461">
        <v>25085345</v>
      </c>
      <c r="N63" s="461">
        <v>3226892</v>
      </c>
      <c r="O63" s="461">
        <v>28312237</v>
      </c>
      <c r="P63" s="461">
        <v>773478162</v>
      </c>
      <c r="Q63" s="461">
        <v>72920</v>
      </c>
      <c r="R63" s="461">
        <v>773551082</v>
      </c>
      <c r="S63" s="461"/>
      <c r="T63" s="461">
        <v>738219866</v>
      </c>
      <c r="U63" s="461">
        <v>738292786</v>
      </c>
      <c r="V63" s="461">
        <v>745238845</v>
      </c>
      <c r="W63" s="461">
        <v>745165925</v>
      </c>
      <c r="X63" s="461">
        <v>766532103</v>
      </c>
      <c r="Y63" s="461">
        <v>766605023</v>
      </c>
      <c r="Z63" s="468">
        <v>1889811</v>
      </c>
      <c r="AA63" s="467">
        <v>22284</v>
      </c>
      <c r="AB63" s="461">
        <v>1912095</v>
      </c>
      <c r="AC63" s="467">
        <v>40040669</v>
      </c>
      <c r="AD63" s="461">
        <v>0</v>
      </c>
      <c r="AE63" s="461">
        <v>815503846</v>
      </c>
      <c r="AF63" s="461"/>
      <c r="AG63" s="461">
        <v>0</v>
      </c>
      <c r="AH63" s="451">
        <v>1656000</v>
      </c>
      <c r="AI63" s="451">
        <v>1083000</v>
      </c>
      <c r="AJ63" s="461">
        <v>0</v>
      </c>
      <c r="AK63" s="461"/>
      <c r="AL63" s="472">
        <v>298968949</v>
      </c>
      <c r="AM63" s="472">
        <v>-16106015</v>
      </c>
      <c r="AN63" s="461">
        <v>282862934</v>
      </c>
      <c r="AO63" s="472">
        <v>256982051</v>
      </c>
      <c r="AP63" s="472">
        <v>20493375</v>
      </c>
      <c r="AQ63" s="461">
        <v>277475426</v>
      </c>
      <c r="AR63" s="472">
        <v>183443394.05346677</v>
      </c>
      <c r="AS63" s="472">
        <v>2558699</v>
      </c>
      <c r="AT63" s="461">
        <v>186002093</v>
      </c>
      <c r="AU63" s="462">
        <v>1564472</v>
      </c>
      <c r="AV63" s="462">
        <v>25085345</v>
      </c>
      <c r="AW63" s="462">
        <v>3226892</v>
      </c>
      <c r="AX63" s="461">
        <v>28312237</v>
      </c>
      <c r="AY63" s="472">
        <v>776217162</v>
      </c>
      <c r="AZ63" s="462">
        <v>72920</v>
      </c>
      <c r="BA63" s="472">
        <v>776290082</v>
      </c>
      <c r="BB63" s="461">
        <v>0</v>
      </c>
      <c r="BC63" s="461">
        <v>740958866</v>
      </c>
      <c r="BD63" s="461">
        <v>741031786</v>
      </c>
      <c r="BE63" s="467">
        <v>818242846</v>
      </c>
      <c r="BF63" s="461"/>
      <c r="BG63" s="471">
        <v>815503846</v>
      </c>
      <c r="BH63" s="444">
        <v>0</v>
      </c>
      <c r="BI63" s="444"/>
      <c r="BJ63" s="444"/>
      <c r="BK63" s="444"/>
      <c r="BL63" s="444"/>
      <c r="BM63" s="444"/>
      <c r="BN63" s="460"/>
      <c r="BO63" s="444"/>
      <c r="BP63" s="444"/>
      <c r="BQ63" s="444"/>
      <c r="BR63" s="444"/>
      <c r="BS63" s="444"/>
      <c r="BT63" s="444"/>
      <c r="BU63" s="444"/>
      <c r="BV63" s="444"/>
      <c r="BW63" s="444"/>
      <c r="BX63" s="444"/>
      <c r="BY63" s="444"/>
      <c r="BZ63" s="444"/>
      <c r="CA63" s="444"/>
      <c r="CB63" s="444"/>
      <c r="CC63" s="444"/>
      <c r="CD63" s="444"/>
      <c r="CE63" s="444"/>
      <c r="CF63" s="444"/>
      <c r="CG63" s="444"/>
      <c r="CH63" s="444"/>
      <c r="CI63" s="444"/>
      <c r="CJ63" s="444"/>
      <c r="CK63" s="444"/>
      <c r="CL63" s="444"/>
      <c r="CM63" s="444"/>
      <c r="CN63" s="444"/>
      <c r="CO63" s="444"/>
      <c r="CP63" s="444"/>
      <c r="CQ63" s="444"/>
      <c r="CR63" s="444"/>
      <c r="CS63" s="444"/>
      <c r="CT63" s="444"/>
      <c r="CU63" s="444"/>
    </row>
    <row r="64" spans="1:99">
      <c r="A64" s="444">
        <f t="shared" si="4"/>
        <v>2002</v>
      </c>
      <c r="B64" s="444">
        <v>5</v>
      </c>
      <c r="C64" s="461">
        <v>299846991</v>
      </c>
      <c r="D64" s="461">
        <v>65201763</v>
      </c>
      <c r="E64" s="461">
        <v>365048754</v>
      </c>
      <c r="F64" s="461">
        <v>268165592</v>
      </c>
      <c r="G64" s="461">
        <v>59932106</v>
      </c>
      <c r="H64" s="461">
        <v>328097698</v>
      </c>
      <c r="I64" s="461">
        <v>183935604</v>
      </c>
      <c r="J64" s="461">
        <v>5840407</v>
      </c>
      <c r="K64" s="461">
        <v>189776011</v>
      </c>
      <c r="L64" s="461">
        <v>1565717</v>
      </c>
      <c r="M64" s="461">
        <v>28431300</v>
      </c>
      <c r="N64" s="461">
        <v>3674656</v>
      </c>
      <c r="O64" s="461">
        <v>32105956</v>
      </c>
      <c r="P64" s="461">
        <v>916594136</v>
      </c>
      <c r="Q64" s="461">
        <v>72327</v>
      </c>
      <c r="R64" s="461">
        <v>916666463</v>
      </c>
      <c r="S64" s="461"/>
      <c r="T64" s="461">
        <v>753513904</v>
      </c>
      <c r="U64" s="461">
        <v>753586231</v>
      </c>
      <c r="V64" s="461">
        <v>884560507</v>
      </c>
      <c r="W64" s="461">
        <v>884488180</v>
      </c>
      <c r="X64" s="461">
        <v>785619860</v>
      </c>
      <c r="Y64" s="461">
        <v>785692187</v>
      </c>
      <c r="Z64" s="468">
        <v>1902934</v>
      </c>
      <c r="AA64" s="467">
        <v>422260</v>
      </c>
      <c r="AB64" s="461">
        <v>2325194</v>
      </c>
      <c r="AC64" s="467">
        <v>56384684</v>
      </c>
      <c r="AD64" s="461">
        <v>0</v>
      </c>
      <c r="AE64" s="461">
        <v>975376341</v>
      </c>
      <c r="AF64" s="461"/>
      <c r="AG64" s="461">
        <v>0</v>
      </c>
      <c r="AH64" s="451">
        <v>2520000</v>
      </c>
      <c r="AI64" s="451">
        <v>1804000</v>
      </c>
      <c r="AJ64" s="461">
        <v>0</v>
      </c>
      <c r="AK64" s="461"/>
      <c r="AL64" s="472">
        <v>302366991</v>
      </c>
      <c r="AM64" s="472">
        <v>65201763</v>
      </c>
      <c r="AN64" s="461">
        <v>367568754</v>
      </c>
      <c r="AO64" s="472">
        <v>269969592</v>
      </c>
      <c r="AP64" s="472">
        <v>59932106</v>
      </c>
      <c r="AQ64" s="461">
        <v>329901698</v>
      </c>
      <c r="AR64" s="472">
        <v>183935604.48831877</v>
      </c>
      <c r="AS64" s="472">
        <v>5840407</v>
      </c>
      <c r="AT64" s="461">
        <v>189776011</v>
      </c>
      <c r="AU64" s="462">
        <v>1565717</v>
      </c>
      <c r="AV64" s="462">
        <v>28431300</v>
      </c>
      <c r="AW64" s="462">
        <v>3674656</v>
      </c>
      <c r="AX64" s="461">
        <v>32105956</v>
      </c>
      <c r="AY64" s="472">
        <v>920918136</v>
      </c>
      <c r="AZ64" s="462">
        <v>72327</v>
      </c>
      <c r="BA64" s="472">
        <v>920990463</v>
      </c>
      <c r="BB64" s="461">
        <v>0</v>
      </c>
      <c r="BC64" s="461">
        <v>757837904</v>
      </c>
      <c r="BD64" s="461">
        <v>757910231</v>
      </c>
      <c r="BE64" s="467">
        <v>979700341</v>
      </c>
      <c r="BF64" s="461"/>
      <c r="BG64" s="471">
        <v>975376341</v>
      </c>
      <c r="BH64" s="444">
        <v>0</v>
      </c>
      <c r="BI64" s="444"/>
      <c r="BJ64" s="444"/>
      <c r="BK64" s="444"/>
      <c r="BL64" s="444"/>
      <c r="BM64" s="444"/>
      <c r="BN64" s="460"/>
      <c r="BO64" s="444"/>
      <c r="BP64" s="444"/>
      <c r="BQ64" s="444"/>
      <c r="BR64" s="444"/>
      <c r="BS64" s="444"/>
      <c r="BT64" s="444"/>
      <c r="BU64" s="444"/>
      <c r="BV64" s="444"/>
      <c r="BW64" s="444"/>
      <c r="BX64" s="444"/>
      <c r="BY64" s="444"/>
      <c r="BZ64" s="444"/>
      <c r="CA64" s="444"/>
      <c r="CB64" s="444"/>
      <c r="CC64" s="444"/>
      <c r="CD64" s="444"/>
      <c r="CE64" s="444"/>
      <c r="CF64" s="444"/>
      <c r="CG64" s="444"/>
      <c r="CH64" s="444"/>
      <c r="CI64" s="444"/>
      <c r="CJ64" s="444"/>
      <c r="CK64" s="444"/>
      <c r="CL64" s="444"/>
      <c r="CM64" s="444"/>
      <c r="CN64" s="444"/>
      <c r="CO64" s="444"/>
      <c r="CP64" s="444"/>
      <c r="CQ64" s="444"/>
      <c r="CR64" s="444"/>
      <c r="CS64" s="444"/>
      <c r="CT64" s="444"/>
      <c r="CU64" s="444"/>
    </row>
    <row r="65" spans="1:99">
      <c r="A65" s="444">
        <f t="shared" si="4"/>
        <v>2002</v>
      </c>
      <c r="B65" s="444">
        <v>6</v>
      </c>
      <c r="C65" s="461">
        <v>448072272</v>
      </c>
      <c r="D65" s="461">
        <v>69501529</v>
      </c>
      <c r="E65" s="461">
        <v>517573801</v>
      </c>
      <c r="F65" s="461">
        <v>325696522</v>
      </c>
      <c r="G65" s="461">
        <v>9903385</v>
      </c>
      <c r="H65" s="461">
        <v>335599907</v>
      </c>
      <c r="I65" s="461">
        <v>174948097</v>
      </c>
      <c r="J65" s="461">
        <v>313188</v>
      </c>
      <c r="K65" s="461">
        <v>175261285</v>
      </c>
      <c r="L65" s="461">
        <v>1567716</v>
      </c>
      <c r="M65" s="461">
        <v>30234090</v>
      </c>
      <c r="N65" s="461">
        <v>4039294</v>
      </c>
      <c r="O65" s="461">
        <v>34273384</v>
      </c>
      <c r="P65" s="461">
        <v>1064276093</v>
      </c>
      <c r="Q65" s="461">
        <v>83506</v>
      </c>
      <c r="R65" s="461">
        <v>1064359599</v>
      </c>
      <c r="S65" s="461"/>
      <c r="T65" s="461">
        <v>950284607</v>
      </c>
      <c r="U65" s="461">
        <v>950368113</v>
      </c>
      <c r="V65" s="461">
        <v>1030086215</v>
      </c>
      <c r="W65" s="461">
        <v>1030002709</v>
      </c>
      <c r="X65" s="461">
        <v>984557991</v>
      </c>
      <c r="Y65" s="461">
        <v>984641497</v>
      </c>
      <c r="Z65" s="468">
        <v>1866764</v>
      </c>
      <c r="AA65" s="467">
        <v>-249319</v>
      </c>
      <c r="AB65" s="461">
        <v>1617445</v>
      </c>
      <c r="AC65" s="467">
        <v>77437480</v>
      </c>
      <c r="AD65" s="461">
        <v>0</v>
      </c>
      <c r="AE65" s="461">
        <v>1143414524</v>
      </c>
      <c r="AF65" s="461"/>
      <c r="AG65" s="461">
        <v>0</v>
      </c>
      <c r="AH65" s="451">
        <v>4244000</v>
      </c>
      <c r="AI65" s="451">
        <v>2429000</v>
      </c>
      <c r="AJ65" s="461">
        <v>0</v>
      </c>
      <c r="AK65" s="461"/>
      <c r="AL65" s="472">
        <v>452316272</v>
      </c>
      <c r="AM65" s="472">
        <v>69501529</v>
      </c>
      <c r="AN65" s="461">
        <v>521817801</v>
      </c>
      <c r="AO65" s="472">
        <v>328125522</v>
      </c>
      <c r="AP65" s="472">
        <v>9903385</v>
      </c>
      <c r="AQ65" s="461">
        <v>338028907</v>
      </c>
      <c r="AR65" s="472">
        <v>174948096.6035631</v>
      </c>
      <c r="AS65" s="472">
        <v>313188</v>
      </c>
      <c r="AT65" s="461">
        <v>175261285</v>
      </c>
      <c r="AU65" s="462">
        <v>1567716</v>
      </c>
      <c r="AV65" s="462">
        <v>30234090</v>
      </c>
      <c r="AW65" s="462">
        <v>4039294</v>
      </c>
      <c r="AX65" s="461">
        <v>34273384</v>
      </c>
      <c r="AY65" s="472">
        <v>1070949093</v>
      </c>
      <c r="AZ65" s="462">
        <v>83506</v>
      </c>
      <c r="BA65" s="472">
        <v>1071032599</v>
      </c>
      <c r="BB65" s="461">
        <v>0</v>
      </c>
      <c r="BC65" s="461">
        <v>956957607</v>
      </c>
      <c r="BD65" s="461">
        <v>957041113</v>
      </c>
      <c r="BE65" s="467">
        <v>1150087524</v>
      </c>
      <c r="BF65" s="461"/>
      <c r="BG65" s="471">
        <v>1143414524</v>
      </c>
      <c r="BH65" s="444">
        <v>0</v>
      </c>
      <c r="BI65" s="444"/>
      <c r="BJ65" s="444"/>
      <c r="BK65" s="444"/>
      <c r="BL65" s="444"/>
      <c r="BM65" s="444"/>
      <c r="BN65" s="460"/>
      <c r="BO65" s="444"/>
      <c r="BP65" s="444"/>
      <c r="BQ65" s="444"/>
      <c r="BR65" s="444"/>
      <c r="BS65" s="444"/>
      <c r="BT65" s="444"/>
      <c r="BU65" s="444"/>
      <c r="BV65" s="444"/>
      <c r="BW65" s="444"/>
      <c r="BX65" s="444"/>
      <c r="BY65" s="444"/>
      <c r="BZ65" s="444"/>
      <c r="CA65" s="444"/>
      <c r="CB65" s="444"/>
      <c r="CC65" s="444"/>
      <c r="CD65" s="444"/>
      <c r="CE65" s="444"/>
      <c r="CF65" s="444"/>
      <c r="CG65" s="444"/>
      <c r="CH65" s="444"/>
      <c r="CI65" s="444"/>
      <c r="CJ65" s="444"/>
      <c r="CK65" s="444"/>
      <c r="CL65" s="444"/>
      <c r="CM65" s="444"/>
      <c r="CN65" s="444"/>
      <c r="CO65" s="444"/>
      <c r="CP65" s="444"/>
      <c r="CQ65" s="444"/>
      <c r="CR65" s="444"/>
      <c r="CS65" s="444"/>
      <c r="CT65" s="444"/>
      <c r="CU65" s="444"/>
    </row>
    <row r="66" spans="1:99">
      <c r="A66" s="444">
        <f t="shared" si="4"/>
        <v>2002</v>
      </c>
      <c r="B66" s="444">
        <v>7</v>
      </c>
      <c r="C66" s="461">
        <v>510640518</v>
      </c>
      <c r="D66" s="461">
        <v>28522623</v>
      </c>
      <c r="E66" s="461">
        <v>539163141</v>
      </c>
      <c r="F66" s="461">
        <v>339343453</v>
      </c>
      <c r="G66" s="461">
        <v>259716</v>
      </c>
      <c r="H66" s="461">
        <v>339603169</v>
      </c>
      <c r="I66" s="461">
        <v>189182296</v>
      </c>
      <c r="J66" s="461">
        <v>-1186513</v>
      </c>
      <c r="K66" s="461">
        <v>187995783</v>
      </c>
      <c r="L66" s="461">
        <v>1569041</v>
      </c>
      <c r="M66" s="461">
        <v>33578419</v>
      </c>
      <c r="N66" s="461">
        <v>4419870</v>
      </c>
      <c r="O66" s="461">
        <v>37998289</v>
      </c>
      <c r="P66" s="461">
        <v>1106329423</v>
      </c>
      <c r="Q66" s="461">
        <v>83979</v>
      </c>
      <c r="R66" s="461">
        <v>1106413402</v>
      </c>
      <c r="S66" s="461"/>
      <c r="T66" s="461">
        <v>1040735308</v>
      </c>
      <c r="U66" s="461">
        <v>1040819287</v>
      </c>
      <c r="V66" s="461">
        <v>1068415113</v>
      </c>
      <c r="W66" s="461">
        <v>1068331134</v>
      </c>
      <c r="X66" s="461">
        <v>1078733597</v>
      </c>
      <c r="Y66" s="461">
        <v>1078817576</v>
      </c>
      <c r="Z66" s="468">
        <v>1885987</v>
      </c>
      <c r="AA66" s="467">
        <v>-44929</v>
      </c>
      <c r="AB66" s="461">
        <v>1841058</v>
      </c>
      <c r="AC66" s="467">
        <v>84607124</v>
      </c>
      <c r="AD66" s="461">
        <v>0</v>
      </c>
      <c r="AE66" s="461">
        <v>1192861584</v>
      </c>
      <c r="AF66" s="461"/>
      <c r="AG66" s="461">
        <v>0</v>
      </c>
      <c r="AH66" s="451">
        <v>5319000</v>
      </c>
      <c r="AI66" s="451">
        <v>2811000</v>
      </c>
      <c r="AJ66" s="461">
        <v>0</v>
      </c>
      <c r="AK66" s="461"/>
      <c r="AL66" s="472">
        <v>515959518</v>
      </c>
      <c r="AM66" s="472">
        <v>28522623</v>
      </c>
      <c r="AN66" s="461">
        <v>544482141</v>
      </c>
      <c r="AO66" s="472">
        <v>342154453</v>
      </c>
      <c r="AP66" s="472">
        <v>259716</v>
      </c>
      <c r="AQ66" s="461">
        <v>342414169</v>
      </c>
      <c r="AR66" s="472">
        <v>189182296.06844026</v>
      </c>
      <c r="AS66" s="472">
        <v>-1186513</v>
      </c>
      <c r="AT66" s="461">
        <v>187995783</v>
      </c>
      <c r="AU66" s="462">
        <v>1569041</v>
      </c>
      <c r="AV66" s="462">
        <v>33578419</v>
      </c>
      <c r="AW66" s="462">
        <v>4419870</v>
      </c>
      <c r="AX66" s="461">
        <v>37998289</v>
      </c>
      <c r="AY66" s="472">
        <v>1114459423</v>
      </c>
      <c r="AZ66" s="462">
        <v>83979</v>
      </c>
      <c r="BA66" s="472">
        <v>1114543402</v>
      </c>
      <c r="BB66" s="461">
        <v>0</v>
      </c>
      <c r="BC66" s="461">
        <v>1048865308</v>
      </c>
      <c r="BD66" s="461">
        <v>1048949287</v>
      </c>
      <c r="BE66" s="467">
        <v>1200991584</v>
      </c>
      <c r="BF66" s="461"/>
      <c r="BG66" s="471">
        <v>1192861584</v>
      </c>
      <c r="BH66" s="444">
        <v>0</v>
      </c>
      <c r="BI66" s="444"/>
      <c r="BJ66" s="444"/>
      <c r="BK66" s="444"/>
      <c r="BL66" s="444"/>
      <c r="BM66" s="444"/>
      <c r="BN66" s="461"/>
      <c r="BO66" s="444"/>
      <c r="BP66" s="444"/>
      <c r="BQ66" s="444"/>
      <c r="BR66" s="446"/>
      <c r="BS66" s="444"/>
      <c r="BT66" s="444"/>
      <c r="BU66" s="444"/>
      <c r="BV66" s="444"/>
      <c r="BW66" s="444"/>
      <c r="BX66" s="444"/>
      <c r="BY66" s="444"/>
      <c r="BZ66" s="444"/>
      <c r="CA66" s="444"/>
      <c r="CB66" s="444"/>
      <c r="CC66" s="444"/>
      <c r="CD66" s="444"/>
      <c r="CE66" s="444"/>
      <c r="CF66" s="444"/>
      <c r="CG66" s="444"/>
      <c r="CH66" s="444"/>
      <c r="CI66" s="444"/>
      <c r="CJ66" s="444"/>
      <c r="CK66" s="444"/>
      <c r="CL66" s="444"/>
      <c r="CM66" s="444"/>
      <c r="CN66" s="444"/>
      <c r="CO66" s="444"/>
      <c r="CP66" s="444"/>
      <c r="CQ66" s="444"/>
      <c r="CR66" s="444"/>
      <c r="CS66" s="444"/>
      <c r="CT66" s="444"/>
      <c r="CU66" s="444"/>
    </row>
    <row r="67" spans="1:99">
      <c r="A67" s="444">
        <f t="shared" si="4"/>
        <v>2002</v>
      </c>
      <c r="B67" s="444">
        <v>8</v>
      </c>
      <c r="C67" s="461">
        <v>535110615</v>
      </c>
      <c r="D67" s="461">
        <v>14093901</v>
      </c>
      <c r="E67" s="461">
        <v>549204516</v>
      </c>
      <c r="F67" s="461">
        <v>340201128</v>
      </c>
      <c r="G67" s="461">
        <v>-397666</v>
      </c>
      <c r="H67" s="461">
        <v>339803462</v>
      </c>
      <c r="I67" s="461">
        <v>184508312</v>
      </c>
      <c r="J67" s="461">
        <v>-365796</v>
      </c>
      <c r="K67" s="461">
        <v>184142516</v>
      </c>
      <c r="L67" s="461">
        <v>1570125</v>
      </c>
      <c r="M67" s="461">
        <v>32649075</v>
      </c>
      <c r="N67" s="461">
        <v>4456749</v>
      </c>
      <c r="O67" s="461">
        <v>37105824</v>
      </c>
      <c r="P67" s="461">
        <v>1111826443</v>
      </c>
      <c r="Q67" s="461">
        <v>86930</v>
      </c>
      <c r="R67" s="461">
        <v>1111913373</v>
      </c>
      <c r="S67" s="461"/>
      <c r="T67" s="461">
        <v>1061390180</v>
      </c>
      <c r="U67" s="461">
        <v>1061477110</v>
      </c>
      <c r="V67" s="461">
        <v>1074807549</v>
      </c>
      <c r="W67" s="461">
        <v>1074720619</v>
      </c>
      <c r="X67" s="461">
        <v>1098496004</v>
      </c>
      <c r="Y67" s="461">
        <v>1098582934</v>
      </c>
      <c r="Z67" s="468">
        <v>1845967</v>
      </c>
      <c r="AA67" s="467">
        <v>-33993</v>
      </c>
      <c r="AB67" s="461">
        <v>1811974</v>
      </c>
      <c r="AC67" s="467">
        <v>85848139</v>
      </c>
      <c r="AD67" s="461">
        <v>0</v>
      </c>
      <c r="AE67" s="461">
        <v>1199573486</v>
      </c>
      <c r="AF67" s="461"/>
      <c r="AG67" s="461">
        <v>0</v>
      </c>
      <c r="AH67" s="451">
        <v>4925000</v>
      </c>
      <c r="AI67" s="451">
        <v>2690000</v>
      </c>
      <c r="AJ67" s="461">
        <v>0</v>
      </c>
      <c r="AK67" s="461"/>
      <c r="AL67" s="472">
        <v>540035615</v>
      </c>
      <c r="AM67" s="472">
        <v>14093901</v>
      </c>
      <c r="AN67" s="461">
        <v>554129516</v>
      </c>
      <c r="AO67" s="472">
        <v>342891128</v>
      </c>
      <c r="AP67" s="472">
        <v>-397666</v>
      </c>
      <c r="AQ67" s="461">
        <v>342493462</v>
      </c>
      <c r="AR67" s="472">
        <v>184508311.92350864</v>
      </c>
      <c r="AS67" s="472">
        <v>-365796</v>
      </c>
      <c r="AT67" s="461">
        <v>184142516</v>
      </c>
      <c r="AU67" s="462">
        <v>1570125</v>
      </c>
      <c r="AV67" s="462">
        <v>32649075</v>
      </c>
      <c r="AW67" s="462">
        <v>4456749</v>
      </c>
      <c r="AX67" s="461">
        <v>37105824</v>
      </c>
      <c r="AY67" s="472">
        <v>1119441443</v>
      </c>
      <c r="AZ67" s="462">
        <v>86930</v>
      </c>
      <c r="BA67" s="472">
        <v>1119528373</v>
      </c>
      <c r="BB67" s="461">
        <v>0</v>
      </c>
      <c r="BC67" s="461">
        <v>1069005180</v>
      </c>
      <c r="BD67" s="461">
        <v>1069092110</v>
      </c>
      <c r="BE67" s="467">
        <v>1207188486</v>
      </c>
      <c r="BF67" s="461"/>
      <c r="BG67" s="471">
        <v>1199573486</v>
      </c>
      <c r="BH67" s="444">
        <v>0</v>
      </c>
      <c r="BI67" s="444"/>
      <c r="BJ67" s="444"/>
      <c r="BK67" s="444"/>
      <c r="BL67" s="444"/>
      <c r="BM67" s="444"/>
      <c r="BN67" s="461"/>
      <c r="BO67" s="444"/>
      <c r="BP67" s="444"/>
      <c r="BQ67" s="444"/>
      <c r="BR67" s="444"/>
      <c r="BS67" s="444"/>
      <c r="BT67" s="444"/>
      <c r="BU67" s="444"/>
      <c r="BV67" s="444"/>
      <c r="BW67" s="444"/>
      <c r="BX67" s="444"/>
      <c r="BY67" s="444"/>
      <c r="BZ67" s="444"/>
      <c r="CA67" s="444"/>
      <c r="CB67" s="444"/>
      <c r="CC67" s="444"/>
      <c r="CD67" s="444"/>
      <c r="CE67" s="444"/>
      <c r="CF67" s="444"/>
      <c r="CG67" s="444"/>
      <c r="CH67" s="444"/>
      <c r="CI67" s="444"/>
      <c r="CJ67" s="444"/>
      <c r="CK67" s="444"/>
      <c r="CL67" s="444"/>
      <c r="CM67" s="444"/>
      <c r="CN67" s="444"/>
      <c r="CO67" s="444"/>
      <c r="CP67" s="444"/>
      <c r="CQ67" s="444"/>
      <c r="CR67" s="444"/>
      <c r="CS67" s="444"/>
      <c r="CT67" s="444"/>
      <c r="CU67" s="444"/>
    </row>
    <row r="68" spans="1:99">
      <c r="A68" s="444">
        <f t="shared" si="4"/>
        <v>2002</v>
      </c>
      <c r="B68" s="444">
        <v>9</v>
      </c>
      <c r="C68" s="461">
        <v>508267489</v>
      </c>
      <c r="D68" s="461">
        <v>-71863185</v>
      </c>
      <c r="E68" s="461">
        <v>436404304</v>
      </c>
      <c r="F68" s="461">
        <v>349913813</v>
      </c>
      <c r="G68" s="461">
        <v>-27818147</v>
      </c>
      <c r="H68" s="461">
        <v>322095666</v>
      </c>
      <c r="I68" s="461">
        <v>181322536</v>
      </c>
      <c r="J68" s="461">
        <v>-3622650</v>
      </c>
      <c r="K68" s="461">
        <v>177699886</v>
      </c>
      <c r="L68" s="461">
        <v>1571801</v>
      </c>
      <c r="M68" s="461">
        <v>29145825</v>
      </c>
      <c r="N68" s="461">
        <v>3982357</v>
      </c>
      <c r="O68" s="461">
        <v>33128182</v>
      </c>
      <c r="P68" s="461">
        <v>970899839</v>
      </c>
      <c r="Q68" s="461">
        <v>84814</v>
      </c>
      <c r="R68" s="461">
        <v>970984653</v>
      </c>
      <c r="S68" s="461"/>
      <c r="T68" s="461">
        <v>1041075639</v>
      </c>
      <c r="U68" s="461">
        <v>1041160453</v>
      </c>
      <c r="V68" s="461">
        <v>937856471</v>
      </c>
      <c r="W68" s="461">
        <v>937771657</v>
      </c>
      <c r="X68" s="461">
        <v>1074203821</v>
      </c>
      <c r="Y68" s="461">
        <v>1074288635</v>
      </c>
      <c r="Z68" s="468">
        <v>1837502</v>
      </c>
      <c r="AA68" s="467">
        <v>-204733</v>
      </c>
      <c r="AB68" s="461">
        <v>1632769</v>
      </c>
      <c r="AC68" s="467">
        <v>64246384</v>
      </c>
      <c r="AD68" s="461">
        <v>0</v>
      </c>
      <c r="AE68" s="461">
        <v>1036863806</v>
      </c>
      <c r="AF68" s="461"/>
      <c r="AG68" s="461">
        <v>0</v>
      </c>
      <c r="AH68" s="451">
        <v>3368000</v>
      </c>
      <c r="AI68" s="451">
        <v>2107000</v>
      </c>
      <c r="AJ68" s="461">
        <v>0</v>
      </c>
      <c r="AK68" s="461"/>
      <c r="AL68" s="472">
        <v>511635489</v>
      </c>
      <c r="AM68" s="472">
        <v>-71863185</v>
      </c>
      <c r="AN68" s="461">
        <v>439772304</v>
      </c>
      <c r="AO68" s="472">
        <v>352020813</v>
      </c>
      <c r="AP68" s="472">
        <v>-27818147</v>
      </c>
      <c r="AQ68" s="461">
        <v>324202666</v>
      </c>
      <c r="AR68" s="472">
        <v>181322536.2532458</v>
      </c>
      <c r="AS68" s="472">
        <v>-3622650</v>
      </c>
      <c r="AT68" s="461">
        <v>177699886</v>
      </c>
      <c r="AU68" s="462">
        <v>1571801</v>
      </c>
      <c r="AV68" s="462">
        <v>29145825</v>
      </c>
      <c r="AW68" s="462">
        <v>3982357</v>
      </c>
      <c r="AX68" s="461">
        <v>33128182</v>
      </c>
      <c r="AY68" s="472">
        <v>976374839</v>
      </c>
      <c r="AZ68" s="462">
        <v>84814</v>
      </c>
      <c r="BA68" s="472">
        <v>976459653</v>
      </c>
      <c r="BB68" s="461">
        <v>0</v>
      </c>
      <c r="BC68" s="461">
        <v>1046550639</v>
      </c>
      <c r="BD68" s="461">
        <v>1046635453</v>
      </c>
      <c r="BE68" s="467">
        <v>1042338806</v>
      </c>
      <c r="BF68" s="461"/>
      <c r="BG68" s="471">
        <v>1036863806</v>
      </c>
      <c r="BH68" s="444">
        <v>0</v>
      </c>
      <c r="BI68" s="444"/>
      <c r="BJ68" s="444"/>
      <c r="BK68" s="444"/>
      <c r="BL68" s="444"/>
      <c r="BM68" s="444"/>
      <c r="BN68" s="461"/>
      <c r="BO68" s="444"/>
      <c r="BP68" s="444"/>
      <c r="BQ68" s="444"/>
      <c r="BR68" s="444"/>
      <c r="BS68" s="444"/>
      <c r="BT68" s="444"/>
      <c r="BU68" s="444"/>
      <c r="BV68" s="444"/>
      <c r="BW68" s="444"/>
      <c r="BX68" s="444"/>
      <c r="BY68" s="444"/>
      <c r="BZ68" s="444"/>
      <c r="CA68" s="444"/>
      <c r="CB68" s="444"/>
      <c r="CC68" s="444"/>
      <c r="CD68" s="444"/>
      <c r="CE68" s="444"/>
      <c r="CF68" s="444"/>
      <c r="CG68" s="444"/>
      <c r="CH68" s="444"/>
      <c r="CI68" s="444"/>
      <c r="CJ68" s="444"/>
      <c r="CK68" s="444"/>
      <c r="CL68" s="444"/>
      <c r="CM68" s="444"/>
      <c r="CN68" s="444"/>
      <c r="CO68" s="444"/>
      <c r="CP68" s="444"/>
      <c r="CQ68" s="444"/>
      <c r="CR68" s="444"/>
      <c r="CS68" s="444"/>
      <c r="CT68" s="444"/>
      <c r="CU68" s="444"/>
    </row>
    <row r="69" spans="1:99">
      <c r="A69" s="444">
        <f t="shared" si="4"/>
        <v>2002</v>
      </c>
      <c r="B69" s="444">
        <v>10</v>
      </c>
      <c r="C69" s="461">
        <v>372415269</v>
      </c>
      <c r="D69" s="461">
        <v>-63442700</v>
      </c>
      <c r="E69" s="461">
        <v>308972569</v>
      </c>
      <c r="F69" s="461">
        <v>293695530</v>
      </c>
      <c r="G69" s="461">
        <v>-22279578</v>
      </c>
      <c r="H69" s="461">
        <v>271415952</v>
      </c>
      <c r="I69" s="461">
        <v>177229578</v>
      </c>
      <c r="J69" s="461">
        <v>-1126119</v>
      </c>
      <c r="K69" s="461">
        <v>176103459</v>
      </c>
      <c r="L69" s="461">
        <v>1573034</v>
      </c>
      <c r="M69" s="461">
        <v>26478392</v>
      </c>
      <c r="N69" s="461">
        <v>3459842</v>
      </c>
      <c r="O69" s="461">
        <v>29938234</v>
      </c>
      <c r="P69" s="461">
        <v>788003248</v>
      </c>
      <c r="Q69" s="461">
        <v>79126</v>
      </c>
      <c r="R69" s="461">
        <v>788082374</v>
      </c>
      <c r="S69" s="461"/>
      <c r="T69" s="461">
        <v>844913411</v>
      </c>
      <c r="U69" s="461">
        <v>844992537</v>
      </c>
      <c r="V69" s="461">
        <v>758144140</v>
      </c>
      <c r="W69" s="461">
        <v>758065014</v>
      </c>
      <c r="X69" s="461">
        <v>874851645</v>
      </c>
      <c r="Y69" s="461">
        <v>874930771</v>
      </c>
      <c r="Z69" s="468">
        <v>1717474</v>
      </c>
      <c r="AA69" s="467">
        <v>-9881</v>
      </c>
      <c r="AB69" s="461">
        <v>1707593</v>
      </c>
      <c r="AC69" s="467">
        <v>40803004</v>
      </c>
      <c r="AD69" s="461">
        <v>0</v>
      </c>
      <c r="AE69" s="461">
        <v>830592971</v>
      </c>
      <c r="AF69" s="461"/>
      <c r="AG69" s="461">
        <v>0</v>
      </c>
      <c r="AH69" s="451">
        <v>2153000</v>
      </c>
      <c r="AI69" s="451">
        <v>1191000</v>
      </c>
      <c r="AJ69" s="461">
        <v>0</v>
      </c>
      <c r="AK69" s="461"/>
      <c r="AL69" s="472">
        <v>374568269</v>
      </c>
      <c r="AM69" s="472">
        <v>-63442700</v>
      </c>
      <c r="AN69" s="461">
        <v>311125569</v>
      </c>
      <c r="AO69" s="472">
        <v>294886530</v>
      </c>
      <c r="AP69" s="472">
        <v>-22279578</v>
      </c>
      <c r="AQ69" s="461">
        <v>272606952</v>
      </c>
      <c r="AR69" s="472">
        <v>177229578.45908394</v>
      </c>
      <c r="AS69" s="472">
        <v>-1126119</v>
      </c>
      <c r="AT69" s="461">
        <v>176103459</v>
      </c>
      <c r="AU69" s="462">
        <v>1573034</v>
      </c>
      <c r="AV69" s="462">
        <v>26478392</v>
      </c>
      <c r="AW69" s="462">
        <v>3459842</v>
      </c>
      <c r="AX69" s="461">
        <v>29938234</v>
      </c>
      <c r="AY69" s="472">
        <v>791347248</v>
      </c>
      <c r="AZ69" s="462">
        <v>79126</v>
      </c>
      <c r="BA69" s="472">
        <v>791426374</v>
      </c>
      <c r="BB69" s="461">
        <v>0</v>
      </c>
      <c r="BC69" s="461">
        <v>848257411</v>
      </c>
      <c r="BD69" s="461">
        <v>848336537</v>
      </c>
      <c r="BE69" s="467">
        <v>833936971</v>
      </c>
      <c r="BF69" s="461"/>
      <c r="BG69" s="471">
        <v>830592971</v>
      </c>
      <c r="BH69" s="444">
        <v>0</v>
      </c>
      <c r="BI69" s="444"/>
      <c r="BJ69" s="444"/>
      <c r="BK69" s="444"/>
      <c r="BL69" s="444"/>
      <c r="BM69" s="444"/>
      <c r="BN69" s="461"/>
      <c r="BO69" s="444"/>
      <c r="BP69" s="444"/>
      <c r="BQ69" s="444"/>
      <c r="BR69" s="444"/>
      <c r="BS69" s="444"/>
      <c r="BT69" s="444"/>
      <c r="BU69" s="444"/>
      <c r="BV69" s="444"/>
      <c r="BW69" s="444"/>
      <c r="BX69" s="444"/>
      <c r="BY69" s="444"/>
      <c r="BZ69" s="444"/>
      <c r="CA69" s="444"/>
      <c r="CB69" s="444"/>
      <c r="CC69" s="444"/>
      <c r="CD69" s="444"/>
      <c r="CE69" s="444"/>
      <c r="CF69" s="444"/>
      <c r="CG69" s="444"/>
      <c r="CH69" s="444"/>
      <c r="CI69" s="444"/>
      <c r="CJ69" s="444"/>
      <c r="CK69" s="444"/>
      <c r="CL69" s="444"/>
      <c r="CM69" s="444"/>
      <c r="CN69" s="444"/>
      <c r="CO69" s="444"/>
      <c r="CP69" s="444"/>
      <c r="CQ69" s="444"/>
      <c r="CR69" s="444"/>
      <c r="CS69" s="444"/>
      <c r="CT69" s="444"/>
      <c r="CU69" s="444"/>
    </row>
    <row r="70" spans="1:99">
      <c r="A70" s="444">
        <f t="shared" si="4"/>
        <v>2002</v>
      </c>
      <c r="B70" s="444">
        <v>11</v>
      </c>
      <c r="C70" s="461">
        <v>304209556</v>
      </c>
      <c r="D70" s="461">
        <v>-4975252</v>
      </c>
      <c r="E70" s="461">
        <v>299234304</v>
      </c>
      <c r="F70" s="461">
        <v>249992408</v>
      </c>
      <c r="G70" s="461">
        <v>1507854</v>
      </c>
      <c r="H70" s="461">
        <v>251500262</v>
      </c>
      <c r="I70" s="461">
        <v>162805786</v>
      </c>
      <c r="J70" s="461">
        <v>2189294</v>
      </c>
      <c r="K70" s="461">
        <v>164995080</v>
      </c>
      <c r="L70" s="461">
        <v>1574332</v>
      </c>
      <c r="M70" s="461">
        <v>24759497</v>
      </c>
      <c r="N70" s="461">
        <v>3218181</v>
      </c>
      <c r="O70" s="461">
        <v>27977678</v>
      </c>
      <c r="P70" s="461">
        <v>745281656</v>
      </c>
      <c r="Q70" s="461">
        <v>67518</v>
      </c>
      <c r="R70" s="461">
        <v>745349174</v>
      </c>
      <c r="S70" s="461"/>
      <c r="T70" s="461">
        <v>718582082</v>
      </c>
      <c r="U70" s="461">
        <v>718649600</v>
      </c>
      <c r="V70" s="461">
        <v>717371496</v>
      </c>
      <c r="W70" s="461">
        <v>717303978</v>
      </c>
      <c r="X70" s="461">
        <v>746559760</v>
      </c>
      <c r="Y70" s="461">
        <v>746627278</v>
      </c>
      <c r="Z70" s="468">
        <v>1731409</v>
      </c>
      <c r="AA70" s="467">
        <v>207827</v>
      </c>
      <c r="AB70" s="461">
        <v>1939236</v>
      </c>
      <c r="AC70" s="467">
        <v>37020471</v>
      </c>
      <c r="AD70" s="461">
        <v>0</v>
      </c>
      <c r="AE70" s="461">
        <v>784308881</v>
      </c>
      <c r="AF70" s="461"/>
      <c r="AG70" s="461">
        <v>0</v>
      </c>
      <c r="AH70" s="451">
        <v>3830000</v>
      </c>
      <c r="AI70" s="451">
        <v>1444000</v>
      </c>
      <c r="AJ70" s="461">
        <v>0</v>
      </c>
      <c r="AK70" s="461"/>
      <c r="AL70" s="472">
        <v>308039556</v>
      </c>
      <c r="AM70" s="472">
        <v>-4975252</v>
      </c>
      <c r="AN70" s="461">
        <v>303064304</v>
      </c>
      <c r="AO70" s="472">
        <v>251436408</v>
      </c>
      <c r="AP70" s="472">
        <v>1507854</v>
      </c>
      <c r="AQ70" s="461">
        <v>252944262</v>
      </c>
      <c r="AR70" s="472">
        <v>162805786.02130878</v>
      </c>
      <c r="AS70" s="472">
        <v>2189294</v>
      </c>
      <c r="AT70" s="461">
        <v>164995080</v>
      </c>
      <c r="AU70" s="462">
        <v>1574332</v>
      </c>
      <c r="AV70" s="462">
        <v>24759497</v>
      </c>
      <c r="AW70" s="462">
        <v>3218181</v>
      </c>
      <c r="AX70" s="461">
        <v>27977678</v>
      </c>
      <c r="AY70" s="472">
        <v>750555656</v>
      </c>
      <c r="AZ70" s="462">
        <v>67518</v>
      </c>
      <c r="BA70" s="472">
        <v>750623174</v>
      </c>
      <c r="BB70" s="461">
        <v>0</v>
      </c>
      <c r="BC70" s="461">
        <v>723856082</v>
      </c>
      <c r="BD70" s="461">
        <v>723923600</v>
      </c>
      <c r="BE70" s="467">
        <v>789582881</v>
      </c>
      <c r="BF70" s="461"/>
      <c r="BG70" s="471">
        <v>784308881</v>
      </c>
      <c r="BH70" s="444">
        <v>0</v>
      </c>
      <c r="BI70" s="444"/>
      <c r="BJ70" s="444"/>
      <c r="BK70" s="444"/>
      <c r="BL70" s="444"/>
      <c r="BM70" s="444"/>
      <c r="BN70" s="461"/>
      <c r="BO70" s="444"/>
      <c r="BP70" s="444"/>
      <c r="BQ70" s="444"/>
      <c r="BR70" s="444"/>
      <c r="BS70" s="444"/>
      <c r="BT70" s="444"/>
      <c r="BU70" s="444"/>
      <c r="BV70" s="444"/>
      <c r="BW70" s="444"/>
      <c r="BX70" s="444"/>
      <c r="BY70" s="444"/>
      <c r="BZ70" s="444"/>
      <c r="CA70" s="444"/>
      <c r="CB70" s="444"/>
      <c r="CC70" s="444"/>
      <c r="CD70" s="444"/>
      <c r="CE70" s="444"/>
      <c r="CF70" s="444"/>
      <c r="CG70" s="444"/>
      <c r="CH70" s="444"/>
      <c r="CI70" s="444"/>
      <c r="CJ70" s="444"/>
      <c r="CK70" s="444"/>
      <c r="CL70" s="444"/>
      <c r="CM70" s="444"/>
      <c r="CN70" s="444"/>
      <c r="CO70" s="444"/>
      <c r="CP70" s="444"/>
      <c r="CQ70" s="444"/>
      <c r="CR70" s="444"/>
      <c r="CS70" s="444"/>
      <c r="CT70" s="444"/>
      <c r="CU70" s="444"/>
    </row>
    <row r="71" spans="1:99">
      <c r="A71" s="444">
        <f t="shared" si="4"/>
        <v>2002</v>
      </c>
      <c r="B71" s="444">
        <v>12</v>
      </c>
      <c r="C71" s="461">
        <v>382283846</v>
      </c>
      <c r="D71" s="461">
        <v>52055733</v>
      </c>
      <c r="E71" s="461">
        <v>434339579</v>
      </c>
      <c r="F71" s="461">
        <v>254228424</v>
      </c>
      <c r="G71" s="461">
        <v>1929706</v>
      </c>
      <c r="H71" s="461">
        <v>256158130</v>
      </c>
      <c r="I71" s="461">
        <v>164261425</v>
      </c>
      <c r="J71" s="461">
        <v>-154209</v>
      </c>
      <c r="K71" s="461">
        <v>164107216</v>
      </c>
      <c r="L71" s="461">
        <v>1575595</v>
      </c>
      <c r="M71" s="461">
        <v>26014568</v>
      </c>
      <c r="N71" s="461">
        <v>3538980</v>
      </c>
      <c r="O71" s="461">
        <v>29553548</v>
      </c>
      <c r="P71" s="461">
        <v>885734068</v>
      </c>
      <c r="Q71" s="461">
        <v>74144</v>
      </c>
      <c r="R71" s="461">
        <v>885808212</v>
      </c>
      <c r="S71" s="461"/>
      <c r="T71" s="461">
        <v>802349290</v>
      </c>
      <c r="U71" s="461">
        <v>802423434</v>
      </c>
      <c r="V71" s="461">
        <v>856254664</v>
      </c>
      <c r="W71" s="461">
        <v>856180520</v>
      </c>
      <c r="X71" s="461">
        <v>831902838</v>
      </c>
      <c r="Y71" s="461">
        <v>831976982</v>
      </c>
      <c r="Z71" s="468">
        <v>1901261</v>
      </c>
      <c r="AA71" s="467">
        <v>100471</v>
      </c>
      <c r="AB71" s="461">
        <v>2001732</v>
      </c>
      <c r="AC71" s="467">
        <v>53369586</v>
      </c>
      <c r="AD71" s="461">
        <v>0</v>
      </c>
      <c r="AE71" s="461">
        <v>941179530</v>
      </c>
      <c r="AF71" s="461"/>
      <c r="AG71" s="461">
        <v>0</v>
      </c>
      <c r="AH71" s="451">
        <v>6856000</v>
      </c>
      <c r="AI71" s="451">
        <v>2333000</v>
      </c>
      <c r="AJ71" s="461">
        <v>0</v>
      </c>
      <c r="AK71" s="461"/>
      <c r="AL71" s="472">
        <v>389139846</v>
      </c>
      <c r="AM71" s="472">
        <v>52055733</v>
      </c>
      <c r="AN71" s="461">
        <v>441195579</v>
      </c>
      <c r="AO71" s="472">
        <v>256561424</v>
      </c>
      <c r="AP71" s="472">
        <v>1929706</v>
      </c>
      <c r="AQ71" s="461">
        <v>258491130</v>
      </c>
      <c r="AR71" s="472">
        <v>164261424.69573554</v>
      </c>
      <c r="AS71" s="472">
        <v>-154209</v>
      </c>
      <c r="AT71" s="461">
        <v>164107216</v>
      </c>
      <c r="AU71" s="462">
        <v>1575595</v>
      </c>
      <c r="AV71" s="462">
        <v>26014568</v>
      </c>
      <c r="AW71" s="462">
        <v>3538980</v>
      </c>
      <c r="AX71" s="461">
        <v>29553548</v>
      </c>
      <c r="AY71" s="472">
        <v>894923068</v>
      </c>
      <c r="AZ71" s="462">
        <v>74144</v>
      </c>
      <c r="BA71" s="472">
        <v>894997212</v>
      </c>
      <c r="BB71" s="461">
        <v>0</v>
      </c>
      <c r="BC71" s="461">
        <v>811538290</v>
      </c>
      <c r="BD71" s="461">
        <v>811612434</v>
      </c>
      <c r="BE71" s="467">
        <v>950368530</v>
      </c>
      <c r="BF71" s="461"/>
      <c r="BG71" s="471">
        <v>941179530</v>
      </c>
      <c r="BH71" s="444">
        <v>0</v>
      </c>
      <c r="BI71" s="444"/>
      <c r="BJ71" s="444"/>
      <c r="BK71" s="444"/>
      <c r="BL71" s="444"/>
      <c r="BM71" s="444"/>
      <c r="BN71" s="461"/>
      <c r="BO71" s="444"/>
      <c r="BP71" s="444"/>
      <c r="BQ71" s="444"/>
      <c r="BR71" s="444"/>
      <c r="BS71" s="444"/>
      <c r="BT71" s="444"/>
      <c r="BU71" s="444"/>
      <c r="BV71" s="444"/>
      <c r="BW71" s="444"/>
      <c r="BX71" s="444"/>
      <c r="BY71" s="444"/>
      <c r="BZ71" s="444"/>
      <c r="CA71" s="444"/>
      <c r="CB71" s="444"/>
      <c r="CC71" s="444"/>
      <c r="CD71" s="444"/>
      <c r="CE71" s="444"/>
      <c r="CF71" s="444"/>
      <c r="CG71" s="444"/>
      <c r="CH71" s="444"/>
      <c r="CI71" s="444"/>
      <c r="CJ71" s="444"/>
      <c r="CK71" s="444"/>
      <c r="CL71" s="444"/>
      <c r="CM71" s="444"/>
      <c r="CN71" s="444"/>
      <c r="CO71" s="444"/>
      <c r="CP71" s="444"/>
      <c r="CQ71" s="444"/>
      <c r="CR71" s="444"/>
      <c r="CS71" s="444"/>
      <c r="CT71" s="444"/>
      <c r="CU71" s="444"/>
    </row>
    <row r="72" spans="1:99">
      <c r="A72" s="444"/>
      <c r="B72" s="450" t="s">
        <v>112</v>
      </c>
      <c r="C72" s="461">
        <v>4836300863</v>
      </c>
      <c r="D72" s="461">
        <v>27426151</v>
      </c>
      <c r="E72" s="461">
        <v>4863727014</v>
      </c>
      <c r="F72" s="461">
        <v>3401732568</v>
      </c>
      <c r="G72" s="461">
        <v>17101945</v>
      </c>
      <c r="H72" s="461">
        <v>3418834513</v>
      </c>
      <c r="I72" s="461">
        <v>2092618868</v>
      </c>
      <c r="J72" s="461">
        <v>2076281</v>
      </c>
      <c r="K72" s="461">
        <v>2094695149</v>
      </c>
      <c r="L72" s="461">
        <v>18817170</v>
      </c>
      <c r="M72" s="461">
        <v>334258052</v>
      </c>
      <c r="N72" s="461">
        <v>43877958</v>
      </c>
      <c r="O72" s="461">
        <v>378136010</v>
      </c>
      <c r="P72" s="461">
        <v>10774209856</v>
      </c>
      <c r="Q72" s="461">
        <v>923970</v>
      </c>
      <c r="R72" s="461">
        <v>10775133826</v>
      </c>
      <c r="S72" s="461"/>
      <c r="T72" s="461">
        <v>10349469469</v>
      </c>
      <c r="U72" s="461">
        <v>10350393439</v>
      </c>
      <c r="V72" s="461">
        <v>10396997816</v>
      </c>
      <c r="W72" s="461">
        <v>10396073846</v>
      </c>
      <c r="X72" s="461">
        <v>10727605479</v>
      </c>
      <c r="Y72" s="461">
        <v>10728529449</v>
      </c>
      <c r="Z72" s="461">
        <v>22415554</v>
      </c>
      <c r="AA72" s="461">
        <v>139549</v>
      </c>
      <c r="AB72" s="461">
        <v>22555103</v>
      </c>
      <c r="AC72" s="461">
        <v>670726164</v>
      </c>
      <c r="AD72" s="461">
        <v>0</v>
      </c>
      <c r="AE72" s="461">
        <v>11468415093</v>
      </c>
      <c r="AF72" s="461"/>
      <c r="AG72" s="461">
        <v>0</v>
      </c>
      <c r="AH72" s="461">
        <v>52524000</v>
      </c>
      <c r="AI72" s="461">
        <v>24741000</v>
      </c>
      <c r="AJ72" s="461">
        <v>0</v>
      </c>
      <c r="AK72" s="461"/>
      <c r="AL72" s="461">
        <v>4888824863</v>
      </c>
      <c r="AM72" s="461">
        <v>27426151</v>
      </c>
      <c r="AN72" s="461">
        <v>4916251014</v>
      </c>
      <c r="AO72" s="461">
        <v>3426473568</v>
      </c>
      <c r="AP72" s="461">
        <v>17101945</v>
      </c>
      <c r="AQ72" s="461">
        <v>3443575513</v>
      </c>
      <c r="AR72" s="461">
        <v>2092618868</v>
      </c>
      <c r="AS72" s="461">
        <v>2076281</v>
      </c>
      <c r="AT72" s="461">
        <v>2094695149</v>
      </c>
      <c r="AU72" s="461">
        <v>18817170</v>
      </c>
      <c r="AV72" s="461">
        <v>334258052</v>
      </c>
      <c r="AW72" s="461">
        <v>43877958</v>
      </c>
      <c r="AX72" s="461">
        <v>378136010</v>
      </c>
      <c r="AY72" s="461">
        <v>10851474856</v>
      </c>
      <c r="AZ72" s="461">
        <v>923970</v>
      </c>
      <c r="BA72" s="461">
        <v>10852398826</v>
      </c>
      <c r="BB72" s="461">
        <v>0</v>
      </c>
      <c r="BC72" s="461">
        <v>10426734469</v>
      </c>
      <c r="BD72" s="461">
        <v>10427658439</v>
      </c>
      <c r="BE72" s="461">
        <v>11545680093</v>
      </c>
      <c r="BF72" s="460"/>
      <c r="BG72" s="461">
        <v>11468415093</v>
      </c>
      <c r="BH72" s="444">
        <v>0</v>
      </c>
      <c r="BI72" s="444"/>
      <c r="BJ72" s="444"/>
      <c r="BK72" s="444"/>
      <c r="BL72" s="444"/>
      <c r="BM72" s="444"/>
      <c r="BN72" s="461"/>
      <c r="BO72" s="444"/>
      <c r="BP72" s="444"/>
      <c r="BQ72" s="444"/>
      <c r="BR72" s="446"/>
      <c r="BS72" s="444"/>
      <c r="BT72" s="444"/>
      <c r="BU72" s="444"/>
      <c r="BV72" s="444"/>
      <c r="BW72" s="444"/>
      <c r="BX72" s="444"/>
      <c r="BY72" s="444"/>
      <c r="BZ72" s="444"/>
      <c r="CA72" s="444"/>
      <c r="CB72" s="444"/>
      <c r="CC72" s="444"/>
      <c r="CD72" s="444"/>
      <c r="CE72" s="444"/>
      <c r="CF72" s="444"/>
      <c r="CG72" s="444"/>
      <c r="CH72" s="444"/>
      <c r="CI72" s="444"/>
      <c r="CJ72" s="444"/>
      <c r="CK72" s="444"/>
      <c r="CL72" s="444"/>
      <c r="CM72" s="444"/>
      <c r="CN72" s="444"/>
      <c r="CO72" s="444"/>
      <c r="CP72" s="444"/>
      <c r="CQ72" s="444"/>
      <c r="CR72" s="444"/>
      <c r="CS72" s="444"/>
      <c r="CT72" s="444"/>
      <c r="CU72" s="444"/>
    </row>
    <row r="73" spans="1:99">
      <c r="A73" s="444">
        <f t="shared" ref="A73:A84" si="5">A60+1</f>
        <v>2003</v>
      </c>
      <c r="B73" s="444">
        <v>1</v>
      </c>
      <c r="C73" s="461">
        <v>459938466</v>
      </c>
      <c r="D73" s="461">
        <v>7929946</v>
      </c>
      <c r="E73" s="461">
        <v>467868412</v>
      </c>
      <c r="F73" s="461">
        <v>252725793</v>
      </c>
      <c r="G73" s="461">
        <v>-22284535</v>
      </c>
      <c r="H73" s="461">
        <v>230441258</v>
      </c>
      <c r="I73" s="461">
        <v>170139189</v>
      </c>
      <c r="J73" s="461">
        <v>-2715095</v>
      </c>
      <c r="K73" s="461">
        <v>167424094</v>
      </c>
      <c r="L73" s="461">
        <v>1577120</v>
      </c>
      <c r="M73" s="461">
        <v>28867089</v>
      </c>
      <c r="N73" s="461">
        <v>3595185</v>
      </c>
      <c r="O73" s="461">
        <v>32462274</v>
      </c>
      <c r="P73" s="461">
        <v>899773158</v>
      </c>
      <c r="Q73" s="461">
        <v>76451</v>
      </c>
      <c r="R73" s="461">
        <v>899849609</v>
      </c>
      <c r="S73" s="461"/>
      <c r="T73" s="461">
        <v>884380568</v>
      </c>
      <c r="U73" s="461">
        <v>884457019</v>
      </c>
      <c r="V73" s="461">
        <v>867387335</v>
      </c>
      <c r="W73" s="461">
        <v>867310884</v>
      </c>
      <c r="X73" s="461">
        <v>916842842</v>
      </c>
      <c r="Y73" s="461">
        <v>916919293</v>
      </c>
      <c r="Z73" s="468">
        <v>1950894</v>
      </c>
      <c r="AA73" s="467">
        <v>-144056</v>
      </c>
      <c r="AB73" s="461">
        <v>1806838</v>
      </c>
      <c r="AC73" s="467">
        <v>54870395</v>
      </c>
      <c r="AD73" s="461">
        <v>0</v>
      </c>
      <c r="AE73" s="461">
        <v>956526842</v>
      </c>
      <c r="AF73" s="461"/>
      <c r="AG73" s="461">
        <v>0</v>
      </c>
      <c r="AH73" s="451">
        <v>9685000</v>
      </c>
      <c r="AI73" s="451">
        <v>3685000</v>
      </c>
      <c r="AJ73" s="461">
        <v>0</v>
      </c>
      <c r="AK73" s="461"/>
      <c r="AL73" s="472">
        <v>469623466</v>
      </c>
      <c r="AM73" s="472">
        <v>7929946</v>
      </c>
      <c r="AN73" s="461">
        <v>477553412</v>
      </c>
      <c r="AO73" s="472">
        <v>256410793</v>
      </c>
      <c r="AP73" s="472">
        <v>-22284535</v>
      </c>
      <c r="AQ73" s="461">
        <v>234126258</v>
      </c>
      <c r="AR73" s="472">
        <v>170139188.95956782</v>
      </c>
      <c r="AS73" s="472">
        <v>-2715095</v>
      </c>
      <c r="AT73" s="461">
        <v>167424094</v>
      </c>
      <c r="AU73" s="462">
        <v>1577120</v>
      </c>
      <c r="AV73" s="462">
        <v>28867089</v>
      </c>
      <c r="AW73" s="462">
        <v>3595185</v>
      </c>
      <c r="AX73" s="461">
        <v>32462274</v>
      </c>
      <c r="AY73" s="472">
        <v>913143158</v>
      </c>
      <c r="AZ73" s="462">
        <v>76451</v>
      </c>
      <c r="BA73" s="472">
        <v>913219609</v>
      </c>
      <c r="BB73" s="461">
        <v>0</v>
      </c>
      <c r="BC73" s="461">
        <v>897750568</v>
      </c>
      <c r="BD73" s="461">
        <v>897827019</v>
      </c>
      <c r="BE73" s="467">
        <v>969896842</v>
      </c>
      <c r="BF73" s="461"/>
      <c r="BG73" s="471">
        <v>956526842</v>
      </c>
      <c r="BH73" s="444">
        <v>0</v>
      </c>
      <c r="BI73" s="444"/>
      <c r="BJ73" s="444"/>
      <c r="BK73" s="444"/>
      <c r="BL73" s="444"/>
      <c r="BM73" s="444"/>
      <c r="BN73" s="460"/>
      <c r="BO73" s="444"/>
      <c r="BP73" s="444"/>
      <c r="BQ73" s="444"/>
      <c r="BR73" s="444"/>
      <c r="BS73" s="444"/>
      <c r="BT73" s="444"/>
      <c r="BU73" s="444"/>
      <c r="BV73" s="444"/>
      <c r="BW73" s="444"/>
      <c r="BX73" s="444"/>
      <c r="BY73" s="444"/>
      <c r="BZ73" s="444"/>
      <c r="CA73" s="444"/>
      <c r="CB73" s="444"/>
      <c r="CC73" s="444"/>
      <c r="CD73" s="444"/>
      <c r="CE73" s="444"/>
      <c r="CF73" s="444"/>
      <c r="CG73" s="444"/>
      <c r="CH73" s="444"/>
      <c r="CI73" s="444"/>
      <c r="CJ73" s="444"/>
      <c r="CK73" s="444"/>
      <c r="CL73" s="444"/>
      <c r="CM73" s="444"/>
      <c r="CN73" s="444"/>
      <c r="CO73" s="444"/>
      <c r="CP73" s="444"/>
      <c r="CQ73" s="444"/>
      <c r="CR73" s="444"/>
      <c r="CS73" s="444"/>
      <c r="CT73" s="444"/>
      <c r="CU73" s="473"/>
    </row>
    <row r="74" spans="1:99">
      <c r="A74" s="444">
        <f t="shared" si="5"/>
        <v>2003</v>
      </c>
      <c r="B74" s="444">
        <v>2</v>
      </c>
      <c r="C74" s="461">
        <v>389481622</v>
      </c>
      <c r="D74" s="461">
        <v>-52151467</v>
      </c>
      <c r="E74" s="461">
        <v>337330155</v>
      </c>
      <c r="F74" s="461">
        <v>237786756</v>
      </c>
      <c r="G74" s="461">
        <v>-15516234</v>
      </c>
      <c r="H74" s="461">
        <v>222270522</v>
      </c>
      <c r="I74" s="461">
        <v>155086859</v>
      </c>
      <c r="J74" s="461">
        <v>-1061912</v>
      </c>
      <c r="K74" s="461">
        <v>154024947</v>
      </c>
      <c r="L74" s="461">
        <v>1578366</v>
      </c>
      <c r="M74" s="461">
        <v>24903550</v>
      </c>
      <c r="N74" s="461">
        <v>3173133</v>
      </c>
      <c r="O74" s="461">
        <v>28076683</v>
      </c>
      <c r="P74" s="461">
        <v>743280673</v>
      </c>
      <c r="Q74" s="461">
        <v>70884</v>
      </c>
      <c r="R74" s="461">
        <v>743351557</v>
      </c>
      <c r="S74" s="461"/>
      <c r="T74" s="461">
        <v>783933603</v>
      </c>
      <c r="U74" s="461">
        <v>784004487</v>
      </c>
      <c r="V74" s="461">
        <v>715274874</v>
      </c>
      <c r="W74" s="461">
        <v>715203990</v>
      </c>
      <c r="X74" s="461">
        <v>812010286</v>
      </c>
      <c r="Y74" s="461">
        <v>812081170</v>
      </c>
      <c r="Z74" s="468">
        <v>1909719</v>
      </c>
      <c r="AA74" s="467">
        <v>-73415</v>
      </c>
      <c r="AB74" s="461">
        <v>1836304</v>
      </c>
      <c r="AC74" s="467">
        <v>36650577</v>
      </c>
      <c r="AD74" s="461">
        <v>0</v>
      </c>
      <c r="AE74" s="461">
        <v>781838438</v>
      </c>
      <c r="AF74" s="461"/>
      <c r="AG74" s="461">
        <v>0</v>
      </c>
      <c r="AH74" s="451">
        <v>6957000</v>
      </c>
      <c r="AI74" s="451">
        <v>2101000</v>
      </c>
      <c r="AJ74" s="461">
        <v>0</v>
      </c>
      <c r="AK74" s="461"/>
      <c r="AL74" s="472">
        <v>396438622</v>
      </c>
      <c r="AM74" s="472">
        <v>-52151467</v>
      </c>
      <c r="AN74" s="461">
        <v>344287155</v>
      </c>
      <c r="AO74" s="472">
        <v>239887756</v>
      </c>
      <c r="AP74" s="472">
        <v>-15516234</v>
      </c>
      <c r="AQ74" s="461">
        <v>224371522</v>
      </c>
      <c r="AR74" s="472">
        <v>155086859.46133953</v>
      </c>
      <c r="AS74" s="472">
        <v>-1061912</v>
      </c>
      <c r="AT74" s="461">
        <v>154024947</v>
      </c>
      <c r="AU74" s="462">
        <v>1578366</v>
      </c>
      <c r="AV74" s="462">
        <v>24903550</v>
      </c>
      <c r="AW74" s="462">
        <v>3173133</v>
      </c>
      <c r="AX74" s="461">
        <v>28076683</v>
      </c>
      <c r="AY74" s="472">
        <v>752338673</v>
      </c>
      <c r="AZ74" s="462">
        <v>70884</v>
      </c>
      <c r="BA74" s="472">
        <v>752409557</v>
      </c>
      <c r="BB74" s="461">
        <v>0</v>
      </c>
      <c r="BC74" s="461">
        <v>792991603</v>
      </c>
      <c r="BD74" s="461">
        <v>793062487</v>
      </c>
      <c r="BE74" s="467">
        <v>790896438</v>
      </c>
      <c r="BF74" s="461"/>
      <c r="BG74" s="471">
        <v>781838438</v>
      </c>
      <c r="BH74" s="444">
        <v>0</v>
      </c>
      <c r="BI74" s="444"/>
      <c r="BJ74" s="444"/>
      <c r="BK74" s="444"/>
      <c r="BL74" s="444"/>
      <c r="BM74" s="444"/>
      <c r="BN74" s="460"/>
      <c r="BO74" s="444"/>
      <c r="BP74" s="444"/>
      <c r="BQ74" s="444"/>
      <c r="BR74" s="444"/>
      <c r="BS74" s="444"/>
      <c r="BT74" s="444"/>
      <c r="BU74" s="444"/>
      <c r="BV74" s="444"/>
      <c r="BW74" s="444"/>
      <c r="BX74" s="444"/>
      <c r="BY74" s="444"/>
      <c r="BZ74" s="444"/>
      <c r="CA74" s="444"/>
      <c r="CB74" s="444"/>
      <c r="CC74" s="444"/>
      <c r="CD74" s="444"/>
      <c r="CE74" s="444"/>
      <c r="CF74" s="444"/>
      <c r="CG74" s="444"/>
      <c r="CH74" s="444"/>
      <c r="CI74" s="444"/>
      <c r="CJ74" s="444"/>
      <c r="CK74" s="444"/>
      <c r="CL74" s="444"/>
      <c r="CM74" s="444"/>
      <c r="CN74" s="444"/>
      <c r="CO74" s="444"/>
      <c r="CP74" s="444"/>
      <c r="CQ74" s="444"/>
      <c r="CR74" s="444"/>
      <c r="CS74" s="444"/>
      <c r="CT74" s="444"/>
      <c r="CU74" s="473"/>
    </row>
    <row r="75" spans="1:99">
      <c r="A75" s="444">
        <f t="shared" si="5"/>
        <v>2003</v>
      </c>
      <c r="B75" s="444">
        <v>3</v>
      </c>
      <c r="C75" s="461">
        <v>349987931</v>
      </c>
      <c r="D75" s="461">
        <v>-2100627</v>
      </c>
      <c r="E75" s="461">
        <v>347887304</v>
      </c>
      <c r="F75" s="461">
        <v>235752396</v>
      </c>
      <c r="G75" s="461">
        <v>11170938</v>
      </c>
      <c r="H75" s="461">
        <v>246923334</v>
      </c>
      <c r="I75" s="461">
        <v>165102327</v>
      </c>
      <c r="J75" s="461">
        <v>1498007</v>
      </c>
      <c r="K75" s="461">
        <v>166600334</v>
      </c>
      <c r="L75" s="461">
        <v>1580014</v>
      </c>
      <c r="M75" s="461">
        <v>25617529</v>
      </c>
      <c r="N75" s="461">
        <v>3403401</v>
      </c>
      <c r="O75" s="461">
        <v>29020930</v>
      </c>
      <c r="P75" s="461">
        <v>792011916</v>
      </c>
      <c r="Q75" s="461">
        <v>72927</v>
      </c>
      <c r="R75" s="461">
        <v>792084843</v>
      </c>
      <c r="S75" s="461"/>
      <c r="T75" s="461">
        <v>752422668</v>
      </c>
      <c r="U75" s="461">
        <v>752495595</v>
      </c>
      <c r="V75" s="461">
        <v>763063913</v>
      </c>
      <c r="W75" s="461">
        <v>762990986</v>
      </c>
      <c r="X75" s="461">
        <v>781443598</v>
      </c>
      <c r="Y75" s="461">
        <v>781516525</v>
      </c>
      <c r="Z75" s="468">
        <v>1975832</v>
      </c>
      <c r="AA75" s="467">
        <v>165380</v>
      </c>
      <c r="AB75" s="461">
        <v>2141212</v>
      </c>
      <c r="AC75" s="467">
        <v>40931822</v>
      </c>
      <c r="AD75" s="461">
        <v>0</v>
      </c>
      <c r="AE75" s="461">
        <v>835157877</v>
      </c>
      <c r="AF75" s="461"/>
      <c r="AG75" s="461">
        <v>0</v>
      </c>
      <c r="AH75" s="451">
        <v>4834000</v>
      </c>
      <c r="AI75" s="451">
        <v>1561000</v>
      </c>
      <c r="AJ75" s="461">
        <v>0</v>
      </c>
      <c r="AK75" s="461"/>
      <c r="AL75" s="472">
        <v>354821931</v>
      </c>
      <c r="AM75" s="472">
        <v>-2100627</v>
      </c>
      <c r="AN75" s="461">
        <v>352721304</v>
      </c>
      <c r="AO75" s="472">
        <v>237313396</v>
      </c>
      <c r="AP75" s="472">
        <v>11170938</v>
      </c>
      <c r="AQ75" s="461">
        <v>248484334</v>
      </c>
      <c r="AR75" s="472">
        <v>165102326.72383446</v>
      </c>
      <c r="AS75" s="472">
        <v>1498007</v>
      </c>
      <c r="AT75" s="461">
        <v>166600334</v>
      </c>
      <c r="AU75" s="462">
        <v>1580014</v>
      </c>
      <c r="AV75" s="462">
        <v>25617529</v>
      </c>
      <c r="AW75" s="462">
        <v>3403401</v>
      </c>
      <c r="AX75" s="461">
        <v>29020930</v>
      </c>
      <c r="AY75" s="472">
        <v>798406916</v>
      </c>
      <c r="AZ75" s="462">
        <v>72927</v>
      </c>
      <c r="BA75" s="472">
        <v>798479843</v>
      </c>
      <c r="BB75" s="461">
        <v>0</v>
      </c>
      <c r="BC75" s="461">
        <v>758817668</v>
      </c>
      <c r="BD75" s="461">
        <v>758890595</v>
      </c>
      <c r="BE75" s="467">
        <v>841552877</v>
      </c>
      <c r="BF75" s="461"/>
      <c r="BG75" s="471">
        <v>835157877</v>
      </c>
      <c r="BH75" s="444">
        <v>0</v>
      </c>
      <c r="BI75" s="444"/>
      <c r="BJ75" s="444"/>
      <c r="BK75" s="444"/>
      <c r="BL75" s="444"/>
      <c r="BM75" s="444"/>
      <c r="BN75" s="460"/>
      <c r="BO75" s="444"/>
      <c r="BP75" s="444"/>
      <c r="BQ75" s="444"/>
      <c r="BR75" s="444"/>
      <c r="BS75" s="444"/>
      <c r="BT75" s="444"/>
      <c r="BU75" s="444"/>
      <c r="BV75" s="444"/>
      <c r="BW75" s="444"/>
      <c r="BX75" s="444"/>
      <c r="BY75" s="444"/>
      <c r="BZ75" s="444"/>
      <c r="CA75" s="444"/>
      <c r="CB75" s="444"/>
      <c r="CC75" s="444"/>
      <c r="CD75" s="444"/>
      <c r="CE75" s="444"/>
      <c r="CF75" s="444"/>
      <c r="CG75" s="444"/>
      <c r="CH75" s="444"/>
      <c r="CI75" s="444"/>
      <c r="CJ75" s="444"/>
      <c r="CK75" s="444"/>
      <c r="CL75" s="444"/>
      <c r="CM75" s="444"/>
      <c r="CN75" s="444"/>
      <c r="CO75" s="444"/>
      <c r="CP75" s="444"/>
      <c r="CQ75" s="444"/>
      <c r="CR75" s="444"/>
      <c r="CS75" s="444"/>
      <c r="CT75" s="444"/>
      <c r="CU75" s="473"/>
    </row>
    <row r="76" spans="1:99">
      <c r="A76" s="444">
        <f t="shared" si="5"/>
        <v>2003</v>
      </c>
      <c r="B76" s="444">
        <v>4</v>
      </c>
      <c r="C76" s="461">
        <v>303241514</v>
      </c>
      <c r="D76" s="461">
        <v>-18780066</v>
      </c>
      <c r="E76" s="461">
        <v>284461448</v>
      </c>
      <c r="F76" s="461">
        <v>257263938</v>
      </c>
      <c r="G76" s="461">
        <v>22945271</v>
      </c>
      <c r="H76" s="461">
        <v>280209209</v>
      </c>
      <c r="I76" s="461">
        <v>184547572</v>
      </c>
      <c r="J76" s="461">
        <v>2863761</v>
      </c>
      <c r="K76" s="461">
        <v>187411333</v>
      </c>
      <c r="L76" s="461">
        <v>1581247</v>
      </c>
      <c r="M76" s="461">
        <v>25570624</v>
      </c>
      <c r="N76" s="461">
        <v>3328525</v>
      </c>
      <c r="O76" s="461">
        <v>28899149</v>
      </c>
      <c r="P76" s="461">
        <v>782562386</v>
      </c>
      <c r="Q76" s="461">
        <v>73439</v>
      </c>
      <c r="R76" s="461">
        <v>782635825</v>
      </c>
      <c r="S76" s="461"/>
      <c r="T76" s="461">
        <v>746634271</v>
      </c>
      <c r="U76" s="461">
        <v>746707710</v>
      </c>
      <c r="V76" s="461">
        <v>753736676</v>
      </c>
      <c r="W76" s="461">
        <v>753663237</v>
      </c>
      <c r="X76" s="461">
        <v>775533420</v>
      </c>
      <c r="Y76" s="461">
        <v>775606859</v>
      </c>
      <c r="Z76" s="468">
        <v>1889811</v>
      </c>
      <c r="AA76" s="467">
        <v>22341</v>
      </c>
      <c r="AB76" s="461">
        <v>1912152</v>
      </c>
      <c r="AC76" s="467">
        <v>40530129</v>
      </c>
      <c r="AD76" s="461">
        <v>0</v>
      </c>
      <c r="AE76" s="461">
        <v>825078106</v>
      </c>
      <c r="AF76" s="461"/>
      <c r="AG76" s="461">
        <v>0</v>
      </c>
      <c r="AH76" s="451">
        <v>2013000</v>
      </c>
      <c r="AI76" s="451">
        <v>1154000</v>
      </c>
      <c r="AJ76" s="461">
        <v>0</v>
      </c>
      <c r="AK76" s="461"/>
      <c r="AL76" s="472">
        <v>305254514</v>
      </c>
      <c r="AM76" s="472">
        <v>-18780066</v>
      </c>
      <c r="AN76" s="461">
        <v>286474448</v>
      </c>
      <c r="AO76" s="472">
        <v>258417938</v>
      </c>
      <c r="AP76" s="472">
        <v>22945271</v>
      </c>
      <c r="AQ76" s="461">
        <v>281363209</v>
      </c>
      <c r="AR76" s="472">
        <v>184547571.71446505</v>
      </c>
      <c r="AS76" s="472">
        <v>2863761</v>
      </c>
      <c r="AT76" s="461">
        <v>187411333</v>
      </c>
      <c r="AU76" s="462">
        <v>1581247</v>
      </c>
      <c r="AV76" s="462">
        <v>25570624</v>
      </c>
      <c r="AW76" s="462">
        <v>3328525</v>
      </c>
      <c r="AX76" s="461">
        <v>28899149</v>
      </c>
      <c r="AY76" s="472">
        <v>785729386</v>
      </c>
      <c r="AZ76" s="462">
        <v>73439</v>
      </c>
      <c r="BA76" s="472">
        <v>785802825</v>
      </c>
      <c r="BB76" s="461">
        <v>0</v>
      </c>
      <c r="BC76" s="461">
        <v>749801271</v>
      </c>
      <c r="BD76" s="461">
        <v>749874710</v>
      </c>
      <c r="BE76" s="467">
        <v>828245106</v>
      </c>
      <c r="BF76" s="461"/>
      <c r="BG76" s="471">
        <v>825078106</v>
      </c>
      <c r="BH76" s="444">
        <v>0</v>
      </c>
      <c r="BI76" s="444"/>
      <c r="BJ76" s="444"/>
      <c r="BK76" s="444"/>
      <c r="BL76" s="444"/>
      <c r="BM76" s="444"/>
      <c r="BN76" s="460"/>
      <c r="BO76" s="444"/>
      <c r="BP76" s="444"/>
      <c r="BQ76" s="444"/>
      <c r="BR76" s="444"/>
      <c r="BS76" s="444"/>
      <c r="BT76" s="444"/>
      <c r="BU76" s="444"/>
      <c r="BV76" s="444"/>
      <c r="BW76" s="444"/>
      <c r="BX76" s="444"/>
      <c r="BY76" s="444"/>
      <c r="BZ76" s="444"/>
      <c r="CA76" s="444"/>
      <c r="CB76" s="444"/>
      <c r="CC76" s="444"/>
      <c r="CD76" s="444"/>
      <c r="CE76" s="444"/>
      <c r="CF76" s="444"/>
      <c r="CG76" s="444"/>
      <c r="CH76" s="444"/>
      <c r="CI76" s="444"/>
      <c r="CJ76" s="444"/>
      <c r="CK76" s="444"/>
      <c r="CL76" s="444"/>
      <c r="CM76" s="444"/>
      <c r="CN76" s="444"/>
      <c r="CO76" s="444"/>
      <c r="CP76" s="444"/>
      <c r="CQ76" s="444"/>
      <c r="CR76" s="444"/>
      <c r="CS76" s="444"/>
      <c r="CT76" s="444"/>
      <c r="CU76" s="473"/>
    </row>
    <row r="77" spans="1:99">
      <c r="A77" s="444">
        <f t="shared" si="5"/>
        <v>2003</v>
      </c>
      <c r="B77" s="444">
        <v>5</v>
      </c>
      <c r="C77" s="461">
        <v>305663275</v>
      </c>
      <c r="D77" s="461">
        <v>65469656</v>
      </c>
      <c r="E77" s="461">
        <v>371132931</v>
      </c>
      <c r="F77" s="461">
        <v>268660283</v>
      </c>
      <c r="G77" s="461">
        <v>60881333</v>
      </c>
      <c r="H77" s="461">
        <v>329541616</v>
      </c>
      <c r="I77" s="461">
        <v>183648572</v>
      </c>
      <c r="J77" s="461">
        <v>5780243</v>
      </c>
      <c r="K77" s="461">
        <v>189428815</v>
      </c>
      <c r="L77" s="461">
        <v>1582573</v>
      </c>
      <c r="M77" s="461">
        <v>28981306</v>
      </c>
      <c r="N77" s="461">
        <v>3790391</v>
      </c>
      <c r="O77" s="461">
        <v>32771697</v>
      </c>
      <c r="P77" s="461">
        <v>924457632</v>
      </c>
      <c r="Q77" s="461">
        <v>72842</v>
      </c>
      <c r="R77" s="461">
        <v>924530474</v>
      </c>
      <c r="S77" s="461"/>
      <c r="T77" s="461">
        <v>759554703</v>
      </c>
      <c r="U77" s="461">
        <v>759627545</v>
      </c>
      <c r="V77" s="461">
        <v>891758777</v>
      </c>
      <c r="W77" s="461">
        <v>891685935</v>
      </c>
      <c r="X77" s="461">
        <v>792326400</v>
      </c>
      <c r="Y77" s="461">
        <v>792399242</v>
      </c>
      <c r="Z77" s="468">
        <v>1902934</v>
      </c>
      <c r="AA77" s="467">
        <v>423326</v>
      </c>
      <c r="AB77" s="461">
        <v>2326260</v>
      </c>
      <c r="AC77" s="467">
        <v>56905168</v>
      </c>
      <c r="AD77" s="461">
        <v>0</v>
      </c>
      <c r="AE77" s="461">
        <v>983761902</v>
      </c>
      <c r="AF77" s="461"/>
      <c r="AG77" s="461">
        <v>0</v>
      </c>
      <c r="AH77" s="451">
        <v>3060000</v>
      </c>
      <c r="AI77" s="451">
        <v>1922000</v>
      </c>
      <c r="AJ77" s="461">
        <v>0</v>
      </c>
      <c r="AK77" s="461"/>
      <c r="AL77" s="472">
        <v>308723275</v>
      </c>
      <c r="AM77" s="472">
        <v>65469656</v>
      </c>
      <c r="AN77" s="461">
        <v>374192931</v>
      </c>
      <c r="AO77" s="472">
        <v>270582283</v>
      </c>
      <c r="AP77" s="472">
        <v>60881333</v>
      </c>
      <c r="AQ77" s="461">
        <v>331463616</v>
      </c>
      <c r="AR77" s="472">
        <v>183648571.81104782</v>
      </c>
      <c r="AS77" s="472">
        <v>5780243</v>
      </c>
      <c r="AT77" s="461">
        <v>189428815</v>
      </c>
      <c r="AU77" s="462">
        <v>1582573</v>
      </c>
      <c r="AV77" s="462">
        <v>28981306</v>
      </c>
      <c r="AW77" s="462">
        <v>3790391</v>
      </c>
      <c r="AX77" s="461">
        <v>32771697</v>
      </c>
      <c r="AY77" s="472">
        <v>929439632</v>
      </c>
      <c r="AZ77" s="462">
        <v>72842</v>
      </c>
      <c r="BA77" s="472">
        <v>929512474</v>
      </c>
      <c r="BB77" s="461">
        <v>0</v>
      </c>
      <c r="BC77" s="461">
        <v>764536703</v>
      </c>
      <c r="BD77" s="461">
        <v>764609545</v>
      </c>
      <c r="BE77" s="467">
        <v>988743902</v>
      </c>
      <c r="BF77" s="461"/>
      <c r="BG77" s="471">
        <v>983761902</v>
      </c>
      <c r="BH77" s="444">
        <v>0</v>
      </c>
      <c r="BI77" s="444"/>
      <c r="BJ77" s="444"/>
      <c r="BK77" s="444"/>
      <c r="BL77" s="444"/>
      <c r="BM77" s="444"/>
      <c r="BN77" s="460"/>
      <c r="BO77" s="444"/>
      <c r="BP77" s="444"/>
      <c r="BQ77" s="444"/>
      <c r="BR77" s="444"/>
      <c r="BS77" s="444"/>
      <c r="BT77" s="444"/>
      <c r="BU77" s="444"/>
      <c r="BV77" s="444"/>
      <c r="BW77" s="444"/>
      <c r="BX77" s="444"/>
      <c r="BY77" s="444"/>
      <c r="BZ77" s="444"/>
      <c r="CA77" s="444"/>
      <c r="CB77" s="444"/>
      <c r="CC77" s="444"/>
      <c r="CD77" s="444"/>
      <c r="CE77" s="444"/>
      <c r="CF77" s="444"/>
      <c r="CG77" s="444"/>
      <c r="CH77" s="444"/>
      <c r="CI77" s="444"/>
      <c r="CJ77" s="444"/>
      <c r="CK77" s="444"/>
      <c r="CL77" s="444"/>
      <c r="CM77" s="444"/>
      <c r="CN77" s="444"/>
      <c r="CO77" s="444"/>
      <c r="CP77" s="444"/>
      <c r="CQ77" s="444"/>
      <c r="CR77" s="444"/>
      <c r="CS77" s="444"/>
      <c r="CT77" s="444"/>
      <c r="CU77" s="473"/>
    </row>
    <row r="78" spans="1:99">
      <c r="A78" s="444">
        <f t="shared" si="5"/>
        <v>2003</v>
      </c>
      <c r="B78" s="444">
        <v>6</v>
      </c>
      <c r="C78" s="461">
        <v>456644073</v>
      </c>
      <c r="D78" s="461">
        <v>72441950</v>
      </c>
      <c r="E78" s="461">
        <v>529086023</v>
      </c>
      <c r="F78" s="461">
        <v>326795252</v>
      </c>
      <c r="G78" s="461">
        <v>8161341</v>
      </c>
      <c r="H78" s="461">
        <v>334956593</v>
      </c>
      <c r="I78" s="461">
        <v>174737515</v>
      </c>
      <c r="J78" s="461">
        <v>31007</v>
      </c>
      <c r="K78" s="461">
        <v>174768522</v>
      </c>
      <c r="L78" s="461">
        <v>1584572</v>
      </c>
      <c r="M78" s="461">
        <v>30818972</v>
      </c>
      <c r="N78" s="461">
        <v>4166514</v>
      </c>
      <c r="O78" s="461">
        <v>34985486</v>
      </c>
      <c r="P78" s="461">
        <v>1075381196</v>
      </c>
      <c r="Q78" s="461">
        <v>84100</v>
      </c>
      <c r="R78" s="461">
        <v>1075465296</v>
      </c>
      <c r="S78" s="461"/>
      <c r="T78" s="461">
        <v>959761412</v>
      </c>
      <c r="U78" s="461">
        <v>959845512</v>
      </c>
      <c r="V78" s="461">
        <v>1040479810</v>
      </c>
      <c r="W78" s="461">
        <v>1040395710</v>
      </c>
      <c r="X78" s="461">
        <v>994746898</v>
      </c>
      <c r="Y78" s="461">
        <v>994830998</v>
      </c>
      <c r="Z78" s="468">
        <v>1866764</v>
      </c>
      <c r="AA78" s="467">
        <v>-291431</v>
      </c>
      <c r="AB78" s="461">
        <v>1575333</v>
      </c>
      <c r="AC78" s="467">
        <v>78313364</v>
      </c>
      <c r="AD78" s="461">
        <v>0</v>
      </c>
      <c r="AE78" s="461">
        <v>1155353993</v>
      </c>
      <c r="AF78" s="461"/>
      <c r="AG78" s="461">
        <v>0</v>
      </c>
      <c r="AH78" s="451">
        <v>5155000</v>
      </c>
      <c r="AI78" s="451">
        <v>2587000</v>
      </c>
      <c r="AJ78" s="461">
        <v>0</v>
      </c>
      <c r="AK78" s="461"/>
      <c r="AL78" s="472">
        <v>461799073</v>
      </c>
      <c r="AM78" s="472">
        <v>72441950</v>
      </c>
      <c r="AN78" s="461">
        <v>534241023</v>
      </c>
      <c r="AO78" s="472">
        <v>329382252</v>
      </c>
      <c r="AP78" s="472">
        <v>8161341</v>
      </c>
      <c r="AQ78" s="461">
        <v>337543593</v>
      </c>
      <c r="AR78" s="472">
        <v>174737514.59379578</v>
      </c>
      <c r="AS78" s="472">
        <v>31007</v>
      </c>
      <c r="AT78" s="461">
        <v>174768522</v>
      </c>
      <c r="AU78" s="462">
        <v>1584572</v>
      </c>
      <c r="AV78" s="462">
        <v>30818972</v>
      </c>
      <c r="AW78" s="462">
        <v>4166514</v>
      </c>
      <c r="AX78" s="461">
        <v>34985486</v>
      </c>
      <c r="AY78" s="472">
        <v>1083123196</v>
      </c>
      <c r="AZ78" s="462">
        <v>84100</v>
      </c>
      <c r="BA78" s="472">
        <v>1083207296</v>
      </c>
      <c r="BB78" s="461">
        <v>0</v>
      </c>
      <c r="BC78" s="461">
        <v>967503412</v>
      </c>
      <c r="BD78" s="461">
        <v>967587512</v>
      </c>
      <c r="BE78" s="467">
        <v>1163095993</v>
      </c>
      <c r="BF78" s="461"/>
      <c r="BG78" s="471">
        <v>1155353993</v>
      </c>
      <c r="BH78" s="444">
        <v>0</v>
      </c>
      <c r="BI78" s="444"/>
      <c r="BJ78" s="444"/>
      <c r="BK78" s="444"/>
      <c r="BL78" s="444"/>
      <c r="BM78" s="444"/>
      <c r="BN78" s="460"/>
      <c r="BO78" s="444"/>
      <c r="BP78" s="444"/>
      <c r="BQ78" s="444"/>
      <c r="BR78" s="444"/>
      <c r="BS78" s="444"/>
      <c r="BT78" s="444"/>
      <c r="BU78" s="444"/>
      <c r="BV78" s="444"/>
      <c r="BW78" s="444"/>
      <c r="BX78" s="444"/>
      <c r="BY78" s="444"/>
      <c r="BZ78" s="444"/>
      <c r="CA78" s="444"/>
      <c r="CB78" s="444"/>
      <c r="CC78" s="444"/>
      <c r="CD78" s="444"/>
      <c r="CE78" s="444"/>
      <c r="CF78" s="444"/>
      <c r="CG78" s="444"/>
      <c r="CH78" s="444"/>
      <c r="CI78" s="444"/>
      <c r="CJ78" s="444"/>
      <c r="CK78" s="444"/>
      <c r="CL78" s="444"/>
      <c r="CM78" s="444"/>
      <c r="CN78" s="444"/>
      <c r="CO78" s="444"/>
      <c r="CP78" s="444"/>
      <c r="CQ78" s="444"/>
      <c r="CR78" s="444"/>
      <c r="CS78" s="444"/>
      <c r="CT78" s="444"/>
      <c r="CU78" s="473"/>
    </row>
    <row r="79" spans="1:99">
      <c r="A79" s="444">
        <f t="shared" si="5"/>
        <v>2003</v>
      </c>
      <c r="B79" s="444">
        <v>7</v>
      </c>
      <c r="C79" s="461">
        <v>520307325</v>
      </c>
      <c r="D79" s="461">
        <v>29763770</v>
      </c>
      <c r="E79" s="461">
        <v>550071095</v>
      </c>
      <c r="F79" s="461">
        <v>339703270</v>
      </c>
      <c r="G79" s="461">
        <v>-495671</v>
      </c>
      <c r="H79" s="461">
        <v>339207599</v>
      </c>
      <c r="I79" s="461">
        <v>188830723</v>
      </c>
      <c r="J79" s="461">
        <v>-1374694</v>
      </c>
      <c r="K79" s="461">
        <v>187456029</v>
      </c>
      <c r="L79" s="461">
        <v>1585978</v>
      </c>
      <c r="M79" s="461">
        <v>34227997</v>
      </c>
      <c r="N79" s="461">
        <v>4559076</v>
      </c>
      <c r="O79" s="461">
        <v>38787073</v>
      </c>
      <c r="P79" s="461">
        <v>1117107774</v>
      </c>
      <c r="Q79" s="461">
        <v>84576</v>
      </c>
      <c r="R79" s="461">
        <v>1117192350</v>
      </c>
      <c r="S79" s="461"/>
      <c r="T79" s="461">
        <v>1050427296</v>
      </c>
      <c r="U79" s="461">
        <v>1050511872</v>
      </c>
      <c r="V79" s="461">
        <v>1078405277</v>
      </c>
      <c r="W79" s="461">
        <v>1078320701</v>
      </c>
      <c r="X79" s="461">
        <v>1089214369</v>
      </c>
      <c r="Y79" s="461">
        <v>1089298945</v>
      </c>
      <c r="Z79" s="468">
        <v>1885987</v>
      </c>
      <c r="AA79" s="467">
        <v>-53574</v>
      </c>
      <c r="AB79" s="461">
        <v>1832413</v>
      </c>
      <c r="AC79" s="467">
        <v>85524015</v>
      </c>
      <c r="AD79" s="461">
        <v>0</v>
      </c>
      <c r="AE79" s="461">
        <v>1204548778</v>
      </c>
      <c r="AF79" s="461"/>
      <c r="AG79" s="461">
        <v>0</v>
      </c>
      <c r="AH79" s="451">
        <v>6462000</v>
      </c>
      <c r="AI79" s="451">
        <v>2996000</v>
      </c>
      <c r="AJ79" s="461">
        <v>0</v>
      </c>
      <c r="AK79" s="461"/>
      <c r="AL79" s="472">
        <v>526769325</v>
      </c>
      <c r="AM79" s="472">
        <v>29763770</v>
      </c>
      <c r="AN79" s="461">
        <v>556533095</v>
      </c>
      <c r="AO79" s="472">
        <v>342699270</v>
      </c>
      <c r="AP79" s="472">
        <v>-495671</v>
      </c>
      <c r="AQ79" s="461">
        <v>342203599</v>
      </c>
      <c r="AR79" s="472">
        <v>188830723.07106659</v>
      </c>
      <c r="AS79" s="472">
        <v>-1374694</v>
      </c>
      <c r="AT79" s="461">
        <v>187456029</v>
      </c>
      <c r="AU79" s="462">
        <v>1585978</v>
      </c>
      <c r="AV79" s="462">
        <v>34227997</v>
      </c>
      <c r="AW79" s="462">
        <v>4559076</v>
      </c>
      <c r="AX79" s="461">
        <v>38787073</v>
      </c>
      <c r="AY79" s="472">
        <v>1126565774</v>
      </c>
      <c r="AZ79" s="462">
        <v>84576</v>
      </c>
      <c r="BA79" s="472">
        <v>1126650350</v>
      </c>
      <c r="BB79" s="461">
        <v>0</v>
      </c>
      <c r="BC79" s="461">
        <v>1059885296</v>
      </c>
      <c r="BD79" s="461">
        <v>1059969872</v>
      </c>
      <c r="BE79" s="467">
        <v>1214006778</v>
      </c>
      <c r="BF79" s="461"/>
      <c r="BG79" s="471">
        <v>1204548778</v>
      </c>
      <c r="BH79" s="444">
        <v>0</v>
      </c>
      <c r="BI79" s="444"/>
      <c r="BJ79" s="444"/>
      <c r="BK79" s="444"/>
      <c r="BL79" s="444"/>
      <c r="BM79" s="444"/>
      <c r="BN79" s="461"/>
      <c r="BO79" s="444"/>
      <c r="BP79" s="444"/>
      <c r="BQ79" s="444"/>
      <c r="BR79" s="444"/>
      <c r="BS79" s="444"/>
      <c r="BT79" s="444"/>
      <c r="BU79" s="444"/>
      <c r="BV79" s="444"/>
      <c r="BW79" s="444"/>
      <c r="BX79" s="444"/>
      <c r="BY79" s="444"/>
      <c r="BZ79" s="444"/>
      <c r="CA79" s="444"/>
      <c r="CB79" s="444"/>
      <c r="CC79" s="444"/>
      <c r="CD79" s="444"/>
      <c r="CE79" s="444"/>
      <c r="CF79" s="444"/>
      <c r="CG79" s="444"/>
      <c r="CH79" s="444"/>
      <c r="CI79" s="444"/>
      <c r="CJ79" s="444"/>
      <c r="CK79" s="444"/>
      <c r="CL79" s="444"/>
      <c r="CM79" s="444"/>
      <c r="CN79" s="444"/>
      <c r="CO79" s="444"/>
      <c r="CP79" s="444"/>
      <c r="CQ79" s="444"/>
      <c r="CR79" s="444"/>
      <c r="CS79" s="444"/>
      <c r="CT79" s="444"/>
      <c r="CU79" s="473"/>
    </row>
    <row r="80" spans="1:99">
      <c r="A80" s="444">
        <f t="shared" si="5"/>
        <v>2003</v>
      </c>
      <c r="B80" s="444">
        <v>8</v>
      </c>
      <c r="C80" s="461">
        <v>545365310</v>
      </c>
      <c r="D80" s="461">
        <v>14694594</v>
      </c>
      <c r="E80" s="461">
        <v>560059904</v>
      </c>
      <c r="F80" s="461">
        <v>341020203</v>
      </c>
      <c r="G80" s="461">
        <v>-776053</v>
      </c>
      <c r="H80" s="461">
        <v>340244150</v>
      </c>
      <c r="I80" s="461">
        <v>184246962</v>
      </c>
      <c r="J80" s="461">
        <v>-433445</v>
      </c>
      <c r="K80" s="461">
        <v>183813517</v>
      </c>
      <c r="L80" s="461">
        <v>1587143</v>
      </c>
      <c r="M80" s="461">
        <v>33280675</v>
      </c>
      <c r="N80" s="461">
        <v>4597117</v>
      </c>
      <c r="O80" s="461">
        <v>37877792</v>
      </c>
      <c r="P80" s="461">
        <v>1123582506</v>
      </c>
      <c r="Q80" s="461">
        <v>87548</v>
      </c>
      <c r="R80" s="461">
        <v>1123670054</v>
      </c>
      <c r="S80" s="461"/>
      <c r="T80" s="461">
        <v>1072219618</v>
      </c>
      <c r="U80" s="461">
        <v>1072307166</v>
      </c>
      <c r="V80" s="461">
        <v>1085792262</v>
      </c>
      <c r="W80" s="461">
        <v>1085704714</v>
      </c>
      <c r="X80" s="461">
        <v>1110097410</v>
      </c>
      <c r="Y80" s="461">
        <v>1110184958</v>
      </c>
      <c r="Z80" s="468">
        <v>1845967</v>
      </c>
      <c r="AA80" s="467">
        <v>-38879</v>
      </c>
      <c r="AB80" s="461">
        <v>1807088</v>
      </c>
      <c r="AC80" s="467">
        <v>86842160</v>
      </c>
      <c r="AD80" s="461">
        <v>0</v>
      </c>
      <c r="AE80" s="461">
        <v>1212319302</v>
      </c>
      <c r="AF80" s="461"/>
      <c r="AG80" s="461">
        <v>0</v>
      </c>
      <c r="AH80" s="451">
        <v>5982000</v>
      </c>
      <c r="AI80" s="451">
        <v>2865000</v>
      </c>
      <c r="AJ80" s="461">
        <v>0</v>
      </c>
      <c r="AK80" s="461"/>
      <c r="AL80" s="472">
        <v>551347310</v>
      </c>
      <c r="AM80" s="472">
        <v>14694594</v>
      </c>
      <c r="AN80" s="461">
        <v>566041904</v>
      </c>
      <c r="AO80" s="472">
        <v>343885203</v>
      </c>
      <c r="AP80" s="472">
        <v>-776053</v>
      </c>
      <c r="AQ80" s="461">
        <v>343109150</v>
      </c>
      <c r="AR80" s="472">
        <v>184246962.34869266</v>
      </c>
      <c r="AS80" s="472">
        <v>-433445</v>
      </c>
      <c r="AT80" s="461">
        <v>183813517</v>
      </c>
      <c r="AU80" s="462">
        <v>1587143</v>
      </c>
      <c r="AV80" s="462">
        <v>33280675</v>
      </c>
      <c r="AW80" s="462">
        <v>4597117</v>
      </c>
      <c r="AX80" s="461">
        <v>37877792</v>
      </c>
      <c r="AY80" s="472">
        <v>1132429506</v>
      </c>
      <c r="AZ80" s="462">
        <v>87548</v>
      </c>
      <c r="BA80" s="472">
        <v>1132517054</v>
      </c>
      <c r="BB80" s="461">
        <v>0</v>
      </c>
      <c r="BC80" s="461">
        <v>1081066618</v>
      </c>
      <c r="BD80" s="461">
        <v>1081154166</v>
      </c>
      <c r="BE80" s="467">
        <v>1221166302</v>
      </c>
      <c r="BF80" s="461"/>
      <c r="BG80" s="471">
        <v>1212319302</v>
      </c>
      <c r="BH80" s="444">
        <v>0</v>
      </c>
      <c r="BI80" s="444"/>
      <c r="BJ80" s="444"/>
      <c r="BK80" s="444"/>
      <c r="BL80" s="444"/>
      <c r="BM80" s="444"/>
      <c r="BN80" s="461"/>
      <c r="BO80" s="444"/>
      <c r="BP80" s="444"/>
      <c r="BQ80" s="444"/>
      <c r="BR80" s="444"/>
      <c r="BS80" s="444"/>
      <c r="BT80" s="444"/>
      <c r="BU80" s="444"/>
      <c r="BV80" s="444"/>
      <c r="BW80" s="444"/>
      <c r="BX80" s="444"/>
      <c r="BY80" s="444"/>
      <c r="BZ80" s="444"/>
      <c r="CA80" s="444"/>
      <c r="CB80" s="444"/>
      <c r="CC80" s="444"/>
      <c r="CD80" s="444"/>
      <c r="CE80" s="444"/>
      <c r="CF80" s="444"/>
      <c r="CG80" s="444"/>
      <c r="CH80" s="444"/>
      <c r="CI80" s="444"/>
      <c r="CJ80" s="444"/>
      <c r="CK80" s="444"/>
      <c r="CL80" s="444"/>
      <c r="CM80" s="444"/>
      <c r="CN80" s="444"/>
      <c r="CO80" s="444"/>
      <c r="CP80" s="444"/>
      <c r="CQ80" s="444"/>
      <c r="CR80" s="444"/>
      <c r="CS80" s="444"/>
      <c r="CT80" s="444"/>
      <c r="CU80" s="473"/>
    </row>
    <row r="81" spans="1:99">
      <c r="A81" s="444">
        <f t="shared" si="5"/>
        <v>2003</v>
      </c>
      <c r="B81" s="444">
        <v>9</v>
      </c>
      <c r="C81" s="461">
        <v>518263862</v>
      </c>
      <c r="D81" s="461">
        <v>-73475042</v>
      </c>
      <c r="E81" s="461">
        <v>444788820</v>
      </c>
      <c r="F81" s="461">
        <v>350481144</v>
      </c>
      <c r="G81" s="461">
        <v>-27302614</v>
      </c>
      <c r="H81" s="461">
        <v>323178530</v>
      </c>
      <c r="I81" s="461">
        <v>181051703</v>
      </c>
      <c r="J81" s="461">
        <v>-3628329</v>
      </c>
      <c r="K81" s="461">
        <v>177423374</v>
      </c>
      <c r="L81" s="461">
        <v>1588900</v>
      </c>
      <c r="M81" s="461">
        <v>29709654</v>
      </c>
      <c r="N81" s="461">
        <v>4107783</v>
      </c>
      <c r="O81" s="461">
        <v>33817437</v>
      </c>
      <c r="P81" s="461">
        <v>980797061</v>
      </c>
      <c r="Q81" s="461">
        <v>85417</v>
      </c>
      <c r="R81" s="461">
        <v>980882478</v>
      </c>
      <c r="S81" s="461"/>
      <c r="T81" s="461">
        <v>1051385609</v>
      </c>
      <c r="U81" s="461">
        <v>1051471026</v>
      </c>
      <c r="V81" s="461">
        <v>947065041</v>
      </c>
      <c r="W81" s="461">
        <v>946979624</v>
      </c>
      <c r="X81" s="461">
        <v>1085203046</v>
      </c>
      <c r="Y81" s="461">
        <v>1085288463</v>
      </c>
      <c r="Z81" s="468">
        <v>1837502</v>
      </c>
      <c r="AA81" s="467">
        <v>-205521</v>
      </c>
      <c r="AB81" s="461">
        <v>1631981</v>
      </c>
      <c r="AC81" s="467">
        <v>64952964</v>
      </c>
      <c r="AD81" s="461">
        <v>0</v>
      </c>
      <c r="AE81" s="461">
        <v>1047467423</v>
      </c>
      <c r="AF81" s="461"/>
      <c r="AG81" s="461">
        <v>0</v>
      </c>
      <c r="AH81" s="451">
        <v>4091000</v>
      </c>
      <c r="AI81" s="451">
        <v>2244000</v>
      </c>
      <c r="AJ81" s="461">
        <v>0</v>
      </c>
      <c r="AK81" s="461"/>
      <c r="AL81" s="472">
        <v>522354862</v>
      </c>
      <c r="AM81" s="472">
        <v>-73475042</v>
      </c>
      <c r="AN81" s="461">
        <v>448879820</v>
      </c>
      <c r="AO81" s="472">
        <v>352725144</v>
      </c>
      <c r="AP81" s="472">
        <v>-27302614</v>
      </c>
      <c r="AQ81" s="461">
        <v>325422530</v>
      </c>
      <c r="AR81" s="472">
        <v>181051702.80077529</v>
      </c>
      <c r="AS81" s="472">
        <v>-3628329</v>
      </c>
      <c r="AT81" s="461">
        <v>177423374</v>
      </c>
      <c r="AU81" s="462">
        <v>1588900</v>
      </c>
      <c r="AV81" s="462">
        <v>29709654</v>
      </c>
      <c r="AW81" s="462">
        <v>4107783</v>
      </c>
      <c r="AX81" s="461">
        <v>33817437</v>
      </c>
      <c r="AY81" s="472">
        <v>987132061</v>
      </c>
      <c r="AZ81" s="462">
        <v>85417</v>
      </c>
      <c r="BA81" s="472">
        <v>987217478</v>
      </c>
      <c r="BB81" s="461">
        <v>0</v>
      </c>
      <c r="BC81" s="461">
        <v>1057720609</v>
      </c>
      <c r="BD81" s="461">
        <v>1057806026</v>
      </c>
      <c r="BE81" s="467">
        <v>1053802423</v>
      </c>
      <c r="BF81" s="461"/>
      <c r="BG81" s="471">
        <v>1047467423</v>
      </c>
      <c r="BH81" s="444">
        <v>0</v>
      </c>
      <c r="BI81" s="444"/>
      <c r="BJ81" s="444"/>
      <c r="BK81" s="444"/>
      <c r="BL81" s="444"/>
      <c r="BM81" s="444"/>
      <c r="BN81" s="461"/>
      <c r="BO81" s="444"/>
      <c r="BP81" s="444"/>
      <c r="BQ81" s="444"/>
      <c r="BR81" s="444"/>
      <c r="BS81" s="444"/>
      <c r="BT81" s="444"/>
      <c r="BU81" s="444"/>
      <c r="BV81" s="444"/>
      <c r="BW81" s="444"/>
      <c r="BX81" s="444"/>
      <c r="BY81" s="444"/>
      <c r="BZ81" s="444"/>
      <c r="CA81" s="444"/>
      <c r="CB81" s="444"/>
      <c r="CC81" s="444"/>
      <c r="CD81" s="444"/>
      <c r="CE81" s="444"/>
      <c r="CF81" s="444"/>
      <c r="CG81" s="444"/>
      <c r="CH81" s="444"/>
      <c r="CI81" s="444"/>
      <c r="CJ81" s="444"/>
      <c r="CK81" s="444"/>
      <c r="CL81" s="444"/>
      <c r="CM81" s="444"/>
      <c r="CN81" s="444"/>
      <c r="CO81" s="444"/>
      <c r="CP81" s="444"/>
      <c r="CQ81" s="444"/>
      <c r="CR81" s="444"/>
      <c r="CS81" s="444"/>
      <c r="CT81" s="444"/>
      <c r="CU81" s="473"/>
    </row>
    <row r="82" spans="1:99">
      <c r="A82" s="444">
        <f t="shared" si="5"/>
        <v>2003</v>
      </c>
      <c r="B82" s="444">
        <v>10</v>
      </c>
      <c r="C82" s="461">
        <v>379811467</v>
      </c>
      <c r="D82" s="461">
        <v>-65449378</v>
      </c>
      <c r="E82" s="461">
        <v>314362089</v>
      </c>
      <c r="F82" s="461">
        <v>294219593</v>
      </c>
      <c r="G82" s="461">
        <v>-21367762</v>
      </c>
      <c r="H82" s="461">
        <v>272851831</v>
      </c>
      <c r="I82" s="461">
        <v>176999150</v>
      </c>
      <c r="J82" s="461">
        <v>-892939</v>
      </c>
      <c r="K82" s="461">
        <v>176106211</v>
      </c>
      <c r="L82" s="461">
        <v>1590052</v>
      </c>
      <c r="M82" s="461">
        <v>26990619</v>
      </c>
      <c r="N82" s="461">
        <v>3568812</v>
      </c>
      <c r="O82" s="461">
        <v>30559431</v>
      </c>
      <c r="P82" s="461">
        <v>795469614</v>
      </c>
      <c r="Q82" s="461">
        <v>79689</v>
      </c>
      <c r="R82" s="461">
        <v>795549303</v>
      </c>
      <c r="S82" s="461"/>
      <c r="T82" s="461">
        <v>852620262</v>
      </c>
      <c r="U82" s="461">
        <v>852699951</v>
      </c>
      <c r="V82" s="461">
        <v>764989872</v>
      </c>
      <c r="W82" s="461">
        <v>764910183</v>
      </c>
      <c r="X82" s="461">
        <v>883179693</v>
      </c>
      <c r="Y82" s="461">
        <v>883259382</v>
      </c>
      <c r="Z82" s="468">
        <v>1717474</v>
      </c>
      <c r="AA82" s="467">
        <v>8934</v>
      </c>
      <c r="AB82" s="461">
        <v>1726408</v>
      </c>
      <c r="AC82" s="467">
        <v>41216044</v>
      </c>
      <c r="AD82" s="461">
        <v>0</v>
      </c>
      <c r="AE82" s="461">
        <v>838491755</v>
      </c>
      <c r="AF82" s="461"/>
      <c r="AG82" s="461">
        <v>0</v>
      </c>
      <c r="AH82" s="451">
        <v>2618000</v>
      </c>
      <c r="AI82" s="451">
        <v>1269000</v>
      </c>
      <c r="AJ82" s="461">
        <v>0</v>
      </c>
      <c r="AK82" s="461"/>
      <c r="AL82" s="472">
        <v>382429467</v>
      </c>
      <c r="AM82" s="472">
        <v>-65449378</v>
      </c>
      <c r="AN82" s="461">
        <v>316980089</v>
      </c>
      <c r="AO82" s="472">
        <v>295488593</v>
      </c>
      <c r="AP82" s="472">
        <v>-21367762</v>
      </c>
      <c r="AQ82" s="461">
        <v>274120831</v>
      </c>
      <c r="AR82" s="472">
        <v>176999149.61261433</v>
      </c>
      <c r="AS82" s="472">
        <v>-892939</v>
      </c>
      <c r="AT82" s="461">
        <v>176106211</v>
      </c>
      <c r="AU82" s="462">
        <v>1590052</v>
      </c>
      <c r="AV82" s="462">
        <v>26990619</v>
      </c>
      <c r="AW82" s="462">
        <v>3568812</v>
      </c>
      <c r="AX82" s="461">
        <v>30559431</v>
      </c>
      <c r="AY82" s="472">
        <v>799356614</v>
      </c>
      <c r="AZ82" s="462">
        <v>79689</v>
      </c>
      <c r="BA82" s="472">
        <v>799436303</v>
      </c>
      <c r="BB82" s="461">
        <v>0</v>
      </c>
      <c r="BC82" s="461">
        <v>856507262</v>
      </c>
      <c r="BD82" s="461">
        <v>856586951</v>
      </c>
      <c r="BE82" s="467">
        <v>842378755</v>
      </c>
      <c r="BF82" s="461"/>
      <c r="BG82" s="471">
        <v>838491755</v>
      </c>
      <c r="BH82" s="444">
        <v>0</v>
      </c>
      <c r="BI82" s="444"/>
      <c r="BJ82" s="444"/>
      <c r="BK82" s="444"/>
      <c r="BL82" s="444"/>
      <c r="BM82" s="444"/>
      <c r="BN82" s="461"/>
      <c r="BO82" s="444"/>
      <c r="BP82" s="444"/>
      <c r="BQ82" s="444"/>
      <c r="BR82" s="444"/>
      <c r="BS82" s="444"/>
      <c r="BT82" s="444"/>
      <c r="BU82" s="444"/>
      <c r="BV82" s="444"/>
      <c r="BW82" s="444"/>
      <c r="BX82" s="444"/>
      <c r="BY82" s="444"/>
      <c r="BZ82" s="444"/>
      <c r="CA82" s="444"/>
      <c r="CB82" s="444"/>
      <c r="CC82" s="444"/>
      <c r="CD82" s="444"/>
      <c r="CE82" s="444"/>
      <c r="CF82" s="444"/>
      <c r="CG82" s="444"/>
      <c r="CH82" s="444"/>
      <c r="CI82" s="444"/>
      <c r="CJ82" s="444"/>
      <c r="CK82" s="444"/>
      <c r="CL82" s="444"/>
      <c r="CM82" s="444"/>
      <c r="CN82" s="444"/>
      <c r="CO82" s="444"/>
      <c r="CP82" s="444"/>
      <c r="CQ82" s="444"/>
      <c r="CR82" s="444"/>
      <c r="CS82" s="444"/>
      <c r="CT82" s="444"/>
      <c r="CU82" s="473"/>
    </row>
    <row r="83" spans="1:99">
      <c r="A83" s="444">
        <f t="shared" si="5"/>
        <v>2003</v>
      </c>
      <c r="B83" s="444">
        <v>11</v>
      </c>
      <c r="C83" s="461">
        <v>309854433</v>
      </c>
      <c r="D83" s="461">
        <v>-5490244</v>
      </c>
      <c r="E83" s="461">
        <v>304364189</v>
      </c>
      <c r="F83" s="461">
        <v>250594412</v>
      </c>
      <c r="G83" s="461">
        <v>1729010</v>
      </c>
      <c r="H83" s="461">
        <v>252323422</v>
      </c>
      <c r="I83" s="461">
        <v>162558481</v>
      </c>
      <c r="J83" s="461">
        <v>2448471</v>
      </c>
      <c r="K83" s="461">
        <v>165006952</v>
      </c>
      <c r="L83" s="461">
        <v>1591431</v>
      </c>
      <c r="M83" s="461">
        <v>25238472</v>
      </c>
      <c r="N83" s="461">
        <v>3319539</v>
      </c>
      <c r="O83" s="461">
        <v>28558011</v>
      </c>
      <c r="P83" s="461">
        <v>751844005</v>
      </c>
      <c r="Q83" s="461">
        <v>67998</v>
      </c>
      <c r="R83" s="461">
        <v>751912003</v>
      </c>
      <c r="S83" s="461"/>
      <c r="T83" s="461">
        <v>724598757</v>
      </c>
      <c r="U83" s="461">
        <v>724666755</v>
      </c>
      <c r="V83" s="461">
        <v>723353992</v>
      </c>
      <c r="W83" s="461">
        <v>723285994</v>
      </c>
      <c r="X83" s="461">
        <v>753156768</v>
      </c>
      <c r="Y83" s="461">
        <v>753224766</v>
      </c>
      <c r="Z83" s="468">
        <v>1731409</v>
      </c>
      <c r="AA83" s="467">
        <v>232241</v>
      </c>
      <c r="AB83" s="461">
        <v>1963650</v>
      </c>
      <c r="AC83" s="467">
        <v>37390313</v>
      </c>
      <c r="AD83" s="461">
        <v>0</v>
      </c>
      <c r="AE83" s="461">
        <v>791265966</v>
      </c>
      <c r="AF83" s="461"/>
      <c r="AG83" s="461">
        <v>0</v>
      </c>
      <c r="AH83" s="451">
        <v>4659000</v>
      </c>
      <c r="AI83" s="451">
        <v>1546000</v>
      </c>
      <c r="AJ83" s="461">
        <v>0</v>
      </c>
      <c r="AK83" s="461"/>
      <c r="AL83" s="472">
        <v>314513433</v>
      </c>
      <c r="AM83" s="472">
        <v>-5490244</v>
      </c>
      <c r="AN83" s="461">
        <v>309023189</v>
      </c>
      <c r="AO83" s="472">
        <v>252140412</v>
      </c>
      <c r="AP83" s="472">
        <v>1729010</v>
      </c>
      <c r="AQ83" s="461">
        <v>253869422</v>
      </c>
      <c r="AR83" s="472">
        <v>162558481.41939259</v>
      </c>
      <c r="AS83" s="472">
        <v>2448471</v>
      </c>
      <c r="AT83" s="461">
        <v>165006952</v>
      </c>
      <c r="AU83" s="462">
        <v>1591431</v>
      </c>
      <c r="AV83" s="462">
        <v>25238472</v>
      </c>
      <c r="AW83" s="462">
        <v>3319539</v>
      </c>
      <c r="AX83" s="461">
        <v>28558011</v>
      </c>
      <c r="AY83" s="472">
        <v>758049005</v>
      </c>
      <c r="AZ83" s="462">
        <v>67998</v>
      </c>
      <c r="BA83" s="472">
        <v>758117003</v>
      </c>
      <c r="BB83" s="461">
        <v>0</v>
      </c>
      <c r="BC83" s="461">
        <v>730803757</v>
      </c>
      <c r="BD83" s="461">
        <v>730871755</v>
      </c>
      <c r="BE83" s="467">
        <v>797470966</v>
      </c>
      <c r="BF83" s="461"/>
      <c r="BG83" s="471">
        <v>791265966</v>
      </c>
      <c r="BH83" s="444">
        <v>0</v>
      </c>
      <c r="BI83" s="444"/>
      <c r="BJ83" s="444"/>
      <c r="BK83" s="444"/>
      <c r="BL83" s="444"/>
      <c r="BM83" s="444"/>
      <c r="BN83" s="461"/>
      <c r="BO83" s="444"/>
      <c r="BP83" s="444"/>
      <c r="BQ83" s="444"/>
      <c r="BR83" s="444"/>
      <c r="BS83" s="444"/>
      <c r="BT83" s="444"/>
      <c r="BU83" s="444"/>
      <c r="BV83" s="444"/>
      <c r="BW83" s="444"/>
      <c r="BX83" s="444"/>
      <c r="BY83" s="444"/>
      <c r="BZ83" s="444"/>
      <c r="CA83" s="444"/>
      <c r="CB83" s="444"/>
      <c r="CC83" s="444"/>
      <c r="CD83" s="444"/>
      <c r="CE83" s="444"/>
      <c r="CF83" s="444"/>
      <c r="CG83" s="444"/>
      <c r="CH83" s="444"/>
      <c r="CI83" s="444"/>
      <c r="CJ83" s="444"/>
      <c r="CK83" s="444"/>
      <c r="CL83" s="444"/>
      <c r="CM83" s="444"/>
      <c r="CN83" s="444"/>
      <c r="CO83" s="444"/>
      <c r="CP83" s="444"/>
      <c r="CQ83" s="444"/>
      <c r="CR83" s="444"/>
      <c r="CS83" s="444"/>
      <c r="CT83" s="444"/>
      <c r="CU83" s="473"/>
    </row>
    <row r="84" spans="1:99">
      <c r="A84" s="444">
        <f t="shared" si="5"/>
        <v>2003</v>
      </c>
      <c r="B84" s="444">
        <v>12</v>
      </c>
      <c r="C84" s="461">
        <v>388964642</v>
      </c>
      <c r="D84" s="461">
        <v>57389329</v>
      </c>
      <c r="E84" s="461">
        <v>446353971</v>
      </c>
      <c r="F84" s="461">
        <v>322380075</v>
      </c>
      <c r="G84" s="461">
        <v>1713044</v>
      </c>
      <c r="H84" s="461">
        <v>324093119</v>
      </c>
      <c r="I84" s="461">
        <v>163849865</v>
      </c>
      <c r="J84" s="461">
        <v>-225590</v>
      </c>
      <c r="K84" s="461">
        <v>163624275</v>
      </c>
      <c r="L84" s="461">
        <v>1592775</v>
      </c>
      <c r="M84" s="461">
        <v>26517821</v>
      </c>
      <c r="N84" s="461">
        <v>3650441</v>
      </c>
      <c r="O84" s="461">
        <v>30168262</v>
      </c>
      <c r="P84" s="461">
        <v>965832402</v>
      </c>
      <c r="Q84" s="461">
        <v>74671</v>
      </c>
      <c r="R84" s="461">
        <v>965907073</v>
      </c>
      <c r="S84" s="461"/>
      <c r="T84" s="461">
        <v>876787357</v>
      </c>
      <c r="U84" s="461">
        <v>876862028</v>
      </c>
      <c r="V84" s="461">
        <v>935738811</v>
      </c>
      <c r="W84" s="461">
        <v>935664140</v>
      </c>
      <c r="X84" s="461">
        <v>906955619</v>
      </c>
      <c r="Y84" s="461">
        <v>907030290</v>
      </c>
      <c r="Z84" s="468">
        <v>1901261</v>
      </c>
      <c r="AA84" s="467">
        <v>108533</v>
      </c>
      <c r="AB84" s="461">
        <v>2009794</v>
      </c>
      <c r="AC84" s="467">
        <v>58234193</v>
      </c>
      <c r="AD84" s="461">
        <v>0</v>
      </c>
      <c r="AE84" s="461">
        <v>1026151060</v>
      </c>
      <c r="AF84" s="461"/>
      <c r="AG84" s="461">
        <v>0</v>
      </c>
      <c r="AH84" s="451">
        <v>8340000</v>
      </c>
      <c r="AI84" s="451">
        <v>2503000</v>
      </c>
      <c r="AJ84" s="461">
        <v>0</v>
      </c>
      <c r="AK84" s="461"/>
      <c r="AL84" s="472">
        <v>397304642</v>
      </c>
      <c r="AM84" s="472">
        <v>57389329</v>
      </c>
      <c r="AN84" s="461">
        <v>454693971</v>
      </c>
      <c r="AO84" s="472">
        <v>324883075</v>
      </c>
      <c r="AP84" s="472">
        <v>1713044</v>
      </c>
      <c r="AQ84" s="461">
        <v>326596119</v>
      </c>
      <c r="AR84" s="472">
        <v>163849865.257191</v>
      </c>
      <c r="AS84" s="472">
        <v>-225590</v>
      </c>
      <c r="AT84" s="461">
        <v>163624275</v>
      </c>
      <c r="AU84" s="462">
        <v>1592775</v>
      </c>
      <c r="AV84" s="462">
        <v>26517821</v>
      </c>
      <c r="AW84" s="462">
        <v>3650441</v>
      </c>
      <c r="AX84" s="461">
        <v>30168262</v>
      </c>
      <c r="AY84" s="472">
        <v>976675402</v>
      </c>
      <c r="AZ84" s="462">
        <v>74671</v>
      </c>
      <c r="BA84" s="472">
        <v>976750073</v>
      </c>
      <c r="BB84" s="461">
        <v>0</v>
      </c>
      <c r="BC84" s="461">
        <v>887630357</v>
      </c>
      <c r="BD84" s="461">
        <v>887705028</v>
      </c>
      <c r="BE84" s="467">
        <v>1036994060</v>
      </c>
      <c r="BF84" s="461"/>
      <c r="BG84" s="471">
        <v>1026151060</v>
      </c>
      <c r="BH84" s="444">
        <v>0</v>
      </c>
      <c r="BI84" s="444"/>
      <c r="BJ84" s="444"/>
      <c r="BK84" s="444"/>
      <c r="BL84" s="444"/>
      <c r="BM84" s="444"/>
      <c r="BN84" s="461"/>
      <c r="BO84" s="444"/>
      <c r="BP84" s="444"/>
      <c r="BQ84" s="444"/>
      <c r="BR84" s="444"/>
      <c r="BS84" s="444"/>
      <c r="BT84" s="444"/>
      <c r="BU84" s="444"/>
      <c r="BV84" s="444"/>
      <c r="BW84" s="444"/>
      <c r="BX84" s="444"/>
      <c r="BY84" s="444"/>
      <c r="BZ84" s="444"/>
      <c r="CA84" s="444"/>
      <c r="CB84" s="444"/>
      <c r="CC84" s="444"/>
      <c r="CD84" s="444"/>
      <c r="CE84" s="444"/>
      <c r="CF84" s="444"/>
      <c r="CG84" s="444"/>
      <c r="CH84" s="444"/>
      <c r="CI84" s="444"/>
      <c r="CJ84" s="444"/>
      <c r="CK84" s="444"/>
      <c r="CL84" s="444"/>
      <c r="CM84" s="444"/>
      <c r="CN84" s="444"/>
      <c r="CO84" s="444"/>
      <c r="CP84" s="444"/>
      <c r="CQ84" s="444"/>
      <c r="CR84" s="444"/>
      <c r="CS84" s="444"/>
      <c r="CT84" s="444"/>
      <c r="CU84" s="473"/>
    </row>
    <row r="85" spans="1:99">
      <c r="A85" s="444"/>
      <c r="B85" s="450" t="s">
        <v>112</v>
      </c>
      <c r="C85" s="461">
        <v>4927523920</v>
      </c>
      <c r="D85" s="461">
        <v>30242421</v>
      </c>
      <c r="E85" s="461">
        <v>4957766341</v>
      </c>
      <c r="F85" s="461">
        <v>3477383115</v>
      </c>
      <c r="G85" s="461">
        <v>18858068</v>
      </c>
      <c r="H85" s="461">
        <v>3496241183</v>
      </c>
      <c r="I85" s="461">
        <v>2090798918</v>
      </c>
      <c r="J85" s="461">
        <v>2289485</v>
      </c>
      <c r="K85" s="461">
        <v>2093088403</v>
      </c>
      <c r="L85" s="461">
        <v>19020171</v>
      </c>
      <c r="M85" s="461">
        <v>340724308</v>
      </c>
      <c r="N85" s="461">
        <v>45259917</v>
      </c>
      <c r="O85" s="461">
        <v>385984225</v>
      </c>
      <c r="P85" s="461">
        <v>10952100323</v>
      </c>
      <c r="Q85" s="461">
        <v>930542</v>
      </c>
      <c r="R85" s="461">
        <v>10953030865</v>
      </c>
      <c r="S85" s="461"/>
      <c r="T85" s="461">
        <v>10514726124</v>
      </c>
      <c r="U85" s="461">
        <v>10515656666</v>
      </c>
      <c r="V85" s="461">
        <v>10567046640</v>
      </c>
      <c r="W85" s="461">
        <v>10566116098</v>
      </c>
      <c r="X85" s="461">
        <v>10900710349</v>
      </c>
      <c r="Y85" s="461">
        <v>10901640891</v>
      </c>
      <c r="Z85" s="461">
        <v>22415554</v>
      </c>
      <c r="AA85" s="461">
        <v>153879</v>
      </c>
      <c r="AB85" s="461">
        <v>22569433</v>
      </c>
      <c r="AC85" s="461">
        <v>682361144</v>
      </c>
      <c r="AD85" s="461">
        <v>0</v>
      </c>
      <c r="AE85" s="461">
        <v>11657961442</v>
      </c>
      <c r="AF85" s="461"/>
      <c r="AG85" s="461">
        <v>0</v>
      </c>
      <c r="AH85" s="461">
        <v>63856000</v>
      </c>
      <c r="AI85" s="461">
        <v>26433000</v>
      </c>
      <c r="AJ85" s="461">
        <v>0</v>
      </c>
      <c r="AK85" s="461"/>
      <c r="AL85" s="461">
        <v>4991379920</v>
      </c>
      <c r="AM85" s="461">
        <v>30242421</v>
      </c>
      <c r="AN85" s="461">
        <v>5021622341</v>
      </c>
      <c r="AO85" s="461">
        <v>3503816115</v>
      </c>
      <c r="AP85" s="461">
        <v>18858068</v>
      </c>
      <c r="AQ85" s="461">
        <v>3522674183</v>
      </c>
      <c r="AR85" s="461">
        <v>2090798918</v>
      </c>
      <c r="AS85" s="461">
        <v>2289485</v>
      </c>
      <c r="AT85" s="461">
        <v>2093088403</v>
      </c>
      <c r="AU85" s="461">
        <v>19020171</v>
      </c>
      <c r="AV85" s="461">
        <v>340724308</v>
      </c>
      <c r="AW85" s="461">
        <v>45259917</v>
      </c>
      <c r="AX85" s="461">
        <v>385984225</v>
      </c>
      <c r="AY85" s="461">
        <v>11042389323</v>
      </c>
      <c r="AZ85" s="461">
        <v>930542</v>
      </c>
      <c r="BA85" s="461">
        <v>11043319865</v>
      </c>
      <c r="BB85" s="461">
        <v>0</v>
      </c>
      <c r="BC85" s="461">
        <v>10605015124</v>
      </c>
      <c r="BD85" s="461">
        <v>10605945666</v>
      </c>
      <c r="BE85" s="461">
        <v>11748250442</v>
      </c>
      <c r="BF85" s="460"/>
      <c r="BG85" s="461">
        <v>11657961442</v>
      </c>
      <c r="BH85" s="444">
        <v>0</v>
      </c>
      <c r="BI85" s="444"/>
      <c r="BJ85" s="444"/>
      <c r="BK85" s="444"/>
      <c r="BL85" s="444"/>
      <c r="BM85" s="444"/>
      <c r="BN85" s="461"/>
      <c r="BO85" s="444"/>
      <c r="BP85" s="444"/>
      <c r="BQ85" s="444"/>
      <c r="BR85" s="444"/>
      <c r="BS85" s="444"/>
      <c r="BT85" s="444"/>
      <c r="BU85" s="444"/>
      <c r="BV85" s="444"/>
      <c r="BW85" s="444"/>
      <c r="BX85" s="444"/>
      <c r="BY85" s="444"/>
      <c r="BZ85" s="444"/>
      <c r="CA85" s="444"/>
      <c r="CB85" s="444"/>
      <c r="CC85" s="444"/>
      <c r="CD85" s="444"/>
      <c r="CE85" s="444"/>
      <c r="CF85" s="444"/>
      <c r="CG85" s="444"/>
      <c r="CH85" s="444"/>
      <c r="CI85" s="444"/>
      <c r="CJ85" s="444"/>
      <c r="CK85" s="444"/>
      <c r="CL85" s="444"/>
      <c r="CM85" s="444"/>
      <c r="CN85" s="444"/>
      <c r="CO85" s="444"/>
      <c r="CP85" s="444"/>
      <c r="CQ85" s="444"/>
      <c r="CR85" s="444"/>
      <c r="CS85" s="444"/>
      <c r="CT85" s="473"/>
      <c r="CU85" s="473"/>
    </row>
    <row r="86" spans="1:99">
      <c r="A86" s="444">
        <f t="shared" ref="A86:A97" si="6">A73+1</f>
        <v>2004</v>
      </c>
      <c r="B86" s="444">
        <v>1</v>
      </c>
      <c r="C86" s="461">
        <v>468533625</v>
      </c>
      <c r="D86" s="461">
        <v>9862468</v>
      </c>
      <c r="E86" s="461">
        <v>478396093</v>
      </c>
      <c r="F86" s="461">
        <v>258081522</v>
      </c>
      <c r="G86" s="461">
        <v>-24269285</v>
      </c>
      <c r="H86" s="461">
        <v>233812237</v>
      </c>
      <c r="I86" s="461">
        <v>170125236</v>
      </c>
      <c r="J86" s="461">
        <v>-2957182</v>
      </c>
      <c r="K86" s="461">
        <v>167168054</v>
      </c>
      <c r="L86" s="461">
        <v>1592145</v>
      </c>
      <c r="M86" s="461">
        <v>29317935</v>
      </c>
      <c r="N86" s="461">
        <v>3699501</v>
      </c>
      <c r="O86" s="461">
        <v>33017436</v>
      </c>
      <c r="P86" s="461">
        <v>913985965</v>
      </c>
      <c r="Q86" s="461">
        <v>76995</v>
      </c>
      <c r="R86" s="461">
        <v>914062960</v>
      </c>
      <c r="S86" s="461"/>
      <c r="T86" s="461">
        <v>898332528</v>
      </c>
      <c r="U86" s="461">
        <v>898409523</v>
      </c>
      <c r="V86" s="461">
        <v>881045524</v>
      </c>
      <c r="W86" s="461">
        <v>880968529</v>
      </c>
      <c r="X86" s="461">
        <v>931349964</v>
      </c>
      <c r="Y86" s="461">
        <v>931426959</v>
      </c>
      <c r="Z86" s="468">
        <v>1950894</v>
      </c>
      <c r="AA86" s="467">
        <v>-155826</v>
      </c>
      <c r="AB86" s="461">
        <v>1795068</v>
      </c>
      <c r="AC86" s="467">
        <v>55843917</v>
      </c>
      <c r="AD86" s="461">
        <v>0</v>
      </c>
      <c r="AE86" s="461">
        <v>971701945</v>
      </c>
      <c r="AF86" s="461"/>
      <c r="AG86" s="461">
        <v>0</v>
      </c>
      <c r="AH86" s="451">
        <v>11466000</v>
      </c>
      <c r="AI86" s="451">
        <v>3937000</v>
      </c>
      <c r="AJ86" s="461">
        <v>0</v>
      </c>
      <c r="AK86" s="461"/>
      <c r="AL86" s="472">
        <v>479999625</v>
      </c>
      <c r="AM86" s="472">
        <v>9862468</v>
      </c>
      <c r="AN86" s="461">
        <v>489862093</v>
      </c>
      <c r="AO86" s="472">
        <v>262018522</v>
      </c>
      <c r="AP86" s="472">
        <v>-24269285</v>
      </c>
      <c r="AQ86" s="461">
        <v>237749237</v>
      </c>
      <c r="AR86" s="472">
        <v>170125236.2422758</v>
      </c>
      <c r="AS86" s="472">
        <v>-2957182</v>
      </c>
      <c r="AT86" s="461">
        <v>167168054</v>
      </c>
      <c r="AU86" s="462">
        <v>1592145</v>
      </c>
      <c r="AV86" s="462">
        <v>29317935</v>
      </c>
      <c r="AW86" s="462">
        <v>3699501</v>
      </c>
      <c r="AX86" s="461">
        <v>33017436</v>
      </c>
      <c r="AY86" s="472">
        <v>929388965</v>
      </c>
      <c r="AZ86" s="462">
        <v>76995</v>
      </c>
      <c r="BA86" s="472">
        <v>929465960</v>
      </c>
      <c r="BB86" s="461">
        <v>0</v>
      </c>
      <c r="BC86" s="461">
        <v>913735528</v>
      </c>
      <c r="BD86" s="461">
        <v>913812523</v>
      </c>
      <c r="BE86" s="467">
        <v>987104945</v>
      </c>
      <c r="BF86" s="461"/>
      <c r="BG86" s="471">
        <v>971701945</v>
      </c>
      <c r="BH86" s="444">
        <v>0</v>
      </c>
      <c r="BI86" s="444"/>
      <c r="BJ86" s="444"/>
      <c r="BK86" s="444"/>
      <c r="BL86" s="444"/>
      <c r="BM86" s="444"/>
      <c r="BN86" s="460"/>
      <c r="BO86" s="444"/>
      <c r="BP86" s="444"/>
      <c r="BQ86" s="444"/>
      <c r="BR86" s="444"/>
      <c r="BS86" s="444"/>
      <c r="BT86" s="444"/>
      <c r="BU86" s="444"/>
      <c r="BV86" s="444"/>
      <c r="BW86" s="444"/>
      <c r="BX86" s="444"/>
      <c r="BY86" s="444"/>
      <c r="BZ86" s="444"/>
      <c r="CA86" s="444"/>
      <c r="CB86" s="444"/>
      <c r="CC86" s="444"/>
      <c r="CD86" s="444"/>
      <c r="CE86" s="444"/>
      <c r="CF86" s="444"/>
      <c r="CG86" s="444"/>
      <c r="CH86" s="444"/>
      <c r="CI86" s="444"/>
      <c r="CJ86" s="444"/>
      <c r="CK86" s="444"/>
      <c r="CL86" s="444"/>
      <c r="CM86" s="444"/>
      <c r="CN86" s="444"/>
      <c r="CO86" s="444"/>
      <c r="CP86" s="444"/>
      <c r="CQ86" s="444"/>
      <c r="CR86" s="444"/>
      <c r="CS86" s="444"/>
      <c r="CT86" s="444"/>
      <c r="CU86" s="473"/>
    </row>
    <row r="87" spans="1:99">
      <c r="A87" s="444">
        <f t="shared" si="6"/>
        <v>2004</v>
      </c>
      <c r="B87" s="444">
        <v>2</v>
      </c>
      <c r="C87" s="461">
        <v>396384954</v>
      </c>
      <c r="D87" s="461">
        <v>-54132122</v>
      </c>
      <c r="E87" s="461">
        <v>342252832</v>
      </c>
      <c r="F87" s="461">
        <v>242743548</v>
      </c>
      <c r="G87" s="461">
        <v>-14949154</v>
      </c>
      <c r="H87" s="461">
        <v>227794394</v>
      </c>
      <c r="I87" s="461">
        <v>155068346</v>
      </c>
      <c r="J87" s="461">
        <v>-881717</v>
      </c>
      <c r="K87" s="461">
        <v>154186629</v>
      </c>
      <c r="L87" s="461">
        <v>1593391</v>
      </c>
      <c r="M87" s="461">
        <v>25292493</v>
      </c>
      <c r="N87" s="461">
        <v>3265203</v>
      </c>
      <c r="O87" s="461">
        <v>28557696</v>
      </c>
      <c r="P87" s="461">
        <v>754384942</v>
      </c>
      <c r="Q87" s="461">
        <v>71388</v>
      </c>
      <c r="R87" s="461">
        <v>754456330</v>
      </c>
      <c r="S87" s="461"/>
      <c r="T87" s="461">
        <v>795790239</v>
      </c>
      <c r="U87" s="461">
        <v>795861627</v>
      </c>
      <c r="V87" s="461">
        <v>725898634</v>
      </c>
      <c r="W87" s="461">
        <v>725827246</v>
      </c>
      <c r="X87" s="461">
        <v>824347935</v>
      </c>
      <c r="Y87" s="461">
        <v>824419323</v>
      </c>
      <c r="Z87" s="468">
        <v>1909719</v>
      </c>
      <c r="AA87" s="467">
        <v>-60867</v>
      </c>
      <c r="AB87" s="461">
        <v>1848852</v>
      </c>
      <c r="AC87" s="467">
        <v>37299397</v>
      </c>
      <c r="AD87" s="461">
        <v>0</v>
      </c>
      <c r="AE87" s="461">
        <v>793604579</v>
      </c>
      <c r="AF87" s="461"/>
      <c r="AG87" s="461">
        <v>0</v>
      </c>
      <c r="AH87" s="451">
        <v>8811000</v>
      </c>
      <c r="AI87" s="451">
        <v>2482000</v>
      </c>
      <c r="AJ87" s="461">
        <v>0</v>
      </c>
      <c r="AK87" s="461"/>
      <c r="AL87" s="472">
        <v>405195954</v>
      </c>
      <c r="AM87" s="472">
        <v>-54132122</v>
      </c>
      <c r="AN87" s="461">
        <v>351063832</v>
      </c>
      <c r="AO87" s="472">
        <v>245225548</v>
      </c>
      <c r="AP87" s="472">
        <v>-14949154</v>
      </c>
      <c r="AQ87" s="461">
        <v>230276394</v>
      </c>
      <c r="AR87" s="472">
        <v>155068346.19535896</v>
      </c>
      <c r="AS87" s="472">
        <v>-881717</v>
      </c>
      <c r="AT87" s="461">
        <v>154186629</v>
      </c>
      <c r="AU87" s="462">
        <v>1593391</v>
      </c>
      <c r="AV87" s="462">
        <v>25292493</v>
      </c>
      <c r="AW87" s="462">
        <v>3265203</v>
      </c>
      <c r="AX87" s="461">
        <v>28557696</v>
      </c>
      <c r="AY87" s="472">
        <v>765677942</v>
      </c>
      <c r="AZ87" s="462">
        <v>71388</v>
      </c>
      <c r="BA87" s="472">
        <v>765749330</v>
      </c>
      <c r="BB87" s="461">
        <v>0</v>
      </c>
      <c r="BC87" s="461">
        <v>807083239</v>
      </c>
      <c r="BD87" s="461">
        <v>807154627</v>
      </c>
      <c r="BE87" s="467">
        <v>804897579</v>
      </c>
      <c r="BF87" s="461"/>
      <c r="BG87" s="471">
        <v>793604579</v>
      </c>
      <c r="BH87" s="444">
        <v>0</v>
      </c>
      <c r="BI87" s="444"/>
      <c r="BJ87" s="444"/>
      <c r="BK87" s="444"/>
      <c r="BL87" s="444"/>
      <c r="BM87" s="444"/>
      <c r="BN87" s="460"/>
      <c r="BO87" s="444"/>
      <c r="BP87" s="444"/>
      <c r="BQ87" s="444"/>
      <c r="BR87" s="444"/>
      <c r="BS87" s="444"/>
      <c r="BT87" s="444"/>
      <c r="BU87" s="444"/>
      <c r="BV87" s="444"/>
      <c r="BW87" s="444"/>
      <c r="BX87" s="444"/>
      <c r="BY87" s="444"/>
      <c r="BZ87" s="444"/>
      <c r="CA87" s="444"/>
      <c r="CB87" s="444"/>
      <c r="CC87" s="444"/>
      <c r="CD87" s="444"/>
      <c r="CE87" s="444"/>
      <c r="CF87" s="444"/>
      <c r="CG87" s="444"/>
      <c r="CH87" s="444"/>
      <c r="CI87" s="444"/>
      <c r="CJ87" s="444"/>
      <c r="CK87" s="444"/>
      <c r="CL87" s="444"/>
      <c r="CM87" s="444"/>
      <c r="CN87" s="444"/>
      <c r="CO87" s="444"/>
      <c r="CP87" s="444"/>
      <c r="CQ87" s="444"/>
      <c r="CR87" s="444"/>
      <c r="CS87" s="444"/>
      <c r="CT87" s="444"/>
      <c r="CU87" s="473"/>
    </row>
    <row r="88" spans="1:99">
      <c r="A88" s="444">
        <f t="shared" si="6"/>
        <v>2004</v>
      </c>
      <c r="B88" s="444">
        <v>3</v>
      </c>
      <c r="C88" s="461">
        <v>357466698</v>
      </c>
      <c r="D88" s="461">
        <v>-3126409</v>
      </c>
      <c r="E88" s="461">
        <v>354340289</v>
      </c>
      <c r="F88" s="461">
        <v>241081863</v>
      </c>
      <c r="G88" s="461">
        <v>12217376</v>
      </c>
      <c r="H88" s="461">
        <v>253299239</v>
      </c>
      <c r="I88" s="461">
        <v>164887328</v>
      </c>
      <c r="J88" s="461">
        <v>1641085</v>
      </c>
      <c r="K88" s="461">
        <v>166528413</v>
      </c>
      <c r="L88" s="461">
        <v>1595112</v>
      </c>
      <c r="M88" s="461">
        <v>26017623</v>
      </c>
      <c r="N88" s="461">
        <v>3502152</v>
      </c>
      <c r="O88" s="461">
        <v>29519775</v>
      </c>
      <c r="P88" s="461">
        <v>805282828</v>
      </c>
      <c r="Q88" s="461">
        <v>73446</v>
      </c>
      <c r="R88" s="461">
        <v>805356274</v>
      </c>
      <c r="S88" s="461"/>
      <c r="T88" s="461">
        <v>765031001</v>
      </c>
      <c r="U88" s="461">
        <v>765104447</v>
      </c>
      <c r="V88" s="461">
        <v>775836499</v>
      </c>
      <c r="W88" s="461">
        <v>775763053</v>
      </c>
      <c r="X88" s="461">
        <v>794550776</v>
      </c>
      <c r="Y88" s="461">
        <v>794624222</v>
      </c>
      <c r="Z88" s="468">
        <v>1975832</v>
      </c>
      <c r="AA88" s="467">
        <v>183435</v>
      </c>
      <c r="AB88" s="461">
        <v>2159267</v>
      </c>
      <c r="AC88" s="467">
        <v>41624797</v>
      </c>
      <c r="AD88" s="461">
        <v>0</v>
      </c>
      <c r="AE88" s="461">
        <v>849140338</v>
      </c>
      <c r="AF88" s="461"/>
      <c r="AG88" s="461">
        <v>0</v>
      </c>
      <c r="AH88" s="451">
        <v>5192000</v>
      </c>
      <c r="AI88" s="451">
        <v>1468000</v>
      </c>
      <c r="AJ88" s="461">
        <v>0</v>
      </c>
      <c r="AK88" s="461"/>
      <c r="AL88" s="472">
        <v>362658698</v>
      </c>
      <c r="AM88" s="472">
        <v>-3126409</v>
      </c>
      <c r="AN88" s="461">
        <v>359532289</v>
      </c>
      <c r="AO88" s="472">
        <v>242549863</v>
      </c>
      <c r="AP88" s="472">
        <v>12217376</v>
      </c>
      <c r="AQ88" s="461">
        <v>254767239</v>
      </c>
      <c r="AR88" s="472">
        <v>164887327.87449974</v>
      </c>
      <c r="AS88" s="472">
        <v>1641085</v>
      </c>
      <c r="AT88" s="461">
        <v>166528413</v>
      </c>
      <c r="AU88" s="462">
        <v>1595112</v>
      </c>
      <c r="AV88" s="462">
        <v>26017623</v>
      </c>
      <c r="AW88" s="462">
        <v>3502152</v>
      </c>
      <c r="AX88" s="461">
        <v>29519775</v>
      </c>
      <c r="AY88" s="472">
        <v>811942828</v>
      </c>
      <c r="AZ88" s="462">
        <v>73446</v>
      </c>
      <c r="BA88" s="472">
        <v>812016274</v>
      </c>
      <c r="BB88" s="461">
        <v>0</v>
      </c>
      <c r="BC88" s="461">
        <v>771691001</v>
      </c>
      <c r="BD88" s="461">
        <v>771764447</v>
      </c>
      <c r="BE88" s="467">
        <v>855800338</v>
      </c>
      <c r="BF88" s="461"/>
      <c r="BG88" s="471">
        <v>849140338</v>
      </c>
      <c r="BH88" s="444">
        <v>0</v>
      </c>
      <c r="BI88" s="444"/>
      <c r="BJ88" s="444"/>
      <c r="BK88" s="444"/>
      <c r="BL88" s="444"/>
      <c r="BM88" s="444"/>
      <c r="BN88" s="460"/>
      <c r="BO88" s="444"/>
      <c r="BP88" s="444"/>
      <c r="BQ88" s="444"/>
      <c r="BR88" s="444"/>
      <c r="BS88" s="444"/>
      <c r="BT88" s="444"/>
      <c r="BU88" s="444"/>
      <c r="BV88" s="444"/>
      <c r="BW88" s="444"/>
      <c r="BX88" s="444"/>
      <c r="BY88" s="444"/>
      <c r="BZ88" s="444"/>
      <c r="CA88" s="444"/>
      <c r="CB88" s="444"/>
      <c r="CC88" s="444"/>
      <c r="CD88" s="444"/>
      <c r="CE88" s="444"/>
      <c r="CF88" s="444"/>
      <c r="CG88" s="444"/>
      <c r="CH88" s="444"/>
      <c r="CI88" s="444"/>
      <c r="CJ88" s="444"/>
      <c r="CK88" s="444"/>
      <c r="CL88" s="444"/>
      <c r="CM88" s="444"/>
      <c r="CN88" s="444"/>
      <c r="CO88" s="444"/>
      <c r="CP88" s="444"/>
      <c r="CQ88" s="444"/>
      <c r="CR88" s="444"/>
      <c r="CS88" s="444"/>
      <c r="CT88" s="444"/>
      <c r="CU88" s="473"/>
    </row>
    <row r="89" spans="1:99">
      <c r="A89" s="444">
        <f t="shared" si="6"/>
        <v>2004</v>
      </c>
      <c r="B89" s="444">
        <v>4</v>
      </c>
      <c r="C89" s="461">
        <v>309658851</v>
      </c>
      <c r="D89" s="461">
        <v>-21694278</v>
      </c>
      <c r="E89" s="461">
        <v>287964573</v>
      </c>
      <c r="F89" s="461">
        <v>263300881</v>
      </c>
      <c r="G89" s="461">
        <v>25635925</v>
      </c>
      <c r="H89" s="461">
        <v>288936806</v>
      </c>
      <c r="I89" s="461">
        <v>183566092</v>
      </c>
      <c r="J89" s="461">
        <v>3198559</v>
      </c>
      <c r="K89" s="461">
        <v>186764651</v>
      </c>
      <c r="L89" s="461">
        <v>1596345</v>
      </c>
      <c r="M89" s="461">
        <v>25969986</v>
      </c>
      <c r="N89" s="461">
        <v>3425103</v>
      </c>
      <c r="O89" s="461">
        <v>29395089</v>
      </c>
      <c r="P89" s="461">
        <v>794657464</v>
      </c>
      <c r="Q89" s="461">
        <v>73961</v>
      </c>
      <c r="R89" s="461">
        <v>794731425</v>
      </c>
      <c r="S89" s="461"/>
      <c r="T89" s="461">
        <v>758122169</v>
      </c>
      <c r="U89" s="461">
        <v>758196130</v>
      </c>
      <c r="V89" s="461">
        <v>765336336</v>
      </c>
      <c r="W89" s="461">
        <v>765262375</v>
      </c>
      <c r="X89" s="461">
        <v>787517258</v>
      </c>
      <c r="Y89" s="461">
        <v>787591219</v>
      </c>
      <c r="Z89" s="468">
        <v>1889811</v>
      </c>
      <c r="AA89" s="467">
        <v>22475</v>
      </c>
      <c r="AB89" s="461">
        <v>1912286</v>
      </c>
      <c r="AC89" s="467">
        <v>41171783</v>
      </c>
      <c r="AD89" s="461">
        <v>0</v>
      </c>
      <c r="AE89" s="461">
        <v>837815494</v>
      </c>
      <c r="AF89" s="461"/>
      <c r="AG89" s="461">
        <v>0</v>
      </c>
      <c r="AH89" s="451">
        <v>2336000</v>
      </c>
      <c r="AI89" s="451">
        <v>1206000</v>
      </c>
      <c r="AJ89" s="461">
        <v>0</v>
      </c>
      <c r="AK89" s="461"/>
      <c r="AL89" s="472">
        <v>311994851</v>
      </c>
      <c r="AM89" s="472">
        <v>-21694278</v>
      </c>
      <c r="AN89" s="461">
        <v>290300573</v>
      </c>
      <c r="AO89" s="472">
        <v>264506881</v>
      </c>
      <c r="AP89" s="472">
        <v>25635925</v>
      </c>
      <c r="AQ89" s="461">
        <v>290142806</v>
      </c>
      <c r="AR89" s="472">
        <v>183566091.61715448</v>
      </c>
      <c r="AS89" s="472">
        <v>3198559</v>
      </c>
      <c r="AT89" s="461">
        <v>186764651</v>
      </c>
      <c r="AU89" s="462">
        <v>1596345</v>
      </c>
      <c r="AV89" s="462">
        <v>25969986</v>
      </c>
      <c r="AW89" s="462">
        <v>3425103</v>
      </c>
      <c r="AX89" s="461">
        <v>29395089</v>
      </c>
      <c r="AY89" s="472">
        <v>798199464</v>
      </c>
      <c r="AZ89" s="462">
        <v>73961</v>
      </c>
      <c r="BA89" s="472">
        <v>798273425</v>
      </c>
      <c r="BB89" s="461">
        <v>0</v>
      </c>
      <c r="BC89" s="461">
        <v>761664169</v>
      </c>
      <c r="BD89" s="461">
        <v>761738130</v>
      </c>
      <c r="BE89" s="467">
        <v>841357494</v>
      </c>
      <c r="BF89" s="461"/>
      <c r="BG89" s="471">
        <v>837815494</v>
      </c>
      <c r="BH89" s="444">
        <v>0</v>
      </c>
      <c r="BI89" s="444"/>
      <c r="BJ89" s="444"/>
      <c r="BK89" s="444"/>
      <c r="BL89" s="444"/>
      <c r="BM89" s="444"/>
      <c r="BN89" s="460"/>
      <c r="BO89" s="444"/>
      <c r="BP89" s="444"/>
      <c r="BQ89" s="444"/>
      <c r="BR89" s="444"/>
      <c r="BS89" s="444"/>
      <c r="BT89" s="444"/>
      <c r="BU89" s="444"/>
      <c r="BV89" s="444"/>
      <c r="BW89" s="444"/>
      <c r="BX89" s="444"/>
      <c r="BY89" s="444"/>
      <c r="BZ89" s="444"/>
      <c r="CA89" s="444"/>
      <c r="CB89" s="444"/>
      <c r="CC89" s="444"/>
      <c r="CD89" s="444"/>
      <c r="CE89" s="444"/>
      <c r="CF89" s="444"/>
      <c r="CG89" s="444"/>
      <c r="CH89" s="444"/>
      <c r="CI89" s="444"/>
      <c r="CJ89" s="444"/>
      <c r="CK89" s="444"/>
      <c r="CL89" s="444"/>
      <c r="CM89" s="444"/>
      <c r="CN89" s="444"/>
      <c r="CO89" s="444"/>
      <c r="CP89" s="444"/>
      <c r="CQ89" s="444"/>
      <c r="CR89" s="444"/>
      <c r="CS89" s="444"/>
      <c r="CT89" s="444"/>
      <c r="CU89" s="473"/>
    </row>
    <row r="90" spans="1:99">
      <c r="A90" s="444">
        <f t="shared" si="6"/>
        <v>2004</v>
      </c>
      <c r="B90" s="444">
        <v>5</v>
      </c>
      <c r="C90" s="461">
        <v>311830295</v>
      </c>
      <c r="D90" s="461">
        <v>66227153</v>
      </c>
      <c r="E90" s="461">
        <v>378057448</v>
      </c>
      <c r="F90" s="461">
        <v>274428534</v>
      </c>
      <c r="G90" s="461">
        <v>62308645</v>
      </c>
      <c r="H90" s="461">
        <v>336737179</v>
      </c>
      <c r="I90" s="461">
        <v>183437732</v>
      </c>
      <c r="J90" s="461">
        <v>5760577</v>
      </c>
      <c r="K90" s="461">
        <v>189198309</v>
      </c>
      <c r="L90" s="461">
        <v>1597744</v>
      </c>
      <c r="M90" s="461">
        <v>29433936</v>
      </c>
      <c r="N90" s="461">
        <v>3900371</v>
      </c>
      <c r="O90" s="461">
        <v>33334307</v>
      </c>
      <c r="P90" s="461">
        <v>938924987</v>
      </c>
      <c r="Q90" s="461">
        <v>73360</v>
      </c>
      <c r="R90" s="461">
        <v>938998347</v>
      </c>
      <c r="S90" s="461"/>
      <c r="T90" s="461">
        <v>771294305</v>
      </c>
      <c r="U90" s="461">
        <v>771367665</v>
      </c>
      <c r="V90" s="461">
        <v>905664040</v>
      </c>
      <c r="W90" s="461">
        <v>905590680</v>
      </c>
      <c r="X90" s="461">
        <v>804628612</v>
      </c>
      <c r="Y90" s="461">
        <v>804701972</v>
      </c>
      <c r="Z90" s="468">
        <v>1902934</v>
      </c>
      <c r="AA90" s="467">
        <v>427533</v>
      </c>
      <c r="AB90" s="461">
        <v>2330467</v>
      </c>
      <c r="AC90" s="467">
        <v>57837369</v>
      </c>
      <c r="AD90" s="461">
        <v>0</v>
      </c>
      <c r="AE90" s="461">
        <v>999166183</v>
      </c>
      <c r="AF90" s="461"/>
      <c r="AG90" s="461">
        <v>0</v>
      </c>
      <c r="AH90" s="451">
        <v>3710000</v>
      </c>
      <c r="AI90" s="451">
        <v>2065000</v>
      </c>
      <c r="AJ90" s="461">
        <v>0</v>
      </c>
      <c r="AK90" s="461"/>
      <c r="AL90" s="472">
        <v>315540295</v>
      </c>
      <c r="AM90" s="472">
        <v>66227153</v>
      </c>
      <c r="AN90" s="461">
        <v>381767448</v>
      </c>
      <c r="AO90" s="472">
        <v>276493534</v>
      </c>
      <c r="AP90" s="472">
        <v>62308645</v>
      </c>
      <c r="AQ90" s="461">
        <v>338802179</v>
      </c>
      <c r="AR90" s="472">
        <v>183437731.62310809</v>
      </c>
      <c r="AS90" s="472">
        <v>5760577</v>
      </c>
      <c r="AT90" s="461">
        <v>189198309</v>
      </c>
      <c r="AU90" s="462">
        <v>1597744</v>
      </c>
      <c r="AV90" s="462">
        <v>29433936</v>
      </c>
      <c r="AW90" s="462">
        <v>3900371</v>
      </c>
      <c r="AX90" s="461">
        <v>33334307</v>
      </c>
      <c r="AY90" s="472">
        <v>944699987</v>
      </c>
      <c r="AZ90" s="462">
        <v>73360</v>
      </c>
      <c r="BA90" s="472">
        <v>944773347</v>
      </c>
      <c r="BB90" s="461">
        <v>0</v>
      </c>
      <c r="BC90" s="461">
        <v>777069305</v>
      </c>
      <c r="BD90" s="461">
        <v>777142665</v>
      </c>
      <c r="BE90" s="467">
        <v>1004941183</v>
      </c>
      <c r="BF90" s="461"/>
      <c r="BG90" s="471">
        <v>999166183</v>
      </c>
      <c r="BH90" s="444">
        <v>0</v>
      </c>
      <c r="BI90" s="444"/>
      <c r="BJ90" s="444"/>
      <c r="BK90" s="444"/>
      <c r="BL90" s="444"/>
      <c r="BM90" s="444"/>
      <c r="BN90" s="460"/>
      <c r="BO90" s="444"/>
      <c r="BP90" s="444"/>
      <c r="BQ90" s="444"/>
      <c r="BR90" s="444"/>
      <c r="BS90" s="444"/>
      <c r="BT90" s="444"/>
      <c r="BU90" s="444"/>
      <c r="BV90" s="444"/>
      <c r="BW90" s="444"/>
      <c r="BX90" s="444"/>
      <c r="BY90" s="444"/>
      <c r="BZ90" s="444"/>
      <c r="CA90" s="444"/>
      <c r="CB90" s="444"/>
      <c r="CC90" s="444"/>
      <c r="CD90" s="444"/>
      <c r="CE90" s="444"/>
      <c r="CF90" s="444"/>
      <c r="CG90" s="444"/>
      <c r="CH90" s="444"/>
      <c r="CI90" s="444"/>
      <c r="CJ90" s="444"/>
      <c r="CK90" s="444"/>
      <c r="CL90" s="444"/>
      <c r="CM90" s="444"/>
      <c r="CN90" s="444"/>
      <c r="CO90" s="444"/>
      <c r="CP90" s="444"/>
      <c r="CQ90" s="444"/>
      <c r="CR90" s="444"/>
      <c r="CS90" s="444"/>
      <c r="CT90" s="444"/>
      <c r="CU90" s="473"/>
    </row>
    <row r="91" spans="1:99">
      <c r="A91" s="444">
        <f t="shared" si="6"/>
        <v>2004</v>
      </c>
      <c r="B91" s="444">
        <v>6</v>
      </c>
      <c r="C91" s="461">
        <v>466055966</v>
      </c>
      <c r="D91" s="461">
        <v>76002502</v>
      </c>
      <c r="E91" s="461">
        <v>542058468</v>
      </c>
      <c r="F91" s="461">
        <v>334109117</v>
      </c>
      <c r="G91" s="461">
        <v>6417273</v>
      </c>
      <c r="H91" s="461">
        <v>340526390</v>
      </c>
      <c r="I91" s="461">
        <v>174916358</v>
      </c>
      <c r="J91" s="461">
        <v>-260736</v>
      </c>
      <c r="K91" s="461">
        <v>174655622</v>
      </c>
      <c r="L91" s="461">
        <v>1599743</v>
      </c>
      <c r="M91" s="461">
        <v>31300302</v>
      </c>
      <c r="N91" s="461">
        <v>4287407</v>
      </c>
      <c r="O91" s="461">
        <v>35587709</v>
      </c>
      <c r="P91" s="461">
        <v>1094427932</v>
      </c>
      <c r="Q91" s="461">
        <v>84698</v>
      </c>
      <c r="R91" s="461">
        <v>1094512630</v>
      </c>
      <c r="S91" s="461"/>
      <c r="T91" s="461">
        <v>976681184</v>
      </c>
      <c r="U91" s="461">
        <v>976765882</v>
      </c>
      <c r="V91" s="461">
        <v>1058924921</v>
      </c>
      <c r="W91" s="461">
        <v>1058840223</v>
      </c>
      <c r="X91" s="461">
        <v>1012268893</v>
      </c>
      <c r="Y91" s="461">
        <v>1012353591</v>
      </c>
      <c r="Z91" s="468">
        <v>1866764</v>
      </c>
      <c r="AA91" s="467">
        <v>-337087</v>
      </c>
      <c r="AB91" s="461">
        <v>1529677</v>
      </c>
      <c r="AC91" s="467">
        <v>79750986</v>
      </c>
      <c r="AD91" s="461">
        <v>0</v>
      </c>
      <c r="AE91" s="461">
        <v>1175793293</v>
      </c>
      <c r="AF91" s="461"/>
      <c r="AG91" s="461">
        <v>0</v>
      </c>
      <c r="AH91" s="451">
        <v>5946000</v>
      </c>
      <c r="AI91" s="451">
        <v>2708000</v>
      </c>
      <c r="AJ91" s="461">
        <v>0</v>
      </c>
      <c r="AK91" s="461"/>
      <c r="AL91" s="472">
        <v>472001966</v>
      </c>
      <c r="AM91" s="472">
        <v>76002502</v>
      </c>
      <c r="AN91" s="461">
        <v>548004468</v>
      </c>
      <c r="AO91" s="472">
        <v>336817117</v>
      </c>
      <c r="AP91" s="472">
        <v>6417273</v>
      </c>
      <c r="AQ91" s="461">
        <v>343234390</v>
      </c>
      <c r="AR91" s="472">
        <v>174916357.51726937</v>
      </c>
      <c r="AS91" s="472">
        <v>-260736</v>
      </c>
      <c r="AT91" s="461">
        <v>174655622</v>
      </c>
      <c r="AU91" s="462">
        <v>1599743</v>
      </c>
      <c r="AV91" s="462">
        <v>31300302</v>
      </c>
      <c r="AW91" s="462">
        <v>4287407</v>
      </c>
      <c r="AX91" s="461">
        <v>35587709</v>
      </c>
      <c r="AY91" s="472">
        <v>1103081932</v>
      </c>
      <c r="AZ91" s="462">
        <v>84698</v>
      </c>
      <c r="BA91" s="472">
        <v>1103166630</v>
      </c>
      <c r="BB91" s="461">
        <v>0</v>
      </c>
      <c r="BC91" s="461">
        <v>985335184</v>
      </c>
      <c r="BD91" s="461">
        <v>985419882</v>
      </c>
      <c r="BE91" s="467">
        <v>1184447293</v>
      </c>
      <c r="BF91" s="461"/>
      <c r="BG91" s="471">
        <v>1175793293</v>
      </c>
      <c r="BH91" s="444">
        <v>0</v>
      </c>
      <c r="BI91" s="444"/>
      <c r="BJ91" s="444"/>
      <c r="BK91" s="444"/>
      <c r="BL91" s="444"/>
      <c r="BM91" s="444"/>
      <c r="BN91" s="460"/>
      <c r="BO91" s="444"/>
      <c r="BP91" s="444"/>
      <c r="BQ91" s="444"/>
      <c r="BR91" s="444"/>
      <c r="BS91" s="444"/>
      <c r="BT91" s="444"/>
      <c r="BU91" s="444"/>
      <c r="BV91" s="444"/>
      <c r="BW91" s="444"/>
      <c r="BX91" s="444"/>
      <c r="BY91" s="444"/>
      <c r="BZ91" s="444"/>
      <c r="CA91" s="444"/>
      <c r="CB91" s="444"/>
      <c r="CC91" s="444"/>
      <c r="CD91" s="444"/>
      <c r="CE91" s="444"/>
      <c r="CF91" s="444"/>
      <c r="CG91" s="444"/>
      <c r="CH91" s="444"/>
      <c r="CI91" s="444"/>
      <c r="CJ91" s="444"/>
      <c r="CK91" s="444"/>
      <c r="CL91" s="444"/>
      <c r="CM91" s="444"/>
      <c r="CN91" s="444"/>
      <c r="CO91" s="444"/>
      <c r="CP91" s="444"/>
      <c r="CQ91" s="444"/>
      <c r="CR91" s="444"/>
      <c r="CS91" s="444"/>
      <c r="CT91" s="444"/>
      <c r="CU91" s="473"/>
    </row>
    <row r="92" spans="1:99">
      <c r="A92" s="444">
        <f t="shared" si="6"/>
        <v>2004</v>
      </c>
      <c r="B92" s="444">
        <v>7</v>
      </c>
      <c r="C92" s="461">
        <v>530770262</v>
      </c>
      <c r="D92" s="461">
        <v>31253742</v>
      </c>
      <c r="E92" s="461">
        <v>562024004</v>
      </c>
      <c r="F92" s="461">
        <v>346856118</v>
      </c>
      <c r="G92" s="461">
        <v>-1285244</v>
      </c>
      <c r="H92" s="461">
        <v>345570874</v>
      </c>
      <c r="I92" s="461">
        <v>188363303</v>
      </c>
      <c r="J92" s="461">
        <v>-1579720</v>
      </c>
      <c r="K92" s="461">
        <v>186783583</v>
      </c>
      <c r="L92" s="461">
        <v>1601222</v>
      </c>
      <c r="M92" s="461">
        <v>34762569</v>
      </c>
      <c r="N92" s="461">
        <v>4691359</v>
      </c>
      <c r="O92" s="461">
        <v>39453928</v>
      </c>
      <c r="P92" s="461">
        <v>1135433611</v>
      </c>
      <c r="Q92" s="461">
        <v>85178</v>
      </c>
      <c r="R92" s="461">
        <v>1135518789</v>
      </c>
      <c r="S92" s="461"/>
      <c r="T92" s="461">
        <v>1067590905</v>
      </c>
      <c r="U92" s="461">
        <v>1067676083</v>
      </c>
      <c r="V92" s="461">
        <v>1096064861</v>
      </c>
      <c r="W92" s="461">
        <v>1095979683</v>
      </c>
      <c r="X92" s="461">
        <v>1107044833</v>
      </c>
      <c r="Y92" s="461">
        <v>1107130011</v>
      </c>
      <c r="Z92" s="468">
        <v>1885987</v>
      </c>
      <c r="AA92" s="467">
        <v>-62928</v>
      </c>
      <c r="AB92" s="461">
        <v>1823059</v>
      </c>
      <c r="AC92" s="467">
        <v>87015276</v>
      </c>
      <c r="AD92" s="461">
        <v>0</v>
      </c>
      <c r="AE92" s="461">
        <v>1224357124</v>
      </c>
      <c r="AF92" s="461"/>
      <c r="AG92" s="461">
        <v>0</v>
      </c>
      <c r="AH92" s="451">
        <v>7639000</v>
      </c>
      <c r="AI92" s="451">
        <v>3179000</v>
      </c>
      <c r="AJ92" s="461">
        <v>0</v>
      </c>
      <c r="AK92" s="461"/>
      <c r="AL92" s="472">
        <v>538409262</v>
      </c>
      <c r="AM92" s="472">
        <v>31253742</v>
      </c>
      <c r="AN92" s="461">
        <v>569663004</v>
      </c>
      <c r="AO92" s="472">
        <v>350035118</v>
      </c>
      <c r="AP92" s="472">
        <v>-1285244</v>
      </c>
      <c r="AQ92" s="461">
        <v>348749874</v>
      </c>
      <c r="AR92" s="472">
        <v>188363302.92065531</v>
      </c>
      <c r="AS92" s="472">
        <v>-1579720</v>
      </c>
      <c r="AT92" s="461">
        <v>186783583</v>
      </c>
      <c r="AU92" s="462">
        <v>1601222</v>
      </c>
      <c r="AV92" s="462">
        <v>34762569</v>
      </c>
      <c r="AW92" s="462">
        <v>4691359</v>
      </c>
      <c r="AX92" s="461">
        <v>39453928</v>
      </c>
      <c r="AY92" s="472">
        <v>1146251611</v>
      </c>
      <c r="AZ92" s="462">
        <v>85178</v>
      </c>
      <c r="BA92" s="472">
        <v>1146336789</v>
      </c>
      <c r="BB92" s="461">
        <v>0</v>
      </c>
      <c r="BC92" s="461">
        <v>1078408905</v>
      </c>
      <c r="BD92" s="461">
        <v>1078494083</v>
      </c>
      <c r="BE92" s="467">
        <v>1235175124</v>
      </c>
      <c r="BF92" s="461"/>
      <c r="BG92" s="471">
        <v>1224357124</v>
      </c>
      <c r="BH92" s="444">
        <v>0</v>
      </c>
      <c r="BI92" s="444"/>
      <c r="BJ92" s="444"/>
      <c r="BK92" s="444"/>
      <c r="BL92" s="444"/>
      <c r="BM92" s="444"/>
      <c r="BN92" s="461"/>
      <c r="BO92" s="444"/>
      <c r="BP92" s="444"/>
      <c r="BQ92" s="444"/>
      <c r="BR92" s="444"/>
      <c r="BS92" s="444"/>
      <c r="BT92" s="444"/>
      <c r="BU92" s="444"/>
      <c r="BV92" s="444"/>
      <c r="BW92" s="444"/>
      <c r="BX92" s="444"/>
      <c r="BY92" s="444"/>
      <c r="BZ92" s="444"/>
      <c r="CA92" s="444"/>
      <c r="CB92" s="444"/>
      <c r="CC92" s="444"/>
      <c r="CD92" s="444"/>
      <c r="CE92" s="444"/>
      <c r="CF92" s="444"/>
      <c r="CG92" s="444"/>
      <c r="CH92" s="444"/>
      <c r="CI92" s="444"/>
      <c r="CJ92" s="444"/>
      <c r="CK92" s="444"/>
      <c r="CL92" s="444"/>
      <c r="CM92" s="444"/>
      <c r="CN92" s="444"/>
      <c r="CO92" s="444"/>
      <c r="CP92" s="444"/>
      <c r="CQ92" s="444"/>
      <c r="CR92" s="444"/>
      <c r="CS92" s="444"/>
      <c r="CT92" s="444"/>
      <c r="CU92" s="473"/>
    </row>
    <row r="93" spans="1:99">
      <c r="A93" s="444">
        <f t="shared" si="6"/>
        <v>2004</v>
      </c>
      <c r="B93" s="444">
        <v>8</v>
      </c>
      <c r="C93" s="461">
        <v>556583857</v>
      </c>
      <c r="D93" s="461">
        <v>15417835</v>
      </c>
      <c r="E93" s="461">
        <v>572001692</v>
      </c>
      <c r="F93" s="461">
        <v>348471999</v>
      </c>
      <c r="G93" s="461">
        <v>-1174962</v>
      </c>
      <c r="H93" s="461">
        <v>347297037</v>
      </c>
      <c r="I93" s="461">
        <v>184225789</v>
      </c>
      <c r="J93" s="461">
        <v>-506732</v>
      </c>
      <c r="K93" s="461">
        <v>183719057</v>
      </c>
      <c r="L93" s="461">
        <v>1602460</v>
      </c>
      <c r="M93" s="461">
        <v>33800452</v>
      </c>
      <c r="N93" s="461">
        <v>4730504</v>
      </c>
      <c r="O93" s="461">
        <v>38530956</v>
      </c>
      <c r="P93" s="461">
        <v>1143151202</v>
      </c>
      <c r="Q93" s="461">
        <v>88171</v>
      </c>
      <c r="R93" s="461">
        <v>1143239373</v>
      </c>
      <c r="S93" s="461"/>
      <c r="T93" s="461">
        <v>1090884105</v>
      </c>
      <c r="U93" s="461">
        <v>1090972276</v>
      </c>
      <c r="V93" s="461">
        <v>1104708417</v>
      </c>
      <c r="W93" s="461">
        <v>1104620246</v>
      </c>
      <c r="X93" s="461">
        <v>1129415061</v>
      </c>
      <c r="Y93" s="461">
        <v>1129503232</v>
      </c>
      <c r="Z93" s="468">
        <v>1845967</v>
      </c>
      <c r="AA93" s="467">
        <v>-44220</v>
      </c>
      <c r="AB93" s="461">
        <v>1801747</v>
      </c>
      <c r="AC93" s="467">
        <v>88424928</v>
      </c>
      <c r="AD93" s="461">
        <v>0</v>
      </c>
      <c r="AE93" s="461">
        <v>1233466048</v>
      </c>
      <c r="AF93" s="461"/>
      <c r="AG93" s="461">
        <v>0</v>
      </c>
      <c r="AH93" s="451">
        <v>6947000</v>
      </c>
      <c r="AI93" s="451">
        <v>3010000</v>
      </c>
      <c r="AJ93" s="461">
        <v>0</v>
      </c>
      <c r="AK93" s="461"/>
      <c r="AL93" s="472">
        <v>563530857</v>
      </c>
      <c r="AM93" s="472">
        <v>15417835</v>
      </c>
      <c r="AN93" s="461">
        <v>578948692</v>
      </c>
      <c r="AO93" s="472">
        <v>351481999</v>
      </c>
      <c r="AP93" s="472">
        <v>-1174962</v>
      </c>
      <c r="AQ93" s="461">
        <v>350307037</v>
      </c>
      <c r="AR93" s="472">
        <v>184225788.99323106</v>
      </c>
      <c r="AS93" s="472">
        <v>-506732</v>
      </c>
      <c r="AT93" s="461">
        <v>183719057</v>
      </c>
      <c r="AU93" s="462">
        <v>1602460</v>
      </c>
      <c r="AV93" s="462">
        <v>33800452</v>
      </c>
      <c r="AW93" s="462">
        <v>4730504</v>
      </c>
      <c r="AX93" s="461">
        <v>38530956</v>
      </c>
      <c r="AY93" s="472">
        <v>1153108202</v>
      </c>
      <c r="AZ93" s="462">
        <v>88171</v>
      </c>
      <c r="BA93" s="472">
        <v>1153196373</v>
      </c>
      <c r="BB93" s="461">
        <v>0</v>
      </c>
      <c r="BC93" s="461">
        <v>1100841105</v>
      </c>
      <c r="BD93" s="461">
        <v>1100929276</v>
      </c>
      <c r="BE93" s="467">
        <v>1243423048</v>
      </c>
      <c r="BF93" s="461"/>
      <c r="BG93" s="471">
        <v>1233466048</v>
      </c>
      <c r="BH93" s="444">
        <v>0</v>
      </c>
      <c r="BI93" s="444"/>
      <c r="BJ93" s="444"/>
      <c r="BK93" s="444"/>
      <c r="BL93" s="444"/>
      <c r="BM93" s="444"/>
      <c r="BN93" s="461"/>
      <c r="BO93" s="444"/>
      <c r="BP93" s="444"/>
      <c r="BQ93" s="444"/>
      <c r="BR93" s="444"/>
      <c r="BS93" s="444"/>
      <c r="BT93" s="444"/>
      <c r="BU93" s="444"/>
      <c r="BV93" s="444"/>
      <c r="BW93" s="444"/>
      <c r="BX93" s="444"/>
      <c r="BY93" s="444"/>
      <c r="BZ93" s="444"/>
      <c r="CA93" s="444"/>
      <c r="CB93" s="444"/>
      <c r="CC93" s="444"/>
      <c r="CD93" s="444"/>
      <c r="CE93" s="444"/>
      <c r="CF93" s="444"/>
      <c r="CG93" s="444"/>
      <c r="CH93" s="444"/>
      <c r="CI93" s="444"/>
      <c r="CJ93" s="444"/>
      <c r="CK93" s="444"/>
      <c r="CL93" s="444"/>
      <c r="CM93" s="444"/>
      <c r="CN93" s="444"/>
      <c r="CO93" s="444"/>
      <c r="CP93" s="444"/>
      <c r="CQ93" s="444"/>
      <c r="CR93" s="444"/>
      <c r="CS93" s="444"/>
      <c r="CT93" s="444"/>
      <c r="CU93" s="473"/>
    </row>
    <row r="94" spans="1:99">
      <c r="A94" s="444">
        <f t="shared" si="6"/>
        <v>2004</v>
      </c>
      <c r="B94" s="444">
        <v>9</v>
      </c>
      <c r="C94" s="461">
        <v>529286072</v>
      </c>
      <c r="D94" s="461">
        <v>-75657158</v>
      </c>
      <c r="E94" s="461">
        <v>453628914</v>
      </c>
      <c r="F94" s="461">
        <v>358098386</v>
      </c>
      <c r="G94" s="461">
        <v>-26957746</v>
      </c>
      <c r="H94" s="461">
        <v>331140640</v>
      </c>
      <c r="I94" s="461">
        <v>180760202</v>
      </c>
      <c r="J94" s="461">
        <v>-3659433</v>
      </c>
      <c r="K94" s="461">
        <v>177100769</v>
      </c>
      <c r="L94" s="461">
        <v>1604290</v>
      </c>
      <c r="M94" s="461">
        <v>30173659</v>
      </c>
      <c r="N94" s="461">
        <v>4226972</v>
      </c>
      <c r="O94" s="461">
        <v>34400631</v>
      </c>
      <c r="P94" s="461">
        <v>997875244</v>
      </c>
      <c r="Q94" s="461">
        <v>86025</v>
      </c>
      <c r="R94" s="461">
        <v>997961269</v>
      </c>
      <c r="S94" s="461"/>
      <c r="T94" s="461">
        <v>1069748950</v>
      </c>
      <c r="U94" s="461">
        <v>1069834975</v>
      </c>
      <c r="V94" s="461">
        <v>963560638</v>
      </c>
      <c r="W94" s="461">
        <v>963474613</v>
      </c>
      <c r="X94" s="461">
        <v>1104149581</v>
      </c>
      <c r="Y94" s="461">
        <v>1104235606</v>
      </c>
      <c r="Z94" s="468">
        <v>1837502</v>
      </c>
      <c r="AA94" s="467">
        <v>-207767</v>
      </c>
      <c r="AB94" s="461">
        <v>1629735</v>
      </c>
      <c r="AC94" s="467">
        <v>66112084</v>
      </c>
      <c r="AD94" s="461">
        <v>0</v>
      </c>
      <c r="AE94" s="461">
        <v>1065703088</v>
      </c>
      <c r="AF94" s="461"/>
      <c r="AG94" s="461">
        <v>0</v>
      </c>
      <c r="AH94" s="451">
        <v>4611000</v>
      </c>
      <c r="AI94" s="451">
        <v>2294000</v>
      </c>
      <c r="AJ94" s="461">
        <v>0</v>
      </c>
      <c r="AK94" s="461"/>
      <c r="AL94" s="472">
        <v>533897072</v>
      </c>
      <c r="AM94" s="472">
        <v>-75657158</v>
      </c>
      <c r="AN94" s="461">
        <v>458239914</v>
      </c>
      <c r="AO94" s="472">
        <v>360392386</v>
      </c>
      <c r="AP94" s="472">
        <v>-26957746</v>
      </c>
      <c r="AQ94" s="461">
        <v>333434640</v>
      </c>
      <c r="AR94" s="472">
        <v>180760201.71858469</v>
      </c>
      <c r="AS94" s="472">
        <v>-3659433</v>
      </c>
      <c r="AT94" s="461">
        <v>177100769</v>
      </c>
      <c r="AU94" s="462">
        <v>1604290</v>
      </c>
      <c r="AV94" s="462">
        <v>30173659</v>
      </c>
      <c r="AW94" s="462">
        <v>4226972</v>
      </c>
      <c r="AX94" s="461">
        <v>34400631</v>
      </c>
      <c r="AY94" s="472">
        <v>1004780244</v>
      </c>
      <c r="AZ94" s="462">
        <v>86025</v>
      </c>
      <c r="BA94" s="472">
        <v>1004866269</v>
      </c>
      <c r="BB94" s="461">
        <v>0</v>
      </c>
      <c r="BC94" s="461">
        <v>1076653950</v>
      </c>
      <c r="BD94" s="461">
        <v>1076739975</v>
      </c>
      <c r="BE94" s="467">
        <v>1072608088</v>
      </c>
      <c r="BF94" s="461"/>
      <c r="BG94" s="471">
        <v>1065703088</v>
      </c>
      <c r="BH94" s="444">
        <v>0</v>
      </c>
      <c r="BI94" s="444"/>
      <c r="BJ94" s="444"/>
      <c r="BK94" s="444"/>
      <c r="BL94" s="444"/>
      <c r="BM94" s="444"/>
      <c r="BN94" s="461"/>
      <c r="BO94" s="444"/>
      <c r="BP94" s="444"/>
      <c r="BQ94" s="444"/>
      <c r="BR94" s="444"/>
      <c r="BS94" s="444"/>
      <c r="BT94" s="444"/>
      <c r="BU94" s="444"/>
      <c r="BV94" s="444"/>
      <c r="BW94" s="444"/>
      <c r="BX94" s="444"/>
      <c r="BY94" s="444"/>
      <c r="BZ94" s="444"/>
      <c r="CA94" s="444"/>
      <c r="CB94" s="444"/>
      <c r="CC94" s="444"/>
      <c r="CD94" s="444"/>
      <c r="CE94" s="444"/>
      <c r="CF94" s="444"/>
      <c r="CG94" s="444"/>
      <c r="CH94" s="444"/>
      <c r="CI94" s="444"/>
      <c r="CJ94" s="444"/>
      <c r="CK94" s="444"/>
      <c r="CL94" s="444"/>
      <c r="CM94" s="444"/>
      <c r="CN94" s="444"/>
      <c r="CO94" s="444"/>
      <c r="CP94" s="444"/>
      <c r="CQ94" s="444"/>
      <c r="CR94" s="444"/>
      <c r="CS94" s="444"/>
      <c r="CT94" s="444"/>
      <c r="CU94" s="473"/>
    </row>
    <row r="95" spans="1:99">
      <c r="A95" s="444">
        <f t="shared" si="6"/>
        <v>2004</v>
      </c>
      <c r="B95" s="444">
        <v>10</v>
      </c>
      <c r="C95" s="461">
        <v>387852602</v>
      </c>
      <c r="D95" s="461">
        <v>-67998070</v>
      </c>
      <c r="E95" s="461">
        <v>319854532</v>
      </c>
      <c r="F95" s="461">
        <v>300571927</v>
      </c>
      <c r="G95" s="461">
        <v>-20580286</v>
      </c>
      <c r="H95" s="461">
        <v>279991641</v>
      </c>
      <c r="I95" s="461">
        <v>176859206</v>
      </c>
      <c r="J95" s="461">
        <v>-658405</v>
      </c>
      <c r="K95" s="461">
        <v>176200801</v>
      </c>
      <c r="L95" s="461">
        <v>1605369</v>
      </c>
      <c r="M95" s="461">
        <v>27412158</v>
      </c>
      <c r="N95" s="461">
        <v>3672362</v>
      </c>
      <c r="O95" s="461">
        <v>31084520</v>
      </c>
      <c r="P95" s="461">
        <v>808736863</v>
      </c>
      <c r="Q95" s="461">
        <v>80256</v>
      </c>
      <c r="R95" s="461">
        <v>808817119</v>
      </c>
      <c r="S95" s="461"/>
      <c r="T95" s="461">
        <v>866889104</v>
      </c>
      <c r="U95" s="461">
        <v>866969360</v>
      </c>
      <c r="V95" s="461">
        <v>777732599</v>
      </c>
      <c r="W95" s="461">
        <v>777652343</v>
      </c>
      <c r="X95" s="461">
        <v>897973624</v>
      </c>
      <c r="Y95" s="461">
        <v>898053880</v>
      </c>
      <c r="Z95" s="468">
        <v>1717474</v>
      </c>
      <c r="AA95" s="467">
        <v>28445</v>
      </c>
      <c r="AB95" s="461">
        <v>1745919</v>
      </c>
      <c r="AC95" s="467">
        <v>41923691</v>
      </c>
      <c r="AD95" s="461">
        <v>0</v>
      </c>
      <c r="AE95" s="461">
        <v>852486729</v>
      </c>
      <c r="AF95" s="461"/>
      <c r="AG95" s="461">
        <v>0</v>
      </c>
      <c r="AH95" s="451">
        <v>3024000</v>
      </c>
      <c r="AI95" s="451">
        <v>1331000</v>
      </c>
      <c r="AJ95" s="461">
        <v>0</v>
      </c>
      <c r="AK95" s="461"/>
      <c r="AL95" s="472">
        <v>390876602</v>
      </c>
      <c r="AM95" s="472">
        <v>-67998070</v>
      </c>
      <c r="AN95" s="461">
        <v>322878532</v>
      </c>
      <c r="AO95" s="472">
        <v>301902927</v>
      </c>
      <c r="AP95" s="472">
        <v>-20580286</v>
      </c>
      <c r="AQ95" s="461">
        <v>281322641</v>
      </c>
      <c r="AR95" s="472">
        <v>176859206.41710311</v>
      </c>
      <c r="AS95" s="472">
        <v>-658405</v>
      </c>
      <c r="AT95" s="461">
        <v>176200801</v>
      </c>
      <c r="AU95" s="462">
        <v>1605369</v>
      </c>
      <c r="AV95" s="462">
        <v>27412158</v>
      </c>
      <c r="AW95" s="462">
        <v>3672362</v>
      </c>
      <c r="AX95" s="461">
        <v>31084520</v>
      </c>
      <c r="AY95" s="472">
        <v>813091863</v>
      </c>
      <c r="AZ95" s="462">
        <v>80256</v>
      </c>
      <c r="BA95" s="472">
        <v>813172119</v>
      </c>
      <c r="BB95" s="461">
        <v>0</v>
      </c>
      <c r="BC95" s="461">
        <v>871244104</v>
      </c>
      <c r="BD95" s="461">
        <v>871324360</v>
      </c>
      <c r="BE95" s="467">
        <v>856841729</v>
      </c>
      <c r="BF95" s="461"/>
      <c r="BG95" s="471">
        <v>852486729</v>
      </c>
      <c r="BH95" s="444">
        <v>0</v>
      </c>
      <c r="BI95" s="444"/>
      <c r="BJ95" s="444"/>
      <c r="BK95" s="444"/>
      <c r="BL95" s="444"/>
      <c r="BM95" s="444"/>
      <c r="BN95" s="461"/>
      <c r="BO95" s="444"/>
      <c r="BP95" s="444"/>
      <c r="BQ95" s="444"/>
      <c r="BR95" s="444"/>
      <c r="BS95" s="444"/>
      <c r="BT95" s="444"/>
      <c r="BU95" s="444"/>
      <c r="BV95" s="444"/>
      <c r="BW95" s="444"/>
      <c r="BX95" s="444"/>
      <c r="BY95" s="444"/>
      <c r="BZ95" s="444"/>
      <c r="CA95" s="444"/>
      <c r="CB95" s="444"/>
      <c r="CC95" s="444"/>
      <c r="CD95" s="444"/>
      <c r="CE95" s="444"/>
      <c r="CF95" s="444"/>
      <c r="CG95" s="444"/>
      <c r="CH95" s="444"/>
      <c r="CI95" s="444"/>
      <c r="CJ95" s="444"/>
      <c r="CK95" s="444"/>
      <c r="CL95" s="444"/>
      <c r="CM95" s="444"/>
      <c r="CN95" s="444"/>
      <c r="CO95" s="444"/>
      <c r="CP95" s="444"/>
      <c r="CQ95" s="444"/>
      <c r="CR95" s="444"/>
      <c r="CS95" s="444"/>
      <c r="CT95" s="444"/>
      <c r="CU95" s="473"/>
    </row>
    <row r="96" spans="1:99">
      <c r="A96" s="444">
        <f t="shared" si="6"/>
        <v>2004</v>
      </c>
      <c r="B96" s="444">
        <v>11</v>
      </c>
      <c r="C96" s="461">
        <v>315888277</v>
      </c>
      <c r="D96" s="461">
        <v>-6062390</v>
      </c>
      <c r="E96" s="461">
        <v>309825887</v>
      </c>
      <c r="F96" s="461">
        <v>256106122</v>
      </c>
      <c r="G96" s="461">
        <v>1970096</v>
      </c>
      <c r="H96" s="461">
        <v>258076218</v>
      </c>
      <c r="I96" s="461">
        <v>162558558</v>
      </c>
      <c r="J96" s="461">
        <v>2734104</v>
      </c>
      <c r="K96" s="461">
        <v>165292662</v>
      </c>
      <c r="L96" s="461">
        <v>1606821</v>
      </c>
      <c r="M96" s="461">
        <v>25632646</v>
      </c>
      <c r="N96" s="461">
        <v>3415857</v>
      </c>
      <c r="O96" s="461">
        <v>29048503</v>
      </c>
      <c r="P96" s="461">
        <v>763850091</v>
      </c>
      <c r="Q96" s="461">
        <v>68482</v>
      </c>
      <c r="R96" s="461">
        <v>763918573</v>
      </c>
      <c r="S96" s="461"/>
      <c r="T96" s="461">
        <v>736159778</v>
      </c>
      <c r="U96" s="461">
        <v>736228260</v>
      </c>
      <c r="V96" s="461">
        <v>734870070</v>
      </c>
      <c r="W96" s="461">
        <v>734801588</v>
      </c>
      <c r="X96" s="461">
        <v>765208281</v>
      </c>
      <c r="Y96" s="461">
        <v>765276763</v>
      </c>
      <c r="Z96" s="468">
        <v>1731409</v>
      </c>
      <c r="AA96" s="467">
        <v>259156</v>
      </c>
      <c r="AB96" s="461">
        <v>1990565</v>
      </c>
      <c r="AC96" s="467">
        <v>38030332</v>
      </c>
      <c r="AD96" s="461">
        <v>0</v>
      </c>
      <c r="AE96" s="461">
        <v>803939470</v>
      </c>
      <c r="AF96" s="461"/>
      <c r="AG96" s="461">
        <v>0</v>
      </c>
      <c r="AH96" s="451">
        <v>5570000</v>
      </c>
      <c r="AI96" s="451">
        <v>1612000</v>
      </c>
      <c r="AJ96" s="461">
        <v>0</v>
      </c>
      <c r="AK96" s="461"/>
      <c r="AL96" s="472">
        <v>321458277</v>
      </c>
      <c r="AM96" s="472">
        <v>-6062390</v>
      </c>
      <c r="AN96" s="461">
        <v>315395887</v>
      </c>
      <c r="AO96" s="472">
        <v>257718122</v>
      </c>
      <c r="AP96" s="472">
        <v>1970096</v>
      </c>
      <c r="AQ96" s="461">
        <v>259688218</v>
      </c>
      <c r="AR96" s="472">
        <v>162558558.37658802</v>
      </c>
      <c r="AS96" s="472">
        <v>2734104</v>
      </c>
      <c r="AT96" s="461">
        <v>165292662</v>
      </c>
      <c r="AU96" s="462">
        <v>1606821</v>
      </c>
      <c r="AV96" s="462">
        <v>25632646</v>
      </c>
      <c r="AW96" s="462">
        <v>3415857</v>
      </c>
      <c r="AX96" s="461">
        <v>29048503</v>
      </c>
      <c r="AY96" s="472">
        <v>771032091</v>
      </c>
      <c r="AZ96" s="462">
        <v>68482</v>
      </c>
      <c r="BA96" s="472">
        <v>771100573</v>
      </c>
      <c r="BB96" s="461">
        <v>0</v>
      </c>
      <c r="BC96" s="461">
        <v>743341778</v>
      </c>
      <c r="BD96" s="461">
        <v>743410260</v>
      </c>
      <c r="BE96" s="467">
        <v>811121470</v>
      </c>
      <c r="BF96" s="461"/>
      <c r="BG96" s="471">
        <v>803939470</v>
      </c>
      <c r="BH96" s="444">
        <v>0</v>
      </c>
      <c r="BI96" s="444"/>
      <c r="BJ96" s="444"/>
      <c r="BK96" s="444"/>
      <c r="BL96" s="444"/>
      <c r="BM96" s="444"/>
      <c r="BN96" s="461"/>
      <c r="BO96" s="444"/>
      <c r="BP96" s="444"/>
      <c r="BQ96" s="444"/>
      <c r="BR96" s="444"/>
      <c r="BS96" s="444"/>
      <c r="BT96" s="444"/>
      <c r="BU96" s="444"/>
      <c r="BV96" s="444"/>
      <c r="BW96" s="444"/>
      <c r="BX96" s="444"/>
      <c r="BY96" s="444"/>
      <c r="BZ96" s="444"/>
      <c r="CA96" s="444"/>
      <c r="CB96" s="444"/>
      <c r="CC96" s="444"/>
      <c r="CD96" s="444"/>
      <c r="CE96" s="444"/>
      <c r="CF96" s="444"/>
      <c r="CG96" s="444"/>
      <c r="CH96" s="444"/>
      <c r="CI96" s="444"/>
      <c r="CJ96" s="444"/>
      <c r="CK96" s="444"/>
      <c r="CL96" s="444"/>
      <c r="CM96" s="444"/>
      <c r="CN96" s="444"/>
      <c r="CO96" s="444"/>
      <c r="CP96" s="444"/>
      <c r="CQ96" s="444"/>
      <c r="CR96" s="444"/>
      <c r="CS96" s="444"/>
      <c r="CT96" s="444"/>
      <c r="CU96" s="473"/>
    </row>
    <row r="97" spans="1:99">
      <c r="A97" s="444">
        <f t="shared" si="6"/>
        <v>2004</v>
      </c>
      <c r="B97" s="444">
        <v>12</v>
      </c>
      <c r="C97" s="461">
        <v>395862752</v>
      </c>
      <c r="D97" s="461">
        <v>60630814</v>
      </c>
      <c r="E97" s="461">
        <v>456493566</v>
      </c>
      <c r="F97" s="461">
        <v>329361165</v>
      </c>
      <c r="G97" s="461">
        <v>-174220</v>
      </c>
      <c r="H97" s="461">
        <v>329186945</v>
      </c>
      <c r="I97" s="461">
        <v>163883113</v>
      </c>
      <c r="J97" s="461">
        <v>-504450</v>
      </c>
      <c r="K97" s="461">
        <v>163378663</v>
      </c>
      <c r="L97" s="461">
        <v>1608238</v>
      </c>
      <c r="M97" s="461">
        <v>26931976</v>
      </c>
      <c r="N97" s="461">
        <v>3756359</v>
      </c>
      <c r="O97" s="461">
        <v>30688335</v>
      </c>
      <c r="P97" s="461">
        <v>981355747</v>
      </c>
      <c r="Q97" s="461">
        <v>75202</v>
      </c>
      <c r="R97" s="461">
        <v>981430949</v>
      </c>
      <c r="S97" s="461"/>
      <c r="T97" s="461">
        <v>890715268</v>
      </c>
      <c r="U97" s="461">
        <v>890790470</v>
      </c>
      <c r="V97" s="461">
        <v>950742614</v>
      </c>
      <c r="W97" s="461">
        <v>950667412</v>
      </c>
      <c r="X97" s="461">
        <v>921403603</v>
      </c>
      <c r="Y97" s="461">
        <v>921478805</v>
      </c>
      <c r="Z97" s="468">
        <v>1901261</v>
      </c>
      <c r="AA97" s="467">
        <v>103979</v>
      </c>
      <c r="AB97" s="461">
        <v>2005240</v>
      </c>
      <c r="AC97" s="467">
        <v>59288872</v>
      </c>
      <c r="AD97" s="461">
        <v>0</v>
      </c>
      <c r="AE97" s="461">
        <v>1042725061</v>
      </c>
      <c r="AF97" s="461"/>
      <c r="AG97" s="461">
        <v>0</v>
      </c>
      <c r="AH97" s="451">
        <v>10218000</v>
      </c>
      <c r="AI97" s="451">
        <v>2832000</v>
      </c>
      <c r="AJ97" s="461">
        <v>0</v>
      </c>
      <c r="AK97" s="461"/>
      <c r="AL97" s="472">
        <v>406080752</v>
      </c>
      <c r="AM97" s="472">
        <v>60630814</v>
      </c>
      <c r="AN97" s="461">
        <v>466711566</v>
      </c>
      <c r="AO97" s="472">
        <v>332193165</v>
      </c>
      <c r="AP97" s="472">
        <v>-174220</v>
      </c>
      <c r="AQ97" s="461">
        <v>332018945</v>
      </c>
      <c r="AR97" s="472">
        <v>163883112.89158136</v>
      </c>
      <c r="AS97" s="472">
        <v>-504450</v>
      </c>
      <c r="AT97" s="461">
        <v>163378663</v>
      </c>
      <c r="AU97" s="462">
        <v>1608238</v>
      </c>
      <c r="AV97" s="462">
        <v>26931976</v>
      </c>
      <c r="AW97" s="462">
        <v>3756359</v>
      </c>
      <c r="AX97" s="461">
        <v>30688335</v>
      </c>
      <c r="AY97" s="472">
        <v>994405747</v>
      </c>
      <c r="AZ97" s="462">
        <v>75202</v>
      </c>
      <c r="BA97" s="472">
        <v>994480949</v>
      </c>
      <c r="BB97" s="461">
        <v>0</v>
      </c>
      <c r="BC97" s="461">
        <v>903765268</v>
      </c>
      <c r="BD97" s="461">
        <v>903840470</v>
      </c>
      <c r="BE97" s="467">
        <v>1055775061</v>
      </c>
      <c r="BF97" s="461"/>
      <c r="BG97" s="471">
        <v>1042725061</v>
      </c>
      <c r="BH97" s="444">
        <v>0</v>
      </c>
      <c r="BI97" s="444"/>
      <c r="BJ97" s="444"/>
      <c r="BK97" s="444"/>
      <c r="BL97" s="444"/>
      <c r="BM97" s="444"/>
      <c r="BN97" s="461"/>
      <c r="BO97" s="444"/>
      <c r="BP97" s="444"/>
      <c r="BQ97" s="444"/>
      <c r="BR97" s="444"/>
      <c r="BS97" s="444"/>
      <c r="BT97" s="444"/>
      <c r="BU97" s="444"/>
      <c r="BV97" s="444"/>
      <c r="BW97" s="444"/>
      <c r="BX97" s="444"/>
      <c r="BY97" s="444"/>
      <c r="BZ97" s="444"/>
      <c r="CA97" s="444"/>
      <c r="CB97" s="444"/>
      <c r="CC97" s="444"/>
      <c r="CD97" s="444"/>
      <c r="CE97" s="444"/>
      <c r="CF97" s="444"/>
      <c r="CG97" s="444"/>
      <c r="CH97" s="444"/>
      <c r="CI97" s="444"/>
      <c r="CJ97" s="444"/>
      <c r="CK97" s="444"/>
      <c r="CL97" s="444"/>
      <c r="CM97" s="444"/>
      <c r="CN97" s="444"/>
      <c r="CO97" s="444"/>
      <c r="CP97" s="444"/>
      <c r="CQ97" s="444"/>
      <c r="CR97" s="444"/>
      <c r="CS97" s="444"/>
      <c r="CT97" s="444"/>
      <c r="CU97" s="473"/>
    </row>
    <row r="98" spans="1:99">
      <c r="A98" s="444"/>
      <c r="B98" s="450" t="s">
        <v>112</v>
      </c>
      <c r="C98" s="461">
        <v>5026174211</v>
      </c>
      <c r="D98" s="461">
        <v>30724087</v>
      </c>
      <c r="E98" s="461">
        <v>5056898298</v>
      </c>
      <c r="F98" s="461">
        <v>3553211182</v>
      </c>
      <c r="G98" s="461">
        <v>19158418</v>
      </c>
      <c r="H98" s="461">
        <v>3572369600</v>
      </c>
      <c r="I98" s="461">
        <v>2088651263</v>
      </c>
      <c r="J98" s="461">
        <v>2325950</v>
      </c>
      <c r="K98" s="461">
        <v>2090977213</v>
      </c>
      <c r="L98" s="461">
        <v>19202880</v>
      </c>
      <c r="M98" s="461">
        <v>346045735</v>
      </c>
      <c r="N98" s="461">
        <v>46573150</v>
      </c>
      <c r="O98" s="461">
        <v>392618885</v>
      </c>
      <c r="P98" s="461">
        <v>11132066876</v>
      </c>
      <c r="Q98" s="461">
        <v>937162</v>
      </c>
      <c r="R98" s="461">
        <v>11133004038</v>
      </c>
      <c r="S98" s="461"/>
      <c r="T98" s="461">
        <v>10687239536</v>
      </c>
      <c r="U98" s="461">
        <v>10688176698</v>
      </c>
      <c r="V98" s="461">
        <v>10740385153</v>
      </c>
      <c r="W98" s="461">
        <v>10739447991</v>
      </c>
      <c r="X98" s="461">
        <v>11079858421</v>
      </c>
      <c r="Y98" s="461">
        <v>11080795583</v>
      </c>
      <c r="Z98" s="461">
        <v>22415554</v>
      </c>
      <c r="AA98" s="461">
        <v>156328</v>
      </c>
      <c r="AB98" s="461">
        <v>22571882</v>
      </c>
      <c r="AC98" s="461">
        <v>694323432</v>
      </c>
      <c r="AD98" s="461">
        <v>0</v>
      </c>
      <c r="AE98" s="461">
        <v>11849899352</v>
      </c>
      <c r="AF98" s="461"/>
      <c r="AG98" s="461">
        <v>0</v>
      </c>
      <c r="AH98" s="461">
        <v>75470000</v>
      </c>
      <c r="AI98" s="461">
        <v>28124000</v>
      </c>
      <c r="AJ98" s="461">
        <v>0</v>
      </c>
      <c r="AK98" s="461"/>
      <c r="AL98" s="461">
        <v>5101644211</v>
      </c>
      <c r="AM98" s="461">
        <v>30724087</v>
      </c>
      <c r="AN98" s="461">
        <v>5132368298</v>
      </c>
      <c r="AO98" s="461">
        <v>3581335182</v>
      </c>
      <c r="AP98" s="461">
        <v>19158418</v>
      </c>
      <c r="AQ98" s="461">
        <v>3600493600</v>
      </c>
      <c r="AR98" s="461">
        <v>2088651263</v>
      </c>
      <c r="AS98" s="461">
        <v>2325950</v>
      </c>
      <c r="AT98" s="461">
        <v>2090977213</v>
      </c>
      <c r="AU98" s="461">
        <v>19202880</v>
      </c>
      <c r="AV98" s="461">
        <v>346045735</v>
      </c>
      <c r="AW98" s="461">
        <v>46573150</v>
      </c>
      <c r="AX98" s="461">
        <v>392618885</v>
      </c>
      <c r="AY98" s="461">
        <v>11235660876</v>
      </c>
      <c r="AZ98" s="461">
        <v>937162</v>
      </c>
      <c r="BA98" s="461">
        <v>11236598038</v>
      </c>
      <c r="BB98" s="461">
        <v>0</v>
      </c>
      <c r="BC98" s="461">
        <v>10790833536</v>
      </c>
      <c r="BD98" s="461">
        <v>10791770698</v>
      </c>
      <c r="BE98" s="461">
        <v>11953493352</v>
      </c>
      <c r="BF98" s="460"/>
      <c r="BG98" s="461">
        <v>11849899352</v>
      </c>
      <c r="BH98" s="444">
        <v>0</v>
      </c>
      <c r="BI98" s="444"/>
      <c r="BJ98" s="444"/>
      <c r="BK98" s="444"/>
      <c r="BL98" s="444"/>
      <c r="BM98" s="444"/>
      <c r="BN98" s="461"/>
      <c r="BO98" s="444"/>
      <c r="BP98" s="444"/>
      <c r="BQ98" s="444"/>
      <c r="BR98" s="444"/>
      <c r="BS98" s="444"/>
      <c r="BT98" s="444"/>
      <c r="BU98" s="444"/>
      <c r="BV98" s="444"/>
      <c r="BW98" s="444"/>
      <c r="BX98" s="444"/>
      <c r="BY98" s="444"/>
      <c r="BZ98" s="444"/>
      <c r="CA98" s="444"/>
      <c r="CB98" s="444"/>
      <c r="CC98" s="444"/>
      <c r="CD98" s="444"/>
      <c r="CE98" s="444"/>
      <c r="CF98" s="444"/>
      <c r="CG98" s="444"/>
      <c r="CH98" s="444"/>
      <c r="CI98" s="444"/>
      <c r="CJ98" s="444"/>
      <c r="CK98" s="444"/>
      <c r="CL98" s="444"/>
      <c r="CM98" s="444"/>
      <c r="CN98" s="444"/>
      <c r="CO98" s="444"/>
      <c r="CP98" s="444"/>
      <c r="CQ98" s="444"/>
      <c r="CR98" s="444"/>
      <c r="CS98" s="444"/>
      <c r="CT98" s="473"/>
      <c r="CU98" s="473"/>
    </row>
    <row r="99" spans="1:99">
      <c r="A99" s="444">
        <f t="shared" ref="A99:A110" si="7">A86+1</f>
        <v>2005</v>
      </c>
      <c r="B99" s="444">
        <v>1</v>
      </c>
      <c r="C99" s="461">
        <v>478541383</v>
      </c>
      <c r="D99" s="461">
        <v>11816082</v>
      </c>
      <c r="E99" s="461">
        <v>490357465</v>
      </c>
      <c r="F99" s="461">
        <v>263585287</v>
      </c>
      <c r="G99" s="461">
        <v>-26290727</v>
      </c>
      <c r="H99" s="461">
        <v>237294560</v>
      </c>
      <c r="I99" s="461">
        <v>169935828</v>
      </c>
      <c r="J99" s="461">
        <v>-3203741</v>
      </c>
      <c r="K99" s="461">
        <v>166732087</v>
      </c>
      <c r="L99" s="461">
        <v>1605668</v>
      </c>
      <c r="M99" s="461">
        <v>29753767</v>
      </c>
      <c r="N99" s="461">
        <v>3804730</v>
      </c>
      <c r="O99" s="461">
        <v>33558497</v>
      </c>
      <c r="P99" s="461">
        <v>929548277</v>
      </c>
      <c r="Q99" s="461">
        <v>77543</v>
      </c>
      <c r="R99" s="461">
        <v>929625820</v>
      </c>
      <c r="S99" s="461"/>
      <c r="T99" s="461">
        <v>913668166</v>
      </c>
      <c r="U99" s="461">
        <v>913745709</v>
      </c>
      <c r="V99" s="461">
        <v>896067323</v>
      </c>
      <c r="W99" s="461">
        <v>895989780</v>
      </c>
      <c r="X99" s="461">
        <v>947226663</v>
      </c>
      <c r="Y99" s="461">
        <v>947304206</v>
      </c>
      <c r="Z99" s="468">
        <v>1950894</v>
      </c>
      <c r="AA99" s="467">
        <v>-167825</v>
      </c>
      <c r="AB99" s="461">
        <v>1783069</v>
      </c>
      <c r="AC99" s="467">
        <v>56878799</v>
      </c>
      <c r="AD99" s="461">
        <v>0</v>
      </c>
      <c r="AE99" s="461">
        <v>988287688</v>
      </c>
      <c r="AF99" s="461"/>
      <c r="AG99" s="461">
        <v>0</v>
      </c>
      <c r="AH99" s="451">
        <v>12924000</v>
      </c>
      <c r="AI99" s="451">
        <v>4186000</v>
      </c>
      <c r="AJ99" s="461">
        <v>0</v>
      </c>
      <c r="AK99" s="461"/>
      <c r="AL99" s="472">
        <v>491465383</v>
      </c>
      <c r="AM99" s="472">
        <v>11816082</v>
      </c>
      <c r="AN99" s="461">
        <v>503281465</v>
      </c>
      <c r="AO99" s="472">
        <v>267771287</v>
      </c>
      <c r="AP99" s="472">
        <v>-26290727</v>
      </c>
      <c r="AQ99" s="461">
        <v>241480560</v>
      </c>
      <c r="AR99" s="472">
        <v>169935827.50608903</v>
      </c>
      <c r="AS99" s="472">
        <v>-3203741</v>
      </c>
      <c r="AT99" s="461">
        <v>166732087</v>
      </c>
      <c r="AU99" s="462">
        <v>1605668</v>
      </c>
      <c r="AV99" s="462">
        <v>29753767</v>
      </c>
      <c r="AW99" s="462">
        <v>3804730</v>
      </c>
      <c r="AX99" s="461">
        <v>33558497</v>
      </c>
      <c r="AY99" s="472">
        <v>946658277</v>
      </c>
      <c r="AZ99" s="462">
        <v>77543</v>
      </c>
      <c r="BA99" s="472">
        <v>946735820</v>
      </c>
      <c r="BB99" s="461">
        <v>0</v>
      </c>
      <c r="BC99" s="461">
        <v>930778166</v>
      </c>
      <c r="BD99" s="461">
        <v>930855709</v>
      </c>
      <c r="BE99" s="467">
        <v>1005397688</v>
      </c>
      <c r="BF99" s="461"/>
      <c r="BG99" s="471">
        <v>988287688</v>
      </c>
      <c r="BH99" s="444">
        <v>0</v>
      </c>
      <c r="BI99" s="444"/>
      <c r="BJ99" s="444"/>
      <c r="BK99" s="444"/>
      <c r="BL99" s="444"/>
      <c r="BM99" s="444"/>
      <c r="BN99" s="460"/>
      <c r="BO99" s="444"/>
      <c r="BP99" s="444"/>
      <c r="BQ99" s="444"/>
      <c r="BR99" s="444"/>
      <c r="BS99" s="444"/>
      <c r="BT99" s="444"/>
      <c r="BU99" s="444"/>
      <c r="BV99" s="444"/>
      <c r="BW99" s="444"/>
      <c r="BX99" s="444"/>
      <c r="BY99" s="444"/>
      <c r="BZ99" s="444"/>
      <c r="CA99" s="444"/>
      <c r="CB99" s="444"/>
      <c r="CC99" s="444"/>
      <c r="CD99" s="444"/>
      <c r="CE99" s="444"/>
      <c r="CF99" s="444"/>
      <c r="CG99" s="444"/>
      <c r="CH99" s="444"/>
      <c r="CI99" s="444"/>
      <c r="CJ99" s="444"/>
      <c r="CK99" s="444"/>
      <c r="CL99" s="444"/>
      <c r="CM99" s="444"/>
      <c r="CN99" s="444"/>
      <c r="CO99" s="444"/>
      <c r="CP99" s="444"/>
      <c r="CQ99" s="444"/>
      <c r="CR99" s="444"/>
      <c r="CS99" s="444"/>
      <c r="CT99" s="444"/>
      <c r="CU99" s="473"/>
    </row>
    <row r="100" spans="1:99">
      <c r="A100" s="444">
        <f t="shared" si="7"/>
        <v>2005</v>
      </c>
      <c r="B100" s="444">
        <v>2</v>
      </c>
      <c r="C100" s="461">
        <v>405588447</v>
      </c>
      <c r="D100" s="461">
        <v>-56177321</v>
      </c>
      <c r="E100" s="461">
        <v>349411126</v>
      </c>
      <c r="F100" s="461">
        <v>248271946</v>
      </c>
      <c r="G100" s="461">
        <v>-14392617</v>
      </c>
      <c r="H100" s="461">
        <v>233879329</v>
      </c>
      <c r="I100" s="461">
        <v>154898721</v>
      </c>
      <c r="J100" s="461">
        <v>-701186</v>
      </c>
      <c r="K100" s="461">
        <v>154197535</v>
      </c>
      <c r="L100" s="461">
        <v>1606914</v>
      </c>
      <c r="M100" s="461">
        <v>25668484</v>
      </c>
      <c r="N100" s="461">
        <v>3358079</v>
      </c>
      <c r="O100" s="461">
        <v>29026563</v>
      </c>
      <c r="P100" s="461">
        <v>768121467</v>
      </c>
      <c r="Q100" s="461">
        <v>71896</v>
      </c>
      <c r="R100" s="461">
        <v>768193363</v>
      </c>
      <c r="S100" s="461"/>
      <c r="T100" s="461">
        <v>810366028</v>
      </c>
      <c r="U100" s="461">
        <v>810437924</v>
      </c>
      <c r="V100" s="461">
        <v>739166800</v>
      </c>
      <c r="W100" s="461">
        <v>739094904</v>
      </c>
      <c r="X100" s="461">
        <v>839392591</v>
      </c>
      <c r="Y100" s="461">
        <v>839464487</v>
      </c>
      <c r="Z100" s="468">
        <v>1909719</v>
      </c>
      <c r="AA100" s="467">
        <v>-48296</v>
      </c>
      <c r="AB100" s="461">
        <v>1861423</v>
      </c>
      <c r="AC100" s="467">
        <v>37985792</v>
      </c>
      <c r="AD100" s="461">
        <v>0</v>
      </c>
      <c r="AE100" s="461">
        <v>808040578</v>
      </c>
      <c r="AF100" s="461"/>
      <c r="AG100" s="461">
        <v>0</v>
      </c>
      <c r="AH100" s="451">
        <v>9284000</v>
      </c>
      <c r="AI100" s="451">
        <v>2385000</v>
      </c>
      <c r="AJ100" s="461">
        <v>0</v>
      </c>
      <c r="AK100" s="461"/>
      <c r="AL100" s="472">
        <v>414872447</v>
      </c>
      <c r="AM100" s="472">
        <v>-56177321</v>
      </c>
      <c r="AN100" s="461">
        <v>358695126</v>
      </c>
      <c r="AO100" s="472">
        <v>250656946</v>
      </c>
      <c r="AP100" s="472">
        <v>-14392617</v>
      </c>
      <c r="AQ100" s="461">
        <v>236264329</v>
      </c>
      <c r="AR100" s="472">
        <v>154898720.56188324</v>
      </c>
      <c r="AS100" s="472">
        <v>-701186</v>
      </c>
      <c r="AT100" s="461">
        <v>154197535</v>
      </c>
      <c r="AU100" s="462">
        <v>1606914</v>
      </c>
      <c r="AV100" s="462">
        <v>25668484</v>
      </c>
      <c r="AW100" s="462">
        <v>3358079</v>
      </c>
      <c r="AX100" s="461">
        <v>29026563</v>
      </c>
      <c r="AY100" s="472">
        <v>779790467</v>
      </c>
      <c r="AZ100" s="462">
        <v>71896</v>
      </c>
      <c r="BA100" s="472">
        <v>779862363</v>
      </c>
      <c r="BB100" s="461">
        <v>0</v>
      </c>
      <c r="BC100" s="461">
        <v>822035028</v>
      </c>
      <c r="BD100" s="461">
        <v>822106924</v>
      </c>
      <c r="BE100" s="467">
        <v>819709578</v>
      </c>
      <c r="BF100" s="461"/>
      <c r="BG100" s="471">
        <v>808040578</v>
      </c>
      <c r="BH100" s="444">
        <v>0</v>
      </c>
      <c r="BI100" s="444"/>
      <c r="BJ100" s="444"/>
      <c r="BK100" s="444"/>
      <c r="BL100" s="444"/>
      <c r="BM100" s="444"/>
      <c r="BN100" s="460"/>
      <c r="BO100" s="444"/>
      <c r="BP100" s="444"/>
      <c r="BQ100" s="444"/>
      <c r="BR100" s="444"/>
      <c r="BS100" s="444"/>
      <c r="BT100" s="444"/>
      <c r="BU100" s="444"/>
      <c r="BV100" s="444"/>
      <c r="BW100" s="444"/>
      <c r="BX100" s="444"/>
      <c r="BY100" s="444"/>
      <c r="BZ100" s="444"/>
      <c r="CA100" s="444"/>
      <c r="CB100" s="444"/>
      <c r="CC100" s="444"/>
      <c r="CD100" s="444"/>
      <c r="CE100" s="444"/>
      <c r="CF100" s="444"/>
      <c r="CG100" s="444"/>
      <c r="CH100" s="444"/>
      <c r="CI100" s="444"/>
      <c r="CJ100" s="444"/>
      <c r="CK100" s="444"/>
      <c r="CL100" s="444"/>
      <c r="CM100" s="444"/>
      <c r="CN100" s="444"/>
      <c r="CO100" s="444"/>
      <c r="CP100" s="444"/>
      <c r="CQ100" s="444"/>
      <c r="CR100" s="444"/>
      <c r="CS100" s="444"/>
      <c r="CT100" s="444"/>
      <c r="CU100" s="473"/>
    </row>
    <row r="101" spans="1:99">
      <c r="A101" s="444">
        <f t="shared" si="7"/>
        <v>2005</v>
      </c>
      <c r="B101" s="444">
        <v>3</v>
      </c>
      <c r="C101" s="461">
        <v>364866712</v>
      </c>
      <c r="D101" s="461">
        <v>-4161667</v>
      </c>
      <c r="E101" s="461">
        <v>360705045</v>
      </c>
      <c r="F101" s="461">
        <v>246135825</v>
      </c>
      <c r="G101" s="461">
        <v>13282431</v>
      </c>
      <c r="H101" s="461">
        <v>259418256</v>
      </c>
      <c r="I101" s="461">
        <v>164578236</v>
      </c>
      <c r="J101" s="461">
        <v>1786680</v>
      </c>
      <c r="K101" s="461">
        <v>166364916</v>
      </c>
      <c r="L101" s="461">
        <v>1608700</v>
      </c>
      <c r="M101" s="461">
        <v>26404394</v>
      </c>
      <c r="N101" s="461">
        <v>3601768</v>
      </c>
      <c r="O101" s="461">
        <v>30006162</v>
      </c>
      <c r="P101" s="461">
        <v>818103079</v>
      </c>
      <c r="Q101" s="461">
        <v>73969</v>
      </c>
      <c r="R101" s="461">
        <v>818177048</v>
      </c>
      <c r="S101" s="461"/>
      <c r="T101" s="461">
        <v>777189473</v>
      </c>
      <c r="U101" s="461">
        <v>777263442</v>
      </c>
      <c r="V101" s="461">
        <v>788170886</v>
      </c>
      <c r="W101" s="461">
        <v>788096917</v>
      </c>
      <c r="X101" s="461">
        <v>807195635</v>
      </c>
      <c r="Y101" s="461">
        <v>807269604</v>
      </c>
      <c r="Z101" s="468">
        <v>1975832</v>
      </c>
      <c r="AA101" s="467">
        <v>201787</v>
      </c>
      <c r="AB101" s="461">
        <v>2177619</v>
      </c>
      <c r="AC101" s="467">
        <v>42360902</v>
      </c>
      <c r="AD101" s="461">
        <v>0</v>
      </c>
      <c r="AE101" s="461">
        <v>862715569</v>
      </c>
      <c r="AF101" s="461"/>
      <c r="AG101" s="461">
        <v>0</v>
      </c>
      <c r="AH101" s="451">
        <v>6451000</v>
      </c>
      <c r="AI101" s="451">
        <v>1768000</v>
      </c>
      <c r="AJ101" s="461">
        <v>0</v>
      </c>
      <c r="AK101" s="461"/>
      <c r="AL101" s="472">
        <v>371317712</v>
      </c>
      <c r="AM101" s="472">
        <v>-4161667</v>
      </c>
      <c r="AN101" s="461">
        <v>367156045</v>
      </c>
      <c r="AO101" s="472">
        <v>247903825</v>
      </c>
      <c r="AP101" s="472">
        <v>13282431</v>
      </c>
      <c r="AQ101" s="461">
        <v>261186256</v>
      </c>
      <c r="AR101" s="472">
        <v>164578235.63287657</v>
      </c>
      <c r="AS101" s="472">
        <v>1786680</v>
      </c>
      <c r="AT101" s="461">
        <v>166364916</v>
      </c>
      <c r="AU101" s="462">
        <v>1608700</v>
      </c>
      <c r="AV101" s="462">
        <v>26404394</v>
      </c>
      <c r="AW101" s="462">
        <v>3601768</v>
      </c>
      <c r="AX101" s="461">
        <v>30006162</v>
      </c>
      <c r="AY101" s="472">
        <v>826322079</v>
      </c>
      <c r="AZ101" s="462">
        <v>73969</v>
      </c>
      <c r="BA101" s="472">
        <v>826396048</v>
      </c>
      <c r="BB101" s="461">
        <v>0</v>
      </c>
      <c r="BC101" s="461">
        <v>785408473</v>
      </c>
      <c r="BD101" s="461">
        <v>785482442</v>
      </c>
      <c r="BE101" s="467">
        <v>870934569</v>
      </c>
      <c r="BF101" s="461"/>
      <c r="BG101" s="471">
        <v>862715569</v>
      </c>
      <c r="BH101" s="444">
        <v>0</v>
      </c>
      <c r="BI101" s="444"/>
      <c r="BJ101" s="444"/>
      <c r="BK101" s="444"/>
      <c r="BL101" s="444"/>
      <c r="BM101" s="444"/>
      <c r="BN101" s="460"/>
      <c r="BO101" s="444"/>
      <c r="BP101" s="444"/>
      <c r="BQ101" s="444"/>
      <c r="BR101" s="444"/>
      <c r="BS101" s="444"/>
      <c r="BT101" s="444"/>
      <c r="BU101" s="444"/>
      <c r="BV101" s="444"/>
      <c r="BW101" s="444"/>
      <c r="BX101" s="444"/>
      <c r="BY101" s="444"/>
      <c r="BZ101" s="444"/>
      <c r="CA101" s="444"/>
      <c r="CB101" s="444"/>
      <c r="CC101" s="444"/>
      <c r="CD101" s="444"/>
      <c r="CE101" s="444"/>
      <c r="CF101" s="444"/>
      <c r="CG101" s="444"/>
      <c r="CH101" s="444"/>
      <c r="CI101" s="444"/>
      <c r="CJ101" s="444"/>
      <c r="CK101" s="444"/>
      <c r="CL101" s="444"/>
      <c r="CM101" s="444"/>
      <c r="CN101" s="444"/>
      <c r="CO101" s="444"/>
      <c r="CP101" s="444"/>
      <c r="CQ101" s="444"/>
      <c r="CR101" s="444"/>
      <c r="CS101" s="444"/>
      <c r="CT101" s="444"/>
      <c r="CU101" s="473"/>
    </row>
    <row r="102" spans="1:99">
      <c r="A102" s="444">
        <f t="shared" si="7"/>
        <v>2005</v>
      </c>
      <c r="B102" s="444">
        <v>4</v>
      </c>
      <c r="C102" s="461">
        <v>316762012</v>
      </c>
      <c r="D102" s="461">
        <v>-24647215</v>
      </c>
      <c r="E102" s="461">
        <v>292114797</v>
      </c>
      <c r="F102" s="461">
        <v>269244724</v>
      </c>
      <c r="G102" s="461">
        <v>28369443</v>
      </c>
      <c r="H102" s="461">
        <v>297614167</v>
      </c>
      <c r="I102" s="461">
        <v>182944679</v>
      </c>
      <c r="J102" s="461">
        <v>3538701</v>
      </c>
      <c r="K102" s="461">
        <v>186483380</v>
      </c>
      <c r="L102" s="461">
        <v>1609933</v>
      </c>
      <c r="M102" s="461">
        <v>26356049</v>
      </c>
      <c r="N102" s="461">
        <v>3522527</v>
      </c>
      <c r="O102" s="461">
        <v>29878576</v>
      </c>
      <c r="P102" s="461">
        <v>807700853</v>
      </c>
      <c r="Q102" s="461">
        <v>74487</v>
      </c>
      <c r="R102" s="461">
        <v>807775340</v>
      </c>
      <c r="S102" s="461"/>
      <c r="T102" s="461">
        <v>770561348</v>
      </c>
      <c r="U102" s="461">
        <v>770635835</v>
      </c>
      <c r="V102" s="461">
        <v>777896764</v>
      </c>
      <c r="W102" s="461">
        <v>777822277</v>
      </c>
      <c r="X102" s="461">
        <v>800439924</v>
      </c>
      <c r="Y102" s="461">
        <v>800514411</v>
      </c>
      <c r="Z102" s="468">
        <v>1889811</v>
      </c>
      <c r="AA102" s="467">
        <v>22637</v>
      </c>
      <c r="AB102" s="461">
        <v>1912448</v>
      </c>
      <c r="AC102" s="467">
        <v>41865267</v>
      </c>
      <c r="AD102" s="461">
        <v>0</v>
      </c>
      <c r="AE102" s="461">
        <v>851553055</v>
      </c>
      <c r="AF102" s="461"/>
      <c r="AG102" s="461">
        <v>0</v>
      </c>
      <c r="AH102" s="451">
        <v>2680000</v>
      </c>
      <c r="AI102" s="451">
        <v>1296000</v>
      </c>
      <c r="AJ102" s="461">
        <v>0</v>
      </c>
      <c r="AK102" s="461"/>
      <c r="AL102" s="472">
        <v>319442012</v>
      </c>
      <c r="AM102" s="472">
        <v>-24647215</v>
      </c>
      <c r="AN102" s="461">
        <v>294794797</v>
      </c>
      <c r="AO102" s="472">
        <v>270540724</v>
      </c>
      <c r="AP102" s="472">
        <v>28369443</v>
      </c>
      <c r="AQ102" s="461">
        <v>298910167</v>
      </c>
      <c r="AR102" s="472">
        <v>182944678.66783282</v>
      </c>
      <c r="AS102" s="472">
        <v>3538701</v>
      </c>
      <c r="AT102" s="461">
        <v>186483380</v>
      </c>
      <c r="AU102" s="462">
        <v>1609933</v>
      </c>
      <c r="AV102" s="462">
        <v>26356049</v>
      </c>
      <c r="AW102" s="462">
        <v>3522527</v>
      </c>
      <c r="AX102" s="461">
        <v>29878576</v>
      </c>
      <c r="AY102" s="472">
        <v>811676853</v>
      </c>
      <c r="AZ102" s="462">
        <v>74487</v>
      </c>
      <c r="BA102" s="472">
        <v>811751340</v>
      </c>
      <c r="BB102" s="461">
        <v>0</v>
      </c>
      <c r="BC102" s="461">
        <v>774537348</v>
      </c>
      <c r="BD102" s="461">
        <v>774611835</v>
      </c>
      <c r="BE102" s="467">
        <v>855529055</v>
      </c>
      <c r="BF102" s="461"/>
      <c r="BG102" s="471">
        <v>851553055</v>
      </c>
      <c r="BH102" s="444">
        <v>0</v>
      </c>
      <c r="BI102" s="444"/>
      <c r="BJ102" s="444"/>
      <c r="BK102" s="444"/>
      <c r="BL102" s="444"/>
      <c r="BM102" s="444"/>
      <c r="BN102" s="460"/>
      <c r="BO102" s="444"/>
      <c r="BP102" s="444"/>
      <c r="BQ102" s="444"/>
      <c r="BR102" s="444"/>
      <c r="BS102" s="444"/>
      <c r="BT102" s="444"/>
      <c r="BU102" s="444"/>
      <c r="BV102" s="444"/>
      <c r="BW102" s="444"/>
      <c r="BX102" s="444"/>
      <c r="BY102" s="444"/>
      <c r="BZ102" s="444"/>
      <c r="CA102" s="444"/>
      <c r="CB102" s="444"/>
      <c r="CC102" s="444"/>
      <c r="CD102" s="444"/>
      <c r="CE102" s="444"/>
      <c r="CF102" s="444"/>
      <c r="CG102" s="444"/>
      <c r="CH102" s="444"/>
      <c r="CI102" s="444"/>
      <c r="CJ102" s="444"/>
      <c r="CK102" s="444"/>
      <c r="CL102" s="444"/>
      <c r="CM102" s="444"/>
      <c r="CN102" s="444"/>
      <c r="CO102" s="444"/>
      <c r="CP102" s="444"/>
      <c r="CQ102" s="444"/>
      <c r="CR102" s="444"/>
      <c r="CS102" s="444"/>
      <c r="CT102" s="444"/>
      <c r="CU102" s="473"/>
    </row>
    <row r="103" spans="1:99">
      <c r="A103" s="444">
        <f t="shared" si="7"/>
        <v>2005</v>
      </c>
      <c r="B103" s="444">
        <v>5</v>
      </c>
      <c r="C103" s="461">
        <v>319005240</v>
      </c>
      <c r="D103" s="461">
        <v>67055624</v>
      </c>
      <c r="E103" s="461">
        <v>386060864</v>
      </c>
      <c r="F103" s="461">
        <v>280407647</v>
      </c>
      <c r="G103" s="461">
        <v>63807137</v>
      </c>
      <c r="H103" s="461">
        <v>344214784</v>
      </c>
      <c r="I103" s="461">
        <v>183207564</v>
      </c>
      <c r="J103" s="461">
        <v>5746558</v>
      </c>
      <c r="K103" s="461">
        <v>188954122</v>
      </c>
      <c r="L103" s="461">
        <v>1611398</v>
      </c>
      <c r="M103" s="461">
        <v>29871493</v>
      </c>
      <c r="N103" s="461">
        <v>4011314</v>
      </c>
      <c r="O103" s="461">
        <v>33882807</v>
      </c>
      <c r="P103" s="461">
        <v>954723975</v>
      </c>
      <c r="Q103" s="461">
        <v>73882</v>
      </c>
      <c r="R103" s="461">
        <v>954797857</v>
      </c>
      <c r="S103" s="461"/>
      <c r="T103" s="461">
        <v>784231849</v>
      </c>
      <c r="U103" s="461">
        <v>784305731</v>
      </c>
      <c r="V103" s="461">
        <v>920915050</v>
      </c>
      <c r="W103" s="461">
        <v>920841168</v>
      </c>
      <c r="X103" s="461">
        <v>818114656</v>
      </c>
      <c r="Y103" s="461">
        <v>818188538</v>
      </c>
      <c r="Z103" s="468">
        <v>1902934</v>
      </c>
      <c r="AA103" s="467">
        <v>432195</v>
      </c>
      <c r="AB103" s="461">
        <v>2335129</v>
      </c>
      <c r="AC103" s="467">
        <v>58829912</v>
      </c>
      <c r="AD103" s="461">
        <v>0</v>
      </c>
      <c r="AE103" s="461">
        <v>1015962898</v>
      </c>
      <c r="AF103" s="461"/>
      <c r="AG103" s="461">
        <v>0</v>
      </c>
      <c r="AH103" s="451">
        <v>4067000</v>
      </c>
      <c r="AI103" s="451">
        <v>2157000</v>
      </c>
      <c r="AJ103" s="461">
        <v>0</v>
      </c>
      <c r="AK103" s="461"/>
      <c r="AL103" s="472">
        <v>323072240</v>
      </c>
      <c r="AM103" s="472">
        <v>67055624</v>
      </c>
      <c r="AN103" s="461">
        <v>390127864</v>
      </c>
      <c r="AO103" s="472">
        <v>282564647</v>
      </c>
      <c r="AP103" s="472">
        <v>63807137</v>
      </c>
      <c r="AQ103" s="461">
        <v>346371784</v>
      </c>
      <c r="AR103" s="472">
        <v>183207563.57357162</v>
      </c>
      <c r="AS103" s="472">
        <v>5746558</v>
      </c>
      <c r="AT103" s="461">
        <v>188954122</v>
      </c>
      <c r="AU103" s="462">
        <v>1611398</v>
      </c>
      <c r="AV103" s="462">
        <v>29871493</v>
      </c>
      <c r="AW103" s="462">
        <v>4011314</v>
      </c>
      <c r="AX103" s="461">
        <v>33882807</v>
      </c>
      <c r="AY103" s="472">
        <v>960947975</v>
      </c>
      <c r="AZ103" s="462">
        <v>73882</v>
      </c>
      <c r="BA103" s="472">
        <v>961021857</v>
      </c>
      <c r="BB103" s="461">
        <v>0</v>
      </c>
      <c r="BC103" s="461">
        <v>790455849</v>
      </c>
      <c r="BD103" s="461">
        <v>790529731</v>
      </c>
      <c r="BE103" s="467">
        <v>1022186898</v>
      </c>
      <c r="BF103" s="461"/>
      <c r="BG103" s="471">
        <v>1015962898</v>
      </c>
      <c r="BH103" s="444">
        <v>0</v>
      </c>
      <c r="BI103" s="444"/>
      <c r="BJ103" s="444"/>
      <c r="BK103" s="444"/>
      <c r="BL103" s="444"/>
      <c r="BM103" s="444"/>
      <c r="BN103" s="460"/>
      <c r="BO103" s="444"/>
      <c r="BP103" s="444"/>
      <c r="BQ103" s="444"/>
      <c r="BR103" s="444"/>
      <c r="BS103" s="444"/>
      <c r="BT103" s="444"/>
      <c r="BU103" s="444"/>
      <c r="BV103" s="444"/>
      <c r="BW103" s="444"/>
      <c r="BX103" s="444"/>
      <c r="BY103" s="444"/>
      <c r="BZ103" s="444"/>
      <c r="CA103" s="444"/>
      <c r="CB103" s="444"/>
      <c r="CC103" s="444"/>
      <c r="CD103" s="444"/>
      <c r="CE103" s="444"/>
      <c r="CF103" s="444"/>
      <c r="CG103" s="444"/>
      <c r="CH103" s="444"/>
      <c r="CI103" s="444"/>
      <c r="CJ103" s="444"/>
      <c r="CK103" s="444"/>
      <c r="CL103" s="444"/>
      <c r="CM103" s="444"/>
      <c r="CN103" s="444"/>
      <c r="CO103" s="444"/>
      <c r="CP103" s="444"/>
      <c r="CQ103" s="444"/>
      <c r="CR103" s="444"/>
      <c r="CS103" s="444"/>
      <c r="CT103" s="444"/>
      <c r="CU103" s="473"/>
    </row>
    <row r="104" spans="1:99">
      <c r="A104" s="444">
        <f t="shared" si="7"/>
        <v>2005</v>
      </c>
      <c r="B104" s="444">
        <v>6</v>
      </c>
      <c r="C104" s="461">
        <v>476427326</v>
      </c>
      <c r="D104" s="461">
        <v>79629811</v>
      </c>
      <c r="E104" s="461">
        <v>556057137</v>
      </c>
      <c r="F104" s="461">
        <v>341415853</v>
      </c>
      <c r="G104" s="461">
        <v>4647529</v>
      </c>
      <c r="H104" s="461">
        <v>346063382</v>
      </c>
      <c r="I104" s="461">
        <v>174387307</v>
      </c>
      <c r="J104" s="461">
        <v>-556989</v>
      </c>
      <c r="K104" s="461">
        <v>173830318</v>
      </c>
      <c r="L104" s="461">
        <v>1613397</v>
      </c>
      <c r="M104" s="461">
        <v>31765604</v>
      </c>
      <c r="N104" s="461">
        <v>4409359</v>
      </c>
      <c r="O104" s="461">
        <v>36174963</v>
      </c>
      <c r="P104" s="461">
        <v>1113739197</v>
      </c>
      <c r="Q104" s="461">
        <v>85301</v>
      </c>
      <c r="R104" s="461">
        <v>1113824498</v>
      </c>
      <c r="S104" s="461"/>
      <c r="T104" s="461">
        <v>993843883</v>
      </c>
      <c r="U104" s="461">
        <v>993929184</v>
      </c>
      <c r="V104" s="461">
        <v>1077649535</v>
      </c>
      <c r="W104" s="461">
        <v>1077564234</v>
      </c>
      <c r="X104" s="461">
        <v>1030018846</v>
      </c>
      <c r="Y104" s="461">
        <v>1030104147</v>
      </c>
      <c r="Z104" s="468">
        <v>1866764</v>
      </c>
      <c r="AA104" s="467">
        <v>-383498</v>
      </c>
      <c r="AB104" s="461">
        <v>1483266</v>
      </c>
      <c r="AC104" s="467">
        <v>81221151</v>
      </c>
      <c r="AD104" s="461">
        <v>0</v>
      </c>
      <c r="AE104" s="461">
        <v>1196528915</v>
      </c>
      <c r="AF104" s="461"/>
      <c r="AG104" s="461">
        <v>0</v>
      </c>
      <c r="AH104" s="451">
        <v>6849000</v>
      </c>
      <c r="AI104" s="451">
        <v>2904000</v>
      </c>
      <c r="AJ104" s="461">
        <v>0</v>
      </c>
      <c r="AK104" s="461"/>
      <c r="AL104" s="472">
        <v>483276326</v>
      </c>
      <c r="AM104" s="472">
        <v>79629811</v>
      </c>
      <c r="AN104" s="461">
        <v>562906137</v>
      </c>
      <c r="AO104" s="472">
        <v>344319853</v>
      </c>
      <c r="AP104" s="472">
        <v>4647529</v>
      </c>
      <c r="AQ104" s="461">
        <v>348967382</v>
      </c>
      <c r="AR104" s="472">
        <v>174387306.63374045</v>
      </c>
      <c r="AS104" s="472">
        <v>-556989</v>
      </c>
      <c r="AT104" s="461">
        <v>173830318</v>
      </c>
      <c r="AU104" s="462">
        <v>1613397</v>
      </c>
      <c r="AV104" s="462">
        <v>31765604</v>
      </c>
      <c r="AW104" s="462">
        <v>4409359</v>
      </c>
      <c r="AX104" s="461">
        <v>36174963</v>
      </c>
      <c r="AY104" s="472">
        <v>1123492197</v>
      </c>
      <c r="AZ104" s="462">
        <v>85301</v>
      </c>
      <c r="BA104" s="472">
        <v>1123577498</v>
      </c>
      <c r="BB104" s="461">
        <v>0</v>
      </c>
      <c r="BC104" s="461">
        <v>1003596883</v>
      </c>
      <c r="BD104" s="461">
        <v>1003682184</v>
      </c>
      <c r="BE104" s="467">
        <v>1206281915</v>
      </c>
      <c r="BF104" s="461"/>
      <c r="BG104" s="471">
        <v>1196528915</v>
      </c>
      <c r="BH104" s="444">
        <v>0</v>
      </c>
      <c r="BI104" s="444"/>
      <c r="BJ104" s="444"/>
      <c r="BK104" s="444"/>
      <c r="BL104" s="444"/>
      <c r="BM104" s="444"/>
      <c r="BN104" s="460"/>
      <c r="BO104" s="444"/>
      <c r="BP104" s="444"/>
      <c r="BQ104" s="444"/>
      <c r="BR104" s="444"/>
      <c r="BS104" s="444"/>
      <c r="BT104" s="444"/>
      <c r="BU104" s="444"/>
      <c r="BV104" s="444"/>
      <c r="BW104" s="444"/>
      <c r="BX104" s="444"/>
      <c r="BY104" s="444"/>
      <c r="BZ104" s="444"/>
      <c r="CA104" s="444"/>
      <c r="CB104" s="444"/>
      <c r="CC104" s="444"/>
      <c r="CD104" s="444"/>
      <c r="CE104" s="444"/>
      <c r="CF104" s="444"/>
      <c r="CG104" s="444"/>
      <c r="CH104" s="444"/>
      <c r="CI104" s="444"/>
      <c r="CJ104" s="444"/>
      <c r="CK104" s="444"/>
      <c r="CL104" s="444"/>
      <c r="CM104" s="444"/>
      <c r="CN104" s="444"/>
      <c r="CO104" s="444"/>
      <c r="CP104" s="444"/>
      <c r="CQ104" s="444"/>
      <c r="CR104" s="444"/>
      <c r="CS104" s="444"/>
      <c r="CT104" s="444"/>
      <c r="CU104" s="473"/>
    </row>
    <row r="105" spans="1:99">
      <c r="A105" s="444">
        <f t="shared" si="7"/>
        <v>2005</v>
      </c>
      <c r="B105" s="444">
        <v>7</v>
      </c>
      <c r="C105" s="461">
        <v>542687013</v>
      </c>
      <c r="D105" s="461">
        <v>32792574</v>
      </c>
      <c r="E105" s="461">
        <v>575479587</v>
      </c>
      <c r="F105" s="461">
        <v>354278463</v>
      </c>
      <c r="G105" s="461">
        <v>-2073961</v>
      </c>
      <c r="H105" s="461">
        <v>352204502</v>
      </c>
      <c r="I105" s="461">
        <v>188218522</v>
      </c>
      <c r="J105" s="461">
        <v>-1786705</v>
      </c>
      <c r="K105" s="461">
        <v>186431817</v>
      </c>
      <c r="L105" s="461">
        <v>1614942</v>
      </c>
      <c r="M105" s="461">
        <v>35279340</v>
      </c>
      <c r="N105" s="461">
        <v>4824801</v>
      </c>
      <c r="O105" s="461">
        <v>40104141</v>
      </c>
      <c r="P105" s="461">
        <v>1155834989</v>
      </c>
      <c r="Q105" s="461">
        <v>85784</v>
      </c>
      <c r="R105" s="461">
        <v>1155920773</v>
      </c>
      <c r="S105" s="461"/>
      <c r="T105" s="461">
        <v>1086798940</v>
      </c>
      <c r="U105" s="461">
        <v>1086884724</v>
      </c>
      <c r="V105" s="461">
        <v>1115816632</v>
      </c>
      <c r="W105" s="461">
        <v>1115730848</v>
      </c>
      <c r="X105" s="461">
        <v>1126903081</v>
      </c>
      <c r="Y105" s="461">
        <v>1126988865</v>
      </c>
      <c r="Z105" s="468">
        <v>1885987</v>
      </c>
      <c r="AA105" s="467">
        <v>-72354</v>
      </c>
      <c r="AB105" s="461">
        <v>1813633</v>
      </c>
      <c r="AC105" s="467">
        <v>88646401</v>
      </c>
      <c r="AD105" s="461">
        <v>0</v>
      </c>
      <c r="AE105" s="461">
        <v>1246380807</v>
      </c>
      <c r="AF105" s="461"/>
      <c r="AG105" s="461">
        <v>0</v>
      </c>
      <c r="AH105" s="451">
        <v>8585000</v>
      </c>
      <c r="AI105" s="451">
        <v>3363000</v>
      </c>
      <c r="AJ105" s="461">
        <v>0</v>
      </c>
      <c r="AK105" s="461"/>
      <c r="AL105" s="472">
        <v>551272013</v>
      </c>
      <c r="AM105" s="472">
        <v>32792574</v>
      </c>
      <c r="AN105" s="461">
        <v>584064587</v>
      </c>
      <c r="AO105" s="472">
        <v>357641463</v>
      </c>
      <c r="AP105" s="472">
        <v>-2073961</v>
      </c>
      <c r="AQ105" s="461">
        <v>355567502</v>
      </c>
      <c r="AR105" s="472">
        <v>188218522.26269856</v>
      </c>
      <c r="AS105" s="472">
        <v>-1786705</v>
      </c>
      <c r="AT105" s="461">
        <v>186431817</v>
      </c>
      <c r="AU105" s="462">
        <v>1614942</v>
      </c>
      <c r="AV105" s="462">
        <v>35279340</v>
      </c>
      <c r="AW105" s="462">
        <v>4824801</v>
      </c>
      <c r="AX105" s="461">
        <v>40104141</v>
      </c>
      <c r="AY105" s="472">
        <v>1167782989</v>
      </c>
      <c r="AZ105" s="462">
        <v>85784</v>
      </c>
      <c r="BA105" s="472">
        <v>1167868773</v>
      </c>
      <c r="BB105" s="461">
        <v>0</v>
      </c>
      <c r="BC105" s="461">
        <v>1098746940</v>
      </c>
      <c r="BD105" s="461">
        <v>1098832724</v>
      </c>
      <c r="BE105" s="467">
        <v>1258328807</v>
      </c>
      <c r="BF105" s="461"/>
      <c r="BG105" s="471">
        <v>1246380807</v>
      </c>
      <c r="BH105" s="444">
        <v>0</v>
      </c>
      <c r="BI105" s="444"/>
      <c r="BJ105" s="444"/>
      <c r="BK105" s="444"/>
      <c r="BL105" s="444"/>
      <c r="BM105" s="444"/>
      <c r="BN105" s="461"/>
      <c r="BO105" s="444"/>
      <c r="BP105" s="444"/>
      <c r="BQ105" s="444"/>
      <c r="BR105" s="444"/>
      <c r="BS105" s="444"/>
      <c r="BT105" s="444"/>
      <c r="BU105" s="444"/>
      <c r="BV105" s="444"/>
      <c r="BW105" s="444"/>
      <c r="BX105" s="444"/>
      <c r="BY105" s="444"/>
      <c r="BZ105" s="444"/>
      <c r="CA105" s="444"/>
      <c r="CB105" s="444"/>
      <c r="CC105" s="444"/>
      <c r="CD105" s="444"/>
      <c r="CE105" s="444"/>
      <c r="CF105" s="444"/>
      <c r="CG105" s="444"/>
      <c r="CH105" s="444"/>
      <c r="CI105" s="444"/>
      <c r="CJ105" s="444"/>
      <c r="CK105" s="444"/>
      <c r="CL105" s="444"/>
      <c r="CM105" s="444"/>
      <c r="CN105" s="444"/>
      <c r="CO105" s="444"/>
      <c r="CP105" s="444"/>
      <c r="CQ105" s="444"/>
      <c r="CR105" s="444"/>
      <c r="CS105" s="444"/>
      <c r="CT105" s="444"/>
      <c r="CU105" s="473"/>
    </row>
    <row r="106" spans="1:99">
      <c r="A106" s="444">
        <f t="shared" si="7"/>
        <v>2005</v>
      </c>
      <c r="B106" s="444">
        <v>8</v>
      </c>
      <c r="C106" s="461">
        <v>569047470</v>
      </c>
      <c r="D106" s="461">
        <v>16159030</v>
      </c>
      <c r="E106" s="461">
        <v>585206500</v>
      </c>
      <c r="F106" s="461">
        <v>356021286</v>
      </c>
      <c r="G106" s="461">
        <v>-1578075</v>
      </c>
      <c r="H106" s="461">
        <v>354443211</v>
      </c>
      <c r="I106" s="461">
        <v>183784912</v>
      </c>
      <c r="J106" s="461">
        <v>-581019</v>
      </c>
      <c r="K106" s="461">
        <v>183203893</v>
      </c>
      <c r="L106" s="461">
        <v>1616245</v>
      </c>
      <c r="M106" s="461">
        <v>34302920</v>
      </c>
      <c r="N106" s="461">
        <v>4865059</v>
      </c>
      <c r="O106" s="461">
        <v>39167979</v>
      </c>
      <c r="P106" s="461">
        <v>1163637828</v>
      </c>
      <c r="Q106" s="461">
        <v>88798</v>
      </c>
      <c r="R106" s="461">
        <v>1163726626</v>
      </c>
      <c r="S106" s="461"/>
      <c r="T106" s="461">
        <v>1110469913</v>
      </c>
      <c r="U106" s="461">
        <v>1110558711</v>
      </c>
      <c r="V106" s="461">
        <v>1124558647</v>
      </c>
      <c r="W106" s="461">
        <v>1124469849</v>
      </c>
      <c r="X106" s="461">
        <v>1149637892</v>
      </c>
      <c r="Y106" s="461">
        <v>1149726690</v>
      </c>
      <c r="Z106" s="468">
        <v>1845967</v>
      </c>
      <c r="AA106" s="467">
        <v>-49641</v>
      </c>
      <c r="AB106" s="461">
        <v>1796326</v>
      </c>
      <c r="AC106" s="467">
        <v>90085317</v>
      </c>
      <c r="AD106" s="461">
        <v>0</v>
      </c>
      <c r="AE106" s="461">
        <v>1255608269</v>
      </c>
      <c r="AF106" s="461"/>
      <c r="AG106" s="461">
        <v>0</v>
      </c>
      <c r="AH106" s="451">
        <v>7947000</v>
      </c>
      <c r="AI106" s="451">
        <v>3216000</v>
      </c>
      <c r="AJ106" s="461">
        <v>0</v>
      </c>
      <c r="AK106" s="461"/>
      <c r="AL106" s="472">
        <v>576994470</v>
      </c>
      <c r="AM106" s="472">
        <v>16159030</v>
      </c>
      <c r="AN106" s="461">
        <v>593153500</v>
      </c>
      <c r="AO106" s="472">
        <v>359237286</v>
      </c>
      <c r="AP106" s="472">
        <v>-1578075</v>
      </c>
      <c r="AQ106" s="461">
        <v>357659211</v>
      </c>
      <c r="AR106" s="472">
        <v>183784912.45847172</v>
      </c>
      <c r="AS106" s="472">
        <v>-581019</v>
      </c>
      <c r="AT106" s="461">
        <v>183203893</v>
      </c>
      <c r="AU106" s="462">
        <v>1616245</v>
      </c>
      <c r="AV106" s="462">
        <v>34302920</v>
      </c>
      <c r="AW106" s="462">
        <v>4865059</v>
      </c>
      <c r="AX106" s="461">
        <v>39167979</v>
      </c>
      <c r="AY106" s="472">
        <v>1174800828</v>
      </c>
      <c r="AZ106" s="462">
        <v>88798</v>
      </c>
      <c r="BA106" s="472">
        <v>1174889626</v>
      </c>
      <c r="BB106" s="461">
        <v>0</v>
      </c>
      <c r="BC106" s="461">
        <v>1121632913</v>
      </c>
      <c r="BD106" s="461">
        <v>1121721711</v>
      </c>
      <c r="BE106" s="467">
        <v>1266771269</v>
      </c>
      <c r="BF106" s="461"/>
      <c r="BG106" s="471">
        <v>1255608269</v>
      </c>
      <c r="BH106" s="444">
        <v>0</v>
      </c>
      <c r="BI106" s="444"/>
      <c r="BJ106" s="444"/>
      <c r="BK106" s="444"/>
      <c r="BL106" s="444"/>
      <c r="BM106" s="444"/>
      <c r="BN106" s="461"/>
      <c r="BO106" s="444"/>
      <c r="BP106" s="444"/>
      <c r="BQ106" s="444"/>
      <c r="BR106" s="444"/>
      <c r="BS106" s="444"/>
      <c r="BT106" s="444"/>
      <c r="BU106" s="444"/>
      <c r="BV106" s="444"/>
      <c r="BW106" s="444"/>
      <c r="BX106" s="444"/>
      <c r="BY106" s="444"/>
      <c r="BZ106" s="444"/>
      <c r="CA106" s="444"/>
      <c r="CB106" s="444"/>
      <c r="CC106" s="444"/>
      <c r="CD106" s="444"/>
      <c r="CE106" s="444"/>
      <c r="CF106" s="444"/>
      <c r="CG106" s="444"/>
      <c r="CH106" s="444"/>
      <c r="CI106" s="444"/>
      <c r="CJ106" s="444"/>
      <c r="CK106" s="444"/>
      <c r="CL106" s="444"/>
      <c r="CM106" s="444"/>
      <c r="CN106" s="444"/>
      <c r="CO106" s="444"/>
      <c r="CP106" s="444"/>
      <c r="CQ106" s="444"/>
      <c r="CR106" s="444"/>
      <c r="CS106" s="444"/>
      <c r="CT106" s="444"/>
      <c r="CU106" s="473"/>
    </row>
    <row r="107" spans="1:99">
      <c r="A107" s="444">
        <f t="shared" si="7"/>
        <v>2005</v>
      </c>
      <c r="B107" s="444">
        <v>9</v>
      </c>
      <c r="C107" s="461">
        <v>541216825</v>
      </c>
      <c r="D107" s="461">
        <v>-77941416</v>
      </c>
      <c r="E107" s="461">
        <v>463275409</v>
      </c>
      <c r="F107" s="461">
        <v>365767239</v>
      </c>
      <c r="G107" s="461">
        <v>-26647550</v>
      </c>
      <c r="H107" s="461">
        <v>339119689</v>
      </c>
      <c r="I107" s="461">
        <v>180464777</v>
      </c>
      <c r="J107" s="461">
        <v>-3695362</v>
      </c>
      <c r="K107" s="461">
        <v>176769415</v>
      </c>
      <c r="L107" s="461">
        <v>1618141</v>
      </c>
      <c r="M107" s="461">
        <v>30622212</v>
      </c>
      <c r="N107" s="461">
        <v>4347205</v>
      </c>
      <c r="O107" s="461">
        <v>34969417</v>
      </c>
      <c r="P107" s="461">
        <v>1015752071</v>
      </c>
      <c r="Q107" s="461">
        <v>86637</v>
      </c>
      <c r="R107" s="461">
        <v>1015838708</v>
      </c>
      <c r="S107" s="461"/>
      <c r="T107" s="461">
        <v>1089066982</v>
      </c>
      <c r="U107" s="461">
        <v>1089153619</v>
      </c>
      <c r="V107" s="461">
        <v>980869291</v>
      </c>
      <c r="W107" s="461">
        <v>980782654</v>
      </c>
      <c r="X107" s="461">
        <v>1124036399</v>
      </c>
      <c r="Y107" s="461">
        <v>1124123036</v>
      </c>
      <c r="Z107" s="468">
        <v>1837502</v>
      </c>
      <c r="AA107" s="467">
        <v>-210289</v>
      </c>
      <c r="AB107" s="461">
        <v>1627213</v>
      </c>
      <c r="AC107" s="467">
        <v>67355109</v>
      </c>
      <c r="AD107" s="461">
        <v>0</v>
      </c>
      <c r="AE107" s="461">
        <v>1084821030</v>
      </c>
      <c r="AF107" s="461"/>
      <c r="AG107" s="461">
        <v>0</v>
      </c>
      <c r="AH107" s="451">
        <v>5435000</v>
      </c>
      <c r="AI107" s="451">
        <v>2519000</v>
      </c>
      <c r="AJ107" s="461">
        <v>0</v>
      </c>
      <c r="AK107" s="461"/>
      <c r="AL107" s="472">
        <v>546651825</v>
      </c>
      <c r="AM107" s="472">
        <v>-77941416</v>
      </c>
      <c r="AN107" s="461">
        <v>468710409</v>
      </c>
      <c r="AO107" s="472">
        <v>368286239</v>
      </c>
      <c r="AP107" s="472">
        <v>-26647550</v>
      </c>
      <c r="AQ107" s="461">
        <v>341638689</v>
      </c>
      <c r="AR107" s="472">
        <v>180464777.02349138</v>
      </c>
      <c r="AS107" s="472">
        <v>-3695362</v>
      </c>
      <c r="AT107" s="461">
        <v>176769415</v>
      </c>
      <c r="AU107" s="462">
        <v>1618141</v>
      </c>
      <c r="AV107" s="462">
        <v>30622212</v>
      </c>
      <c r="AW107" s="462">
        <v>4347205</v>
      </c>
      <c r="AX107" s="461">
        <v>34969417</v>
      </c>
      <c r="AY107" s="472">
        <v>1023706071</v>
      </c>
      <c r="AZ107" s="462">
        <v>86637</v>
      </c>
      <c r="BA107" s="472">
        <v>1023792708</v>
      </c>
      <c r="BB107" s="461">
        <v>0</v>
      </c>
      <c r="BC107" s="461">
        <v>1097020982</v>
      </c>
      <c r="BD107" s="461">
        <v>1097107619</v>
      </c>
      <c r="BE107" s="467">
        <v>1092775030</v>
      </c>
      <c r="BF107" s="461"/>
      <c r="BG107" s="471">
        <v>1084821030</v>
      </c>
      <c r="BH107" s="444">
        <v>0</v>
      </c>
      <c r="BI107" s="444"/>
      <c r="BJ107" s="444"/>
      <c r="BK107" s="444"/>
      <c r="BL107" s="444"/>
      <c r="BM107" s="444"/>
      <c r="BN107" s="461"/>
      <c r="BO107" s="444"/>
      <c r="BP107" s="444"/>
      <c r="BQ107" s="444"/>
      <c r="BR107" s="444"/>
      <c r="BS107" s="444"/>
      <c r="BT107" s="444"/>
      <c r="BU107" s="444"/>
      <c r="BV107" s="444"/>
      <c r="BW107" s="444"/>
      <c r="BX107" s="444"/>
      <c r="BY107" s="444"/>
      <c r="BZ107" s="444"/>
      <c r="CA107" s="444"/>
      <c r="CB107" s="444"/>
      <c r="CC107" s="444"/>
      <c r="CD107" s="444"/>
      <c r="CE107" s="444"/>
      <c r="CF107" s="444"/>
      <c r="CG107" s="444"/>
      <c r="CH107" s="444"/>
      <c r="CI107" s="444"/>
      <c r="CJ107" s="444"/>
      <c r="CK107" s="444"/>
      <c r="CL107" s="444"/>
      <c r="CM107" s="444"/>
      <c r="CN107" s="444"/>
      <c r="CO107" s="444"/>
      <c r="CP107" s="444"/>
      <c r="CQ107" s="444"/>
      <c r="CR107" s="444"/>
      <c r="CS107" s="444"/>
      <c r="CT107" s="444"/>
      <c r="CU107" s="473"/>
    </row>
    <row r="108" spans="1:99">
      <c r="A108" s="444">
        <f t="shared" si="7"/>
        <v>2005</v>
      </c>
      <c r="B108" s="444">
        <v>10</v>
      </c>
      <c r="C108" s="461">
        <v>396726373</v>
      </c>
      <c r="D108" s="461">
        <v>-70632210</v>
      </c>
      <c r="E108" s="461">
        <v>326094163</v>
      </c>
      <c r="F108" s="461">
        <v>307088824</v>
      </c>
      <c r="G108" s="461">
        <v>-19813092</v>
      </c>
      <c r="H108" s="461">
        <v>287275732</v>
      </c>
      <c r="I108" s="461">
        <v>176665823</v>
      </c>
      <c r="J108" s="461">
        <v>-423771</v>
      </c>
      <c r="K108" s="461">
        <v>176242052</v>
      </c>
      <c r="L108" s="461">
        <v>1619154</v>
      </c>
      <c r="M108" s="461">
        <v>27819660</v>
      </c>
      <c r="N108" s="461">
        <v>3776819</v>
      </c>
      <c r="O108" s="461">
        <v>31596479</v>
      </c>
      <c r="P108" s="461">
        <v>822827580</v>
      </c>
      <c r="Q108" s="461">
        <v>80827</v>
      </c>
      <c r="R108" s="461">
        <v>822908407</v>
      </c>
      <c r="S108" s="461"/>
      <c r="T108" s="461">
        <v>882100174</v>
      </c>
      <c r="U108" s="461">
        <v>882181001</v>
      </c>
      <c r="V108" s="461">
        <v>791311928</v>
      </c>
      <c r="W108" s="461">
        <v>791231101</v>
      </c>
      <c r="X108" s="461">
        <v>913696653</v>
      </c>
      <c r="Y108" s="461">
        <v>913777480</v>
      </c>
      <c r="Z108" s="468">
        <v>1717474</v>
      </c>
      <c r="AA108" s="467">
        <v>48059</v>
      </c>
      <c r="AB108" s="461">
        <v>1765533</v>
      </c>
      <c r="AC108" s="467">
        <v>42678182</v>
      </c>
      <c r="AD108" s="461">
        <v>0</v>
      </c>
      <c r="AE108" s="461">
        <v>867352122</v>
      </c>
      <c r="AF108" s="461"/>
      <c r="AG108" s="461">
        <v>0</v>
      </c>
      <c r="AH108" s="451">
        <v>3484000</v>
      </c>
      <c r="AI108" s="451">
        <v>1426000</v>
      </c>
      <c r="AJ108" s="461">
        <v>0</v>
      </c>
      <c r="AK108" s="461"/>
      <c r="AL108" s="472">
        <v>400210373</v>
      </c>
      <c r="AM108" s="472">
        <v>-70632210</v>
      </c>
      <c r="AN108" s="461">
        <v>329578163</v>
      </c>
      <c r="AO108" s="472">
        <v>308514824</v>
      </c>
      <c r="AP108" s="472">
        <v>-19813092</v>
      </c>
      <c r="AQ108" s="461">
        <v>288701732</v>
      </c>
      <c r="AR108" s="472">
        <v>176665822.77342176</v>
      </c>
      <c r="AS108" s="472">
        <v>-423771</v>
      </c>
      <c r="AT108" s="461">
        <v>176242052</v>
      </c>
      <c r="AU108" s="462">
        <v>1619154</v>
      </c>
      <c r="AV108" s="462">
        <v>27819660</v>
      </c>
      <c r="AW108" s="462">
        <v>3776819</v>
      </c>
      <c r="AX108" s="461">
        <v>31596479</v>
      </c>
      <c r="AY108" s="472">
        <v>827737580</v>
      </c>
      <c r="AZ108" s="462">
        <v>80827</v>
      </c>
      <c r="BA108" s="472">
        <v>827818407</v>
      </c>
      <c r="BB108" s="461">
        <v>0</v>
      </c>
      <c r="BC108" s="461">
        <v>887010174</v>
      </c>
      <c r="BD108" s="461">
        <v>887091001</v>
      </c>
      <c r="BE108" s="467">
        <v>872262122</v>
      </c>
      <c r="BF108" s="461"/>
      <c r="BG108" s="471">
        <v>867352122</v>
      </c>
      <c r="BH108" s="444">
        <v>0</v>
      </c>
      <c r="BI108" s="444"/>
      <c r="BJ108" s="444"/>
      <c r="BK108" s="444"/>
      <c r="BL108" s="444"/>
      <c r="BM108" s="444"/>
      <c r="BN108" s="461"/>
      <c r="BO108" s="444"/>
      <c r="BP108" s="444"/>
      <c r="BQ108" s="444"/>
      <c r="BR108" s="444"/>
      <c r="BS108" s="444"/>
      <c r="BT108" s="444"/>
      <c r="BU108" s="444"/>
      <c r="BV108" s="444"/>
      <c r="BW108" s="444"/>
      <c r="BX108" s="444"/>
      <c r="BY108" s="444"/>
      <c r="BZ108" s="444"/>
      <c r="CA108" s="444"/>
      <c r="CB108" s="444"/>
      <c r="CC108" s="444"/>
      <c r="CD108" s="444"/>
      <c r="CE108" s="444"/>
      <c r="CF108" s="444"/>
      <c r="CG108" s="444"/>
      <c r="CH108" s="444"/>
      <c r="CI108" s="444"/>
      <c r="CJ108" s="444"/>
      <c r="CK108" s="444"/>
      <c r="CL108" s="444"/>
      <c r="CM108" s="444"/>
      <c r="CN108" s="444"/>
      <c r="CO108" s="444"/>
      <c r="CP108" s="444"/>
      <c r="CQ108" s="444"/>
      <c r="CR108" s="444"/>
      <c r="CS108" s="444"/>
      <c r="CT108" s="444"/>
      <c r="CU108" s="473"/>
    </row>
    <row r="109" spans="1:99">
      <c r="A109" s="444">
        <f t="shared" si="7"/>
        <v>2005</v>
      </c>
      <c r="B109" s="444">
        <v>11</v>
      </c>
      <c r="C109" s="461">
        <v>322915575</v>
      </c>
      <c r="D109" s="461">
        <v>-6643098</v>
      </c>
      <c r="E109" s="461">
        <v>316272477</v>
      </c>
      <c r="F109" s="461">
        <v>261669784</v>
      </c>
      <c r="G109" s="461">
        <v>2214477</v>
      </c>
      <c r="H109" s="461">
        <v>263884261</v>
      </c>
      <c r="I109" s="461">
        <v>162217878</v>
      </c>
      <c r="J109" s="461">
        <v>3023855</v>
      </c>
      <c r="K109" s="461">
        <v>165241733</v>
      </c>
      <c r="L109" s="461">
        <v>1620672</v>
      </c>
      <c r="M109" s="461">
        <v>26013694</v>
      </c>
      <c r="N109" s="461">
        <v>3513018</v>
      </c>
      <c r="O109" s="461">
        <v>29526712</v>
      </c>
      <c r="P109" s="461">
        <v>776545855</v>
      </c>
      <c r="Q109" s="461">
        <v>68969</v>
      </c>
      <c r="R109" s="461">
        <v>776614824</v>
      </c>
      <c r="S109" s="461"/>
      <c r="T109" s="461">
        <v>748423909</v>
      </c>
      <c r="U109" s="461">
        <v>748492878</v>
      </c>
      <c r="V109" s="461">
        <v>747088112</v>
      </c>
      <c r="W109" s="461">
        <v>747019143</v>
      </c>
      <c r="X109" s="461">
        <v>777950621</v>
      </c>
      <c r="Y109" s="461">
        <v>778019590</v>
      </c>
      <c r="Z109" s="468">
        <v>1731409</v>
      </c>
      <c r="AA109" s="467">
        <v>286461</v>
      </c>
      <c r="AB109" s="461">
        <v>2017870</v>
      </c>
      <c r="AC109" s="467">
        <v>38694902</v>
      </c>
      <c r="AD109" s="461">
        <v>0</v>
      </c>
      <c r="AE109" s="461">
        <v>817327596</v>
      </c>
      <c r="AF109" s="461"/>
      <c r="AG109" s="461">
        <v>0</v>
      </c>
      <c r="AH109" s="451">
        <v>6216000</v>
      </c>
      <c r="AI109" s="451">
        <v>1752000</v>
      </c>
      <c r="AJ109" s="461">
        <v>0</v>
      </c>
      <c r="AK109" s="461"/>
      <c r="AL109" s="472">
        <v>329131575</v>
      </c>
      <c r="AM109" s="472">
        <v>-6643098</v>
      </c>
      <c r="AN109" s="461">
        <v>322488477</v>
      </c>
      <c r="AO109" s="472">
        <v>263421784</v>
      </c>
      <c r="AP109" s="472">
        <v>2214477</v>
      </c>
      <c r="AQ109" s="461">
        <v>265636261</v>
      </c>
      <c r="AR109" s="472">
        <v>162217878.31884533</v>
      </c>
      <c r="AS109" s="472">
        <v>3023855</v>
      </c>
      <c r="AT109" s="461">
        <v>165241733</v>
      </c>
      <c r="AU109" s="462">
        <v>1620672</v>
      </c>
      <c r="AV109" s="462">
        <v>26013694</v>
      </c>
      <c r="AW109" s="462">
        <v>3513018</v>
      </c>
      <c r="AX109" s="461">
        <v>29526712</v>
      </c>
      <c r="AY109" s="472">
        <v>784513855</v>
      </c>
      <c r="AZ109" s="462">
        <v>68969</v>
      </c>
      <c r="BA109" s="472">
        <v>784582824</v>
      </c>
      <c r="BB109" s="461">
        <v>0</v>
      </c>
      <c r="BC109" s="461">
        <v>756391909</v>
      </c>
      <c r="BD109" s="461">
        <v>756460878</v>
      </c>
      <c r="BE109" s="467">
        <v>825295596</v>
      </c>
      <c r="BF109" s="461"/>
      <c r="BG109" s="471">
        <v>817327596</v>
      </c>
      <c r="BH109" s="444">
        <v>0</v>
      </c>
      <c r="BI109" s="444"/>
      <c r="BJ109" s="444"/>
      <c r="BK109" s="444"/>
      <c r="BL109" s="444"/>
      <c r="BM109" s="444"/>
      <c r="BN109" s="461"/>
      <c r="BO109" s="444"/>
      <c r="BP109" s="444"/>
      <c r="BQ109" s="444"/>
      <c r="BR109" s="444"/>
      <c r="BS109" s="444"/>
      <c r="BT109" s="444"/>
      <c r="BU109" s="444"/>
      <c r="BV109" s="444"/>
      <c r="BW109" s="444"/>
      <c r="BX109" s="444"/>
      <c r="BY109" s="444"/>
      <c r="BZ109" s="444"/>
      <c r="CA109" s="444"/>
      <c r="CB109" s="444"/>
      <c r="CC109" s="444"/>
      <c r="CD109" s="444"/>
      <c r="CE109" s="444"/>
      <c r="CF109" s="444"/>
      <c r="CG109" s="444"/>
      <c r="CH109" s="444"/>
      <c r="CI109" s="444"/>
      <c r="CJ109" s="444"/>
      <c r="CK109" s="444"/>
      <c r="CL109" s="444"/>
      <c r="CM109" s="444"/>
      <c r="CN109" s="444"/>
      <c r="CO109" s="444"/>
      <c r="CP109" s="444"/>
      <c r="CQ109" s="444"/>
      <c r="CR109" s="444"/>
      <c r="CS109" s="444"/>
      <c r="CT109" s="444"/>
      <c r="CU109" s="473"/>
    </row>
    <row r="110" spans="1:99">
      <c r="A110" s="444">
        <f t="shared" si="7"/>
        <v>2005</v>
      </c>
      <c r="B110" s="444">
        <v>12</v>
      </c>
      <c r="C110" s="461">
        <v>404648071</v>
      </c>
      <c r="D110" s="461">
        <v>63922956</v>
      </c>
      <c r="E110" s="461">
        <v>468571027</v>
      </c>
      <c r="F110" s="461">
        <v>336764819</v>
      </c>
      <c r="G110" s="461">
        <v>-2086558</v>
      </c>
      <c r="H110" s="461">
        <v>334678261</v>
      </c>
      <c r="I110" s="461">
        <v>163218334</v>
      </c>
      <c r="J110" s="461">
        <v>-787076</v>
      </c>
      <c r="K110" s="461">
        <v>162431258</v>
      </c>
      <c r="L110" s="461">
        <v>1622155</v>
      </c>
      <c r="M110" s="461">
        <v>27332339</v>
      </c>
      <c r="N110" s="461">
        <v>3863205</v>
      </c>
      <c r="O110" s="461">
        <v>31195544</v>
      </c>
      <c r="P110" s="461">
        <v>998498245</v>
      </c>
      <c r="Q110" s="461">
        <v>75737</v>
      </c>
      <c r="R110" s="461">
        <v>998573982</v>
      </c>
      <c r="S110" s="461"/>
      <c r="T110" s="461">
        <v>906253379</v>
      </c>
      <c r="U110" s="461">
        <v>906329116</v>
      </c>
      <c r="V110" s="461">
        <v>967378438</v>
      </c>
      <c r="W110" s="461">
        <v>967302701</v>
      </c>
      <c r="X110" s="461">
        <v>937448923</v>
      </c>
      <c r="Y110" s="461">
        <v>937524660</v>
      </c>
      <c r="Z110" s="468">
        <v>1901261</v>
      </c>
      <c r="AA110" s="467">
        <v>99379</v>
      </c>
      <c r="AB110" s="461">
        <v>2000640</v>
      </c>
      <c r="AC110" s="467">
        <v>60363490</v>
      </c>
      <c r="AD110" s="461">
        <v>0</v>
      </c>
      <c r="AE110" s="461">
        <v>1060938112</v>
      </c>
      <c r="AF110" s="461"/>
      <c r="AG110" s="461">
        <v>0</v>
      </c>
      <c r="AH110" s="451">
        <v>11130000</v>
      </c>
      <c r="AI110" s="451">
        <v>2843000</v>
      </c>
      <c r="AJ110" s="461">
        <v>0</v>
      </c>
      <c r="AK110" s="461"/>
      <c r="AL110" s="472">
        <v>415778071</v>
      </c>
      <c r="AM110" s="472">
        <v>63922956</v>
      </c>
      <c r="AN110" s="461">
        <v>479701027</v>
      </c>
      <c r="AO110" s="472">
        <v>339607819</v>
      </c>
      <c r="AP110" s="472">
        <v>-2086558</v>
      </c>
      <c r="AQ110" s="461">
        <v>337521261</v>
      </c>
      <c r="AR110" s="472">
        <v>163218333.66403425</v>
      </c>
      <c r="AS110" s="472">
        <v>-787076</v>
      </c>
      <c r="AT110" s="461">
        <v>162431258</v>
      </c>
      <c r="AU110" s="462">
        <v>1622155</v>
      </c>
      <c r="AV110" s="462">
        <v>27332339</v>
      </c>
      <c r="AW110" s="462">
        <v>3863205</v>
      </c>
      <c r="AX110" s="461">
        <v>31195544</v>
      </c>
      <c r="AY110" s="472">
        <v>1012471245</v>
      </c>
      <c r="AZ110" s="462">
        <v>75737</v>
      </c>
      <c r="BA110" s="472">
        <v>1012546982</v>
      </c>
      <c r="BB110" s="461">
        <v>0</v>
      </c>
      <c r="BC110" s="461">
        <v>920226379</v>
      </c>
      <c r="BD110" s="461">
        <v>920302116</v>
      </c>
      <c r="BE110" s="467">
        <v>1074911112</v>
      </c>
      <c r="BF110" s="461"/>
      <c r="BG110" s="471">
        <v>1060938112</v>
      </c>
      <c r="BH110" s="444">
        <v>0</v>
      </c>
      <c r="BI110" s="444"/>
      <c r="BJ110" s="444"/>
      <c r="BK110" s="444"/>
      <c r="BL110" s="444"/>
      <c r="BM110" s="444"/>
      <c r="BN110" s="461"/>
      <c r="BO110" s="444"/>
      <c r="BP110" s="444"/>
      <c r="BQ110" s="444"/>
      <c r="BR110" s="444"/>
      <c r="BS110" s="444"/>
      <c r="BT110" s="444"/>
      <c r="BU110" s="444"/>
      <c r="BV110" s="444"/>
      <c r="BW110" s="444"/>
      <c r="BX110" s="444"/>
      <c r="BY110" s="444"/>
      <c r="BZ110" s="444"/>
      <c r="CA110" s="444"/>
      <c r="CB110" s="444"/>
      <c r="CC110" s="444"/>
      <c r="CD110" s="444"/>
      <c r="CE110" s="444"/>
      <c r="CF110" s="444"/>
      <c r="CG110" s="444"/>
      <c r="CH110" s="444"/>
      <c r="CI110" s="444"/>
      <c r="CJ110" s="444"/>
      <c r="CK110" s="444"/>
      <c r="CL110" s="444"/>
      <c r="CM110" s="444"/>
      <c r="CN110" s="444"/>
      <c r="CO110" s="444"/>
      <c r="CP110" s="444"/>
      <c r="CQ110" s="444"/>
      <c r="CR110" s="444"/>
      <c r="CS110" s="444"/>
      <c r="CT110" s="444"/>
      <c r="CU110" s="473"/>
    </row>
    <row r="111" spans="1:99">
      <c r="A111" s="444"/>
      <c r="B111" s="450" t="s">
        <v>112</v>
      </c>
      <c r="C111" s="461">
        <v>5138432447</v>
      </c>
      <c r="D111" s="461">
        <v>31173150</v>
      </c>
      <c r="E111" s="461">
        <v>5169605597</v>
      </c>
      <c r="F111" s="461">
        <v>3630651697</v>
      </c>
      <c r="G111" s="461">
        <v>19438437</v>
      </c>
      <c r="H111" s="461">
        <v>3650090134</v>
      </c>
      <c r="I111" s="461">
        <v>2084522581</v>
      </c>
      <c r="J111" s="461">
        <v>2359945</v>
      </c>
      <c r="K111" s="461">
        <v>2086882526</v>
      </c>
      <c r="L111" s="461">
        <v>19367319</v>
      </c>
      <c r="M111" s="461">
        <v>351189956</v>
      </c>
      <c r="N111" s="461">
        <v>47897884</v>
      </c>
      <c r="O111" s="461">
        <v>399087840</v>
      </c>
      <c r="P111" s="461">
        <v>11325033416</v>
      </c>
      <c r="Q111" s="461">
        <v>943830</v>
      </c>
      <c r="R111" s="461">
        <v>11325977246</v>
      </c>
      <c r="S111" s="461"/>
      <c r="T111" s="461">
        <v>10872974044</v>
      </c>
      <c r="U111" s="461">
        <v>10873917874</v>
      </c>
      <c r="V111" s="461">
        <v>10926889406</v>
      </c>
      <c r="W111" s="461">
        <v>10925945576</v>
      </c>
      <c r="X111" s="461">
        <v>11272061884</v>
      </c>
      <c r="Y111" s="461">
        <v>11273005714</v>
      </c>
      <c r="Z111" s="461">
        <v>22415554</v>
      </c>
      <c r="AA111" s="461">
        <v>158615</v>
      </c>
      <c r="AB111" s="461">
        <v>22574169</v>
      </c>
      <c r="AC111" s="461">
        <v>706965224</v>
      </c>
      <c r="AD111" s="461">
        <v>0</v>
      </c>
      <c r="AE111" s="461">
        <v>12055516639</v>
      </c>
      <c r="AF111" s="461"/>
      <c r="AG111" s="461">
        <v>0</v>
      </c>
      <c r="AH111" s="461">
        <v>85052000</v>
      </c>
      <c r="AI111" s="461">
        <v>29815000</v>
      </c>
      <c r="AJ111" s="461">
        <v>0</v>
      </c>
      <c r="AK111" s="461"/>
      <c r="AL111" s="461">
        <v>5223484447</v>
      </c>
      <c r="AM111" s="461">
        <v>31173150</v>
      </c>
      <c r="AN111" s="461">
        <v>5254657597</v>
      </c>
      <c r="AO111" s="461">
        <v>3660466697</v>
      </c>
      <c r="AP111" s="461">
        <v>19438437</v>
      </c>
      <c r="AQ111" s="461">
        <v>3679905134</v>
      </c>
      <c r="AR111" s="461">
        <v>2084522581</v>
      </c>
      <c r="AS111" s="461">
        <v>2359945</v>
      </c>
      <c r="AT111" s="461">
        <v>2086882526</v>
      </c>
      <c r="AU111" s="461">
        <v>19367319</v>
      </c>
      <c r="AV111" s="461">
        <v>351189956</v>
      </c>
      <c r="AW111" s="461">
        <v>47897884</v>
      </c>
      <c r="AX111" s="461">
        <v>399087840</v>
      </c>
      <c r="AY111" s="461">
        <v>11439900416</v>
      </c>
      <c r="AZ111" s="461">
        <v>943830</v>
      </c>
      <c r="BA111" s="461">
        <v>11440844246</v>
      </c>
      <c r="BB111" s="461">
        <v>0</v>
      </c>
      <c r="BC111" s="461">
        <v>10987841044</v>
      </c>
      <c r="BD111" s="461">
        <v>10988784874</v>
      </c>
      <c r="BE111" s="461">
        <v>12170383639</v>
      </c>
      <c r="BF111" s="460"/>
      <c r="BG111" s="461">
        <v>12055516639</v>
      </c>
      <c r="BH111" s="444">
        <v>0</v>
      </c>
      <c r="BI111" s="444"/>
      <c r="BJ111" s="444"/>
      <c r="BK111" s="444"/>
      <c r="BL111" s="444"/>
      <c r="BM111" s="444"/>
      <c r="BN111" s="461"/>
      <c r="BO111" s="444"/>
      <c r="BP111" s="444"/>
      <c r="BQ111" s="444"/>
      <c r="BR111" s="444"/>
      <c r="BS111" s="444"/>
      <c r="BT111" s="444"/>
      <c r="BU111" s="444"/>
      <c r="BV111" s="444"/>
      <c r="BW111" s="444"/>
      <c r="BX111" s="444"/>
      <c r="BY111" s="444"/>
      <c r="BZ111" s="444"/>
      <c r="CA111" s="444"/>
      <c r="CB111" s="444"/>
      <c r="CC111" s="444"/>
      <c r="CD111" s="444"/>
      <c r="CE111" s="444"/>
      <c r="CF111" s="444"/>
      <c r="CG111" s="444"/>
      <c r="CH111" s="444"/>
      <c r="CI111" s="444"/>
      <c r="CJ111" s="444"/>
      <c r="CK111" s="444"/>
      <c r="CL111" s="444"/>
      <c r="CM111" s="444"/>
      <c r="CN111" s="444"/>
      <c r="CO111" s="444"/>
      <c r="CP111" s="444"/>
      <c r="CQ111" s="444"/>
      <c r="CR111" s="444"/>
      <c r="CS111" s="444"/>
      <c r="CT111" s="473"/>
      <c r="CU111" s="473"/>
    </row>
    <row r="112" spans="1:99">
      <c r="A112" s="444">
        <f t="shared" ref="A112:A123" si="8">A99+1</f>
        <v>2006</v>
      </c>
      <c r="B112" s="444">
        <v>1</v>
      </c>
      <c r="C112" s="461">
        <v>487597608</v>
      </c>
      <c r="D112" s="461">
        <v>13807348</v>
      </c>
      <c r="E112" s="461">
        <v>501404956</v>
      </c>
      <c r="F112" s="461">
        <v>268921673</v>
      </c>
      <c r="G112" s="461">
        <v>-28336943</v>
      </c>
      <c r="H112" s="461">
        <v>240584730</v>
      </c>
      <c r="I112" s="461">
        <v>170347408</v>
      </c>
      <c r="J112" s="461">
        <v>-3453325</v>
      </c>
      <c r="K112" s="461">
        <v>166894083</v>
      </c>
      <c r="L112" s="461">
        <v>1617839</v>
      </c>
      <c r="M112" s="461">
        <v>30185426</v>
      </c>
      <c r="N112" s="461">
        <v>3911887</v>
      </c>
      <c r="O112" s="461">
        <v>34097313</v>
      </c>
      <c r="P112" s="461">
        <v>944598921</v>
      </c>
      <c r="Q112" s="461">
        <v>78095</v>
      </c>
      <c r="R112" s="461">
        <v>944677016</v>
      </c>
      <c r="S112" s="461"/>
      <c r="T112" s="461">
        <v>928484528</v>
      </c>
      <c r="U112" s="461">
        <v>928562623</v>
      </c>
      <c r="V112" s="461">
        <v>910579703</v>
      </c>
      <c r="W112" s="461">
        <v>910501608</v>
      </c>
      <c r="X112" s="461">
        <v>962581841</v>
      </c>
      <c r="Y112" s="461">
        <v>962659936</v>
      </c>
      <c r="Z112" s="468">
        <v>1950894</v>
      </c>
      <c r="AA112" s="467">
        <v>-179960</v>
      </c>
      <c r="AB112" s="461">
        <v>1770934</v>
      </c>
      <c r="AC112" s="467">
        <v>57883652</v>
      </c>
      <c r="AD112" s="461">
        <v>0</v>
      </c>
      <c r="AE112" s="461">
        <v>1004331602</v>
      </c>
      <c r="AF112" s="461"/>
      <c r="AG112" s="461">
        <v>0</v>
      </c>
      <c r="AH112" s="451">
        <v>14392000</v>
      </c>
      <c r="AI112" s="451">
        <v>4436000</v>
      </c>
      <c r="AJ112" s="461">
        <v>0</v>
      </c>
      <c r="AK112" s="461"/>
      <c r="AL112" s="472">
        <v>501989608</v>
      </c>
      <c r="AM112" s="472">
        <v>13807348</v>
      </c>
      <c r="AN112" s="461">
        <v>515796956</v>
      </c>
      <c r="AO112" s="472">
        <v>273357673</v>
      </c>
      <c r="AP112" s="472">
        <v>-28336943</v>
      </c>
      <c r="AQ112" s="461">
        <v>245020730</v>
      </c>
      <c r="AR112" s="472">
        <v>170347407.63283598</v>
      </c>
      <c r="AS112" s="472">
        <v>-3453325</v>
      </c>
      <c r="AT112" s="461">
        <v>166894083</v>
      </c>
      <c r="AU112" s="462">
        <v>1617839</v>
      </c>
      <c r="AV112" s="462">
        <v>30185426</v>
      </c>
      <c r="AW112" s="462">
        <v>3911887</v>
      </c>
      <c r="AX112" s="461">
        <v>34097313</v>
      </c>
      <c r="AY112" s="472">
        <v>963426921</v>
      </c>
      <c r="AZ112" s="462">
        <v>78095</v>
      </c>
      <c r="BA112" s="472">
        <v>963505016</v>
      </c>
      <c r="BB112" s="461">
        <v>0</v>
      </c>
      <c r="BC112" s="461">
        <v>947312528</v>
      </c>
      <c r="BD112" s="461">
        <v>947390623</v>
      </c>
      <c r="BE112" s="467">
        <v>1023159602</v>
      </c>
      <c r="BF112" s="461"/>
      <c r="BG112" s="471">
        <v>1004331602</v>
      </c>
      <c r="BH112" s="444">
        <v>0</v>
      </c>
      <c r="BI112" s="444"/>
      <c r="BJ112" s="444"/>
      <c r="BK112" s="444"/>
      <c r="BL112" s="444"/>
      <c r="BM112" s="444"/>
      <c r="BN112" s="460"/>
      <c r="BO112" s="444"/>
      <c r="BP112" s="444"/>
      <c r="BQ112" s="444"/>
      <c r="BR112" s="444"/>
      <c r="BS112" s="444"/>
      <c r="BT112" s="444"/>
      <c r="BU112" s="444"/>
      <c r="BV112" s="444"/>
      <c r="BW112" s="444"/>
      <c r="BX112" s="444"/>
      <c r="BY112" s="444"/>
      <c r="BZ112" s="444"/>
      <c r="CA112" s="444"/>
      <c r="CB112" s="444"/>
      <c r="CC112" s="444"/>
      <c r="CD112" s="444"/>
      <c r="CE112" s="444"/>
      <c r="CF112" s="444"/>
      <c r="CG112" s="444"/>
      <c r="CH112" s="444"/>
      <c r="CI112" s="444"/>
      <c r="CJ112" s="444"/>
      <c r="CK112" s="444"/>
      <c r="CL112" s="444"/>
      <c r="CM112" s="444"/>
      <c r="CN112" s="444"/>
      <c r="CO112" s="444"/>
      <c r="CP112" s="444"/>
      <c r="CQ112" s="444"/>
      <c r="CR112" s="444"/>
      <c r="CS112" s="444"/>
      <c r="CT112" s="444"/>
      <c r="CU112" s="473"/>
    </row>
    <row r="113" spans="1:99">
      <c r="A113" s="444">
        <f t="shared" si="8"/>
        <v>2006</v>
      </c>
      <c r="B113" s="444">
        <v>2</v>
      </c>
      <c r="C113" s="461">
        <v>413415893</v>
      </c>
      <c r="D113" s="461">
        <v>-58219541</v>
      </c>
      <c r="E113" s="461">
        <v>355196352</v>
      </c>
      <c r="F113" s="461">
        <v>253383620</v>
      </c>
      <c r="G113" s="461">
        <v>-13808475</v>
      </c>
      <c r="H113" s="461">
        <v>239575145</v>
      </c>
      <c r="I113" s="461">
        <v>155284611</v>
      </c>
      <c r="J113" s="461">
        <v>-515498</v>
      </c>
      <c r="K113" s="461">
        <v>154769113</v>
      </c>
      <c r="L113" s="461">
        <v>1619085</v>
      </c>
      <c r="M113" s="461">
        <v>26040875</v>
      </c>
      <c r="N113" s="461">
        <v>3452656</v>
      </c>
      <c r="O113" s="461">
        <v>29493531</v>
      </c>
      <c r="P113" s="461">
        <v>780653226</v>
      </c>
      <c r="Q113" s="461">
        <v>72407</v>
      </c>
      <c r="R113" s="461">
        <v>780725633</v>
      </c>
      <c r="S113" s="461"/>
      <c r="T113" s="461">
        <v>823703209</v>
      </c>
      <c r="U113" s="461">
        <v>823775616</v>
      </c>
      <c r="V113" s="461">
        <v>751232102</v>
      </c>
      <c r="W113" s="461">
        <v>751159695</v>
      </c>
      <c r="X113" s="461">
        <v>853196740</v>
      </c>
      <c r="Y113" s="461">
        <v>853269147</v>
      </c>
      <c r="Z113" s="468">
        <v>1909719</v>
      </c>
      <c r="AA113" s="467">
        <v>-35366</v>
      </c>
      <c r="AB113" s="461">
        <v>1874353</v>
      </c>
      <c r="AC113" s="467">
        <v>38653559</v>
      </c>
      <c r="AD113" s="461">
        <v>0</v>
      </c>
      <c r="AE113" s="461">
        <v>821253545</v>
      </c>
      <c r="AF113" s="461"/>
      <c r="AG113" s="461">
        <v>0</v>
      </c>
      <c r="AH113" s="451">
        <v>10339000</v>
      </c>
      <c r="AI113" s="451">
        <v>2527000</v>
      </c>
      <c r="AJ113" s="461">
        <v>0</v>
      </c>
      <c r="AK113" s="461"/>
      <c r="AL113" s="472">
        <v>423754893</v>
      </c>
      <c r="AM113" s="472">
        <v>-58219541</v>
      </c>
      <c r="AN113" s="461">
        <v>365535352</v>
      </c>
      <c r="AO113" s="472">
        <v>255910620</v>
      </c>
      <c r="AP113" s="472">
        <v>-13808475</v>
      </c>
      <c r="AQ113" s="461">
        <v>242102145</v>
      </c>
      <c r="AR113" s="472">
        <v>155284611.44201386</v>
      </c>
      <c r="AS113" s="472">
        <v>-515498</v>
      </c>
      <c r="AT113" s="461">
        <v>154769113</v>
      </c>
      <c r="AU113" s="462">
        <v>1619085</v>
      </c>
      <c r="AV113" s="462">
        <v>26040875</v>
      </c>
      <c r="AW113" s="462">
        <v>3452656</v>
      </c>
      <c r="AX113" s="461">
        <v>29493531</v>
      </c>
      <c r="AY113" s="472">
        <v>793519226</v>
      </c>
      <c r="AZ113" s="462">
        <v>72407</v>
      </c>
      <c r="BA113" s="472">
        <v>793591633</v>
      </c>
      <c r="BB113" s="461">
        <v>0</v>
      </c>
      <c r="BC113" s="461">
        <v>836569209</v>
      </c>
      <c r="BD113" s="461">
        <v>836641616</v>
      </c>
      <c r="BE113" s="467">
        <v>834119545</v>
      </c>
      <c r="BF113" s="461"/>
      <c r="BG113" s="471">
        <v>821253545</v>
      </c>
      <c r="BH113" s="444">
        <v>0</v>
      </c>
      <c r="BI113" s="444"/>
      <c r="BJ113" s="444"/>
      <c r="BK113" s="444"/>
      <c r="BL113" s="444"/>
      <c r="BM113" s="444"/>
      <c r="BN113" s="460"/>
      <c r="BO113" s="444"/>
      <c r="BP113" s="444"/>
      <c r="BQ113" s="444"/>
      <c r="BR113" s="444"/>
      <c r="BS113" s="444"/>
      <c r="BT113" s="444"/>
      <c r="BU113" s="444"/>
      <c r="BV113" s="444"/>
      <c r="BW113" s="444"/>
      <c r="BX113" s="444"/>
      <c r="BY113" s="444"/>
      <c r="BZ113" s="444"/>
      <c r="CA113" s="444"/>
      <c r="CB113" s="444"/>
      <c r="CC113" s="444"/>
      <c r="CD113" s="444"/>
      <c r="CE113" s="444"/>
      <c r="CF113" s="444"/>
      <c r="CG113" s="444"/>
      <c r="CH113" s="444"/>
      <c r="CI113" s="444"/>
      <c r="CJ113" s="444"/>
      <c r="CK113" s="444"/>
      <c r="CL113" s="444"/>
      <c r="CM113" s="444"/>
      <c r="CN113" s="444"/>
      <c r="CO113" s="444"/>
      <c r="CP113" s="444"/>
      <c r="CQ113" s="444"/>
      <c r="CR113" s="444"/>
      <c r="CS113" s="444"/>
      <c r="CT113" s="444"/>
      <c r="CU113" s="473"/>
    </row>
    <row r="114" spans="1:99">
      <c r="A114" s="444">
        <f t="shared" si="8"/>
        <v>2006</v>
      </c>
      <c r="B114" s="444">
        <v>3</v>
      </c>
      <c r="C114" s="461">
        <v>372083533</v>
      </c>
      <c r="D114" s="461">
        <v>-5217538</v>
      </c>
      <c r="E114" s="461">
        <v>366865995</v>
      </c>
      <c r="F114" s="461">
        <v>251218140</v>
      </c>
      <c r="G114" s="461">
        <v>14361937</v>
      </c>
      <c r="H114" s="461">
        <v>265580077</v>
      </c>
      <c r="I114" s="461">
        <v>164871214</v>
      </c>
      <c r="J114" s="461">
        <v>1934273</v>
      </c>
      <c r="K114" s="461">
        <v>166805487</v>
      </c>
      <c r="L114" s="461">
        <v>1620929</v>
      </c>
      <c r="M114" s="461">
        <v>26787461</v>
      </c>
      <c r="N114" s="461">
        <v>3703209</v>
      </c>
      <c r="O114" s="461">
        <v>30490670</v>
      </c>
      <c r="P114" s="461">
        <v>831363158</v>
      </c>
      <c r="Q114" s="461">
        <v>74495</v>
      </c>
      <c r="R114" s="461">
        <v>831437653</v>
      </c>
      <c r="S114" s="461"/>
      <c r="T114" s="461">
        <v>789793816</v>
      </c>
      <c r="U114" s="461">
        <v>789868311</v>
      </c>
      <c r="V114" s="461">
        <v>800946983</v>
      </c>
      <c r="W114" s="461">
        <v>800872488</v>
      </c>
      <c r="X114" s="461">
        <v>820284486</v>
      </c>
      <c r="Y114" s="461">
        <v>820358981</v>
      </c>
      <c r="Z114" s="468">
        <v>1975832</v>
      </c>
      <c r="AA114" s="467">
        <v>220405</v>
      </c>
      <c r="AB114" s="461">
        <v>2196237</v>
      </c>
      <c r="AC114" s="467">
        <v>43082545</v>
      </c>
      <c r="AD114" s="461">
        <v>0</v>
      </c>
      <c r="AE114" s="461">
        <v>876716435</v>
      </c>
      <c r="AF114" s="461"/>
      <c r="AG114" s="461">
        <v>0</v>
      </c>
      <c r="AH114" s="451">
        <v>7183000</v>
      </c>
      <c r="AI114" s="451">
        <v>1872000</v>
      </c>
      <c r="AJ114" s="461">
        <v>0</v>
      </c>
      <c r="AK114" s="461"/>
      <c r="AL114" s="472">
        <v>379266533</v>
      </c>
      <c r="AM114" s="472">
        <v>-5217538</v>
      </c>
      <c r="AN114" s="461">
        <v>374048995</v>
      </c>
      <c r="AO114" s="472">
        <v>253090140</v>
      </c>
      <c r="AP114" s="472">
        <v>14361937</v>
      </c>
      <c r="AQ114" s="461">
        <v>267452077</v>
      </c>
      <c r="AR114" s="472">
        <v>164871214.10467696</v>
      </c>
      <c r="AS114" s="472">
        <v>1934273</v>
      </c>
      <c r="AT114" s="461">
        <v>166805487</v>
      </c>
      <c r="AU114" s="462">
        <v>1620929</v>
      </c>
      <c r="AV114" s="462">
        <v>26787461</v>
      </c>
      <c r="AW114" s="462">
        <v>3703209</v>
      </c>
      <c r="AX114" s="461">
        <v>30490670</v>
      </c>
      <c r="AY114" s="472">
        <v>840418158</v>
      </c>
      <c r="AZ114" s="462">
        <v>74495</v>
      </c>
      <c r="BA114" s="472">
        <v>840492653</v>
      </c>
      <c r="BB114" s="461">
        <v>0</v>
      </c>
      <c r="BC114" s="461">
        <v>798848816</v>
      </c>
      <c r="BD114" s="461">
        <v>798923311</v>
      </c>
      <c r="BE114" s="467">
        <v>885771435</v>
      </c>
      <c r="BF114" s="461"/>
      <c r="BG114" s="471">
        <v>876716435</v>
      </c>
      <c r="BH114" s="444">
        <v>0</v>
      </c>
      <c r="BI114" s="444"/>
      <c r="BJ114" s="444"/>
      <c r="BK114" s="444"/>
      <c r="BL114" s="444"/>
      <c r="BM114" s="444"/>
      <c r="BN114" s="460"/>
      <c r="BO114" s="444"/>
      <c r="BP114" s="444"/>
      <c r="BQ114" s="444"/>
      <c r="BR114" s="444"/>
      <c r="BS114" s="444"/>
      <c r="BT114" s="444"/>
      <c r="BU114" s="444"/>
      <c r="BV114" s="444"/>
      <c r="BW114" s="444"/>
      <c r="BX114" s="444"/>
      <c r="BY114" s="444"/>
      <c r="BZ114" s="444"/>
      <c r="CA114" s="444"/>
      <c r="CB114" s="444"/>
      <c r="CC114" s="444"/>
      <c r="CD114" s="444"/>
      <c r="CE114" s="444"/>
      <c r="CF114" s="444"/>
      <c r="CG114" s="444"/>
      <c r="CH114" s="444"/>
      <c r="CI114" s="444"/>
      <c r="CJ114" s="444"/>
      <c r="CK114" s="444"/>
      <c r="CL114" s="444"/>
      <c r="CM114" s="444"/>
      <c r="CN114" s="444"/>
      <c r="CO114" s="444"/>
      <c r="CP114" s="444"/>
      <c r="CQ114" s="444"/>
      <c r="CR114" s="444"/>
      <c r="CS114" s="444"/>
      <c r="CT114" s="444"/>
      <c r="CU114" s="473"/>
    </row>
    <row r="115" spans="1:99">
      <c r="A115" s="444">
        <f t="shared" si="8"/>
        <v>2006</v>
      </c>
      <c r="B115" s="444">
        <v>4</v>
      </c>
      <c r="C115" s="461">
        <v>323297857</v>
      </c>
      <c r="D115" s="461">
        <v>-27647122</v>
      </c>
      <c r="E115" s="461">
        <v>295650735</v>
      </c>
      <c r="F115" s="461">
        <v>274928903</v>
      </c>
      <c r="G115" s="461">
        <v>31146147</v>
      </c>
      <c r="H115" s="461">
        <v>306075050</v>
      </c>
      <c r="I115" s="461">
        <v>183381581</v>
      </c>
      <c r="J115" s="461">
        <v>3884217</v>
      </c>
      <c r="K115" s="461">
        <v>187265798</v>
      </c>
      <c r="L115" s="461">
        <v>1622162</v>
      </c>
      <c r="M115" s="461">
        <v>26738415</v>
      </c>
      <c r="N115" s="461">
        <v>3621736</v>
      </c>
      <c r="O115" s="461">
        <v>30360151</v>
      </c>
      <c r="P115" s="461">
        <v>820973896</v>
      </c>
      <c r="Q115" s="461">
        <v>75017</v>
      </c>
      <c r="R115" s="461">
        <v>821048913</v>
      </c>
      <c r="S115" s="461"/>
      <c r="T115" s="461">
        <v>783230503</v>
      </c>
      <c r="U115" s="461">
        <v>783305520</v>
      </c>
      <c r="V115" s="461">
        <v>790688762</v>
      </c>
      <c r="W115" s="461">
        <v>790613745</v>
      </c>
      <c r="X115" s="461">
        <v>813590654</v>
      </c>
      <c r="Y115" s="461">
        <v>813665671</v>
      </c>
      <c r="Z115" s="468">
        <v>1889811</v>
      </c>
      <c r="AA115" s="467">
        <v>22801</v>
      </c>
      <c r="AB115" s="461">
        <v>1912612</v>
      </c>
      <c r="AC115" s="467">
        <v>42567378</v>
      </c>
      <c r="AD115" s="461">
        <v>0</v>
      </c>
      <c r="AE115" s="461">
        <v>865528903</v>
      </c>
      <c r="AF115" s="461"/>
      <c r="AG115" s="461">
        <v>0</v>
      </c>
      <c r="AH115" s="451">
        <v>2981000</v>
      </c>
      <c r="AI115" s="451">
        <v>1367000</v>
      </c>
      <c r="AJ115" s="461">
        <v>0</v>
      </c>
      <c r="AK115" s="461"/>
      <c r="AL115" s="472">
        <v>326278857</v>
      </c>
      <c r="AM115" s="472">
        <v>-27647122</v>
      </c>
      <c r="AN115" s="461">
        <v>298631735</v>
      </c>
      <c r="AO115" s="472">
        <v>276295903</v>
      </c>
      <c r="AP115" s="472">
        <v>31146147</v>
      </c>
      <c r="AQ115" s="461">
        <v>307442050</v>
      </c>
      <c r="AR115" s="472">
        <v>183381580.56407753</v>
      </c>
      <c r="AS115" s="472">
        <v>3884217</v>
      </c>
      <c r="AT115" s="461">
        <v>187265798</v>
      </c>
      <c r="AU115" s="462">
        <v>1622162</v>
      </c>
      <c r="AV115" s="462">
        <v>26738415</v>
      </c>
      <c r="AW115" s="462">
        <v>3621736</v>
      </c>
      <c r="AX115" s="461">
        <v>30360151</v>
      </c>
      <c r="AY115" s="472">
        <v>825321896</v>
      </c>
      <c r="AZ115" s="462">
        <v>75017</v>
      </c>
      <c r="BA115" s="472">
        <v>825396913</v>
      </c>
      <c r="BB115" s="461">
        <v>0</v>
      </c>
      <c r="BC115" s="461">
        <v>787578503</v>
      </c>
      <c r="BD115" s="461">
        <v>787653520</v>
      </c>
      <c r="BE115" s="467">
        <v>869876903</v>
      </c>
      <c r="BF115" s="461"/>
      <c r="BG115" s="471">
        <v>865528903</v>
      </c>
      <c r="BH115" s="444">
        <v>0</v>
      </c>
      <c r="BI115" s="444"/>
      <c r="BJ115" s="444"/>
      <c r="BK115" s="444"/>
      <c r="BL115" s="444"/>
      <c r="BM115" s="444"/>
      <c r="BN115" s="460"/>
      <c r="BO115" s="444"/>
      <c r="BP115" s="444"/>
      <c r="BQ115" s="444"/>
      <c r="BR115" s="444"/>
      <c r="BS115" s="444"/>
      <c r="BT115" s="444"/>
      <c r="BU115" s="444"/>
      <c r="BV115" s="444"/>
      <c r="BW115" s="444"/>
      <c r="BX115" s="444"/>
      <c r="BY115" s="444"/>
      <c r="BZ115" s="444"/>
      <c r="CA115" s="444"/>
      <c r="CB115" s="444"/>
      <c r="CC115" s="444"/>
      <c r="CD115" s="444"/>
      <c r="CE115" s="444"/>
      <c r="CF115" s="444"/>
      <c r="CG115" s="444"/>
      <c r="CH115" s="444"/>
      <c r="CI115" s="444"/>
      <c r="CJ115" s="444"/>
      <c r="CK115" s="444"/>
      <c r="CL115" s="444"/>
      <c r="CM115" s="444"/>
      <c r="CN115" s="444"/>
      <c r="CO115" s="444"/>
      <c r="CP115" s="444"/>
      <c r="CQ115" s="444"/>
      <c r="CR115" s="444"/>
      <c r="CS115" s="444"/>
      <c r="CT115" s="444"/>
      <c r="CU115" s="473"/>
    </row>
    <row r="116" spans="1:99">
      <c r="A116" s="444">
        <f t="shared" si="8"/>
        <v>2006</v>
      </c>
      <c r="B116" s="444">
        <v>5</v>
      </c>
      <c r="C116" s="461">
        <v>325466852</v>
      </c>
      <c r="D116" s="461">
        <v>67862206</v>
      </c>
      <c r="E116" s="461">
        <v>393329058</v>
      </c>
      <c r="F116" s="461">
        <v>286178158</v>
      </c>
      <c r="G116" s="461">
        <v>65300068</v>
      </c>
      <c r="H116" s="461">
        <v>351478226</v>
      </c>
      <c r="I116" s="461">
        <v>183596664</v>
      </c>
      <c r="J116" s="461">
        <v>5728833</v>
      </c>
      <c r="K116" s="461">
        <v>189325497</v>
      </c>
      <c r="L116" s="461">
        <v>1623687</v>
      </c>
      <c r="M116" s="461">
        <v>30304860</v>
      </c>
      <c r="N116" s="461">
        <v>4124289</v>
      </c>
      <c r="O116" s="461">
        <v>34429149</v>
      </c>
      <c r="P116" s="461">
        <v>970185617</v>
      </c>
      <c r="Q116" s="461">
        <v>74408</v>
      </c>
      <c r="R116" s="461">
        <v>970260025</v>
      </c>
      <c r="S116" s="461"/>
      <c r="T116" s="461">
        <v>796865361</v>
      </c>
      <c r="U116" s="461">
        <v>796939769</v>
      </c>
      <c r="V116" s="461">
        <v>935830876</v>
      </c>
      <c r="W116" s="461">
        <v>935756468</v>
      </c>
      <c r="X116" s="461">
        <v>831294510</v>
      </c>
      <c r="Y116" s="461">
        <v>831368918</v>
      </c>
      <c r="Z116" s="468">
        <v>1902934</v>
      </c>
      <c r="AA116" s="467">
        <v>436703</v>
      </c>
      <c r="AB116" s="461">
        <v>2339637</v>
      </c>
      <c r="AC116" s="467">
        <v>59809295</v>
      </c>
      <c r="AD116" s="461">
        <v>0</v>
      </c>
      <c r="AE116" s="461">
        <v>1032408957</v>
      </c>
      <c r="AF116" s="461"/>
      <c r="AG116" s="461">
        <v>0</v>
      </c>
      <c r="AH116" s="451">
        <v>4520000</v>
      </c>
      <c r="AI116" s="451">
        <v>2275000</v>
      </c>
      <c r="AJ116" s="461">
        <v>0</v>
      </c>
      <c r="AK116" s="461"/>
      <c r="AL116" s="472">
        <v>329986852</v>
      </c>
      <c r="AM116" s="472">
        <v>67862206</v>
      </c>
      <c r="AN116" s="461">
        <v>397849058</v>
      </c>
      <c r="AO116" s="472">
        <v>288453158</v>
      </c>
      <c r="AP116" s="472">
        <v>65300068</v>
      </c>
      <c r="AQ116" s="461">
        <v>353753226</v>
      </c>
      <c r="AR116" s="472">
        <v>183596663.69724652</v>
      </c>
      <c r="AS116" s="472">
        <v>5728833</v>
      </c>
      <c r="AT116" s="461">
        <v>189325497</v>
      </c>
      <c r="AU116" s="462">
        <v>1623687</v>
      </c>
      <c r="AV116" s="462">
        <v>30304860</v>
      </c>
      <c r="AW116" s="462">
        <v>4124289</v>
      </c>
      <c r="AX116" s="461">
        <v>34429149</v>
      </c>
      <c r="AY116" s="472">
        <v>976980617</v>
      </c>
      <c r="AZ116" s="462">
        <v>74408</v>
      </c>
      <c r="BA116" s="472">
        <v>977055025</v>
      </c>
      <c r="BB116" s="461">
        <v>0</v>
      </c>
      <c r="BC116" s="461">
        <v>803660361</v>
      </c>
      <c r="BD116" s="461">
        <v>803734769</v>
      </c>
      <c r="BE116" s="467">
        <v>1039203957</v>
      </c>
      <c r="BF116" s="461"/>
      <c r="BG116" s="471">
        <v>1032408957</v>
      </c>
      <c r="BH116" s="444">
        <v>0</v>
      </c>
      <c r="BI116" s="444"/>
      <c r="BJ116" s="444"/>
      <c r="BK116" s="444"/>
      <c r="BL116" s="444"/>
      <c r="BM116" s="444"/>
      <c r="BN116" s="460"/>
      <c r="BO116" s="444"/>
      <c r="BP116" s="444"/>
      <c r="BQ116" s="444"/>
      <c r="BR116" s="444"/>
      <c r="BS116" s="444"/>
      <c r="BT116" s="444"/>
      <c r="BU116" s="444"/>
      <c r="BV116" s="444"/>
      <c r="BW116" s="444"/>
      <c r="BX116" s="444"/>
      <c r="BY116" s="444"/>
      <c r="BZ116" s="444"/>
      <c r="CA116" s="444"/>
      <c r="CB116" s="444"/>
      <c r="CC116" s="444"/>
      <c r="CD116" s="444"/>
      <c r="CE116" s="444"/>
      <c r="CF116" s="444"/>
      <c r="CG116" s="444"/>
      <c r="CH116" s="444"/>
      <c r="CI116" s="444"/>
      <c r="CJ116" s="444"/>
      <c r="CK116" s="444"/>
      <c r="CL116" s="444"/>
      <c r="CM116" s="444"/>
      <c r="CN116" s="444"/>
      <c r="CO116" s="444"/>
      <c r="CP116" s="444"/>
      <c r="CQ116" s="444"/>
      <c r="CR116" s="444"/>
      <c r="CS116" s="444"/>
      <c r="CT116" s="444"/>
      <c r="CU116" s="473"/>
    </row>
    <row r="117" spans="1:99">
      <c r="A117" s="444">
        <f t="shared" si="8"/>
        <v>2006</v>
      </c>
      <c r="B117" s="444">
        <v>6</v>
      </c>
      <c r="C117" s="461">
        <v>486012779</v>
      </c>
      <c r="D117" s="461">
        <v>83286096</v>
      </c>
      <c r="E117" s="461">
        <v>569298875</v>
      </c>
      <c r="F117" s="461">
        <v>348471099</v>
      </c>
      <c r="G117" s="461">
        <v>2835719</v>
      </c>
      <c r="H117" s="461">
        <v>351306818</v>
      </c>
      <c r="I117" s="461">
        <v>174831092</v>
      </c>
      <c r="J117" s="461">
        <v>-859426</v>
      </c>
      <c r="K117" s="461">
        <v>173971666</v>
      </c>
      <c r="L117" s="461">
        <v>1625686</v>
      </c>
      <c r="M117" s="461">
        <v>32226450</v>
      </c>
      <c r="N117" s="461">
        <v>4533545</v>
      </c>
      <c r="O117" s="461">
        <v>36759995</v>
      </c>
      <c r="P117" s="461">
        <v>1132963040</v>
      </c>
      <c r="Q117" s="461">
        <v>85908</v>
      </c>
      <c r="R117" s="461">
        <v>1133048948</v>
      </c>
      <c r="S117" s="461"/>
      <c r="T117" s="461">
        <v>1010940656</v>
      </c>
      <c r="U117" s="461">
        <v>1011026564</v>
      </c>
      <c r="V117" s="461">
        <v>1096288953</v>
      </c>
      <c r="W117" s="461">
        <v>1096203045</v>
      </c>
      <c r="X117" s="461">
        <v>1047700651</v>
      </c>
      <c r="Y117" s="461">
        <v>1047786559</v>
      </c>
      <c r="Z117" s="468">
        <v>1866764</v>
      </c>
      <c r="AA117" s="467">
        <v>-430687</v>
      </c>
      <c r="AB117" s="461">
        <v>1436077</v>
      </c>
      <c r="AC117" s="467">
        <v>82672170</v>
      </c>
      <c r="AD117" s="461">
        <v>0</v>
      </c>
      <c r="AE117" s="461">
        <v>1217157195</v>
      </c>
      <c r="AF117" s="461"/>
      <c r="AG117" s="461">
        <v>0</v>
      </c>
      <c r="AH117" s="451">
        <v>7612000</v>
      </c>
      <c r="AI117" s="451">
        <v>3063000</v>
      </c>
      <c r="AJ117" s="461">
        <v>0</v>
      </c>
      <c r="AK117" s="461"/>
      <c r="AL117" s="472">
        <v>493624779</v>
      </c>
      <c r="AM117" s="472">
        <v>83286096</v>
      </c>
      <c r="AN117" s="461">
        <v>576910875</v>
      </c>
      <c r="AO117" s="472">
        <v>351534099</v>
      </c>
      <c r="AP117" s="472">
        <v>2835719</v>
      </c>
      <c r="AQ117" s="461">
        <v>354369818</v>
      </c>
      <c r="AR117" s="472">
        <v>174831091.95858589</v>
      </c>
      <c r="AS117" s="472">
        <v>-859426</v>
      </c>
      <c r="AT117" s="461">
        <v>173971666</v>
      </c>
      <c r="AU117" s="462">
        <v>1625686</v>
      </c>
      <c r="AV117" s="462">
        <v>32226450</v>
      </c>
      <c r="AW117" s="462">
        <v>4533545</v>
      </c>
      <c r="AX117" s="461">
        <v>36759995</v>
      </c>
      <c r="AY117" s="472">
        <v>1143638040</v>
      </c>
      <c r="AZ117" s="462">
        <v>85908</v>
      </c>
      <c r="BA117" s="472">
        <v>1143723948</v>
      </c>
      <c r="BB117" s="461">
        <v>0</v>
      </c>
      <c r="BC117" s="461">
        <v>1021615656</v>
      </c>
      <c r="BD117" s="461">
        <v>1021701564</v>
      </c>
      <c r="BE117" s="467">
        <v>1227832195</v>
      </c>
      <c r="BF117" s="461"/>
      <c r="BG117" s="471">
        <v>1217157195</v>
      </c>
      <c r="BH117" s="444">
        <v>0</v>
      </c>
      <c r="BI117" s="444"/>
      <c r="BJ117" s="444"/>
      <c r="BK117" s="444"/>
      <c r="BL117" s="444"/>
      <c r="BM117" s="444"/>
      <c r="BN117" s="460"/>
      <c r="BO117" s="444"/>
      <c r="BP117" s="444"/>
      <c r="BQ117" s="444"/>
      <c r="BR117" s="444"/>
      <c r="BS117" s="444"/>
      <c r="BT117" s="444"/>
      <c r="BU117" s="444"/>
      <c r="BV117" s="444"/>
      <c r="BW117" s="444"/>
      <c r="BX117" s="444"/>
      <c r="BY117" s="444"/>
      <c r="BZ117" s="444"/>
      <c r="CA117" s="444"/>
      <c r="CB117" s="444"/>
      <c r="CC117" s="444"/>
      <c r="CD117" s="444"/>
      <c r="CE117" s="444"/>
      <c r="CF117" s="444"/>
      <c r="CG117" s="444"/>
      <c r="CH117" s="444"/>
      <c r="CI117" s="444"/>
      <c r="CJ117" s="444"/>
      <c r="CK117" s="444"/>
      <c r="CL117" s="444"/>
      <c r="CM117" s="444"/>
      <c r="CN117" s="444"/>
      <c r="CO117" s="444"/>
      <c r="CP117" s="444"/>
      <c r="CQ117" s="444"/>
      <c r="CR117" s="444"/>
      <c r="CS117" s="444"/>
      <c r="CT117" s="444"/>
      <c r="CU117" s="473"/>
    </row>
    <row r="118" spans="1:99">
      <c r="A118" s="444">
        <f t="shared" si="8"/>
        <v>2006</v>
      </c>
      <c r="B118" s="444">
        <v>7</v>
      </c>
      <c r="C118" s="461">
        <v>553536873</v>
      </c>
      <c r="D118" s="461">
        <v>34336893</v>
      </c>
      <c r="E118" s="461">
        <v>587873766</v>
      </c>
      <c r="F118" s="461">
        <v>361477355</v>
      </c>
      <c r="G118" s="461">
        <v>-2883422</v>
      </c>
      <c r="H118" s="461">
        <v>358593933</v>
      </c>
      <c r="I118" s="461">
        <v>188615046</v>
      </c>
      <c r="J118" s="461">
        <v>-1997621</v>
      </c>
      <c r="K118" s="461">
        <v>186617425</v>
      </c>
      <c r="L118" s="461">
        <v>1627290</v>
      </c>
      <c r="M118" s="461">
        <v>35791163</v>
      </c>
      <c r="N118" s="461">
        <v>4960688</v>
      </c>
      <c r="O118" s="461">
        <v>40751851</v>
      </c>
      <c r="P118" s="461">
        <v>1175464265</v>
      </c>
      <c r="Q118" s="461">
        <v>86394</v>
      </c>
      <c r="R118" s="461">
        <v>1175550659</v>
      </c>
      <c r="S118" s="461"/>
      <c r="T118" s="461">
        <v>1105256564</v>
      </c>
      <c r="U118" s="461">
        <v>1105342958</v>
      </c>
      <c r="V118" s="461">
        <v>1134798808</v>
      </c>
      <c r="W118" s="461">
        <v>1134712414</v>
      </c>
      <c r="X118" s="461">
        <v>1146008415</v>
      </c>
      <c r="Y118" s="461">
        <v>1146094809</v>
      </c>
      <c r="Z118" s="468">
        <v>1885987</v>
      </c>
      <c r="AA118" s="467">
        <v>-81972</v>
      </c>
      <c r="AB118" s="461">
        <v>1804015</v>
      </c>
      <c r="AC118" s="467">
        <v>90219829</v>
      </c>
      <c r="AD118" s="461">
        <v>0</v>
      </c>
      <c r="AE118" s="461">
        <v>1267574503</v>
      </c>
      <c r="AF118" s="461"/>
      <c r="AG118" s="461">
        <v>0</v>
      </c>
      <c r="AH118" s="451">
        <v>9541000</v>
      </c>
      <c r="AI118" s="451">
        <v>3548000</v>
      </c>
      <c r="AJ118" s="461">
        <v>0</v>
      </c>
      <c r="AK118" s="461"/>
      <c r="AL118" s="472">
        <v>563077873</v>
      </c>
      <c r="AM118" s="472">
        <v>34336893</v>
      </c>
      <c r="AN118" s="461">
        <v>597414766</v>
      </c>
      <c r="AO118" s="472">
        <v>365025355</v>
      </c>
      <c r="AP118" s="472">
        <v>-2883422</v>
      </c>
      <c r="AQ118" s="461">
        <v>362141933</v>
      </c>
      <c r="AR118" s="472">
        <v>188615046.08113486</v>
      </c>
      <c r="AS118" s="472">
        <v>-1997621</v>
      </c>
      <c r="AT118" s="461">
        <v>186617425</v>
      </c>
      <c r="AU118" s="462">
        <v>1627290</v>
      </c>
      <c r="AV118" s="462">
        <v>35791163</v>
      </c>
      <c r="AW118" s="462">
        <v>4960688</v>
      </c>
      <c r="AX118" s="461">
        <v>40751851</v>
      </c>
      <c r="AY118" s="472">
        <v>1188553265</v>
      </c>
      <c r="AZ118" s="462">
        <v>86394</v>
      </c>
      <c r="BA118" s="472">
        <v>1188639659</v>
      </c>
      <c r="BB118" s="461">
        <v>0</v>
      </c>
      <c r="BC118" s="461">
        <v>1118345564</v>
      </c>
      <c r="BD118" s="461">
        <v>1118431958</v>
      </c>
      <c r="BE118" s="467">
        <v>1280663503</v>
      </c>
      <c r="BF118" s="461"/>
      <c r="BG118" s="471">
        <v>1267574503</v>
      </c>
      <c r="BH118" s="444">
        <v>0</v>
      </c>
      <c r="BI118" s="444"/>
      <c r="BJ118" s="444"/>
      <c r="BK118" s="444"/>
      <c r="BL118" s="444"/>
      <c r="BM118" s="444"/>
      <c r="BN118" s="461"/>
      <c r="BO118" s="444"/>
      <c r="BP118" s="444"/>
      <c r="BQ118" s="444"/>
      <c r="BR118" s="444"/>
      <c r="BS118" s="444"/>
      <c r="BT118" s="444"/>
      <c r="BU118" s="444"/>
      <c r="BV118" s="444"/>
      <c r="BW118" s="444"/>
      <c r="BX118" s="444"/>
      <c r="BY118" s="444"/>
      <c r="BZ118" s="444"/>
      <c r="CA118" s="444"/>
      <c r="CB118" s="444"/>
      <c r="CC118" s="444"/>
      <c r="CD118" s="444"/>
      <c r="CE118" s="444"/>
      <c r="CF118" s="444"/>
      <c r="CG118" s="444"/>
      <c r="CH118" s="444"/>
      <c r="CI118" s="444"/>
      <c r="CJ118" s="444"/>
      <c r="CK118" s="444"/>
      <c r="CL118" s="444"/>
      <c r="CM118" s="444"/>
      <c r="CN118" s="444"/>
      <c r="CO118" s="444"/>
      <c r="CP118" s="444"/>
      <c r="CQ118" s="444"/>
      <c r="CR118" s="444"/>
      <c r="CS118" s="444"/>
      <c r="CT118" s="444"/>
      <c r="CU118" s="473"/>
    </row>
    <row r="119" spans="1:99">
      <c r="A119" s="444">
        <f t="shared" si="8"/>
        <v>2006</v>
      </c>
      <c r="B119" s="444">
        <v>8</v>
      </c>
      <c r="C119" s="461">
        <v>580519634</v>
      </c>
      <c r="D119" s="461">
        <v>16904391</v>
      </c>
      <c r="E119" s="461">
        <v>597424025</v>
      </c>
      <c r="F119" s="461">
        <v>363319780</v>
      </c>
      <c r="G119" s="461">
        <v>-1989982</v>
      </c>
      <c r="H119" s="461">
        <v>361329798</v>
      </c>
      <c r="I119" s="461">
        <v>184242667</v>
      </c>
      <c r="J119" s="461">
        <v>-656663</v>
      </c>
      <c r="K119" s="461">
        <v>183586004</v>
      </c>
      <c r="L119" s="461">
        <v>1628652</v>
      </c>
      <c r="M119" s="461">
        <v>34800577</v>
      </c>
      <c r="N119" s="461">
        <v>5002079</v>
      </c>
      <c r="O119" s="461">
        <v>39802656</v>
      </c>
      <c r="P119" s="461">
        <v>1183771135</v>
      </c>
      <c r="Q119" s="461">
        <v>89430</v>
      </c>
      <c r="R119" s="461">
        <v>1183860565</v>
      </c>
      <c r="S119" s="461"/>
      <c r="T119" s="461">
        <v>1129710733</v>
      </c>
      <c r="U119" s="461">
        <v>1129800163</v>
      </c>
      <c r="V119" s="461">
        <v>1144057909</v>
      </c>
      <c r="W119" s="461">
        <v>1143968479</v>
      </c>
      <c r="X119" s="461">
        <v>1169513389</v>
      </c>
      <c r="Y119" s="461">
        <v>1169602819</v>
      </c>
      <c r="Z119" s="468">
        <v>1845967</v>
      </c>
      <c r="AA119" s="467">
        <v>-55153</v>
      </c>
      <c r="AB119" s="461">
        <v>1790814</v>
      </c>
      <c r="AC119" s="467">
        <v>91707547</v>
      </c>
      <c r="AD119" s="461">
        <v>0</v>
      </c>
      <c r="AE119" s="461">
        <v>1277358926</v>
      </c>
      <c r="AF119" s="461"/>
      <c r="AG119" s="461">
        <v>0</v>
      </c>
      <c r="AH119" s="451">
        <v>8832000</v>
      </c>
      <c r="AI119" s="451">
        <v>3392000</v>
      </c>
      <c r="AJ119" s="461">
        <v>0</v>
      </c>
      <c r="AK119" s="461"/>
      <c r="AL119" s="472">
        <v>589351634</v>
      </c>
      <c r="AM119" s="472">
        <v>16904391</v>
      </c>
      <c r="AN119" s="461">
        <v>606256025</v>
      </c>
      <c r="AO119" s="472">
        <v>366711780</v>
      </c>
      <c r="AP119" s="472">
        <v>-1989982</v>
      </c>
      <c r="AQ119" s="461">
        <v>364721798</v>
      </c>
      <c r="AR119" s="472">
        <v>184242667.05679798</v>
      </c>
      <c r="AS119" s="472">
        <v>-656663</v>
      </c>
      <c r="AT119" s="461">
        <v>183586004</v>
      </c>
      <c r="AU119" s="462">
        <v>1628652</v>
      </c>
      <c r="AV119" s="462">
        <v>34800577</v>
      </c>
      <c r="AW119" s="462">
        <v>5002079</v>
      </c>
      <c r="AX119" s="461">
        <v>39802656</v>
      </c>
      <c r="AY119" s="472">
        <v>1195995135</v>
      </c>
      <c r="AZ119" s="462">
        <v>89430</v>
      </c>
      <c r="BA119" s="472">
        <v>1196084565</v>
      </c>
      <c r="BB119" s="461">
        <v>0</v>
      </c>
      <c r="BC119" s="461">
        <v>1141934733</v>
      </c>
      <c r="BD119" s="461">
        <v>1142024163</v>
      </c>
      <c r="BE119" s="467">
        <v>1289582926</v>
      </c>
      <c r="BF119" s="461"/>
      <c r="BG119" s="471">
        <v>1277358926</v>
      </c>
      <c r="BH119" s="444">
        <v>0</v>
      </c>
      <c r="BI119" s="444"/>
      <c r="BJ119" s="444"/>
      <c r="BK119" s="444"/>
      <c r="BL119" s="444"/>
      <c r="BM119" s="444"/>
      <c r="BN119" s="461"/>
      <c r="BO119" s="444"/>
      <c r="BP119" s="444"/>
      <c r="BQ119" s="444"/>
      <c r="BR119" s="444"/>
      <c r="BS119" s="444"/>
      <c r="BT119" s="444"/>
      <c r="BU119" s="444"/>
      <c r="BV119" s="444"/>
      <c r="BW119" s="444"/>
      <c r="BX119" s="444"/>
      <c r="BY119" s="444"/>
      <c r="BZ119" s="444"/>
      <c r="CA119" s="444"/>
      <c r="CB119" s="444"/>
      <c r="CC119" s="444"/>
      <c r="CD119" s="444"/>
      <c r="CE119" s="444"/>
      <c r="CF119" s="444"/>
      <c r="CG119" s="444"/>
      <c r="CH119" s="444"/>
      <c r="CI119" s="444"/>
      <c r="CJ119" s="444"/>
      <c r="CK119" s="444"/>
      <c r="CL119" s="444"/>
      <c r="CM119" s="444"/>
      <c r="CN119" s="444"/>
      <c r="CO119" s="444"/>
      <c r="CP119" s="444"/>
      <c r="CQ119" s="444"/>
      <c r="CR119" s="444"/>
      <c r="CS119" s="444"/>
      <c r="CT119" s="444"/>
      <c r="CU119" s="473"/>
    </row>
    <row r="120" spans="1:99">
      <c r="A120" s="444">
        <f t="shared" si="8"/>
        <v>2006</v>
      </c>
      <c r="B120" s="444">
        <v>9</v>
      </c>
      <c r="C120" s="461">
        <v>552317567</v>
      </c>
      <c r="D120" s="461">
        <v>-80203763</v>
      </c>
      <c r="E120" s="461">
        <v>472113804</v>
      </c>
      <c r="F120" s="461">
        <v>373267714</v>
      </c>
      <c r="G120" s="461">
        <v>-26299300</v>
      </c>
      <c r="H120" s="461">
        <v>346968414</v>
      </c>
      <c r="I120" s="461">
        <v>180834674</v>
      </c>
      <c r="J120" s="461">
        <v>-3728226</v>
      </c>
      <c r="K120" s="461">
        <v>177106448</v>
      </c>
      <c r="L120" s="461">
        <v>1630607</v>
      </c>
      <c r="M120" s="461">
        <v>31066470</v>
      </c>
      <c r="N120" s="461">
        <v>4469640</v>
      </c>
      <c r="O120" s="461">
        <v>35536110</v>
      </c>
      <c r="P120" s="461">
        <v>1033355383</v>
      </c>
      <c r="Q120" s="461">
        <v>87253</v>
      </c>
      <c r="R120" s="461">
        <v>1033442636</v>
      </c>
      <c r="S120" s="461"/>
      <c r="T120" s="461">
        <v>1108050562</v>
      </c>
      <c r="U120" s="461">
        <v>1108137815</v>
      </c>
      <c r="V120" s="461">
        <v>997906526</v>
      </c>
      <c r="W120" s="461">
        <v>997819273</v>
      </c>
      <c r="X120" s="461">
        <v>1143586672</v>
      </c>
      <c r="Y120" s="461">
        <v>1143673925</v>
      </c>
      <c r="Z120" s="468">
        <v>1837502</v>
      </c>
      <c r="AA120" s="467">
        <v>-212651</v>
      </c>
      <c r="AB120" s="461">
        <v>1624851</v>
      </c>
      <c r="AC120" s="467">
        <v>68560079</v>
      </c>
      <c r="AD120" s="461">
        <v>0</v>
      </c>
      <c r="AE120" s="461">
        <v>1103627566</v>
      </c>
      <c r="AF120" s="461"/>
      <c r="AG120" s="461">
        <v>0</v>
      </c>
      <c r="AH120" s="451">
        <v>6041000</v>
      </c>
      <c r="AI120" s="451">
        <v>2656000</v>
      </c>
      <c r="AJ120" s="461">
        <v>0</v>
      </c>
      <c r="AK120" s="461"/>
      <c r="AL120" s="472">
        <v>558358567</v>
      </c>
      <c r="AM120" s="472">
        <v>-80203763</v>
      </c>
      <c r="AN120" s="461">
        <v>478154804</v>
      </c>
      <c r="AO120" s="472">
        <v>375923714</v>
      </c>
      <c r="AP120" s="472">
        <v>-26299300</v>
      </c>
      <c r="AQ120" s="461">
        <v>349624414</v>
      </c>
      <c r="AR120" s="472">
        <v>180834673.63776696</v>
      </c>
      <c r="AS120" s="472">
        <v>-3728226</v>
      </c>
      <c r="AT120" s="461">
        <v>177106448</v>
      </c>
      <c r="AU120" s="462">
        <v>1630607</v>
      </c>
      <c r="AV120" s="462">
        <v>31066470</v>
      </c>
      <c r="AW120" s="462">
        <v>4469640</v>
      </c>
      <c r="AX120" s="461">
        <v>35536110</v>
      </c>
      <c r="AY120" s="472">
        <v>1042052383</v>
      </c>
      <c r="AZ120" s="462">
        <v>87253</v>
      </c>
      <c r="BA120" s="472">
        <v>1042139636</v>
      </c>
      <c r="BB120" s="461">
        <v>0</v>
      </c>
      <c r="BC120" s="461">
        <v>1116747562</v>
      </c>
      <c r="BD120" s="461">
        <v>1116834815</v>
      </c>
      <c r="BE120" s="467">
        <v>1112324566</v>
      </c>
      <c r="BF120" s="461"/>
      <c r="BG120" s="471">
        <v>1103627566</v>
      </c>
      <c r="BH120" s="444">
        <v>0</v>
      </c>
      <c r="BI120" s="444"/>
      <c r="BJ120" s="444"/>
      <c r="BK120" s="444"/>
      <c r="BL120" s="444"/>
      <c r="BM120" s="444"/>
      <c r="BN120" s="461"/>
      <c r="BO120" s="444"/>
      <c r="BP120" s="444"/>
      <c r="BQ120" s="444"/>
      <c r="BR120" s="444"/>
      <c r="BS120" s="444"/>
      <c r="BT120" s="444"/>
      <c r="BU120" s="444"/>
      <c r="BV120" s="444"/>
      <c r="BW120" s="444"/>
      <c r="BX120" s="444"/>
      <c r="BY120" s="444"/>
      <c r="BZ120" s="444"/>
      <c r="CA120" s="444"/>
      <c r="CB120" s="444"/>
      <c r="CC120" s="444"/>
      <c r="CD120" s="444"/>
      <c r="CE120" s="444"/>
      <c r="CF120" s="444"/>
      <c r="CG120" s="444"/>
      <c r="CH120" s="444"/>
      <c r="CI120" s="444"/>
      <c r="CJ120" s="444"/>
      <c r="CK120" s="444"/>
      <c r="CL120" s="444"/>
      <c r="CM120" s="444"/>
      <c r="CN120" s="444"/>
      <c r="CO120" s="444"/>
      <c r="CP120" s="444"/>
      <c r="CQ120" s="444"/>
      <c r="CR120" s="444"/>
      <c r="CS120" s="444"/>
      <c r="CT120" s="444"/>
      <c r="CU120" s="473"/>
    </row>
    <row r="121" spans="1:99">
      <c r="A121" s="444">
        <f t="shared" si="8"/>
        <v>2006</v>
      </c>
      <c r="B121" s="444">
        <v>10</v>
      </c>
      <c r="C121" s="461">
        <v>404901177</v>
      </c>
      <c r="D121" s="461">
        <v>-73270392</v>
      </c>
      <c r="E121" s="461">
        <v>331630785</v>
      </c>
      <c r="F121" s="461">
        <v>313412697</v>
      </c>
      <c r="G121" s="461">
        <v>-19008585</v>
      </c>
      <c r="H121" s="461">
        <v>294404112</v>
      </c>
      <c r="I121" s="461">
        <v>177056766</v>
      </c>
      <c r="J121" s="461">
        <v>-182768</v>
      </c>
      <c r="K121" s="461">
        <v>176873998</v>
      </c>
      <c r="L121" s="461">
        <v>1631561</v>
      </c>
      <c r="M121" s="461">
        <v>28223260</v>
      </c>
      <c r="N121" s="461">
        <v>3883190</v>
      </c>
      <c r="O121" s="461">
        <v>32106450</v>
      </c>
      <c r="P121" s="461">
        <v>836646906</v>
      </c>
      <c r="Q121" s="461">
        <v>81402</v>
      </c>
      <c r="R121" s="461">
        <v>836728308</v>
      </c>
      <c r="S121" s="461"/>
      <c r="T121" s="461">
        <v>897002201</v>
      </c>
      <c r="U121" s="461">
        <v>897083603</v>
      </c>
      <c r="V121" s="461">
        <v>804621858</v>
      </c>
      <c r="W121" s="461">
        <v>804540456</v>
      </c>
      <c r="X121" s="461">
        <v>929108651</v>
      </c>
      <c r="Y121" s="461">
        <v>929190053</v>
      </c>
      <c r="Z121" s="468">
        <v>1717474</v>
      </c>
      <c r="AA121" s="467">
        <v>68131</v>
      </c>
      <c r="AB121" s="461">
        <v>1785605</v>
      </c>
      <c r="AC121" s="467">
        <v>43414414</v>
      </c>
      <c r="AD121" s="461">
        <v>0</v>
      </c>
      <c r="AE121" s="461">
        <v>881928327</v>
      </c>
      <c r="AF121" s="461"/>
      <c r="AG121" s="461">
        <v>0</v>
      </c>
      <c r="AH121" s="451">
        <v>3877000</v>
      </c>
      <c r="AI121" s="451">
        <v>1504000</v>
      </c>
      <c r="AJ121" s="461">
        <v>0</v>
      </c>
      <c r="AK121" s="461"/>
      <c r="AL121" s="472">
        <v>408778177</v>
      </c>
      <c r="AM121" s="472">
        <v>-73270392</v>
      </c>
      <c r="AN121" s="461">
        <v>335507785</v>
      </c>
      <c r="AO121" s="472">
        <v>314916697</v>
      </c>
      <c r="AP121" s="472">
        <v>-19008585</v>
      </c>
      <c r="AQ121" s="461">
        <v>295908112</v>
      </c>
      <c r="AR121" s="472">
        <v>177056765.85916558</v>
      </c>
      <c r="AS121" s="472">
        <v>-182768</v>
      </c>
      <c r="AT121" s="461">
        <v>176873998</v>
      </c>
      <c r="AU121" s="462">
        <v>1631561</v>
      </c>
      <c r="AV121" s="462">
        <v>28223260</v>
      </c>
      <c r="AW121" s="462">
        <v>3883190</v>
      </c>
      <c r="AX121" s="461">
        <v>32106450</v>
      </c>
      <c r="AY121" s="472">
        <v>842027906</v>
      </c>
      <c r="AZ121" s="462">
        <v>81402</v>
      </c>
      <c r="BA121" s="472">
        <v>842109308</v>
      </c>
      <c r="BB121" s="461">
        <v>0</v>
      </c>
      <c r="BC121" s="461">
        <v>902383201</v>
      </c>
      <c r="BD121" s="461">
        <v>902464603</v>
      </c>
      <c r="BE121" s="467">
        <v>887309327</v>
      </c>
      <c r="BF121" s="461"/>
      <c r="BG121" s="471">
        <v>881928327</v>
      </c>
      <c r="BH121" s="444">
        <v>0</v>
      </c>
      <c r="BI121" s="444"/>
      <c r="BJ121" s="444"/>
      <c r="BK121" s="444"/>
      <c r="BL121" s="444"/>
      <c r="BM121" s="444"/>
      <c r="BN121" s="461"/>
      <c r="BO121" s="444"/>
      <c r="BP121" s="444"/>
      <c r="BQ121" s="444"/>
      <c r="BR121" s="444"/>
      <c r="BS121" s="444"/>
      <c r="BT121" s="444"/>
      <c r="BU121" s="444"/>
      <c r="BV121" s="444"/>
      <c r="BW121" s="444"/>
      <c r="BX121" s="444"/>
      <c r="BY121" s="444"/>
      <c r="BZ121" s="444"/>
      <c r="CA121" s="444"/>
      <c r="CB121" s="444"/>
      <c r="CC121" s="444"/>
      <c r="CD121" s="444"/>
      <c r="CE121" s="444"/>
      <c r="CF121" s="444"/>
      <c r="CG121" s="444"/>
      <c r="CH121" s="444"/>
      <c r="CI121" s="444"/>
      <c r="CJ121" s="444"/>
      <c r="CK121" s="444"/>
      <c r="CL121" s="444"/>
      <c r="CM121" s="444"/>
      <c r="CN121" s="444"/>
      <c r="CO121" s="444"/>
      <c r="CP121" s="444"/>
      <c r="CQ121" s="444"/>
      <c r="CR121" s="444"/>
      <c r="CS121" s="444"/>
      <c r="CT121" s="444"/>
      <c r="CU121" s="473"/>
    </row>
    <row r="122" spans="1:99">
      <c r="A122" s="444">
        <f t="shared" si="8"/>
        <v>2006</v>
      </c>
      <c r="B122" s="444">
        <v>11</v>
      </c>
      <c r="C122" s="461">
        <v>329253801</v>
      </c>
      <c r="D122" s="461">
        <v>-7232834</v>
      </c>
      <c r="E122" s="461">
        <v>322020967</v>
      </c>
      <c r="F122" s="461">
        <v>267070001</v>
      </c>
      <c r="G122" s="461">
        <v>2463004</v>
      </c>
      <c r="H122" s="461">
        <v>269533005</v>
      </c>
      <c r="I122" s="461">
        <v>162549186</v>
      </c>
      <c r="J122" s="461">
        <v>3318283</v>
      </c>
      <c r="K122" s="461">
        <v>165867469</v>
      </c>
      <c r="L122" s="461">
        <v>1633138</v>
      </c>
      <c r="M122" s="461">
        <v>26391093</v>
      </c>
      <c r="N122" s="461">
        <v>3611959</v>
      </c>
      <c r="O122" s="461">
        <v>30003052</v>
      </c>
      <c r="P122" s="461">
        <v>789057631</v>
      </c>
      <c r="Q122" s="461">
        <v>69460</v>
      </c>
      <c r="R122" s="461">
        <v>789127091</v>
      </c>
      <c r="S122" s="461"/>
      <c r="T122" s="461">
        <v>760506126</v>
      </c>
      <c r="U122" s="461">
        <v>760575586</v>
      </c>
      <c r="V122" s="461">
        <v>759124039</v>
      </c>
      <c r="W122" s="461">
        <v>759054579</v>
      </c>
      <c r="X122" s="461">
        <v>790509178</v>
      </c>
      <c r="Y122" s="461">
        <v>790578638</v>
      </c>
      <c r="Z122" s="468">
        <v>1731409</v>
      </c>
      <c r="AA122" s="467">
        <v>314205</v>
      </c>
      <c r="AB122" s="461">
        <v>2045614</v>
      </c>
      <c r="AC122" s="467">
        <v>39351524</v>
      </c>
      <c r="AD122" s="461">
        <v>0</v>
      </c>
      <c r="AE122" s="461">
        <v>830524229</v>
      </c>
      <c r="AF122" s="461"/>
      <c r="AG122" s="461">
        <v>0</v>
      </c>
      <c r="AH122" s="451">
        <v>6922000</v>
      </c>
      <c r="AI122" s="451">
        <v>1854000</v>
      </c>
      <c r="AJ122" s="461">
        <v>0</v>
      </c>
      <c r="AK122" s="461"/>
      <c r="AL122" s="472">
        <v>336175801</v>
      </c>
      <c r="AM122" s="472">
        <v>-7232834</v>
      </c>
      <c r="AN122" s="461">
        <v>328942967</v>
      </c>
      <c r="AO122" s="472">
        <v>268924001</v>
      </c>
      <c r="AP122" s="472">
        <v>2463004</v>
      </c>
      <c r="AQ122" s="461">
        <v>271387005</v>
      </c>
      <c r="AR122" s="472">
        <v>162549186.36146858</v>
      </c>
      <c r="AS122" s="472">
        <v>3318283</v>
      </c>
      <c r="AT122" s="461">
        <v>165867469</v>
      </c>
      <c r="AU122" s="462">
        <v>1633138</v>
      </c>
      <c r="AV122" s="462">
        <v>26391093</v>
      </c>
      <c r="AW122" s="462">
        <v>3611959</v>
      </c>
      <c r="AX122" s="461">
        <v>30003052</v>
      </c>
      <c r="AY122" s="472">
        <v>797833631</v>
      </c>
      <c r="AZ122" s="462">
        <v>69460</v>
      </c>
      <c r="BA122" s="472">
        <v>797903091</v>
      </c>
      <c r="BB122" s="461">
        <v>0</v>
      </c>
      <c r="BC122" s="461">
        <v>769282126</v>
      </c>
      <c r="BD122" s="461">
        <v>769351586</v>
      </c>
      <c r="BE122" s="467">
        <v>839300229</v>
      </c>
      <c r="BF122" s="461"/>
      <c r="BG122" s="471">
        <v>830524229</v>
      </c>
      <c r="BH122" s="444">
        <v>0</v>
      </c>
      <c r="BI122" s="444"/>
      <c r="BJ122" s="444"/>
      <c r="BK122" s="444"/>
      <c r="BL122" s="444"/>
      <c r="BM122" s="444"/>
      <c r="BN122" s="461"/>
      <c r="BO122" s="444"/>
      <c r="BP122" s="444"/>
      <c r="BQ122" s="444"/>
      <c r="BR122" s="444"/>
      <c r="BS122" s="444"/>
      <c r="BT122" s="444"/>
      <c r="BU122" s="444"/>
      <c r="BV122" s="444"/>
      <c r="BW122" s="444"/>
      <c r="BX122" s="444"/>
      <c r="BY122" s="444"/>
      <c r="BZ122" s="444"/>
      <c r="CA122" s="444"/>
      <c r="CB122" s="444"/>
      <c r="CC122" s="444"/>
      <c r="CD122" s="444"/>
      <c r="CE122" s="444"/>
      <c r="CF122" s="444"/>
      <c r="CG122" s="444"/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44"/>
      <c r="CU122" s="473"/>
    </row>
    <row r="123" spans="1:99">
      <c r="A123" s="444">
        <f t="shared" si="8"/>
        <v>2006</v>
      </c>
      <c r="B123" s="444">
        <v>12</v>
      </c>
      <c r="C123" s="461">
        <v>412284487</v>
      </c>
      <c r="D123" s="461">
        <v>67250522</v>
      </c>
      <c r="E123" s="461">
        <v>479535009</v>
      </c>
      <c r="F123" s="461">
        <v>343722491</v>
      </c>
      <c r="G123" s="461">
        <v>-4040478</v>
      </c>
      <c r="H123" s="461">
        <v>339682013</v>
      </c>
      <c r="I123" s="461">
        <v>163454115</v>
      </c>
      <c r="J123" s="461">
        <v>-1075559</v>
      </c>
      <c r="K123" s="461">
        <v>162378556</v>
      </c>
      <c r="L123" s="461">
        <v>1634680</v>
      </c>
      <c r="M123" s="461">
        <v>27728869</v>
      </c>
      <c r="N123" s="461">
        <v>3972010</v>
      </c>
      <c r="O123" s="461">
        <v>31700879</v>
      </c>
      <c r="P123" s="461">
        <v>1014931137</v>
      </c>
      <c r="Q123" s="461">
        <v>76276</v>
      </c>
      <c r="R123" s="461">
        <v>1015007413</v>
      </c>
      <c r="S123" s="461"/>
      <c r="T123" s="461">
        <v>921095773</v>
      </c>
      <c r="U123" s="461">
        <v>921172049</v>
      </c>
      <c r="V123" s="461">
        <v>983306534</v>
      </c>
      <c r="W123" s="461">
        <v>983230258</v>
      </c>
      <c r="X123" s="461">
        <v>952796652</v>
      </c>
      <c r="Y123" s="461">
        <v>952872928</v>
      </c>
      <c r="Z123" s="468">
        <v>1901261</v>
      </c>
      <c r="AA123" s="467">
        <v>94617</v>
      </c>
      <c r="AB123" s="461">
        <v>1995878</v>
      </c>
      <c r="AC123" s="467">
        <v>61426282</v>
      </c>
      <c r="AD123" s="461">
        <v>0</v>
      </c>
      <c r="AE123" s="461">
        <v>1078429573</v>
      </c>
      <c r="AF123" s="461"/>
      <c r="AG123" s="461">
        <v>0</v>
      </c>
      <c r="AH123" s="451">
        <v>12395000</v>
      </c>
      <c r="AI123" s="451">
        <v>3012000</v>
      </c>
      <c r="AJ123" s="461">
        <v>0</v>
      </c>
      <c r="AK123" s="461"/>
      <c r="AL123" s="472">
        <v>424679487</v>
      </c>
      <c r="AM123" s="472">
        <v>67250522</v>
      </c>
      <c r="AN123" s="461">
        <v>491930009</v>
      </c>
      <c r="AO123" s="472">
        <v>346734491</v>
      </c>
      <c r="AP123" s="472">
        <v>-4040478</v>
      </c>
      <c r="AQ123" s="461">
        <v>342694013</v>
      </c>
      <c r="AR123" s="472">
        <v>163454115.31526446</v>
      </c>
      <c r="AS123" s="472">
        <v>-1075559</v>
      </c>
      <c r="AT123" s="461">
        <v>162378556</v>
      </c>
      <c r="AU123" s="462">
        <v>1634680</v>
      </c>
      <c r="AV123" s="462">
        <v>27728869</v>
      </c>
      <c r="AW123" s="462">
        <v>3972010</v>
      </c>
      <c r="AX123" s="461">
        <v>31700879</v>
      </c>
      <c r="AY123" s="472">
        <v>1030338137</v>
      </c>
      <c r="AZ123" s="462">
        <v>76276</v>
      </c>
      <c r="BA123" s="472">
        <v>1030414413</v>
      </c>
      <c r="BB123" s="461">
        <v>0</v>
      </c>
      <c r="BC123" s="461">
        <v>936502773</v>
      </c>
      <c r="BD123" s="461">
        <v>936579049</v>
      </c>
      <c r="BE123" s="467">
        <v>1093836573</v>
      </c>
      <c r="BF123" s="461"/>
      <c r="BG123" s="471">
        <v>1078429573</v>
      </c>
      <c r="BH123" s="444">
        <v>0</v>
      </c>
      <c r="BI123" s="444"/>
      <c r="BJ123" s="444"/>
      <c r="BK123" s="444"/>
      <c r="BL123" s="444"/>
      <c r="BM123" s="444"/>
      <c r="BN123" s="461"/>
      <c r="BO123" s="444"/>
      <c r="BP123" s="444"/>
      <c r="BQ123" s="444"/>
      <c r="BR123" s="444"/>
      <c r="BS123" s="444"/>
      <c r="BT123" s="444"/>
      <c r="BU123" s="444"/>
      <c r="BV123" s="444"/>
      <c r="BW123" s="444"/>
      <c r="BX123" s="444"/>
      <c r="BY123" s="444"/>
      <c r="BZ123" s="444"/>
      <c r="CA123" s="444"/>
      <c r="CB123" s="444"/>
      <c r="CC123" s="444"/>
      <c r="CD123" s="444"/>
      <c r="CE123" s="444"/>
      <c r="CF123" s="444"/>
      <c r="CG123" s="444"/>
      <c r="CH123" s="444"/>
      <c r="CI123" s="444"/>
      <c r="CJ123" s="444"/>
      <c r="CK123" s="444"/>
      <c r="CL123" s="444"/>
      <c r="CM123" s="444"/>
      <c r="CN123" s="444"/>
      <c r="CO123" s="444"/>
      <c r="CP123" s="444"/>
      <c r="CQ123" s="444"/>
      <c r="CR123" s="444"/>
      <c r="CS123" s="444"/>
      <c r="CT123" s="444"/>
      <c r="CU123" s="473"/>
    </row>
    <row r="124" spans="1:99">
      <c r="A124" s="444"/>
      <c r="B124" s="450" t="s">
        <v>112</v>
      </c>
      <c r="C124" s="461">
        <v>5240688061</v>
      </c>
      <c r="D124" s="461">
        <v>31656266</v>
      </c>
      <c r="E124" s="461">
        <v>5272344327</v>
      </c>
      <c r="F124" s="461">
        <v>3705371631</v>
      </c>
      <c r="G124" s="461">
        <v>19739690</v>
      </c>
      <c r="H124" s="461">
        <v>3725111321</v>
      </c>
      <c r="I124" s="461">
        <v>2089065024</v>
      </c>
      <c r="J124" s="461">
        <v>2396520</v>
      </c>
      <c r="K124" s="461">
        <v>2091461544</v>
      </c>
      <c r="L124" s="461">
        <v>19515316</v>
      </c>
      <c r="M124" s="461">
        <v>356284919</v>
      </c>
      <c r="N124" s="461">
        <v>49246888</v>
      </c>
      <c r="O124" s="461">
        <v>405531807</v>
      </c>
      <c r="P124" s="461">
        <v>11513964315</v>
      </c>
      <c r="Q124" s="461">
        <v>950545</v>
      </c>
      <c r="R124" s="461">
        <v>11514914860</v>
      </c>
      <c r="S124" s="461"/>
      <c r="T124" s="461">
        <v>11054640032</v>
      </c>
      <c r="U124" s="461">
        <v>11055590577</v>
      </c>
      <c r="V124" s="461">
        <v>11109383053</v>
      </c>
      <c r="W124" s="461">
        <v>11108432508</v>
      </c>
      <c r="X124" s="461">
        <v>11460171839</v>
      </c>
      <c r="Y124" s="461">
        <v>11461122384</v>
      </c>
      <c r="Z124" s="461">
        <v>22415554</v>
      </c>
      <c r="AA124" s="461">
        <v>161073</v>
      </c>
      <c r="AB124" s="461">
        <v>22576627</v>
      </c>
      <c r="AC124" s="461">
        <v>719348274</v>
      </c>
      <c r="AD124" s="461">
        <v>0</v>
      </c>
      <c r="AE124" s="461">
        <v>12256839761</v>
      </c>
      <c r="AF124" s="461"/>
      <c r="AG124" s="461">
        <v>0</v>
      </c>
      <c r="AH124" s="461">
        <v>94635000</v>
      </c>
      <c r="AI124" s="461">
        <v>31506000</v>
      </c>
      <c r="AJ124" s="461">
        <v>0</v>
      </c>
      <c r="AK124" s="461"/>
      <c r="AL124" s="461">
        <v>5335323061</v>
      </c>
      <c r="AM124" s="461">
        <v>31656266</v>
      </c>
      <c r="AN124" s="461">
        <v>5366979327</v>
      </c>
      <c r="AO124" s="461">
        <v>3736877631</v>
      </c>
      <c r="AP124" s="461">
        <v>19739690</v>
      </c>
      <c r="AQ124" s="461">
        <v>3756617321</v>
      </c>
      <c r="AR124" s="461">
        <v>2089065024</v>
      </c>
      <c r="AS124" s="461">
        <v>2396520</v>
      </c>
      <c r="AT124" s="461">
        <v>2091461544</v>
      </c>
      <c r="AU124" s="461">
        <v>19515316</v>
      </c>
      <c r="AV124" s="461">
        <v>356284919</v>
      </c>
      <c r="AW124" s="461">
        <v>49246888</v>
      </c>
      <c r="AX124" s="461">
        <v>405531807</v>
      </c>
      <c r="AY124" s="461">
        <v>11640105315</v>
      </c>
      <c r="AZ124" s="461">
        <v>950545</v>
      </c>
      <c r="BA124" s="461">
        <v>11641055860</v>
      </c>
      <c r="BB124" s="461">
        <v>0</v>
      </c>
      <c r="BC124" s="461">
        <v>11180781032</v>
      </c>
      <c r="BD124" s="461">
        <v>11181731577</v>
      </c>
      <c r="BE124" s="461">
        <v>12382980761</v>
      </c>
      <c r="BF124" s="460"/>
      <c r="BG124" s="461">
        <v>12256839761</v>
      </c>
      <c r="BH124" s="444">
        <v>0</v>
      </c>
      <c r="BI124" s="444"/>
      <c r="BJ124" s="444"/>
      <c r="BK124" s="444"/>
      <c r="BL124" s="444"/>
      <c r="BM124" s="444"/>
      <c r="BN124" s="461"/>
      <c r="BO124" s="444"/>
      <c r="BP124" s="444"/>
      <c r="BQ124" s="444"/>
      <c r="BR124" s="444"/>
      <c r="BS124" s="444"/>
      <c r="BT124" s="444"/>
      <c r="BU124" s="444"/>
      <c r="BV124" s="444"/>
      <c r="BW124" s="444"/>
      <c r="BX124" s="444"/>
      <c r="BY124" s="444"/>
      <c r="BZ124" s="444"/>
      <c r="CA124" s="444"/>
      <c r="CB124" s="444"/>
      <c r="CC124" s="444"/>
      <c r="CD124" s="444"/>
      <c r="CE124" s="444"/>
      <c r="CF124" s="444"/>
      <c r="CG124" s="444"/>
      <c r="CH124" s="444"/>
      <c r="CI124" s="444"/>
      <c r="CJ124" s="444"/>
      <c r="CK124" s="444"/>
      <c r="CL124" s="444"/>
      <c r="CM124" s="444"/>
      <c r="CN124" s="444"/>
      <c r="CO124" s="444"/>
      <c r="CP124" s="444"/>
      <c r="CQ124" s="444"/>
      <c r="CR124" s="444"/>
      <c r="CS124" s="444"/>
      <c r="CT124" s="473"/>
      <c r="CU124" s="473"/>
    </row>
    <row r="125" spans="1:99">
      <c r="A125" s="444">
        <f t="shared" ref="A125:A136" si="9">A112+1</f>
        <v>2007</v>
      </c>
      <c r="B125" s="444">
        <v>1</v>
      </c>
      <c r="C125" s="461">
        <v>497362014</v>
      </c>
      <c r="D125" s="461">
        <v>15824422</v>
      </c>
      <c r="E125" s="461">
        <v>513186436</v>
      </c>
      <c r="F125" s="461">
        <v>274568360</v>
      </c>
      <c r="G125" s="461">
        <v>-30417519</v>
      </c>
      <c r="H125" s="461">
        <v>244150841</v>
      </c>
      <c r="I125" s="461">
        <v>170647281</v>
      </c>
      <c r="J125" s="461">
        <v>-3707099</v>
      </c>
      <c r="K125" s="461">
        <v>166940182</v>
      </c>
      <c r="L125" s="461">
        <v>1628792</v>
      </c>
      <c r="M125" s="461">
        <v>30612801</v>
      </c>
      <c r="N125" s="461">
        <v>4020978</v>
      </c>
      <c r="O125" s="461">
        <v>34633779</v>
      </c>
      <c r="P125" s="461">
        <v>960540030</v>
      </c>
      <c r="Q125" s="461">
        <v>78651</v>
      </c>
      <c r="R125" s="461">
        <v>960618681</v>
      </c>
      <c r="S125" s="461"/>
      <c r="T125" s="461">
        <v>944206447</v>
      </c>
      <c r="U125" s="461">
        <v>944285098</v>
      </c>
      <c r="V125" s="461">
        <v>925984902</v>
      </c>
      <c r="W125" s="461">
        <v>925906251</v>
      </c>
      <c r="X125" s="461">
        <v>978840226</v>
      </c>
      <c r="Y125" s="461">
        <v>978918877</v>
      </c>
      <c r="Z125" s="468">
        <v>1950894</v>
      </c>
      <c r="AA125" s="467">
        <v>-192306</v>
      </c>
      <c r="AB125" s="461">
        <v>1758588</v>
      </c>
      <c r="AC125" s="467">
        <v>58928037</v>
      </c>
      <c r="AD125" s="461">
        <v>0</v>
      </c>
      <c r="AE125" s="461">
        <v>1021305306</v>
      </c>
      <c r="AF125" s="461"/>
      <c r="AG125" s="461">
        <v>0</v>
      </c>
      <c r="AH125" s="451">
        <v>15629000</v>
      </c>
      <c r="AI125" s="451">
        <v>4686000</v>
      </c>
      <c r="AJ125" s="461">
        <v>0</v>
      </c>
      <c r="AK125" s="461"/>
      <c r="AL125" s="472">
        <v>512991014</v>
      </c>
      <c r="AM125" s="472">
        <v>15824422</v>
      </c>
      <c r="AN125" s="461">
        <v>528815436</v>
      </c>
      <c r="AO125" s="472">
        <v>279254360</v>
      </c>
      <c r="AP125" s="472">
        <v>-30417519</v>
      </c>
      <c r="AQ125" s="461">
        <v>248836841</v>
      </c>
      <c r="AR125" s="472">
        <v>170647280.72695115</v>
      </c>
      <c r="AS125" s="472">
        <v>-3707099</v>
      </c>
      <c r="AT125" s="461">
        <v>166940182</v>
      </c>
      <c r="AU125" s="462">
        <v>1628792</v>
      </c>
      <c r="AV125" s="462">
        <v>30612801</v>
      </c>
      <c r="AW125" s="462">
        <v>4020978</v>
      </c>
      <c r="AX125" s="461">
        <v>34633779</v>
      </c>
      <c r="AY125" s="472">
        <v>980855030</v>
      </c>
      <c r="AZ125" s="462">
        <v>78651</v>
      </c>
      <c r="BA125" s="472">
        <v>980933681</v>
      </c>
      <c r="BB125" s="461">
        <v>0</v>
      </c>
      <c r="BC125" s="461">
        <v>964521447</v>
      </c>
      <c r="BD125" s="461">
        <v>964600098</v>
      </c>
      <c r="BE125" s="467">
        <v>1041620306</v>
      </c>
      <c r="BF125" s="461"/>
      <c r="BG125" s="471">
        <v>1021305306</v>
      </c>
      <c r="BH125" s="444">
        <v>0</v>
      </c>
      <c r="BI125" s="444"/>
      <c r="BJ125" s="444"/>
      <c r="BK125" s="444"/>
      <c r="BL125" s="444"/>
      <c r="BM125" s="444"/>
      <c r="BN125" s="460"/>
      <c r="BO125" s="444"/>
      <c r="BP125" s="444"/>
      <c r="BQ125" s="444"/>
      <c r="BR125" s="444"/>
      <c r="BS125" s="444"/>
      <c r="BT125" s="444"/>
      <c r="BU125" s="444"/>
      <c r="BV125" s="444"/>
      <c r="BW125" s="444"/>
      <c r="BX125" s="444"/>
      <c r="BY125" s="444"/>
      <c r="BZ125" s="444"/>
      <c r="CA125" s="444"/>
      <c r="CB125" s="444"/>
      <c r="CC125" s="444"/>
      <c r="CD125" s="444"/>
      <c r="CE125" s="444"/>
      <c r="CF125" s="444"/>
      <c r="CG125" s="444"/>
      <c r="CH125" s="444"/>
      <c r="CI125" s="444"/>
      <c r="CJ125" s="444"/>
      <c r="CK125" s="444"/>
      <c r="CL125" s="444"/>
      <c r="CM125" s="444"/>
      <c r="CN125" s="444"/>
      <c r="CO125" s="444"/>
      <c r="CP125" s="444"/>
      <c r="CQ125" s="444"/>
      <c r="CR125" s="444"/>
      <c r="CS125" s="444"/>
      <c r="CT125" s="444"/>
      <c r="CU125" s="473"/>
    </row>
    <row r="126" spans="1:99">
      <c r="A126" s="444">
        <f t="shared" si="9"/>
        <v>2007</v>
      </c>
      <c r="B126" s="444">
        <v>2</v>
      </c>
      <c r="C126" s="461">
        <v>421812858</v>
      </c>
      <c r="D126" s="461">
        <v>-60312030</v>
      </c>
      <c r="E126" s="461">
        <v>361500828</v>
      </c>
      <c r="F126" s="461">
        <v>258778136</v>
      </c>
      <c r="G126" s="461">
        <v>-13226304</v>
      </c>
      <c r="H126" s="461">
        <v>245551832</v>
      </c>
      <c r="I126" s="461">
        <v>155569565</v>
      </c>
      <c r="J126" s="461">
        <v>-328357</v>
      </c>
      <c r="K126" s="461">
        <v>155241208</v>
      </c>
      <c r="L126" s="461">
        <v>1630038</v>
      </c>
      <c r="M126" s="461">
        <v>26409570</v>
      </c>
      <c r="N126" s="461">
        <v>3548940</v>
      </c>
      <c r="O126" s="461">
        <v>29958510</v>
      </c>
      <c r="P126" s="461">
        <v>793882416</v>
      </c>
      <c r="Q126" s="461">
        <v>72922</v>
      </c>
      <c r="R126" s="461">
        <v>793955338</v>
      </c>
      <c r="S126" s="461"/>
      <c r="T126" s="461">
        <v>837790597</v>
      </c>
      <c r="U126" s="461">
        <v>837863519</v>
      </c>
      <c r="V126" s="461">
        <v>763996828</v>
      </c>
      <c r="W126" s="461">
        <v>763923906</v>
      </c>
      <c r="X126" s="461">
        <v>867749107</v>
      </c>
      <c r="Y126" s="461">
        <v>867822029</v>
      </c>
      <c r="Z126" s="468">
        <v>1909719</v>
      </c>
      <c r="AA126" s="467">
        <v>-22334</v>
      </c>
      <c r="AB126" s="461">
        <v>1887385</v>
      </c>
      <c r="AC126" s="467">
        <v>39347105</v>
      </c>
      <c r="AD126" s="461">
        <v>0</v>
      </c>
      <c r="AE126" s="461">
        <v>835189828</v>
      </c>
      <c r="AF126" s="461"/>
      <c r="AG126" s="461">
        <v>0</v>
      </c>
      <c r="AH126" s="451">
        <v>11227000</v>
      </c>
      <c r="AI126" s="451">
        <v>2669000</v>
      </c>
      <c r="AJ126" s="461">
        <v>0</v>
      </c>
      <c r="AK126" s="461"/>
      <c r="AL126" s="472">
        <v>433039858</v>
      </c>
      <c r="AM126" s="472">
        <v>-60312030</v>
      </c>
      <c r="AN126" s="461">
        <v>372727828</v>
      </c>
      <c r="AO126" s="472">
        <v>261447136</v>
      </c>
      <c r="AP126" s="472">
        <v>-13226304</v>
      </c>
      <c r="AQ126" s="461">
        <v>248220832</v>
      </c>
      <c r="AR126" s="472">
        <v>155569565.04017499</v>
      </c>
      <c r="AS126" s="472">
        <v>-328357</v>
      </c>
      <c r="AT126" s="461">
        <v>155241208</v>
      </c>
      <c r="AU126" s="462">
        <v>1630038</v>
      </c>
      <c r="AV126" s="462">
        <v>26409570</v>
      </c>
      <c r="AW126" s="462">
        <v>3548940</v>
      </c>
      <c r="AX126" s="461">
        <v>29958510</v>
      </c>
      <c r="AY126" s="472">
        <v>807778416</v>
      </c>
      <c r="AZ126" s="462">
        <v>72922</v>
      </c>
      <c r="BA126" s="472">
        <v>807851338</v>
      </c>
      <c r="BB126" s="461">
        <v>0</v>
      </c>
      <c r="BC126" s="461">
        <v>851686597</v>
      </c>
      <c r="BD126" s="461">
        <v>851759519</v>
      </c>
      <c r="BE126" s="467">
        <v>849085828</v>
      </c>
      <c r="BF126" s="461"/>
      <c r="BG126" s="471">
        <v>835189828</v>
      </c>
      <c r="BH126" s="444">
        <v>0</v>
      </c>
      <c r="BI126" s="444"/>
      <c r="BJ126" s="444"/>
      <c r="BK126" s="444"/>
      <c r="BL126" s="444"/>
      <c r="BM126" s="444"/>
      <c r="BN126" s="460"/>
      <c r="BO126" s="444"/>
      <c r="BP126" s="444"/>
      <c r="BQ126" s="444"/>
      <c r="BR126" s="444"/>
      <c r="BS126" s="444"/>
      <c r="BT126" s="444"/>
      <c r="BU126" s="444"/>
      <c r="BV126" s="444"/>
      <c r="BW126" s="444"/>
      <c r="BX126" s="444"/>
      <c r="BY126" s="444"/>
      <c r="BZ126" s="444"/>
      <c r="CA126" s="444"/>
      <c r="CB126" s="444"/>
      <c r="CC126" s="444"/>
      <c r="CD126" s="444"/>
      <c r="CE126" s="444"/>
      <c r="CF126" s="444"/>
      <c r="CG126" s="444"/>
      <c r="CH126" s="444"/>
      <c r="CI126" s="444"/>
      <c r="CJ126" s="444"/>
      <c r="CK126" s="444"/>
      <c r="CL126" s="444"/>
      <c r="CM126" s="444"/>
      <c r="CN126" s="444"/>
      <c r="CO126" s="444"/>
      <c r="CP126" s="444"/>
      <c r="CQ126" s="444"/>
      <c r="CR126" s="444"/>
      <c r="CS126" s="444"/>
      <c r="CT126" s="444"/>
      <c r="CU126" s="473"/>
    </row>
    <row r="127" spans="1:99">
      <c r="A127" s="444">
        <f t="shared" si="9"/>
        <v>2007</v>
      </c>
      <c r="B127" s="444">
        <v>3</v>
      </c>
      <c r="C127" s="461">
        <v>379775389</v>
      </c>
      <c r="D127" s="461">
        <v>-6286098</v>
      </c>
      <c r="E127" s="461">
        <v>373489291</v>
      </c>
      <c r="F127" s="461">
        <v>256593843</v>
      </c>
      <c r="G127" s="461">
        <v>15459173</v>
      </c>
      <c r="H127" s="461">
        <v>272053016</v>
      </c>
      <c r="I127" s="461">
        <v>165058326</v>
      </c>
      <c r="J127" s="461">
        <v>2084273</v>
      </c>
      <c r="K127" s="461">
        <v>167142599</v>
      </c>
      <c r="L127" s="461">
        <v>1631935</v>
      </c>
      <c r="M127" s="461">
        <v>27166727</v>
      </c>
      <c r="N127" s="461">
        <v>3806480</v>
      </c>
      <c r="O127" s="461">
        <v>30973207</v>
      </c>
      <c r="P127" s="461">
        <v>845290048</v>
      </c>
      <c r="Q127" s="461">
        <v>75025</v>
      </c>
      <c r="R127" s="461">
        <v>845365073</v>
      </c>
      <c r="S127" s="461"/>
      <c r="T127" s="461">
        <v>803059493</v>
      </c>
      <c r="U127" s="461">
        <v>803134518</v>
      </c>
      <c r="V127" s="461">
        <v>814391866</v>
      </c>
      <c r="W127" s="461">
        <v>814316841</v>
      </c>
      <c r="X127" s="461">
        <v>834032700</v>
      </c>
      <c r="Y127" s="461">
        <v>834107725</v>
      </c>
      <c r="Z127" s="468">
        <v>1975832</v>
      </c>
      <c r="AA127" s="467">
        <v>239316</v>
      </c>
      <c r="AB127" s="461">
        <v>2215148</v>
      </c>
      <c r="AC127" s="467">
        <v>43832413</v>
      </c>
      <c r="AD127" s="461">
        <v>0</v>
      </c>
      <c r="AE127" s="461">
        <v>891412634</v>
      </c>
      <c r="AF127" s="461"/>
      <c r="AG127" s="461">
        <v>0</v>
      </c>
      <c r="AH127" s="451">
        <v>7800000</v>
      </c>
      <c r="AI127" s="451">
        <v>1976000</v>
      </c>
      <c r="AJ127" s="461">
        <v>0</v>
      </c>
      <c r="AK127" s="461"/>
      <c r="AL127" s="472">
        <v>387575389</v>
      </c>
      <c r="AM127" s="472">
        <v>-6286098</v>
      </c>
      <c r="AN127" s="461">
        <v>381289291</v>
      </c>
      <c r="AO127" s="472">
        <v>258569843</v>
      </c>
      <c r="AP127" s="472">
        <v>15459173</v>
      </c>
      <c r="AQ127" s="461">
        <v>274029016</v>
      </c>
      <c r="AR127" s="472">
        <v>165058326.17353833</v>
      </c>
      <c r="AS127" s="472">
        <v>2084273</v>
      </c>
      <c r="AT127" s="461">
        <v>167142599</v>
      </c>
      <c r="AU127" s="462">
        <v>1631935</v>
      </c>
      <c r="AV127" s="462">
        <v>27166727</v>
      </c>
      <c r="AW127" s="462">
        <v>3806480</v>
      </c>
      <c r="AX127" s="461">
        <v>30973207</v>
      </c>
      <c r="AY127" s="472">
        <v>855066048</v>
      </c>
      <c r="AZ127" s="462">
        <v>75025</v>
      </c>
      <c r="BA127" s="472">
        <v>855141073</v>
      </c>
      <c r="BB127" s="461">
        <v>0</v>
      </c>
      <c r="BC127" s="461">
        <v>812835493</v>
      </c>
      <c r="BD127" s="461">
        <v>812910518</v>
      </c>
      <c r="BE127" s="467">
        <v>901188634</v>
      </c>
      <c r="BF127" s="461"/>
      <c r="BG127" s="471">
        <v>891412634</v>
      </c>
      <c r="BH127" s="444">
        <v>0</v>
      </c>
      <c r="BI127" s="444"/>
      <c r="BJ127" s="444"/>
      <c r="BK127" s="444"/>
      <c r="BL127" s="444"/>
      <c r="BM127" s="444"/>
      <c r="BN127" s="460"/>
      <c r="BO127" s="444"/>
      <c r="BP127" s="444"/>
      <c r="BQ127" s="444"/>
      <c r="BR127" s="444"/>
      <c r="BS127" s="444"/>
      <c r="BT127" s="444"/>
      <c r="BU127" s="444"/>
      <c r="BV127" s="444"/>
      <c r="BW127" s="444"/>
      <c r="BX127" s="444"/>
      <c r="BY127" s="444"/>
      <c r="BZ127" s="444"/>
      <c r="CA127" s="444"/>
      <c r="CB127" s="444"/>
      <c r="CC127" s="444"/>
      <c r="CD127" s="444"/>
      <c r="CE127" s="444"/>
      <c r="CF127" s="444"/>
      <c r="CG127" s="444"/>
      <c r="CH127" s="444"/>
      <c r="CI127" s="444"/>
      <c r="CJ127" s="444"/>
      <c r="CK127" s="444"/>
      <c r="CL127" s="444"/>
      <c r="CM127" s="444"/>
      <c r="CN127" s="444"/>
      <c r="CO127" s="444"/>
      <c r="CP127" s="444"/>
      <c r="CQ127" s="444"/>
      <c r="CR127" s="444"/>
      <c r="CS127" s="444"/>
      <c r="CT127" s="444"/>
      <c r="CU127" s="473"/>
    </row>
    <row r="128" spans="1:99">
      <c r="A128" s="444">
        <f t="shared" si="9"/>
        <v>2007</v>
      </c>
      <c r="B128" s="444">
        <v>4</v>
      </c>
      <c r="C128" s="461">
        <v>330193141</v>
      </c>
      <c r="D128" s="461">
        <v>-30692270</v>
      </c>
      <c r="E128" s="461">
        <v>299500871</v>
      </c>
      <c r="F128" s="461">
        <v>280890036</v>
      </c>
      <c r="G128" s="461">
        <v>33963436</v>
      </c>
      <c r="H128" s="461">
        <v>314853472</v>
      </c>
      <c r="I128" s="461">
        <v>183272430</v>
      </c>
      <c r="J128" s="461">
        <v>4234781</v>
      </c>
      <c r="K128" s="461">
        <v>187507211</v>
      </c>
      <c r="L128" s="461">
        <v>1633168</v>
      </c>
      <c r="M128" s="461">
        <v>27116986</v>
      </c>
      <c r="N128" s="461">
        <v>3722735</v>
      </c>
      <c r="O128" s="461">
        <v>30839721</v>
      </c>
      <c r="P128" s="461">
        <v>834334443</v>
      </c>
      <c r="Q128" s="461">
        <v>75551</v>
      </c>
      <c r="R128" s="461">
        <v>834409994</v>
      </c>
      <c r="S128" s="461"/>
      <c r="T128" s="461">
        <v>795988775</v>
      </c>
      <c r="U128" s="461">
        <v>796064326</v>
      </c>
      <c r="V128" s="461">
        <v>803570273</v>
      </c>
      <c r="W128" s="461">
        <v>803494722</v>
      </c>
      <c r="X128" s="461">
        <v>826828496</v>
      </c>
      <c r="Y128" s="461">
        <v>826904047</v>
      </c>
      <c r="Z128" s="468">
        <v>1889811</v>
      </c>
      <c r="AA128" s="467">
        <v>22961</v>
      </c>
      <c r="AB128" s="461">
        <v>1912772</v>
      </c>
      <c r="AC128" s="467">
        <v>43271471</v>
      </c>
      <c r="AD128" s="461">
        <v>0</v>
      </c>
      <c r="AE128" s="461">
        <v>879594237</v>
      </c>
      <c r="AF128" s="461"/>
      <c r="AG128" s="461">
        <v>0</v>
      </c>
      <c r="AH128" s="451">
        <v>3232000</v>
      </c>
      <c r="AI128" s="451">
        <v>1439000</v>
      </c>
      <c r="AJ128" s="461">
        <v>0</v>
      </c>
      <c r="AK128" s="461"/>
      <c r="AL128" s="472">
        <v>333425141</v>
      </c>
      <c r="AM128" s="472">
        <v>-30692270</v>
      </c>
      <c r="AN128" s="461">
        <v>302732871</v>
      </c>
      <c r="AO128" s="472">
        <v>282329036</v>
      </c>
      <c r="AP128" s="472">
        <v>33963436</v>
      </c>
      <c r="AQ128" s="461">
        <v>316292472</v>
      </c>
      <c r="AR128" s="472">
        <v>183272429.6640324</v>
      </c>
      <c r="AS128" s="472">
        <v>4234781</v>
      </c>
      <c r="AT128" s="461">
        <v>187507211</v>
      </c>
      <c r="AU128" s="462">
        <v>1633168</v>
      </c>
      <c r="AV128" s="462">
        <v>27116986</v>
      </c>
      <c r="AW128" s="462">
        <v>3722735</v>
      </c>
      <c r="AX128" s="461">
        <v>30839721</v>
      </c>
      <c r="AY128" s="472">
        <v>839005443</v>
      </c>
      <c r="AZ128" s="462">
        <v>75551</v>
      </c>
      <c r="BA128" s="472">
        <v>839080994</v>
      </c>
      <c r="BB128" s="461">
        <v>0</v>
      </c>
      <c r="BC128" s="461">
        <v>800659775</v>
      </c>
      <c r="BD128" s="461">
        <v>800735326</v>
      </c>
      <c r="BE128" s="467">
        <v>884265237</v>
      </c>
      <c r="BF128" s="461"/>
      <c r="BG128" s="471">
        <v>879594237</v>
      </c>
      <c r="BH128" s="444">
        <v>0</v>
      </c>
      <c r="BI128" s="444"/>
      <c r="BJ128" s="444"/>
      <c r="BK128" s="444"/>
      <c r="BL128" s="444"/>
      <c r="BM128" s="444"/>
      <c r="BN128" s="460"/>
      <c r="BO128" s="444"/>
      <c r="BP128" s="444"/>
      <c r="BQ128" s="444"/>
      <c r="BR128" s="444"/>
      <c r="BS128" s="444"/>
      <c r="BT128" s="444"/>
      <c r="BU128" s="444"/>
      <c r="BV128" s="444"/>
      <c r="BW128" s="444"/>
      <c r="BX128" s="444"/>
      <c r="BY128" s="444"/>
      <c r="BZ128" s="444"/>
      <c r="CA128" s="444"/>
      <c r="CB128" s="444"/>
      <c r="CC128" s="444"/>
      <c r="CD128" s="444"/>
      <c r="CE128" s="444"/>
      <c r="CF128" s="444"/>
      <c r="CG128" s="444"/>
      <c r="CH128" s="444"/>
      <c r="CI128" s="444"/>
      <c r="CJ128" s="444"/>
      <c r="CK128" s="444"/>
      <c r="CL128" s="444"/>
      <c r="CM128" s="444"/>
      <c r="CN128" s="444"/>
      <c r="CO128" s="444"/>
      <c r="CP128" s="444"/>
      <c r="CQ128" s="444"/>
      <c r="CR128" s="444"/>
      <c r="CS128" s="444"/>
      <c r="CT128" s="444"/>
      <c r="CU128" s="473"/>
    </row>
    <row r="129" spans="1:99">
      <c r="A129" s="444">
        <f t="shared" si="9"/>
        <v>2007</v>
      </c>
      <c r="B129" s="444">
        <v>5</v>
      </c>
      <c r="C129" s="461">
        <v>332315374</v>
      </c>
      <c r="D129" s="461">
        <v>68711633</v>
      </c>
      <c r="E129" s="461">
        <v>401027007</v>
      </c>
      <c r="F129" s="461">
        <v>292296427</v>
      </c>
      <c r="G129" s="461">
        <v>66840962</v>
      </c>
      <c r="H129" s="461">
        <v>359137389</v>
      </c>
      <c r="I129" s="461">
        <v>183866851</v>
      </c>
      <c r="J129" s="461">
        <v>5713920</v>
      </c>
      <c r="K129" s="461">
        <v>189580771</v>
      </c>
      <c r="L129" s="461">
        <v>1634747</v>
      </c>
      <c r="M129" s="461">
        <v>30733926</v>
      </c>
      <c r="N129" s="461">
        <v>4239303</v>
      </c>
      <c r="O129" s="461">
        <v>34973229</v>
      </c>
      <c r="P129" s="461">
        <v>986353143</v>
      </c>
      <c r="Q129" s="461">
        <v>74937</v>
      </c>
      <c r="R129" s="461">
        <v>986428080</v>
      </c>
      <c r="S129" s="461"/>
      <c r="T129" s="461">
        <v>810113399</v>
      </c>
      <c r="U129" s="461">
        <v>810188336</v>
      </c>
      <c r="V129" s="461">
        <v>951454851</v>
      </c>
      <c r="W129" s="461">
        <v>951379914</v>
      </c>
      <c r="X129" s="461">
        <v>845086628</v>
      </c>
      <c r="Y129" s="461">
        <v>845161565</v>
      </c>
      <c r="Z129" s="468">
        <v>1902934</v>
      </c>
      <c r="AA129" s="467">
        <v>441480</v>
      </c>
      <c r="AB129" s="461">
        <v>2344414</v>
      </c>
      <c r="AC129" s="467">
        <v>60827282</v>
      </c>
      <c r="AD129" s="461">
        <v>0</v>
      </c>
      <c r="AE129" s="461">
        <v>1049599776</v>
      </c>
      <c r="AF129" s="461"/>
      <c r="AG129" s="461">
        <v>0</v>
      </c>
      <c r="AH129" s="451">
        <v>4899000</v>
      </c>
      <c r="AI129" s="451">
        <v>2393000</v>
      </c>
      <c r="AJ129" s="461">
        <v>0</v>
      </c>
      <c r="AK129" s="461"/>
      <c r="AL129" s="472">
        <v>337214374</v>
      </c>
      <c r="AM129" s="472">
        <v>68711633</v>
      </c>
      <c r="AN129" s="461">
        <v>405926007</v>
      </c>
      <c r="AO129" s="472">
        <v>294689427</v>
      </c>
      <c r="AP129" s="472">
        <v>66840962</v>
      </c>
      <c r="AQ129" s="461">
        <v>361530389</v>
      </c>
      <c r="AR129" s="472">
        <v>183866850.77093142</v>
      </c>
      <c r="AS129" s="472">
        <v>5713920</v>
      </c>
      <c r="AT129" s="461">
        <v>189580771</v>
      </c>
      <c r="AU129" s="462">
        <v>1634747</v>
      </c>
      <c r="AV129" s="462">
        <v>30733926</v>
      </c>
      <c r="AW129" s="462">
        <v>4239303</v>
      </c>
      <c r="AX129" s="461">
        <v>34973229</v>
      </c>
      <c r="AY129" s="472">
        <v>993645143</v>
      </c>
      <c r="AZ129" s="462">
        <v>74937</v>
      </c>
      <c r="BA129" s="472">
        <v>993720080</v>
      </c>
      <c r="BB129" s="461">
        <v>0</v>
      </c>
      <c r="BC129" s="461">
        <v>817405399</v>
      </c>
      <c r="BD129" s="461">
        <v>817480336</v>
      </c>
      <c r="BE129" s="467">
        <v>1056891776</v>
      </c>
      <c r="BF129" s="461"/>
      <c r="BG129" s="471">
        <v>1049599776</v>
      </c>
      <c r="BH129" s="444">
        <v>0</v>
      </c>
      <c r="BI129" s="444"/>
      <c r="BJ129" s="444"/>
      <c r="BK129" s="444"/>
      <c r="BL129" s="444"/>
      <c r="BM129" s="444"/>
      <c r="BN129" s="460"/>
      <c r="BO129" s="444"/>
      <c r="BP129" s="444"/>
      <c r="BQ129" s="444"/>
      <c r="BR129" s="444"/>
      <c r="BS129" s="444"/>
      <c r="BT129" s="444"/>
      <c r="BU129" s="444"/>
      <c r="BV129" s="444"/>
      <c r="BW129" s="444"/>
      <c r="BX129" s="444"/>
      <c r="BY129" s="444"/>
      <c r="BZ129" s="444"/>
      <c r="CA129" s="444"/>
      <c r="CB129" s="444"/>
      <c r="CC129" s="444"/>
      <c r="CD129" s="444"/>
      <c r="CE129" s="444"/>
      <c r="CF129" s="444"/>
      <c r="CG129" s="444"/>
      <c r="CH129" s="444"/>
      <c r="CI129" s="444"/>
      <c r="CJ129" s="444"/>
      <c r="CK129" s="444"/>
      <c r="CL129" s="444"/>
      <c r="CM129" s="444"/>
      <c r="CN129" s="444"/>
      <c r="CO129" s="444"/>
      <c r="CP129" s="444"/>
      <c r="CQ129" s="444"/>
      <c r="CR129" s="444"/>
      <c r="CS129" s="444"/>
      <c r="CT129" s="444"/>
      <c r="CU129" s="473"/>
    </row>
    <row r="130" spans="1:99">
      <c r="A130" s="444">
        <f t="shared" si="9"/>
        <v>2007</v>
      </c>
      <c r="B130" s="444">
        <v>6</v>
      </c>
      <c r="C130" s="461">
        <v>496194144</v>
      </c>
      <c r="D130" s="461">
        <v>87022634</v>
      </c>
      <c r="E130" s="461">
        <v>583216778</v>
      </c>
      <c r="F130" s="461">
        <v>355918455</v>
      </c>
      <c r="G130" s="461">
        <v>1010135</v>
      </c>
      <c r="H130" s="461">
        <v>356928590</v>
      </c>
      <c r="I130" s="461">
        <v>175169573</v>
      </c>
      <c r="J130" s="461">
        <v>-1164948</v>
      </c>
      <c r="K130" s="461">
        <v>174004625</v>
      </c>
      <c r="L130" s="461">
        <v>1636746</v>
      </c>
      <c r="M130" s="461">
        <v>32682722</v>
      </c>
      <c r="N130" s="461">
        <v>4659972</v>
      </c>
      <c r="O130" s="461">
        <v>37342694</v>
      </c>
      <c r="P130" s="461">
        <v>1153129433</v>
      </c>
      <c r="Q130" s="461">
        <v>86519</v>
      </c>
      <c r="R130" s="461">
        <v>1153215952</v>
      </c>
      <c r="S130" s="461"/>
      <c r="T130" s="461">
        <v>1028918918</v>
      </c>
      <c r="U130" s="461">
        <v>1029005437</v>
      </c>
      <c r="V130" s="461">
        <v>1115873258</v>
      </c>
      <c r="W130" s="461">
        <v>1115786739</v>
      </c>
      <c r="X130" s="461">
        <v>1066261612</v>
      </c>
      <c r="Y130" s="461">
        <v>1066348131</v>
      </c>
      <c r="Z130" s="468">
        <v>1866764</v>
      </c>
      <c r="AA130" s="467">
        <v>-478534</v>
      </c>
      <c r="AB130" s="461">
        <v>1388230</v>
      </c>
      <c r="AC130" s="467">
        <v>84182019</v>
      </c>
      <c r="AD130" s="461">
        <v>0</v>
      </c>
      <c r="AE130" s="461">
        <v>1238786201</v>
      </c>
      <c r="AF130" s="461"/>
      <c r="AG130" s="461">
        <v>0</v>
      </c>
      <c r="AH130" s="451">
        <v>8248000</v>
      </c>
      <c r="AI130" s="451">
        <v>3222000</v>
      </c>
      <c r="AJ130" s="461">
        <v>0</v>
      </c>
      <c r="AK130" s="461"/>
      <c r="AL130" s="472">
        <v>504442144</v>
      </c>
      <c r="AM130" s="472">
        <v>87022634</v>
      </c>
      <c r="AN130" s="461">
        <v>591464778</v>
      </c>
      <c r="AO130" s="472">
        <v>359140455</v>
      </c>
      <c r="AP130" s="472">
        <v>1010135</v>
      </c>
      <c r="AQ130" s="461">
        <v>360150590</v>
      </c>
      <c r="AR130" s="472">
        <v>175169572.62999693</v>
      </c>
      <c r="AS130" s="472">
        <v>-1164948</v>
      </c>
      <c r="AT130" s="461">
        <v>174004625</v>
      </c>
      <c r="AU130" s="462">
        <v>1636746</v>
      </c>
      <c r="AV130" s="462">
        <v>32682722</v>
      </c>
      <c r="AW130" s="462">
        <v>4659972</v>
      </c>
      <c r="AX130" s="461">
        <v>37342694</v>
      </c>
      <c r="AY130" s="472">
        <v>1164599433</v>
      </c>
      <c r="AZ130" s="462">
        <v>86519</v>
      </c>
      <c r="BA130" s="472">
        <v>1164685952</v>
      </c>
      <c r="BB130" s="461">
        <v>0</v>
      </c>
      <c r="BC130" s="461">
        <v>1040388918</v>
      </c>
      <c r="BD130" s="461">
        <v>1040475437</v>
      </c>
      <c r="BE130" s="467">
        <v>1250256201</v>
      </c>
      <c r="BF130" s="461"/>
      <c r="BG130" s="471">
        <v>1238786201</v>
      </c>
      <c r="BH130" s="444">
        <v>0</v>
      </c>
      <c r="BI130" s="444"/>
      <c r="BJ130" s="444"/>
      <c r="BK130" s="444"/>
      <c r="BL130" s="444"/>
      <c r="BM130" s="444"/>
      <c r="BN130" s="460"/>
      <c r="BO130" s="444"/>
      <c r="BP130" s="444"/>
      <c r="BQ130" s="444"/>
      <c r="BR130" s="444"/>
      <c r="BS130" s="444"/>
      <c r="BT130" s="444"/>
      <c r="BU130" s="444"/>
      <c r="BV130" s="444"/>
      <c r="BW130" s="444"/>
      <c r="BX130" s="444"/>
      <c r="BY130" s="444"/>
      <c r="BZ130" s="444"/>
      <c r="CA130" s="444"/>
      <c r="CB130" s="444"/>
      <c r="CC130" s="444"/>
      <c r="CD130" s="444"/>
      <c r="CE130" s="444"/>
      <c r="CF130" s="444"/>
      <c r="CG130" s="444"/>
      <c r="CH130" s="444"/>
      <c r="CI130" s="444"/>
      <c r="CJ130" s="444"/>
      <c r="CK130" s="444"/>
      <c r="CL130" s="444"/>
      <c r="CM130" s="444"/>
      <c r="CN130" s="444"/>
      <c r="CO130" s="444"/>
      <c r="CP130" s="444"/>
      <c r="CQ130" s="444"/>
      <c r="CR130" s="444"/>
      <c r="CS130" s="444"/>
      <c r="CT130" s="444"/>
      <c r="CU130" s="473"/>
    </row>
    <row r="131" spans="1:99">
      <c r="A131" s="444">
        <f t="shared" si="9"/>
        <v>2007</v>
      </c>
      <c r="B131" s="444">
        <v>7</v>
      </c>
      <c r="C131" s="461">
        <v>565077829</v>
      </c>
      <c r="D131" s="461">
        <v>35915758</v>
      </c>
      <c r="E131" s="461">
        <v>600993587</v>
      </c>
      <c r="F131" s="461">
        <v>369152747</v>
      </c>
      <c r="G131" s="461">
        <v>-3700768</v>
      </c>
      <c r="H131" s="461">
        <v>365451979</v>
      </c>
      <c r="I131" s="461">
        <v>188904202</v>
      </c>
      <c r="J131" s="461">
        <v>-2211435</v>
      </c>
      <c r="K131" s="461">
        <v>186692767</v>
      </c>
      <c r="L131" s="461">
        <v>1638403</v>
      </c>
      <c r="M131" s="461">
        <v>36297906</v>
      </c>
      <c r="N131" s="461">
        <v>5099026</v>
      </c>
      <c r="O131" s="461">
        <v>41396932</v>
      </c>
      <c r="P131" s="461">
        <v>1196173668</v>
      </c>
      <c r="Q131" s="461">
        <v>87009</v>
      </c>
      <c r="R131" s="461">
        <v>1196260677</v>
      </c>
      <c r="S131" s="461"/>
      <c r="T131" s="461">
        <v>1124773181</v>
      </c>
      <c r="U131" s="461">
        <v>1124860190</v>
      </c>
      <c r="V131" s="461">
        <v>1154863745</v>
      </c>
      <c r="W131" s="461">
        <v>1154776736</v>
      </c>
      <c r="X131" s="461">
        <v>1166170113</v>
      </c>
      <c r="Y131" s="461">
        <v>1166257122</v>
      </c>
      <c r="Z131" s="468">
        <v>1885987</v>
      </c>
      <c r="AA131" s="467">
        <v>-91714</v>
      </c>
      <c r="AB131" s="461">
        <v>1794273</v>
      </c>
      <c r="AC131" s="467">
        <v>91862982</v>
      </c>
      <c r="AD131" s="461">
        <v>0</v>
      </c>
      <c r="AE131" s="461">
        <v>1289917932</v>
      </c>
      <c r="AF131" s="461"/>
      <c r="AG131" s="461">
        <v>0</v>
      </c>
      <c r="AH131" s="451">
        <v>10341000</v>
      </c>
      <c r="AI131" s="451">
        <v>3729000</v>
      </c>
      <c r="AJ131" s="461">
        <v>0</v>
      </c>
      <c r="AK131" s="461"/>
      <c r="AL131" s="472">
        <v>575418829</v>
      </c>
      <c r="AM131" s="472">
        <v>35915758</v>
      </c>
      <c r="AN131" s="461">
        <v>611334587</v>
      </c>
      <c r="AO131" s="472">
        <v>372881747</v>
      </c>
      <c r="AP131" s="472">
        <v>-3700768</v>
      </c>
      <c r="AQ131" s="461">
        <v>369180979</v>
      </c>
      <c r="AR131" s="472">
        <v>188904202.18807176</v>
      </c>
      <c r="AS131" s="472">
        <v>-2211435</v>
      </c>
      <c r="AT131" s="461">
        <v>186692767</v>
      </c>
      <c r="AU131" s="462">
        <v>1638403</v>
      </c>
      <c r="AV131" s="462">
        <v>36297906</v>
      </c>
      <c r="AW131" s="462">
        <v>5099026</v>
      </c>
      <c r="AX131" s="461">
        <v>41396932</v>
      </c>
      <c r="AY131" s="472">
        <v>1210243668</v>
      </c>
      <c r="AZ131" s="462">
        <v>87009</v>
      </c>
      <c r="BA131" s="472">
        <v>1210330677</v>
      </c>
      <c r="BB131" s="461">
        <v>0</v>
      </c>
      <c r="BC131" s="461">
        <v>1138843181</v>
      </c>
      <c r="BD131" s="461">
        <v>1138930190</v>
      </c>
      <c r="BE131" s="467">
        <v>1303987932</v>
      </c>
      <c r="BF131" s="461"/>
      <c r="BG131" s="471">
        <v>1289917932</v>
      </c>
      <c r="BH131" s="444">
        <v>0</v>
      </c>
      <c r="BI131" s="444"/>
      <c r="BJ131" s="444"/>
      <c r="BK131" s="444"/>
      <c r="BL131" s="444"/>
      <c r="BM131" s="444"/>
      <c r="BN131" s="461"/>
      <c r="BO131" s="444"/>
      <c r="BP131" s="444"/>
      <c r="BQ131" s="444"/>
      <c r="BR131" s="444"/>
      <c r="BS131" s="444"/>
      <c r="BT131" s="444"/>
      <c r="BU131" s="444"/>
      <c r="BV131" s="444"/>
      <c r="BW131" s="444"/>
      <c r="BX131" s="444"/>
      <c r="BY131" s="444"/>
      <c r="BZ131" s="444"/>
      <c r="CA131" s="444"/>
      <c r="CB131" s="444"/>
      <c r="CC131" s="444"/>
      <c r="CD131" s="444"/>
      <c r="CE131" s="444"/>
      <c r="CF131" s="444"/>
      <c r="CG131" s="444"/>
      <c r="CH131" s="444"/>
      <c r="CI131" s="444"/>
      <c r="CJ131" s="444"/>
      <c r="CK131" s="444"/>
      <c r="CL131" s="444"/>
      <c r="CM131" s="444"/>
      <c r="CN131" s="444"/>
      <c r="CO131" s="444"/>
      <c r="CP131" s="444"/>
      <c r="CQ131" s="444"/>
      <c r="CR131" s="444"/>
      <c r="CS131" s="444"/>
      <c r="CT131" s="444"/>
      <c r="CU131" s="473"/>
    </row>
    <row r="132" spans="1:99">
      <c r="A132" s="444">
        <f t="shared" si="9"/>
        <v>2007</v>
      </c>
      <c r="B132" s="444">
        <v>8</v>
      </c>
      <c r="C132" s="461">
        <v>592697901</v>
      </c>
      <c r="D132" s="461">
        <v>17666496</v>
      </c>
      <c r="E132" s="461">
        <v>610364397</v>
      </c>
      <c r="F132" s="461">
        <v>371066568</v>
      </c>
      <c r="G132" s="461">
        <v>-2406345</v>
      </c>
      <c r="H132" s="461">
        <v>368660223</v>
      </c>
      <c r="I132" s="461">
        <v>184593790</v>
      </c>
      <c r="J132" s="461">
        <v>-733315</v>
      </c>
      <c r="K132" s="461">
        <v>183860475</v>
      </c>
      <c r="L132" s="461">
        <v>1639818</v>
      </c>
      <c r="M132" s="461">
        <v>35293295</v>
      </c>
      <c r="N132" s="461">
        <v>5141572</v>
      </c>
      <c r="O132" s="461">
        <v>40434867</v>
      </c>
      <c r="P132" s="461">
        <v>1204959780</v>
      </c>
      <c r="Q132" s="461">
        <v>90066</v>
      </c>
      <c r="R132" s="461">
        <v>1205049846</v>
      </c>
      <c r="S132" s="461"/>
      <c r="T132" s="461">
        <v>1149998077</v>
      </c>
      <c r="U132" s="461">
        <v>1150088143</v>
      </c>
      <c r="V132" s="461">
        <v>1164614979</v>
      </c>
      <c r="W132" s="461">
        <v>1164524913</v>
      </c>
      <c r="X132" s="461">
        <v>1190432944</v>
      </c>
      <c r="Y132" s="461">
        <v>1190523010</v>
      </c>
      <c r="Z132" s="468">
        <v>1845967</v>
      </c>
      <c r="AA132" s="467">
        <v>-60745</v>
      </c>
      <c r="AB132" s="461">
        <v>1785222</v>
      </c>
      <c r="AC132" s="467">
        <v>93399313</v>
      </c>
      <c r="AD132" s="461">
        <v>0</v>
      </c>
      <c r="AE132" s="461">
        <v>1300234381</v>
      </c>
      <c r="AF132" s="461"/>
      <c r="AG132" s="461">
        <v>0</v>
      </c>
      <c r="AH132" s="451">
        <v>9571000</v>
      </c>
      <c r="AI132" s="451">
        <v>3567000</v>
      </c>
      <c r="AJ132" s="461">
        <v>0</v>
      </c>
      <c r="AK132" s="461"/>
      <c r="AL132" s="472">
        <v>602268901</v>
      </c>
      <c r="AM132" s="472">
        <v>17666496</v>
      </c>
      <c r="AN132" s="461">
        <v>619935397</v>
      </c>
      <c r="AO132" s="472">
        <v>374633568</v>
      </c>
      <c r="AP132" s="472">
        <v>-2406345</v>
      </c>
      <c r="AQ132" s="461">
        <v>372227223</v>
      </c>
      <c r="AR132" s="472">
        <v>184593789.62111151</v>
      </c>
      <c r="AS132" s="472">
        <v>-733315</v>
      </c>
      <c r="AT132" s="461">
        <v>183860475</v>
      </c>
      <c r="AU132" s="462">
        <v>1639818</v>
      </c>
      <c r="AV132" s="462">
        <v>35293295</v>
      </c>
      <c r="AW132" s="462">
        <v>5141572</v>
      </c>
      <c r="AX132" s="461">
        <v>40434867</v>
      </c>
      <c r="AY132" s="472">
        <v>1218097780</v>
      </c>
      <c r="AZ132" s="462">
        <v>90066</v>
      </c>
      <c r="BA132" s="472">
        <v>1218187846</v>
      </c>
      <c r="BB132" s="461">
        <v>0</v>
      </c>
      <c r="BC132" s="461">
        <v>1163136077</v>
      </c>
      <c r="BD132" s="461">
        <v>1163226143</v>
      </c>
      <c r="BE132" s="467">
        <v>1313372381</v>
      </c>
      <c r="BF132" s="461"/>
      <c r="BG132" s="471">
        <v>1300234381</v>
      </c>
      <c r="BH132" s="444">
        <v>0</v>
      </c>
      <c r="BI132" s="444"/>
      <c r="BJ132" s="444"/>
      <c r="BK132" s="444"/>
      <c r="BL132" s="444"/>
      <c r="BM132" s="444"/>
      <c r="BN132" s="461"/>
      <c r="BO132" s="444"/>
      <c r="BP132" s="444"/>
      <c r="BQ132" s="444"/>
      <c r="BR132" s="444"/>
      <c r="BS132" s="444"/>
      <c r="BT132" s="444"/>
      <c r="BU132" s="444"/>
      <c r="BV132" s="444"/>
      <c r="BW132" s="444"/>
      <c r="BX132" s="444"/>
      <c r="BY132" s="444"/>
      <c r="BZ132" s="444"/>
      <c r="CA132" s="444"/>
      <c r="CB132" s="444"/>
      <c r="CC132" s="444"/>
      <c r="CD132" s="444"/>
      <c r="CE132" s="444"/>
      <c r="CF132" s="444"/>
      <c r="CG132" s="444"/>
      <c r="CH132" s="444"/>
      <c r="CI132" s="444"/>
      <c r="CJ132" s="444"/>
      <c r="CK132" s="444"/>
      <c r="CL132" s="444"/>
      <c r="CM132" s="444"/>
      <c r="CN132" s="444"/>
      <c r="CO132" s="444"/>
      <c r="CP132" s="444"/>
      <c r="CQ132" s="444"/>
      <c r="CR132" s="444"/>
      <c r="CS132" s="444"/>
      <c r="CT132" s="444"/>
      <c r="CU132" s="473"/>
    </row>
    <row r="133" spans="1:99">
      <c r="A133" s="444">
        <f t="shared" si="9"/>
        <v>2007</v>
      </c>
      <c r="B133" s="444">
        <v>9</v>
      </c>
      <c r="C133" s="461">
        <v>564049828</v>
      </c>
      <c r="D133" s="461">
        <v>-82536686</v>
      </c>
      <c r="E133" s="461">
        <v>481513142</v>
      </c>
      <c r="F133" s="461">
        <v>381246230</v>
      </c>
      <c r="G133" s="461">
        <v>-25966128</v>
      </c>
      <c r="H133" s="461">
        <v>355280102</v>
      </c>
      <c r="I133" s="461">
        <v>181090614</v>
      </c>
      <c r="J133" s="461">
        <v>-3763836</v>
      </c>
      <c r="K133" s="461">
        <v>177326778</v>
      </c>
      <c r="L133" s="461">
        <v>1641826</v>
      </c>
      <c r="M133" s="461">
        <v>31506319</v>
      </c>
      <c r="N133" s="461">
        <v>4594285</v>
      </c>
      <c r="O133" s="461">
        <v>36100604</v>
      </c>
      <c r="P133" s="461">
        <v>1051862452</v>
      </c>
      <c r="Q133" s="461">
        <v>87874</v>
      </c>
      <c r="R133" s="461">
        <v>1051950326</v>
      </c>
      <c r="S133" s="461"/>
      <c r="T133" s="461">
        <v>1128028498</v>
      </c>
      <c r="U133" s="461">
        <v>1128116372</v>
      </c>
      <c r="V133" s="461">
        <v>1015849722</v>
      </c>
      <c r="W133" s="461">
        <v>1015761848</v>
      </c>
      <c r="X133" s="461">
        <v>1164129102</v>
      </c>
      <c r="Y133" s="461">
        <v>1164216976</v>
      </c>
      <c r="Z133" s="468">
        <v>1837502</v>
      </c>
      <c r="AA133" s="467">
        <v>-215169</v>
      </c>
      <c r="AB133" s="461">
        <v>1622333</v>
      </c>
      <c r="AC133" s="467">
        <v>69817834</v>
      </c>
      <c r="AD133" s="461">
        <v>0</v>
      </c>
      <c r="AE133" s="461">
        <v>1123390493</v>
      </c>
      <c r="AF133" s="461"/>
      <c r="AG133" s="461">
        <v>0</v>
      </c>
      <c r="AH133" s="451">
        <v>6546000</v>
      </c>
      <c r="AI133" s="451">
        <v>2794000</v>
      </c>
      <c r="AJ133" s="461">
        <v>0</v>
      </c>
      <c r="AK133" s="461"/>
      <c r="AL133" s="472">
        <v>570595828</v>
      </c>
      <c r="AM133" s="472">
        <v>-82536686</v>
      </c>
      <c r="AN133" s="461">
        <v>488059142</v>
      </c>
      <c r="AO133" s="472">
        <v>384040230</v>
      </c>
      <c r="AP133" s="472">
        <v>-25966128</v>
      </c>
      <c r="AQ133" s="461">
        <v>358074102</v>
      </c>
      <c r="AR133" s="472">
        <v>181090614.28191292</v>
      </c>
      <c r="AS133" s="472">
        <v>-3763836</v>
      </c>
      <c r="AT133" s="461">
        <v>177326778</v>
      </c>
      <c r="AU133" s="462">
        <v>1641826</v>
      </c>
      <c r="AV133" s="462">
        <v>31506319</v>
      </c>
      <c r="AW133" s="462">
        <v>4594285</v>
      </c>
      <c r="AX133" s="461">
        <v>36100604</v>
      </c>
      <c r="AY133" s="472">
        <v>1061202452</v>
      </c>
      <c r="AZ133" s="462">
        <v>87874</v>
      </c>
      <c r="BA133" s="472">
        <v>1061290326</v>
      </c>
      <c r="BB133" s="461">
        <v>0</v>
      </c>
      <c r="BC133" s="461">
        <v>1137368498</v>
      </c>
      <c r="BD133" s="461">
        <v>1137456372</v>
      </c>
      <c r="BE133" s="467">
        <v>1132730493</v>
      </c>
      <c r="BF133" s="461"/>
      <c r="BG133" s="471">
        <v>1123390493</v>
      </c>
      <c r="BH133" s="444">
        <v>0</v>
      </c>
      <c r="BI133" s="444"/>
      <c r="BJ133" s="444"/>
      <c r="BK133" s="444"/>
      <c r="BL133" s="444"/>
      <c r="BM133" s="444"/>
      <c r="BN133" s="461"/>
      <c r="BO133" s="444"/>
      <c r="BP133" s="444"/>
      <c r="BQ133" s="444"/>
      <c r="BR133" s="444"/>
      <c r="BS133" s="444"/>
      <c r="BT133" s="444"/>
      <c r="BU133" s="444"/>
      <c r="BV133" s="444"/>
      <c r="BW133" s="444"/>
      <c r="BX133" s="444"/>
      <c r="BY133" s="444"/>
      <c r="BZ133" s="444"/>
      <c r="CA133" s="444"/>
      <c r="CB133" s="444"/>
      <c r="CC133" s="444"/>
      <c r="CD133" s="444"/>
      <c r="CE133" s="444"/>
      <c r="CF133" s="444"/>
      <c r="CG133" s="444"/>
      <c r="CH133" s="444"/>
      <c r="CI133" s="444"/>
      <c r="CJ133" s="444"/>
      <c r="CK133" s="444"/>
      <c r="CL133" s="444"/>
      <c r="CM133" s="444"/>
      <c r="CN133" s="444"/>
      <c r="CO133" s="444"/>
      <c r="CP133" s="444"/>
      <c r="CQ133" s="444"/>
      <c r="CR133" s="444"/>
      <c r="CS133" s="444"/>
      <c r="CT133" s="444"/>
      <c r="CU133" s="473"/>
    </row>
    <row r="134" spans="1:99">
      <c r="A134" s="444">
        <f t="shared" si="9"/>
        <v>2007</v>
      </c>
      <c r="B134" s="444">
        <v>10</v>
      </c>
      <c r="C134" s="461">
        <v>413528833</v>
      </c>
      <c r="D134" s="461">
        <v>-75974757</v>
      </c>
      <c r="E134" s="461">
        <v>337554076</v>
      </c>
      <c r="F134" s="461">
        <v>320137839</v>
      </c>
      <c r="G134" s="461">
        <v>-18209015</v>
      </c>
      <c r="H134" s="461">
        <v>301928824</v>
      </c>
      <c r="I134" s="461">
        <v>177332001</v>
      </c>
      <c r="J134" s="461">
        <v>60104</v>
      </c>
      <c r="K134" s="461">
        <v>177392105</v>
      </c>
      <c r="L134" s="461">
        <v>1642727</v>
      </c>
      <c r="M134" s="461">
        <v>28622854</v>
      </c>
      <c r="N134" s="461">
        <v>3991480</v>
      </c>
      <c r="O134" s="461">
        <v>32614334</v>
      </c>
      <c r="P134" s="461">
        <v>851132066</v>
      </c>
      <c r="Q134" s="461">
        <v>81981</v>
      </c>
      <c r="R134" s="461">
        <v>851214047</v>
      </c>
      <c r="S134" s="461"/>
      <c r="T134" s="461">
        <v>912641400</v>
      </c>
      <c r="U134" s="461">
        <v>912723381</v>
      </c>
      <c r="V134" s="461">
        <v>818599713</v>
      </c>
      <c r="W134" s="461">
        <v>818517732</v>
      </c>
      <c r="X134" s="461">
        <v>945255734</v>
      </c>
      <c r="Y134" s="461">
        <v>945337715</v>
      </c>
      <c r="Z134" s="468">
        <v>1717474</v>
      </c>
      <c r="AA134" s="467">
        <v>88408</v>
      </c>
      <c r="AB134" s="461">
        <v>1805882</v>
      </c>
      <c r="AC134" s="467">
        <v>44181619</v>
      </c>
      <c r="AD134" s="461">
        <v>0</v>
      </c>
      <c r="AE134" s="461">
        <v>897201548</v>
      </c>
      <c r="AF134" s="461"/>
      <c r="AG134" s="461">
        <v>0</v>
      </c>
      <c r="AH134" s="451">
        <v>4205000</v>
      </c>
      <c r="AI134" s="451">
        <v>1583000</v>
      </c>
      <c r="AJ134" s="461">
        <v>0</v>
      </c>
      <c r="AK134" s="461"/>
      <c r="AL134" s="472">
        <v>417733833</v>
      </c>
      <c r="AM134" s="472">
        <v>-75974757</v>
      </c>
      <c r="AN134" s="461">
        <v>341759076</v>
      </c>
      <c r="AO134" s="472">
        <v>321720839</v>
      </c>
      <c r="AP134" s="472">
        <v>-18209015</v>
      </c>
      <c r="AQ134" s="461">
        <v>303511824</v>
      </c>
      <c r="AR134" s="472">
        <v>177332001.34710464</v>
      </c>
      <c r="AS134" s="472">
        <v>60104</v>
      </c>
      <c r="AT134" s="461">
        <v>177392105</v>
      </c>
      <c r="AU134" s="462">
        <v>1642727</v>
      </c>
      <c r="AV134" s="462">
        <v>28622854</v>
      </c>
      <c r="AW134" s="462">
        <v>3991480</v>
      </c>
      <c r="AX134" s="461">
        <v>32614334</v>
      </c>
      <c r="AY134" s="472">
        <v>856920066</v>
      </c>
      <c r="AZ134" s="462">
        <v>81981</v>
      </c>
      <c r="BA134" s="472">
        <v>857002047</v>
      </c>
      <c r="BB134" s="461">
        <v>0</v>
      </c>
      <c r="BC134" s="461">
        <v>918429400</v>
      </c>
      <c r="BD134" s="461">
        <v>918511381</v>
      </c>
      <c r="BE134" s="467">
        <v>902989548</v>
      </c>
      <c r="BF134" s="461"/>
      <c r="BG134" s="471">
        <v>897201548</v>
      </c>
      <c r="BH134" s="444">
        <v>0</v>
      </c>
      <c r="BI134" s="444"/>
      <c r="BJ134" s="444"/>
      <c r="BK134" s="444"/>
      <c r="BL134" s="444"/>
      <c r="BM134" s="444"/>
      <c r="BN134" s="461"/>
      <c r="BO134" s="444"/>
      <c r="BP134" s="444"/>
      <c r="BQ134" s="444"/>
      <c r="BR134" s="444"/>
      <c r="BS134" s="444"/>
      <c r="BT134" s="444"/>
      <c r="BU134" s="444"/>
      <c r="BV134" s="444"/>
      <c r="BW134" s="444"/>
      <c r="BX134" s="444"/>
      <c r="BY134" s="444"/>
      <c r="BZ134" s="444"/>
      <c r="CA134" s="444"/>
      <c r="CB134" s="444"/>
      <c r="CC134" s="444"/>
      <c r="CD134" s="444"/>
      <c r="CE134" s="444"/>
      <c r="CF134" s="444"/>
      <c r="CG134" s="444"/>
      <c r="CH134" s="444"/>
      <c r="CI134" s="444"/>
      <c r="CJ134" s="444"/>
      <c r="CK134" s="444"/>
      <c r="CL134" s="444"/>
      <c r="CM134" s="444"/>
      <c r="CN134" s="444"/>
      <c r="CO134" s="444"/>
      <c r="CP134" s="444"/>
      <c r="CQ134" s="444"/>
      <c r="CR134" s="444"/>
      <c r="CS134" s="444"/>
      <c r="CT134" s="444"/>
      <c r="CU134" s="473"/>
    </row>
    <row r="135" spans="1:99">
      <c r="A135" s="444">
        <f t="shared" si="9"/>
        <v>2007</v>
      </c>
      <c r="B135" s="444">
        <v>11</v>
      </c>
      <c r="C135" s="461">
        <v>336022613</v>
      </c>
      <c r="D135" s="461">
        <v>-7831784</v>
      </c>
      <c r="E135" s="461">
        <v>328190829</v>
      </c>
      <c r="F135" s="461">
        <v>272801869</v>
      </c>
      <c r="G135" s="461">
        <v>2715088</v>
      </c>
      <c r="H135" s="461">
        <v>275516957</v>
      </c>
      <c r="I135" s="461">
        <v>162771976</v>
      </c>
      <c r="J135" s="461">
        <v>3617148</v>
      </c>
      <c r="K135" s="461">
        <v>166389124</v>
      </c>
      <c r="L135" s="461">
        <v>1644357</v>
      </c>
      <c r="M135" s="461">
        <v>26764747</v>
      </c>
      <c r="N135" s="461">
        <v>3712685</v>
      </c>
      <c r="O135" s="461">
        <v>30477432</v>
      </c>
      <c r="P135" s="461">
        <v>802218699</v>
      </c>
      <c r="Q135" s="461">
        <v>69954</v>
      </c>
      <c r="R135" s="461">
        <v>802288653</v>
      </c>
      <c r="S135" s="461"/>
      <c r="T135" s="461">
        <v>773240815</v>
      </c>
      <c r="U135" s="461">
        <v>773310769</v>
      </c>
      <c r="V135" s="461">
        <v>771811221</v>
      </c>
      <c r="W135" s="461">
        <v>771741267</v>
      </c>
      <c r="X135" s="461">
        <v>803718247</v>
      </c>
      <c r="Y135" s="461">
        <v>803788201</v>
      </c>
      <c r="Z135" s="468">
        <v>1731409</v>
      </c>
      <c r="AA135" s="467">
        <v>342368</v>
      </c>
      <c r="AB135" s="461">
        <v>2073777</v>
      </c>
      <c r="AC135" s="467">
        <v>40034648</v>
      </c>
      <c r="AD135" s="461">
        <v>0</v>
      </c>
      <c r="AE135" s="461">
        <v>844397078</v>
      </c>
      <c r="AF135" s="461"/>
      <c r="AG135" s="461">
        <v>0</v>
      </c>
      <c r="AH135" s="451">
        <v>7516000</v>
      </c>
      <c r="AI135" s="451">
        <v>1957000</v>
      </c>
      <c r="AJ135" s="461">
        <v>0</v>
      </c>
      <c r="AK135" s="461"/>
      <c r="AL135" s="472">
        <v>343538613</v>
      </c>
      <c r="AM135" s="472">
        <v>-7831784</v>
      </c>
      <c r="AN135" s="461">
        <v>335706829</v>
      </c>
      <c r="AO135" s="472">
        <v>274758869</v>
      </c>
      <c r="AP135" s="472">
        <v>2715088</v>
      </c>
      <c r="AQ135" s="461">
        <v>277473957</v>
      </c>
      <c r="AR135" s="472">
        <v>162771976.46085587</v>
      </c>
      <c r="AS135" s="472">
        <v>3617148</v>
      </c>
      <c r="AT135" s="461">
        <v>166389124</v>
      </c>
      <c r="AU135" s="462">
        <v>1644357</v>
      </c>
      <c r="AV135" s="462">
        <v>26764747</v>
      </c>
      <c r="AW135" s="462">
        <v>3712685</v>
      </c>
      <c r="AX135" s="461">
        <v>30477432</v>
      </c>
      <c r="AY135" s="472">
        <v>811691699</v>
      </c>
      <c r="AZ135" s="462">
        <v>69954</v>
      </c>
      <c r="BA135" s="472">
        <v>811761653</v>
      </c>
      <c r="BB135" s="461">
        <v>0</v>
      </c>
      <c r="BC135" s="461">
        <v>782713815</v>
      </c>
      <c r="BD135" s="461">
        <v>782783769</v>
      </c>
      <c r="BE135" s="467">
        <v>853870078</v>
      </c>
      <c r="BF135" s="461"/>
      <c r="BG135" s="471">
        <v>844397078</v>
      </c>
      <c r="BH135" s="444">
        <v>0</v>
      </c>
      <c r="BI135" s="444"/>
      <c r="BJ135" s="444"/>
      <c r="BK135" s="444"/>
      <c r="BL135" s="444"/>
      <c r="BM135" s="444"/>
      <c r="BN135" s="461"/>
      <c r="BO135" s="444"/>
      <c r="BP135" s="444"/>
      <c r="BQ135" s="444"/>
      <c r="BR135" s="444"/>
      <c r="BS135" s="444"/>
      <c r="BT135" s="444"/>
      <c r="BU135" s="444"/>
      <c r="BV135" s="444"/>
      <c r="BW135" s="444"/>
      <c r="BX135" s="444"/>
      <c r="BY135" s="444"/>
      <c r="BZ135" s="444"/>
      <c r="CA135" s="444"/>
      <c r="CB135" s="444"/>
      <c r="CC135" s="444"/>
      <c r="CD135" s="444"/>
      <c r="CE135" s="444"/>
      <c r="CF135" s="444"/>
      <c r="CG135" s="444"/>
      <c r="CH135" s="444"/>
      <c r="CI135" s="444"/>
      <c r="CJ135" s="444"/>
      <c r="CK135" s="444"/>
      <c r="CL135" s="444"/>
      <c r="CM135" s="444"/>
      <c r="CN135" s="444"/>
      <c r="CO135" s="444"/>
      <c r="CP135" s="444"/>
      <c r="CQ135" s="444"/>
      <c r="CR135" s="444"/>
      <c r="CS135" s="444"/>
      <c r="CT135" s="444"/>
      <c r="CU135" s="473"/>
    </row>
    <row r="136" spans="1:99">
      <c r="A136" s="444">
        <f t="shared" si="9"/>
        <v>2007</v>
      </c>
      <c r="B136" s="444">
        <v>12</v>
      </c>
      <c r="C136" s="461">
        <v>420523872</v>
      </c>
      <c r="D136" s="461">
        <v>70646941</v>
      </c>
      <c r="E136" s="461">
        <v>491170813</v>
      </c>
      <c r="F136" s="461">
        <v>351096357</v>
      </c>
      <c r="G136" s="461">
        <v>-6012495</v>
      </c>
      <c r="H136" s="461">
        <v>345083862</v>
      </c>
      <c r="I136" s="461">
        <v>163589337</v>
      </c>
      <c r="J136" s="461">
        <v>-1367016</v>
      </c>
      <c r="K136" s="461">
        <v>162222321</v>
      </c>
      <c r="L136" s="461">
        <v>1645952</v>
      </c>
      <c r="M136" s="461">
        <v>28121463</v>
      </c>
      <c r="N136" s="461">
        <v>4082777</v>
      </c>
      <c r="O136" s="461">
        <v>32204240</v>
      </c>
      <c r="P136" s="461">
        <v>1032327188</v>
      </c>
      <c r="Q136" s="461">
        <v>76819</v>
      </c>
      <c r="R136" s="461">
        <v>1032404007</v>
      </c>
      <c r="S136" s="461"/>
      <c r="T136" s="461">
        <v>936855518</v>
      </c>
      <c r="U136" s="461">
        <v>936932337</v>
      </c>
      <c r="V136" s="461">
        <v>1000199767</v>
      </c>
      <c r="W136" s="461">
        <v>1000122948</v>
      </c>
      <c r="X136" s="461">
        <v>969059758</v>
      </c>
      <c r="Y136" s="461">
        <v>969136577</v>
      </c>
      <c r="Z136" s="468">
        <v>1901261</v>
      </c>
      <c r="AA136" s="467">
        <v>89875</v>
      </c>
      <c r="AB136" s="461">
        <v>1991136</v>
      </c>
      <c r="AC136" s="467">
        <v>62534541</v>
      </c>
      <c r="AD136" s="461">
        <v>0</v>
      </c>
      <c r="AE136" s="461">
        <v>1096929684</v>
      </c>
      <c r="AF136" s="461"/>
      <c r="AG136" s="461">
        <v>0</v>
      </c>
      <c r="AH136" s="451">
        <v>13460000</v>
      </c>
      <c r="AI136" s="451">
        <v>3182000</v>
      </c>
      <c r="AJ136" s="461">
        <v>0</v>
      </c>
      <c r="AK136" s="461"/>
      <c r="AL136" s="472">
        <v>433983872</v>
      </c>
      <c r="AM136" s="472">
        <v>70646941</v>
      </c>
      <c r="AN136" s="461">
        <v>504630813</v>
      </c>
      <c r="AO136" s="472">
        <v>354278357</v>
      </c>
      <c r="AP136" s="472">
        <v>-6012495</v>
      </c>
      <c r="AQ136" s="461">
        <v>348265862</v>
      </c>
      <c r="AR136" s="472">
        <v>163589336.84436035</v>
      </c>
      <c r="AS136" s="472">
        <v>-1367016</v>
      </c>
      <c r="AT136" s="461">
        <v>162222321</v>
      </c>
      <c r="AU136" s="462">
        <v>1645952</v>
      </c>
      <c r="AV136" s="462">
        <v>28121463</v>
      </c>
      <c r="AW136" s="462">
        <v>4082777</v>
      </c>
      <c r="AX136" s="461">
        <v>32204240</v>
      </c>
      <c r="AY136" s="472">
        <v>1048969188</v>
      </c>
      <c r="AZ136" s="462">
        <v>76819</v>
      </c>
      <c r="BA136" s="472">
        <v>1049046007</v>
      </c>
      <c r="BB136" s="461">
        <v>0</v>
      </c>
      <c r="BC136" s="461">
        <v>953497518</v>
      </c>
      <c r="BD136" s="461">
        <v>953574337</v>
      </c>
      <c r="BE136" s="467">
        <v>1113571684</v>
      </c>
      <c r="BF136" s="461"/>
      <c r="BG136" s="471">
        <v>1096929684</v>
      </c>
      <c r="BH136" s="444">
        <v>0</v>
      </c>
      <c r="BI136" s="444"/>
      <c r="BJ136" s="444"/>
      <c r="BK136" s="444"/>
      <c r="BL136" s="444"/>
      <c r="BM136" s="444"/>
      <c r="BN136" s="461"/>
      <c r="BO136" s="444"/>
      <c r="BP136" s="444"/>
      <c r="BQ136" s="444"/>
      <c r="BR136" s="444"/>
      <c r="BS136" s="444"/>
      <c r="BT136" s="444"/>
      <c r="BU136" s="444"/>
      <c r="BV136" s="444"/>
      <c r="BW136" s="444"/>
      <c r="BX136" s="444"/>
      <c r="BY136" s="444"/>
      <c r="BZ136" s="444"/>
      <c r="CA136" s="444"/>
      <c r="CB136" s="444"/>
      <c r="CC136" s="444"/>
      <c r="CD136" s="444"/>
      <c r="CE136" s="444"/>
      <c r="CF136" s="444"/>
      <c r="CG136" s="444"/>
      <c r="CH136" s="444"/>
      <c r="CI136" s="444"/>
      <c r="CJ136" s="444"/>
      <c r="CK136" s="444"/>
      <c r="CL136" s="444"/>
      <c r="CM136" s="444"/>
      <c r="CN136" s="444"/>
      <c r="CO136" s="444"/>
      <c r="CP136" s="444"/>
      <c r="CQ136" s="444"/>
      <c r="CR136" s="444"/>
      <c r="CS136" s="444"/>
      <c r="CT136" s="444"/>
      <c r="CU136" s="473"/>
    </row>
    <row r="137" spans="1:99">
      <c r="A137" s="444"/>
      <c r="B137" s="450" t="s">
        <v>112</v>
      </c>
      <c r="C137" s="461">
        <v>5349553796</v>
      </c>
      <c r="D137" s="461">
        <v>32154259</v>
      </c>
      <c r="E137" s="461">
        <v>5381708055</v>
      </c>
      <c r="F137" s="461">
        <v>3784546867</v>
      </c>
      <c r="G137" s="461">
        <v>20050220</v>
      </c>
      <c r="H137" s="461">
        <v>3804597087</v>
      </c>
      <c r="I137" s="461">
        <v>2091865946</v>
      </c>
      <c r="J137" s="461">
        <v>2434220</v>
      </c>
      <c r="K137" s="461">
        <v>2094300166</v>
      </c>
      <c r="L137" s="461">
        <v>19648509</v>
      </c>
      <c r="M137" s="461">
        <v>361329316</v>
      </c>
      <c r="N137" s="461">
        <v>50620233</v>
      </c>
      <c r="O137" s="461">
        <v>411949549</v>
      </c>
      <c r="P137" s="461">
        <v>11712203366</v>
      </c>
      <c r="Q137" s="461">
        <v>957308</v>
      </c>
      <c r="R137" s="461">
        <v>11713160674</v>
      </c>
      <c r="S137" s="461"/>
      <c r="T137" s="461">
        <v>11245615118</v>
      </c>
      <c r="U137" s="461">
        <v>11246572426</v>
      </c>
      <c r="V137" s="461">
        <v>11301211125</v>
      </c>
      <c r="W137" s="461">
        <v>11300253817</v>
      </c>
      <c r="X137" s="461">
        <v>11657564667</v>
      </c>
      <c r="Y137" s="461">
        <v>11658521975</v>
      </c>
      <c r="Z137" s="461">
        <v>22415554</v>
      </c>
      <c r="AA137" s="461">
        <v>163606</v>
      </c>
      <c r="AB137" s="461">
        <v>22579160</v>
      </c>
      <c r="AC137" s="461">
        <v>732219264</v>
      </c>
      <c r="AD137" s="461">
        <v>0</v>
      </c>
      <c r="AE137" s="461">
        <v>12467959098</v>
      </c>
      <c r="AF137" s="461"/>
      <c r="AG137" s="461">
        <v>0</v>
      </c>
      <c r="AH137" s="461">
        <v>102674000</v>
      </c>
      <c r="AI137" s="461">
        <v>33197000</v>
      </c>
      <c r="AJ137" s="461">
        <v>0</v>
      </c>
      <c r="AK137" s="461"/>
      <c r="AL137" s="461">
        <v>5452227796</v>
      </c>
      <c r="AM137" s="461">
        <v>32154259</v>
      </c>
      <c r="AN137" s="461">
        <v>5484382055</v>
      </c>
      <c r="AO137" s="461">
        <v>3817743867</v>
      </c>
      <c r="AP137" s="461">
        <v>20050220</v>
      </c>
      <c r="AQ137" s="461">
        <v>3837794087</v>
      </c>
      <c r="AR137" s="461">
        <v>2091865946</v>
      </c>
      <c r="AS137" s="461">
        <v>2434220</v>
      </c>
      <c r="AT137" s="461">
        <v>2094300166</v>
      </c>
      <c r="AU137" s="461">
        <v>19648509</v>
      </c>
      <c r="AV137" s="461">
        <v>361329316</v>
      </c>
      <c r="AW137" s="461">
        <v>50620233</v>
      </c>
      <c r="AX137" s="461">
        <v>411949549</v>
      </c>
      <c r="AY137" s="461">
        <v>11848074366</v>
      </c>
      <c r="AZ137" s="461">
        <v>957308</v>
      </c>
      <c r="BA137" s="461">
        <v>11849031674</v>
      </c>
      <c r="BB137" s="461">
        <v>0</v>
      </c>
      <c r="BC137" s="461">
        <v>11381486118</v>
      </c>
      <c r="BD137" s="461">
        <v>11382443426</v>
      </c>
      <c r="BE137" s="461">
        <v>12603830098</v>
      </c>
      <c r="BF137" s="460"/>
      <c r="BG137" s="461">
        <v>12467959098</v>
      </c>
      <c r="BH137" s="444">
        <v>0</v>
      </c>
      <c r="BI137" s="444"/>
      <c r="BJ137" s="444"/>
      <c r="BK137" s="444"/>
      <c r="BL137" s="444"/>
      <c r="BM137" s="444"/>
      <c r="BN137" s="461"/>
      <c r="BO137" s="444"/>
      <c r="BP137" s="444"/>
      <c r="BQ137" s="444"/>
      <c r="BR137" s="444"/>
      <c r="BS137" s="444"/>
      <c r="BT137" s="444"/>
      <c r="BU137" s="444"/>
      <c r="BV137" s="444"/>
      <c r="BW137" s="444"/>
      <c r="BX137" s="444"/>
      <c r="BY137" s="444"/>
      <c r="BZ137" s="444"/>
      <c r="CA137" s="444"/>
      <c r="CB137" s="444"/>
      <c r="CC137" s="444"/>
      <c r="CD137" s="444"/>
      <c r="CE137" s="444"/>
      <c r="CF137" s="444"/>
      <c r="CG137" s="444"/>
      <c r="CH137" s="444"/>
      <c r="CI137" s="444"/>
      <c r="CJ137" s="444"/>
      <c r="CK137" s="444"/>
      <c r="CL137" s="444"/>
      <c r="CM137" s="444"/>
      <c r="CN137" s="444"/>
      <c r="CO137" s="444"/>
      <c r="CP137" s="444"/>
      <c r="CQ137" s="444"/>
      <c r="CR137" s="444"/>
      <c r="CS137" s="444"/>
      <c r="CT137" s="473"/>
      <c r="CU137" s="473"/>
    </row>
    <row r="138" spans="1:99">
      <c r="A138" s="444">
        <f t="shared" ref="A138:A149" si="10">A125+1</f>
        <v>2008</v>
      </c>
      <c r="B138" s="444">
        <v>1</v>
      </c>
      <c r="C138" s="461">
        <v>508276755</v>
      </c>
      <c r="D138" s="461">
        <v>17891879</v>
      </c>
      <c r="E138" s="461">
        <v>526168634</v>
      </c>
      <c r="F138" s="461">
        <v>280013415</v>
      </c>
      <c r="G138" s="461">
        <v>-32521044</v>
      </c>
      <c r="H138" s="461">
        <v>247492371</v>
      </c>
      <c r="I138" s="461">
        <v>168702181</v>
      </c>
      <c r="J138" s="461">
        <v>-3963678</v>
      </c>
      <c r="K138" s="461">
        <v>164738503</v>
      </c>
      <c r="L138" s="461">
        <v>1638650</v>
      </c>
      <c r="M138" s="461">
        <v>31035789</v>
      </c>
      <c r="N138" s="461">
        <v>4132007</v>
      </c>
      <c r="O138" s="461">
        <v>35167796</v>
      </c>
      <c r="P138" s="461">
        <v>975205954</v>
      </c>
      <c r="Q138" s="461">
        <v>79211</v>
      </c>
      <c r="R138" s="461">
        <v>975285165</v>
      </c>
      <c r="S138" s="461"/>
      <c r="T138" s="461">
        <v>958631001</v>
      </c>
      <c r="U138" s="461">
        <v>958710212</v>
      </c>
      <c r="V138" s="461">
        <v>940117369</v>
      </c>
      <c r="W138" s="461">
        <v>940038158</v>
      </c>
      <c r="X138" s="461">
        <v>993798797</v>
      </c>
      <c r="Y138" s="461">
        <v>993878008</v>
      </c>
      <c r="Z138" s="468">
        <v>1950894</v>
      </c>
      <c r="AA138" s="467">
        <v>-204762</v>
      </c>
      <c r="AB138" s="461">
        <v>1746132</v>
      </c>
      <c r="AC138" s="467">
        <v>59896969</v>
      </c>
      <c r="AD138" s="461">
        <v>0</v>
      </c>
      <c r="AE138" s="461">
        <v>1036928266</v>
      </c>
      <c r="AF138" s="461"/>
      <c r="AG138" s="461">
        <v>0</v>
      </c>
      <c r="AH138" s="451">
        <v>16882000</v>
      </c>
      <c r="AI138" s="451">
        <v>4937000</v>
      </c>
      <c r="AJ138" s="461">
        <v>0</v>
      </c>
      <c r="AK138" s="461"/>
      <c r="AL138" s="472">
        <v>525158755</v>
      </c>
      <c r="AM138" s="472">
        <v>17891879</v>
      </c>
      <c r="AN138" s="461">
        <v>543050634</v>
      </c>
      <c r="AO138" s="472">
        <v>284950415</v>
      </c>
      <c r="AP138" s="472">
        <v>-32521044</v>
      </c>
      <c r="AQ138" s="461">
        <v>252429371</v>
      </c>
      <c r="AR138" s="472">
        <v>168702181.06032228</v>
      </c>
      <c r="AS138" s="472">
        <v>-3963678</v>
      </c>
      <c r="AT138" s="461">
        <v>164738503</v>
      </c>
      <c r="AU138" s="462">
        <v>1638650</v>
      </c>
      <c r="AV138" s="462">
        <v>31035789</v>
      </c>
      <c r="AW138" s="462">
        <v>4132007</v>
      </c>
      <c r="AX138" s="461">
        <v>35167796</v>
      </c>
      <c r="AY138" s="472">
        <v>997024954</v>
      </c>
      <c r="AZ138" s="462">
        <v>79211</v>
      </c>
      <c r="BA138" s="472">
        <v>997104165</v>
      </c>
      <c r="BB138" s="461">
        <v>0</v>
      </c>
      <c r="BC138" s="461">
        <v>980450001</v>
      </c>
      <c r="BD138" s="461">
        <v>980529212</v>
      </c>
      <c r="BE138" s="467">
        <v>1058747266</v>
      </c>
      <c r="BF138" s="461"/>
      <c r="BG138" s="471">
        <v>1036928266</v>
      </c>
      <c r="BH138" s="444">
        <v>0</v>
      </c>
      <c r="BI138" s="444"/>
      <c r="BJ138" s="444"/>
      <c r="BK138" s="444"/>
      <c r="BL138" s="444"/>
      <c r="BM138" s="444"/>
      <c r="BN138" s="460"/>
      <c r="BO138" s="444"/>
      <c r="BP138" s="444"/>
      <c r="BQ138" s="444"/>
      <c r="BR138" s="444"/>
      <c r="BS138" s="444"/>
      <c r="BT138" s="444"/>
      <c r="BU138" s="444"/>
      <c r="BV138" s="444"/>
      <c r="BW138" s="444"/>
      <c r="BX138" s="444"/>
      <c r="BY138" s="444"/>
      <c r="BZ138" s="444"/>
      <c r="CA138" s="444"/>
      <c r="CB138" s="444"/>
      <c r="CC138" s="444"/>
      <c r="CD138" s="444"/>
      <c r="CE138" s="444"/>
      <c r="CF138" s="444"/>
      <c r="CG138" s="444"/>
      <c r="CH138" s="444"/>
      <c r="CI138" s="444"/>
      <c r="CJ138" s="444"/>
      <c r="CK138" s="444"/>
      <c r="CL138" s="444"/>
      <c r="CM138" s="444"/>
      <c r="CN138" s="444"/>
      <c r="CO138" s="444"/>
      <c r="CP138" s="444"/>
      <c r="CQ138" s="444"/>
      <c r="CR138" s="444"/>
      <c r="CS138" s="444"/>
      <c r="CT138" s="444"/>
      <c r="CU138" s="473"/>
    </row>
    <row r="139" spans="1:99">
      <c r="A139" s="444">
        <f t="shared" si="10"/>
        <v>2008</v>
      </c>
      <c r="B139" s="444">
        <v>2</v>
      </c>
      <c r="C139" s="461">
        <v>430336541</v>
      </c>
      <c r="D139" s="461">
        <v>-62372758</v>
      </c>
      <c r="E139" s="461">
        <v>367963783</v>
      </c>
      <c r="F139" s="461">
        <v>263678248</v>
      </c>
      <c r="G139" s="461">
        <v>-12596624</v>
      </c>
      <c r="H139" s="461">
        <v>251081624</v>
      </c>
      <c r="I139" s="461">
        <v>154053736</v>
      </c>
      <c r="J139" s="461">
        <v>-133311</v>
      </c>
      <c r="K139" s="461">
        <v>153920425</v>
      </c>
      <c r="L139" s="461">
        <v>1639896</v>
      </c>
      <c r="M139" s="461">
        <v>26774480</v>
      </c>
      <c r="N139" s="461">
        <v>3646935</v>
      </c>
      <c r="O139" s="461">
        <v>30421415</v>
      </c>
      <c r="P139" s="461">
        <v>805027143</v>
      </c>
      <c r="Q139" s="461">
        <v>73441</v>
      </c>
      <c r="R139" s="461">
        <v>805100584</v>
      </c>
      <c r="S139" s="461"/>
      <c r="T139" s="461">
        <v>849708421</v>
      </c>
      <c r="U139" s="461">
        <v>849781862</v>
      </c>
      <c r="V139" s="461">
        <v>774679169</v>
      </c>
      <c r="W139" s="461">
        <v>774605728</v>
      </c>
      <c r="X139" s="461">
        <v>880129836</v>
      </c>
      <c r="Y139" s="461">
        <v>880203277</v>
      </c>
      <c r="Z139" s="468">
        <v>1909719</v>
      </c>
      <c r="AA139" s="467">
        <v>-8755</v>
      </c>
      <c r="AB139" s="461">
        <v>1900964</v>
      </c>
      <c r="AC139" s="467">
        <v>39995610</v>
      </c>
      <c r="AD139" s="461">
        <v>0</v>
      </c>
      <c r="AE139" s="461">
        <v>846997158</v>
      </c>
      <c r="AF139" s="461"/>
      <c r="AG139" s="461">
        <v>0</v>
      </c>
      <c r="AH139" s="451">
        <v>12972000</v>
      </c>
      <c r="AI139" s="451">
        <v>3111000</v>
      </c>
      <c r="AJ139" s="461">
        <v>0</v>
      </c>
      <c r="AK139" s="461"/>
      <c r="AL139" s="472">
        <v>443308541</v>
      </c>
      <c r="AM139" s="472">
        <v>-62372758</v>
      </c>
      <c r="AN139" s="461">
        <v>380935783</v>
      </c>
      <c r="AO139" s="472">
        <v>266789248</v>
      </c>
      <c r="AP139" s="472">
        <v>-12596624</v>
      </c>
      <c r="AQ139" s="461">
        <v>254192624</v>
      </c>
      <c r="AR139" s="472">
        <v>154053736.17852771</v>
      </c>
      <c r="AS139" s="472">
        <v>-133311</v>
      </c>
      <c r="AT139" s="461">
        <v>153920425</v>
      </c>
      <c r="AU139" s="462">
        <v>1639896</v>
      </c>
      <c r="AV139" s="462">
        <v>26774480</v>
      </c>
      <c r="AW139" s="462">
        <v>3646935</v>
      </c>
      <c r="AX139" s="461">
        <v>30421415</v>
      </c>
      <c r="AY139" s="472">
        <v>821110143</v>
      </c>
      <c r="AZ139" s="462">
        <v>73441</v>
      </c>
      <c r="BA139" s="472">
        <v>821183584</v>
      </c>
      <c r="BB139" s="461">
        <v>0</v>
      </c>
      <c r="BC139" s="461">
        <v>865791421</v>
      </c>
      <c r="BD139" s="461">
        <v>865864862</v>
      </c>
      <c r="BE139" s="467">
        <v>863080158</v>
      </c>
      <c r="BF139" s="461"/>
      <c r="BG139" s="471">
        <v>846997158</v>
      </c>
      <c r="BH139" s="444">
        <v>0</v>
      </c>
      <c r="BI139" s="444"/>
      <c r="BJ139" s="444"/>
      <c r="BK139" s="444"/>
      <c r="BL139" s="444"/>
      <c r="BM139" s="444"/>
      <c r="BN139" s="460"/>
      <c r="BO139" s="444"/>
      <c r="BP139" s="444"/>
      <c r="BQ139" s="444"/>
      <c r="BR139" s="444"/>
      <c r="BS139" s="444"/>
      <c r="BT139" s="444"/>
      <c r="BU139" s="444"/>
      <c r="BV139" s="444"/>
      <c r="BW139" s="444"/>
      <c r="BX139" s="444"/>
      <c r="BY139" s="444"/>
      <c r="BZ139" s="444"/>
      <c r="CA139" s="444"/>
      <c r="CB139" s="444"/>
      <c r="CC139" s="444"/>
      <c r="CD139" s="444"/>
      <c r="CE139" s="444"/>
      <c r="CF139" s="444"/>
      <c r="CG139" s="444"/>
      <c r="CH139" s="444"/>
      <c r="CI139" s="444"/>
      <c r="CJ139" s="444"/>
      <c r="CK139" s="444"/>
      <c r="CL139" s="444"/>
      <c r="CM139" s="444"/>
      <c r="CN139" s="444"/>
      <c r="CO139" s="444"/>
      <c r="CP139" s="444"/>
      <c r="CQ139" s="444"/>
      <c r="CR139" s="444"/>
      <c r="CS139" s="444"/>
      <c r="CT139" s="444"/>
      <c r="CU139" s="473"/>
    </row>
    <row r="140" spans="1:99">
      <c r="A140" s="444">
        <f t="shared" si="10"/>
        <v>2008</v>
      </c>
      <c r="B140" s="444">
        <v>3</v>
      </c>
      <c r="C140" s="461">
        <v>389123083</v>
      </c>
      <c r="D140" s="461">
        <v>-7389732</v>
      </c>
      <c r="E140" s="461">
        <v>381733351</v>
      </c>
      <c r="F140" s="461">
        <v>262024858</v>
      </c>
      <c r="G140" s="461">
        <v>16566775</v>
      </c>
      <c r="H140" s="461">
        <v>278591633</v>
      </c>
      <c r="I140" s="461">
        <v>162934936</v>
      </c>
      <c r="J140" s="461">
        <v>2235774</v>
      </c>
      <c r="K140" s="461">
        <v>165170710</v>
      </c>
      <c r="L140" s="461">
        <v>1641840</v>
      </c>
      <c r="M140" s="461">
        <v>27542099</v>
      </c>
      <c r="N140" s="461">
        <v>3911586</v>
      </c>
      <c r="O140" s="461">
        <v>31453685</v>
      </c>
      <c r="P140" s="461">
        <v>858591219</v>
      </c>
      <c r="Q140" s="461">
        <v>75559</v>
      </c>
      <c r="R140" s="461">
        <v>858666778</v>
      </c>
      <c r="S140" s="461"/>
      <c r="T140" s="461">
        <v>815724717</v>
      </c>
      <c r="U140" s="461">
        <v>815800276</v>
      </c>
      <c r="V140" s="461">
        <v>827213093</v>
      </c>
      <c r="W140" s="461">
        <v>827137534</v>
      </c>
      <c r="X140" s="461">
        <v>847178402</v>
      </c>
      <c r="Y140" s="461">
        <v>847253961</v>
      </c>
      <c r="Z140" s="468">
        <v>1975832</v>
      </c>
      <c r="AA140" s="467">
        <v>258483</v>
      </c>
      <c r="AB140" s="461">
        <v>2234315</v>
      </c>
      <c r="AC140" s="467">
        <v>44497953</v>
      </c>
      <c r="AD140" s="461">
        <v>0</v>
      </c>
      <c r="AE140" s="461">
        <v>905399046</v>
      </c>
      <c r="AF140" s="461"/>
      <c r="AG140" s="461">
        <v>0</v>
      </c>
      <c r="AH140" s="451">
        <v>7641000</v>
      </c>
      <c r="AI140" s="451">
        <v>1832000</v>
      </c>
      <c r="AJ140" s="461">
        <v>0</v>
      </c>
      <c r="AK140" s="461"/>
      <c r="AL140" s="472">
        <v>396764083</v>
      </c>
      <c r="AM140" s="472">
        <v>-7389732</v>
      </c>
      <c r="AN140" s="461">
        <v>389374351</v>
      </c>
      <c r="AO140" s="472">
        <v>263856858</v>
      </c>
      <c r="AP140" s="472">
        <v>16566775</v>
      </c>
      <c r="AQ140" s="461">
        <v>280423633</v>
      </c>
      <c r="AR140" s="472">
        <v>162934936.46565706</v>
      </c>
      <c r="AS140" s="472">
        <v>2235774</v>
      </c>
      <c r="AT140" s="461">
        <v>165170710</v>
      </c>
      <c r="AU140" s="462">
        <v>1641840</v>
      </c>
      <c r="AV140" s="462">
        <v>27542099</v>
      </c>
      <c r="AW140" s="462">
        <v>3911586</v>
      </c>
      <c r="AX140" s="461">
        <v>31453685</v>
      </c>
      <c r="AY140" s="472">
        <v>868064219</v>
      </c>
      <c r="AZ140" s="462">
        <v>75559</v>
      </c>
      <c r="BA140" s="472">
        <v>868139778</v>
      </c>
      <c r="BB140" s="461">
        <v>0</v>
      </c>
      <c r="BC140" s="461">
        <v>825197717</v>
      </c>
      <c r="BD140" s="461">
        <v>825273276</v>
      </c>
      <c r="BE140" s="467">
        <v>914872046</v>
      </c>
      <c r="BF140" s="461"/>
      <c r="BG140" s="471">
        <v>905399046</v>
      </c>
      <c r="BH140" s="444">
        <v>0</v>
      </c>
      <c r="BI140" s="444"/>
      <c r="BJ140" s="444"/>
      <c r="BK140" s="444"/>
      <c r="BL140" s="444"/>
      <c r="BM140" s="444"/>
      <c r="BN140" s="460"/>
      <c r="BO140" s="444"/>
      <c r="BP140" s="444"/>
      <c r="BQ140" s="444"/>
      <c r="BR140" s="444"/>
      <c r="BS140" s="444"/>
      <c r="BT140" s="444"/>
      <c r="BU140" s="444"/>
      <c r="BV140" s="444"/>
      <c r="BW140" s="444"/>
      <c r="BX140" s="444"/>
      <c r="BY140" s="444"/>
      <c r="BZ140" s="444"/>
      <c r="CA140" s="444"/>
      <c r="CB140" s="444"/>
      <c r="CC140" s="444"/>
      <c r="CD140" s="444"/>
      <c r="CE140" s="444"/>
      <c r="CF140" s="444"/>
      <c r="CG140" s="444"/>
      <c r="CH140" s="444"/>
      <c r="CI140" s="444"/>
      <c r="CJ140" s="444"/>
      <c r="CK140" s="444"/>
      <c r="CL140" s="444"/>
      <c r="CM140" s="444"/>
      <c r="CN140" s="444"/>
      <c r="CO140" s="444"/>
      <c r="CP140" s="444"/>
      <c r="CQ140" s="444"/>
      <c r="CR140" s="444"/>
      <c r="CS140" s="444"/>
      <c r="CT140" s="444"/>
      <c r="CU140" s="473"/>
    </row>
    <row r="141" spans="1:99">
      <c r="A141" s="444">
        <f t="shared" si="10"/>
        <v>2008</v>
      </c>
      <c r="B141" s="444">
        <v>4</v>
      </c>
      <c r="C141" s="461">
        <v>337904552</v>
      </c>
      <c r="D141" s="461">
        <v>-33795838</v>
      </c>
      <c r="E141" s="461">
        <v>304108714</v>
      </c>
      <c r="F141" s="461">
        <v>286638509</v>
      </c>
      <c r="G141" s="461">
        <v>36827810</v>
      </c>
      <c r="H141" s="461">
        <v>323466319</v>
      </c>
      <c r="I141" s="461">
        <v>182058897</v>
      </c>
      <c r="J141" s="461">
        <v>4591192</v>
      </c>
      <c r="K141" s="461">
        <v>186650089</v>
      </c>
      <c r="L141" s="461">
        <v>1643073</v>
      </c>
      <c r="M141" s="461">
        <v>27491671</v>
      </c>
      <c r="N141" s="461">
        <v>3825529</v>
      </c>
      <c r="O141" s="461">
        <v>31317200</v>
      </c>
      <c r="P141" s="461">
        <v>847185395</v>
      </c>
      <c r="Q141" s="461">
        <v>76088</v>
      </c>
      <c r="R141" s="461">
        <v>847261483</v>
      </c>
      <c r="S141" s="461"/>
      <c r="T141" s="461">
        <v>808245031</v>
      </c>
      <c r="U141" s="461">
        <v>808321119</v>
      </c>
      <c r="V141" s="461">
        <v>815944283</v>
      </c>
      <c r="W141" s="461">
        <v>815868195</v>
      </c>
      <c r="X141" s="461">
        <v>839562231</v>
      </c>
      <c r="Y141" s="461">
        <v>839638319</v>
      </c>
      <c r="Z141" s="468">
        <v>1889811</v>
      </c>
      <c r="AA141" s="467">
        <v>23101</v>
      </c>
      <c r="AB141" s="461">
        <v>1912912</v>
      </c>
      <c r="AC141" s="467">
        <v>43944969</v>
      </c>
      <c r="AD141" s="461">
        <v>0</v>
      </c>
      <c r="AE141" s="461">
        <v>893119364</v>
      </c>
      <c r="AF141" s="461"/>
      <c r="AG141" s="461">
        <v>0</v>
      </c>
      <c r="AH141" s="451">
        <v>3423000</v>
      </c>
      <c r="AI141" s="451">
        <v>1486000</v>
      </c>
      <c r="AJ141" s="461">
        <v>0</v>
      </c>
      <c r="AK141" s="461"/>
      <c r="AL141" s="472">
        <v>341327552</v>
      </c>
      <c r="AM141" s="472">
        <v>-33795838</v>
      </c>
      <c r="AN141" s="461">
        <v>307531714</v>
      </c>
      <c r="AO141" s="472">
        <v>288124509</v>
      </c>
      <c r="AP141" s="472">
        <v>36827810</v>
      </c>
      <c r="AQ141" s="461">
        <v>324952319</v>
      </c>
      <c r="AR141" s="472">
        <v>182058897.13660696</v>
      </c>
      <c r="AS141" s="472">
        <v>4591192</v>
      </c>
      <c r="AT141" s="461">
        <v>186650089</v>
      </c>
      <c r="AU141" s="462">
        <v>1643073</v>
      </c>
      <c r="AV141" s="462">
        <v>27491671</v>
      </c>
      <c r="AW141" s="462">
        <v>3825529</v>
      </c>
      <c r="AX141" s="461">
        <v>31317200</v>
      </c>
      <c r="AY141" s="472">
        <v>852094395</v>
      </c>
      <c r="AZ141" s="462">
        <v>76088</v>
      </c>
      <c r="BA141" s="472">
        <v>852170483</v>
      </c>
      <c r="BB141" s="461">
        <v>0</v>
      </c>
      <c r="BC141" s="461">
        <v>813154031</v>
      </c>
      <c r="BD141" s="461">
        <v>813230119</v>
      </c>
      <c r="BE141" s="467">
        <v>898028364</v>
      </c>
      <c r="BF141" s="461"/>
      <c r="BG141" s="471">
        <v>893119364</v>
      </c>
      <c r="BH141" s="444">
        <v>0</v>
      </c>
      <c r="BI141" s="444"/>
      <c r="BJ141" s="444"/>
      <c r="BK141" s="444"/>
      <c r="BL141" s="444"/>
      <c r="BM141" s="444"/>
      <c r="BN141" s="460"/>
      <c r="BO141" s="444"/>
      <c r="BP141" s="444"/>
      <c r="BQ141" s="444"/>
      <c r="BR141" s="444"/>
      <c r="BS141" s="444"/>
      <c r="BT141" s="444"/>
      <c r="BU141" s="444"/>
      <c r="BV141" s="444"/>
      <c r="BW141" s="444"/>
      <c r="BX141" s="444"/>
      <c r="BY141" s="444"/>
      <c r="BZ141" s="444"/>
      <c r="CA141" s="444"/>
      <c r="CB141" s="444"/>
      <c r="CC141" s="444"/>
      <c r="CD141" s="444"/>
      <c r="CE141" s="444"/>
      <c r="CF141" s="444"/>
      <c r="CG141" s="444"/>
      <c r="CH141" s="444"/>
      <c r="CI141" s="444"/>
      <c r="CJ141" s="444"/>
      <c r="CK141" s="444"/>
      <c r="CL141" s="444"/>
      <c r="CM141" s="444"/>
      <c r="CN141" s="444"/>
      <c r="CO141" s="444"/>
      <c r="CP141" s="444"/>
      <c r="CQ141" s="444"/>
      <c r="CR141" s="444"/>
      <c r="CS141" s="444"/>
      <c r="CT141" s="444"/>
      <c r="CU141" s="473"/>
    </row>
    <row r="142" spans="1:99">
      <c r="A142" s="444">
        <f t="shared" si="10"/>
        <v>2008</v>
      </c>
      <c r="B142" s="444">
        <v>5</v>
      </c>
      <c r="C142" s="461">
        <v>339788614</v>
      </c>
      <c r="D142" s="461">
        <v>69364773</v>
      </c>
      <c r="E142" s="461">
        <v>409153387</v>
      </c>
      <c r="F142" s="461">
        <v>298163398</v>
      </c>
      <c r="G142" s="461">
        <v>68232301</v>
      </c>
      <c r="H142" s="461">
        <v>366395699</v>
      </c>
      <c r="I142" s="461">
        <v>181466769</v>
      </c>
      <c r="J142" s="461">
        <v>5677730</v>
      </c>
      <c r="K142" s="461">
        <v>187144499</v>
      </c>
      <c r="L142" s="461">
        <v>1644701</v>
      </c>
      <c r="M142" s="461">
        <v>31158587</v>
      </c>
      <c r="N142" s="461">
        <v>4356360</v>
      </c>
      <c r="O142" s="461">
        <v>35514947</v>
      </c>
      <c r="P142" s="461">
        <v>999853233</v>
      </c>
      <c r="Q142" s="461">
        <v>75470</v>
      </c>
      <c r="R142" s="461">
        <v>999928703</v>
      </c>
      <c r="S142" s="461"/>
      <c r="T142" s="461">
        <v>821063482</v>
      </c>
      <c r="U142" s="461">
        <v>821138952</v>
      </c>
      <c r="V142" s="461">
        <v>964413756</v>
      </c>
      <c r="W142" s="461">
        <v>964338286</v>
      </c>
      <c r="X142" s="461">
        <v>856578429</v>
      </c>
      <c r="Y142" s="461">
        <v>856653899</v>
      </c>
      <c r="Z142" s="468">
        <v>1902934</v>
      </c>
      <c r="AA142" s="467">
        <v>444953</v>
      </c>
      <c r="AB142" s="461">
        <v>2347887</v>
      </c>
      <c r="AC142" s="467">
        <v>61692738</v>
      </c>
      <c r="AD142" s="461">
        <v>0</v>
      </c>
      <c r="AE142" s="461">
        <v>1063969328</v>
      </c>
      <c r="AF142" s="461"/>
      <c r="AG142" s="461">
        <v>0</v>
      </c>
      <c r="AH142" s="451">
        <v>5418000</v>
      </c>
      <c r="AI142" s="451">
        <v>2542000</v>
      </c>
      <c r="AJ142" s="461">
        <v>0</v>
      </c>
      <c r="AK142" s="461"/>
      <c r="AL142" s="472">
        <v>345206614</v>
      </c>
      <c r="AM142" s="472">
        <v>69364773</v>
      </c>
      <c r="AN142" s="461">
        <v>414571387</v>
      </c>
      <c r="AO142" s="472">
        <v>300705398</v>
      </c>
      <c r="AP142" s="472">
        <v>68232301</v>
      </c>
      <c r="AQ142" s="461">
        <v>368937699</v>
      </c>
      <c r="AR142" s="472">
        <v>181466768.79736909</v>
      </c>
      <c r="AS142" s="472">
        <v>5677730</v>
      </c>
      <c r="AT142" s="461">
        <v>187144499</v>
      </c>
      <c r="AU142" s="462">
        <v>1644701</v>
      </c>
      <c r="AV142" s="462">
        <v>31158587</v>
      </c>
      <c r="AW142" s="462">
        <v>4356360</v>
      </c>
      <c r="AX142" s="461">
        <v>35514947</v>
      </c>
      <c r="AY142" s="472">
        <v>1007813233</v>
      </c>
      <c r="AZ142" s="462">
        <v>75470</v>
      </c>
      <c r="BA142" s="472">
        <v>1007888703</v>
      </c>
      <c r="BB142" s="461">
        <v>0</v>
      </c>
      <c r="BC142" s="461">
        <v>829023482</v>
      </c>
      <c r="BD142" s="461">
        <v>829098952</v>
      </c>
      <c r="BE142" s="467">
        <v>1071929328</v>
      </c>
      <c r="BF142" s="461"/>
      <c r="BG142" s="471">
        <v>1063969328</v>
      </c>
      <c r="BH142" s="444">
        <v>0</v>
      </c>
      <c r="BI142" s="444"/>
      <c r="BJ142" s="444"/>
      <c r="BK142" s="444"/>
      <c r="BL142" s="444"/>
      <c r="BM142" s="444"/>
      <c r="BN142" s="460"/>
      <c r="BO142" s="444"/>
      <c r="BP142" s="444"/>
      <c r="BQ142" s="444"/>
      <c r="BR142" s="444"/>
      <c r="BS142" s="444"/>
      <c r="BT142" s="444"/>
      <c r="BU142" s="444"/>
      <c r="BV142" s="444"/>
      <c r="BW142" s="444"/>
      <c r="BX142" s="444"/>
      <c r="BY142" s="444"/>
      <c r="BZ142" s="444"/>
      <c r="CA142" s="444"/>
      <c r="CB142" s="444"/>
      <c r="CC142" s="444"/>
      <c r="CD142" s="444"/>
      <c r="CE142" s="444"/>
      <c r="CF142" s="444"/>
      <c r="CG142" s="444"/>
      <c r="CH142" s="444"/>
      <c r="CI142" s="444"/>
      <c r="CJ142" s="444"/>
      <c r="CK142" s="444"/>
      <c r="CL142" s="444"/>
      <c r="CM142" s="444"/>
      <c r="CN142" s="444"/>
      <c r="CO142" s="444"/>
      <c r="CP142" s="444"/>
      <c r="CQ142" s="444"/>
      <c r="CR142" s="444"/>
      <c r="CS142" s="444"/>
      <c r="CT142" s="444"/>
      <c r="CU142" s="473"/>
    </row>
    <row r="143" spans="1:99">
      <c r="A143" s="444">
        <f t="shared" si="10"/>
        <v>2008</v>
      </c>
      <c r="B143" s="444">
        <v>6</v>
      </c>
      <c r="C143" s="461">
        <v>507726983</v>
      </c>
      <c r="D143" s="461">
        <v>90726494</v>
      </c>
      <c r="E143" s="461">
        <v>598453477</v>
      </c>
      <c r="F143" s="461">
        <v>363127775</v>
      </c>
      <c r="G143" s="461">
        <v>-882612</v>
      </c>
      <c r="H143" s="461">
        <v>362245163</v>
      </c>
      <c r="I143" s="461">
        <v>173329679</v>
      </c>
      <c r="J143" s="461">
        <v>-1479163</v>
      </c>
      <c r="K143" s="461">
        <v>171850516</v>
      </c>
      <c r="L143" s="461">
        <v>1646700</v>
      </c>
      <c r="M143" s="461">
        <v>33134311</v>
      </c>
      <c r="N143" s="461">
        <v>4788645</v>
      </c>
      <c r="O143" s="461">
        <v>37922956</v>
      </c>
      <c r="P143" s="461">
        <v>1172118812</v>
      </c>
      <c r="Q143" s="461">
        <v>87135</v>
      </c>
      <c r="R143" s="461">
        <v>1172205947</v>
      </c>
      <c r="S143" s="461"/>
      <c r="T143" s="461">
        <v>1045831137</v>
      </c>
      <c r="U143" s="461">
        <v>1045918272</v>
      </c>
      <c r="V143" s="461">
        <v>1134282991</v>
      </c>
      <c r="W143" s="461">
        <v>1134195856</v>
      </c>
      <c r="X143" s="461">
        <v>1083754093</v>
      </c>
      <c r="Y143" s="461">
        <v>1083841228</v>
      </c>
      <c r="Z143" s="468">
        <v>1866764</v>
      </c>
      <c r="AA143" s="467">
        <v>-527174</v>
      </c>
      <c r="AB143" s="461">
        <v>1339590</v>
      </c>
      <c r="AC143" s="467">
        <v>85588647</v>
      </c>
      <c r="AD143" s="461">
        <v>0</v>
      </c>
      <c r="AE143" s="461">
        <v>1259134184</v>
      </c>
      <c r="AF143" s="461"/>
      <c r="AG143" s="461">
        <v>0</v>
      </c>
      <c r="AH143" s="451">
        <v>8679000</v>
      </c>
      <c r="AI143" s="451">
        <v>3334000</v>
      </c>
      <c r="AJ143" s="461">
        <v>0</v>
      </c>
      <c r="AK143" s="461"/>
      <c r="AL143" s="472">
        <v>516405983</v>
      </c>
      <c r="AM143" s="472">
        <v>90726494</v>
      </c>
      <c r="AN143" s="461">
        <v>607132477</v>
      </c>
      <c r="AO143" s="472">
        <v>366461775</v>
      </c>
      <c r="AP143" s="472">
        <v>-882612</v>
      </c>
      <c r="AQ143" s="461">
        <v>365579163</v>
      </c>
      <c r="AR143" s="472">
        <v>173329679.11585629</v>
      </c>
      <c r="AS143" s="472">
        <v>-1479163</v>
      </c>
      <c r="AT143" s="461">
        <v>171850516</v>
      </c>
      <c r="AU143" s="462">
        <v>1646700</v>
      </c>
      <c r="AV143" s="462">
        <v>33134311</v>
      </c>
      <c r="AW143" s="462">
        <v>4788645</v>
      </c>
      <c r="AX143" s="461">
        <v>37922956</v>
      </c>
      <c r="AY143" s="472">
        <v>1184131812</v>
      </c>
      <c r="AZ143" s="462">
        <v>87135</v>
      </c>
      <c r="BA143" s="472">
        <v>1184218947</v>
      </c>
      <c r="BB143" s="461">
        <v>0</v>
      </c>
      <c r="BC143" s="461">
        <v>1057844137</v>
      </c>
      <c r="BD143" s="461">
        <v>1057931272</v>
      </c>
      <c r="BE143" s="467">
        <v>1271147184</v>
      </c>
      <c r="BF143" s="461"/>
      <c r="BG143" s="471">
        <v>1259134184</v>
      </c>
      <c r="BH143" s="444">
        <v>0</v>
      </c>
      <c r="BI143" s="444"/>
      <c r="BJ143" s="444"/>
      <c r="BK143" s="444"/>
      <c r="BL143" s="444"/>
      <c r="BM143" s="444"/>
      <c r="BN143" s="460"/>
      <c r="BO143" s="444"/>
      <c r="BP143" s="444"/>
      <c r="BQ143" s="444"/>
      <c r="BR143" s="444"/>
      <c r="BS143" s="444"/>
      <c r="BT143" s="444"/>
      <c r="BU143" s="444"/>
      <c r="BV143" s="444"/>
      <c r="BW143" s="444"/>
      <c r="BX143" s="444"/>
      <c r="BY143" s="444"/>
      <c r="BZ143" s="444"/>
      <c r="CA143" s="444"/>
      <c r="CB143" s="444"/>
      <c r="CC143" s="444"/>
      <c r="CD143" s="444"/>
      <c r="CE143" s="444"/>
      <c r="CF143" s="444"/>
      <c r="CG143" s="444"/>
      <c r="CH143" s="444"/>
      <c r="CI143" s="444"/>
      <c r="CJ143" s="444"/>
      <c r="CK143" s="444"/>
      <c r="CL143" s="444"/>
      <c r="CM143" s="444"/>
      <c r="CN143" s="444"/>
      <c r="CO143" s="444"/>
      <c r="CP143" s="444"/>
      <c r="CQ143" s="444"/>
      <c r="CR143" s="444"/>
      <c r="CS143" s="444"/>
      <c r="CT143" s="444"/>
      <c r="CU143" s="473"/>
    </row>
    <row r="144" spans="1:99">
      <c r="A144" s="444">
        <f t="shared" si="10"/>
        <v>2008</v>
      </c>
      <c r="B144" s="444">
        <v>7</v>
      </c>
      <c r="C144" s="461">
        <v>577918244</v>
      </c>
      <c r="D144" s="461">
        <v>37476504</v>
      </c>
      <c r="E144" s="461">
        <v>615394748</v>
      </c>
      <c r="F144" s="461">
        <v>376537215</v>
      </c>
      <c r="G144" s="461">
        <v>-4543971</v>
      </c>
      <c r="H144" s="461">
        <v>371993244</v>
      </c>
      <c r="I144" s="461">
        <v>186345069</v>
      </c>
      <c r="J144" s="461">
        <v>-2429071</v>
      </c>
      <c r="K144" s="461">
        <v>183915998</v>
      </c>
      <c r="L144" s="461">
        <v>1648405</v>
      </c>
      <c r="M144" s="461">
        <v>36799447</v>
      </c>
      <c r="N144" s="461">
        <v>5239823</v>
      </c>
      <c r="O144" s="461">
        <v>42039270</v>
      </c>
      <c r="P144" s="461">
        <v>1214991665</v>
      </c>
      <c r="Q144" s="461">
        <v>87628</v>
      </c>
      <c r="R144" s="461">
        <v>1215079293</v>
      </c>
      <c r="S144" s="461"/>
      <c r="T144" s="461">
        <v>1142448933</v>
      </c>
      <c r="U144" s="461">
        <v>1142536561</v>
      </c>
      <c r="V144" s="461">
        <v>1173040023</v>
      </c>
      <c r="W144" s="461">
        <v>1172952395</v>
      </c>
      <c r="X144" s="461">
        <v>1184488203</v>
      </c>
      <c r="Y144" s="461">
        <v>1184575831</v>
      </c>
      <c r="Z144" s="468">
        <v>1885987</v>
      </c>
      <c r="AA144" s="467">
        <v>-101653</v>
      </c>
      <c r="AB144" s="461">
        <v>1784334</v>
      </c>
      <c r="AC144" s="467">
        <v>93363687</v>
      </c>
      <c r="AD144" s="461">
        <v>0</v>
      </c>
      <c r="AE144" s="461">
        <v>1310227314</v>
      </c>
      <c r="AF144" s="461"/>
      <c r="AG144" s="461">
        <v>0</v>
      </c>
      <c r="AH144" s="451">
        <v>11150000</v>
      </c>
      <c r="AI144" s="451">
        <v>3913000</v>
      </c>
      <c r="AJ144" s="461">
        <v>0</v>
      </c>
      <c r="AK144" s="461"/>
      <c r="AL144" s="472">
        <v>589068244</v>
      </c>
      <c r="AM144" s="472">
        <v>37476504</v>
      </c>
      <c r="AN144" s="461">
        <v>626544748</v>
      </c>
      <c r="AO144" s="472">
        <v>380450215</v>
      </c>
      <c r="AP144" s="472">
        <v>-4543971</v>
      </c>
      <c r="AQ144" s="461">
        <v>375906244</v>
      </c>
      <c r="AR144" s="472">
        <v>186345069.31187248</v>
      </c>
      <c r="AS144" s="472">
        <v>-2429071</v>
      </c>
      <c r="AT144" s="461">
        <v>183915998</v>
      </c>
      <c r="AU144" s="462">
        <v>1648405</v>
      </c>
      <c r="AV144" s="462">
        <v>36799447</v>
      </c>
      <c r="AW144" s="462">
        <v>5239823</v>
      </c>
      <c r="AX144" s="461">
        <v>42039270</v>
      </c>
      <c r="AY144" s="472">
        <v>1230054665</v>
      </c>
      <c r="AZ144" s="462">
        <v>87628</v>
      </c>
      <c r="BA144" s="472">
        <v>1230142293</v>
      </c>
      <c r="BB144" s="461">
        <v>0</v>
      </c>
      <c r="BC144" s="461">
        <v>1157511933</v>
      </c>
      <c r="BD144" s="461">
        <v>1157599561</v>
      </c>
      <c r="BE144" s="467">
        <v>1325290314</v>
      </c>
      <c r="BF144" s="461"/>
      <c r="BG144" s="471">
        <v>1310227314</v>
      </c>
      <c r="BH144" s="444">
        <v>0</v>
      </c>
      <c r="BI144" s="444"/>
      <c r="BJ144" s="444"/>
      <c r="BK144" s="444"/>
      <c r="BL144" s="444"/>
      <c r="BM144" s="444"/>
      <c r="BN144" s="461"/>
      <c r="BO144" s="444"/>
      <c r="BP144" s="444"/>
      <c r="BQ144" s="444"/>
      <c r="BR144" s="444"/>
      <c r="BS144" s="444"/>
      <c r="BT144" s="444"/>
      <c r="BU144" s="444"/>
      <c r="BV144" s="444"/>
      <c r="BW144" s="444"/>
      <c r="BX144" s="444"/>
      <c r="BY144" s="444"/>
      <c r="BZ144" s="444"/>
      <c r="CA144" s="444"/>
      <c r="CB144" s="444"/>
      <c r="CC144" s="444"/>
      <c r="CD144" s="444"/>
      <c r="CE144" s="444"/>
      <c r="CF144" s="444"/>
      <c r="CG144" s="444"/>
      <c r="CH144" s="444"/>
      <c r="CI144" s="444"/>
      <c r="CJ144" s="444"/>
      <c r="CK144" s="444"/>
      <c r="CL144" s="444"/>
      <c r="CM144" s="444"/>
      <c r="CN144" s="444"/>
      <c r="CO144" s="444"/>
      <c r="CP144" s="444"/>
      <c r="CQ144" s="444"/>
      <c r="CR144" s="444"/>
      <c r="CS144" s="444"/>
      <c r="CT144" s="444"/>
      <c r="CU144" s="473"/>
    </row>
    <row r="145" spans="1:99">
      <c r="A145" s="444">
        <f t="shared" si="10"/>
        <v>2008</v>
      </c>
      <c r="B145" s="444">
        <v>8</v>
      </c>
      <c r="C145" s="461">
        <v>606413885</v>
      </c>
      <c r="D145" s="461">
        <v>18423746</v>
      </c>
      <c r="E145" s="461">
        <v>624837631</v>
      </c>
      <c r="F145" s="461">
        <v>378544980</v>
      </c>
      <c r="G145" s="461">
        <v>-2831846</v>
      </c>
      <c r="H145" s="461">
        <v>375713134</v>
      </c>
      <c r="I145" s="461">
        <v>182650890</v>
      </c>
      <c r="J145" s="461">
        <v>-811177</v>
      </c>
      <c r="K145" s="461">
        <v>181839713</v>
      </c>
      <c r="L145" s="461">
        <v>1649867</v>
      </c>
      <c r="M145" s="461">
        <v>35780955</v>
      </c>
      <c r="N145" s="461">
        <v>5283543</v>
      </c>
      <c r="O145" s="461">
        <v>41064498</v>
      </c>
      <c r="P145" s="461">
        <v>1225104843</v>
      </c>
      <c r="Q145" s="461">
        <v>90707</v>
      </c>
      <c r="R145" s="461">
        <v>1225195550</v>
      </c>
      <c r="S145" s="461"/>
      <c r="T145" s="461">
        <v>1169259622</v>
      </c>
      <c r="U145" s="461">
        <v>1169350329</v>
      </c>
      <c r="V145" s="461">
        <v>1184131052</v>
      </c>
      <c r="W145" s="461">
        <v>1184040345</v>
      </c>
      <c r="X145" s="461">
        <v>1210324120</v>
      </c>
      <c r="Y145" s="461">
        <v>1210414827</v>
      </c>
      <c r="Z145" s="468">
        <v>1845967</v>
      </c>
      <c r="AA145" s="467">
        <v>-66412</v>
      </c>
      <c r="AB145" s="461">
        <v>1779555</v>
      </c>
      <c r="AC145" s="467">
        <v>94995561</v>
      </c>
      <c r="AD145" s="461">
        <v>0</v>
      </c>
      <c r="AE145" s="461">
        <v>1321970666</v>
      </c>
      <c r="AF145" s="461"/>
      <c r="AG145" s="461">
        <v>0</v>
      </c>
      <c r="AH145" s="451">
        <v>10142000</v>
      </c>
      <c r="AI145" s="451">
        <v>3706000</v>
      </c>
      <c r="AJ145" s="461">
        <v>0</v>
      </c>
      <c r="AK145" s="461"/>
      <c r="AL145" s="472">
        <v>616555885</v>
      </c>
      <c r="AM145" s="472">
        <v>18423746</v>
      </c>
      <c r="AN145" s="461">
        <v>634979631</v>
      </c>
      <c r="AO145" s="472">
        <v>382250980</v>
      </c>
      <c r="AP145" s="472">
        <v>-2831846</v>
      </c>
      <c r="AQ145" s="461">
        <v>379419134</v>
      </c>
      <c r="AR145" s="472">
        <v>182650889.94309366</v>
      </c>
      <c r="AS145" s="472">
        <v>-811177</v>
      </c>
      <c r="AT145" s="461">
        <v>181839713</v>
      </c>
      <c r="AU145" s="462">
        <v>1649867</v>
      </c>
      <c r="AV145" s="462">
        <v>35780955</v>
      </c>
      <c r="AW145" s="462">
        <v>5283543</v>
      </c>
      <c r="AX145" s="461">
        <v>41064498</v>
      </c>
      <c r="AY145" s="472">
        <v>1238952843</v>
      </c>
      <c r="AZ145" s="462">
        <v>90707</v>
      </c>
      <c r="BA145" s="472">
        <v>1239043550</v>
      </c>
      <c r="BB145" s="461">
        <v>0</v>
      </c>
      <c r="BC145" s="461">
        <v>1183107622</v>
      </c>
      <c r="BD145" s="461">
        <v>1183198329</v>
      </c>
      <c r="BE145" s="467">
        <v>1335818666</v>
      </c>
      <c r="BF145" s="461"/>
      <c r="BG145" s="471">
        <v>1321970666</v>
      </c>
      <c r="BH145" s="444">
        <v>0</v>
      </c>
      <c r="BI145" s="444"/>
      <c r="BJ145" s="444"/>
      <c r="BK145" s="444"/>
      <c r="BL145" s="444"/>
      <c r="BM145" s="444"/>
      <c r="BN145" s="461"/>
      <c r="BO145" s="444"/>
      <c r="BP145" s="444"/>
      <c r="BQ145" s="444"/>
      <c r="BR145" s="444"/>
      <c r="BS145" s="444"/>
      <c r="BT145" s="444"/>
      <c r="BU145" s="444"/>
      <c r="BV145" s="444"/>
      <c r="BW145" s="444"/>
      <c r="BX145" s="444"/>
      <c r="BY145" s="444"/>
      <c r="BZ145" s="444"/>
      <c r="CA145" s="444"/>
      <c r="CB145" s="444"/>
      <c r="CC145" s="444"/>
      <c r="CD145" s="444"/>
      <c r="CE145" s="444"/>
      <c r="CF145" s="444"/>
      <c r="CG145" s="444"/>
      <c r="CH145" s="444"/>
      <c r="CI145" s="444"/>
      <c r="CJ145" s="444"/>
      <c r="CK145" s="444"/>
      <c r="CL145" s="444"/>
      <c r="CM145" s="444"/>
      <c r="CN145" s="444"/>
      <c r="CO145" s="444"/>
      <c r="CP145" s="444"/>
      <c r="CQ145" s="444"/>
      <c r="CR145" s="444"/>
      <c r="CS145" s="444"/>
      <c r="CT145" s="444"/>
      <c r="CU145" s="473"/>
    </row>
    <row r="146" spans="1:99">
      <c r="A146" s="444">
        <f t="shared" si="10"/>
        <v>2008</v>
      </c>
      <c r="B146" s="444">
        <v>9</v>
      </c>
      <c r="C146" s="461">
        <v>577397448</v>
      </c>
      <c r="D146" s="461">
        <v>-84801789</v>
      </c>
      <c r="E146" s="461">
        <v>492595659</v>
      </c>
      <c r="F146" s="461">
        <v>389028124</v>
      </c>
      <c r="G146" s="461">
        <v>-25575908</v>
      </c>
      <c r="H146" s="461">
        <v>363452216</v>
      </c>
      <c r="I146" s="461">
        <v>179033796</v>
      </c>
      <c r="J146" s="461">
        <v>-3793985</v>
      </c>
      <c r="K146" s="461">
        <v>175239811</v>
      </c>
      <c r="L146" s="461">
        <v>1651923</v>
      </c>
      <c r="M146" s="461">
        <v>31941653</v>
      </c>
      <c r="N146" s="461">
        <v>4721144</v>
      </c>
      <c r="O146" s="461">
        <v>36662797</v>
      </c>
      <c r="P146" s="461">
        <v>1069602406</v>
      </c>
      <c r="Q146" s="461">
        <v>88499</v>
      </c>
      <c r="R146" s="461">
        <v>1069690905</v>
      </c>
      <c r="S146" s="461"/>
      <c r="T146" s="461">
        <v>1147111291</v>
      </c>
      <c r="U146" s="461">
        <v>1147199790</v>
      </c>
      <c r="V146" s="461">
        <v>1033028108</v>
      </c>
      <c r="W146" s="461">
        <v>1032939609</v>
      </c>
      <c r="X146" s="461">
        <v>1183774088</v>
      </c>
      <c r="Y146" s="461">
        <v>1183862587</v>
      </c>
      <c r="Z146" s="468">
        <v>1837502</v>
      </c>
      <c r="AA146" s="467">
        <v>-217394</v>
      </c>
      <c r="AB146" s="461">
        <v>1620108</v>
      </c>
      <c r="AC146" s="467">
        <v>70997173</v>
      </c>
      <c r="AD146" s="461">
        <v>0</v>
      </c>
      <c r="AE146" s="461">
        <v>1142308186</v>
      </c>
      <c r="AF146" s="461"/>
      <c r="AG146" s="461">
        <v>0</v>
      </c>
      <c r="AH146" s="451">
        <v>6733000</v>
      </c>
      <c r="AI146" s="451">
        <v>2823000</v>
      </c>
      <c r="AJ146" s="461">
        <v>0</v>
      </c>
      <c r="AK146" s="461"/>
      <c r="AL146" s="472">
        <v>584130448</v>
      </c>
      <c r="AM146" s="472">
        <v>-84801789</v>
      </c>
      <c r="AN146" s="461">
        <v>499328659</v>
      </c>
      <c r="AO146" s="472">
        <v>391851124</v>
      </c>
      <c r="AP146" s="472">
        <v>-25575908</v>
      </c>
      <c r="AQ146" s="461">
        <v>366275216</v>
      </c>
      <c r="AR146" s="472">
        <v>179033795.80931807</v>
      </c>
      <c r="AS146" s="472">
        <v>-3793985</v>
      </c>
      <c r="AT146" s="461">
        <v>175239811</v>
      </c>
      <c r="AU146" s="462">
        <v>1651923</v>
      </c>
      <c r="AV146" s="462">
        <v>31941653</v>
      </c>
      <c r="AW146" s="462">
        <v>4721144</v>
      </c>
      <c r="AX146" s="461">
        <v>36662797</v>
      </c>
      <c r="AY146" s="472">
        <v>1079158406</v>
      </c>
      <c r="AZ146" s="462">
        <v>88499</v>
      </c>
      <c r="BA146" s="472">
        <v>1079246905</v>
      </c>
      <c r="BB146" s="461">
        <v>0</v>
      </c>
      <c r="BC146" s="461">
        <v>1156667291</v>
      </c>
      <c r="BD146" s="461">
        <v>1156755790</v>
      </c>
      <c r="BE146" s="467">
        <v>1151864186</v>
      </c>
      <c r="BF146" s="461"/>
      <c r="BG146" s="471">
        <v>1142308186</v>
      </c>
      <c r="BH146" s="444">
        <v>0</v>
      </c>
      <c r="BI146" s="444"/>
      <c r="BJ146" s="444"/>
      <c r="BK146" s="444"/>
      <c r="BL146" s="444"/>
      <c r="BM146" s="444"/>
      <c r="BN146" s="461"/>
      <c r="BO146" s="444"/>
      <c r="BP146" s="444"/>
      <c r="BQ146" s="444"/>
      <c r="BR146" s="444"/>
      <c r="BS146" s="444"/>
      <c r="BT146" s="444"/>
      <c r="BU146" s="444"/>
      <c r="BV146" s="444"/>
      <c r="BW146" s="444"/>
      <c r="BX146" s="444"/>
      <c r="BY146" s="444"/>
      <c r="BZ146" s="444"/>
      <c r="CA146" s="444"/>
      <c r="CB146" s="444"/>
      <c r="CC146" s="444"/>
      <c r="CD146" s="444"/>
      <c r="CE146" s="444"/>
      <c r="CF146" s="444"/>
      <c r="CG146" s="444"/>
      <c r="CH146" s="444"/>
      <c r="CI146" s="444"/>
      <c r="CJ146" s="444"/>
      <c r="CK146" s="444"/>
      <c r="CL146" s="444"/>
      <c r="CM146" s="444"/>
      <c r="CN146" s="444"/>
      <c r="CO146" s="444"/>
      <c r="CP146" s="444"/>
      <c r="CQ146" s="444"/>
      <c r="CR146" s="444"/>
      <c r="CS146" s="444"/>
      <c r="CT146" s="444"/>
      <c r="CU146" s="473"/>
    </row>
    <row r="147" spans="1:99">
      <c r="A147" s="444">
        <f t="shared" si="10"/>
        <v>2008</v>
      </c>
      <c r="B147" s="444">
        <v>10</v>
      </c>
      <c r="C147" s="461">
        <v>423205792</v>
      </c>
      <c r="D147" s="461">
        <v>-78592831</v>
      </c>
      <c r="E147" s="461">
        <v>344612961</v>
      </c>
      <c r="F147" s="461">
        <v>326630728</v>
      </c>
      <c r="G147" s="461">
        <v>-17318986</v>
      </c>
      <c r="H147" s="461">
        <v>309311742</v>
      </c>
      <c r="I147" s="461">
        <v>175066994</v>
      </c>
      <c r="J147" s="461">
        <v>314511</v>
      </c>
      <c r="K147" s="461">
        <v>175381505</v>
      </c>
      <c r="L147" s="461">
        <v>1652776</v>
      </c>
      <c r="M147" s="461">
        <v>29018346</v>
      </c>
      <c r="N147" s="461">
        <v>4101694</v>
      </c>
      <c r="O147" s="461">
        <v>33120040</v>
      </c>
      <c r="P147" s="461">
        <v>864079024</v>
      </c>
      <c r="Q147" s="461">
        <v>82564</v>
      </c>
      <c r="R147" s="461">
        <v>864161588</v>
      </c>
      <c r="S147" s="461"/>
      <c r="T147" s="461">
        <v>926556290</v>
      </c>
      <c r="U147" s="461">
        <v>926638854</v>
      </c>
      <c r="V147" s="461">
        <v>831041548</v>
      </c>
      <c r="W147" s="461">
        <v>830958984</v>
      </c>
      <c r="X147" s="461">
        <v>959676330</v>
      </c>
      <c r="Y147" s="461">
        <v>959758894</v>
      </c>
      <c r="Z147" s="468">
        <v>1717474</v>
      </c>
      <c r="AA147" s="467">
        <v>109411</v>
      </c>
      <c r="AB147" s="461">
        <v>1826885</v>
      </c>
      <c r="AC147" s="467">
        <v>44863399</v>
      </c>
      <c r="AD147" s="461">
        <v>0</v>
      </c>
      <c r="AE147" s="461">
        <v>910851872</v>
      </c>
      <c r="AF147" s="461"/>
      <c r="AG147" s="461">
        <v>0</v>
      </c>
      <c r="AH147" s="451">
        <v>4432000</v>
      </c>
      <c r="AI147" s="451">
        <v>1640000</v>
      </c>
      <c r="AJ147" s="461">
        <v>0</v>
      </c>
      <c r="AK147" s="461"/>
      <c r="AL147" s="472">
        <v>427637792</v>
      </c>
      <c r="AM147" s="472">
        <v>-78592831</v>
      </c>
      <c r="AN147" s="461">
        <v>349044961</v>
      </c>
      <c r="AO147" s="472">
        <v>328270728</v>
      </c>
      <c r="AP147" s="472">
        <v>-17318986</v>
      </c>
      <c r="AQ147" s="461">
        <v>310951742</v>
      </c>
      <c r="AR147" s="472">
        <v>175066993.68594041</v>
      </c>
      <c r="AS147" s="472">
        <v>314511</v>
      </c>
      <c r="AT147" s="461">
        <v>175381505</v>
      </c>
      <c r="AU147" s="462">
        <v>1652776</v>
      </c>
      <c r="AV147" s="462">
        <v>29018346</v>
      </c>
      <c r="AW147" s="462">
        <v>4101694</v>
      </c>
      <c r="AX147" s="461">
        <v>33120040</v>
      </c>
      <c r="AY147" s="472">
        <v>870151024</v>
      </c>
      <c r="AZ147" s="462">
        <v>82564</v>
      </c>
      <c r="BA147" s="472">
        <v>870233588</v>
      </c>
      <c r="BB147" s="461">
        <v>0</v>
      </c>
      <c r="BC147" s="461">
        <v>932628290</v>
      </c>
      <c r="BD147" s="461">
        <v>932710854</v>
      </c>
      <c r="BE147" s="467">
        <v>916923872</v>
      </c>
      <c r="BF147" s="461"/>
      <c r="BG147" s="471">
        <v>910851872</v>
      </c>
      <c r="BH147" s="444">
        <v>0</v>
      </c>
      <c r="BI147" s="444"/>
      <c r="BJ147" s="444"/>
      <c r="BK147" s="444"/>
      <c r="BL147" s="444"/>
      <c r="BM147" s="444"/>
      <c r="BN147" s="461"/>
      <c r="BO147" s="444"/>
      <c r="BP147" s="444"/>
      <c r="BQ147" s="444"/>
      <c r="BR147" s="444"/>
      <c r="BS147" s="444"/>
      <c r="BT147" s="444"/>
      <c r="BU147" s="444"/>
      <c r="BV147" s="444"/>
      <c r="BW147" s="444"/>
      <c r="BX147" s="444"/>
      <c r="BY147" s="444"/>
      <c r="BZ147" s="444"/>
      <c r="CA147" s="444"/>
      <c r="CB147" s="444"/>
      <c r="CC147" s="444"/>
      <c r="CD147" s="444"/>
      <c r="CE147" s="444"/>
      <c r="CF147" s="444"/>
      <c r="CG147" s="444"/>
      <c r="CH147" s="444"/>
      <c r="CI147" s="444"/>
      <c r="CJ147" s="444"/>
      <c r="CK147" s="444"/>
      <c r="CL147" s="444"/>
      <c r="CM147" s="444"/>
      <c r="CN147" s="444"/>
      <c r="CO147" s="444"/>
      <c r="CP147" s="444"/>
      <c r="CQ147" s="444"/>
      <c r="CR147" s="444"/>
      <c r="CS147" s="444"/>
      <c r="CT147" s="444"/>
      <c r="CU147" s="473"/>
    </row>
    <row r="148" spans="1:99">
      <c r="A148" s="444">
        <f t="shared" si="10"/>
        <v>2008</v>
      </c>
      <c r="B148" s="444">
        <v>11</v>
      </c>
      <c r="C148" s="461">
        <v>343483292</v>
      </c>
      <c r="D148" s="461">
        <v>-8437174</v>
      </c>
      <c r="E148" s="461">
        <v>335046118</v>
      </c>
      <c r="F148" s="461">
        <v>278358369</v>
      </c>
      <c r="G148" s="461">
        <v>2971653</v>
      </c>
      <c r="H148" s="461">
        <v>281330022</v>
      </c>
      <c r="I148" s="461">
        <v>160730813</v>
      </c>
      <c r="J148" s="461">
        <v>3920113</v>
      </c>
      <c r="K148" s="461">
        <v>164650926</v>
      </c>
      <c r="L148" s="461">
        <v>1654454</v>
      </c>
      <c r="M148" s="461">
        <v>27134565</v>
      </c>
      <c r="N148" s="461">
        <v>3815201</v>
      </c>
      <c r="O148" s="461">
        <v>30949766</v>
      </c>
      <c r="P148" s="461">
        <v>813631286</v>
      </c>
      <c r="Q148" s="461">
        <v>70452</v>
      </c>
      <c r="R148" s="461">
        <v>813701738</v>
      </c>
      <c r="S148" s="461"/>
      <c r="T148" s="461">
        <v>784226928</v>
      </c>
      <c r="U148" s="461">
        <v>784297380</v>
      </c>
      <c r="V148" s="461">
        <v>782751972</v>
      </c>
      <c r="W148" s="461">
        <v>782681520</v>
      </c>
      <c r="X148" s="461">
        <v>815176694</v>
      </c>
      <c r="Y148" s="461">
        <v>815247146</v>
      </c>
      <c r="Z148" s="468">
        <v>1731409</v>
      </c>
      <c r="AA148" s="467">
        <v>370913</v>
      </c>
      <c r="AB148" s="461">
        <v>2102322</v>
      </c>
      <c r="AC148" s="467">
        <v>40633745</v>
      </c>
      <c r="AD148" s="461">
        <v>0</v>
      </c>
      <c r="AE148" s="461">
        <v>856437805</v>
      </c>
      <c r="AF148" s="461"/>
      <c r="AG148" s="461">
        <v>0</v>
      </c>
      <c r="AH148" s="451">
        <v>8197000</v>
      </c>
      <c r="AI148" s="451">
        <v>2013000</v>
      </c>
      <c r="AJ148" s="461">
        <v>0</v>
      </c>
      <c r="AK148" s="461"/>
      <c r="AL148" s="472">
        <v>351680292</v>
      </c>
      <c r="AM148" s="472">
        <v>-8437174</v>
      </c>
      <c r="AN148" s="461">
        <v>343243118</v>
      </c>
      <c r="AO148" s="472">
        <v>280371369</v>
      </c>
      <c r="AP148" s="472">
        <v>2971653</v>
      </c>
      <c r="AQ148" s="461">
        <v>283343022</v>
      </c>
      <c r="AR148" s="472">
        <v>160730812.65664026</v>
      </c>
      <c r="AS148" s="472">
        <v>3920113</v>
      </c>
      <c r="AT148" s="461">
        <v>164650926</v>
      </c>
      <c r="AU148" s="462">
        <v>1654454</v>
      </c>
      <c r="AV148" s="462">
        <v>27134565</v>
      </c>
      <c r="AW148" s="462">
        <v>3815201</v>
      </c>
      <c r="AX148" s="461">
        <v>30949766</v>
      </c>
      <c r="AY148" s="472">
        <v>823841286</v>
      </c>
      <c r="AZ148" s="462">
        <v>70452</v>
      </c>
      <c r="BA148" s="472">
        <v>823911738</v>
      </c>
      <c r="BB148" s="461">
        <v>0</v>
      </c>
      <c r="BC148" s="461">
        <v>794436928</v>
      </c>
      <c r="BD148" s="461">
        <v>794507380</v>
      </c>
      <c r="BE148" s="467">
        <v>866647805</v>
      </c>
      <c r="BF148" s="461"/>
      <c r="BG148" s="471">
        <v>856437805</v>
      </c>
      <c r="BH148" s="444">
        <v>0</v>
      </c>
      <c r="BI148" s="444"/>
      <c r="BJ148" s="444"/>
      <c r="BK148" s="444"/>
      <c r="BL148" s="444"/>
      <c r="BM148" s="444"/>
      <c r="BN148" s="461"/>
      <c r="BO148" s="444"/>
      <c r="BP148" s="444"/>
      <c r="BQ148" s="444"/>
      <c r="BR148" s="444"/>
      <c r="BS148" s="444"/>
      <c r="BT148" s="444"/>
      <c r="BU148" s="444"/>
      <c r="BV148" s="444"/>
      <c r="BW148" s="444"/>
      <c r="BX148" s="444"/>
      <c r="BY148" s="444"/>
      <c r="BZ148" s="444"/>
      <c r="CA148" s="444"/>
      <c r="CB148" s="444"/>
      <c r="CC148" s="444"/>
      <c r="CD148" s="444"/>
      <c r="CE148" s="444"/>
      <c r="CF148" s="444"/>
      <c r="CG148" s="444"/>
      <c r="CH148" s="444"/>
      <c r="CI148" s="444"/>
      <c r="CJ148" s="444"/>
      <c r="CK148" s="444"/>
      <c r="CL148" s="444"/>
      <c r="CM148" s="444"/>
      <c r="CN148" s="444"/>
      <c r="CO148" s="444"/>
      <c r="CP148" s="444"/>
      <c r="CQ148" s="444"/>
      <c r="CR148" s="444"/>
      <c r="CS148" s="444"/>
      <c r="CT148" s="444"/>
      <c r="CU148" s="473"/>
    </row>
    <row r="149" spans="1:99">
      <c r="A149" s="444">
        <f t="shared" si="10"/>
        <v>2008</v>
      </c>
      <c r="B149" s="444">
        <v>12</v>
      </c>
      <c r="C149" s="461">
        <v>429229597</v>
      </c>
      <c r="D149" s="461">
        <v>74031008</v>
      </c>
      <c r="E149" s="461">
        <v>503260605</v>
      </c>
      <c r="F149" s="461">
        <v>357975111</v>
      </c>
      <c r="G149" s="461">
        <v>-8046594</v>
      </c>
      <c r="H149" s="461">
        <v>349928517</v>
      </c>
      <c r="I149" s="461">
        <v>161785605</v>
      </c>
      <c r="J149" s="461">
        <v>-1666703</v>
      </c>
      <c r="K149" s="461">
        <v>160118902</v>
      </c>
      <c r="L149" s="461">
        <v>1656097</v>
      </c>
      <c r="M149" s="461">
        <v>28510026</v>
      </c>
      <c r="N149" s="461">
        <v>4195514</v>
      </c>
      <c r="O149" s="461">
        <v>32705540</v>
      </c>
      <c r="P149" s="461">
        <v>1047669661</v>
      </c>
      <c r="Q149" s="461">
        <v>77366</v>
      </c>
      <c r="R149" s="461">
        <v>1047747027</v>
      </c>
      <c r="S149" s="461"/>
      <c r="T149" s="461">
        <v>950646410</v>
      </c>
      <c r="U149" s="461">
        <v>950723776</v>
      </c>
      <c r="V149" s="461">
        <v>1015041487</v>
      </c>
      <c r="W149" s="461">
        <v>1014964121</v>
      </c>
      <c r="X149" s="461">
        <v>983351950</v>
      </c>
      <c r="Y149" s="461">
        <v>983429316</v>
      </c>
      <c r="Z149" s="468">
        <v>1901261</v>
      </c>
      <c r="AA149" s="467">
        <v>84778</v>
      </c>
      <c r="AB149" s="461">
        <v>1986039</v>
      </c>
      <c r="AC149" s="467">
        <v>63563316</v>
      </c>
      <c r="AD149" s="461">
        <v>0</v>
      </c>
      <c r="AE149" s="461">
        <v>1113296382</v>
      </c>
      <c r="AF149" s="461"/>
      <c r="AG149" s="461">
        <v>0</v>
      </c>
      <c r="AH149" s="451">
        <v>15044000</v>
      </c>
      <c r="AI149" s="451">
        <v>3551000</v>
      </c>
      <c r="AJ149" s="461">
        <v>0</v>
      </c>
      <c r="AK149" s="461"/>
      <c r="AL149" s="472">
        <v>444273597</v>
      </c>
      <c r="AM149" s="472">
        <v>74031008</v>
      </c>
      <c r="AN149" s="461">
        <v>518304605</v>
      </c>
      <c r="AO149" s="472">
        <v>361526111</v>
      </c>
      <c r="AP149" s="472">
        <v>-8046594</v>
      </c>
      <c r="AQ149" s="461">
        <v>353479517</v>
      </c>
      <c r="AR149" s="472">
        <v>161785604.94408724</v>
      </c>
      <c r="AS149" s="472">
        <v>-1666703</v>
      </c>
      <c r="AT149" s="461">
        <v>160118902</v>
      </c>
      <c r="AU149" s="462">
        <v>1656097</v>
      </c>
      <c r="AV149" s="462">
        <v>28510026</v>
      </c>
      <c r="AW149" s="462">
        <v>4195514</v>
      </c>
      <c r="AX149" s="461">
        <v>32705540</v>
      </c>
      <c r="AY149" s="472">
        <v>1066264661</v>
      </c>
      <c r="AZ149" s="462">
        <v>77366</v>
      </c>
      <c r="BA149" s="472">
        <v>1066342027</v>
      </c>
      <c r="BB149" s="461">
        <v>0</v>
      </c>
      <c r="BC149" s="461">
        <v>969241410</v>
      </c>
      <c r="BD149" s="461">
        <v>969318776</v>
      </c>
      <c r="BE149" s="467">
        <v>1131891382</v>
      </c>
      <c r="BF149" s="461"/>
      <c r="BG149" s="471">
        <v>1113296382</v>
      </c>
      <c r="BH149" s="444">
        <v>0</v>
      </c>
      <c r="BI149" s="444"/>
      <c r="BJ149" s="444"/>
      <c r="BK149" s="444"/>
      <c r="BL149" s="444"/>
      <c r="BM149" s="444"/>
      <c r="BN149" s="461"/>
      <c r="BO149" s="444"/>
      <c r="BP149" s="444"/>
      <c r="BQ149" s="444"/>
      <c r="BR149" s="444"/>
      <c r="BS149" s="444"/>
      <c r="BT149" s="444"/>
      <c r="BU149" s="444"/>
      <c r="BV149" s="444"/>
      <c r="BW149" s="444"/>
      <c r="BX149" s="444"/>
      <c r="BY149" s="444"/>
      <c r="BZ149" s="444"/>
      <c r="CA149" s="444"/>
      <c r="CB149" s="444"/>
      <c r="CC149" s="444"/>
      <c r="CD149" s="444"/>
      <c r="CE149" s="444"/>
      <c r="CF149" s="444"/>
      <c r="CG149" s="444"/>
      <c r="CH149" s="444"/>
      <c r="CI149" s="444"/>
      <c r="CJ149" s="444"/>
      <c r="CK149" s="444"/>
      <c r="CL149" s="444"/>
      <c r="CM149" s="444"/>
      <c r="CN149" s="444"/>
      <c r="CO149" s="444"/>
      <c r="CP149" s="444"/>
      <c r="CQ149" s="444"/>
      <c r="CR149" s="444"/>
      <c r="CS149" s="444"/>
      <c r="CT149" s="444"/>
      <c r="CU149" s="473"/>
    </row>
    <row r="150" spans="1:99">
      <c r="A150" s="444"/>
      <c r="B150" s="450" t="s">
        <v>112</v>
      </c>
      <c r="C150" s="461">
        <v>5470804786</v>
      </c>
      <c r="D150" s="461">
        <v>32524282</v>
      </c>
      <c r="E150" s="461">
        <v>5503329068</v>
      </c>
      <c r="F150" s="461">
        <v>3860720730</v>
      </c>
      <c r="G150" s="461">
        <v>20280954</v>
      </c>
      <c r="H150" s="461">
        <v>3881001684</v>
      </c>
      <c r="I150" s="461">
        <v>2068159365</v>
      </c>
      <c r="J150" s="461">
        <v>2462232</v>
      </c>
      <c r="K150" s="461">
        <v>2070621597</v>
      </c>
      <c r="L150" s="461">
        <v>19768382</v>
      </c>
      <c r="M150" s="461">
        <v>366321929</v>
      </c>
      <c r="N150" s="461">
        <v>52017981</v>
      </c>
      <c r="O150" s="461">
        <v>418339910</v>
      </c>
      <c r="P150" s="461">
        <v>11893060641</v>
      </c>
      <c r="Q150" s="461">
        <v>964120</v>
      </c>
      <c r="R150" s="461">
        <v>11894024761</v>
      </c>
      <c r="S150" s="461"/>
      <c r="T150" s="461">
        <v>11419453263</v>
      </c>
      <c r="U150" s="461">
        <v>11420417383</v>
      </c>
      <c r="V150" s="461">
        <v>11475684851</v>
      </c>
      <c r="W150" s="461">
        <v>11474720731</v>
      </c>
      <c r="X150" s="461">
        <v>11837793173</v>
      </c>
      <c r="Y150" s="461">
        <v>11838757293</v>
      </c>
      <c r="Z150" s="461">
        <v>22415554</v>
      </c>
      <c r="AA150" s="461">
        <v>165489</v>
      </c>
      <c r="AB150" s="461">
        <v>22581043</v>
      </c>
      <c r="AC150" s="461">
        <v>744033767</v>
      </c>
      <c r="AD150" s="461">
        <v>0</v>
      </c>
      <c r="AE150" s="461">
        <v>12660639571</v>
      </c>
      <c r="AF150" s="461"/>
      <c r="AG150" s="461">
        <v>0</v>
      </c>
      <c r="AH150" s="461">
        <v>110713000</v>
      </c>
      <c r="AI150" s="461">
        <v>34888000</v>
      </c>
      <c r="AJ150" s="461">
        <v>0</v>
      </c>
      <c r="AK150" s="461"/>
      <c r="AL150" s="461">
        <v>5581517786</v>
      </c>
      <c r="AM150" s="461">
        <v>32524282</v>
      </c>
      <c r="AN150" s="461">
        <v>5614042068</v>
      </c>
      <c r="AO150" s="461">
        <v>3895608730</v>
      </c>
      <c r="AP150" s="461">
        <v>20280954</v>
      </c>
      <c r="AQ150" s="461">
        <v>3915889684</v>
      </c>
      <c r="AR150" s="461">
        <v>2068159365</v>
      </c>
      <c r="AS150" s="461">
        <v>2462232</v>
      </c>
      <c r="AT150" s="461">
        <v>2070621597</v>
      </c>
      <c r="AU150" s="461">
        <v>19768382</v>
      </c>
      <c r="AV150" s="461">
        <v>366321929</v>
      </c>
      <c r="AW150" s="461">
        <v>52017981</v>
      </c>
      <c r="AX150" s="461">
        <v>418339910</v>
      </c>
      <c r="AY150" s="461">
        <v>12038661641</v>
      </c>
      <c r="AZ150" s="461">
        <v>964120</v>
      </c>
      <c r="BA150" s="461">
        <v>12039625761</v>
      </c>
      <c r="BB150" s="461">
        <v>0</v>
      </c>
      <c r="BC150" s="461">
        <v>11565054263</v>
      </c>
      <c r="BD150" s="461">
        <v>11566018383</v>
      </c>
      <c r="BE150" s="461">
        <v>12806240571</v>
      </c>
      <c r="BF150" s="460"/>
      <c r="BG150" s="461">
        <v>12660639571</v>
      </c>
      <c r="BH150" s="444">
        <v>0</v>
      </c>
      <c r="BI150" s="444"/>
      <c r="BJ150" s="444"/>
      <c r="BK150" s="444"/>
      <c r="BL150" s="444"/>
      <c r="BM150" s="444"/>
      <c r="BN150" s="461"/>
      <c r="BO150" s="444"/>
      <c r="BP150" s="444"/>
      <c r="BQ150" s="444"/>
      <c r="BR150" s="444"/>
      <c r="BS150" s="444"/>
      <c r="BT150" s="444"/>
      <c r="BU150" s="444"/>
      <c r="BV150" s="444"/>
      <c r="BW150" s="444"/>
      <c r="BX150" s="444"/>
      <c r="BY150" s="444"/>
      <c r="BZ150" s="444"/>
      <c r="CA150" s="444"/>
      <c r="CB150" s="444"/>
      <c r="CC150" s="444"/>
      <c r="CD150" s="444"/>
      <c r="CE150" s="444"/>
      <c r="CF150" s="444"/>
      <c r="CG150" s="444"/>
      <c r="CH150" s="444"/>
      <c r="CI150" s="444"/>
      <c r="CJ150" s="444"/>
      <c r="CK150" s="444"/>
      <c r="CL150" s="444"/>
      <c r="CM150" s="444"/>
      <c r="CN150" s="444"/>
      <c r="CO150" s="444"/>
      <c r="CP150" s="444"/>
      <c r="CQ150" s="444"/>
      <c r="CR150" s="444"/>
      <c r="CS150" s="444"/>
      <c r="CT150" s="444"/>
      <c r="CU150" s="473"/>
    </row>
    <row r="151" spans="1:99">
      <c r="A151" s="444"/>
      <c r="B151" s="444"/>
      <c r="C151" s="444"/>
      <c r="D151" s="444"/>
      <c r="E151" s="444"/>
      <c r="F151" s="444"/>
      <c r="G151" s="444"/>
      <c r="H151" s="444"/>
      <c r="I151" s="444"/>
      <c r="J151" s="444"/>
      <c r="K151" s="444"/>
      <c r="L151" s="444"/>
      <c r="M151" s="444"/>
      <c r="N151" s="444"/>
      <c r="O151" s="444"/>
      <c r="P151" s="444"/>
      <c r="Q151" s="444"/>
      <c r="R151" s="444"/>
      <c r="S151" s="444"/>
      <c r="T151" s="444"/>
      <c r="U151" s="444"/>
      <c r="V151" s="444"/>
      <c r="W151" s="444"/>
      <c r="X151" s="444"/>
      <c r="Y151" s="444"/>
      <c r="Z151" s="444"/>
      <c r="AA151" s="444"/>
      <c r="AB151" s="444"/>
      <c r="AC151" s="444"/>
      <c r="AD151" s="444"/>
      <c r="AE151" s="444"/>
      <c r="AF151" s="444"/>
      <c r="AG151" s="444"/>
      <c r="AH151" s="444"/>
      <c r="AI151" s="444"/>
      <c r="AJ151" s="444"/>
      <c r="AK151" s="444"/>
      <c r="AL151" s="444"/>
      <c r="AM151" s="444"/>
      <c r="AN151" s="444"/>
      <c r="AO151" s="444"/>
      <c r="AP151" s="444"/>
      <c r="AQ151" s="444"/>
      <c r="AR151" s="444"/>
      <c r="AS151" s="444"/>
      <c r="AT151" s="444"/>
      <c r="AU151" s="444"/>
      <c r="AV151" s="444"/>
      <c r="AW151" s="444"/>
      <c r="AX151" s="444"/>
      <c r="AY151" s="444"/>
      <c r="AZ151" s="444"/>
      <c r="BA151" s="444"/>
      <c r="BB151" s="444"/>
      <c r="BC151" s="444"/>
      <c r="BD151" s="444"/>
      <c r="BE151" s="444"/>
      <c r="BF151" s="444"/>
      <c r="BG151" s="444"/>
      <c r="BH151" s="444"/>
      <c r="BI151" s="444"/>
      <c r="BJ151" s="444"/>
      <c r="BK151" s="444"/>
      <c r="BL151" s="444"/>
      <c r="BM151" s="444"/>
      <c r="BN151" s="444"/>
      <c r="BO151" s="444"/>
      <c r="BP151" s="444"/>
      <c r="BQ151" s="444"/>
      <c r="BR151" s="444"/>
      <c r="BS151" s="444"/>
      <c r="BT151" s="444"/>
      <c r="BU151" s="444"/>
      <c r="BV151" s="444"/>
      <c r="BW151" s="444"/>
      <c r="BX151" s="444"/>
      <c r="BY151" s="444"/>
      <c r="BZ151" s="444"/>
      <c r="CA151" s="444"/>
      <c r="CB151" s="444"/>
      <c r="CC151" s="444"/>
      <c r="CD151" s="444"/>
      <c r="CE151" s="444"/>
      <c r="CF151" s="444"/>
      <c r="CG151" s="444"/>
      <c r="CH151" s="444"/>
      <c r="CI151" s="444"/>
      <c r="CJ151" s="444"/>
      <c r="CK151" s="444"/>
      <c r="CL151" s="444"/>
      <c r="CM151" s="444"/>
      <c r="CN151" s="473"/>
      <c r="CO151" s="444"/>
      <c r="CP151" s="444"/>
      <c r="CQ151" s="444"/>
      <c r="CR151" s="444"/>
      <c r="CS151" s="444"/>
      <c r="CT151" s="444"/>
      <c r="CU151" s="444"/>
    </row>
    <row r="152" spans="1:99">
      <c r="A152" s="444">
        <f>A19</f>
        <v>1998</v>
      </c>
      <c r="B152" s="444" t="str">
        <f t="shared" ref="B152" si="11">B20</f>
        <v>Annual</v>
      </c>
      <c r="C152" s="461">
        <v>4437820583</v>
      </c>
      <c r="D152" s="461">
        <v>18217972</v>
      </c>
      <c r="E152" s="461">
        <v>4456038555</v>
      </c>
      <c r="F152" s="461">
        <v>3067385738</v>
      </c>
      <c r="G152" s="461">
        <v>18635747</v>
      </c>
      <c r="H152" s="461">
        <v>3086021485</v>
      </c>
      <c r="I152" s="461">
        <v>1835562157</v>
      </c>
      <c r="J152" s="461">
        <v>10419559</v>
      </c>
      <c r="K152" s="461">
        <v>1845981716</v>
      </c>
      <c r="L152" s="461">
        <v>18075636</v>
      </c>
      <c r="M152" s="461">
        <v>305889122</v>
      </c>
      <c r="N152" s="461">
        <v>37955247</v>
      </c>
      <c r="O152" s="461">
        <v>343844369</v>
      </c>
      <c r="P152" s="461">
        <v>9749961761</v>
      </c>
      <c r="Q152" s="461">
        <v>891891</v>
      </c>
      <c r="R152" s="461">
        <v>9750853652</v>
      </c>
      <c r="S152" s="461"/>
      <c r="T152" s="461">
        <v>9358844114</v>
      </c>
      <c r="U152" s="461">
        <v>9359736005</v>
      </c>
      <c r="V152" s="461">
        <v>9407009283</v>
      </c>
      <c r="W152" s="461">
        <v>9406117392</v>
      </c>
      <c r="X152" s="461">
        <v>9702688483</v>
      </c>
      <c r="Y152" s="461">
        <v>9703580374</v>
      </c>
      <c r="Z152" s="461">
        <v>22415554</v>
      </c>
      <c r="AA152" s="461">
        <v>-121434</v>
      </c>
      <c r="AB152" s="461">
        <v>22294120</v>
      </c>
      <c r="AC152" s="461">
        <v>615882205</v>
      </c>
      <c r="AD152" s="461">
        <v>11980200</v>
      </c>
      <c r="AE152" s="461">
        <v>10371456876</v>
      </c>
      <c r="AF152" s="461"/>
      <c r="AG152" s="461"/>
      <c r="AH152" s="461">
        <v>2073000</v>
      </c>
      <c r="AI152" s="461">
        <v>6072000</v>
      </c>
      <c r="AJ152" s="461">
        <v>0</v>
      </c>
      <c r="AK152" s="461"/>
      <c r="AL152" s="461">
        <v>4381865924</v>
      </c>
      <c r="AM152" s="461">
        <v>17541384</v>
      </c>
      <c r="AN152" s="461">
        <v>4399407308</v>
      </c>
      <c r="AO152" s="461">
        <v>3029495502</v>
      </c>
      <c r="AP152" s="461">
        <v>8899241</v>
      </c>
      <c r="AQ152" s="461">
        <v>3038394743</v>
      </c>
      <c r="AR152" s="461">
        <v>1854846004</v>
      </c>
      <c r="AS152" s="461">
        <v>1105849</v>
      </c>
      <c r="AT152" s="461">
        <v>1855951853</v>
      </c>
      <c r="AU152" s="461">
        <v>18040423</v>
      </c>
      <c r="AV152" s="461">
        <v>300881263</v>
      </c>
      <c r="AW152" s="461">
        <v>37985479</v>
      </c>
      <c r="AX152" s="461">
        <v>338866742</v>
      </c>
      <c r="AY152" s="461">
        <v>9650661069</v>
      </c>
      <c r="AZ152" s="461">
        <v>898137</v>
      </c>
      <c r="BA152" s="461">
        <v>9651559206</v>
      </c>
      <c r="BB152" s="461"/>
      <c r="BC152" s="461">
        <v>9284247853</v>
      </c>
      <c r="BD152" s="461">
        <v>9285145990</v>
      </c>
      <c r="BE152" s="461">
        <v>10298263357</v>
      </c>
      <c r="BF152" s="461"/>
      <c r="BG152" s="461">
        <v>10290118357</v>
      </c>
      <c r="BH152" s="444"/>
      <c r="BI152" s="444"/>
      <c r="BJ152" s="444"/>
      <c r="BK152" s="444"/>
      <c r="BL152" s="444"/>
      <c r="BM152" s="444"/>
      <c r="BN152" s="444"/>
      <c r="BO152" s="444"/>
      <c r="BP152" s="444"/>
      <c r="BQ152" s="444"/>
      <c r="BR152" s="444"/>
      <c r="BS152" s="444"/>
      <c r="BT152" s="444"/>
      <c r="BU152" s="444"/>
      <c r="BV152" s="444"/>
      <c r="BW152" s="444"/>
      <c r="BX152" s="444"/>
      <c r="BY152" s="444"/>
      <c r="BZ152" s="444"/>
      <c r="CA152" s="444"/>
      <c r="CB152" s="444"/>
      <c r="CC152" s="444"/>
      <c r="CD152" s="444"/>
      <c r="CE152" s="444"/>
      <c r="CF152" s="444"/>
      <c r="CG152" s="444"/>
      <c r="CH152" s="444"/>
      <c r="CI152" s="444"/>
      <c r="CJ152" s="444"/>
      <c r="CK152" s="444"/>
      <c r="CL152" s="444"/>
      <c r="CM152" s="444"/>
      <c r="CN152" s="444"/>
      <c r="CO152" s="444"/>
      <c r="CP152" s="444"/>
      <c r="CQ152" s="444"/>
      <c r="CR152" s="444"/>
      <c r="CS152" s="444"/>
      <c r="CT152" s="444"/>
      <c r="CU152" s="444"/>
    </row>
    <row r="153" spans="1:99">
      <c r="A153" s="444"/>
      <c r="B153" s="444"/>
      <c r="C153" s="461"/>
      <c r="D153" s="461"/>
      <c r="E153" s="461"/>
      <c r="F153" s="461"/>
      <c r="G153" s="461"/>
      <c r="H153" s="461"/>
      <c r="I153" s="461"/>
      <c r="J153" s="461"/>
      <c r="K153" s="461"/>
      <c r="L153" s="461"/>
      <c r="M153" s="461"/>
      <c r="N153" s="461"/>
      <c r="O153" s="461"/>
      <c r="P153" s="461"/>
      <c r="Q153" s="461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  <c r="AT153" s="461"/>
      <c r="AU153" s="461"/>
      <c r="AV153" s="461"/>
      <c r="AW153" s="461"/>
      <c r="AX153" s="461"/>
      <c r="AY153" s="461"/>
      <c r="AZ153" s="461"/>
      <c r="BA153" s="461"/>
      <c r="BB153" s="461"/>
      <c r="BC153" s="461"/>
      <c r="BD153" s="461"/>
      <c r="BE153" s="461"/>
      <c r="BF153" s="461"/>
      <c r="BG153" s="461"/>
      <c r="BH153" s="444"/>
      <c r="BI153" s="444"/>
      <c r="BJ153" s="444"/>
      <c r="BK153" s="444"/>
      <c r="BL153" s="444"/>
      <c r="BM153" s="444"/>
      <c r="BN153" s="444"/>
      <c r="BO153" s="444"/>
      <c r="BP153" s="444"/>
      <c r="BQ153" s="444"/>
      <c r="BR153" s="444"/>
      <c r="BS153" s="444"/>
      <c r="BT153" s="444"/>
      <c r="BU153" s="444"/>
      <c r="BV153" s="444"/>
      <c r="BW153" s="444"/>
      <c r="BX153" s="444"/>
      <c r="BY153" s="444"/>
      <c r="BZ153" s="444"/>
      <c r="CA153" s="444"/>
      <c r="CB153" s="444"/>
      <c r="CC153" s="444"/>
      <c r="CD153" s="444"/>
      <c r="CE153" s="444"/>
      <c r="CF153" s="444"/>
      <c r="CG153" s="444"/>
      <c r="CH153" s="444"/>
      <c r="CI153" s="444"/>
      <c r="CJ153" s="444"/>
      <c r="CK153" s="444"/>
      <c r="CL153" s="444"/>
      <c r="CM153" s="444"/>
      <c r="CN153" s="444"/>
      <c r="CO153" s="444"/>
      <c r="CP153" s="444"/>
      <c r="CQ153" s="444"/>
      <c r="CR153" s="444"/>
      <c r="CS153" s="444"/>
      <c r="CT153" s="444"/>
      <c r="CU153" s="444"/>
    </row>
    <row r="154" spans="1:99">
      <c r="A154" s="444">
        <f>A152+1</f>
        <v>1999</v>
      </c>
      <c r="B154" s="444" t="str">
        <f t="shared" ref="B154" si="12">B33</f>
        <v>Annual</v>
      </c>
      <c r="C154" s="461">
        <v>4528648244</v>
      </c>
      <c r="D154" s="461">
        <v>29400481</v>
      </c>
      <c r="E154" s="461">
        <v>4558048725</v>
      </c>
      <c r="F154" s="461">
        <v>3131480688</v>
      </c>
      <c r="G154" s="461">
        <v>15501937</v>
      </c>
      <c r="H154" s="461">
        <v>3146982625</v>
      </c>
      <c r="I154" s="461">
        <v>1936235906</v>
      </c>
      <c r="J154" s="461">
        <v>2196040</v>
      </c>
      <c r="K154" s="461">
        <v>1938431946</v>
      </c>
      <c r="L154" s="461">
        <v>18230067</v>
      </c>
      <c r="M154" s="461">
        <v>310987543</v>
      </c>
      <c r="N154" s="461">
        <v>39404346</v>
      </c>
      <c r="O154" s="461">
        <v>350391889</v>
      </c>
      <c r="P154" s="461">
        <v>10012085252</v>
      </c>
      <c r="Q154" s="461">
        <v>904527</v>
      </c>
      <c r="R154" s="461">
        <v>10012989779</v>
      </c>
      <c r="S154" s="461"/>
      <c r="T154" s="461">
        <v>9614594905</v>
      </c>
      <c r="U154" s="461">
        <v>9615499432</v>
      </c>
      <c r="V154" s="461">
        <v>9662597890</v>
      </c>
      <c r="W154" s="461">
        <v>9661693363</v>
      </c>
      <c r="X154" s="461">
        <v>9964986794</v>
      </c>
      <c r="Y154" s="461">
        <v>9965891321</v>
      </c>
      <c r="Z154" s="461">
        <v>22415554</v>
      </c>
      <c r="AA154" s="461">
        <v>99785</v>
      </c>
      <c r="AB154" s="461">
        <v>22515339</v>
      </c>
      <c r="AC154" s="461">
        <v>621604394</v>
      </c>
      <c r="AD154" s="461">
        <v>0</v>
      </c>
      <c r="AE154" s="461">
        <v>10657109512</v>
      </c>
      <c r="AF154" s="461"/>
      <c r="AG154" s="461"/>
      <c r="AH154" s="461">
        <v>16757000</v>
      </c>
      <c r="AI154" s="461">
        <v>16656000</v>
      </c>
      <c r="AJ154" s="461">
        <v>0</v>
      </c>
      <c r="AK154" s="461"/>
      <c r="AL154" s="461">
        <v>4545405244</v>
      </c>
      <c r="AM154" s="461">
        <v>29400481</v>
      </c>
      <c r="AN154" s="461">
        <v>4574805725</v>
      </c>
      <c r="AO154" s="461">
        <v>3148136688</v>
      </c>
      <c r="AP154" s="461">
        <v>15501937</v>
      </c>
      <c r="AQ154" s="461">
        <v>3163638625</v>
      </c>
      <c r="AR154" s="461">
        <v>1936235906</v>
      </c>
      <c r="AS154" s="461">
        <v>2196040</v>
      </c>
      <c r="AT154" s="461">
        <v>1938431946</v>
      </c>
      <c r="AU154" s="461">
        <v>18230067</v>
      </c>
      <c r="AV154" s="461">
        <v>310987543</v>
      </c>
      <c r="AW154" s="461">
        <v>39404346</v>
      </c>
      <c r="AX154" s="461">
        <v>350391889</v>
      </c>
      <c r="AY154" s="461">
        <v>10045498252</v>
      </c>
      <c r="AZ154" s="461">
        <v>904527</v>
      </c>
      <c r="BA154" s="461">
        <v>10046402779</v>
      </c>
      <c r="BB154" s="461"/>
      <c r="BC154" s="461">
        <v>9648007905</v>
      </c>
      <c r="BD154" s="461">
        <v>9648912432</v>
      </c>
      <c r="BE154" s="461">
        <v>10690522512</v>
      </c>
      <c r="BF154" s="461"/>
      <c r="BG154" s="461">
        <v>10657109512</v>
      </c>
      <c r="BH154" s="444"/>
      <c r="BI154" s="444"/>
      <c r="BJ154" s="444"/>
      <c r="BK154" s="444"/>
      <c r="BL154" s="444"/>
      <c r="BM154" s="444"/>
      <c r="BN154" s="444"/>
      <c r="BO154" s="444"/>
      <c r="BP154" s="444"/>
      <c r="BQ154" s="444"/>
      <c r="BR154" s="444"/>
      <c r="BS154" s="444"/>
      <c r="BT154" s="444"/>
      <c r="BU154" s="444"/>
      <c r="BV154" s="444"/>
      <c r="BW154" s="444"/>
      <c r="BX154" s="444"/>
      <c r="BY154" s="444"/>
      <c r="BZ154" s="444"/>
      <c r="CA154" s="444"/>
      <c r="CB154" s="444"/>
      <c r="CC154" s="444"/>
      <c r="CD154" s="444"/>
      <c r="CE154" s="444"/>
      <c r="CF154" s="444"/>
      <c r="CG154" s="444"/>
      <c r="CH154" s="444"/>
      <c r="CI154" s="444"/>
      <c r="CJ154" s="444"/>
      <c r="CK154" s="444"/>
      <c r="CL154" s="444"/>
      <c r="CM154" s="444"/>
      <c r="CN154" s="444"/>
      <c r="CO154" s="444"/>
      <c r="CP154" s="444"/>
      <c r="CQ154" s="444"/>
      <c r="CR154" s="444"/>
      <c r="CS154" s="444"/>
      <c r="CT154" s="444"/>
      <c r="CU154" s="444"/>
    </row>
    <row r="155" spans="1:99">
      <c r="A155" s="444">
        <f>A154+1</f>
        <v>2000</v>
      </c>
      <c r="B155" s="444" t="str">
        <f t="shared" ref="B155" si="13">B46</f>
        <v>Annual</v>
      </c>
      <c r="C155" s="461">
        <v>4665254710</v>
      </c>
      <c r="D155" s="461">
        <v>26451367</v>
      </c>
      <c r="E155" s="461">
        <v>4691706077</v>
      </c>
      <c r="F155" s="461">
        <v>3256347015</v>
      </c>
      <c r="G155" s="461">
        <v>16892371</v>
      </c>
      <c r="H155" s="461">
        <v>3273239386</v>
      </c>
      <c r="I155" s="461">
        <v>2027941768</v>
      </c>
      <c r="J155" s="461">
        <v>1501664</v>
      </c>
      <c r="K155" s="461">
        <v>2029443432</v>
      </c>
      <c r="L155" s="461">
        <v>18421390</v>
      </c>
      <c r="M155" s="461">
        <v>319562160</v>
      </c>
      <c r="N155" s="461">
        <v>41061653</v>
      </c>
      <c r="O155" s="461">
        <v>360623813</v>
      </c>
      <c r="P155" s="461">
        <v>10373434098</v>
      </c>
      <c r="Q155" s="461">
        <v>910962</v>
      </c>
      <c r="R155" s="461">
        <v>10374345060</v>
      </c>
      <c r="S155" s="461"/>
      <c r="T155" s="461">
        <v>9967964883</v>
      </c>
      <c r="U155" s="461">
        <v>9968875845</v>
      </c>
      <c r="V155" s="461">
        <v>10013721247</v>
      </c>
      <c r="W155" s="461">
        <v>10012810285</v>
      </c>
      <c r="X155" s="461">
        <v>10328588696</v>
      </c>
      <c r="Y155" s="461">
        <v>10329499658</v>
      </c>
      <c r="Z155" s="461">
        <v>22415554</v>
      </c>
      <c r="AA155" s="461">
        <v>87894</v>
      </c>
      <c r="AB155" s="461">
        <v>22503448</v>
      </c>
      <c r="AC155" s="461">
        <v>644416567</v>
      </c>
      <c r="AD155" s="461">
        <v>0</v>
      </c>
      <c r="AE155" s="461">
        <v>11041265075</v>
      </c>
      <c r="AF155" s="461"/>
      <c r="AG155" s="461"/>
      <c r="AH155" s="461">
        <v>29168000</v>
      </c>
      <c r="AI155" s="461">
        <v>21359000</v>
      </c>
      <c r="AJ155" s="461">
        <v>0</v>
      </c>
      <c r="AK155" s="461"/>
      <c r="AL155" s="461">
        <v>4694422710</v>
      </c>
      <c r="AM155" s="461">
        <v>26451367</v>
      </c>
      <c r="AN155" s="461">
        <v>4720874077</v>
      </c>
      <c r="AO155" s="461">
        <v>3277706015</v>
      </c>
      <c r="AP155" s="461">
        <v>16892371</v>
      </c>
      <c r="AQ155" s="461">
        <v>3294598386</v>
      </c>
      <c r="AR155" s="461">
        <v>2027941768</v>
      </c>
      <c r="AS155" s="461">
        <v>1501664</v>
      </c>
      <c r="AT155" s="461">
        <v>2029443432</v>
      </c>
      <c r="AU155" s="461">
        <v>18421390</v>
      </c>
      <c r="AV155" s="461">
        <v>319562160</v>
      </c>
      <c r="AW155" s="461">
        <v>41061653</v>
      </c>
      <c r="AX155" s="461">
        <v>360623813</v>
      </c>
      <c r="AY155" s="461">
        <v>10423961098</v>
      </c>
      <c r="AZ155" s="461">
        <v>910962</v>
      </c>
      <c r="BA155" s="461">
        <v>10424872060</v>
      </c>
      <c r="BB155" s="461"/>
      <c r="BC155" s="461">
        <v>10018491883</v>
      </c>
      <c r="BD155" s="461">
        <v>10019402845</v>
      </c>
      <c r="BE155" s="461">
        <v>11091792075</v>
      </c>
      <c r="BF155" s="461"/>
      <c r="BG155" s="461">
        <v>11041265075</v>
      </c>
      <c r="BH155" s="444"/>
      <c r="BI155" s="444"/>
      <c r="BJ155" s="444"/>
      <c r="BK155" s="444"/>
      <c r="BL155" s="444"/>
      <c r="BM155" s="444"/>
      <c r="BN155" s="444"/>
      <c r="BO155" s="444"/>
      <c r="BP155" s="444"/>
      <c r="BQ155" s="444"/>
      <c r="BR155" s="444"/>
      <c r="BS155" s="444"/>
      <c r="BT155" s="444"/>
      <c r="BU155" s="444"/>
      <c r="BV155" s="444"/>
      <c r="BW155" s="444"/>
      <c r="BX155" s="444"/>
      <c r="BY155" s="444"/>
      <c r="BZ155" s="444"/>
      <c r="CA155" s="444"/>
      <c r="CB155" s="444"/>
      <c r="CC155" s="444"/>
      <c r="CD155" s="444"/>
      <c r="CE155" s="444"/>
      <c r="CF155" s="444"/>
      <c r="CG155" s="444"/>
      <c r="CH155" s="444"/>
      <c r="CI155" s="444"/>
      <c r="CJ155" s="444"/>
      <c r="CK155" s="444"/>
      <c r="CL155" s="444"/>
      <c r="CM155" s="444"/>
      <c r="CN155" s="444"/>
      <c r="CO155" s="444"/>
      <c r="CP155" s="444"/>
      <c r="CQ155" s="444"/>
      <c r="CR155" s="444"/>
      <c r="CS155" s="444"/>
      <c r="CT155" s="444"/>
      <c r="CU155" s="444"/>
    </row>
    <row r="156" spans="1:99">
      <c r="A156" s="444">
        <f>A155+1</f>
        <v>2001</v>
      </c>
      <c r="B156" s="444" t="str">
        <f t="shared" ref="B156" si="14">B59</f>
        <v>Annual</v>
      </c>
      <c r="C156" s="461">
        <v>4745136916</v>
      </c>
      <c r="D156" s="461">
        <v>26731428</v>
      </c>
      <c r="E156" s="461">
        <v>4771868344</v>
      </c>
      <c r="F156" s="461">
        <v>3329654167</v>
      </c>
      <c r="G156" s="461">
        <v>16668741</v>
      </c>
      <c r="H156" s="461">
        <v>3346322908</v>
      </c>
      <c r="I156" s="461">
        <v>2073727315</v>
      </c>
      <c r="J156" s="461">
        <v>2023688</v>
      </c>
      <c r="K156" s="461">
        <v>2075751003</v>
      </c>
      <c r="L156" s="461">
        <v>18617814</v>
      </c>
      <c r="M156" s="461">
        <v>326436099</v>
      </c>
      <c r="N156" s="461">
        <v>42427462</v>
      </c>
      <c r="O156" s="461">
        <v>368863561</v>
      </c>
      <c r="P156" s="461">
        <v>10581423630</v>
      </c>
      <c r="Q156" s="461">
        <v>917443</v>
      </c>
      <c r="R156" s="461">
        <v>10582341073</v>
      </c>
      <c r="S156" s="461"/>
      <c r="T156" s="461">
        <v>10167136212</v>
      </c>
      <c r="U156" s="461">
        <v>10168053655</v>
      </c>
      <c r="V156" s="461">
        <v>10213477512</v>
      </c>
      <c r="W156" s="461">
        <v>10212560069</v>
      </c>
      <c r="X156" s="461">
        <v>10535999773</v>
      </c>
      <c r="Y156" s="461">
        <v>10536917216</v>
      </c>
      <c r="Z156" s="461">
        <v>22415554</v>
      </c>
      <c r="AA156" s="461">
        <v>136014</v>
      </c>
      <c r="AB156" s="461">
        <v>22551568</v>
      </c>
      <c r="AC156" s="461">
        <v>658036875</v>
      </c>
      <c r="AD156" s="461">
        <v>0</v>
      </c>
      <c r="AE156" s="461">
        <v>11262929516</v>
      </c>
      <c r="AF156" s="461"/>
      <c r="AG156" s="461"/>
      <c r="AH156" s="461">
        <v>41090000</v>
      </c>
      <c r="AI156" s="461">
        <v>23050000</v>
      </c>
      <c r="AJ156" s="461">
        <v>0</v>
      </c>
      <c r="AK156" s="461"/>
      <c r="AL156" s="461">
        <v>4786226916</v>
      </c>
      <c r="AM156" s="461">
        <v>26731428</v>
      </c>
      <c r="AN156" s="461">
        <v>4812958344</v>
      </c>
      <c r="AO156" s="461">
        <v>3352704167</v>
      </c>
      <c r="AP156" s="461">
        <v>16668741</v>
      </c>
      <c r="AQ156" s="461">
        <v>3369372908</v>
      </c>
      <c r="AR156" s="461">
        <v>2073727315</v>
      </c>
      <c r="AS156" s="461">
        <v>2023688</v>
      </c>
      <c r="AT156" s="461">
        <v>2075751003</v>
      </c>
      <c r="AU156" s="461">
        <v>18617814</v>
      </c>
      <c r="AV156" s="461">
        <v>326436099</v>
      </c>
      <c r="AW156" s="461">
        <v>42427462</v>
      </c>
      <c r="AX156" s="461">
        <v>368863561</v>
      </c>
      <c r="AY156" s="461">
        <v>10645563630</v>
      </c>
      <c r="AZ156" s="461">
        <v>917443</v>
      </c>
      <c r="BA156" s="461">
        <v>10646481073</v>
      </c>
      <c r="BB156" s="461"/>
      <c r="BC156" s="461">
        <v>10231276212</v>
      </c>
      <c r="BD156" s="461">
        <v>10232193655</v>
      </c>
      <c r="BE156" s="461">
        <v>11327069516</v>
      </c>
      <c r="BF156" s="461"/>
      <c r="BG156" s="461">
        <v>11262929516</v>
      </c>
      <c r="BH156" s="444"/>
      <c r="BI156" s="444"/>
      <c r="BJ156" s="444"/>
      <c r="BK156" s="444"/>
      <c r="BL156" s="444"/>
      <c r="BM156" s="444"/>
      <c r="BN156" s="444"/>
      <c r="BO156" s="444"/>
      <c r="BP156" s="444"/>
      <c r="BQ156" s="444"/>
      <c r="BR156" s="444"/>
      <c r="BS156" s="444"/>
      <c r="BT156" s="444"/>
      <c r="BU156" s="444"/>
      <c r="BV156" s="444"/>
      <c r="BW156" s="444"/>
      <c r="BX156" s="444"/>
      <c r="BY156" s="444"/>
      <c r="BZ156" s="444"/>
      <c r="CA156" s="444"/>
      <c r="CB156" s="444"/>
      <c r="CC156" s="444"/>
      <c r="CD156" s="444"/>
      <c r="CE156" s="444"/>
      <c r="CF156" s="444"/>
      <c r="CG156" s="444"/>
      <c r="CH156" s="444"/>
      <c r="CI156" s="444"/>
      <c r="CJ156" s="444"/>
      <c r="CK156" s="444"/>
      <c r="CL156" s="444"/>
      <c r="CM156" s="444"/>
      <c r="CN156" s="444"/>
      <c r="CO156" s="444"/>
      <c r="CP156" s="444"/>
      <c r="CQ156" s="444"/>
      <c r="CR156" s="444"/>
      <c r="CS156" s="444"/>
      <c r="CT156" s="444"/>
      <c r="CU156" s="444"/>
    </row>
    <row r="157" spans="1:99">
      <c r="A157" s="444">
        <f>A156+1</f>
        <v>2002</v>
      </c>
      <c r="B157" s="444" t="str">
        <f t="shared" ref="B157" si="15">B72</f>
        <v>Annual</v>
      </c>
      <c r="C157" s="461">
        <v>4836300863</v>
      </c>
      <c r="D157" s="461">
        <v>27426151</v>
      </c>
      <c r="E157" s="461">
        <v>4863727014</v>
      </c>
      <c r="F157" s="461">
        <v>3401732568</v>
      </c>
      <c r="G157" s="461">
        <v>17101945</v>
      </c>
      <c r="H157" s="461">
        <v>3418834513</v>
      </c>
      <c r="I157" s="461">
        <v>2092618868</v>
      </c>
      <c r="J157" s="461">
        <v>2076281</v>
      </c>
      <c r="K157" s="461">
        <v>2094695149</v>
      </c>
      <c r="L157" s="461">
        <v>18817170</v>
      </c>
      <c r="M157" s="461">
        <v>334258052</v>
      </c>
      <c r="N157" s="461">
        <v>43877958</v>
      </c>
      <c r="O157" s="461">
        <v>378136010</v>
      </c>
      <c r="P157" s="461">
        <v>10774209856</v>
      </c>
      <c r="Q157" s="461">
        <v>923970</v>
      </c>
      <c r="R157" s="461">
        <v>10775133826</v>
      </c>
      <c r="S157" s="461"/>
      <c r="T157" s="461">
        <v>10349469469</v>
      </c>
      <c r="U157" s="461">
        <v>10350393439</v>
      </c>
      <c r="V157" s="461">
        <v>10396997816</v>
      </c>
      <c r="W157" s="461">
        <v>10396073846</v>
      </c>
      <c r="X157" s="461">
        <v>10727605479</v>
      </c>
      <c r="Y157" s="461">
        <v>10728529449</v>
      </c>
      <c r="Z157" s="461">
        <v>22415554</v>
      </c>
      <c r="AA157" s="461">
        <v>139549</v>
      </c>
      <c r="AB157" s="461">
        <v>22555103</v>
      </c>
      <c r="AC157" s="461">
        <v>670726164</v>
      </c>
      <c r="AD157" s="461">
        <v>0</v>
      </c>
      <c r="AE157" s="461">
        <v>11468415093</v>
      </c>
      <c r="AF157" s="461"/>
      <c r="AG157" s="461"/>
      <c r="AH157" s="461">
        <v>52524000</v>
      </c>
      <c r="AI157" s="461">
        <v>24741000</v>
      </c>
      <c r="AJ157" s="461">
        <v>0</v>
      </c>
      <c r="AK157" s="461"/>
      <c r="AL157" s="461">
        <v>4888824863</v>
      </c>
      <c r="AM157" s="461">
        <v>27426151</v>
      </c>
      <c r="AN157" s="461">
        <v>4916251014</v>
      </c>
      <c r="AO157" s="461">
        <v>3426473568</v>
      </c>
      <c r="AP157" s="461">
        <v>17101945</v>
      </c>
      <c r="AQ157" s="461">
        <v>3443575513</v>
      </c>
      <c r="AR157" s="461">
        <v>2092618868</v>
      </c>
      <c r="AS157" s="461">
        <v>2076281</v>
      </c>
      <c r="AT157" s="461">
        <v>2094695149</v>
      </c>
      <c r="AU157" s="461">
        <v>18817170</v>
      </c>
      <c r="AV157" s="461">
        <v>334258052</v>
      </c>
      <c r="AW157" s="461">
        <v>43877958</v>
      </c>
      <c r="AX157" s="461">
        <v>378136010</v>
      </c>
      <c r="AY157" s="461">
        <v>10851474856</v>
      </c>
      <c r="AZ157" s="461">
        <v>923970</v>
      </c>
      <c r="BA157" s="461">
        <v>10852398826</v>
      </c>
      <c r="BB157" s="461"/>
      <c r="BC157" s="461">
        <v>10426734469</v>
      </c>
      <c r="BD157" s="461">
        <v>10427658439</v>
      </c>
      <c r="BE157" s="461">
        <v>11545680093</v>
      </c>
      <c r="BF157" s="461"/>
      <c r="BG157" s="461">
        <v>11468415093</v>
      </c>
      <c r="BH157" s="444"/>
      <c r="BI157" s="444"/>
      <c r="BJ157" s="444"/>
      <c r="BK157" s="444"/>
      <c r="BL157" s="444"/>
      <c r="BM157" s="444"/>
      <c r="BN157" s="444"/>
      <c r="BO157" s="444"/>
      <c r="BP157" s="444"/>
      <c r="BQ157" s="444"/>
      <c r="BR157" s="444"/>
      <c r="BS157" s="444"/>
      <c r="BT157" s="444"/>
      <c r="BU157" s="444"/>
      <c r="BV157" s="444"/>
      <c r="BW157" s="444"/>
      <c r="BX157" s="444"/>
      <c r="BY157" s="444"/>
      <c r="BZ157" s="444"/>
      <c r="CA157" s="444"/>
      <c r="CB157" s="444"/>
      <c r="CC157" s="444"/>
      <c r="CD157" s="444"/>
      <c r="CE157" s="444"/>
      <c r="CF157" s="444"/>
      <c r="CG157" s="444"/>
      <c r="CH157" s="444"/>
      <c r="CI157" s="444"/>
      <c r="CJ157" s="444"/>
      <c r="CK157" s="444"/>
      <c r="CL157" s="444"/>
      <c r="CM157" s="444"/>
      <c r="CN157" s="444"/>
      <c r="CO157" s="444"/>
      <c r="CP157" s="444"/>
      <c r="CQ157" s="444"/>
      <c r="CR157" s="444"/>
      <c r="CS157" s="444"/>
      <c r="CT157" s="444"/>
      <c r="CU157" s="444"/>
    </row>
    <row r="158" spans="1:99">
      <c r="A158" s="444">
        <f>A157+1</f>
        <v>2003</v>
      </c>
      <c r="B158" s="444" t="str">
        <f t="shared" ref="B158" si="16">B85</f>
        <v>Annual</v>
      </c>
      <c r="C158" s="461">
        <v>4927523920</v>
      </c>
      <c r="D158" s="461">
        <v>30242421</v>
      </c>
      <c r="E158" s="461">
        <v>4957766341</v>
      </c>
      <c r="F158" s="461">
        <v>3477383115</v>
      </c>
      <c r="G158" s="461">
        <v>18858068</v>
      </c>
      <c r="H158" s="461">
        <v>3496241183</v>
      </c>
      <c r="I158" s="461">
        <v>2090798918</v>
      </c>
      <c r="J158" s="461">
        <v>2289485</v>
      </c>
      <c r="K158" s="461">
        <v>2093088403</v>
      </c>
      <c r="L158" s="461">
        <v>19020171</v>
      </c>
      <c r="M158" s="461">
        <v>340724308</v>
      </c>
      <c r="N158" s="461">
        <v>45259917</v>
      </c>
      <c r="O158" s="461">
        <v>385984225</v>
      </c>
      <c r="P158" s="461">
        <v>10952100323</v>
      </c>
      <c r="Q158" s="461">
        <v>930542</v>
      </c>
      <c r="R158" s="461">
        <v>10953030865</v>
      </c>
      <c r="S158" s="461"/>
      <c r="T158" s="461">
        <v>10514726124</v>
      </c>
      <c r="U158" s="461">
        <v>10515656666</v>
      </c>
      <c r="V158" s="461">
        <v>10567046640</v>
      </c>
      <c r="W158" s="461">
        <v>10566116098</v>
      </c>
      <c r="X158" s="461">
        <v>10900710349</v>
      </c>
      <c r="Y158" s="461">
        <v>10901640891</v>
      </c>
      <c r="Z158" s="461">
        <v>22415554</v>
      </c>
      <c r="AA158" s="461">
        <v>153879</v>
      </c>
      <c r="AB158" s="461">
        <v>22569433</v>
      </c>
      <c r="AC158" s="461">
        <v>682361144</v>
      </c>
      <c r="AD158" s="461">
        <v>0</v>
      </c>
      <c r="AE158" s="461">
        <v>11657961442</v>
      </c>
      <c r="AF158" s="461"/>
      <c r="AG158" s="461"/>
      <c r="AH158" s="461">
        <v>63856000</v>
      </c>
      <c r="AI158" s="461">
        <v>26433000</v>
      </c>
      <c r="AJ158" s="461">
        <v>0</v>
      </c>
      <c r="AK158" s="461"/>
      <c r="AL158" s="461">
        <v>4991379920</v>
      </c>
      <c r="AM158" s="461">
        <v>30242421</v>
      </c>
      <c r="AN158" s="461">
        <v>5021622341</v>
      </c>
      <c r="AO158" s="461">
        <v>3503816115</v>
      </c>
      <c r="AP158" s="461">
        <v>18858068</v>
      </c>
      <c r="AQ158" s="461">
        <v>3522674183</v>
      </c>
      <c r="AR158" s="461">
        <v>2090798918</v>
      </c>
      <c r="AS158" s="461">
        <v>2289485</v>
      </c>
      <c r="AT158" s="461">
        <v>2093088403</v>
      </c>
      <c r="AU158" s="461">
        <v>19020171</v>
      </c>
      <c r="AV158" s="461">
        <v>340724308</v>
      </c>
      <c r="AW158" s="461">
        <v>45259917</v>
      </c>
      <c r="AX158" s="461">
        <v>385984225</v>
      </c>
      <c r="AY158" s="461">
        <v>11042389323</v>
      </c>
      <c r="AZ158" s="461">
        <v>930542</v>
      </c>
      <c r="BA158" s="461">
        <v>11043319865</v>
      </c>
      <c r="BB158" s="461"/>
      <c r="BC158" s="461">
        <v>10605015124</v>
      </c>
      <c r="BD158" s="461">
        <v>10605945666</v>
      </c>
      <c r="BE158" s="461">
        <v>11748250442</v>
      </c>
      <c r="BF158" s="461"/>
      <c r="BG158" s="461">
        <v>11657961442</v>
      </c>
      <c r="BH158" s="444"/>
      <c r="BI158" s="444"/>
      <c r="BJ158" s="444"/>
      <c r="BK158" s="444"/>
      <c r="BL158" s="444"/>
      <c r="BM158" s="444"/>
      <c r="BN158" s="444"/>
      <c r="BO158" s="444"/>
      <c r="BP158" s="444"/>
      <c r="BQ158" s="444"/>
      <c r="BR158" s="444"/>
      <c r="BS158" s="444"/>
      <c r="BT158" s="444"/>
      <c r="BU158" s="444"/>
      <c r="BV158" s="444"/>
      <c r="BW158" s="444"/>
      <c r="BX158" s="444"/>
      <c r="BY158" s="444"/>
      <c r="BZ158" s="444"/>
      <c r="CA158" s="444"/>
      <c r="CB158" s="444"/>
      <c r="CC158" s="444"/>
      <c r="CD158" s="444"/>
      <c r="CE158" s="444"/>
      <c r="CF158" s="444"/>
      <c r="CG158" s="444"/>
      <c r="CH158" s="444"/>
      <c r="CI158" s="444"/>
      <c r="CJ158" s="444"/>
      <c r="CK158" s="444"/>
      <c r="CL158" s="444"/>
      <c r="CM158" s="444"/>
      <c r="CN158" s="444"/>
      <c r="CO158" s="444"/>
      <c r="CP158" s="444"/>
      <c r="CQ158" s="444"/>
      <c r="CR158" s="444"/>
      <c r="CS158" s="444"/>
      <c r="CT158" s="444"/>
      <c r="CU158" s="444"/>
    </row>
    <row r="159" spans="1:99">
      <c r="A159" s="444"/>
      <c r="B159" s="444"/>
      <c r="C159" s="461"/>
      <c r="D159" s="461"/>
      <c r="E159" s="461"/>
      <c r="F159" s="461"/>
      <c r="G159" s="461"/>
      <c r="H159" s="461"/>
      <c r="I159" s="461"/>
      <c r="J159" s="461"/>
      <c r="K159" s="461"/>
      <c r="L159" s="461"/>
      <c r="M159" s="461"/>
      <c r="N159" s="461"/>
      <c r="O159" s="461"/>
      <c r="P159" s="461"/>
      <c r="Q159" s="461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  <c r="AT159" s="461"/>
      <c r="AU159" s="461"/>
      <c r="AV159" s="461"/>
      <c r="AW159" s="461"/>
      <c r="AX159" s="461"/>
      <c r="AY159" s="461"/>
      <c r="AZ159" s="461"/>
      <c r="BA159" s="461"/>
      <c r="BB159" s="461"/>
      <c r="BC159" s="461"/>
      <c r="BD159" s="461"/>
      <c r="BE159" s="461"/>
      <c r="BF159" s="461"/>
      <c r="BG159" s="461"/>
      <c r="BH159" s="444"/>
      <c r="BI159" s="444"/>
      <c r="BJ159" s="444"/>
      <c r="BK159" s="444"/>
      <c r="BL159" s="444"/>
      <c r="BM159" s="444"/>
      <c r="BN159" s="444"/>
      <c r="BO159" s="444"/>
      <c r="BP159" s="444"/>
      <c r="BQ159" s="444"/>
      <c r="BR159" s="444"/>
      <c r="BS159" s="444"/>
      <c r="BT159" s="444"/>
      <c r="BU159" s="444"/>
      <c r="BV159" s="444"/>
      <c r="BW159" s="444"/>
      <c r="BX159" s="444"/>
      <c r="BY159" s="444"/>
      <c r="BZ159" s="444"/>
      <c r="CA159" s="444"/>
      <c r="CB159" s="444"/>
      <c r="CC159" s="444"/>
      <c r="CD159" s="444"/>
      <c r="CE159" s="444"/>
      <c r="CF159" s="444"/>
      <c r="CG159" s="444"/>
      <c r="CH159" s="444"/>
      <c r="CI159" s="444"/>
      <c r="CJ159" s="444"/>
      <c r="CK159" s="444"/>
      <c r="CL159" s="444"/>
      <c r="CM159" s="444"/>
      <c r="CN159" s="444"/>
      <c r="CO159" s="444"/>
      <c r="CP159" s="444"/>
      <c r="CQ159" s="444"/>
      <c r="CR159" s="444"/>
      <c r="CS159" s="444"/>
      <c r="CT159" s="444"/>
      <c r="CU159" s="444"/>
    </row>
    <row r="160" spans="1:99">
      <c r="A160" s="444">
        <f>A158+1</f>
        <v>2004</v>
      </c>
      <c r="B160" s="444" t="str">
        <f t="shared" ref="B160" si="17">B98</f>
        <v>Annual</v>
      </c>
      <c r="C160" s="461">
        <v>5026174211</v>
      </c>
      <c r="D160" s="461">
        <v>30724087</v>
      </c>
      <c r="E160" s="461">
        <v>5056898298</v>
      </c>
      <c r="F160" s="461">
        <v>3553211182</v>
      </c>
      <c r="G160" s="461">
        <v>19158418</v>
      </c>
      <c r="H160" s="461">
        <v>3572369600</v>
      </c>
      <c r="I160" s="461">
        <v>2088651263</v>
      </c>
      <c r="J160" s="461">
        <v>2325950</v>
      </c>
      <c r="K160" s="461">
        <v>2090977213</v>
      </c>
      <c r="L160" s="461">
        <v>19202880</v>
      </c>
      <c r="M160" s="461">
        <v>346045735</v>
      </c>
      <c r="N160" s="461">
        <v>46573150</v>
      </c>
      <c r="O160" s="461">
        <v>392618885</v>
      </c>
      <c r="P160" s="461">
        <v>11132066876</v>
      </c>
      <c r="Q160" s="461">
        <v>937162</v>
      </c>
      <c r="R160" s="461">
        <v>11133004038</v>
      </c>
      <c r="S160" s="461"/>
      <c r="T160" s="461">
        <v>10687239536</v>
      </c>
      <c r="U160" s="461">
        <v>10688176698</v>
      </c>
      <c r="V160" s="461">
        <v>10740385153</v>
      </c>
      <c r="W160" s="461">
        <v>10739447991</v>
      </c>
      <c r="X160" s="461">
        <v>11079858421</v>
      </c>
      <c r="Y160" s="461">
        <v>11080795583</v>
      </c>
      <c r="Z160" s="461">
        <v>22415554</v>
      </c>
      <c r="AA160" s="461">
        <v>156328</v>
      </c>
      <c r="AB160" s="461">
        <v>22571882</v>
      </c>
      <c r="AC160" s="461">
        <v>694323432</v>
      </c>
      <c r="AD160" s="461">
        <v>0</v>
      </c>
      <c r="AE160" s="461">
        <v>11849899352</v>
      </c>
      <c r="AF160" s="461"/>
      <c r="AG160" s="461"/>
      <c r="AH160" s="461">
        <v>75470000</v>
      </c>
      <c r="AI160" s="461">
        <v>28124000</v>
      </c>
      <c r="AJ160" s="461">
        <v>0</v>
      </c>
      <c r="AK160" s="461"/>
      <c r="AL160" s="461">
        <v>5101644211</v>
      </c>
      <c r="AM160" s="461">
        <v>30724087</v>
      </c>
      <c r="AN160" s="461">
        <v>5132368298</v>
      </c>
      <c r="AO160" s="461">
        <v>3581335182</v>
      </c>
      <c r="AP160" s="461">
        <v>19158418</v>
      </c>
      <c r="AQ160" s="461">
        <v>3600493600</v>
      </c>
      <c r="AR160" s="461">
        <v>2088651263</v>
      </c>
      <c r="AS160" s="461">
        <v>2325950</v>
      </c>
      <c r="AT160" s="461">
        <v>2090977213</v>
      </c>
      <c r="AU160" s="461">
        <v>19202880</v>
      </c>
      <c r="AV160" s="461">
        <v>346045735</v>
      </c>
      <c r="AW160" s="461">
        <v>46573150</v>
      </c>
      <c r="AX160" s="461">
        <v>392618885</v>
      </c>
      <c r="AY160" s="461">
        <v>11235660876</v>
      </c>
      <c r="AZ160" s="461">
        <v>937162</v>
      </c>
      <c r="BA160" s="461">
        <v>11236598038</v>
      </c>
      <c r="BB160" s="461"/>
      <c r="BC160" s="461">
        <v>10790833536</v>
      </c>
      <c r="BD160" s="461">
        <v>10791770698</v>
      </c>
      <c r="BE160" s="461">
        <v>11953493352</v>
      </c>
      <c r="BF160" s="461"/>
      <c r="BG160" s="461">
        <v>11849899352</v>
      </c>
      <c r="BH160" s="444"/>
      <c r="BI160" s="444"/>
      <c r="BJ160" s="444"/>
      <c r="BK160" s="444"/>
      <c r="BL160" s="444"/>
      <c r="BM160" s="444"/>
      <c r="BN160" s="444"/>
      <c r="BO160" s="444"/>
      <c r="BP160" s="444"/>
      <c r="BQ160" s="444"/>
      <c r="BR160" s="444"/>
      <c r="BS160" s="444"/>
      <c r="BT160" s="444"/>
      <c r="BU160" s="444"/>
      <c r="BV160" s="444"/>
      <c r="BW160" s="444"/>
      <c r="BX160" s="444"/>
      <c r="BY160" s="444"/>
      <c r="BZ160" s="444"/>
      <c r="CA160" s="444"/>
      <c r="CB160" s="444"/>
      <c r="CC160" s="444"/>
      <c r="CD160" s="444"/>
      <c r="CE160" s="444"/>
      <c r="CF160" s="444"/>
      <c r="CG160" s="444"/>
      <c r="CH160" s="444"/>
      <c r="CI160" s="444"/>
      <c r="CJ160" s="444"/>
      <c r="CK160" s="444"/>
      <c r="CL160" s="444"/>
      <c r="CM160" s="444"/>
      <c r="CN160" s="444"/>
      <c r="CO160" s="444"/>
      <c r="CP160" s="444"/>
      <c r="CQ160" s="444"/>
      <c r="CR160" s="444"/>
      <c r="CS160" s="444"/>
      <c r="CT160" s="444"/>
      <c r="CU160" s="444"/>
    </row>
    <row r="161" spans="1:99">
      <c r="A161" s="444">
        <f>A160+1</f>
        <v>2005</v>
      </c>
      <c r="B161" s="444" t="str">
        <f t="shared" ref="B161" si="18">B111</f>
        <v>Annual</v>
      </c>
      <c r="C161" s="461">
        <v>5138432447</v>
      </c>
      <c r="D161" s="461">
        <v>31173150</v>
      </c>
      <c r="E161" s="461">
        <v>5169605597</v>
      </c>
      <c r="F161" s="461">
        <v>3630651697</v>
      </c>
      <c r="G161" s="461">
        <v>19438437</v>
      </c>
      <c r="H161" s="461">
        <v>3650090134</v>
      </c>
      <c r="I161" s="461">
        <v>2084522581</v>
      </c>
      <c r="J161" s="461">
        <v>2359945</v>
      </c>
      <c r="K161" s="461">
        <v>2086882526</v>
      </c>
      <c r="L161" s="461">
        <v>19367319</v>
      </c>
      <c r="M161" s="461">
        <v>351189956</v>
      </c>
      <c r="N161" s="461">
        <v>47897884</v>
      </c>
      <c r="O161" s="461">
        <v>399087840</v>
      </c>
      <c r="P161" s="461">
        <v>11325033416</v>
      </c>
      <c r="Q161" s="461">
        <v>943830</v>
      </c>
      <c r="R161" s="461">
        <v>11325977246</v>
      </c>
      <c r="S161" s="461"/>
      <c r="T161" s="461">
        <v>10872974044</v>
      </c>
      <c r="U161" s="461">
        <v>10873917874</v>
      </c>
      <c r="V161" s="461">
        <v>10926889406</v>
      </c>
      <c r="W161" s="461">
        <v>10925945576</v>
      </c>
      <c r="X161" s="461">
        <v>11272061884</v>
      </c>
      <c r="Y161" s="461">
        <v>11273005714</v>
      </c>
      <c r="Z161" s="461">
        <v>22415554</v>
      </c>
      <c r="AA161" s="461">
        <v>158615</v>
      </c>
      <c r="AB161" s="461">
        <v>22574169</v>
      </c>
      <c r="AC161" s="461">
        <v>706965224</v>
      </c>
      <c r="AD161" s="461">
        <v>0</v>
      </c>
      <c r="AE161" s="461">
        <v>12055516639</v>
      </c>
      <c r="AF161" s="461"/>
      <c r="AG161" s="461"/>
      <c r="AH161" s="461">
        <v>85052000</v>
      </c>
      <c r="AI161" s="461">
        <v>29815000</v>
      </c>
      <c r="AJ161" s="461">
        <v>0</v>
      </c>
      <c r="AK161" s="461"/>
      <c r="AL161" s="461">
        <v>5223484447</v>
      </c>
      <c r="AM161" s="461">
        <v>31173150</v>
      </c>
      <c r="AN161" s="461">
        <v>5254657597</v>
      </c>
      <c r="AO161" s="461">
        <v>3660466697</v>
      </c>
      <c r="AP161" s="461">
        <v>19438437</v>
      </c>
      <c r="AQ161" s="461">
        <v>3679905134</v>
      </c>
      <c r="AR161" s="461">
        <v>2084522581</v>
      </c>
      <c r="AS161" s="461">
        <v>2359945</v>
      </c>
      <c r="AT161" s="461">
        <v>2086882526</v>
      </c>
      <c r="AU161" s="461">
        <v>19367319</v>
      </c>
      <c r="AV161" s="461">
        <v>351189956</v>
      </c>
      <c r="AW161" s="461">
        <v>47897884</v>
      </c>
      <c r="AX161" s="461">
        <v>399087840</v>
      </c>
      <c r="AY161" s="461">
        <v>11439900416</v>
      </c>
      <c r="AZ161" s="461">
        <v>943830</v>
      </c>
      <c r="BA161" s="461">
        <v>11440844246</v>
      </c>
      <c r="BB161" s="461"/>
      <c r="BC161" s="461">
        <v>10987841044</v>
      </c>
      <c r="BD161" s="461">
        <v>10988784874</v>
      </c>
      <c r="BE161" s="461">
        <v>12170383639</v>
      </c>
      <c r="BF161" s="461"/>
      <c r="BG161" s="461">
        <v>12055516639</v>
      </c>
      <c r="BH161" s="444"/>
      <c r="BI161" s="444"/>
      <c r="BJ161" s="444"/>
      <c r="BK161" s="444"/>
      <c r="BL161" s="444"/>
      <c r="BM161" s="444"/>
      <c r="BN161" s="444"/>
      <c r="BO161" s="444"/>
      <c r="BP161" s="444"/>
      <c r="BQ161" s="444"/>
      <c r="BR161" s="444"/>
      <c r="BS161" s="444"/>
      <c r="BT161" s="444"/>
      <c r="BU161" s="444"/>
      <c r="BV161" s="444"/>
      <c r="BW161" s="444"/>
      <c r="BX161" s="444"/>
      <c r="BY161" s="444"/>
      <c r="BZ161" s="444"/>
      <c r="CA161" s="444"/>
      <c r="CB161" s="444"/>
      <c r="CC161" s="444"/>
      <c r="CD161" s="444"/>
      <c r="CE161" s="444"/>
      <c r="CF161" s="444"/>
      <c r="CG161" s="444"/>
      <c r="CH161" s="444"/>
      <c r="CI161" s="444"/>
      <c r="CJ161" s="444"/>
      <c r="CK161" s="444"/>
      <c r="CL161" s="444"/>
      <c r="CM161" s="444"/>
      <c r="CN161" s="444"/>
      <c r="CO161" s="444"/>
      <c r="CP161" s="444"/>
      <c r="CQ161" s="444"/>
      <c r="CR161" s="444"/>
      <c r="CS161" s="444"/>
      <c r="CT161" s="444"/>
      <c r="CU161" s="444"/>
    </row>
    <row r="162" spans="1:99">
      <c r="A162" s="444">
        <f>A161+1</f>
        <v>2006</v>
      </c>
      <c r="B162" s="444" t="str">
        <f t="shared" ref="B162" si="19">B124</f>
        <v>Annual</v>
      </c>
      <c r="C162" s="461">
        <v>5240688061</v>
      </c>
      <c r="D162" s="461">
        <v>31656266</v>
      </c>
      <c r="E162" s="461">
        <v>5272344327</v>
      </c>
      <c r="F162" s="461">
        <v>3705371631</v>
      </c>
      <c r="G162" s="461">
        <v>19739690</v>
      </c>
      <c r="H162" s="461">
        <v>3725111321</v>
      </c>
      <c r="I162" s="461">
        <v>2089065024</v>
      </c>
      <c r="J162" s="461">
        <v>2396520</v>
      </c>
      <c r="K162" s="461">
        <v>2091461544</v>
      </c>
      <c r="L162" s="461">
        <v>19515316</v>
      </c>
      <c r="M162" s="461">
        <v>356284919</v>
      </c>
      <c r="N162" s="461">
        <v>49246888</v>
      </c>
      <c r="O162" s="461">
        <v>405531807</v>
      </c>
      <c r="P162" s="461">
        <v>11513964315</v>
      </c>
      <c r="Q162" s="461">
        <v>950545</v>
      </c>
      <c r="R162" s="461">
        <v>11514914860</v>
      </c>
      <c r="S162" s="461"/>
      <c r="T162" s="461">
        <v>11054640032</v>
      </c>
      <c r="U162" s="461">
        <v>11055590577</v>
      </c>
      <c r="V162" s="461">
        <v>11109383053</v>
      </c>
      <c r="W162" s="461">
        <v>11108432508</v>
      </c>
      <c r="X162" s="461">
        <v>11460171839</v>
      </c>
      <c r="Y162" s="461">
        <v>11461122384</v>
      </c>
      <c r="Z162" s="461">
        <v>22415554</v>
      </c>
      <c r="AA162" s="461">
        <v>161073</v>
      </c>
      <c r="AB162" s="461">
        <v>22576627</v>
      </c>
      <c r="AC162" s="461">
        <v>719348274</v>
      </c>
      <c r="AD162" s="461">
        <v>0</v>
      </c>
      <c r="AE162" s="461">
        <v>12256839761</v>
      </c>
      <c r="AF162" s="461"/>
      <c r="AG162" s="461"/>
      <c r="AH162" s="461">
        <v>94635000</v>
      </c>
      <c r="AI162" s="461">
        <v>31506000</v>
      </c>
      <c r="AJ162" s="461">
        <v>0</v>
      </c>
      <c r="AK162" s="461"/>
      <c r="AL162" s="461">
        <v>5335323061</v>
      </c>
      <c r="AM162" s="461">
        <v>31656266</v>
      </c>
      <c r="AN162" s="461">
        <v>5366979327</v>
      </c>
      <c r="AO162" s="461">
        <v>3736877631</v>
      </c>
      <c r="AP162" s="461">
        <v>19739690</v>
      </c>
      <c r="AQ162" s="461">
        <v>3756617321</v>
      </c>
      <c r="AR162" s="461">
        <v>2089065024</v>
      </c>
      <c r="AS162" s="461">
        <v>2396520</v>
      </c>
      <c r="AT162" s="461">
        <v>2091461544</v>
      </c>
      <c r="AU162" s="461">
        <v>19515316</v>
      </c>
      <c r="AV162" s="461">
        <v>356284919</v>
      </c>
      <c r="AW162" s="461">
        <v>49246888</v>
      </c>
      <c r="AX162" s="461">
        <v>405531807</v>
      </c>
      <c r="AY162" s="461">
        <v>11640105315</v>
      </c>
      <c r="AZ162" s="461">
        <v>950545</v>
      </c>
      <c r="BA162" s="461">
        <v>11641055860</v>
      </c>
      <c r="BB162" s="461"/>
      <c r="BC162" s="461">
        <v>11180781032</v>
      </c>
      <c r="BD162" s="461">
        <v>11181731577</v>
      </c>
      <c r="BE162" s="461">
        <v>12382980761</v>
      </c>
      <c r="BF162" s="461"/>
      <c r="BG162" s="461">
        <v>12256839761</v>
      </c>
      <c r="BH162" s="444"/>
      <c r="BI162" s="444"/>
      <c r="BJ162" s="444"/>
      <c r="BK162" s="444"/>
      <c r="BL162" s="444"/>
      <c r="BM162" s="444"/>
      <c r="BN162" s="444"/>
      <c r="BO162" s="444"/>
      <c r="BP162" s="444"/>
      <c r="BQ162" s="444"/>
      <c r="BR162" s="444"/>
      <c r="BS162" s="444"/>
      <c r="BT162" s="444"/>
      <c r="BU162" s="444"/>
      <c r="BV162" s="444"/>
      <c r="BW162" s="444"/>
      <c r="BX162" s="444"/>
      <c r="BY162" s="444"/>
      <c r="BZ162" s="444"/>
      <c r="CA162" s="444"/>
      <c r="CB162" s="444"/>
      <c r="CC162" s="444"/>
      <c r="CD162" s="444"/>
      <c r="CE162" s="444"/>
      <c r="CF162" s="444"/>
      <c r="CG162" s="444"/>
      <c r="CH162" s="444"/>
      <c r="CI162" s="444"/>
      <c r="CJ162" s="444"/>
      <c r="CK162" s="444"/>
      <c r="CL162" s="444"/>
      <c r="CM162" s="444"/>
      <c r="CN162" s="444"/>
      <c r="CO162" s="444"/>
      <c r="CP162" s="444"/>
      <c r="CQ162" s="444"/>
      <c r="CR162" s="444"/>
      <c r="CS162" s="444"/>
      <c r="CT162" s="444"/>
      <c r="CU162" s="444"/>
    </row>
    <row r="163" spans="1:99">
      <c r="A163" s="444">
        <f>A162+1</f>
        <v>2007</v>
      </c>
      <c r="B163" s="444" t="str">
        <f t="shared" ref="B163" si="20">B137</f>
        <v>Annual</v>
      </c>
      <c r="C163" s="461">
        <v>5349553796</v>
      </c>
      <c r="D163" s="461">
        <v>32154259</v>
      </c>
      <c r="E163" s="461">
        <v>5381708055</v>
      </c>
      <c r="F163" s="461">
        <v>3784546867</v>
      </c>
      <c r="G163" s="461">
        <v>20050220</v>
      </c>
      <c r="H163" s="461">
        <v>3804597087</v>
      </c>
      <c r="I163" s="461">
        <v>2091865946</v>
      </c>
      <c r="J163" s="461">
        <v>2434220</v>
      </c>
      <c r="K163" s="461">
        <v>2094300166</v>
      </c>
      <c r="L163" s="461">
        <v>19648509</v>
      </c>
      <c r="M163" s="461">
        <v>361329316</v>
      </c>
      <c r="N163" s="461">
        <v>50620233</v>
      </c>
      <c r="O163" s="461">
        <v>411949549</v>
      </c>
      <c r="P163" s="461">
        <v>11712203366</v>
      </c>
      <c r="Q163" s="461">
        <v>957308</v>
      </c>
      <c r="R163" s="461">
        <v>11713160674</v>
      </c>
      <c r="S163" s="461"/>
      <c r="T163" s="461">
        <v>11245615118</v>
      </c>
      <c r="U163" s="461">
        <v>11246572426</v>
      </c>
      <c r="V163" s="461">
        <v>11301211125</v>
      </c>
      <c r="W163" s="461">
        <v>11300253817</v>
      </c>
      <c r="X163" s="461">
        <v>11657564667</v>
      </c>
      <c r="Y163" s="461">
        <v>11658521975</v>
      </c>
      <c r="Z163" s="461">
        <v>22415554</v>
      </c>
      <c r="AA163" s="461">
        <v>163606</v>
      </c>
      <c r="AB163" s="461">
        <v>22579160</v>
      </c>
      <c r="AC163" s="461">
        <v>732219264</v>
      </c>
      <c r="AD163" s="461">
        <v>0</v>
      </c>
      <c r="AE163" s="461">
        <v>12467959098</v>
      </c>
      <c r="AF163" s="461"/>
      <c r="AG163" s="461"/>
      <c r="AH163" s="461">
        <v>102674000</v>
      </c>
      <c r="AI163" s="461">
        <v>33197000</v>
      </c>
      <c r="AJ163" s="461">
        <v>0</v>
      </c>
      <c r="AK163" s="461"/>
      <c r="AL163" s="461">
        <v>5452227796</v>
      </c>
      <c r="AM163" s="461">
        <v>32154259</v>
      </c>
      <c r="AN163" s="461">
        <v>5484382055</v>
      </c>
      <c r="AO163" s="461">
        <v>3817743867</v>
      </c>
      <c r="AP163" s="461">
        <v>20050220</v>
      </c>
      <c r="AQ163" s="461">
        <v>3837794087</v>
      </c>
      <c r="AR163" s="461">
        <v>2091865946</v>
      </c>
      <c r="AS163" s="461">
        <v>2434220</v>
      </c>
      <c r="AT163" s="461">
        <v>2094300166</v>
      </c>
      <c r="AU163" s="461">
        <v>19648509</v>
      </c>
      <c r="AV163" s="461">
        <v>361329316</v>
      </c>
      <c r="AW163" s="461">
        <v>50620233</v>
      </c>
      <c r="AX163" s="461">
        <v>411949549</v>
      </c>
      <c r="AY163" s="461">
        <v>11848074366</v>
      </c>
      <c r="AZ163" s="461">
        <v>957308</v>
      </c>
      <c r="BA163" s="461">
        <v>11849031674</v>
      </c>
      <c r="BB163" s="461"/>
      <c r="BC163" s="461">
        <v>11381486118</v>
      </c>
      <c r="BD163" s="461">
        <v>11382443426</v>
      </c>
      <c r="BE163" s="461">
        <v>12603830098</v>
      </c>
      <c r="BF163" s="461"/>
      <c r="BG163" s="461">
        <v>12467959098</v>
      </c>
      <c r="BH163" s="444"/>
      <c r="BI163" s="444"/>
      <c r="BJ163" s="444"/>
      <c r="BK163" s="444"/>
      <c r="BL163" s="444"/>
      <c r="BM163" s="444"/>
      <c r="BN163" s="444"/>
      <c r="BO163" s="444"/>
      <c r="BP163" s="444"/>
      <c r="BQ163" s="444"/>
      <c r="BR163" s="444"/>
      <c r="BS163" s="444"/>
      <c r="BT163" s="444"/>
      <c r="BU163" s="444"/>
      <c r="BV163" s="444"/>
      <c r="BW163" s="444"/>
      <c r="BX163" s="444"/>
      <c r="BY163" s="444"/>
      <c r="BZ163" s="444"/>
      <c r="CA163" s="444"/>
      <c r="CB163" s="444"/>
      <c r="CC163" s="444"/>
      <c r="CD163" s="444"/>
      <c r="CE163" s="444"/>
      <c r="CF163" s="444"/>
      <c r="CG163" s="444"/>
      <c r="CH163" s="444"/>
      <c r="CI163" s="444"/>
      <c r="CJ163" s="444"/>
      <c r="CK163" s="444"/>
      <c r="CL163" s="444"/>
      <c r="CM163" s="444"/>
      <c r="CN163" s="444"/>
      <c r="CO163" s="444"/>
      <c r="CP163" s="444"/>
      <c r="CQ163" s="444"/>
      <c r="CR163" s="444"/>
      <c r="CS163" s="444"/>
      <c r="CT163" s="444"/>
      <c r="CU163" s="444"/>
    </row>
    <row r="164" spans="1:99">
      <c r="A164" s="444">
        <f>A163+1</f>
        <v>2008</v>
      </c>
      <c r="B164" s="444" t="str">
        <f t="shared" ref="B164" si="21">B150</f>
        <v>Annual</v>
      </c>
      <c r="C164" s="461">
        <v>5470804786</v>
      </c>
      <c r="D164" s="461">
        <v>32524282</v>
      </c>
      <c r="E164" s="461">
        <v>5503329068</v>
      </c>
      <c r="F164" s="461">
        <v>3860720730</v>
      </c>
      <c r="G164" s="461">
        <v>20280954</v>
      </c>
      <c r="H164" s="461">
        <v>3881001684</v>
      </c>
      <c r="I164" s="461">
        <v>2068159365</v>
      </c>
      <c r="J164" s="461">
        <v>2462232</v>
      </c>
      <c r="K164" s="461">
        <v>2070621597</v>
      </c>
      <c r="L164" s="461">
        <v>19768382</v>
      </c>
      <c r="M164" s="461">
        <v>366321929</v>
      </c>
      <c r="N164" s="461">
        <v>52017981</v>
      </c>
      <c r="O164" s="461">
        <v>418339910</v>
      </c>
      <c r="P164" s="461">
        <v>11893060641</v>
      </c>
      <c r="Q164" s="461">
        <v>964120</v>
      </c>
      <c r="R164" s="461">
        <v>11894024761</v>
      </c>
      <c r="S164" s="461"/>
      <c r="T164" s="461">
        <v>11419453263</v>
      </c>
      <c r="U164" s="461">
        <v>11420417383</v>
      </c>
      <c r="V164" s="461">
        <v>11475684851</v>
      </c>
      <c r="W164" s="461">
        <v>11474720731</v>
      </c>
      <c r="X164" s="461">
        <v>11837793173</v>
      </c>
      <c r="Y164" s="461">
        <v>11838757293</v>
      </c>
      <c r="Z164" s="461">
        <v>22415554</v>
      </c>
      <c r="AA164" s="461">
        <v>165489</v>
      </c>
      <c r="AB164" s="461">
        <v>22581043</v>
      </c>
      <c r="AC164" s="461">
        <v>744033767</v>
      </c>
      <c r="AD164" s="461">
        <v>0</v>
      </c>
      <c r="AE164" s="461">
        <v>12660639571</v>
      </c>
      <c r="AF164" s="461"/>
      <c r="AG164" s="461"/>
      <c r="AH164" s="461">
        <v>110713000</v>
      </c>
      <c r="AI164" s="461">
        <v>34888000</v>
      </c>
      <c r="AJ164" s="461">
        <v>0</v>
      </c>
      <c r="AK164" s="461"/>
      <c r="AL164" s="461">
        <v>5581517786</v>
      </c>
      <c r="AM164" s="461">
        <v>32524282</v>
      </c>
      <c r="AN164" s="461">
        <v>5614042068</v>
      </c>
      <c r="AO164" s="461">
        <v>3895608730</v>
      </c>
      <c r="AP164" s="461">
        <v>20280954</v>
      </c>
      <c r="AQ164" s="461">
        <v>3915889684</v>
      </c>
      <c r="AR164" s="461">
        <v>2068159365</v>
      </c>
      <c r="AS164" s="461">
        <v>2462232</v>
      </c>
      <c r="AT164" s="461">
        <v>2070621597</v>
      </c>
      <c r="AU164" s="461">
        <v>19768382</v>
      </c>
      <c r="AV164" s="461">
        <v>366321929</v>
      </c>
      <c r="AW164" s="461">
        <v>52017981</v>
      </c>
      <c r="AX164" s="461">
        <v>418339910</v>
      </c>
      <c r="AY164" s="461">
        <v>12038661641</v>
      </c>
      <c r="AZ164" s="461">
        <v>964120</v>
      </c>
      <c r="BA164" s="461">
        <v>12039625761</v>
      </c>
      <c r="BB164" s="461"/>
      <c r="BC164" s="461">
        <v>11565054263</v>
      </c>
      <c r="BD164" s="461">
        <v>11566018383</v>
      </c>
      <c r="BE164" s="461">
        <v>12806240571</v>
      </c>
      <c r="BF164" s="461"/>
      <c r="BG164" s="461">
        <v>12660639571</v>
      </c>
      <c r="BH164" s="444"/>
      <c r="BI164" s="444"/>
      <c r="BJ164" s="444"/>
      <c r="BK164" s="444"/>
      <c r="BL164" s="444"/>
      <c r="BM164" s="444"/>
      <c r="BN164" s="444"/>
      <c r="BO164" s="444"/>
      <c r="BP164" s="444"/>
      <c r="BQ164" s="444"/>
      <c r="BR164" s="444"/>
      <c r="BS164" s="444"/>
      <c r="BT164" s="444"/>
      <c r="BU164" s="444"/>
      <c r="BV164" s="444"/>
      <c r="BW164" s="444"/>
      <c r="BX164" s="444"/>
      <c r="BY164" s="444"/>
      <c r="BZ164" s="444"/>
      <c r="CA164" s="444"/>
      <c r="CB164" s="444"/>
      <c r="CC164" s="444"/>
      <c r="CD164" s="444"/>
      <c r="CE164" s="444"/>
      <c r="CF164" s="444"/>
      <c r="CG164" s="444"/>
      <c r="CH164" s="444"/>
      <c r="CI164" s="444"/>
      <c r="CJ164" s="444"/>
      <c r="CK164" s="444"/>
      <c r="CL164" s="444"/>
      <c r="CM164" s="444"/>
      <c r="CN164" s="444"/>
      <c r="CO164" s="444"/>
      <c r="CP164" s="444"/>
      <c r="CQ164" s="444"/>
      <c r="CR164" s="444"/>
      <c r="CS164" s="444"/>
      <c r="CT164" s="444"/>
      <c r="CU164" s="444"/>
    </row>
    <row r="165" spans="1:99">
      <c r="A165" s="444"/>
      <c r="B165" s="461"/>
      <c r="C165" s="474">
        <v>2.1146722603148982E-2</v>
      </c>
      <c r="D165" s="474">
        <v>5.9670315830383958E-2</v>
      </c>
      <c r="E165" s="474">
        <v>2.1333681316926256E-2</v>
      </c>
      <c r="F165" s="474">
        <v>2.3269428844686857E-2</v>
      </c>
      <c r="G165" s="474">
        <v>8.4959475452952571E-3</v>
      </c>
      <c r="H165" s="474">
        <v>2.3185763035064255E-2</v>
      </c>
      <c r="I165" s="474">
        <v>1.2002279049304398E-2</v>
      </c>
      <c r="J165" s="474">
        <v>-0.13433877813825235</v>
      </c>
      <c r="K165" s="474">
        <v>1.1549953450471939E-2</v>
      </c>
      <c r="L165" s="474">
        <v>8.9920717932014949E-3</v>
      </c>
      <c r="M165" s="474">
        <v>1.8192487694953519E-2</v>
      </c>
      <c r="N165" s="474">
        <v>3.2020126417546146E-2</v>
      </c>
      <c r="O165" s="474">
        <v>1.9804063727092869E-2</v>
      </c>
      <c r="P165" s="474">
        <v>2.0067878627545443E-2</v>
      </c>
      <c r="Q165" s="474">
        <v>7.8175830125919443E-3</v>
      </c>
      <c r="R165" s="474">
        <v>2.006681676796962E-2</v>
      </c>
      <c r="S165" s="474"/>
      <c r="T165" s="474">
        <v>2.0098971724894943E-2</v>
      </c>
      <c r="U165" s="474">
        <v>2.0097862833849955E-2</v>
      </c>
      <c r="V165" s="474">
        <v>2.0076409368676496E-2</v>
      </c>
      <c r="W165" s="474">
        <v>2.0077510861138848E-2</v>
      </c>
      <c r="X165" s="474">
        <v>2.008853386522591E-2</v>
      </c>
      <c r="Y165" s="474">
        <v>2.0087465128621806E-2</v>
      </c>
      <c r="Z165" s="474">
        <v>0</v>
      </c>
      <c r="AA165" s="474" t="e">
        <v>#NUM!</v>
      </c>
      <c r="AB165" s="474">
        <v>1.279596226269275E-3</v>
      </c>
      <c r="AC165" s="474">
        <v>1.908286412356075E-2</v>
      </c>
      <c r="AD165" s="474">
        <v>-1</v>
      </c>
      <c r="AE165" s="474">
        <v>2.014425448419721E-2</v>
      </c>
      <c r="AF165" s="474"/>
      <c r="AG165" s="474"/>
      <c r="AH165" s="474">
        <v>0.48853801962405674</v>
      </c>
      <c r="AI165" s="474">
        <v>0.19106217024040451</v>
      </c>
      <c r="AJ165" s="474" t="e">
        <v>#DIV/0!</v>
      </c>
      <c r="AK165" s="474"/>
      <c r="AL165" s="474">
        <v>2.4493772429758032E-2</v>
      </c>
      <c r="AM165" s="474">
        <v>6.3688309669691412E-2</v>
      </c>
      <c r="AN165" s="474">
        <v>2.4679739213179008E-2</v>
      </c>
      <c r="AO165" s="474">
        <v>2.5464196535519124E-2</v>
      </c>
      <c r="AP165" s="474">
        <v>8.5859264792184753E-2</v>
      </c>
      <c r="AQ165" s="474">
        <v>2.56959135669792E-2</v>
      </c>
      <c r="AR165" s="474">
        <v>1.0945199196135125E-2</v>
      </c>
      <c r="AS165" s="474">
        <v>8.3336346430760155E-2</v>
      </c>
      <c r="AT165" s="474">
        <v>1.1005232693375833E-2</v>
      </c>
      <c r="AU165" s="474">
        <v>9.188843613925135E-3</v>
      </c>
      <c r="AV165" s="474">
        <v>1.9874603749511444E-2</v>
      </c>
      <c r="AW165" s="474">
        <v>3.1937960250028263E-2</v>
      </c>
      <c r="AX165" s="474">
        <v>2.1292247261081254E-2</v>
      </c>
      <c r="AY165" s="474">
        <v>2.2355916119711328E-2</v>
      </c>
      <c r="AZ165" s="474">
        <v>7.1145037099065167E-3</v>
      </c>
      <c r="BA165" s="474">
        <v>2.2354589268363423E-2</v>
      </c>
      <c r="BB165" s="474"/>
      <c r="BC165" s="474">
        <v>2.2209928606049756E-2</v>
      </c>
      <c r="BD165" s="474">
        <v>2.220856175037933E-2</v>
      </c>
      <c r="BE165" s="474">
        <v>2.2034994288425702E-2</v>
      </c>
      <c r="BF165" s="474"/>
      <c r="BG165" s="474">
        <v>2.0947776239520932E-2</v>
      </c>
      <c r="BH165" s="444"/>
      <c r="BI165" s="444"/>
      <c r="BJ165" s="444"/>
      <c r="BK165" s="444"/>
      <c r="BL165" s="444"/>
      <c r="BM165" s="444"/>
      <c r="BN165" s="444"/>
      <c r="BO165" s="444"/>
      <c r="BP165" s="444"/>
      <c r="BQ165" s="444"/>
      <c r="BR165" s="444"/>
      <c r="BS165" s="444"/>
      <c r="BT165" s="444"/>
      <c r="BU165" s="444"/>
      <c r="BV165" s="444"/>
      <c r="BW165" s="444"/>
      <c r="BX165" s="444"/>
      <c r="BY165" s="444"/>
      <c r="BZ165" s="444"/>
      <c r="CA165" s="444"/>
      <c r="CB165" s="444"/>
      <c r="CC165" s="444"/>
      <c r="CD165" s="444"/>
      <c r="CE165" s="444"/>
      <c r="CF165" s="444"/>
      <c r="CG165" s="444"/>
      <c r="CH165" s="444"/>
      <c r="CI165" s="444"/>
      <c r="CJ165" s="444"/>
      <c r="CK165" s="444"/>
      <c r="CL165" s="444"/>
      <c r="CM165" s="444"/>
      <c r="CN165" s="444"/>
      <c r="CO165" s="444"/>
      <c r="CP165" s="444"/>
      <c r="CQ165" s="444"/>
      <c r="CR165" s="444"/>
      <c r="CS165" s="444"/>
      <c r="CT165" s="444"/>
      <c r="CU165" s="444"/>
    </row>
    <row r="166" spans="1:99">
      <c r="A166" s="444">
        <f>A152</f>
        <v>1998</v>
      </c>
      <c r="B166" s="444" t="str">
        <f>B152</f>
        <v>Annual</v>
      </c>
      <c r="C166" s="475">
        <v>4437.8205829999997</v>
      </c>
      <c r="D166" s="475">
        <v>18.217972</v>
      </c>
      <c r="E166" s="475">
        <v>4456.0385550000001</v>
      </c>
      <c r="F166" s="475">
        <v>3067.3857379999999</v>
      </c>
      <c r="G166" s="475">
        <v>18.635746999999999</v>
      </c>
      <c r="H166" s="475">
        <v>3086.0214850000002</v>
      </c>
      <c r="I166" s="475">
        <v>1835.5621570000001</v>
      </c>
      <c r="J166" s="475">
        <v>10.419559</v>
      </c>
      <c r="K166" s="475">
        <v>1845.981716</v>
      </c>
      <c r="L166" s="475">
        <v>18.075635999999999</v>
      </c>
      <c r="M166" s="475">
        <v>305.88912199999999</v>
      </c>
      <c r="N166" s="475">
        <v>37.955247</v>
      </c>
      <c r="O166" s="475">
        <v>343.84436899999997</v>
      </c>
      <c r="P166" s="475">
        <v>9749.9617610000005</v>
      </c>
      <c r="Q166" s="475">
        <v>0.89189099999999999</v>
      </c>
      <c r="R166" s="475">
        <v>9750.8536519999998</v>
      </c>
      <c r="S166" s="475"/>
      <c r="T166" s="475">
        <v>9358.8441139999995</v>
      </c>
      <c r="U166" s="475">
        <v>9359.7360050000007</v>
      </c>
      <c r="V166" s="475">
        <v>9407.0092829999994</v>
      </c>
      <c r="W166" s="475">
        <v>9406.1173920000001</v>
      </c>
      <c r="X166" s="475">
        <v>9702.6884829999999</v>
      </c>
      <c r="Y166" s="475">
        <v>9703.5803739999992</v>
      </c>
      <c r="Z166" s="475">
        <v>22.415554</v>
      </c>
      <c r="AA166" s="475">
        <v>-0.121434</v>
      </c>
      <c r="AB166" s="475">
        <v>22.294119999999999</v>
      </c>
      <c r="AC166" s="475">
        <v>615.882205</v>
      </c>
      <c r="AD166" s="475">
        <v>11.9802</v>
      </c>
      <c r="AE166" s="475">
        <v>10371.456876</v>
      </c>
      <c r="AF166" s="475"/>
      <c r="AG166" s="475"/>
      <c r="AH166" s="475">
        <v>2.073</v>
      </c>
      <c r="AI166" s="475">
        <v>6.0720000000000001</v>
      </c>
      <c r="AJ166" s="475">
        <v>0</v>
      </c>
      <c r="AK166" s="475"/>
      <c r="AL166" s="475">
        <v>4381.8659239999997</v>
      </c>
      <c r="AM166" s="475">
        <v>17.541384000000001</v>
      </c>
      <c r="AN166" s="475">
        <v>4399.4073079999998</v>
      </c>
      <c r="AO166" s="475">
        <v>3029.4955020000002</v>
      </c>
      <c r="AP166" s="475">
        <v>8.899241</v>
      </c>
      <c r="AQ166" s="475">
        <v>3038.3947429999998</v>
      </c>
      <c r="AR166" s="475">
        <v>1854.846004</v>
      </c>
      <c r="AS166" s="475">
        <v>1.1058490000000001</v>
      </c>
      <c r="AT166" s="475">
        <v>1855.951853</v>
      </c>
      <c r="AU166" s="475">
        <v>18.040423000000001</v>
      </c>
      <c r="AV166" s="475">
        <v>300.88126299999999</v>
      </c>
      <c r="AW166" s="475">
        <v>37.985478999999998</v>
      </c>
      <c r="AX166" s="475">
        <v>338.86674199999999</v>
      </c>
      <c r="AY166" s="475">
        <v>9650.6610689999998</v>
      </c>
      <c r="AZ166" s="475">
        <v>0.89813699999999996</v>
      </c>
      <c r="BA166" s="475">
        <v>9651.5592059999999</v>
      </c>
      <c r="BB166" s="475"/>
      <c r="BC166" s="475">
        <v>9284.2478530000008</v>
      </c>
      <c r="BD166" s="475">
        <v>9285.1459900000009</v>
      </c>
      <c r="BE166" s="475">
        <v>10298.263357</v>
      </c>
      <c r="BF166" s="475"/>
      <c r="BG166" s="475">
        <v>10290.118356999999</v>
      </c>
      <c r="BH166" s="444"/>
      <c r="BI166" s="444"/>
      <c r="BJ166" s="444"/>
      <c r="BK166" s="444"/>
      <c r="BL166" s="444"/>
      <c r="BM166" s="444"/>
      <c r="BN166" s="444"/>
      <c r="BO166" s="444"/>
      <c r="BP166" s="444"/>
      <c r="BQ166" s="444"/>
      <c r="BR166" s="444"/>
      <c r="BS166" s="444"/>
      <c r="BT166" s="444"/>
      <c r="BU166" s="444"/>
      <c r="BV166" s="444"/>
      <c r="BW166" s="444"/>
      <c r="BX166" s="444"/>
      <c r="BY166" s="444"/>
      <c r="BZ166" s="444"/>
      <c r="CA166" s="444"/>
      <c r="CB166" s="444"/>
      <c r="CC166" s="444"/>
      <c r="CD166" s="444"/>
      <c r="CE166" s="444"/>
      <c r="CF166" s="444"/>
      <c r="CG166" s="444"/>
      <c r="CH166" s="444"/>
      <c r="CI166" s="444"/>
      <c r="CJ166" s="444"/>
      <c r="CK166" s="444"/>
      <c r="CL166" s="444"/>
      <c r="CM166" s="444"/>
      <c r="CN166" s="444"/>
      <c r="CO166" s="444"/>
      <c r="CP166" s="444"/>
      <c r="CQ166" s="444"/>
      <c r="CR166" s="444"/>
      <c r="CS166" s="444"/>
      <c r="CT166" s="444"/>
      <c r="CU166" s="444"/>
    </row>
    <row r="167" spans="1:99">
      <c r="A167" s="444"/>
      <c r="B167" s="444"/>
      <c r="C167" s="475"/>
      <c r="D167" s="475"/>
      <c r="E167" s="475"/>
      <c r="F167" s="475"/>
      <c r="G167" s="475"/>
      <c r="H167" s="475"/>
      <c r="I167" s="475"/>
      <c r="J167" s="475"/>
      <c r="K167" s="475"/>
      <c r="L167" s="475"/>
      <c r="M167" s="475"/>
      <c r="N167" s="475"/>
      <c r="O167" s="475"/>
      <c r="P167" s="475"/>
      <c r="Q167" s="475"/>
      <c r="R167" s="475"/>
      <c r="S167" s="475"/>
      <c r="T167" s="475"/>
      <c r="U167" s="475"/>
      <c r="V167" s="475"/>
      <c r="W167" s="475"/>
      <c r="X167" s="475"/>
      <c r="Y167" s="475"/>
      <c r="Z167" s="475"/>
      <c r="AA167" s="475"/>
      <c r="AB167" s="475"/>
      <c r="AC167" s="475"/>
      <c r="AD167" s="475"/>
      <c r="AE167" s="475"/>
      <c r="AF167" s="475"/>
      <c r="AG167" s="475"/>
      <c r="AH167" s="475"/>
      <c r="AI167" s="475"/>
      <c r="AJ167" s="475"/>
      <c r="AK167" s="475"/>
      <c r="AL167" s="475"/>
      <c r="AM167" s="475"/>
      <c r="AN167" s="475"/>
      <c r="AO167" s="475"/>
      <c r="AP167" s="475"/>
      <c r="AQ167" s="475"/>
      <c r="AR167" s="475"/>
      <c r="AS167" s="475"/>
      <c r="AT167" s="475"/>
      <c r="AU167" s="475"/>
      <c r="AV167" s="475"/>
      <c r="AW167" s="475"/>
      <c r="AX167" s="475"/>
      <c r="AY167" s="475"/>
      <c r="AZ167" s="475"/>
      <c r="BA167" s="475"/>
      <c r="BB167" s="475"/>
      <c r="BC167" s="475"/>
      <c r="BD167" s="475"/>
      <c r="BE167" s="475"/>
      <c r="BF167" s="475"/>
      <c r="BG167" s="475"/>
      <c r="BH167" s="444"/>
      <c r="BI167" s="444"/>
      <c r="BJ167" s="444"/>
      <c r="BK167" s="444"/>
      <c r="BL167" s="444"/>
      <c r="BM167" s="444"/>
      <c r="BN167" s="444"/>
      <c r="BO167" s="444"/>
      <c r="BP167" s="444"/>
      <c r="BQ167" s="444"/>
      <c r="BR167" s="444"/>
      <c r="BS167" s="444"/>
      <c r="BT167" s="444"/>
      <c r="BU167" s="444"/>
      <c r="BV167" s="444"/>
      <c r="BW167" s="444"/>
      <c r="BX167" s="444"/>
      <c r="BY167" s="444"/>
      <c r="BZ167" s="444"/>
      <c r="CA167" s="444"/>
      <c r="CB167" s="444"/>
      <c r="CC167" s="444"/>
      <c r="CD167" s="444"/>
      <c r="CE167" s="444"/>
      <c r="CF167" s="444"/>
      <c r="CG167" s="444"/>
      <c r="CH167" s="444"/>
      <c r="CI167" s="444"/>
      <c r="CJ167" s="444"/>
      <c r="CK167" s="444"/>
      <c r="CL167" s="444"/>
      <c r="CM167" s="444"/>
      <c r="CN167" s="444"/>
      <c r="CO167" s="444"/>
      <c r="CP167" s="444"/>
      <c r="CQ167" s="444"/>
      <c r="CR167" s="444"/>
      <c r="CS167" s="444"/>
      <c r="CT167" s="444"/>
      <c r="CU167" s="444"/>
    </row>
    <row r="168" spans="1:99">
      <c r="A168" s="444">
        <f>A166+1</f>
        <v>1999</v>
      </c>
      <c r="B168" s="444" t="str">
        <f>B154</f>
        <v>Annual</v>
      </c>
      <c r="C168" s="475">
        <v>4528.648244</v>
      </c>
      <c r="D168" s="475">
        <v>29.400480999999999</v>
      </c>
      <c r="E168" s="475">
        <v>4558.0487249999996</v>
      </c>
      <c r="F168" s="475">
        <v>3131.4806880000001</v>
      </c>
      <c r="G168" s="475">
        <v>15.501937</v>
      </c>
      <c r="H168" s="475">
        <v>3146.9826250000001</v>
      </c>
      <c r="I168" s="475">
        <v>1936.2359059999999</v>
      </c>
      <c r="J168" s="475">
        <v>2.19604</v>
      </c>
      <c r="K168" s="475">
        <v>1938.4319459999999</v>
      </c>
      <c r="L168" s="475">
        <v>18.230066999999998</v>
      </c>
      <c r="M168" s="475">
        <v>310.98754300000002</v>
      </c>
      <c r="N168" s="475">
        <v>39.404345999999997</v>
      </c>
      <c r="O168" s="475">
        <v>350.39188899999999</v>
      </c>
      <c r="P168" s="475">
        <v>10012.085252000001</v>
      </c>
      <c r="Q168" s="475">
        <v>0.90452699999999997</v>
      </c>
      <c r="R168" s="475">
        <v>10012.989779</v>
      </c>
      <c r="S168" s="475"/>
      <c r="T168" s="475">
        <v>9614.5949049999999</v>
      </c>
      <c r="U168" s="475">
        <v>9615.4994320000005</v>
      </c>
      <c r="V168" s="475">
        <v>9662.5978899999991</v>
      </c>
      <c r="W168" s="475">
        <v>9661.6933630000003</v>
      </c>
      <c r="X168" s="475">
        <v>9964.9867940000004</v>
      </c>
      <c r="Y168" s="475">
        <v>9965.8913209999992</v>
      </c>
      <c r="Z168" s="475">
        <v>22.415554</v>
      </c>
      <c r="AA168" s="475">
        <v>9.9784999999999999E-2</v>
      </c>
      <c r="AB168" s="475">
        <v>22.515339000000001</v>
      </c>
      <c r="AC168" s="475">
        <v>621.60439399999996</v>
      </c>
      <c r="AD168" s="475">
        <v>0</v>
      </c>
      <c r="AE168" s="475">
        <v>10657.109512000001</v>
      </c>
      <c r="AF168" s="475"/>
      <c r="AG168" s="475"/>
      <c r="AH168" s="475">
        <v>16.757000000000001</v>
      </c>
      <c r="AI168" s="475">
        <v>16.655999999999999</v>
      </c>
      <c r="AJ168" s="475">
        <v>0</v>
      </c>
      <c r="AK168" s="475"/>
      <c r="AL168" s="475">
        <v>4545.4052439999996</v>
      </c>
      <c r="AM168" s="475">
        <v>29.400480999999999</v>
      </c>
      <c r="AN168" s="475">
        <v>4574.8057250000002</v>
      </c>
      <c r="AO168" s="475">
        <v>3148.136688</v>
      </c>
      <c r="AP168" s="475">
        <v>15.501937</v>
      </c>
      <c r="AQ168" s="475">
        <v>3163.638625</v>
      </c>
      <c r="AR168" s="475">
        <v>1936.2359059999999</v>
      </c>
      <c r="AS168" s="475">
        <v>2.19604</v>
      </c>
      <c r="AT168" s="475">
        <v>1938.4319459999999</v>
      </c>
      <c r="AU168" s="475">
        <v>18.230066999999998</v>
      </c>
      <c r="AV168" s="475">
        <v>310.98754300000002</v>
      </c>
      <c r="AW168" s="475">
        <v>39.404345999999997</v>
      </c>
      <c r="AX168" s="475">
        <v>350.39188899999999</v>
      </c>
      <c r="AY168" s="475">
        <v>10045.498251999999</v>
      </c>
      <c r="AZ168" s="475">
        <v>0.90452699999999997</v>
      </c>
      <c r="BA168" s="475">
        <v>10046.402779</v>
      </c>
      <c r="BB168" s="475"/>
      <c r="BC168" s="475">
        <v>9648.0079050000004</v>
      </c>
      <c r="BD168" s="475">
        <v>9648.9124319999992</v>
      </c>
      <c r="BE168" s="475">
        <v>10690.522512</v>
      </c>
      <c r="BF168" s="475"/>
      <c r="BG168" s="475">
        <v>10657.109512000001</v>
      </c>
      <c r="BH168" s="444"/>
      <c r="BI168" s="444"/>
      <c r="BJ168" s="444"/>
      <c r="BK168" s="444"/>
      <c r="BL168" s="444"/>
      <c r="BM168" s="444"/>
      <c r="BN168" s="444"/>
      <c r="BO168" s="444"/>
      <c r="BP168" s="444"/>
      <c r="BQ168" s="444"/>
      <c r="BR168" s="444"/>
      <c r="BS168" s="444"/>
      <c r="BT168" s="444"/>
      <c r="BU168" s="444"/>
      <c r="BV168" s="444"/>
      <c r="BW168" s="444"/>
      <c r="BX168" s="444"/>
      <c r="BY168" s="444"/>
      <c r="BZ168" s="444"/>
      <c r="CA168" s="444"/>
      <c r="CB168" s="444"/>
      <c r="CC168" s="444"/>
      <c r="CD168" s="444"/>
      <c r="CE168" s="444"/>
      <c r="CF168" s="444"/>
      <c r="CG168" s="444"/>
      <c r="CH168" s="444"/>
      <c r="CI168" s="444"/>
      <c r="CJ168" s="444"/>
      <c r="CK168" s="444"/>
      <c r="CL168" s="444"/>
      <c r="CM168" s="444"/>
      <c r="CN168" s="444"/>
      <c r="CO168" s="444"/>
      <c r="CP168" s="444"/>
      <c r="CQ168" s="444"/>
      <c r="CR168" s="444"/>
      <c r="CS168" s="444"/>
      <c r="CT168" s="444"/>
      <c r="CU168" s="444"/>
    </row>
    <row r="169" spans="1:99">
      <c r="A169" s="444">
        <f t="shared" ref="A169:A178" si="22">A168+1</f>
        <v>2000</v>
      </c>
      <c r="B169" s="444" t="str">
        <f>B155</f>
        <v>Annual</v>
      </c>
      <c r="C169" s="475">
        <v>4665.2547100000002</v>
      </c>
      <c r="D169" s="475">
        <v>26.451367000000001</v>
      </c>
      <c r="E169" s="475">
        <v>4691.7060769999998</v>
      </c>
      <c r="F169" s="475">
        <v>3256.3470149999998</v>
      </c>
      <c r="G169" s="475">
        <v>16.892371000000001</v>
      </c>
      <c r="H169" s="475">
        <v>3273.2393860000002</v>
      </c>
      <c r="I169" s="475">
        <v>2027.9417679999999</v>
      </c>
      <c r="J169" s="475">
        <v>1.5016640000000001</v>
      </c>
      <c r="K169" s="475">
        <v>2029.443432</v>
      </c>
      <c r="L169" s="475">
        <v>18.421389999999999</v>
      </c>
      <c r="M169" s="475">
        <v>319.56216000000001</v>
      </c>
      <c r="N169" s="475">
        <v>41.061653</v>
      </c>
      <c r="O169" s="475">
        <v>360.62381299999998</v>
      </c>
      <c r="P169" s="475">
        <v>10373.434098</v>
      </c>
      <c r="Q169" s="475">
        <v>0.91096200000000005</v>
      </c>
      <c r="R169" s="475">
        <v>10374.34506</v>
      </c>
      <c r="S169" s="475"/>
      <c r="T169" s="475">
        <v>9967.9648830000006</v>
      </c>
      <c r="U169" s="475">
        <v>9968.8758450000005</v>
      </c>
      <c r="V169" s="475">
        <v>10013.721246999999</v>
      </c>
      <c r="W169" s="475">
        <v>10012.810285</v>
      </c>
      <c r="X169" s="475">
        <v>10328.588696000001</v>
      </c>
      <c r="Y169" s="475">
        <v>10329.499658000001</v>
      </c>
      <c r="Z169" s="475">
        <v>22.415554</v>
      </c>
      <c r="AA169" s="475">
        <v>8.7894E-2</v>
      </c>
      <c r="AB169" s="475">
        <v>22.503447999999999</v>
      </c>
      <c r="AC169" s="475">
        <v>644.41656699999999</v>
      </c>
      <c r="AD169" s="475">
        <v>0</v>
      </c>
      <c r="AE169" s="475">
        <v>11041.265074999999</v>
      </c>
      <c r="AF169" s="475"/>
      <c r="AG169" s="475"/>
      <c r="AH169" s="475">
        <v>29.167999999999999</v>
      </c>
      <c r="AI169" s="475">
        <v>21.359000000000002</v>
      </c>
      <c r="AJ169" s="475">
        <v>0</v>
      </c>
      <c r="AK169" s="475"/>
      <c r="AL169" s="475">
        <v>4694.4227099999998</v>
      </c>
      <c r="AM169" s="475">
        <v>26.451367000000001</v>
      </c>
      <c r="AN169" s="475">
        <v>4720.8740770000004</v>
      </c>
      <c r="AO169" s="475">
        <v>3277.7060150000002</v>
      </c>
      <c r="AP169" s="475">
        <v>16.892371000000001</v>
      </c>
      <c r="AQ169" s="475">
        <v>3294.5983860000001</v>
      </c>
      <c r="AR169" s="475">
        <v>2027.9417679999999</v>
      </c>
      <c r="AS169" s="475">
        <v>1.5016640000000001</v>
      </c>
      <c r="AT169" s="475">
        <v>2029.443432</v>
      </c>
      <c r="AU169" s="475">
        <v>18.421389999999999</v>
      </c>
      <c r="AV169" s="475">
        <v>319.56216000000001</v>
      </c>
      <c r="AW169" s="475">
        <v>41.061653</v>
      </c>
      <c r="AX169" s="475">
        <v>360.62381299999998</v>
      </c>
      <c r="AY169" s="475">
        <v>10423.961098</v>
      </c>
      <c r="AZ169" s="475">
        <v>0.91096200000000005</v>
      </c>
      <c r="BA169" s="475">
        <v>10424.87206</v>
      </c>
      <c r="BB169" s="475"/>
      <c r="BC169" s="475">
        <v>10018.491883000001</v>
      </c>
      <c r="BD169" s="475">
        <v>10019.402845000001</v>
      </c>
      <c r="BE169" s="475">
        <v>11091.792074999999</v>
      </c>
      <c r="BF169" s="475"/>
      <c r="BG169" s="475">
        <v>11041.265074999999</v>
      </c>
      <c r="BH169" s="444"/>
      <c r="BI169" s="444"/>
      <c r="BJ169" s="444"/>
      <c r="BK169" s="444"/>
      <c r="BL169" s="444"/>
      <c r="BM169" s="444"/>
      <c r="BN169" s="444"/>
      <c r="BO169" s="444"/>
      <c r="BP169" s="444"/>
      <c r="BQ169" s="444"/>
      <c r="BR169" s="444"/>
      <c r="BS169" s="444"/>
      <c r="BT169" s="444"/>
      <c r="BU169" s="444"/>
      <c r="BV169" s="444"/>
      <c r="BW169" s="444"/>
      <c r="BX169" s="444"/>
      <c r="BY169" s="444"/>
      <c r="BZ169" s="444"/>
      <c r="CA169" s="444"/>
      <c r="CB169" s="444"/>
      <c r="CC169" s="444"/>
      <c r="CD169" s="444"/>
      <c r="CE169" s="444"/>
      <c r="CF169" s="444"/>
      <c r="CG169" s="444"/>
      <c r="CH169" s="444"/>
      <c r="CI169" s="444"/>
      <c r="CJ169" s="444"/>
      <c r="CK169" s="444"/>
      <c r="CL169" s="444"/>
      <c r="CM169" s="444"/>
      <c r="CN169" s="444"/>
      <c r="CO169" s="444"/>
      <c r="CP169" s="444"/>
      <c r="CQ169" s="444"/>
      <c r="CR169" s="444"/>
      <c r="CS169" s="444"/>
      <c r="CT169" s="444"/>
      <c r="CU169" s="444"/>
    </row>
    <row r="170" spans="1:99">
      <c r="A170" s="444">
        <f t="shared" si="22"/>
        <v>2001</v>
      </c>
      <c r="B170" s="444" t="str">
        <f>B156</f>
        <v>Annual</v>
      </c>
      <c r="C170" s="475">
        <v>4745.1369160000004</v>
      </c>
      <c r="D170" s="475">
        <v>26.731428000000001</v>
      </c>
      <c r="E170" s="475">
        <v>4771.8683440000004</v>
      </c>
      <c r="F170" s="475">
        <v>3329.6541670000001</v>
      </c>
      <c r="G170" s="475">
        <v>16.668741000000001</v>
      </c>
      <c r="H170" s="475">
        <v>3346.3229080000001</v>
      </c>
      <c r="I170" s="475">
        <v>2073.7273150000001</v>
      </c>
      <c r="J170" s="475">
        <v>2.0236879999999999</v>
      </c>
      <c r="K170" s="475">
        <v>2075.7510029999999</v>
      </c>
      <c r="L170" s="475">
        <v>18.617813999999999</v>
      </c>
      <c r="M170" s="475">
        <v>326.43609900000001</v>
      </c>
      <c r="N170" s="475">
        <v>42.427461999999998</v>
      </c>
      <c r="O170" s="475">
        <v>368.863561</v>
      </c>
      <c r="P170" s="475">
        <v>10581.423629999999</v>
      </c>
      <c r="Q170" s="475">
        <v>0.91744300000000001</v>
      </c>
      <c r="R170" s="475">
        <v>10582.341073</v>
      </c>
      <c r="S170" s="475"/>
      <c r="T170" s="475">
        <v>10167.136211999999</v>
      </c>
      <c r="U170" s="475">
        <v>10168.053655</v>
      </c>
      <c r="V170" s="475">
        <v>10213.477511999999</v>
      </c>
      <c r="W170" s="475">
        <v>10212.560068999999</v>
      </c>
      <c r="X170" s="475">
        <v>10535.999773</v>
      </c>
      <c r="Y170" s="475">
        <v>10536.917216</v>
      </c>
      <c r="Z170" s="475">
        <v>22.415554</v>
      </c>
      <c r="AA170" s="475">
        <v>0.136014</v>
      </c>
      <c r="AB170" s="475">
        <v>22.551568</v>
      </c>
      <c r="AC170" s="475">
        <v>658.03687500000001</v>
      </c>
      <c r="AD170" s="475">
        <v>0</v>
      </c>
      <c r="AE170" s="475">
        <v>11262.929516</v>
      </c>
      <c r="AF170" s="475"/>
      <c r="AG170" s="475"/>
      <c r="AH170" s="475">
        <v>41.09</v>
      </c>
      <c r="AI170" s="475">
        <v>23.05</v>
      </c>
      <c r="AJ170" s="475">
        <v>0</v>
      </c>
      <c r="AK170" s="475"/>
      <c r="AL170" s="475">
        <v>4786.2269159999996</v>
      </c>
      <c r="AM170" s="475">
        <v>26.731428000000001</v>
      </c>
      <c r="AN170" s="475">
        <v>4812.9583439999997</v>
      </c>
      <c r="AO170" s="475">
        <v>3352.7041669999999</v>
      </c>
      <c r="AP170" s="475">
        <v>16.668741000000001</v>
      </c>
      <c r="AQ170" s="475">
        <v>3369.3729079999998</v>
      </c>
      <c r="AR170" s="475">
        <v>2073.7273150000001</v>
      </c>
      <c r="AS170" s="475">
        <v>2.0236879999999999</v>
      </c>
      <c r="AT170" s="475">
        <v>2075.7510029999999</v>
      </c>
      <c r="AU170" s="475">
        <v>18.617813999999999</v>
      </c>
      <c r="AV170" s="475">
        <v>326.43609900000001</v>
      </c>
      <c r="AW170" s="475">
        <v>42.427461999999998</v>
      </c>
      <c r="AX170" s="475">
        <v>368.863561</v>
      </c>
      <c r="AY170" s="475">
        <v>10645.563630000001</v>
      </c>
      <c r="AZ170" s="475">
        <v>0.91744300000000001</v>
      </c>
      <c r="BA170" s="475">
        <v>10646.481073000001</v>
      </c>
      <c r="BB170" s="475"/>
      <c r="BC170" s="475">
        <v>10231.276212000001</v>
      </c>
      <c r="BD170" s="475">
        <v>10232.193654999999</v>
      </c>
      <c r="BE170" s="475">
        <v>11327.069516</v>
      </c>
      <c r="BF170" s="475"/>
      <c r="BG170" s="475">
        <v>11262.929516</v>
      </c>
      <c r="BH170" s="444"/>
      <c r="BI170" s="444"/>
      <c r="BJ170" s="444"/>
      <c r="BK170" s="444"/>
      <c r="BL170" s="444"/>
      <c r="BM170" s="444"/>
      <c r="BN170" s="444"/>
      <c r="BO170" s="444"/>
      <c r="BP170" s="444"/>
      <c r="BQ170" s="444"/>
      <c r="BR170" s="444"/>
      <c r="BS170" s="444"/>
      <c r="BT170" s="444"/>
      <c r="BU170" s="444"/>
      <c r="BV170" s="444"/>
      <c r="BW170" s="444"/>
      <c r="BX170" s="444"/>
      <c r="BY170" s="444"/>
      <c r="BZ170" s="444"/>
      <c r="CA170" s="444"/>
      <c r="CB170" s="444"/>
      <c r="CC170" s="444"/>
      <c r="CD170" s="444"/>
      <c r="CE170" s="444"/>
      <c r="CF170" s="444"/>
      <c r="CG170" s="444"/>
      <c r="CH170" s="444"/>
      <c r="CI170" s="444"/>
      <c r="CJ170" s="444"/>
      <c r="CK170" s="444"/>
      <c r="CL170" s="444"/>
      <c r="CM170" s="444"/>
      <c r="CN170" s="444"/>
      <c r="CO170" s="444"/>
      <c r="CP170" s="444"/>
      <c r="CQ170" s="444"/>
      <c r="CR170" s="444"/>
      <c r="CS170" s="444"/>
      <c r="CT170" s="444"/>
      <c r="CU170" s="444"/>
    </row>
    <row r="171" spans="1:99">
      <c r="A171" s="444">
        <f t="shared" si="22"/>
        <v>2002</v>
      </c>
      <c r="B171" s="444" t="str">
        <f>B157</f>
        <v>Annual</v>
      </c>
      <c r="C171" s="475">
        <v>4836.3008630000004</v>
      </c>
      <c r="D171" s="475">
        <v>27.426151000000001</v>
      </c>
      <c r="E171" s="475">
        <v>4863.7270140000001</v>
      </c>
      <c r="F171" s="475">
        <v>3401.7325679999999</v>
      </c>
      <c r="G171" s="475">
        <v>17.101945000000001</v>
      </c>
      <c r="H171" s="475">
        <v>3418.8345129999998</v>
      </c>
      <c r="I171" s="475">
        <v>2092.618868</v>
      </c>
      <c r="J171" s="475">
        <v>2.0762809999999998</v>
      </c>
      <c r="K171" s="475">
        <v>2094.6951490000001</v>
      </c>
      <c r="L171" s="475">
        <v>18.817170000000001</v>
      </c>
      <c r="M171" s="475">
        <v>334.25805200000002</v>
      </c>
      <c r="N171" s="475">
        <v>43.877958</v>
      </c>
      <c r="O171" s="475">
        <v>378.13601</v>
      </c>
      <c r="P171" s="475">
        <v>10774.209855999999</v>
      </c>
      <c r="Q171" s="475">
        <v>0.92396999999999996</v>
      </c>
      <c r="R171" s="475">
        <v>10775.133825999999</v>
      </c>
      <c r="S171" s="475"/>
      <c r="T171" s="475">
        <v>10349.469469</v>
      </c>
      <c r="U171" s="475">
        <v>10350.393438999999</v>
      </c>
      <c r="V171" s="475">
        <v>10396.997815999999</v>
      </c>
      <c r="W171" s="475">
        <v>10396.073845999999</v>
      </c>
      <c r="X171" s="475">
        <v>10727.605479</v>
      </c>
      <c r="Y171" s="475">
        <v>10728.529449</v>
      </c>
      <c r="Z171" s="475">
        <v>22.415554</v>
      </c>
      <c r="AA171" s="475">
        <v>0.13954900000000001</v>
      </c>
      <c r="AB171" s="475">
        <v>22.555102999999999</v>
      </c>
      <c r="AC171" s="475">
        <v>670.72616400000004</v>
      </c>
      <c r="AD171" s="475">
        <v>0</v>
      </c>
      <c r="AE171" s="475">
        <v>11468.415093</v>
      </c>
      <c r="AF171" s="475"/>
      <c r="AG171" s="475"/>
      <c r="AH171" s="475">
        <v>52.524000000000001</v>
      </c>
      <c r="AI171" s="475">
        <v>24.741</v>
      </c>
      <c r="AJ171" s="475">
        <v>0</v>
      </c>
      <c r="AK171" s="475"/>
      <c r="AL171" s="475">
        <v>4888.8248629999998</v>
      </c>
      <c r="AM171" s="475">
        <v>27.426151000000001</v>
      </c>
      <c r="AN171" s="475">
        <v>4916.2510140000004</v>
      </c>
      <c r="AO171" s="475">
        <v>3426.4735679999999</v>
      </c>
      <c r="AP171" s="475">
        <v>17.101945000000001</v>
      </c>
      <c r="AQ171" s="475">
        <v>3443.5755129999998</v>
      </c>
      <c r="AR171" s="475">
        <v>2092.618868</v>
      </c>
      <c r="AS171" s="475">
        <v>2.0762809999999998</v>
      </c>
      <c r="AT171" s="475">
        <v>2094.6951490000001</v>
      </c>
      <c r="AU171" s="475">
        <v>18.817170000000001</v>
      </c>
      <c r="AV171" s="475">
        <v>334.25805200000002</v>
      </c>
      <c r="AW171" s="475">
        <v>43.877958</v>
      </c>
      <c r="AX171" s="475">
        <v>378.13601</v>
      </c>
      <c r="AY171" s="475">
        <v>10851.474856000001</v>
      </c>
      <c r="AZ171" s="475">
        <v>0.92396999999999996</v>
      </c>
      <c r="BA171" s="475">
        <v>10852.398826000001</v>
      </c>
      <c r="BB171" s="475"/>
      <c r="BC171" s="475">
        <v>10426.734469000001</v>
      </c>
      <c r="BD171" s="475">
        <v>10427.658439000001</v>
      </c>
      <c r="BE171" s="475">
        <v>11545.680093000001</v>
      </c>
      <c r="BF171" s="475"/>
      <c r="BG171" s="475">
        <v>11468.415093</v>
      </c>
      <c r="BH171" s="444"/>
      <c r="BI171" s="444"/>
      <c r="BJ171" s="444"/>
      <c r="BK171" s="444"/>
      <c r="BL171" s="444"/>
      <c r="BM171" s="444"/>
      <c r="BN171" s="444"/>
      <c r="BO171" s="444"/>
      <c r="BP171" s="444"/>
      <c r="BQ171" s="444"/>
      <c r="BR171" s="444"/>
      <c r="BS171" s="444"/>
      <c r="BT171" s="444"/>
      <c r="BU171" s="444"/>
      <c r="BV171" s="444"/>
      <c r="BW171" s="444"/>
      <c r="BX171" s="444"/>
      <c r="BY171" s="444"/>
      <c r="BZ171" s="444"/>
      <c r="CA171" s="444"/>
      <c r="CB171" s="444"/>
      <c r="CC171" s="444"/>
      <c r="CD171" s="444"/>
      <c r="CE171" s="444"/>
      <c r="CF171" s="444"/>
      <c r="CG171" s="444"/>
      <c r="CH171" s="444"/>
      <c r="CI171" s="444"/>
      <c r="CJ171" s="444"/>
      <c r="CK171" s="444"/>
      <c r="CL171" s="444"/>
      <c r="CM171" s="444"/>
      <c r="CN171" s="444"/>
      <c r="CO171" s="444"/>
      <c r="CP171" s="444"/>
      <c r="CQ171" s="444"/>
      <c r="CR171" s="444"/>
      <c r="CS171" s="444"/>
      <c r="CT171" s="444"/>
      <c r="CU171" s="444"/>
    </row>
    <row r="172" spans="1:99">
      <c r="A172" s="444">
        <f t="shared" si="22"/>
        <v>2003</v>
      </c>
      <c r="B172" s="444" t="str">
        <f>B158</f>
        <v>Annual</v>
      </c>
      <c r="C172" s="475">
        <v>4927.5239199999996</v>
      </c>
      <c r="D172" s="475">
        <v>30.242421</v>
      </c>
      <c r="E172" s="475">
        <v>4957.7663409999996</v>
      </c>
      <c r="F172" s="475">
        <v>3477.3831150000001</v>
      </c>
      <c r="G172" s="475">
        <v>18.858067999999999</v>
      </c>
      <c r="H172" s="475">
        <v>3496.2411830000001</v>
      </c>
      <c r="I172" s="475">
        <v>2090.798918</v>
      </c>
      <c r="J172" s="475">
        <v>2.289485</v>
      </c>
      <c r="K172" s="475">
        <v>2093.0884030000002</v>
      </c>
      <c r="L172" s="475">
        <v>19.020171000000001</v>
      </c>
      <c r="M172" s="475">
        <v>340.72430800000001</v>
      </c>
      <c r="N172" s="475">
        <v>45.259917000000002</v>
      </c>
      <c r="O172" s="475">
        <v>385.98422499999998</v>
      </c>
      <c r="P172" s="475">
        <v>10952.100323000001</v>
      </c>
      <c r="Q172" s="475">
        <v>0.93054199999999998</v>
      </c>
      <c r="R172" s="475">
        <v>10953.030865000001</v>
      </c>
      <c r="S172" s="475"/>
      <c r="T172" s="475">
        <v>10514.726124000001</v>
      </c>
      <c r="U172" s="475">
        <v>10515.656666000001</v>
      </c>
      <c r="V172" s="475">
        <v>10567.04664</v>
      </c>
      <c r="W172" s="475">
        <v>10566.116098</v>
      </c>
      <c r="X172" s="475">
        <v>10900.710349000001</v>
      </c>
      <c r="Y172" s="475">
        <v>10901.640890999999</v>
      </c>
      <c r="Z172" s="475">
        <v>22.415554</v>
      </c>
      <c r="AA172" s="475">
        <v>0.15387899999999999</v>
      </c>
      <c r="AB172" s="475">
        <v>22.569433</v>
      </c>
      <c r="AC172" s="475">
        <v>682.36114399999997</v>
      </c>
      <c r="AD172" s="475">
        <v>0</v>
      </c>
      <c r="AE172" s="475">
        <v>11657.961442</v>
      </c>
      <c r="AF172" s="475"/>
      <c r="AG172" s="475"/>
      <c r="AH172" s="475">
        <v>63.856000000000002</v>
      </c>
      <c r="AI172" s="475">
        <v>26.433</v>
      </c>
      <c r="AJ172" s="475">
        <v>0</v>
      </c>
      <c r="AK172" s="475"/>
      <c r="AL172" s="475">
        <v>4991.3799200000003</v>
      </c>
      <c r="AM172" s="475">
        <v>30.242421</v>
      </c>
      <c r="AN172" s="475">
        <v>5021.6223410000002</v>
      </c>
      <c r="AO172" s="475">
        <v>3503.8161150000001</v>
      </c>
      <c r="AP172" s="475">
        <v>18.858067999999999</v>
      </c>
      <c r="AQ172" s="475">
        <v>3522.6741830000001</v>
      </c>
      <c r="AR172" s="475">
        <v>2090.798918</v>
      </c>
      <c r="AS172" s="475">
        <v>2.289485</v>
      </c>
      <c r="AT172" s="475">
        <v>2093.0884030000002</v>
      </c>
      <c r="AU172" s="475">
        <v>19.020171000000001</v>
      </c>
      <c r="AV172" s="475">
        <v>340.72430800000001</v>
      </c>
      <c r="AW172" s="475">
        <v>45.259917000000002</v>
      </c>
      <c r="AX172" s="475">
        <v>385.98422499999998</v>
      </c>
      <c r="AY172" s="475">
        <v>11042.389322999999</v>
      </c>
      <c r="AZ172" s="475">
        <v>0.93054199999999998</v>
      </c>
      <c r="BA172" s="475">
        <v>11043.319864999999</v>
      </c>
      <c r="BB172" s="475"/>
      <c r="BC172" s="475">
        <v>10605.015124</v>
      </c>
      <c r="BD172" s="475">
        <v>10605.945666</v>
      </c>
      <c r="BE172" s="475">
        <v>11748.250442</v>
      </c>
      <c r="BF172" s="475"/>
      <c r="BG172" s="475">
        <v>11657.961442</v>
      </c>
      <c r="BH172" s="444"/>
      <c r="BI172" s="444"/>
      <c r="BJ172" s="444"/>
      <c r="BK172" s="444"/>
      <c r="BL172" s="444"/>
      <c r="BM172" s="444"/>
      <c r="BN172" s="444"/>
      <c r="BO172" s="444"/>
      <c r="BP172" s="444"/>
      <c r="BQ172" s="444"/>
      <c r="BR172" s="444"/>
      <c r="BS172" s="444"/>
      <c r="BT172" s="444"/>
      <c r="BU172" s="444"/>
      <c r="BV172" s="444"/>
      <c r="BW172" s="444"/>
      <c r="BX172" s="444"/>
      <c r="BY172" s="444"/>
      <c r="BZ172" s="444"/>
      <c r="CA172" s="444"/>
      <c r="CB172" s="444"/>
      <c r="CC172" s="444"/>
      <c r="CD172" s="444"/>
      <c r="CE172" s="444"/>
      <c r="CF172" s="444"/>
      <c r="CG172" s="444"/>
      <c r="CH172" s="444"/>
      <c r="CI172" s="444"/>
      <c r="CJ172" s="444"/>
      <c r="CK172" s="444"/>
      <c r="CL172" s="444"/>
      <c r="CM172" s="444"/>
      <c r="CN172" s="444"/>
      <c r="CO172" s="444"/>
      <c r="CP172" s="444"/>
      <c r="CQ172" s="444"/>
      <c r="CR172" s="444"/>
      <c r="CS172" s="444"/>
      <c r="CT172" s="444"/>
      <c r="CU172" s="444"/>
    </row>
    <row r="173" spans="1:99">
      <c r="A173" s="444"/>
      <c r="B173" s="444"/>
      <c r="C173" s="475"/>
      <c r="D173" s="475"/>
      <c r="E173" s="475"/>
      <c r="F173" s="475"/>
      <c r="G173" s="475"/>
      <c r="H173" s="475"/>
      <c r="I173" s="475"/>
      <c r="J173" s="475"/>
      <c r="K173" s="475"/>
      <c r="L173" s="475"/>
      <c r="M173" s="475"/>
      <c r="N173" s="475"/>
      <c r="O173" s="475"/>
      <c r="P173" s="475"/>
      <c r="Q173" s="475"/>
      <c r="R173" s="475"/>
      <c r="S173" s="475"/>
      <c r="T173" s="475"/>
      <c r="U173" s="475"/>
      <c r="V173" s="475"/>
      <c r="W173" s="475"/>
      <c r="X173" s="475"/>
      <c r="Y173" s="475"/>
      <c r="Z173" s="475"/>
      <c r="AA173" s="475"/>
      <c r="AB173" s="475"/>
      <c r="AC173" s="475"/>
      <c r="AD173" s="475"/>
      <c r="AE173" s="475"/>
      <c r="AF173" s="475"/>
      <c r="AG173" s="475"/>
      <c r="AH173" s="475"/>
      <c r="AI173" s="475"/>
      <c r="AJ173" s="475"/>
      <c r="AK173" s="475"/>
      <c r="AL173" s="475"/>
      <c r="AM173" s="475"/>
      <c r="AN173" s="475"/>
      <c r="AO173" s="475"/>
      <c r="AP173" s="475"/>
      <c r="AQ173" s="475"/>
      <c r="AR173" s="475"/>
      <c r="AS173" s="475"/>
      <c r="AT173" s="475"/>
      <c r="AU173" s="475"/>
      <c r="AV173" s="475"/>
      <c r="AW173" s="475"/>
      <c r="AX173" s="475"/>
      <c r="AY173" s="475"/>
      <c r="AZ173" s="475"/>
      <c r="BA173" s="475"/>
      <c r="BB173" s="475"/>
      <c r="BC173" s="475"/>
      <c r="BD173" s="475"/>
      <c r="BE173" s="475"/>
      <c r="BF173" s="475"/>
      <c r="BG173" s="475"/>
      <c r="BH173" s="444"/>
      <c r="BI173" s="444"/>
      <c r="BJ173" s="444"/>
      <c r="BK173" s="444"/>
      <c r="BL173" s="444"/>
      <c r="BM173" s="444"/>
      <c r="BN173" s="444"/>
      <c r="BO173" s="444"/>
      <c r="BP173" s="444"/>
      <c r="BQ173" s="444"/>
      <c r="BR173" s="444"/>
      <c r="BS173" s="444"/>
      <c r="BT173" s="444"/>
      <c r="BU173" s="444"/>
      <c r="BV173" s="444"/>
      <c r="BW173" s="444"/>
      <c r="BX173" s="444"/>
      <c r="BY173" s="444"/>
      <c r="BZ173" s="444"/>
      <c r="CA173" s="444"/>
      <c r="CB173" s="444"/>
      <c r="CC173" s="444"/>
      <c r="CD173" s="444"/>
      <c r="CE173" s="444"/>
      <c r="CF173" s="444"/>
      <c r="CG173" s="444"/>
      <c r="CH173" s="444"/>
      <c r="CI173" s="444"/>
      <c r="CJ173" s="444"/>
      <c r="CK173" s="444"/>
      <c r="CL173" s="444"/>
      <c r="CM173" s="444"/>
      <c r="CN173" s="444"/>
      <c r="CO173" s="444"/>
      <c r="CP173" s="444"/>
      <c r="CQ173" s="444"/>
      <c r="CR173" s="444"/>
      <c r="CS173" s="444"/>
      <c r="CT173" s="444"/>
      <c r="CU173" s="444"/>
    </row>
    <row r="174" spans="1:99">
      <c r="A174" s="444">
        <f>A172+1</f>
        <v>2004</v>
      </c>
      <c r="B174" s="444" t="str">
        <f>B160</f>
        <v>Annual</v>
      </c>
      <c r="C174" s="475">
        <v>5026.1742109999996</v>
      </c>
      <c r="D174" s="475">
        <v>30.724087000000001</v>
      </c>
      <c r="E174" s="475">
        <v>5056.8982980000001</v>
      </c>
      <c r="F174" s="475">
        <v>3553.211182</v>
      </c>
      <c r="G174" s="475">
        <v>19.158418000000001</v>
      </c>
      <c r="H174" s="475">
        <v>3572.3696</v>
      </c>
      <c r="I174" s="475">
        <v>2088.6512630000002</v>
      </c>
      <c r="J174" s="475">
        <v>2.3259500000000002</v>
      </c>
      <c r="K174" s="475">
        <v>2090.9772130000001</v>
      </c>
      <c r="L174" s="475">
        <v>19.20288</v>
      </c>
      <c r="M174" s="475">
        <v>346.04573499999998</v>
      </c>
      <c r="N174" s="475">
        <v>46.573149999999998</v>
      </c>
      <c r="O174" s="475">
        <v>392.61888499999998</v>
      </c>
      <c r="P174" s="475">
        <v>11132.066876000001</v>
      </c>
      <c r="Q174" s="475">
        <v>0.93716200000000005</v>
      </c>
      <c r="R174" s="475">
        <v>11133.004037999999</v>
      </c>
      <c r="S174" s="475"/>
      <c r="T174" s="475">
        <v>10687.239535999999</v>
      </c>
      <c r="U174" s="475">
        <v>10688.176697999999</v>
      </c>
      <c r="V174" s="475">
        <v>10740.385152999999</v>
      </c>
      <c r="W174" s="475">
        <v>10739.447990999999</v>
      </c>
      <c r="X174" s="475">
        <v>11079.858421000001</v>
      </c>
      <c r="Y174" s="475">
        <v>11080.795582999999</v>
      </c>
      <c r="Z174" s="475">
        <v>22.415554</v>
      </c>
      <c r="AA174" s="475">
        <v>0.15632799999999999</v>
      </c>
      <c r="AB174" s="475">
        <v>22.571881999999999</v>
      </c>
      <c r="AC174" s="475">
        <v>694.32343200000003</v>
      </c>
      <c r="AD174" s="475">
        <v>0</v>
      </c>
      <c r="AE174" s="475">
        <v>11849.899352</v>
      </c>
      <c r="AF174" s="475"/>
      <c r="AG174" s="475"/>
      <c r="AH174" s="475">
        <v>75.47</v>
      </c>
      <c r="AI174" s="475">
        <v>28.123999999999999</v>
      </c>
      <c r="AJ174" s="475">
        <v>0</v>
      </c>
      <c r="AK174" s="475"/>
      <c r="AL174" s="475">
        <v>5101.6442109999998</v>
      </c>
      <c r="AM174" s="475">
        <v>30.724087000000001</v>
      </c>
      <c r="AN174" s="475">
        <v>5132.3682980000003</v>
      </c>
      <c r="AO174" s="475">
        <v>3581.3351819999998</v>
      </c>
      <c r="AP174" s="475">
        <v>19.158418000000001</v>
      </c>
      <c r="AQ174" s="475">
        <v>3600.4935999999998</v>
      </c>
      <c r="AR174" s="475">
        <v>2088.6512630000002</v>
      </c>
      <c r="AS174" s="475">
        <v>2.3259500000000002</v>
      </c>
      <c r="AT174" s="475">
        <v>2090.9772130000001</v>
      </c>
      <c r="AU174" s="475">
        <v>19.20288</v>
      </c>
      <c r="AV174" s="475">
        <v>346.04573499999998</v>
      </c>
      <c r="AW174" s="475">
        <v>46.573149999999998</v>
      </c>
      <c r="AX174" s="475">
        <v>392.61888499999998</v>
      </c>
      <c r="AY174" s="475">
        <v>11235.660876</v>
      </c>
      <c r="AZ174" s="475">
        <v>0.93716200000000005</v>
      </c>
      <c r="BA174" s="475">
        <v>11236.598038</v>
      </c>
      <c r="BB174" s="475"/>
      <c r="BC174" s="475">
        <v>10790.833536</v>
      </c>
      <c r="BD174" s="475">
        <v>10791.770698</v>
      </c>
      <c r="BE174" s="475">
        <v>11953.493352</v>
      </c>
      <c r="BF174" s="475"/>
      <c r="BG174" s="475">
        <v>11849.899352</v>
      </c>
      <c r="BH174" s="444"/>
      <c r="BI174" s="444"/>
      <c r="BJ174" s="444"/>
      <c r="BK174" s="444"/>
      <c r="BL174" s="444"/>
      <c r="BM174" s="444"/>
      <c r="BN174" s="444"/>
      <c r="BO174" s="444"/>
      <c r="BP174" s="444"/>
      <c r="BQ174" s="444"/>
      <c r="BR174" s="444"/>
      <c r="BS174" s="444"/>
      <c r="BT174" s="444"/>
      <c r="BU174" s="444"/>
      <c r="BV174" s="444"/>
      <c r="BW174" s="444"/>
      <c r="BX174" s="444"/>
      <c r="BY174" s="444"/>
      <c r="BZ174" s="444"/>
      <c r="CA174" s="444"/>
      <c r="CB174" s="444"/>
      <c r="CC174" s="444"/>
      <c r="CD174" s="444"/>
      <c r="CE174" s="444"/>
      <c r="CF174" s="444"/>
      <c r="CG174" s="444"/>
      <c r="CH174" s="444"/>
      <c r="CI174" s="444"/>
      <c r="CJ174" s="444"/>
      <c r="CK174" s="444"/>
      <c r="CL174" s="444"/>
      <c r="CM174" s="444"/>
      <c r="CN174" s="444"/>
      <c r="CO174" s="444"/>
      <c r="CP174" s="444"/>
      <c r="CQ174" s="444"/>
      <c r="CR174" s="444"/>
      <c r="CS174" s="444"/>
      <c r="CT174" s="444"/>
      <c r="CU174" s="444"/>
    </row>
    <row r="175" spans="1:99">
      <c r="A175" s="444">
        <f t="shared" si="22"/>
        <v>2005</v>
      </c>
      <c r="B175" s="444" t="str">
        <f>B161</f>
        <v>Annual</v>
      </c>
      <c r="C175" s="475">
        <v>5138.4324470000001</v>
      </c>
      <c r="D175" s="475">
        <v>31.17315</v>
      </c>
      <c r="E175" s="475">
        <v>5169.6055969999998</v>
      </c>
      <c r="F175" s="475">
        <v>3630.6516969999998</v>
      </c>
      <c r="G175" s="475">
        <v>19.438437</v>
      </c>
      <c r="H175" s="475">
        <v>3650.090134</v>
      </c>
      <c r="I175" s="475">
        <v>2084.5225810000002</v>
      </c>
      <c r="J175" s="475">
        <v>2.3599450000000002</v>
      </c>
      <c r="K175" s="475">
        <v>2086.8825259999999</v>
      </c>
      <c r="L175" s="475">
        <v>19.367318999999998</v>
      </c>
      <c r="M175" s="475">
        <v>351.189956</v>
      </c>
      <c r="N175" s="475">
        <v>47.897883999999998</v>
      </c>
      <c r="O175" s="475">
        <v>399.08784000000003</v>
      </c>
      <c r="P175" s="475">
        <v>11325.033416</v>
      </c>
      <c r="Q175" s="475">
        <v>0.94382999999999995</v>
      </c>
      <c r="R175" s="475">
        <v>11325.977246</v>
      </c>
      <c r="S175" s="475"/>
      <c r="T175" s="475">
        <v>10872.974044000001</v>
      </c>
      <c r="U175" s="475">
        <v>10873.917874000001</v>
      </c>
      <c r="V175" s="475">
        <v>10926.889406</v>
      </c>
      <c r="W175" s="475">
        <v>10925.945576</v>
      </c>
      <c r="X175" s="475">
        <v>11272.061884000001</v>
      </c>
      <c r="Y175" s="475">
        <v>11273.005714000001</v>
      </c>
      <c r="Z175" s="475">
        <v>22.415554</v>
      </c>
      <c r="AA175" s="475">
        <v>0.15861500000000001</v>
      </c>
      <c r="AB175" s="475">
        <v>22.574169000000001</v>
      </c>
      <c r="AC175" s="475">
        <v>706.96522400000003</v>
      </c>
      <c r="AD175" s="475">
        <v>0</v>
      </c>
      <c r="AE175" s="475">
        <v>12055.516638999999</v>
      </c>
      <c r="AF175" s="475"/>
      <c r="AG175" s="475"/>
      <c r="AH175" s="475">
        <v>85.052000000000007</v>
      </c>
      <c r="AI175" s="475">
        <v>29.815000000000001</v>
      </c>
      <c r="AJ175" s="475">
        <v>0</v>
      </c>
      <c r="AK175" s="475"/>
      <c r="AL175" s="475">
        <v>5223.4844469999998</v>
      </c>
      <c r="AM175" s="475">
        <v>31.17315</v>
      </c>
      <c r="AN175" s="475">
        <v>5254.6575970000004</v>
      </c>
      <c r="AO175" s="475">
        <v>3660.4666969999998</v>
      </c>
      <c r="AP175" s="475">
        <v>19.438437</v>
      </c>
      <c r="AQ175" s="475">
        <v>3679.9051340000001</v>
      </c>
      <c r="AR175" s="475">
        <v>2084.5225810000002</v>
      </c>
      <c r="AS175" s="475">
        <v>2.3599450000000002</v>
      </c>
      <c r="AT175" s="475">
        <v>2086.8825259999999</v>
      </c>
      <c r="AU175" s="475">
        <v>19.367318999999998</v>
      </c>
      <c r="AV175" s="475">
        <v>351.189956</v>
      </c>
      <c r="AW175" s="475">
        <v>47.897883999999998</v>
      </c>
      <c r="AX175" s="475">
        <v>399.08784000000003</v>
      </c>
      <c r="AY175" s="475">
        <v>11439.900416</v>
      </c>
      <c r="AZ175" s="475">
        <v>0.94382999999999995</v>
      </c>
      <c r="BA175" s="475">
        <v>11440.844246000001</v>
      </c>
      <c r="BB175" s="475"/>
      <c r="BC175" s="475">
        <v>10987.841044000001</v>
      </c>
      <c r="BD175" s="475">
        <v>10988.784874000001</v>
      </c>
      <c r="BE175" s="475">
        <v>12170.383639</v>
      </c>
      <c r="BF175" s="475"/>
      <c r="BG175" s="475">
        <v>12055.516638999999</v>
      </c>
      <c r="BH175" s="444"/>
      <c r="BI175" s="444"/>
      <c r="BJ175" s="444"/>
      <c r="BK175" s="444"/>
      <c r="BL175" s="444"/>
      <c r="BM175" s="444"/>
      <c r="BN175" s="444"/>
      <c r="BO175" s="444"/>
      <c r="BP175" s="444"/>
      <c r="BQ175" s="444"/>
      <c r="BR175" s="444"/>
      <c r="BS175" s="444"/>
      <c r="BT175" s="444"/>
      <c r="BU175" s="444"/>
      <c r="BV175" s="444"/>
      <c r="BW175" s="444"/>
      <c r="BX175" s="444"/>
      <c r="BY175" s="444"/>
      <c r="BZ175" s="444"/>
      <c r="CA175" s="444"/>
      <c r="CB175" s="444"/>
      <c r="CC175" s="444"/>
      <c r="CD175" s="444"/>
      <c r="CE175" s="444"/>
      <c r="CF175" s="444"/>
      <c r="CG175" s="444"/>
      <c r="CH175" s="444"/>
      <c r="CI175" s="444"/>
      <c r="CJ175" s="444"/>
      <c r="CK175" s="444"/>
      <c r="CL175" s="444"/>
      <c r="CM175" s="444"/>
      <c r="CN175" s="444"/>
      <c r="CO175" s="444"/>
      <c r="CP175" s="444"/>
      <c r="CQ175" s="444"/>
      <c r="CR175" s="444"/>
      <c r="CS175" s="444"/>
      <c r="CT175" s="444"/>
      <c r="CU175" s="444"/>
    </row>
    <row r="176" spans="1:99">
      <c r="A176" s="444">
        <f t="shared" si="22"/>
        <v>2006</v>
      </c>
      <c r="B176" s="444" t="str">
        <f>B162</f>
        <v>Annual</v>
      </c>
      <c r="C176" s="475">
        <v>5240.6880609999998</v>
      </c>
      <c r="D176" s="475">
        <v>31.656265999999999</v>
      </c>
      <c r="E176" s="475">
        <v>5272.3443269999998</v>
      </c>
      <c r="F176" s="475">
        <v>3705.371631</v>
      </c>
      <c r="G176" s="475">
        <v>19.73969</v>
      </c>
      <c r="H176" s="475">
        <v>3725.1113209999999</v>
      </c>
      <c r="I176" s="475">
        <v>2089.065024</v>
      </c>
      <c r="J176" s="475">
        <v>2.3965200000000002</v>
      </c>
      <c r="K176" s="475">
        <v>2091.4615439999998</v>
      </c>
      <c r="L176" s="475">
        <v>19.515315999999999</v>
      </c>
      <c r="M176" s="475">
        <v>356.284919</v>
      </c>
      <c r="N176" s="475">
        <v>49.246887999999998</v>
      </c>
      <c r="O176" s="475">
        <v>405.53180700000001</v>
      </c>
      <c r="P176" s="475">
        <v>11513.964314999999</v>
      </c>
      <c r="Q176" s="475">
        <v>0.95054499999999997</v>
      </c>
      <c r="R176" s="475">
        <v>11514.914860000001</v>
      </c>
      <c r="S176" s="475"/>
      <c r="T176" s="475">
        <v>11054.640031999999</v>
      </c>
      <c r="U176" s="475">
        <v>11055.590577000001</v>
      </c>
      <c r="V176" s="475">
        <v>11109.383053</v>
      </c>
      <c r="W176" s="475">
        <v>11108.432508</v>
      </c>
      <c r="X176" s="475">
        <v>11460.171839000001</v>
      </c>
      <c r="Y176" s="475">
        <v>11461.122384</v>
      </c>
      <c r="Z176" s="475">
        <v>22.415554</v>
      </c>
      <c r="AA176" s="475">
        <v>0.16107299999999999</v>
      </c>
      <c r="AB176" s="475">
        <v>22.576626999999998</v>
      </c>
      <c r="AC176" s="475">
        <v>719.34827399999995</v>
      </c>
      <c r="AD176" s="475">
        <v>0</v>
      </c>
      <c r="AE176" s="475">
        <v>12256.839760999999</v>
      </c>
      <c r="AF176" s="475"/>
      <c r="AG176" s="475"/>
      <c r="AH176" s="475">
        <v>94.635000000000005</v>
      </c>
      <c r="AI176" s="475">
        <v>31.506</v>
      </c>
      <c r="AJ176" s="475">
        <v>0</v>
      </c>
      <c r="AK176" s="475"/>
      <c r="AL176" s="475">
        <v>5335.3230610000001</v>
      </c>
      <c r="AM176" s="475">
        <v>31.656265999999999</v>
      </c>
      <c r="AN176" s="475">
        <v>5366.979327</v>
      </c>
      <c r="AO176" s="475">
        <v>3736.8776309999998</v>
      </c>
      <c r="AP176" s="475">
        <v>19.73969</v>
      </c>
      <c r="AQ176" s="475">
        <v>3756.6173210000002</v>
      </c>
      <c r="AR176" s="475">
        <v>2089.065024</v>
      </c>
      <c r="AS176" s="475">
        <v>2.3965200000000002</v>
      </c>
      <c r="AT176" s="475">
        <v>2091.4615439999998</v>
      </c>
      <c r="AU176" s="475">
        <v>19.515315999999999</v>
      </c>
      <c r="AV176" s="475">
        <v>356.284919</v>
      </c>
      <c r="AW176" s="475">
        <v>49.246887999999998</v>
      </c>
      <c r="AX176" s="475">
        <v>405.53180700000001</v>
      </c>
      <c r="AY176" s="475">
        <v>11640.105315000001</v>
      </c>
      <c r="AZ176" s="475">
        <v>0.95054499999999997</v>
      </c>
      <c r="BA176" s="475">
        <v>11641.05586</v>
      </c>
      <c r="BB176" s="475"/>
      <c r="BC176" s="475">
        <v>11180.781032000001</v>
      </c>
      <c r="BD176" s="475">
        <v>11181.731577</v>
      </c>
      <c r="BE176" s="475">
        <v>12382.980761000001</v>
      </c>
      <c r="BF176" s="475"/>
      <c r="BG176" s="475">
        <v>12256.839760999999</v>
      </c>
      <c r="BH176" s="444"/>
      <c r="BI176" s="444"/>
      <c r="BJ176" s="444"/>
      <c r="BK176" s="444"/>
      <c r="BL176" s="444"/>
      <c r="BM176" s="444"/>
      <c r="BN176" s="444"/>
      <c r="BO176" s="444"/>
      <c r="BP176" s="444"/>
      <c r="BQ176" s="444"/>
      <c r="BR176" s="444"/>
      <c r="BS176" s="444"/>
      <c r="BT176" s="444"/>
      <c r="BU176" s="444"/>
      <c r="BV176" s="444"/>
      <c r="BW176" s="444"/>
      <c r="BX176" s="444"/>
      <c r="BY176" s="444"/>
      <c r="BZ176" s="444"/>
      <c r="CA176" s="444"/>
      <c r="CB176" s="444"/>
      <c r="CC176" s="444"/>
      <c r="CD176" s="444"/>
      <c r="CE176" s="444"/>
      <c r="CF176" s="444"/>
      <c r="CG176" s="444"/>
      <c r="CH176" s="444"/>
      <c r="CI176" s="444"/>
      <c r="CJ176" s="444"/>
      <c r="CK176" s="444"/>
      <c r="CL176" s="444"/>
      <c r="CM176" s="444"/>
      <c r="CN176" s="444"/>
      <c r="CO176" s="444"/>
      <c r="CP176" s="444"/>
      <c r="CQ176" s="444"/>
      <c r="CR176" s="444"/>
      <c r="CS176" s="444"/>
      <c r="CT176" s="444"/>
      <c r="CU176" s="444"/>
    </row>
    <row r="177" spans="1:99">
      <c r="A177" s="444">
        <f t="shared" si="22"/>
        <v>2007</v>
      </c>
      <c r="B177" s="444" t="str">
        <f>B163</f>
        <v>Annual</v>
      </c>
      <c r="C177" s="475">
        <v>5349.5537960000001</v>
      </c>
      <c r="D177" s="475">
        <v>32.154259000000003</v>
      </c>
      <c r="E177" s="475">
        <v>5381.7080550000001</v>
      </c>
      <c r="F177" s="475">
        <v>3784.546867</v>
      </c>
      <c r="G177" s="475">
        <v>20.050219999999999</v>
      </c>
      <c r="H177" s="475">
        <v>3804.5970870000001</v>
      </c>
      <c r="I177" s="475">
        <v>2091.8659459999999</v>
      </c>
      <c r="J177" s="475">
        <v>2.4342199999999998</v>
      </c>
      <c r="K177" s="475">
        <v>2094.300166</v>
      </c>
      <c r="L177" s="475">
        <v>19.648509000000001</v>
      </c>
      <c r="M177" s="475">
        <v>361.32931600000001</v>
      </c>
      <c r="N177" s="475">
        <v>50.620232999999999</v>
      </c>
      <c r="O177" s="475">
        <v>411.94954899999999</v>
      </c>
      <c r="P177" s="475">
        <v>11712.203366</v>
      </c>
      <c r="Q177" s="475">
        <v>0.95730800000000005</v>
      </c>
      <c r="R177" s="475">
        <v>11713.160674000001</v>
      </c>
      <c r="S177" s="475"/>
      <c r="T177" s="475">
        <v>11245.615118</v>
      </c>
      <c r="U177" s="475">
        <v>11246.572426000001</v>
      </c>
      <c r="V177" s="475">
        <v>11301.211125</v>
      </c>
      <c r="W177" s="475">
        <v>11300.253817000001</v>
      </c>
      <c r="X177" s="475">
        <v>11657.564667000001</v>
      </c>
      <c r="Y177" s="475">
        <v>11658.521975</v>
      </c>
      <c r="Z177" s="475">
        <v>22.415554</v>
      </c>
      <c r="AA177" s="475">
        <v>0.163606</v>
      </c>
      <c r="AB177" s="475">
        <v>22.579160000000002</v>
      </c>
      <c r="AC177" s="475">
        <v>732.21926399999995</v>
      </c>
      <c r="AD177" s="475">
        <v>0</v>
      </c>
      <c r="AE177" s="475">
        <v>12467.959097999999</v>
      </c>
      <c r="AF177" s="475"/>
      <c r="AG177" s="475"/>
      <c r="AH177" s="475">
        <v>102.67400000000001</v>
      </c>
      <c r="AI177" s="475">
        <v>33.197000000000003</v>
      </c>
      <c r="AJ177" s="475">
        <v>0</v>
      </c>
      <c r="AK177" s="475"/>
      <c r="AL177" s="475">
        <v>5452.2277960000001</v>
      </c>
      <c r="AM177" s="475">
        <v>32.154259000000003</v>
      </c>
      <c r="AN177" s="475">
        <v>5484.382055</v>
      </c>
      <c r="AO177" s="475">
        <v>3817.7438670000001</v>
      </c>
      <c r="AP177" s="475">
        <v>20.050219999999999</v>
      </c>
      <c r="AQ177" s="475">
        <v>3837.7940870000002</v>
      </c>
      <c r="AR177" s="475">
        <v>2091.8659459999999</v>
      </c>
      <c r="AS177" s="475">
        <v>2.4342199999999998</v>
      </c>
      <c r="AT177" s="475">
        <v>2094.300166</v>
      </c>
      <c r="AU177" s="475">
        <v>19.648509000000001</v>
      </c>
      <c r="AV177" s="475">
        <v>361.32931600000001</v>
      </c>
      <c r="AW177" s="475">
        <v>50.620232999999999</v>
      </c>
      <c r="AX177" s="475">
        <v>411.94954899999999</v>
      </c>
      <c r="AY177" s="475">
        <v>11848.074366000001</v>
      </c>
      <c r="AZ177" s="475">
        <v>0.95730800000000005</v>
      </c>
      <c r="BA177" s="475">
        <v>11849.031674</v>
      </c>
      <c r="BB177" s="475"/>
      <c r="BC177" s="475">
        <v>11381.486118000001</v>
      </c>
      <c r="BD177" s="475">
        <v>11382.443426</v>
      </c>
      <c r="BE177" s="475">
        <v>12603.830098</v>
      </c>
      <c r="BF177" s="475"/>
      <c r="BG177" s="475">
        <v>12467.959097999999</v>
      </c>
      <c r="BH177" s="444"/>
      <c r="BI177" s="444"/>
      <c r="BJ177" s="444"/>
      <c r="BK177" s="444"/>
      <c r="BL177" s="444"/>
      <c r="BM177" s="444"/>
      <c r="BN177" s="444"/>
      <c r="BO177" s="444"/>
      <c r="BP177" s="444"/>
      <c r="BQ177" s="444"/>
      <c r="BR177" s="444"/>
      <c r="BS177" s="444"/>
      <c r="BT177" s="444"/>
      <c r="BU177" s="444"/>
      <c r="BV177" s="444"/>
      <c r="BW177" s="444"/>
      <c r="BX177" s="444"/>
      <c r="BY177" s="444"/>
      <c r="BZ177" s="444"/>
      <c r="CA177" s="444"/>
      <c r="CB177" s="444"/>
      <c r="CC177" s="444"/>
      <c r="CD177" s="444"/>
      <c r="CE177" s="444"/>
      <c r="CF177" s="444"/>
      <c r="CG177" s="444"/>
      <c r="CH177" s="444"/>
      <c r="CI177" s="444"/>
      <c r="CJ177" s="444"/>
      <c r="CK177" s="444"/>
      <c r="CL177" s="444"/>
      <c r="CM177" s="444"/>
      <c r="CN177" s="444"/>
      <c r="CO177" s="444"/>
      <c r="CP177" s="444"/>
      <c r="CQ177" s="444"/>
      <c r="CR177" s="444"/>
      <c r="CS177" s="444"/>
      <c r="CT177" s="444"/>
      <c r="CU177" s="444"/>
    </row>
    <row r="178" spans="1:99">
      <c r="A178" s="444">
        <f t="shared" si="22"/>
        <v>2008</v>
      </c>
      <c r="B178" s="444" t="str">
        <f>B164</f>
        <v>Annual</v>
      </c>
      <c r="C178" s="475">
        <v>5470.8047859999997</v>
      </c>
      <c r="D178" s="475">
        <v>32.524281999999999</v>
      </c>
      <c r="E178" s="475">
        <v>5503.329068</v>
      </c>
      <c r="F178" s="475">
        <v>3860.72073</v>
      </c>
      <c r="G178" s="475">
        <v>20.280954000000001</v>
      </c>
      <c r="H178" s="475">
        <v>3881.0016839999998</v>
      </c>
      <c r="I178" s="475">
        <v>2068.159365</v>
      </c>
      <c r="J178" s="475">
        <v>2.4622320000000002</v>
      </c>
      <c r="K178" s="475">
        <v>2070.6215969999998</v>
      </c>
      <c r="L178" s="475">
        <v>19.768381999999999</v>
      </c>
      <c r="M178" s="475">
        <v>366.32192900000001</v>
      </c>
      <c r="N178" s="475">
        <v>52.017980999999999</v>
      </c>
      <c r="O178" s="475">
        <v>418.33990999999997</v>
      </c>
      <c r="P178" s="475">
        <v>11893.060641</v>
      </c>
      <c r="Q178" s="475">
        <v>0.96411999999999998</v>
      </c>
      <c r="R178" s="475">
        <v>11894.024761000001</v>
      </c>
      <c r="S178" s="475"/>
      <c r="T178" s="475">
        <v>11419.453262999999</v>
      </c>
      <c r="U178" s="475">
        <v>11420.417383</v>
      </c>
      <c r="V178" s="475">
        <v>11475.684851</v>
      </c>
      <c r="W178" s="475">
        <v>11474.720730999999</v>
      </c>
      <c r="X178" s="475">
        <v>11837.793173</v>
      </c>
      <c r="Y178" s="475">
        <v>11838.757293000001</v>
      </c>
      <c r="Z178" s="475">
        <v>22.415554</v>
      </c>
      <c r="AA178" s="475">
        <v>0.165489</v>
      </c>
      <c r="AB178" s="475">
        <v>22.581043000000001</v>
      </c>
      <c r="AC178" s="475">
        <v>744.03376700000001</v>
      </c>
      <c r="AD178" s="475">
        <v>0</v>
      </c>
      <c r="AE178" s="475">
        <v>12660.639571</v>
      </c>
      <c r="AF178" s="475"/>
      <c r="AG178" s="475"/>
      <c r="AH178" s="475">
        <v>110.71299999999999</v>
      </c>
      <c r="AI178" s="475">
        <v>34.887999999999998</v>
      </c>
      <c r="AJ178" s="475">
        <v>0</v>
      </c>
      <c r="AK178" s="475"/>
      <c r="AL178" s="475">
        <v>5581.5177860000003</v>
      </c>
      <c r="AM178" s="475">
        <v>32.524281999999999</v>
      </c>
      <c r="AN178" s="475">
        <v>5614.0420679999997</v>
      </c>
      <c r="AO178" s="475">
        <v>3895.6087299999999</v>
      </c>
      <c r="AP178" s="475">
        <v>20.280954000000001</v>
      </c>
      <c r="AQ178" s="475">
        <v>3915.8896840000002</v>
      </c>
      <c r="AR178" s="475">
        <v>2068.159365</v>
      </c>
      <c r="AS178" s="475">
        <v>2.4622320000000002</v>
      </c>
      <c r="AT178" s="475">
        <v>2070.6215969999998</v>
      </c>
      <c r="AU178" s="475">
        <v>19.768381999999999</v>
      </c>
      <c r="AV178" s="475">
        <v>366.32192900000001</v>
      </c>
      <c r="AW178" s="475">
        <v>52.017980999999999</v>
      </c>
      <c r="AX178" s="475">
        <v>418.33990999999997</v>
      </c>
      <c r="AY178" s="475">
        <v>12038.661641000001</v>
      </c>
      <c r="AZ178" s="475">
        <v>0.96411999999999998</v>
      </c>
      <c r="BA178" s="475">
        <v>12039.625760999999</v>
      </c>
      <c r="BB178" s="475"/>
      <c r="BC178" s="475">
        <v>11565.054263</v>
      </c>
      <c r="BD178" s="475">
        <v>11566.018383000001</v>
      </c>
      <c r="BE178" s="475">
        <v>12806.240571</v>
      </c>
      <c r="BF178" s="475"/>
      <c r="BG178" s="475">
        <v>12660.639571</v>
      </c>
      <c r="BH178" s="444"/>
      <c r="BI178" s="444"/>
      <c r="BJ178" s="444"/>
      <c r="BK178" s="444"/>
      <c r="BL178" s="444"/>
      <c r="BM178" s="444"/>
      <c r="BN178" s="444"/>
      <c r="BO178" s="444"/>
      <c r="BP178" s="444"/>
      <c r="BQ178" s="444"/>
      <c r="BR178" s="444"/>
      <c r="BS178" s="444"/>
      <c r="BT178" s="444"/>
      <c r="BU178" s="444"/>
      <c r="BV178" s="444"/>
      <c r="BW178" s="444"/>
      <c r="BX178" s="444"/>
      <c r="BY178" s="444"/>
      <c r="BZ178" s="444"/>
      <c r="CA178" s="444"/>
      <c r="CB178" s="444"/>
      <c r="CC178" s="444"/>
      <c r="CD178" s="444"/>
      <c r="CE178" s="444"/>
      <c r="CF178" s="444"/>
      <c r="CG178" s="444"/>
      <c r="CH178" s="444"/>
      <c r="CI178" s="444"/>
      <c r="CJ178" s="444"/>
      <c r="CK178" s="444"/>
      <c r="CL178" s="444"/>
      <c r="CM178" s="444"/>
      <c r="CN178" s="444"/>
      <c r="CO178" s="444"/>
      <c r="CP178" s="444"/>
      <c r="CQ178" s="444"/>
      <c r="CR178" s="444"/>
      <c r="CS178" s="444"/>
      <c r="CT178" s="444"/>
      <c r="CU178" s="444"/>
    </row>
    <row r="179" spans="1:99">
      <c r="A179" s="444"/>
      <c r="B179" s="461"/>
      <c r="C179" s="461"/>
      <c r="D179" s="461"/>
      <c r="E179" s="461"/>
      <c r="F179" s="461"/>
      <c r="G179" s="461"/>
      <c r="H179" s="461"/>
      <c r="I179" s="476"/>
      <c r="J179" s="473"/>
      <c r="K179" s="473"/>
      <c r="L179" s="473"/>
      <c r="M179" s="473"/>
      <c r="N179" s="473"/>
      <c r="O179" s="473"/>
      <c r="P179" s="473"/>
      <c r="Q179" s="473"/>
      <c r="R179" s="476"/>
      <c r="S179" s="476"/>
      <c r="T179" s="476"/>
      <c r="U179" s="476"/>
      <c r="V179" s="476"/>
      <c r="W179" s="476"/>
      <c r="X179" s="476"/>
      <c r="Y179" s="476"/>
      <c r="Z179" s="444"/>
      <c r="AA179" s="444"/>
      <c r="AB179" s="444"/>
      <c r="AC179" s="444"/>
      <c r="AD179" s="444"/>
      <c r="AE179" s="444"/>
      <c r="AF179" s="444"/>
      <c r="AG179" s="444"/>
      <c r="AH179" s="444"/>
      <c r="AI179" s="444"/>
      <c r="AJ179" s="444"/>
      <c r="AK179" s="444"/>
      <c r="AL179" s="444"/>
      <c r="AM179" s="444"/>
      <c r="AN179" s="444"/>
      <c r="AO179" s="444"/>
      <c r="AP179" s="444"/>
      <c r="AQ179" s="444"/>
      <c r="AR179" s="444"/>
      <c r="AS179" s="444"/>
      <c r="AT179" s="444"/>
      <c r="AU179" s="444"/>
      <c r="AV179" s="444"/>
      <c r="AW179" s="444"/>
      <c r="AX179" s="444"/>
      <c r="AY179" s="444"/>
      <c r="AZ179" s="444"/>
      <c r="BA179" s="444"/>
      <c r="BB179" s="444"/>
      <c r="BC179" s="444"/>
      <c r="BD179" s="444"/>
      <c r="BE179" s="444"/>
      <c r="BF179" s="444"/>
      <c r="BG179" s="444"/>
      <c r="BH179" s="444"/>
      <c r="BI179" s="444"/>
      <c r="BJ179" s="444"/>
      <c r="BK179" s="444"/>
      <c r="BL179" s="444"/>
      <c r="BM179" s="444"/>
      <c r="BN179" s="444"/>
      <c r="BO179" s="444"/>
      <c r="BP179" s="444"/>
      <c r="BQ179" s="444"/>
      <c r="BR179" s="444"/>
      <c r="BS179" s="444"/>
      <c r="BT179" s="444"/>
      <c r="BU179" s="444"/>
      <c r="BV179" s="444"/>
      <c r="BW179" s="444"/>
      <c r="BX179" s="444"/>
      <c r="BY179" s="444"/>
      <c r="BZ179" s="444"/>
      <c r="CA179" s="444"/>
      <c r="CB179" s="444"/>
      <c r="CC179" s="444"/>
      <c r="CD179" s="444"/>
      <c r="CE179" s="444"/>
      <c r="CF179" s="444"/>
      <c r="CG179" s="444"/>
      <c r="CH179" s="444"/>
      <c r="CI179" s="444"/>
      <c r="CJ179" s="444"/>
      <c r="CK179" s="444"/>
      <c r="CL179" s="444"/>
      <c r="CM179" s="444"/>
      <c r="CN179" s="444"/>
      <c r="CO179" s="444"/>
      <c r="CP179" s="444"/>
      <c r="CQ179" s="444"/>
      <c r="CR179" s="444"/>
      <c r="CS179" s="444"/>
      <c r="CT179" s="444"/>
      <c r="CU179" s="444"/>
    </row>
    <row r="180" spans="1:99">
      <c r="A180" s="444"/>
      <c r="B180" s="461"/>
      <c r="C180" s="461"/>
      <c r="D180" s="461"/>
      <c r="E180" s="444"/>
      <c r="F180" s="444"/>
      <c r="G180" s="444"/>
      <c r="H180" s="444"/>
      <c r="I180" s="444"/>
      <c r="J180" s="444"/>
      <c r="K180" s="444"/>
      <c r="L180" s="444"/>
      <c r="M180" s="444"/>
      <c r="N180" s="444"/>
      <c r="O180" s="444"/>
      <c r="P180" s="444"/>
      <c r="Q180" s="444"/>
      <c r="R180" s="444"/>
      <c r="S180" s="444"/>
      <c r="T180" s="444"/>
      <c r="U180" s="444"/>
      <c r="V180" s="444"/>
      <c r="W180" s="444"/>
      <c r="X180" s="444"/>
      <c r="Y180" s="444"/>
      <c r="Z180" s="444"/>
      <c r="AA180" s="444"/>
      <c r="AB180" s="444"/>
      <c r="AC180" s="444"/>
      <c r="AD180" s="444"/>
      <c r="AE180" s="444"/>
      <c r="AF180" s="444"/>
      <c r="AG180" s="444"/>
      <c r="AH180" s="444"/>
      <c r="AI180" s="444"/>
      <c r="AJ180" s="444"/>
      <c r="AK180" s="444"/>
      <c r="AL180" s="444"/>
      <c r="AM180" s="444"/>
      <c r="AN180" s="444"/>
      <c r="AO180" s="444"/>
      <c r="AP180" s="444"/>
      <c r="AQ180" s="444"/>
      <c r="AR180" s="444"/>
      <c r="AS180" s="444"/>
      <c r="AT180" s="444"/>
      <c r="AU180" s="444"/>
      <c r="AV180" s="444"/>
      <c r="AW180" s="444"/>
      <c r="AX180" s="444"/>
      <c r="AY180" s="444"/>
      <c r="AZ180" s="444"/>
      <c r="BA180" s="444"/>
      <c r="BB180" s="444"/>
      <c r="BC180" s="444"/>
      <c r="BD180" s="444"/>
      <c r="BE180" s="444"/>
      <c r="BF180" s="444"/>
      <c r="BG180" s="444"/>
      <c r="BH180" s="444"/>
      <c r="BI180" s="444"/>
      <c r="BJ180" s="444"/>
      <c r="BK180" s="444"/>
      <c r="BL180" s="444"/>
      <c r="BM180" s="444"/>
      <c r="BN180" s="444"/>
      <c r="BO180" s="444"/>
      <c r="BP180" s="444"/>
      <c r="BQ180" s="444"/>
      <c r="BR180" s="444"/>
      <c r="BS180" s="444"/>
      <c r="BT180" s="444"/>
      <c r="BU180" s="444"/>
      <c r="BV180" s="444"/>
      <c r="BW180" s="444"/>
      <c r="BX180" s="444"/>
      <c r="BY180" s="444"/>
      <c r="BZ180" s="444"/>
      <c r="CA180" s="444"/>
      <c r="CB180" s="444"/>
      <c r="CC180" s="444"/>
      <c r="CD180" s="444"/>
      <c r="CE180" s="444"/>
      <c r="CF180" s="444"/>
      <c r="CG180" s="444"/>
      <c r="CH180" s="444"/>
      <c r="CI180" s="444"/>
      <c r="CJ180" s="444"/>
      <c r="CK180" s="444"/>
      <c r="CL180" s="444"/>
      <c r="CM180" s="444"/>
      <c r="CN180" s="444"/>
      <c r="CO180" s="444"/>
      <c r="CP180" s="444"/>
      <c r="CQ180" s="444"/>
      <c r="CR180" s="444"/>
      <c r="CS180" s="444"/>
      <c r="CT180" s="444"/>
      <c r="CU180" s="444"/>
    </row>
    <row r="181" spans="1:99">
      <c r="A181" s="444"/>
      <c r="B181" s="444"/>
      <c r="C181" s="444"/>
      <c r="D181" s="444"/>
      <c r="E181" s="444">
        <v>1999</v>
      </c>
      <c r="F181" s="444">
        <v>2000</v>
      </c>
      <c r="G181" s="444">
        <v>2001</v>
      </c>
      <c r="H181" s="444">
        <v>2002</v>
      </c>
      <c r="I181" s="444">
        <v>2003</v>
      </c>
      <c r="J181" s="444"/>
      <c r="K181" s="444"/>
      <c r="L181" s="444"/>
      <c r="M181" s="444"/>
      <c r="N181" s="444"/>
      <c r="O181" s="444"/>
      <c r="P181" s="444"/>
      <c r="Q181" s="444"/>
      <c r="R181" s="444"/>
      <c r="S181" s="444"/>
      <c r="T181" s="444"/>
      <c r="U181" s="444"/>
      <c r="V181" s="444"/>
      <c r="W181" s="444"/>
      <c r="X181" s="444"/>
      <c r="Y181" s="444"/>
      <c r="Z181" s="444"/>
      <c r="AA181" s="444"/>
      <c r="AB181" s="444"/>
      <c r="AC181" s="444"/>
      <c r="AD181" s="444"/>
      <c r="AE181" s="444"/>
      <c r="AF181" s="444"/>
      <c r="AG181" s="444"/>
      <c r="AH181" s="444"/>
      <c r="AI181" s="444"/>
      <c r="AJ181" s="444"/>
      <c r="AK181" s="444"/>
      <c r="AL181" s="444"/>
      <c r="AM181" s="444"/>
      <c r="AN181" s="444"/>
      <c r="AO181" s="444"/>
      <c r="AP181" s="444"/>
      <c r="AQ181" s="444"/>
      <c r="AR181" s="444"/>
      <c r="AS181" s="444"/>
      <c r="AT181" s="444"/>
      <c r="AU181" s="444"/>
      <c r="AV181" s="444"/>
      <c r="AW181" s="444"/>
      <c r="AX181" s="444"/>
      <c r="AY181" s="444"/>
      <c r="AZ181" s="444"/>
      <c r="BA181" s="444"/>
      <c r="BB181" s="444"/>
      <c r="BC181" s="444"/>
      <c r="BD181" s="444"/>
      <c r="BE181" s="444"/>
      <c r="BF181" s="444"/>
      <c r="BG181" s="444"/>
      <c r="BH181" s="444"/>
      <c r="BI181" s="444"/>
      <c r="BJ181" s="444"/>
      <c r="BK181" s="444"/>
      <c r="BL181" s="444"/>
      <c r="BM181" s="444"/>
      <c r="BN181" s="444"/>
      <c r="BO181" s="444"/>
      <c r="BP181" s="444"/>
      <c r="BQ181" s="444"/>
      <c r="BR181" s="444"/>
      <c r="BS181" s="444"/>
      <c r="BT181" s="444"/>
      <c r="BU181" s="444"/>
      <c r="BV181" s="444"/>
      <c r="BW181" s="444"/>
      <c r="BX181" s="444"/>
      <c r="BY181" s="444"/>
      <c r="BZ181" s="444"/>
      <c r="CA181" s="444"/>
      <c r="CB181" s="444"/>
      <c r="CC181" s="444"/>
      <c r="CD181" s="444"/>
      <c r="CE181" s="444"/>
      <c r="CF181" s="444"/>
      <c r="CG181" s="444"/>
      <c r="CH181" s="444"/>
      <c r="CI181" s="444"/>
      <c r="CJ181" s="444"/>
      <c r="CK181" s="444"/>
      <c r="CL181" s="444"/>
      <c r="CM181" s="444"/>
      <c r="CN181" s="444"/>
      <c r="CO181" s="444"/>
      <c r="CP181" s="444"/>
      <c r="CQ181" s="444"/>
      <c r="CR181" s="444"/>
      <c r="CS181" s="444"/>
      <c r="CT181" s="444"/>
      <c r="CU181" s="444"/>
    </row>
    <row r="182" spans="1:99">
      <c r="A182" s="444"/>
      <c r="B182" s="444"/>
      <c r="C182" s="444"/>
      <c r="D182" s="450" t="s">
        <v>115</v>
      </c>
      <c r="E182" s="461">
        <v>4558.0487249999996</v>
      </c>
      <c r="F182" s="461">
        <v>4691.7060769999998</v>
      </c>
      <c r="G182" s="461">
        <v>4771.8683440000004</v>
      </c>
      <c r="H182" s="461">
        <v>4863.7270140000001</v>
      </c>
      <c r="I182" s="477">
        <v>4957.7663409999996</v>
      </c>
      <c r="J182" s="444"/>
      <c r="K182" s="444"/>
      <c r="L182" s="444"/>
      <c r="M182" s="444"/>
      <c r="N182" s="444"/>
      <c r="O182" s="444"/>
      <c r="P182" s="444"/>
      <c r="Q182" s="444"/>
      <c r="R182" s="444"/>
      <c r="S182" s="444"/>
      <c r="T182" s="444"/>
      <c r="U182" s="444"/>
      <c r="V182" s="444"/>
      <c r="W182" s="444"/>
      <c r="X182" s="444"/>
      <c r="Y182" s="444"/>
      <c r="Z182" s="444"/>
      <c r="AA182" s="444"/>
      <c r="AB182" s="444"/>
      <c r="AC182" s="444"/>
      <c r="AD182" s="444"/>
      <c r="AE182" s="444"/>
      <c r="AF182" s="444"/>
      <c r="AG182" s="444"/>
      <c r="AH182" s="444"/>
      <c r="AI182" s="444"/>
      <c r="AJ182" s="444"/>
      <c r="AK182" s="444"/>
      <c r="AL182" s="444"/>
      <c r="AM182" s="444"/>
      <c r="AN182" s="444"/>
      <c r="AO182" s="444"/>
      <c r="AP182" s="444"/>
      <c r="AQ182" s="444"/>
      <c r="AR182" s="444"/>
      <c r="AS182" s="444"/>
      <c r="AT182" s="444"/>
      <c r="AU182" s="444"/>
      <c r="AV182" s="444"/>
      <c r="AW182" s="444"/>
      <c r="AX182" s="444"/>
      <c r="AY182" s="444"/>
      <c r="AZ182" s="444"/>
      <c r="BA182" s="444"/>
      <c r="BB182" s="444"/>
      <c r="BC182" s="444"/>
      <c r="BD182" s="444"/>
      <c r="BE182" s="444"/>
      <c r="BF182" s="444"/>
      <c r="BG182" s="444"/>
      <c r="BH182" s="444"/>
      <c r="BI182" s="444"/>
      <c r="BJ182" s="444"/>
      <c r="BK182" s="444"/>
      <c r="BL182" s="444"/>
      <c r="BM182" s="444"/>
      <c r="BN182" s="444"/>
      <c r="BO182" s="444"/>
      <c r="BP182" s="444"/>
      <c r="BQ182" s="444"/>
      <c r="BR182" s="444"/>
      <c r="BS182" s="444"/>
      <c r="BT182" s="444"/>
      <c r="BU182" s="444"/>
      <c r="BV182" s="444"/>
      <c r="BW182" s="444"/>
      <c r="BX182" s="444"/>
      <c r="BY182" s="444"/>
      <c r="BZ182" s="444"/>
      <c r="CA182" s="444"/>
      <c r="CB182" s="444"/>
      <c r="CC182" s="444"/>
      <c r="CD182" s="444"/>
      <c r="CE182" s="444"/>
      <c r="CF182" s="444"/>
      <c r="CG182" s="444"/>
      <c r="CH182" s="444"/>
      <c r="CI182" s="444"/>
      <c r="CJ182" s="444"/>
      <c r="CK182" s="444"/>
      <c r="CL182" s="444"/>
      <c r="CM182" s="444"/>
      <c r="CN182" s="444"/>
      <c r="CO182" s="444"/>
      <c r="CP182" s="444"/>
      <c r="CQ182" s="444"/>
      <c r="CR182" s="444"/>
      <c r="CS182" s="444"/>
      <c r="CT182" s="444"/>
      <c r="CU182" s="444"/>
    </row>
    <row r="183" spans="1:99">
      <c r="A183" s="444"/>
      <c r="B183" s="444"/>
      <c r="C183" s="444"/>
      <c r="D183" s="450" t="s">
        <v>116</v>
      </c>
      <c r="E183" s="461">
        <v>3146.9826250000001</v>
      </c>
      <c r="F183" s="461">
        <v>3273.2393860000002</v>
      </c>
      <c r="G183" s="461">
        <v>3346.3229080000001</v>
      </c>
      <c r="H183" s="461">
        <v>3418.8345129999998</v>
      </c>
      <c r="I183" s="477">
        <v>3496.2411830000001</v>
      </c>
      <c r="J183" s="444"/>
      <c r="K183" s="444"/>
      <c r="L183" s="444"/>
      <c r="M183" s="444"/>
      <c r="N183" s="444"/>
      <c r="O183" s="444"/>
      <c r="P183" s="444"/>
      <c r="Q183" s="444"/>
      <c r="R183" s="444"/>
      <c r="S183" s="444"/>
      <c r="T183" s="444"/>
      <c r="U183" s="444"/>
      <c r="V183" s="444"/>
      <c r="W183" s="444"/>
      <c r="X183" s="444"/>
      <c r="Y183" s="444"/>
      <c r="Z183" s="444"/>
      <c r="AA183" s="444"/>
      <c r="AB183" s="444"/>
      <c r="AC183" s="444"/>
      <c r="AD183" s="444"/>
      <c r="AE183" s="444"/>
      <c r="AF183" s="444"/>
      <c r="AG183" s="444"/>
      <c r="AH183" s="444"/>
      <c r="AI183" s="444"/>
      <c r="AJ183" s="444"/>
      <c r="AK183" s="444"/>
      <c r="AL183" s="444"/>
      <c r="AM183" s="444"/>
      <c r="AN183" s="444"/>
      <c r="AO183" s="444"/>
      <c r="AP183" s="444"/>
      <c r="AQ183" s="444"/>
      <c r="AR183" s="444"/>
      <c r="AS183" s="444"/>
      <c r="AT183" s="444"/>
      <c r="AU183" s="444"/>
      <c r="AV183" s="444"/>
      <c r="AW183" s="444"/>
      <c r="AX183" s="444"/>
      <c r="AY183" s="444"/>
      <c r="AZ183" s="444"/>
      <c r="BA183" s="444"/>
      <c r="BB183" s="444"/>
      <c r="BC183" s="444"/>
      <c r="BD183" s="444"/>
      <c r="BE183" s="444"/>
      <c r="BF183" s="444"/>
      <c r="BG183" s="444"/>
      <c r="BH183" s="444"/>
      <c r="BI183" s="444"/>
      <c r="BJ183" s="444"/>
      <c r="BK183" s="444"/>
      <c r="BL183" s="444"/>
      <c r="BM183" s="444"/>
      <c r="BN183" s="444"/>
      <c r="BO183" s="444"/>
      <c r="BP183" s="444"/>
      <c r="BQ183" s="444"/>
      <c r="BR183" s="444"/>
      <c r="BS183" s="444"/>
      <c r="BT183" s="444"/>
      <c r="BU183" s="444"/>
      <c r="BV183" s="444"/>
      <c r="BW183" s="444"/>
      <c r="BX183" s="444"/>
      <c r="BY183" s="444"/>
      <c r="BZ183" s="444"/>
      <c r="CA183" s="444"/>
      <c r="CB183" s="444"/>
      <c r="CC183" s="444"/>
      <c r="CD183" s="444"/>
      <c r="CE183" s="444"/>
      <c r="CF183" s="444"/>
      <c r="CG183" s="444"/>
      <c r="CH183" s="444"/>
      <c r="CI183" s="444"/>
      <c r="CJ183" s="444"/>
      <c r="CK183" s="444"/>
      <c r="CL183" s="444"/>
      <c r="CM183" s="444"/>
      <c r="CN183" s="444"/>
      <c r="CO183" s="444"/>
      <c r="CP183" s="444"/>
      <c r="CQ183" s="444"/>
      <c r="CR183" s="444"/>
      <c r="CS183" s="444"/>
      <c r="CT183" s="444"/>
      <c r="CU183" s="444"/>
    </row>
    <row r="184" spans="1:99">
      <c r="A184" s="444"/>
      <c r="B184" s="444"/>
      <c r="C184" s="444"/>
      <c r="D184" s="450" t="s">
        <v>117</v>
      </c>
      <c r="E184" s="461">
        <v>1938.4319459999999</v>
      </c>
      <c r="F184" s="461">
        <v>2029.443432</v>
      </c>
      <c r="G184" s="461">
        <v>2075.7510029999999</v>
      </c>
      <c r="H184" s="461">
        <v>2094.6951490000001</v>
      </c>
      <c r="I184" s="477">
        <v>2093.0884030000002</v>
      </c>
      <c r="J184" s="444"/>
      <c r="K184" s="444"/>
      <c r="L184" s="444"/>
      <c r="M184" s="444"/>
      <c r="N184" s="444"/>
      <c r="O184" s="444"/>
      <c r="P184" s="444"/>
      <c r="Q184" s="444"/>
      <c r="R184" s="444"/>
      <c r="S184" s="444"/>
      <c r="T184" s="444"/>
      <c r="U184" s="444"/>
      <c r="V184" s="444"/>
      <c r="W184" s="444"/>
      <c r="X184" s="444"/>
      <c r="Y184" s="444"/>
      <c r="Z184" s="444"/>
      <c r="AA184" s="444"/>
      <c r="AB184" s="444"/>
      <c r="AC184" s="444"/>
      <c r="AD184" s="444"/>
      <c r="AE184" s="444"/>
      <c r="AF184" s="444"/>
      <c r="AG184" s="444"/>
      <c r="AH184" s="444"/>
      <c r="AI184" s="444"/>
      <c r="AJ184" s="444"/>
      <c r="AK184" s="444"/>
      <c r="AL184" s="444"/>
      <c r="AM184" s="444"/>
      <c r="AN184" s="444"/>
      <c r="AO184" s="444"/>
      <c r="AP184" s="444"/>
      <c r="AQ184" s="444"/>
      <c r="AR184" s="444"/>
      <c r="AS184" s="444"/>
      <c r="AT184" s="444"/>
      <c r="AU184" s="444"/>
      <c r="AV184" s="444"/>
      <c r="AW184" s="444"/>
      <c r="AX184" s="444"/>
      <c r="AY184" s="444"/>
      <c r="AZ184" s="444"/>
      <c r="BA184" s="444"/>
      <c r="BB184" s="444"/>
      <c r="BC184" s="444"/>
      <c r="BD184" s="444"/>
      <c r="BE184" s="444"/>
      <c r="BF184" s="444"/>
      <c r="BG184" s="444"/>
      <c r="BH184" s="444"/>
      <c r="BI184" s="444"/>
      <c r="BJ184" s="444"/>
      <c r="BK184" s="444"/>
      <c r="BL184" s="444"/>
      <c r="BM184" s="444"/>
      <c r="BN184" s="444"/>
      <c r="BO184" s="444"/>
      <c r="BP184" s="444"/>
      <c r="BQ184" s="444"/>
      <c r="BR184" s="444"/>
      <c r="BS184" s="444"/>
      <c r="BT184" s="444"/>
      <c r="BU184" s="444"/>
      <c r="BV184" s="444"/>
      <c r="BW184" s="444"/>
      <c r="BX184" s="444"/>
      <c r="BY184" s="444"/>
      <c r="BZ184" s="444"/>
      <c r="CA184" s="444"/>
      <c r="CB184" s="444"/>
      <c r="CC184" s="444"/>
      <c r="CD184" s="444"/>
      <c r="CE184" s="444"/>
      <c r="CF184" s="444"/>
      <c r="CG184" s="444"/>
      <c r="CH184" s="444"/>
      <c r="CI184" s="444"/>
      <c r="CJ184" s="444"/>
      <c r="CK184" s="444"/>
      <c r="CL184" s="444"/>
      <c r="CM184" s="444"/>
      <c r="CN184" s="444"/>
      <c r="CO184" s="444"/>
      <c r="CP184" s="444"/>
      <c r="CQ184" s="444"/>
      <c r="CR184" s="444"/>
      <c r="CS184" s="444"/>
      <c r="CT184" s="444"/>
      <c r="CU184" s="444"/>
    </row>
    <row r="185" spans="1:99">
      <c r="A185" s="444"/>
      <c r="B185" s="444"/>
      <c r="C185" s="444"/>
      <c r="D185" s="450" t="s">
        <v>118</v>
      </c>
      <c r="E185" s="461">
        <v>19.134594</v>
      </c>
      <c r="F185" s="461">
        <v>19.332352</v>
      </c>
      <c r="G185" s="461">
        <v>19.535256999999998</v>
      </c>
      <c r="H185" s="461">
        <v>19.741140000000001</v>
      </c>
      <c r="I185" s="477">
        <v>19.950713</v>
      </c>
      <c r="J185" s="444"/>
      <c r="K185" s="444"/>
      <c r="L185" s="444"/>
      <c r="M185" s="444"/>
      <c r="N185" s="444"/>
      <c r="O185" s="444"/>
      <c r="P185" s="444"/>
      <c r="Q185" s="444"/>
      <c r="R185" s="444"/>
      <c r="S185" s="444"/>
      <c r="T185" s="444"/>
      <c r="U185" s="444"/>
      <c r="V185" s="444"/>
      <c r="W185" s="444"/>
      <c r="X185" s="444"/>
      <c r="Y185" s="444"/>
      <c r="Z185" s="444"/>
      <c r="AA185" s="444"/>
      <c r="AB185" s="444"/>
      <c r="AC185" s="444"/>
      <c r="AD185" s="444"/>
      <c r="AE185" s="444"/>
      <c r="AF185" s="444"/>
      <c r="AG185" s="444"/>
      <c r="AH185" s="444"/>
      <c r="AI185" s="444"/>
      <c r="AJ185" s="444"/>
      <c r="AK185" s="444"/>
      <c r="AL185" s="444"/>
      <c r="AM185" s="444"/>
      <c r="AN185" s="444"/>
      <c r="AO185" s="444"/>
      <c r="AP185" s="444"/>
      <c r="AQ185" s="444"/>
      <c r="AR185" s="444"/>
      <c r="AS185" s="444"/>
      <c r="AT185" s="444"/>
      <c r="AU185" s="444"/>
      <c r="AV185" s="444"/>
      <c r="AW185" s="444"/>
      <c r="AX185" s="444"/>
      <c r="AY185" s="444"/>
      <c r="AZ185" s="444"/>
      <c r="BA185" s="444"/>
      <c r="BB185" s="444"/>
      <c r="BC185" s="444"/>
      <c r="BD185" s="444"/>
      <c r="BE185" s="444"/>
      <c r="BF185" s="444"/>
      <c r="BG185" s="444"/>
      <c r="BH185" s="444"/>
      <c r="BI185" s="444"/>
      <c r="BJ185" s="444"/>
      <c r="BK185" s="444"/>
      <c r="BL185" s="444"/>
      <c r="BM185" s="444"/>
      <c r="BN185" s="444"/>
      <c r="BO185" s="444"/>
      <c r="BP185" s="444"/>
      <c r="BQ185" s="444"/>
      <c r="BR185" s="444"/>
      <c r="BS185" s="444"/>
      <c r="BT185" s="444"/>
      <c r="BU185" s="444"/>
      <c r="BV185" s="444"/>
      <c r="BW185" s="444"/>
      <c r="BX185" s="444"/>
      <c r="BY185" s="444"/>
      <c r="BZ185" s="444"/>
      <c r="CA185" s="444"/>
      <c r="CB185" s="444"/>
      <c r="CC185" s="444"/>
      <c r="CD185" s="444"/>
      <c r="CE185" s="444"/>
      <c r="CF185" s="444"/>
      <c r="CG185" s="444"/>
      <c r="CH185" s="444"/>
      <c r="CI185" s="444"/>
      <c r="CJ185" s="444"/>
      <c r="CK185" s="444"/>
      <c r="CL185" s="444"/>
      <c r="CM185" s="444"/>
      <c r="CN185" s="444"/>
      <c r="CO185" s="444"/>
      <c r="CP185" s="444"/>
      <c r="CQ185" s="444"/>
      <c r="CR185" s="444"/>
      <c r="CS185" s="444"/>
      <c r="CT185" s="444"/>
      <c r="CU185" s="444"/>
    </row>
    <row r="186" spans="1:99">
      <c r="A186" s="444"/>
      <c r="B186" s="444"/>
      <c r="C186" s="444"/>
      <c r="D186" s="450" t="s">
        <v>119</v>
      </c>
      <c r="E186" s="461">
        <v>350.39188899999999</v>
      </c>
      <c r="F186" s="461">
        <v>360.62381299999998</v>
      </c>
      <c r="G186" s="461">
        <v>368.863561</v>
      </c>
      <c r="H186" s="461">
        <v>378.13601</v>
      </c>
      <c r="I186" s="477">
        <v>385.98422499999998</v>
      </c>
      <c r="J186" s="444"/>
      <c r="K186" s="444"/>
      <c r="L186" s="444"/>
      <c r="M186" s="444"/>
      <c r="N186" s="444"/>
      <c r="O186" s="444"/>
      <c r="P186" s="444"/>
      <c r="Q186" s="444"/>
      <c r="R186" s="444"/>
      <c r="S186" s="444"/>
      <c r="T186" s="444"/>
      <c r="U186" s="444"/>
      <c r="V186" s="444"/>
      <c r="W186" s="444"/>
      <c r="X186" s="444"/>
      <c r="Y186" s="444"/>
      <c r="Z186" s="444"/>
      <c r="AA186" s="444"/>
      <c r="AB186" s="444"/>
      <c r="AC186" s="444"/>
      <c r="AD186" s="444"/>
      <c r="AE186" s="444"/>
      <c r="AF186" s="444"/>
      <c r="AG186" s="444"/>
      <c r="AH186" s="444"/>
      <c r="AI186" s="444"/>
      <c r="AJ186" s="444"/>
      <c r="AK186" s="444"/>
      <c r="AL186" s="444"/>
      <c r="AM186" s="444"/>
      <c r="AN186" s="444"/>
      <c r="AO186" s="444"/>
      <c r="AP186" s="444"/>
      <c r="AQ186" s="444"/>
      <c r="AR186" s="444"/>
      <c r="AS186" s="444"/>
      <c r="AT186" s="444"/>
      <c r="AU186" s="444"/>
      <c r="AV186" s="444"/>
      <c r="AW186" s="444"/>
      <c r="AX186" s="444"/>
      <c r="AY186" s="444"/>
      <c r="AZ186" s="444"/>
      <c r="BA186" s="444"/>
      <c r="BB186" s="444"/>
      <c r="BC186" s="444"/>
      <c r="BD186" s="444"/>
      <c r="BE186" s="444"/>
      <c r="BF186" s="444"/>
      <c r="BG186" s="444"/>
      <c r="BH186" s="444"/>
      <c r="BI186" s="444"/>
      <c r="BJ186" s="444"/>
      <c r="BK186" s="444"/>
      <c r="BL186" s="444"/>
      <c r="BM186" s="444"/>
      <c r="BN186" s="444"/>
      <c r="BO186" s="444"/>
      <c r="BP186" s="444"/>
      <c r="BQ186" s="444"/>
      <c r="BR186" s="444"/>
      <c r="BS186" s="444"/>
      <c r="BT186" s="444"/>
      <c r="BU186" s="444"/>
      <c r="BV186" s="444"/>
      <c r="BW186" s="444"/>
      <c r="BX186" s="444"/>
      <c r="BY186" s="444"/>
      <c r="BZ186" s="444"/>
      <c r="CA186" s="444"/>
      <c r="CB186" s="444"/>
      <c r="CC186" s="444"/>
      <c r="CD186" s="444"/>
      <c r="CE186" s="444"/>
      <c r="CF186" s="444"/>
      <c r="CG186" s="444"/>
      <c r="CH186" s="444"/>
      <c r="CI186" s="444"/>
      <c r="CJ186" s="444"/>
      <c r="CK186" s="444"/>
      <c r="CL186" s="444"/>
      <c r="CM186" s="444"/>
      <c r="CN186" s="444"/>
      <c r="CO186" s="444"/>
      <c r="CP186" s="444"/>
      <c r="CQ186" s="444"/>
      <c r="CR186" s="444"/>
      <c r="CS186" s="444"/>
      <c r="CT186" s="444"/>
      <c r="CU186" s="444"/>
    </row>
    <row r="187" spans="1:99">
      <c r="A187" s="444"/>
      <c r="B187" s="444"/>
      <c r="C187" s="444"/>
      <c r="D187" s="450" t="s">
        <v>120</v>
      </c>
      <c r="E187" s="461">
        <v>10012.989779</v>
      </c>
      <c r="F187" s="461">
        <v>10374.34506</v>
      </c>
      <c r="G187" s="461">
        <v>10582.341073</v>
      </c>
      <c r="H187" s="461">
        <v>10775.133825999999</v>
      </c>
      <c r="I187" s="477">
        <v>10953.030865000001</v>
      </c>
      <c r="J187" s="444"/>
      <c r="K187" s="444"/>
      <c r="L187" s="444"/>
      <c r="M187" s="444"/>
      <c r="N187" s="444"/>
      <c r="O187" s="444"/>
      <c r="P187" s="444"/>
      <c r="Q187" s="444"/>
      <c r="R187" s="444"/>
      <c r="S187" s="444"/>
      <c r="T187" s="444"/>
      <c r="U187" s="444"/>
      <c r="V187" s="444"/>
      <c r="W187" s="444"/>
      <c r="X187" s="444"/>
      <c r="Y187" s="444"/>
      <c r="Z187" s="444"/>
      <c r="AA187" s="444"/>
      <c r="AB187" s="444"/>
      <c r="AC187" s="444"/>
      <c r="AD187" s="444"/>
      <c r="AE187" s="444"/>
      <c r="AF187" s="444"/>
      <c r="AG187" s="444"/>
      <c r="AH187" s="444"/>
      <c r="AI187" s="444"/>
      <c r="AJ187" s="444"/>
      <c r="AK187" s="444"/>
      <c r="AL187" s="444"/>
      <c r="AM187" s="444"/>
      <c r="AN187" s="444"/>
      <c r="AO187" s="444"/>
      <c r="AP187" s="444"/>
      <c r="AQ187" s="444"/>
      <c r="AR187" s="444"/>
      <c r="AS187" s="444"/>
      <c r="AT187" s="444"/>
      <c r="AU187" s="444"/>
      <c r="AV187" s="444"/>
      <c r="AW187" s="444"/>
      <c r="AX187" s="444"/>
      <c r="AY187" s="444"/>
      <c r="AZ187" s="444"/>
      <c r="BA187" s="444"/>
      <c r="BB187" s="444"/>
      <c r="BC187" s="444"/>
      <c r="BD187" s="444"/>
      <c r="BE187" s="444"/>
      <c r="BF187" s="444"/>
      <c r="BG187" s="444"/>
      <c r="BH187" s="444"/>
      <c r="BI187" s="444"/>
      <c r="BJ187" s="444"/>
      <c r="BK187" s="444"/>
      <c r="BL187" s="444"/>
      <c r="BM187" s="444"/>
      <c r="BN187" s="444"/>
      <c r="BO187" s="444"/>
      <c r="BP187" s="444"/>
      <c r="BQ187" s="444"/>
      <c r="BR187" s="444"/>
      <c r="BS187" s="444"/>
      <c r="BT187" s="444"/>
      <c r="BU187" s="444"/>
      <c r="BV187" s="444"/>
      <c r="BW187" s="444"/>
      <c r="BX187" s="444"/>
      <c r="BY187" s="444"/>
      <c r="BZ187" s="444"/>
      <c r="CA187" s="444"/>
      <c r="CB187" s="444"/>
      <c r="CC187" s="444"/>
      <c r="CD187" s="444"/>
      <c r="CE187" s="444"/>
      <c r="CF187" s="444"/>
      <c r="CG187" s="444"/>
      <c r="CH187" s="444"/>
      <c r="CI187" s="444"/>
      <c r="CJ187" s="444"/>
      <c r="CK187" s="444"/>
      <c r="CL187" s="444"/>
      <c r="CM187" s="444"/>
      <c r="CN187" s="444"/>
      <c r="CO187" s="444"/>
      <c r="CP187" s="444"/>
      <c r="CQ187" s="444"/>
      <c r="CR187" s="444"/>
      <c r="CS187" s="444"/>
      <c r="CT187" s="444"/>
      <c r="CU187" s="444"/>
    </row>
    <row r="188" spans="1:99">
      <c r="A188" s="444"/>
      <c r="B188" s="444"/>
      <c r="C188" s="444"/>
      <c r="D188" s="444"/>
      <c r="E188" s="461">
        <v>0</v>
      </c>
      <c r="F188" s="461">
        <v>0</v>
      </c>
      <c r="G188" s="461">
        <v>-7.9580786405131221E-13</v>
      </c>
      <c r="H188" s="461">
        <v>-6.2527760746888816E-13</v>
      </c>
      <c r="I188" s="461">
        <v>7.9580786405131221E-13</v>
      </c>
      <c r="J188" s="444"/>
      <c r="K188" s="444"/>
      <c r="L188" s="444"/>
      <c r="M188" s="444"/>
      <c r="N188" s="444"/>
      <c r="O188" s="444"/>
      <c r="P188" s="444"/>
      <c r="Q188" s="444"/>
      <c r="R188" s="444"/>
      <c r="S188" s="444"/>
      <c r="T188" s="444"/>
      <c r="U188" s="444"/>
      <c r="V188" s="444"/>
      <c r="W188" s="444"/>
      <c r="X188" s="444"/>
      <c r="Y188" s="444"/>
      <c r="Z188" s="444"/>
      <c r="AA188" s="444"/>
      <c r="AB188" s="444"/>
      <c r="AC188" s="444"/>
      <c r="AD188" s="444"/>
      <c r="AE188" s="444"/>
      <c r="AF188" s="444"/>
      <c r="AG188" s="444"/>
      <c r="AH188" s="444"/>
      <c r="AI188" s="444"/>
      <c r="AJ188" s="444"/>
      <c r="AK188" s="444"/>
      <c r="AL188" s="444"/>
      <c r="AM188" s="444"/>
      <c r="AN188" s="444"/>
      <c r="AO188" s="444"/>
      <c r="AP188" s="444"/>
      <c r="AQ188" s="444"/>
      <c r="AR188" s="444"/>
      <c r="AS188" s="444"/>
      <c r="AT188" s="444"/>
      <c r="AU188" s="444"/>
      <c r="AV188" s="444"/>
      <c r="AW188" s="444"/>
      <c r="AX188" s="444"/>
      <c r="AY188" s="444"/>
      <c r="AZ188" s="444"/>
      <c r="BA188" s="444"/>
      <c r="BB188" s="444"/>
      <c r="BC188" s="444"/>
      <c r="BD188" s="444"/>
      <c r="BE188" s="444"/>
      <c r="BF188" s="444"/>
      <c r="BG188" s="444"/>
      <c r="BH188" s="444"/>
      <c r="BI188" s="444"/>
      <c r="BJ188" s="444"/>
      <c r="BK188" s="444"/>
      <c r="BL188" s="444"/>
      <c r="BM188" s="444"/>
      <c r="BN188" s="444"/>
      <c r="BO188" s="444"/>
      <c r="BP188" s="444"/>
      <c r="BQ188" s="444"/>
      <c r="BR188" s="444"/>
      <c r="BS188" s="444"/>
      <c r="BT188" s="444"/>
      <c r="BU188" s="444"/>
      <c r="BV188" s="444"/>
      <c r="BW188" s="444"/>
      <c r="BX188" s="444"/>
      <c r="BY188" s="444"/>
      <c r="BZ188" s="444"/>
      <c r="CA188" s="444"/>
      <c r="CB188" s="444"/>
      <c r="CC188" s="444"/>
      <c r="CD188" s="444"/>
      <c r="CE188" s="444"/>
      <c r="CF188" s="444"/>
      <c r="CG188" s="444"/>
      <c r="CH188" s="444"/>
      <c r="CI188" s="444"/>
      <c r="CJ188" s="444"/>
      <c r="CK188" s="444"/>
      <c r="CL188" s="444"/>
      <c r="CM188" s="444"/>
      <c r="CN188" s="444"/>
      <c r="CO188" s="444"/>
      <c r="CP188" s="444"/>
      <c r="CQ188" s="444"/>
      <c r="CR188" s="444"/>
      <c r="CS188" s="444"/>
      <c r="CT188" s="444"/>
      <c r="CU188" s="444"/>
    </row>
    <row r="189" spans="1:99">
      <c r="A189" s="444"/>
      <c r="B189" s="473"/>
      <c r="C189" s="473"/>
      <c r="D189" s="444"/>
      <c r="E189" s="473"/>
      <c r="F189" s="444"/>
      <c r="G189" s="444"/>
      <c r="H189" s="444"/>
      <c r="I189" s="444"/>
      <c r="J189" s="444"/>
      <c r="K189" s="444"/>
      <c r="L189" s="444"/>
      <c r="M189" s="444"/>
      <c r="N189" s="444"/>
      <c r="O189" s="444"/>
      <c r="P189" s="444"/>
      <c r="Q189" s="444"/>
      <c r="R189" s="444"/>
      <c r="S189" s="444"/>
      <c r="T189" s="444"/>
      <c r="U189" s="444"/>
      <c r="V189" s="444"/>
      <c r="W189" s="444"/>
      <c r="X189" s="444"/>
      <c r="Y189" s="444"/>
      <c r="Z189" s="444"/>
      <c r="AA189" s="444"/>
      <c r="AB189" s="444"/>
      <c r="AC189" s="444"/>
      <c r="AD189" s="444"/>
      <c r="AE189" s="444"/>
      <c r="AF189" s="444"/>
      <c r="AG189" s="444"/>
      <c r="AH189" s="444"/>
      <c r="AI189" s="444"/>
      <c r="AJ189" s="444"/>
      <c r="AK189" s="444"/>
      <c r="AL189" s="444"/>
      <c r="AM189" s="444"/>
      <c r="AN189" s="444"/>
      <c r="AO189" s="444"/>
      <c r="AP189" s="444"/>
      <c r="AQ189" s="444"/>
      <c r="AR189" s="444"/>
      <c r="AS189" s="444"/>
      <c r="AT189" s="444"/>
      <c r="AU189" s="444"/>
      <c r="AV189" s="444"/>
      <c r="AW189" s="444"/>
      <c r="AX189" s="444"/>
      <c r="AY189" s="444"/>
      <c r="AZ189" s="444"/>
      <c r="BA189" s="444"/>
      <c r="BB189" s="444"/>
      <c r="BC189" s="444"/>
      <c r="BD189" s="444"/>
      <c r="BE189" s="444"/>
      <c r="BF189" s="444"/>
      <c r="BG189" s="444"/>
      <c r="BH189" s="444"/>
      <c r="BI189" s="444"/>
      <c r="BJ189" s="444"/>
      <c r="BK189" s="444"/>
      <c r="BL189" s="444"/>
      <c r="BM189" s="444"/>
      <c r="BN189" s="444"/>
      <c r="BO189" s="444"/>
      <c r="BP189" s="444"/>
      <c r="BQ189" s="444"/>
      <c r="BR189" s="444"/>
      <c r="BS189" s="444"/>
      <c r="BT189" s="444"/>
      <c r="BU189" s="444"/>
      <c r="BV189" s="444"/>
      <c r="BW189" s="444"/>
      <c r="BX189" s="444"/>
      <c r="BY189" s="444"/>
      <c r="BZ189" s="444"/>
      <c r="CA189" s="444"/>
      <c r="CB189" s="444"/>
      <c r="CC189" s="444"/>
      <c r="CD189" s="444"/>
      <c r="CE189" s="444"/>
      <c r="CF189" s="444"/>
      <c r="CG189" s="444"/>
      <c r="CH189" s="444"/>
      <c r="CI189" s="444"/>
      <c r="CJ189" s="444"/>
      <c r="CK189" s="444"/>
      <c r="CL189" s="444"/>
      <c r="CM189" s="444"/>
      <c r="CN189" s="444"/>
      <c r="CO189" s="444"/>
      <c r="CP189" s="444"/>
      <c r="CQ189" s="444"/>
      <c r="CR189" s="444"/>
      <c r="CS189" s="444"/>
      <c r="CT189" s="444"/>
      <c r="CU189" s="444"/>
    </row>
    <row r="190" spans="1:99">
      <c r="A190" s="444"/>
      <c r="B190" s="473"/>
      <c r="C190" s="473"/>
      <c r="D190" s="444"/>
      <c r="E190" s="473"/>
      <c r="F190" s="444"/>
      <c r="G190" s="444"/>
      <c r="H190" s="444"/>
      <c r="I190" s="444"/>
      <c r="J190" s="444"/>
      <c r="K190" s="444"/>
      <c r="L190" s="444"/>
      <c r="M190" s="444"/>
      <c r="N190" s="444"/>
      <c r="O190" s="444"/>
      <c r="P190" s="444"/>
      <c r="Q190" s="444"/>
      <c r="R190" s="444"/>
      <c r="S190" s="444"/>
      <c r="T190" s="444"/>
      <c r="U190" s="444"/>
      <c r="V190" s="444"/>
      <c r="W190" s="444"/>
      <c r="X190" s="444"/>
      <c r="Y190" s="444"/>
      <c r="Z190" s="444"/>
      <c r="AA190" s="444"/>
      <c r="AB190" s="444"/>
      <c r="AC190" s="444"/>
      <c r="AD190" s="444"/>
      <c r="AE190" s="444"/>
      <c r="AF190" s="444"/>
      <c r="AG190" s="444"/>
      <c r="AH190" s="444"/>
      <c r="AI190" s="444"/>
      <c r="AJ190" s="444"/>
      <c r="AK190" s="444"/>
      <c r="AL190" s="444"/>
      <c r="AM190" s="444"/>
      <c r="AN190" s="444"/>
      <c r="AO190" s="444"/>
      <c r="AP190" s="444"/>
      <c r="AQ190" s="444"/>
      <c r="AR190" s="444"/>
      <c r="AS190" s="444"/>
      <c r="AT190" s="444"/>
      <c r="AU190" s="444"/>
      <c r="AV190" s="444"/>
      <c r="AW190" s="444"/>
      <c r="AX190" s="444"/>
      <c r="AY190" s="444"/>
      <c r="AZ190" s="444"/>
      <c r="BA190" s="444"/>
      <c r="BB190" s="444"/>
      <c r="BC190" s="444"/>
      <c r="BD190" s="444"/>
      <c r="BE190" s="444"/>
      <c r="BF190" s="444"/>
      <c r="BG190" s="444"/>
      <c r="BH190" s="444"/>
      <c r="BI190" s="444"/>
      <c r="BJ190" s="444"/>
      <c r="BK190" s="444"/>
      <c r="BL190" s="444"/>
      <c r="BM190" s="444"/>
      <c r="BN190" s="444"/>
      <c r="BO190" s="444"/>
      <c r="BP190" s="444"/>
      <c r="BQ190" s="444"/>
      <c r="BR190" s="444"/>
      <c r="BS190" s="444"/>
      <c r="BT190" s="444"/>
      <c r="BU190" s="444"/>
      <c r="BV190" s="444"/>
      <c r="BW190" s="444"/>
      <c r="BX190" s="444"/>
      <c r="BY190" s="444"/>
      <c r="BZ190" s="444"/>
      <c r="CA190" s="444"/>
      <c r="CB190" s="444"/>
      <c r="CC190" s="444"/>
      <c r="CD190" s="444"/>
      <c r="CE190" s="444"/>
      <c r="CF190" s="444"/>
      <c r="CG190" s="444"/>
      <c r="CH190" s="444"/>
      <c r="CI190" s="444"/>
      <c r="CJ190" s="444"/>
      <c r="CK190" s="444"/>
      <c r="CL190" s="444"/>
      <c r="CM190" s="444"/>
      <c r="CN190" s="444"/>
      <c r="CO190" s="444"/>
      <c r="CP190" s="444"/>
      <c r="CQ190" s="444"/>
      <c r="CR190" s="444"/>
      <c r="CS190" s="444"/>
      <c r="CT190" s="444"/>
      <c r="CU190" s="444"/>
    </row>
    <row r="191" spans="1:99">
      <c r="A191" s="444"/>
      <c r="B191" s="473"/>
      <c r="C191" s="473"/>
      <c r="D191" s="444"/>
      <c r="E191" s="473"/>
      <c r="F191" s="444"/>
      <c r="G191" s="444"/>
      <c r="H191" s="444"/>
      <c r="I191" s="444"/>
      <c r="J191" s="444"/>
      <c r="K191" s="444"/>
      <c r="L191" s="444"/>
      <c r="M191" s="444"/>
      <c r="N191" s="444"/>
      <c r="O191" s="444"/>
      <c r="P191" s="444"/>
      <c r="Q191" s="444"/>
      <c r="R191" s="444"/>
      <c r="S191" s="444"/>
      <c r="T191" s="444"/>
      <c r="U191" s="444"/>
      <c r="V191" s="444"/>
      <c r="W191" s="444"/>
      <c r="X191" s="444"/>
      <c r="Y191" s="444"/>
      <c r="Z191" s="444"/>
      <c r="AA191" s="444"/>
      <c r="AB191" s="444"/>
      <c r="AC191" s="444"/>
      <c r="AD191" s="444"/>
      <c r="AE191" s="444"/>
      <c r="AF191" s="444"/>
      <c r="AG191" s="444"/>
      <c r="AH191" s="444"/>
      <c r="AI191" s="444"/>
      <c r="AJ191" s="444"/>
      <c r="AK191" s="444"/>
      <c r="AL191" s="444"/>
      <c r="AM191" s="444"/>
      <c r="AN191" s="444"/>
      <c r="AO191" s="444"/>
      <c r="AP191" s="444"/>
      <c r="AQ191" s="444"/>
      <c r="AR191" s="444"/>
      <c r="AS191" s="444"/>
      <c r="AT191" s="444"/>
      <c r="AU191" s="444"/>
      <c r="AV191" s="444"/>
      <c r="AW191" s="444"/>
      <c r="AX191" s="444"/>
      <c r="AY191" s="444"/>
      <c r="AZ191" s="444"/>
      <c r="BA191" s="444"/>
      <c r="BB191" s="444"/>
      <c r="BC191" s="444"/>
      <c r="BD191" s="444"/>
      <c r="BE191" s="444"/>
      <c r="BF191" s="444"/>
      <c r="BG191" s="444"/>
      <c r="BH191" s="444"/>
      <c r="BI191" s="444"/>
      <c r="BJ191" s="444"/>
      <c r="BK191" s="444"/>
      <c r="BL191" s="444"/>
      <c r="BM191" s="444"/>
      <c r="BN191" s="444"/>
      <c r="BO191" s="444"/>
      <c r="BP191" s="444"/>
      <c r="BQ191" s="444"/>
      <c r="BR191" s="444"/>
      <c r="BS191" s="444"/>
      <c r="BT191" s="444"/>
      <c r="BU191" s="444"/>
      <c r="BV191" s="444"/>
      <c r="BW191" s="444"/>
      <c r="BX191" s="444"/>
      <c r="BY191" s="444"/>
      <c r="BZ191" s="444"/>
      <c r="CA191" s="444"/>
      <c r="CB191" s="444"/>
      <c r="CC191" s="444"/>
      <c r="CD191" s="444"/>
      <c r="CE191" s="444"/>
      <c r="CF191" s="444"/>
      <c r="CG191" s="444"/>
      <c r="CH191" s="444"/>
      <c r="CI191" s="444"/>
      <c r="CJ191" s="444"/>
      <c r="CK191" s="444"/>
      <c r="CL191" s="444"/>
      <c r="CM191" s="444"/>
      <c r="CN191" s="444"/>
      <c r="CO191" s="444"/>
      <c r="CP191" s="444"/>
      <c r="CQ191" s="444"/>
      <c r="CR191" s="444"/>
      <c r="CS191" s="444"/>
      <c r="CT191" s="444"/>
      <c r="CU191" s="444"/>
    </row>
    <row r="192" spans="1:99">
      <c r="A192" s="444"/>
      <c r="B192" s="473"/>
      <c r="C192" s="473"/>
      <c r="D192" s="444"/>
      <c r="E192" s="473"/>
      <c r="F192" s="444"/>
      <c r="G192" s="444"/>
      <c r="H192" s="444"/>
      <c r="I192" s="444"/>
      <c r="J192" s="444"/>
      <c r="K192" s="444"/>
      <c r="L192" s="444"/>
      <c r="M192" s="444"/>
      <c r="N192" s="444"/>
      <c r="O192" s="444"/>
      <c r="P192" s="444"/>
      <c r="Q192" s="444"/>
      <c r="R192" s="444"/>
      <c r="S192" s="444"/>
      <c r="T192" s="444"/>
      <c r="U192" s="444"/>
      <c r="V192" s="444"/>
      <c r="W192" s="444"/>
      <c r="X192" s="444"/>
      <c r="Y192" s="444"/>
      <c r="Z192" s="444"/>
      <c r="AA192" s="444"/>
      <c r="AB192" s="444"/>
      <c r="AC192" s="444"/>
      <c r="AD192" s="444"/>
      <c r="AE192" s="444"/>
      <c r="AF192" s="444"/>
      <c r="AG192" s="444"/>
      <c r="AH192" s="444"/>
      <c r="AI192" s="444"/>
      <c r="AJ192" s="444"/>
      <c r="AK192" s="444"/>
      <c r="AL192" s="444"/>
      <c r="AM192" s="444"/>
      <c r="AN192" s="444"/>
      <c r="AO192" s="444"/>
      <c r="AP192" s="444"/>
      <c r="AQ192" s="444"/>
      <c r="AR192" s="444"/>
      <c r="AS192" s="444"/>
      <c r="AT192" s="444"/>
      <c r="AU192" s="444"/>
      <c r="AV192" s="444"/>
      <c r="AW192" s="444"/>
      <c r="AX192" s="444"/>
      <c r="AY192" s="444"/>
      <c r="AZ192" s="444"/>
      <c r="BA192" s="444"/>
      <c r="BB192" s="444"/>
      <c r="BC192" s="444"/>
      <c r="BD192" s="444"/>
      <c r="BE192" s="444"/>
      <c r="BF192" s="444"/>
      <c r="BG192" s="444"/>
      <c r="BH192" s="444"/>
      <c r="BI192" s="444"/>
      <c r="BJ192" s="444"/>
      <c r="BK192" s="444"/>
      <c r="BL192" s="444"/>
      <c r="BM192" s="444"/>
      <c r="BN192" s="444"/>
      <c r="BO192" s="444"/>
      <c r="BP192" s="444"/>
      <c r="BQ192" s="444"/>
      <c r="BR192" s="444"/>
      <c r="BS192" s="444"/>
      <c r="BT192" s="444"/>
      <c r="BU192" s="444"/>
      <c r="BV192" s="444"/>
      <c r="BW192" s="444"/>
      <c r="BX192" s="444"/>
      <c r="BY192" s="444"/>
      <c r="BZ192" s="444"/>
      <c r="CA192" s="444"/>
      <c r="CB192" s="444"/>
      <c r="CC192" s="444"/>
      <c r="CD192" s="444"/>
      <c r="CE192" s="444"/>
      <c r="CF192" s="444"/>
      <c r="CG192" s="444"/>
      <c r="CH192" s="444"/>
      <c r="CI192" s="444"/>
      <c r="CJ192" s="444"/>
      <c r="CK192" s="444"/>
      <c r="CL192" s="444"/>
      <c r="CM192" s="444"/>
      <c r="CN192" s="444"/>
      <c r="CO192" s="444"/>
      <c r="CP192" s="444"/>
      <c r="CQ192" s="444"/>
      <c r="CR192" s="444"/>
      <c r="CS192" s="444"/>
      <c r="CT192" s="444"/>
      <c r="CU192" s="444"/>
    </row>
    <row r="193" spans="1:99">
      <c r="A193" s="444"/>
      <c r="B193" s="473"/>
      <c r="C193" s="473"/>
      <c r="D193" s="444"/>
      <c r="E193" s="473"/>
      <c r="F193" s="444"/>
      <c r="G193" s="444"/>
      <c r="H193" s="444"/>
      <c r="I193" s="444"/>
      <c r="J193" s="444"/>
      <c r="K193" s="444"/>
      <c r="L193" s="444"/>
      <c r="M193" s="444"/>
      <c r="N193" s="444"/>
      <c r="O193" s="444"/>
      <c r="P193" s="444"/>
      <c r="Q193" s="444"/>
      <c r="R193" s="444"/>
      <c r="S193" s="444"/>
      <c r="T193" s="444"/>
      <c r="U193" s="444"/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4"/>
      <c r="AF193" s="444"/>
      <c r="AG193" s="444"/>
      <c r="AH193" s="444"/>
      <c r="AI193" s="444"/>
      <c r="AJ193" s="444"/>
      <c r="AK193" s="444"/>
      <c r="AL193" s="444"/>
      <c r="AM193" s="444"/>
      <c r="AN193" s="444"/>
      <c r="AO193" s="444"/>
      <c r="AP193" s="444"/>
      <c r="AQ193" s="444"/>
      <c r="AR193" s="444"/>
      <c r="AS193" s="444"/>
      <c r="AT193" s="444"/>
      <c r="AU193" s="444"/>
      <c r="AV193" s="444"/>
      <c r="AW193" s="444"/>
      <c r="AX193" s="444"/>
      <c r="AY193" s="444"/>
      <c r="AZ193" s="444"/>
      <c r="BA193" s="444"/>
      <c r="BB193" s="444"/>
      <c r="BC193" s="444"/>
      <c r="BD193" s="444"/>
      <c r="BE193" s="444"/>
      <c r="BF193" s="444"/>
      <c r="BG193" s="444"/>
      <c r="BH193" s="444"/>
      <c r="BI193" s="444"/>
      <c r="BJ193" s="444"/>
      <c r="BK193" s="444"/>
      <c r="BL193" s="444"/>
      <c r="BM193" s="444"/>
      <c r="BN193" s="444"/>
      <c r="BO193" s="444"/>
      <c r="BP193" s="444"/>
      <c r="BQ193" s="444"/>
      <c r="BR193" s="444"/>
      <c r="BS193" s="444"/>
      <c r="BT193" s="444"/>
      <c r="BU193" s="444"/>
      <c r="BV193" s="444"/>
      <c r="BW193" s="444"/>
      <c r="BX193" s="444"/>
      <c r="BY193" s="444"/>
      <c r="BZ193" s="444"/>
      <c r="CA193" s="444"/>
      <c r="CB193" s="444"/>
      <c r="CC193" s="444"/>
      <c r="CD193" s="444"/>
      <c r="CE193" s="444"/>
      <c r="CF193" s="444"/>
      <c r="CG193" s="444"/>
      <c r="CH193" s="444"/>
      <c r="CI193" s="444"/>
      <c r="CJ193" s="444"/>
      <c r="CK193" s="444"/>
      <c r="CL193" s="444"/>
      <c r="CM193" s="444"/>
      <c r="CN193" s="444"/>
      <c r="CO193" s="444"/>
      <c r="CP193" s="444"/>
      <c r="CQ193" s="444"/>
      <c r="CR193" s="444"/>
      <c r="CS193" s="444"/>
      <c r="CT193" s="444"/>
      <c r="CU193" s="444"/>
    </row>
    <row r="194" spans="1:99">
      <c r="A194" s="444"/>
      <c r="B194" s="473"/>
      <c r="C194" s="473"/>
      <c r="D194" s="444"/>
      <c r="E194" s="444"/>
      <c r="F194" s="444"/>
      <c r="G194" s="444"/>
      <c r="H194" s="444"/>
      <c r="I194" s="444"/>
      <c r="J194" s="444"/>
      <c r="K194" s="444"/>
      <c r="L194" s="444"/>
      <c r="M194" s="444"/>
      <c r="N194" s="444"/>
      <c r="O194" s="444"/>
      <c r="P194" s="444"/>
      <c r="Q194" s="444"/>
      <c r="R194" s="444"/>
      <c r="S194" s="444"/>
      <c r="T194" s="444"/>
      <c r="U194" s="444"/>
      <c r="V194" s="444"/>
      <c r="W194" s="444"/>
      <c r="X194" s="444"/>
      <c r="Y194" s="444"/>
      <c r="Z194" s="444"/>
      <c r="AA194" s="444"/>
      <c r="AB194" s="444"/>
      <c r="AC194" s="444"/>
      <c r="AD194" s="444"/>
      <c r="AE194" s="444"/>
      <c r="AF194" s="444"/>
      <c r="AG194" s="444"/>
      <c r="AH194" s="444"/>
      <c r="AI194" s="444"/>
      <c r="AJ194" s="444"/>
      <c r="AK194" s="444"/>
      <c r="AL194" s="444"/>
      <c r="AM194" s="444"/>
      <c r="AN194" s="444"/>
      <c r="AO194" s="444"/>
      <c r="AP194" s="444"/>
      <c r="AQ194" s="444"/>
      <c r="AR194" s="444"/>
      <c r="AS194" s="444"/>
      <c r="AT194" s="444"/>
      <c r="AU194" s="444"/>
      <c r="AV194" s="444"/>
      <c r="AW194" s="444"/>
      <c r="AX194" s="444"/>
      <c r="AY194" s="444"/>
      <c r="AZ194" s="444"/>
      <c r="BA194" s="444"/>
      <c r="BB194" s="444"/>
      <c r="BC194" s="444"/>
      <c r="BD194" s="444"/>
      <c r="BE194" s="444"/>
      <c r="BF194" s="444"/>
      <c r="BG194" s="444"/>
      <c r="BH194" s="444"/>
      <c r="BI194" s="444"/>
      <c r="BJ194" s="444"/>
      <c r="BK194" s="444"/>
      <c r="BL194" s="444"/>
      <c r="BM194" s="444"/>
      <c r="BN194" s="444"/>
      <c r="BO194" s="444"/>
      <c r="BP194" s="444"/>
      <c r="BQ194" s="444"/>
      <c r="BR194" s="444"/>
      <c r="BS194" s="444"/>
      <c r="BT194" s="444"/>
      <c r="BU194" s="444"/>
      <c r="BV194" s="444"/>
      <c r="BW194" s="444"/>
      <c r="BX194" s="444"/>
      <c r="BY194" s="444"/>
      <c r="BZ194" s="444"/>
      <c r="CA194" s="444"/>
      <c r="CB194" s="444"/>
      <c r="CC194" s="444"/>
      <c r="CD194" s="444"/>
      <c r="CE194" s="444"/>
      <c r="CF194" s="444"/>
      <c r="CG194" s="444"/>
      <c r="CH194" s="444"/>
      <c r="CI194" s="444"/>
      <c r="CJ194" s="444"/>
      <c r="CK194" s="444"/>
      <c r="CL194" s="444"/>
      <c r="CM194" s="444"/>
      <c r="CN194" s="444"/>
      <c r="CO194" s="444"/>
      <c r="CP194" s="444"/>
      <c r="CQ194" s="444"/>
      <c r="CR194" s="444"/>
      <c r="CS194" s="444"/>
      <c r="CT194" s="444"/>
      <c r="CU194" s="444"/>
    </row>
    <row r="195" spans="1:99">
      <c r="A195" s="444"/>
      <c r="B195" s="473"/>
      <c r="C195" s="473"/>
      <c r="D195" s="444"/>
      <c r="E195" s="444"/>
      <c r="F195" s="444"/>
      <c r="G195" s="444"/>
      <c r="H195" s="444"/>
      <c r="I195" s="444"/>
      <c r="J195" s="444"/>
      <c r="K195" s="444"/>
      <c r="L195" s="444"/>
      <c r="M195" s="444"/>
      <c r="N195" s="444"/>
      <c r="O195" s="444"/>
      <c r="P195" s="444"/>
      <c r="Q195" s="444"/>
      <c r="R195" s="444"/>
      <c r="S195" s="444"/>
      <c r="T195" s="444"/>
      <c r="U195" s="444"/>
      <c r="V195" s="444"/>
      <c r="W195" s="444"/>
      <c r="X195" s="444"/>
      <c r="Y195" s="444"/>
      <c r="Z195" s="444"/>
      <c r="AA195" s="444"/>
      <c r="AB195" s="444"/>
      <c r="AC195" s="444"/>
      <c r="AD195" s="444"/>
      <c r="AE195" s="444"/>
      <c r="AF195" s="444"/>
      <c r="AG195" s="444"/>
      <c r="AH195" s="444"/>
      <c r="AI195" s="444"/>
      <c r="AJ195" s="444"/>
      <c r="AK195" s="444"/>
      <c r="AL195" s="444"/>
      <c r="AM195" s="444"/>
      <c r="AN195" s="444"/>
      <c r="AO195" s="444"/>
      <c r="AP195" s="444"/>
      <c r="AQ195" s="444"/>
      <c r="AR195" s="444"/>
      <c r="AS195" s="444"/>
      <c r="AT195" s="444"/>
      <c r="AU195" s="444"/>
      <c r="AV195" s="444"/>
      <c r="AW195" s="444"/>
      <c r="AX195" s="444"/>
      <c r="AY195" s="444"/>
      <c r="AZ195" s="444"/>
      <c r="BA195" s="444"/>
      <c r="BB195" s="444"/>
      <c r="BC195" s="444"/>
      <c r="BD195" s="444"/>
      <c r="BE195" s="444"/>
      <c r="BF195" s="444"/>
      <c r="BG195" s="444"/>
      <c r="BH195" s="444"/>
      <c r="BI195" s="444"/>
      <c r="BJ195" s="444"/>
      <c r="BK195" s="444"/>
      <c r="BL195" s="444"/>
      <c r="BM195" s="444"/>
      <c r="BN195" s="444"/>
      <c r="BO195" s="444"/>
      <c r="BP195" s="444"/>
      <c r="BQ195" s="444"/>
      <c r="BR195" s="444"/>
      <c r="BS195" s="444"/>
      <c r="BT195" s="444"/>
      <c r="BU195" s="444"/>
      <c r="BV195" s="444"/>
      <c r="BW195" s="444"/>
      <c r="BX195" s="444"/>
      <c r="BY195" s="444"/>
      <c r="BZ195" s="444"/>
      <c r="CA195" s="444"/>
      <c r="CB195" s="444"/>
      <c r="CC195" s="444"/>
      <c r="CD195" s="444"/>
      <c r="CE195" s="444"/>
      <c r="CF195" s="444"/>
      <c r="CG195" s="444"/>
      <c r="CH195" s="444"/>
      <c r="CI195" s="444"/>
      <c r="CJ195" s="444"/>
      <c r="CK195" s="444"/>
      <c r="CL195" s="444"/>
      <c r="CM195" s="444"/>
      <c r="CN195" s="444"/>
      <c r="CO195" s="444"/>
      <c r="CP195" s="444"/>
      <c r="CQ195" s="444"/>
      <c r="CR195" s="444"/>
      <c r="CS195" s="444"/>
      <c r="CT195" s="444"/>
      <c r="CU195" s="444"/>
    </row>
    <row r="196" spans="1:99">
      <c r="A196" s="444"/>
      <c r="B196" s="473"/>
      <c r="C196" s="473"/>
      <c r="D196" s="444"/>
      <c r="E196" s="444"/>
      <c r="F196" s="444"/>
      <c r="G196" s="444"/>
      <c r="H196" s="444"/>
      <c r="I196" s="444"/>
      <c r="J196" s="444"/>
      <c r="K196" s="444"/>
      <c r="L196" s="444"/>
      <c r="M196" s="444"/>
      <c r="N196" s="444"/>
      <c r="O196" s="444"/>
      <c r="P196" s="444"/>
      <c r="Q196" s="444"/>
      <c r="R196" s="444"/>
      <c r="S196" s="444"/>
      <c r="T196" s="444"/>
      <c r="U196" s="444"/>
      <c r="V196" s="444"/>
      <c r="W196" s="444"/>
      <c r="X196" s="444"/>
      <c r="Y196" s="444"/>
      <c r="Z196" s="444"/>
      <c r="AA196" s="444"/>
      <c r="AB196" s="444"/>
      <c r="AC196" s="444"/>
      <c r="AD196" s="444"/>
      <c r="AE196" s="444"/>
      <c r="AF196" s="444"/>
      <c r="AG196" s="444"/>
      <c r="AH196" s="444"/>
      <c r="AI196" s="444"/>
      <c r="AJ196" s="444"/>
      <c r="AK196" s="444"/>
      <c r="AL196" s="444"/>
      <c r="AM196" s="444"/>
      <c r="AN196" s="444"/>
      <c r="AO196" s="444"/>
      <c r="AP196" s="444"/>
      <c r="AQ196" s="444"/>
      <c r="AR196" s="444"/>
      <c r="AS196" s="444"/>
      <c r="AT196" s="444"/>
      <c r="AU196" s="444"/>
      <c r="AV196" s="444"/>
      <c r="AW196" s="444"/>
      <c r="AX196" s="444"/>
      <c r="AY196" s="444"/>
      <c r="AZ196" s="444"/>
      <c r="BA196" s="444"/>
      <c r="BB196" s="444"/>
      <c r="BC196" s="444"/>
      <c r="BD196" s="444"/>
      <c r="BE196" s="444"/>
      <c r="BF196" s="444"/>
      <c r="BG196" s="444"/>
      <c r="BH196" s="444"/>
      <c r="BI196" s="444"/>
      <c r="BJ196" s="444"/>
      <c r="BK196" s="444"/>
      <c r="BL196" s="444"/>
      <c r="BM196" s="444"/>
      <c r="BN196" s="444"/>
      <c r="BO196" s="444"/>
      <c r="BP196" s="444"/>
      <c r="BQ196" s="444"/>
      <c r="BR196" s="444"/>
      <c r="BS196" s="444"/>
      <c r="BT196" s="444"/>
      <c r="BU196" s="444"/>
      <c r="BV196" s="444"/>
      <c r="BW196" s="444"/>
      <c r="BX196" s="444"/>
      <c r="BY196" s="444"/>
      <c r="BZ196" s="444"/>
      <c r="CA196" s="444"/>
      <c r="CB196" s="444"/>
      <c r="CC196" s="444"/>
      <c r="CD196" s="444"/>
      <c r="CE196" s="444"/>
      <c r="CF196" s="444"/>
      <c r="CG196" s="444"/>
      <c r="CH196" s="444"/>
      <c r="CI196" s="444"/>
      <c r="CJ196" s="444"/>
      <c r="CK196" s="444"/>
      <c r="CL196" s="444"/>
      <c r="CM196" s="444"/>
      <c r="CN196" s="444"/>
      <c r="CO196" s="444"/>
      <c r="CP196" s="444"/>
      <c r="CQ196" s="444"/>
      <c r="CR196" s="444"/>
      <c r="CS196" s="444"/>
      <c r="CT196" s="444"/>
      <c r="CU196" s="444"/>
    </row>
    <row r="197" spans="1:99">
      <c r="A197" s="444"/>
      <c r="B197" s="473"/>
      <c r="C197" s="473"/>
      <c r="D197" s="444"/>
      <c r="E197" s="444"/>
      <c r="F197" s="444"/>
      <c r="G197" s="444"/>
      <c r="H197" s="444"/>
      <c r="I197" s="444"/>
      <c r="J197" s="444"/>
      <c r="K197" s="444"/>
      <c r="L197" s="444"/>
      <c r="M197" s="444"/>
      <c r="N197" s="444"/>
      <c r="O197" s="444"/>
      <c r="P197" s="444"/>
      <c r="Q197" s="444"/>
      <c r="R197" s="444"/>
      <c r="S197" s="444"/>
      <c r="T197" s="444"/>
      <c r="U197" s="444"/>
      <c r="V197" s="444"/>
      <c r="W197" s="444"/>
      <c r="X197" s="444"/>
      <c r="Y197" s="444"/>
      <c r="Z197" s="444"/>
      <c r="AA197" s="444"/>
      <c r="AB197" s="444"/>
      <c r="AC197" s="444"/>
      <c r="AD197" s="444"/>
      <c r="AE197" s="444"/>
      <c r="AF197" s="444"/>
      <c r="AG197" s="444"/>
      <c r="AH197" s="444"/>
      <c r="AI197" s="444"/>
      <c r="AJ197" s="444"/>
      <c r="AK197" s="444"/>
      <c r="AL197" s="444"/>
      <c r="AM197" s="444"/>
      <c r="AN197" s="444"/>
      <c r="AO197" s="444"/>
      <c r="AP197" s="444"/>
      <c r="AQ197" s="444"/>
      <c r="AR197" s="444"/>
      <c r="AS197" s="444"/>
      <c r="AT197" s="444"/>
      <c r="AU197" s="444"/>
      <c r="AV197" s="444"/>
      <c r="AW197" s="444"/>
      <c r="AX197" s="444"/>
      <c r="AY197" s="444"/>
      <c r="AZ197" s="444"/>
      <c r="BA197" s="444"/>
      <c r="BB197" s="444"/>
      <c r="BC197" s="444"/>
      <c r="BD197" s="444"/>
      <c r="BE197" s="444"/>
      <c r="BF197" s="444"/>
      <c r="BG197" s="444"/>
      <c r="BH197" s="444"/>
      <c r="BI197" s="444"/>
      <c r="BJ197" s="444"/>
      <c r="BK197" s="444"/>
      <c r="BL197" s="444"/>
      <c r="BM197" s="444"/>
      <c r="BN197" s="444"/>
      <c r="BO197" s="444"/>
      <c r="BP197" s="444"/>
      <c r="BQ197" s="444"/>
      <c r="BR197" s="444"/>
      <c r="BS197" s="444"/>
      <c r="BT197" s="444"/>
      <c r="BU197" s="444"/>
      <c r="BV197" s="444"/>
      <c r="BW197" s="444"/>
      <c r="BX197" s="444"/>
      <c r="BY197" s="444"/>
      <c r="BZ197" s="444"/>
      <c r="CA197" s="444"/>
      <c r="CB197" s="444"/>
      <c r="CC197" s="444"/>
      <c r="CD197" s="444"/>
      <c r="CE197" s="444"/>
      <c r="CF197" s="444"/>
      <c r="CG197" s="444"/>
      <c r="CH197" s="444"/>
      <c r="CI197" s="444"/>
      <c r="CJ197" s="444"/>
      <c r="CK197" s="444"/>
      <c r="CL197" s="444"/>
      <c r="CM197" s="444"/>
      <c r="CN197" s="444"/>
      <c r="CO197" s="444"/>
      <c r="CP197" s="444"/>
      <c r="CQ197" s="444"/>
      <c r="CR197" s="444"/>
      <c r="CS197" s="444"/>
      <c r="CT197" s="444"/>
      <c r="CU197" s="444"/>
    </row>
  </sheetData>
  <pageMargins left="0.5" right="0.5" top="0.5" bottom="0.5" header="0.5" footer="0.5"/>
  <pageSetup scale="5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transitionEvaluation="1">
    <tabColor theme="7" tint="0.39997558519241921"/>
  </sheetPr>
  <dimension ref="A1:CQ197"/>
  <sheetViews>
    <sheetView defaultGridColor="0" colorId="22" zoomScaleNormal="100" workbookViewId="0">
      <pane xSplit="2" ySplit="7" topLeftCell="C8" activePane="bottomRight" state="frozenSplit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ColWidth="20.28515625" defaultRowHeight="12.75"/>
  <cols>
    <col min="1" max="1" width="10.5703125" style="41" customWidth="1"/>
    <col min="2" max="2" width="10.7109375" style="41" customWidth="1"/>
    <col min="3" max="3" width="16.85546875" style="41" bestFit="1" customWidth="1"/>
    <col min="4" max="4" width="15.140625" style="41" customWidth="1"/>
    <col min="5" max="6" width="16.85546875" style="41" bestFit="1" customWidth="1"/>
    <col min="7" max="7" width="15.140625" style="41" customWidth="1"/>
    <col min="8" max="9" width="16.85546875" style="41" bestFit="1" customWidth="1"/>
    <col min="10" max="10" width="15.140625" style="41" customWidth="1"/>
    <col min="11" max="11" width="16.85546875" style="41" bestFit="1" customWidth="1"/>
    <col min="12" max="15" width="15.140625" style="41" customWidth="1"/>
    <col min="16" max="16" width="17.42578125" style="41" bestFit="1" customWidth="1"/>
    <col min="17" max="17" width="15.140625" style="41" customWidth="1"/>
    <col min="18" max="18" width="16.85546875" style="41" bestFit="1" customWidth="1"/>
    <col min="19" max="19" width="3.85546875" style="41" customWidth="1"/>
    <col min="20" max="25" width="16.85546875" style="41" bestFit="1" customWidth="1"/>
    <col min="26" max="30" width="15.140625" style="41" customWidth="1"/>
    <col min="31" max="31" width="21" style="41" bestFit="1" customWidth="1"/>
    <col min="32" max="32" width="16.85546875" style="41" customWidth="1"/>
    <col min="33" max="33" width="12.85546875" style="41" bestFit="1" customWidth="1"/>
    <col min="34" max="36" width="16.140625" style="41" bestFit="1" customWidth="1"/>
    <col min="37" max="37" width="4.85546875" style="41" customWidth="1"/>
    <col min="38" max="53" width="15.140625" style="41" customWidth="1"/>
    <col min="54" max="54" width="11.5703125" style="41" bestFit="1" customWidth="1"/>
    <col min="55" max="57" width="15.140625" style="41" customWidth="1"/>
    <col min="58" max="58" width="3" style="41" customWidth="1"/>
    <col min="59" max="59" width="20.42578125" style="41" bestFit="1" customWidth="1"/>
    <col min="60" max="60" width="12.85546875" style="41" bestFit="1" customWidth="1"/>
    <col min="61" max="16384" width="20.28515625" style="41"/>
  </cols>
  <sheetData>
    <row r="1" spans="1:66">
      <c r="P1" s="42" t="s">
        <v>54</v>
      </c>
      <c r="R1" s="42" t="s">
        <v>54</v>
      </c>
      <c r="S1" s="43"/>
      <c r="T1" s="42" t="s">
        <v>54</v>
      </c>
      <c r="U1" s="42" t="s">
        <v>54</v>
      </c>
      <c r="V1" s="42" t="s">
        <v>54</v>
      </c>
      <c r="W1" s="42" t="s">
        <v>54</v>
      </c>
      <c r="X1" s="42" t="s">
        <v>54</v>
      </c>
      <c r="Y1" s="42" t="s">
        <v>54</v>
      </c>
      <c r="AE1" s="42" t="s">
        <v>55</v>
      </c>
      <c r="AF1" s="43"/>
      <c r="AL1" s="43"/>
      <c r="AM1" s="43"/>
      <c r="AN1" s="43"/>
      <c r="AO1" s="43"/>
      <c r="AP1" s="43"/>
      <c r="AR1" s="43"/>
      <c r="AT1" s="43"/>
      <c r="AU1" s="43"/>
      <c r="AY1" s="42" t="s">
        <v>56</v>
      </c>
      <c r="AZ1" s="43"/>
      <c r="BA1" s="42" t="s">
        <v>56</v>
      </c>
      <c r="BC1" s="42" t="s">
        <v>56</v>
      </c>
      <c r="BD1" s="42" t="s">
        <v>56</v>
      </c>
      <c r="BE1" s="42" t="s">
        <v>56</v>
      </c>
      <c r="BF1" s="42"/>
      <c r="BJ1" s="43"/>
    </row>
    <row r="2" spans="1:66">
      <c r="C2" s="42" t="s">
        <v>54</v>
      </c>
      <c r="D2" s="43"/>
      <c r="E2" s="42" t="s">
        <v>54</v>
      </c>
      <c r="F2" s="42" t="s">
        <v>54</v>
      </c>
      <c r="G2" s="43"/>
      <c r="H2" s="42" t="s">
        <v>54</v>
      </c>
      <c r="I2" s="42" t="s">
        <v>54</v>
      </c>
      <c r="J2" s="43"/>
      <c r="K2" s="42" t="s">
        <v>54</v>
      </c>
      <c r="P2" s="42" t="s">
        <v>57</v>
      </c>
      <c r="R2" s="42" t="s">
        <v>57</v>
      </c>
      <c r="S2" s="43"/>
      <c r="T2" s="42" t="s">
        <v>57</v>
      </c>
      <c r="U2" s="42" t="s">
        <v>57</v>
      </c>
      <c r="V2" s="42" t="s">
        <v>57</v>
      </c>
      <c r="W2" s="42" t="s">
        <v>57</v>
      </c>
      <c r="X2" s="42" t="s">
        <v>57</v>
      </c>
      <c r="Y2" s="42" t="s">
        <v>57</v>
      </c>
      <c r="AE2" s="42" t="s">
        <v>58</v>
      </c>
      <c r="AF2" s="43"/>
      <c r="AL2" s="42" t="s">
        <v>56</v>
      </c>
      <c r="AM2" s="42" t="s">
        <v>56</v>
      </c>
      <c r="AN2" s="42" t="s">
        <v>56</v>
      </c>
      <c r="AO2" s="42" t="s">
        <v>56</v>
      </c>
      <c r="AP2" s="42" t="s">
        <v>56</v>
      </c>
      <c r="AQ2" s="42" t="s">
        <v>56</v>
      </c>
      <c r="AR2" s="42" t="s">
        <v>56</v>
      </c>
      <c r="AS2" s="42" t="s">
        <v>56</v>
      </c>
      <c r="AT2" s="42" t="s">
        <v>56</v>
      </c>
      <c r="AU2" s="43"/>
      <c r="AY2" s="42" t="s">
        <v>57</v>
      </c>
      <c r="AZ2" s="43"/>
      <c r="BA2" s="42" t="s">
        <v>57</v>
      </c>
      <c r="BC2" s="42" t="s">
        <v>57</v>
      </c>
      <c r="BD2" s="42" t="s">
        <v>57</v>
      </c>
      <c r="BE2" s="42" t="s">
        <v>57</v>
      </c>
      <c r="BF2" s="42"/>
      <c r="BJ2" s="43"/>
    </row>
    <row r="3" spans="1:66">
      <c r="A3" s="44" t="s">
        <v>122</v>
      </c>
      <c r="B3" s="45"/>
      <c r="C3" s="42" t="s">
        <v>57</v>
      </c>
      <c r="D3" s="43"/>
      <c r="E3" s="42" t="s">
        <v>57</v>
      </c>
      <c r="F3" s="42" t="s">
        <v>57</v>
      </c>
      <c r="G3" s="43"/>
      <c r="H3" s="42" t="s">
        <v>57</v>
      </c>
      <c r="I3" s="42" t="s">
        <v>57</v>
      </c>
      <c r="J3" s="43"/>
      <c r="K3" s="42" t="s">
        <v>57</v>
      </c>
      <c r="O3" s="46" t="s">
        <v>60</v>
      </c>
      <c r="P3" s="46" t="s">
        <v>53</v>
      </c>
      <c r="R3" s="46" t="s">
        <v>53</v>
      </c>
      <c r="T3" s="46" t="s">
        <v>53</v>
      </c>
      <c r="U3" s="46" t="s">
        <v>53</v>
      </c>
      <c r="V3" s="46" t="s">
        <v>53</v>
      </c>
      <c r="W3" s="46" t="s">
        <v>53</v>
      </c>
      <c r="X3" s="46" t="s">
        <v>53</v>
      </c>
      <c r="Y3" s="46" t="s">
        <v>53</v>
      </c>
      <c r="Z3" s="47"/>
      <c r="AA3" s="47"/>
      <c r="AB3" s="47"/>
      <c r="AC3" s="47"/>
      <c r="AE3" s="46" t="s">
        <v>61</v>
      </c>
      <c r="AH3" s="46" t="s">
        <v>0</v>
      </c>
      <c r="AI3" s="46" t="s">
        <v>1</v>
      </c>
      <c r="AJ3" s="46" t="s">
        <v>2</v>
      </c>
      <c r="AL3" s="42" t="s">
        <v>57</v>
      </c>
      <c r="AM3" s="42" t="s">
        <v>57</v>
      </c>
      <c r="AN3" s="42" t="s">
        <v>57</v>
      </c>
      <c r="AO3" s="42" t="s">
        <v>57</v>
      </c>
      <c r="AP3" s="42" t="s">
        <v>57</v>
      </c>
      <c r="AQ3" s="42" t="s">
        <v>57</v>
      </c>
      <c r="AR3" s="42" t="s">
        <v>57</v>
      </c>
      <c r="AS3" s="42" t="s">
        <v>57</v>
      </c>
      <c r="AT3" s="42" t="s">
        <v>57</v>
      </c>
      <c r="AV3" s="43"/>
      <c r="AW3" s="43"/>
      <c r="AX3" s="43"/>
      <c r="AY3" s="46" t="s">
        <v>53</v>
      </c>
      <c r="BA3" s="46" t="s">
        <v>53</v>
      </c>
      <c r="BC3" s="46" t="s">
        <v>53</v>
      </c>
      <c r="BD3" s="46" t="s">
        <v>53</v>
      </c>
      <c r="BE3" s="48" t="s">
        <v>61</v>
      </c>
      <c r="BF3" s="48"/>
      <c r="BG3" s="48" t="s">
        <v>62</v>
      </c>
    </row>
    <row r="4" spans="1:66">
      <c r="A4" s="44" t="s">
        <v>63</v>
      </c>
      <c r="B4" s="45"/>
      <c r="C4" s="46" t="s">
        <v>0</v>
      </c>
      <c r="D4" s="46" t="s">
        <v>0</v>
      </c>
      <c r="E4" s="46" t="s">
        <v>0</v>
      </c>
      <c r="F4" s="46" t="s">
        <v>1</v>
      </c>
      <c r="G4" s="46" t="s">
        <v>1</v>
      </c>
      <c r="H4" s="46" t="s">
        <v>1</v>
      </c>
      <c r="I4" s="46" t="s">
        <v>2</v>
      </c>
      <c r="J4" s="46" t="s">
        <v>2</v>
      </c>
      <c r="K4" s="46" t="s">
        <v>2</v>
      </c>
      <c r="L4" s="46" t="s">
        <v>53</v>
      </c>
      <c r="M4" s="46" t="s">
        <v>60</v>
      </c>
      <c r="N4" s="46" t="s">
        <v>60</v>
      </c>
      <c r="O4" s="46" t="s">
        <v>64</v>
      </c>
      <c r="P4" s="46" t="s">
        <v>65</v>
      </c>
      <c r="Q4" s="46" t="s">
        <v>66</v>
      </c>
      <c r="R4" s="46" t="s">
        <v>65</v>
      </c>
      <c r="T4" s="46" t="s">
        <v>34</v>
      </c>
      <c r="U4" s="46" t="s">
        <v>34</v>
      </c>
      <c r="V4" s="46" t="s">
        <v>34</v>
      </c>
      <c r="W4" s="46" t="s">
        <v>34</v>
      </c>
      <c r="X4" s="46" t="s">
        <v>61</v>
      </c>
      <c r="Y4" s="46" t="s">
        <v>61</v>
      </c>
      <c r="Z4" s="46" t="s">
        <v>67</v>
      </c>
      <c r="AA4" s="46" t="s">
        <v>67</v>
      </c>
      <c r="AB4" s="46" t="s">
        <v>67</v>
      </c>
      <c r="AD4" s="46" t="s">
        <v>68</v>
      </c>
      <c r="AE4" s="46" t="s">
        <v>69</v>
      </c>
      <c r="AH4" s="46" t="s">
        <v>70</v>
      </c>
      <c r="AI4" s="46" t="s">
        <v>70</v>
      </c>
      <c r="AJ4" s="46" t="s">
        <v>70</v>
      </c>
      <c r="AL4" s="46" t="s">
        <v>0</v>
      </c>
      <c r="AM4" s="46" t="s">
        <v>0</v>
      </c>
      <c r="AN4" s="46" t="s">
        <v>0</v>
      </c>
      <c r="AO4" s="46" t="s">
        <v>1</v>
      </c>
      <c r="AP4" s="46" t="s">
        <v>1</v>
      </c>
      <c r="AQ4" s="46" t="s">
        <v>1</v>
      </c>
      <c r="AR4" s="46" t="s">
        <v>2</v>
      </c>
      <c r="AS4" s="46" t="s">
        <v>2</v>
      </c>
      <c r="AT4" s="46" t="s">
        <v>2</v>
      </c>
      <c r="AU4" s="46" t="s">
        <v>53</v>
      </c>
      <c r="AX4" s="46" t="s">
        <v>64</v>
      </c>
      <c r="AY4" s="42" t="s">
        <v>61</v>
      </c>
      <c r="AZ4" s="42" t="s">
        <v>66</v>
      </c>
      <c r="BA4" s="42" t="s">
        <v>61</v>
      </c>
      <c r="BC4" s="46" t="s">
        <v>34</v>
      </c>
      <c r="BD4" s="46" t="s">
        <v>34</v>
      </c>
      <c r="BE4" s="48" t="s">
        <v>69</v>
      </c>
      <c r="BF4" s="48"/>
      <c r="BG4" s="48" t="s">
        <v>71</v>
      </c>
    </row>
    <row r="5" spans="1:66">
      <c r="A5" s="44" t="s">
        <v>72</v>
      </c>
      <c r="B5" s="45"/>
      <c r="C5" s="46" t="s">
        <v>73</v>
      </c>
      <c r="D5" s="46" t="s">
        <v>74</v>
      </c>
      <c r="E5" s="46" t="s">
        <v>60</v>
      </c>
      <c r="F5" s="46" t="s">
        <v>73</v>
      </c>
      <c r="G5" s="46" t="s">
        <v>74</v>
      </c>
      <c r="H5" s="46" t="s">
        <v>60</v>
      </c>
      <c r="I5" s="46" t="s">
        <v>73</v>
      </c>
      <c r="J5" s="46" t="s">
        <v>74</v>
      </c>
      <c r="K5" s="46" t="s">
        <v>60</v>
      </c>
      <c r="L5" s="46" t="s">
        <v>75</v>
      </c>
      <c r="M5" s="42" t="s">
        <v>76</v>
      </c>
      <c r="N5" s="42" t="s">
        <v>77</v>
      </c>
      <c r="O5" s="46" t="s">
        <v>78</v>
      </c>
      <c r="P5" s="42" t="s">
        <v>79</v>
      </c>
      <c r="Q5" s="46" t="s">
        <v>80</v>
      </c>
      <c r="R5" s="42" t="s">
        <v>81</v>
      </c>
      <c r="S5" s="43"/>
      <c r="T5" s="46" t="s">
        <v>35</v>
      </c>
      <c r="U5" s="46" t="s">
        <v>35</v>
      </c>
      <c r="V5" s="46" t="s">
        <v>82</v>
      </c>
      <c r="W5" s="46" t="s">
        <v>82</v>
      </c>
      <c r="X5" s="46" t="s">
        <v>35</v>
      </c>
      <c r="Y5" s="46" t="s">
        <v>35</v>
      </c>
      <c r="Z5" s="46" t="s">
        <v>73</v>
      </c>
      <c r="AA5" s="46" t="s">
        <v>74</v>
      </c>
      <c r="AB5" s="46" t="s">
        <v>60</v>
      </c>
      <c r="AC5" s="46" t="s">
        <v>83</v>
      </c>
      <c r="AD5" s="46" t="s">
        <v>84</v>
      </c>
      <c r="AE5" s="42" t="s">
        <v>85</v>
      </c>
      <c r="AF5" s="43"/>
      <c r="AH5" s="46" t="s">
        <v>86</v>
      </c>
      <c r="AI5" s="46" t="s">
        <v>86</v>
      </c>
      <c r="AJ5" s="46" t="s">
        <v>86</v>
      </c>
      <c r="AL5" s="46" t="s">
        <v>73</v>
      </c>
      <c r="AM5" s="46" t="s">
        <v>74</v>
      </c>
      <c r="AN5" s="46" t="s">
        <v>60</v>
      </c>
      <c r="AO5" s="49" t="s">
        <v>87</v>
      </c>
      <c r="AP5" s="46" t="s">
        <v>74</v>
      </c>
      <c r="AQ5" s="46" t="s">
        <v>60</v>
      </c>
      <c r="AR5" s="46" t="s">
        <v>73</v>
      </c>
      <c r="AS5" s="46" t="s">
        <v>74</v>
      </c>
      <c r="AT5" s="46" t="s">
        <v>60</v>
      </c>
      <c r="AU5" s="46" t="s">
        <v>75</v>
      </c>
      <c r="AV5" s="46" t="s">
        <v>76</v>
      </c>
      <c r="AW5" s="46" t="s">
        <v>77</v>
      </c>
      <c r="AX5" s="46" t="s">
        <v>78</v>
      </c>
      <c r="AY5" s="42" t="s">
        <v>88</v>
      </c>
      <c r="AZ5" s="42" t="s">
        <v>80</v>
      </c>
      <c r="BA5" s="42" t="s">
        <v>89</v>
      </c>
      <c r="BC5" s="46" t="s">
        <v>35</v>
      </c>
      <c r="BD5" s="46" t="s">
        <v>35</v>
      </c>
      <c r="BE5" s="48" t="s">
        <v>90</v>
      </c>
      <c r="BF5" s="48"/>
      <c r="BG5" s="50" t="s">
        <v>91</v>
      </c>
    </row>
    <row r="6" spans="1:66">
      <c r="A6" s="44" t="s">
        <v>123</v>
      </c>
      <c r="B6" s="45"/>
      <c r="C6" s="46" t="s">
        <v>84</v>
      </c>
      <c r="D6" s="46" t="s">
        <v>84</v>
      </c>
      <c r="E6" s="46" t="s">
        <v>84</v>
      </c>
      <c r="F6" s="46" t="s">
        <v>84</v>
      </c>
      <c r="G6" s="46" t="s">
        <v>84</v>
      </c>
      <c r="H6" s="46" t="s">
        <v>84</v>
      </c>
      <c r="I6" s="46" t="s">
        <v>84</v>
      </c>
      <c r="J6" s="46" t="s">
        <v>84</v>
      </c>
      <c r="K6" s="46" t="s">
        <v>84</v>
      </c>
      <c r="L6" s="46" t="s">
        <v>84</v>
      </c>
      <c r="M6" s="42" t="s">
        <v>84</v>
      </c>
      <c r="N6" s="42" t="s">
        <v>84</v>
      </c>
      <c r="O6" s="46" t="s">
        <v>84</v>
      </c>
      <c r="P6" s="46" t="s">
        <v>84</v>
      </c>
      <c r="Q6" s="46" t="s">
        <v>84</v>
      </c>
      <c r="R6" s="46" t="s">
        <v>84</v>
      </c>
      <c r="T6" s="42" t="s">
        <v>88</v>
      </c>
      <c r="U6" s="42" t="s">
        <v>89</v>
      </c>
      <c r="V6" s="42" t="s">
        <v>89</v>
      </c>
      <c r="W6" s="42" t="s">
        <v>88</v>
      </c>
      <c r="X6" s="42" t="s">
        <v>88</v>
      </c>
      <c r="Y6" s="42" t="s">
        <v>89</v>
      </c>
      <c r="Z6" s="46" t="s">
        <v>84</v>
      </c>
      <c r="AA6" s="46" t="s">
        <v>84</v>
      </c>
      <c r="AB6" s="46" t="s">
        <v>84</v>
      </c>
      <c r="AC6" s="46" t="s">
        <v>84</v>
      </c>
      <c r="AD6" s="42" t="s">
        <v>96</v>
      </c>
      <c r="AE6" s="46" t="s">
        <v>84</v>
      </c>
      <c r="AG6" s="46" t="s">
        <v>97</v>
      </c>
      <c r="AH6" s="46" t="s">
        <v>84</v>
      </c>
      <c r="AI6" s="46" t="s">
        <v>84</v>
      </c>
      <c r="AJ6" s="46" t="s">
        <v>84</v>
      </c>
      <c r="AL6" s="46" t="s">
        <v>84</v>
      </c>
      <c r="AM6" s="46" t="s">
        <v>84</v>
      </c>
      <c r="AN6" s="46" t="s">
        <v>84</v>
      </c>
      <c r="AO6" s="46" t="s">
        <v>84</v>
      </c>
      <c r="AP6" s="46" t="s">
        <v>84</v>
      </c>
      <c r="AQ6" s="46" t="s">
        <v>84</v>
      </c>
      <c r="AR6" s="46" t="s">
        <v>84</v>
      </c>
      <c r="AS6" s="46" t="s">
        <v>84</v>
      </c>
      <c r="AT6" s="46" t="s">
        <v>84</v>
      </c>
      <c r="AU6" s="46" t="s">
        <v>84</v>
      </c>
      <c r="AV6" s="46" t="s">
        <v>84</v>
      </c>
      <c r="AW6" s="46" t="s">
        <v>84</v>
      </c>
      <c r="AX6" s="46" t="s">
        <v>84</v>
      </c>
      <c r="AY6" s="46" t="s">
        <v>84</v>
      </c>
      <c r="AZ6" s="46" t="s">
        <v>84</v>
      </c>
      <c r="BA6" s="46" t="s">
        <v>84</v>
      </c>
      <c r="BC6" s="46" t="s">
        <v>88</v>
      </c>
      <c r="BD6" s="46" t="s">
        <v>89</v>
      </c>
      <c r="BE6" s="48" t="s">
        <v>84</v>
      </c>
      <c r="BF6" s="48"/>
      <c r="BG6" s="48" t="s">
        <v>84</v>
      </c>
      <c r="BH6" s="46" t="s">
        <v>97</v>
      </c>
    </row>
    <row r="7" spans="1:66">
      <c r="A7" s="45"/>
      <c r="B7" s="45"/>
      <c r="C7" s="46" t="str">
        <f>IF(AH7=AL7,AL7,"not ok")</f>
        <v>ok2000b</v>
      </c>
      <c r="D7" s="46" t="str">
        <f>+AM7</f>
        <v>ok2000b</v>
      </c>
      <c r="E7" s="46" t="str">
        <f>IF(C7=D7,D7,"not ok")</f>
        <v>ok2000b</v>
      </c>
      <c r="F7" s="46" t="str">
        <f>IF(AI7=AI7,AI7,"not ok")</f>
        <v>ok2000b</v>
      </c>
      <c r="G7" s="46" t="str">
        <f>+AP7</f>
        <v>ok2000b</v>
      </c>
      <c r="H7" s="46" t="str">
        <f>IF(G7=F7,G7,"not ok")</f>
        <v>ok2000b</v>
      </c>
      <c r="I7" s="46" t="str">
        <f>IF(AJ7=AR7,AR7,"not ok")</f>
        <v>ok2000b</v>
      </c>
      <c r="J7" s="46" t="str">
        <f>+AS7</f>
        <v>ok2000b</v>
      </c>
      <c r="K7" s="46" t="str">
        <f>IF(I7=J7,J7,"not ok")</f>
        <v>ok2000b</v>
      </c>
      <c r="L7" s="46" t="str">
        <f>+AU7</f>
        <v>ok2000b</v>
      </c>
      <c r="M7" s="51" t="str">
        <f>+AV7</f>
        <v>ok2000b</v>
      </c>
      <c r="N7" s="51" t="str">
        <f>+AW7</f>
        <v>ok2000b</v>
      </c>
      <c r="O7" s="51" t="str">
        <f>+AX7</f>
        <v>ok2000b</v>
      </c>
      <c r="P7" s="46" t="str">
        <f>IF(AND(E7=H7,H7=K7,K7=L7,L7=O7),O7,"not ok")</f>
        <v>ok2000b</v>
      </c>
      <c r="Q7" s="51" t="str">
        <f>+AZ7</f>
        <v>ok2000b</v>
      </c>
      <c r="R7" s="46" t="str">
        <f>IF(Q7=P7,Q7,"not ok")</f>
        <v>ok2000b</v>
      </c>
      <c r="Z7" s="51" t="str">
        <f>+[5]A!C7</f>
        <v>ok2000b</v>
      </c>
      <c r="AA7" s="51" t="str">
        <f>[6]SupplyLossesUnbilled!BD75</f>
        <v>ok2000b</v>
      </c>
      <c r="AB7" s="52" t="str">
        <f>IF(Z7=AA7,AA7,"not ok")</f>
        <v>ok2000b</v>
      </c>
      <c r="AC7" s="51" t="str">
        <f>+[6]SupplyLossesUnbilled!N75</f>
        <v>ok2000b</v>
      </c>
      <c r="AD7" s="51" t="str">
        <f>+[6]SupplyLossesUnbilled!AI75</f>
        <v>ok2000b</v>
      </c>
      <c r="AE7" s="53" t="s">
        <v>124</v>
      </c>
      <c r="AF7" s="54"/>
      <c r="AG7" s="43">
        <f>SUM(AG8:AG150)</f>
        <v>-114347888</v>
      </c>
      <c r="AH7" s="52" t="s">
        <v>124</v>
      </c>
      <c r="AI7" s="52" t="s">
        <v>124</v>
      </c>
      <c r="AJ7" s="52" t="s">
        <v>124</v>
      </c>
      <c r="AL7" s="55" t="s">
        <v>124</v>
      </c>
      <c r="AM7" s="55" t="s">
        <v>124</v>
      </c>
      <c r="AN7" s="42" t="str">
        <f>IF(AL7=AM7,AM7,"not ok")</f>
        <v>ok2000b</v>
      </c>
      <c r="AO7" s="42" t="s">
        <v>124</v>
      </c>
      <c r="AP7" s="42" t="s">
        <v>124</v>
      </c>
      <c r="AQ7" s="42" t="str">
        <f>IF(AO7=AP7,AP7,"not ok")</f>
        <v>ok2000b</v>
      </c>
      <c r="AR7" s="42" t="s">
        <v>124</v>
      </c>
      <c r="AS7" s="42" t="s">
        <v>124</v>
      </c>
      <c r="AT7" s="42" t="str">
        <f>IF(AR7=AS7,AS7,"not ok")</f>
        <v>ok2000b</v>
      </c>
      <c r="AU7" s="42" t="s">
        <v>124</v>
      </c>
      <c r="AV7" s="56" t="str">
        <f>[7]Forecast!G9</f>
        <v>ok2000b</v>
      </c>
      <c r="AW7" s="56" t="str">
        <f>[7]Forecast!O9</f>
        <v>ok2000b</v>
      </c>
      <c r="AX7" s="51" t="str">
        <f>IF(AV7=AW7,AW7,"not ok")</f>
        <v>ok2000b</v>
      </c>
      <c r="AY7" s="42" t="s">
        <v>124</v>
      </c>
      <c r="AZ7" s="51" t="str">
        <f>[8]A!C7</f>
        <v>ok2000b</v>
      </c>
      <c r="BA7" s="42" t="str">
        <f>IF(AY7=AZ7,AZ7,"not ok")</f>
        <v>ok2000b</v>
      </c>
      <c r="BB7" s="42"/>
      <c r="BC7" s="42"/>
      <c r="BD7" s="42"/>
      <c r="BE7" s="42"/>
      <c r="BF7" s="42"/>
      <c r="BG7" s="49" t="s">
        <v>125</v>
      </c>
      <c r="BH7" s="43">
        <f>SUM(BH8:BH150)</f>
        <v>-171331480</v>
      </c>
      <c r="BJ7" s="43"/>
    </row>
    <row r="8" spans="1:66">
      <c r="A8" s="43">
        <v>1999</v>
      </c>
      <c r="B8" s="43">
        <v>1</v>
      </c>
      <c r="C8" s="57">
        <v>384224300</v>
      </c>
      <c r="D8" s="57">
        <v>-10147237</v>
      </c>
      <c r="E8" s="57">
        <v>374077063</v>
      </c>
      <c r="F8" s="57">
        <v>240636691</v>
      </c>
      <c r="G8" s="57">
        <v>-26064321</v>
      </c>
      <c r="H8" s="57">
        <v>214572370</v>
      </c>
      <c r="I8" s="57">
        <v>144350441</v>
      </c>
      <c r="J8" s="57">
        <v>4518145</v>
      </c>
      <c r="K8" s="57">
        <v>148868586</v>
      </c>
      <c r="L8" s="57">
        <v>1513050</v>
      </c>
      <c r="M8" s="57">
        <v>24109295</v>
      </c>
      <c r="N8" s="57">
        <v>2817524</v>
      </c>
      <c r="O8" s="57">
        <v>26926819</v>
      </c>
      <c r="P8" s="57">
        <v>765957888</v>
      </c>
      <c r="Q8" s="57">
        <v>73376</v>
      </c>
      <c r="R8" s="57">
        <v>766031264</v>
      </c>
      <c r="S8" s="57"/>
      <c r="T8" s="57">
        <v>770724482</v>
      </c>
      <c r="U8" s="57">
        <v>770797858</v>
      </c>
      <c r="V8" s="57">
        <v>739104445</v>
      </c>
      <c r="W8" s="57">
        <v>739031069</v>
      </c>
      <c r="X8" s="57">
        <v>797651301</v>
      </c>
      <c r="Y8" s="57">
        <v>797724677</v>
      </c>
      <c r="Z8" s="57">
        <v>1889724</v>
      </c>
      <c r="AA8" s="57">
        <v>-340943</v>
      </c>
      <c r="AB8" s="57">
        <v>1548781</v>
      </c>
      <c r="AC8" s="57">
        <v>46014444</v>
      </c>
      <c r="AD8" s="57">
        <v>1183864</v>
      </c>
      <c r="AE8" s="57">
        <v>812078353</v>
      </c>
      <c r="AF8" s="57"/>
      <c r="AG8" s="58">
        <v>-2700000</v>
      </c>
      <c r="AH8" s="57">
        <v>0</v>
      </c>
      <c r="AI8" s="57">
        <v>0</v>
      </c>
      <c r="AJ8" s="57">
        <v>0</v>
      </c>
      <c r="AK8" s="58"/>
      <c r="AL8" s="57">
        <v>384224300</v>
      </c>
      <c r="AM8" s="57">
        <v>-10147237</v>
      </c>
      <c r="AN8" s="57">
        <v>374077063</v>
      </c>
      <c r="AO8" s="57">
        <v>240539068</v>
      </c>
      <c r="AP8" s="57">
        <v>-25966698</v>
      </c>
      <c r="AQ8" s="57">
        <v>214572370</v>
      </c>
      <c r="AR8" s="57">
        <v>153193689</v>
      </c>
      <c r="AS8" s="57">
        <v>-4325103</v>
      </c>
      <c r="AT8" s="57">
        <v>148868586</v>
      </c>
      <c r="AU8" s="57">
        <v>1513050</v>
      </c>
      <c r="AV8" s="57">
        <v>24109295</v>
      </c>
      <c r="AW8" s="57">
        <v>2817524</v>
      </c>
      <c r="AX8" s="57">
        <v>26926819</v>
      </c>
      <c r="AY8" s="57">
        <v>765957888</v>
      </c>
      <c r="AZ8" s="57">
        <v>73376</v>
      </c>
      <c r="BA8" s="57">
        <v>766031264</v>
      </c>
      <c r="BB8" s="58">
        <v>0</v>
      </c>
      <c r="BC8" s="57">
        <v>779470107</v>
      </c>
      <c r="BD8" s="57">
        <v>779543483</v>
      </c>
      <c r="BE8" s="57">
        <v>812078353</v>
      </c>
      <c r="BF8" s="57"/>
      <c r="BG8" s="59">
        <v>812078353</v>
      </c>
      <c r="BH8" s="41">
        <v>0</v>
      </c>
      <c r="BJ8" s="57"/>
    </row>
    <row r="9" spans="1:66">
      <c r="A9" s="43">
        <f t="shared" ref="A9:A19" si="0">A8</f>
        <v>1999</v>
      </c>
      <c r="B9" s="43">
        <v>2</v>
      </c>
      <c r="C9" s="57">
        <v>281778454</v>
      </c>
      <c r="D9" s="57">
        <v>-4660039</v>
      </c>
      <c r="E9" s="57">
        <v>277118415</v>
      </c>
      <c r="F9" s="57">
        <v>218127797</v>
      </c>
      <c r="G9" s="57">
        <v>11201847</v>
      </c>
      <c r="H9" s="57">
        <v>229329644</v>
      </c>
      <c r="I9" s="57">
        <v>122561810</v>
      </c>
      <c r="J9" s="57">
        <v>-28063211</v>
      </c>
      <c r="K9" s="57">
        <v>94498599</v>
      </c>
      <c r="L9" s="57">
        <v>1510348</v>
      </c>
      <c r="M9" s="57">
        <v>19939804</v>
      </c>
      <c r="N9" s="57">
        <v>2424584</v>
      </c>
      <c r="O9" s="57">
        <v>22364388</v>
      </c>
      <c r="P9" s="57">
        <v>624821394</v>
      </c>
      <c r="Q9" s="57">
        <v>64255</v>
      </c>
      <c r="R9" s="57">
        <v>624885649</v>
      </c>
      <c r="S9" s="57"/>
      <c r="T9" s="57">
        <v>623978409</v>
      </c>
      <c r="U9" s="57">
        <v>624042664</v>
      </c>
      <c r="V9" s="57">
        <v>602521261</v>
      </c>
      <c r="W9" s="57">
        <v>602457006</v>
      </c>
      <c r="X9" s="57">
        <v>646342797</v>
      </c>
      <c r="Y9" s="57">
        <v>646407052</v>
      </c>
      <c r="Z9" s="57">
        <v>1675706</v>
      </c>
      <c r="AA9" s="57">
        <v>81691</v>
      </c>
      <c r="AB9" s="57">
        <v>1757397</v>
      </c>
      <c r="AC9" s="57">
        <v>30288031</v>
      </c>
      <c r="AD9" s="57">
        <v>1108360</v>
      </c>
      <c r="AE9" s="57">
        <v>660739437</v>
      </c>
      <c r="AF9" s="57"/>
      <c r="AG9" s="58">
        <v>2700000</v>
      </c>
      <c r="AH9" s="57">
        <v>0</v>
      </c>
      <c r="AI9" s="57">
        <v>0</v>
      </c>
      <c r="AJ9" s="57">
        <v>0</v>
      </c>
      <c r="AK9" s="58"/>
      <c r="AL9" s="57">
        <v>281778454</v>
      </c>
      <c r="AM9" s="57">
        <v>-4660039</v>
      </c>
      <c r="AN9" s="57">
        <v>277118415</v>
      </c>
      <c r="AO9" s="57">
        <v>217866374</v>
      </c>
      <c r="AP9" s="57">
        <v>11463270</v>
      </c>
      <c r="AQ9" s="57">
        <v>229329644</v>
      </c>
      <c r="AR9" s="57">
        <v>92934655</v>
      </c>
      <c r="AS9" s="57">
        <v>1563944</v>
      </c>
      <c r="AT9" s="57">
        <v>94498599</v>
      </c>
      <c r="AU9" s="57">
        <v>1510348</v>
      </c>
      <c r="AV9" s="57">
        <v>19939804</v>
      </c>
      <c r="AW9" s="57">
        <v>2424584</v>
      </c>
      <c r="AX9" s="57">
        <v>22364388</v>
      </c>
      <c r="AY9" s="57">
        <v>624821394</v>
      </c>
      <c r="AZ9" s="57">
        <v>64255</v>
      </c>
      <c r="BA9" s="57">
        <v>624885649</v>
      </c>
      <c r="BB9" s="58">
        <v>0</v>
      </c>
      <c r="BC9" s="57">
        <v>594089831</v>
      </c>
      <c r="BD9" s="57">
        <v>594154086</v>
      </c>
      <c r="BE9" s="57">
        <v>660739437</v>
      </c>
      <c r="BF9" s="57"/>
      <c r="BG9" s="59">
        <v>660739437</v>
      </c>
      <c r="BH9" s="41">
        <v>0</v>
      </c>
      <c r="BJ9" s="57"/>
    </row>
    <row r="10" spans="1:66">
      <c r="A10" s="43">
        <f t="shared" si="0"/>
        <v>1999</v>
      </c>
      <c r="B10" s="43">
        <v>3</v>
      </c>
      <c r="C10" s="57">
        <v>278422166</v>
      </c>
      <c r="D10" s="57">
        <v>-8732191</v>
      </c>
      <c r="E10" s="57">
        <v>269689975</v>
      </c>
      <c r="F10" s="57">
        <v>213565242</v>
      </c>
      <c r="G10" s="57">
        <v>-6298351</v>
      </c>
      <c r="H10" s="57">
        <v>207266891</v>
      </c>
      <c r="I10" s="57">
        <v>152900770</v>
      </c>
      <c r="J10" s="57">
        <v>14336870</v>
      </c>
      <c r="K10" s="57">
        <v>167237640</v>
      </c>
      <c r="L10" s="57">
        <v>1581335</v>
      </c>
      <c r="M10" s="57">
        <v>20621289</v>
      </c>
      <c r="N10" s="57">
        <v>2582610</v>
      </c>
      <c r="O10" s="57">
        <v>23203899</v>
      </c>
      <c r="P10" s="57">
        <v>668979740</v>
      </c>
      <c r="Q10" s="57">
        <v>63886</v>
      </c>
      <c r="R10" s="57">
        <v>669043626</v>
      </c>
      <c r="S10" s="57"/>
      <c r="T10" s="57">
        <v>646469513</v>
      </c>
      <c r="U10" s="57">
        <v>646533399</v>
      </c>
      <c r="V10" s="57">
        <v>645839727</v>
      </c>
      <c r="W10" s="57">
        <v>645775841</v>
      </c>
      <c r="X10" s="57">
        <v>669673412</v>
      </c>
      <c r="Y10" s="57">
        <v>669737298</v>
      </c>
      <c r="Z10" s="57">
        <v>1732293</v>
      </c>
      <c r="AA10" s="57">
        <v>-26411</v>
      </c>
      <c r="AB10" s="57">
        <v>1705882</v>
      </c>
      <c r="AC10" s="57">
        <v>33927663</v>
      </c>
      <c r="AD10" s="57">
        <v>1231296</v>
      </c>
      <c r="AE10" s="57">
        <v>705908467</v>
      </c>
      <c r="AF10" s="57"/>
      <c r="AG10" s="58">
        <v>0</v>
      </c>
      <c r="AH10" s="57">
        <v>0</v>
      </c>
      <c r="AI10" s="57">
        <v>0</v>
      </c>
      <c r="AJ10" s="57">
        <v>0</v>
      </c>
      <c r="AK10" s="58"/>
      <c r="AL10" s="57">
        <v>278422166</v>
      </c>
      <c r="AM10" s="57">
        <v>-8732191</v>
      </c>
      <c r="AN10" s="57">
        <v>269689975</v>
      </c>
      <c r="AO10" s="57">
        <v>214377226</v>
      </c>
      <c r="AP10" s="57">
        <v>-7110335</v>
      </c>
      <c r="AQ10" s="57">
        <v>207266891</v>
      </c>
      <c r="AR10" s="57">
        <v>167322604</v>
      </c>
      <c r="AS10" s="57">
        <v>-84964</v>
      </c>
      <c r="AT10" s="57">
        <v>167237640</v>
      </c>
      <c r="AU10" s="57">
        <v>1581335</v>
      </c>
      <c r="AV10" s="57">
        <v>20621289</v>
      </c>
      <c r="AW10" s="57">
        <v>2582610</v>
      </c>
      <c r="AX10" s="57">
        <v>23203899</v>
      </c>
      <c r="AY10" s="57">
        <v>668979740</v>
      </c>
      <c r="AZ10" s="57">
        <v>63886</v>
      </c>
      <c r="BA10" s="57">
        <v>669043626</v>
      </c>
      <c r="BB10" s="58">
        <v>0</v>
      </c>
      <c r="BC10" s="57">
        <v>661703331</v>
      </c>
      <c r="BD10" s="57">
        <v>661767217</v>
      </c>
      <c r="BE10" s="57">
        <v>705908467</v>
      </c>
      <c r="BF10" s="57"/>
      <c r="BG10" s="59">
        <v>705908467</v>
      </c>
      <c r="BH10" s="41">
        <v>0</v>
      </c>
      <c r="BJ10" s="57"/>
    </row>
    <row r="11" spans="1:66">
      <c r="A11" s="43">
        <f t="shared" si="0"/>
        <v>1999</v>
      </c>
      <c r="B11" s="43">
        <v>4</v>
      </c>
      <c r="C11" s="57">
        <v>284480310</v>
      </c>
      <c r="D11" s="57">
        <v>20381491</v>
      </c>
      <c r="E11" s="57">
        <v>304861801</v>
      </c>
      <c r="F11" s="57">
        <v>235277157</v>
      </c>
      <c r="G11" s="57">
        <v>22635729</v>
      </c>
      <c r="H11" s="57">
        <v>257912886</v>
      </c>
      <c r="I11" s="57">
        <v>138560166</v>
      </c>
      <c r="J11" s="57">
        <v>8683190</v>
      </c>
      <c r="K11" s="57">
        <v>147243356</v>
      </c>
      <c r="L11" s="57">
        <v>1428769</v>
      </c>
      <c r="M11" s="57">
        <v>22033338</v>
      </c>
      <c r="N11" s="57">
        <v>2837390</v>
      </c>
      <c r="O11" s="57">
        <v>24870728</v>
      </c>
      <c r="P11" s="57">
        <v>736317540</v>
      </c>
      <c r="Q11" s="57">
        <v>66731</v>
      </c>
      <c r="R11" s="57">
        <v>736384271</v>
      </c>
      <c r="S11" s="57"/>
      <c r="T11" s="57">
        <v>659746402</v>
      </c>
      <c r="U11" s="57">
        <v>659813133</v>
      </c>
      <c r="V11" s="57">
        <v>711513543</v>
      </c>
      <c r="W11" s="57">
        <v>711446812</v>
      </c>
      <c r="X11" s="57">
        <v>684617130</v>
      </c>
      <c r="Y11" s="57">
        <v>684683861</v>
      </c>
      <c r="Z11" s="57">
        <v>1607825</v>
      </c>
      <c r="AA11" s="57">
        <v>62314</v>
      </c>
      <c r="AB11" s="57">
        <v>1670139</v>
      </c>
      <c r="AC11" s="57">
        <v>37004780</v>
      </c>
      <c r="AD11" s="57">
        <v>842160</v>
      </c>
      <c r="AE11" s="57">
        <v>775901350</v>
      </c>
      <c r="AF11" s="57"/>
      <c r="AG11" s="58">
        <v>0</v>
      </c>
      <c r="AH11" s="57">
        <v>0</v>
      </c>
      <c r="AI11" s="57">
        <v>0</v>
      </c>
      <c r="AJ11" s="57">
        <v>0</v>
      </c>
      <c r="AK11" s="58"/>
      <c r="AL11" s="57">
        <v>284480310</v>
      </c>
      <c r="AM11" s="57">
        <v>20381491</v>
      </c>
      <c r="AN11" s="57">
        <v>304861801</v>
      </c>
      <c r="AO11" s="57">
        <v>236309521</v>
      </c>
      <c r="AP11" s="57">
        <v>21603365</v>
      </c>
      <c r="AQ11" s="57">
        <v>257912886</v>
      </c>
      <c r="AR11" s="57">
        <v>145461628</v>
      </c>
      <c r="AS11" s="57">
        <v>1781728</v>
      </c>
      <c r="AT11" s="57">
        <v>147243356</v>
      </c>
      <c r="AU11" s="57">
        <v>1428769</v>
      </c>
      <c r="AV11" s="57">
        <v>22033338</v>
      </c>
      <c r="AW11" s="57">
        <v>2837390</v>
      </c>
      <c r="AX11" s="57">
        <v>24870728</v>
      </c>
      <c r="AY11" s="57">
        <v>736317540</v>
      </c>
      <c r="AZ11" s="57">
        <v>66731</v>
      </c>
      <c r="BA11" s="57">
        <v>736384271</v>
      </c>
      <c r="BB11" s="58">
        <v>0</v>
      </c>
      <c r="BC11" s="57">
        <v>667680228</v>
      </c>
      <c r="BD11" s="57">
        <v>667746959</v>
      </c>
      <c r="BE11" s="57">
        <v>775901350</v>
      </c>
      <c r="BF11" s="57"/>
      <c r="BG11" s="59">
        <v>775901350</v>
      </c>
      <c r="BH11" s="41">
        <v>0</v>
      </c>
      <c r="BJ11" s="57"/>
    </row>
    <row r="12" spans="1:66">
      <c r="A12" s="43">
        <f t="shared" si="0"/>
        <v>1999</v>
      </c>
      <c r="B12" s="43">
        <v>5</v>
      </c>
      <c r="C12" s="57">
        <v>311049373</v>
      </c>
      <c r="D12" s="57">
        <v>37450854</v>
      </c>
      <c r="E12" s="57">
        <v>348500227</v>
      </c>
      <c r="F12" s="57">
        <v>257554468</v>
      </c>
      <c r="G12" s="57">
        <v>30015232</v>
      </c>
      <c r="H12" s="57">
        <v>287569700</v>
      </c>
      <c r="I12" s="57">
        <v>171518695</v>
      </c>
      <c r="J12" s="57">
        <v>-12939593</v>
      </c>
      <c r="K12" s="57">
        <v>158579102</v>
      </c>
      <c r="L12" s="57">
        <v>1548311</v>
      </c>
      <c r="M12" s="57">
        <v>24431953</v>
      </c>
      <c r="N12" s="57">
        <v>3243974</v>
      </c>
      <c r="O12" s="57">
        <v>27675927</v>
      </c>
      <c r="P12" s="57">
        <v>823873267</v>
      </c>
      <c r="Q12" s="57">
        <v>70095</v>
      </c>
      <c r="R12" s="57">
        <v>823943362</v>
      </c>
      <c r="S12" s="57"/>
      <c r="T12" s="57">
        <v>741670847</v>
      </c>
      <c r="U12" s="57">
        <v>741740942</v>
      </c>
      <c r="V12" s="57">
        <v>796267435</v>
      </c>
      <c r="W12" s="57">
        <v>796197340</v>
      </c>
      <c r="X12" s="57">
        <v>769346774</v>
      </c>
      <c r="Y12" s="57">
        <v>769416869</v>
      </c>
      <c r="Z12" s="57">
        <v>1635441</v>
      </c>
      <c r="AA12" s="57">
        <v>152110</v>
      </c>
      <c r="AB12" s="57">
        <v>1787551</v>
      </c>
      <c r="AC12" s="57">
        <v>49813298</v>
      </c>
      <c r="AD12" s="57">
        <v>875072</v>
      </c>
      <c r="AE12" s="57">
        <v>876419283</v>
      </c>
      <c r="AF12" s="57"/>
      <c r="AG12" s="58">
        <v>0</v>
      </c>
      <c r="AH12" s="57">
        <v>0</v>
      </c>
      <c r="AI12" s="57">
        <v>0</v>
      </c>
      <c r="AJ12" s="57">
        <v>0</v>
      </c>
      <c r="AK12" s="58"/>
      <c r="AL12" s="57">
        <v>311049373</v>
      </c>
      <c r="AM12" s="57">
        <v>37450854</v>
      </c>
      <c r="AN12" s="57">
        <v>348500227</v>
      </c>
      <c r="AO12" s="57">
        <v>257721906</v>
      </c>
      <c r="AP12" s="57">
        <v>29847794</v>
      </c>
      <c r="AQ12" s="57">
        <v>287569700</v>
      </c>
      <c r="AR12" s="57">
        <v>150290765</v>
      </c>
      <c r="AS12" s="57">
        <v>8288337</v>
      </c>
      <c r="AT12" s="57">
        <v>158579102</v>
      </c>
      <c r="AU12" s="57">
        <v>1548311</v>
      </c>
      <c r="AV12" s="57">
        <v>24431953</v>
      </c>
      <c r="AW12" s="57">
        <v>3243974</v>
      </c>
      <c r="AX12" s="57">
        <v>27675927</v>
      </c>
      <c r="AY12" s="57">
        <v>823873267</v>
      </c>
      <c r="AZ12" s="57">
        <v>70095</v>
      </c>
      <c r="BA12" s="57">
        <v>823943362</v>
      </c>
      <c r="BB12" s="58">
        <v>0</v>
      </c>
      <c r="BC12" s="57">
        <v>720610355</v>
      </c>
      <c r="BD12" s="57">
        <v>720680450</v>
      </c>
      <c r="BE12" s="57">
        <v>876419283</v>
      </c>
      <c r="BF12" s="57"/>
      <c r="BG12" s="59">
        <v>876419283</v>
      </c>
      <c r="BH12" s="41">
        <v>0</v>
      </c>
      <c r="BJ12" s="57"/>
    </row>
    <row r="13" spans="1:66">
      <c r="A13" s="43">
        <f t="shared" si="0"/>
        <v>1999</v>
      </c>
      <c r="B13" s="43">
        <v>6</v>
      </c>
      <c r="C13" s="57">
        <v>434503490</v>
      </c>
      <c r="D13" s="57">
        <v>8752910</v>
      </c>
      <c r="E13" s="57">
        <v>443256400</v>
      </c>
      <c r="F13" s="57">
        <v>309280990</v>
      </c>
      <c r="G13" s="57">
        <v>-10186570</v>
      </c>
      <c r="H13" s="57">
        <v>299094420</v>
      </c>
      <c r="I13" s="57">
        <v>140793677</v>
      </c>
      <c r="J13" s="57">
        <v>25932796</v>
      </c>
      <c r="K13" s="57">
        <v>166726473</v>
      </c>
      <c r="L13" s="57">
        <v>1534559</v>
      </c>
      <c r="M13" s="57">
        <v>27151755</v>
      </c>
      <c r="N13" s="57">
        <v>3626687</v>
      </c>
      <c r="O13" s="57">
        <v>30778442</v>
      </c>
      <c r="P13" s="57">
        <v>941390294</v>
      </c>
      <c r="Q13" s="57">
        <v>83333</v>
      </c>
      <c r="R13" s="57">
        <v>941473627</v>
      </c>
      <c r="S13" s="57"/>
      <c r="T13" s="57">
        <v>886112716</v>
      </c>
      <c r="U13" s="57">
        <v>886196049</v>
      </c>
      <c r="V13" s="57">
        <v>910695185</v>
      </c>
      <c r="W13" s="57">
        <v>910611852</v>
      </c>
      <c r="X13" s="57">
        <v>916891158</v>
      </c>
      <c r="Y13" s="57">
        <v>916974491</v>
      </c>
      <c r="Z13" s="57">
        <v>1849549</v>
      </c>
      <c r="AA13" s="57">
        <v>-113369</v>
      </c>
      <c r="AB13" s="57">
        <v>1736180</v>
      </c>
      <c r="AC13" s="57">
        <v>70723637</v>
      </c>
      <c r="AD13" s="57">
        <v>875072</v>
      </c>
      <c r="AE13" s="57">
        <v>1014808516</v>
      </c>
      <c r="AF13" s="57"/>
      <c r="AG13" s="58">
        <v>0</v>
      </c>
      <c r="AH13" s="57">
        <v>0</v>
      </c>
      <c r="AI13" s="57">
        <v>0</v>
      </c>
      <c r="AJ13" s="57">
        <v>0</v>
      </c>
      <c r="AK13" s="58"/>
      <c r="AL13" s="57">
        <v>434503490</v>
      </c>
      <c r="AM13" s="57">
        <v>8752910</v>
      </c>
      <c r="AN13" s="57">
        <v>443256400</v>
      </c>
      <c r="AO13" s="57">
        <v>309273334</v>
      </c>
      <c r="AP13" s="57">
        <v>-10178914</v>
      </c>
      <c r="AQ13" s="57">
        <v>299094420</v>
      </c>
      <c r="AR13" s="57">
        <v>167965950</v>
      </c>
      <c r="AS13" s="57">
        <v>-1239477</v>
      </c>
      <c r="AT13" s="57">
        <v>166726473</v>
      </c>
      <c r="AU13" s="57">
        <v>1534559</v>
      </c>
      <c r="AV13" s="57">
        <v>27151755</v>
      </c>
      <c r="AW13" s="57">
        <v>3626687</v>
      </c>
      <c r="AX13" s="57">
        <v>30778442</v>
      </c>
      <c r="AY13" s="57">
        <v>941390294</v>
      </c>
      <c r="AZ13" s="57">
        <v>83333</v>
      </c>
      <c r="BA13" s="57">
        <v>941473627</v>
      </c>
      <c r="BB13" s="58">
        <v>0</v>
      </c>
      <c r="BC13" s="57">
        <v>913277333</v>
      </c>
      <c r="BD13" s="57">
        <v>913360666</v>
      </c>
      <c r="BE13" s="57">
        <v>1014808516</v>
      </c>
      <c r="BF13" s="57"/>
      <c r="BG13" s="59">
        <v>1014808516</v>
      </c>
      <c r="BH13" s="41">
        <v>0</v>
      </c>
      <c r="BJ13" s="57"/>
    </row>
    <row r="14" spans="1:66">
      <c r="A14" s="60">
        <f t="shared" si="0"/>
        <v>1999</v>
      </c>
      <c r="B14" s="60">
        <v>7</v>
      </c>
      <c r="C14" s="57">
        <v>501322358</v>
      </c>
      <c r="D14" s="57">
        <v>12260548</v>
      </c>
      <c r="E14" s="57">
        <v>513582906</v>
      </c>
      <c r="F14" s="57">
        <v>328610576</v>
      </c>
      <c r="G14" s="57">
        <v>2221922</v>
      </c>
      <c r="H14" s="57">
        <v>330832498</v>
      </c>
      <c r="I14" s="57">
        <v>172002675</v>
      </c>
      <c r="J14" s="57">
        <v>2801126</v>
      </c>
      <c r="K14" s="57">
        <v>174803801</v>
      </c>
      <c r="L14" s="57">
        <v>1536347</v>
      </c>
      <c r="M14" s="57">
        <v>30898449</v>
      </c>
      <c r="N14" s="57">
        <v>4047375</v>
      </c>
      <c r="O14" s="57">
        <v>34945824</v>
      </c>
      <c r="P14" s="61">
        <v>1055701376</v>
      </c>
      <c r="Q14" s="57">
        <v>85552</v>
      </c>
      <c r="R14" s="57">
        <v>1055786928</v>
      </c>
      <c r="S14" s="58"/>
      <c r="T14" s="57">
        <v>1003471956</v>
      </c>
      <c r="U14" s="57">
        <v>1003557508</v>
      </c>
      <c r="V14" s="57">
        <v>1020841104</v>
      </c>
      <c r="W14" s="57">
        <v>1020755552</v>
      </c>
      <c r="X14" s="57">
        <v>1038417780</v>
      </c>
      <c r="Y14" s="57">
        <v>1038503332</v>
      </c>
      <c r="Z14" s="57">
        <v>1818976</v>
      </c>
      <c r="AA14" s="57">
        <v>-55805</v>
      </c>
      <c r="AB14" s="57">
        <v>1763171</v>
      </c>
      <c r="AC14" s="57">
        <v>81198884</v>
      </c>
      <c r="AD14" s="57">
        <v>1183864</v>
      </c>
      <c r="AE14" s="57">
        <v>1139932847</v>
      </c>
      <c r="AF14" s="58"/>
      <c r="AG14" s="58">
        <v>0</v>
      </c>
      <c r="AH14" s="57">
        <v>0</v>
      </c>
      <c r="AI14" s="57">
        <v>0</v>
      </c>
      <c r="AJ14" s="57">
        <v>0</v>
      </c>
      <c r="AK14" s="58"/>
      <c r="AL14" s="57">
        <v>501322358</v>
      </c>
      <c r="AM14" s="57">
        <v>12260548</v>
      </c>
      <c r="AN14" s="57">
        <v>513582906</v>
      </c>
      <c r="AO14" s="57">
        <v>329285803</v>
      </c>
      <c r="AP14" s="57">
        <v>1546695</v>
      </c>
      <c r="AQ14" s="57">
        <v>330832498</v>
      </c>
      <c r="AR14" s="57">
        <v>176223840</v>
      </c>
      <c r="AS14" s="57">
        <v>-1420039</v>
      </c>
      <c r="AT14" s="57">
        <v>174803801</v>
      </c>
      <c r="AU14" s="57">
        <v>1536347</v>
      </c>
      <c r="AV14" s="57">
        <v>30898449</v>
      </c>
      <c r="AW14" s="57">
        <v>4047375</v>
      </c>
      <c r="AX14" s="57">
        <v>34945824</v>
      </c>
      <c r="AY14" s="57">
        <v>1055701376</v>
      </c>
      <c r="AZ14" s="57">
        <v>85552</v>
      </c>
      <c r="BA14" s="57">
        <v>1055786928</v>
      </c>
      <c r="BB14" s="58">
        <v>0</v>
      </c>
      <c r="BC14" s="58">
        <v>1008368348</v>
      </c>
      <c r="BD14" s="58">
        <v>1008453900</v>
      </c>
      <c r="BE14" s="57">
        <v>1139932847</v>
      </c>
      <c r="BF14" s="57"/>
      <c r="BG14" s="59">
        <v>1139932847</v>
      </c>
      <c r="BH14" s="41">
        <v>0</v>
      </c>
      <c r="BJ14" s="58"/>
      <c r="BN14" s="43"/>
    </row>
    <row r="15" spans="1:66">
      <c r="A15" s="60">
        <f t="shared" si="0"/>
        <v>1999</v>
      </c>
      <c r="B15" s="60">
        <v>8</v>
      </c>
      <c r="C15" s="57">
        <v>521433439</v>
      </c>
      <c r="D15" s="57">
        <v>23825198</v>
      </c>
      <c r="E15" s="57">
        <v>545258637</v>
      </c>
      <c r="F15" s="57">
        <v>326482221</v>
      </c>
      <c r="G15" s="57">
        <v>9970483</v>
      </c>
      <c r="H15" s="57">
        <v>336452704</v>
      </c>
      <c r="I15" s="57">
        <v>175549023</v>
      </c>
      <c r="J15" s="57">
        <v>-503698</v>
      </c>
      <c r="K15" s="57">
        <v>175045325</v>
      </c>
      <c r="L15" s="57">
        <v>1541439</v>
      </c>
      <c r="M15" s="57">
        <v>33764118</v>
      </c>
      <c r="N15" s="57">
        <v>4423353</v>
      </c>
      <c r="O15" s="57">
        <v>38187471</v>
      </c>
      <c r="P15" s="61">
        <v>1096485576</v>
      </c>
      <c r="Q15" s="57">
        <v>80965</v>
      </c>
      <c r="R15" s="57">
        <v>1096566541</v>
      </c>
      <c r="S15" s="58"/>
      <c r="T15" s="57">
        <v>1025006122</v>
      </c>
      <c r="U15" s="57">
        <v>1025087087</v>
      </c>
      <c r="V15" s="57">
        <v>1058379070</v>
      </c>
      <c r="W15" s="57">
        <v>1058298105</v>
      </c>
      <c r="X15" s="57">
        <v>1063193593</v>
      </c>
      <c r="Y15" s="57">
        <v>1063274558</v>
      </c>
      <c r="Z15" s="57">
        <v>1856939</v>
      </c>
      <c r="AA15" s="57">
        <v>73315</v>
      </c>
      <c r="AB15" s="57">
        <v>1930254</v>
      </c>
      <c r="AC15" s="57">
        <v>84761044</v>
      </c>
      <c r="AD15" s="57">
        <v>968000</v>
      </c>
      <c r="AE15" s="57">
        <v>1184225839</v>
      </c>
      <c r="AF15" s="58"/>
      <c r="AG15" s="58">
        <v>0</v>
      </c>
      <c r="AH15" s="62">
        <v>541000</v>
      </c>
      <c r="AI15" s="62">
        <v>1841000</v>
      </c>
      <c r="AJ15" s="58">
        <v>0</v>
      </c>
      <c r="AK15" s="58"/>
      <c r="AL15" s="63">
        <v>501628686</v>
      </c>
      <c r="AM15" s="63">
        <v>8998200</v>
      </c>
      <c r="AN15" s="64">
        <v>510626886</v>
      </c>
      <c r="AO15" s="63">
        <v>320862370</v>
      </c>
      <c r="AP15" s="63">
        <v>203239</v>
      </c>
      <c r="AQ15" s="64">
        <v>321065609</v>
      </c>
      <c r="AR15" s="63">
        <v>175885571</v>
      </c>
      <c r="AS15" s="63">
        <v>1137779</v>
      </c>
      <c r="AT15" s="64">
        <v>177023350</v>
      </c>
      <c r="AU15" s="58">
        <v>1541359</v>
      </c>
      <c r="AV15" s="58">
        <v>30825232</v>
      </c>
      <c r="AW15" s="58">
        <v>4094561</v>
      </c>
      <c r="AX15" s="58">
        <v>34919793</v>
      </c>
      <c r="AY15" s="58">
        <v>1045176997</v>
      </c>
      <c r="AZ15" s="58">
        <v>79358</v>
      </c>
      <c r="BA15" s="58">
        <v>1045256355</v>
      </c>
      <c r="BB15" s="58">
        <v>215349</v>
      </c>
      <c r="BC15" s="58">
        <v>999917986</v>
      </c>
      <c r="BD15" s="58">
        <v>999997344</v>
      </c>
      <c r="BE15" s="57">
        <v>1129547674</v>
      </c>
      <c r="BF15" s="57"/>
      <c r="BG15" s="59">
        <v>1127165674</v>
      </c>
      <c r="BH15" s="41">
        <v>-57060165</v>
      </c>
      <c r="BJ15" s="58"/>
    </row>
    <row r="16" spans="1:66">
      <c r="A16" s="60">
        <f t="shared" si="0"/>
        <v>1999</v>
      </c>
      <c r="B16" s="60">
        <v>9</v>
      </c>
      <c r="C16" s="57">
        <v>487978226</v>
      </c>
      <c r="D16" s="57">
        <v>-38582785</v>
      </c>
      <c r="E16" s="57">
        <v>449395441</v>
      </c>
      <c r="F16" s="57">
        <v>327017899</v>
      </c>
      <c r="G16" s="57">
        <v>-20049772</v>
      </c>
      <c r="H16" s="57">
        <v>306968127</v>
      </c>
      <c r="I16" s="57">
        <v>177156192</v>
      </c>
      <c r="J16" s="57">
        <v>-18357151</v>
      </c>
      <c r="K16" s="57">
        <v>158799041</v>
      </c>
      <c r="L16" s="57">
        <v>1621406</v>
      </c>
      <c r="M16" s="57">
        <v>26770806</v>
      </c>
      <c r="N16" s="57">
        <v>3491693</v>
      </c>
      <c r="O16" s="57">
        <v>30262499</v>
      </c>
      <c r="P16" s="61">
        <v>947046514</v>
      </c>
      <c r="Q16" s="57">
        <v>79617</v>
      </c>
      <c r="R16" s="57">
        <v>947126131</v>
      </c>
      <c r="S16" s="58"/>
      <c r="T16" s="57">
        <v>993773723</v>
      </c>
      <c r="U16" s="57">
        <v>993853340</v>
      </c>
      <c r="V16" s="57">
        <v>916863632</v>
      </c>
      <c r="W16" s="57">
        <v>916784015</v>
      </c>
      <c r="X16" s="57">
        <v>1024036222</v>
      </c>
      <c r="Y16" s="57">
        <v>1024115839</v>
      </c>
      <c r="Z16" s="57">
        <v>1723645</v>
      </c>
      <c r="AA16" s="57">
        <v>-141828</v>
      </c>
      <c r="AB16" s="61">
        <v>1581817</v>
      </c>
      <c r="AC16" s="57">
        <v>57038199</v>
      </c>
      <c r="AD16" s="61">
        <v>815056</v>
      </c>
      <c r="AE16" s="57">
        <v>949387259</v>
      </c>
      <c r="AF16" s="61"/>
      <c r="AG16" s="61">
        <v>-57173944</v>
      </c>
      <c r="AH16" s="62">
        <v>371000</v>
      </c>
      <c r="AI16" s="62">
        <v>1442000</v>
      </c>
      <c r="AJ16" s="58">
        <v>0</v>
      </c>
      <c r="AK16" s="58"/>
      <c r="AL16" s="63">
        <v>447012682</v>
      </c>
      <c r="AM16" s="63">
        <v>-57415016</v>
      </c>
      <c r="AN16" s="64">
        <v>389597666</v>
      </c>
      <c r="AO16" s="63">
        <v>312034659</v>
      </c>
      <c r="AP16" s="63">
        <v>-28543082</v>
      </c>
      <c r="AQ16" s="64">
        <v>283491577</v>
      </c>
      <c r="AR16" s="63">
        <v>165546240</v>
      </c>
      <c r="AS16" s="63">
        <v>-4301255</v>
      </c>
      <c r="AT16" s="64">
        <v>161244985</v>
      </c>
      <c r="AU16" s="58">
        <v>1546110</v>
      </c>
      <c r="AV16" s="58">
        <v>26167848</v>
      </c>
      <c r="AW16" s="58">
        <v>3503221</v>
      </c>
      <c r="AX16" s="58">
        <v>29671069</v>
      </c>
      <c r="AY16" s="58">
        <v>865551407</v>
      </c>
      <c r="AZ16" s="58">
        <v>81603</v>
      </c>
      <c r="BA16" s="58">
        <v>865633010</v>
      </c>
      <c r="BB16" s="58">
        <v>35554</v>
      </c>
      <c r="BC16" s="58">
        <v>926139691</v>
      </c>
      <c r="BD16" s="58">
        <v>926221294</v>
      </c>
      <c r="BE16" s="57">
        <v>922594684</v>
      </c>
      <c r="BF16" s="57"/>
      <c r="BG16" s="59">
        <v>920781684</v>
      </c>
      <c r="BH16" s="41">
        <v>-28605575</v>
      </c>
      <c r="BJ16" s="58"/>
    </row>
    <row r="17" spans="1:66">
      <c r="A17" s="41">
        <f t="shared" si="0"/>
        <v>1999</v>
      </c>
      <c r="B17" s="41">
        <v>10</v>
      </c>
      <c r="C17" s="58">
        <v>365486795</v>
      </c>
      <c r="D17" s="58">
        <v>-50012751</v>
      </c>
      <c r="E17" s="58">
        <v>315474044</v>
      </c>
      <c r="F17" s="58">
        <v>283233027</v>
      </c>
      <c r="G17" s="58">
        <v>-28429926</v>
      </c>
      <c r="H17" s="58">
        <v>254803101</v>
      </c>
      <c r="I17" s="58">
        <v>150291145</v>
      </c>
      <c r="J17" s="58">
        <v>-4277984</v>
      </c>
      <c r="K17" s="58">
        <v>146013161</v>
      </c>
      <c r="L17" s="58">
        <v>1551009</v>
      </c>
      <c r="M17" s="58">
        <v>22092642</v>
      </c>
      <c r="N17" s="58">
        <v>2906545</v>
      </c>
      <c r="O17" s="58">
        <v>24999187</v>
      </c>
      <c r="P17" s="58">
        <v>742840502</v>
      </c>
      <c r="Q17" s="58">
        <v>73397</v>
      </c>
      <c r="R17" s="58">
        <v>742913899</v>
      </c>
      <c r="S17" s="58"/>
      <c r="T17" s="58">
        <v>800561976</v>
      </c>
      <c r="U17" s="58">
        <v>800635373</v>
      </c>
      <c r="V17" s="58">
        <v>717914712</v>
      </c>
      <c r="W17" s="58">
        <v>717841315</v>
      </c>
      <c r="X17" s="58">
        <v>825561163</v>
      </c>
      <c r="Y17" s="58">
        <v>825634560</v>
      </c>
      <c r="Z17" s="63">
        <v>1342781</v>
      </c>
      <c r="AA17" s="63">
        <v>-199081</v>
      </c>
      <c r="AB17" s="58">
        <v>1143700</v>
      </c>
      <c r="AC17" s="63">
        <v>39844390</v>
      </c>
      <c r="AD17" s="58">
        <v>0</v>
      </c>
      <c r="AE17" s="63">
        <v>783901989</v>
      </c>
      <c r="AF17" s="58"/>
      <c r="AG17" s="58">
        <v>0</v>
      </c>
      <c r="AH17" s="62">
        <v>236000</v>
      </c>
      <c r="AI17" s="62">
        <v>815000</v>
      </c>
      <c r="AJ17" s="58">
        <v>0</v>
      </c>
      <c r="AK17" s="58"/>
      <c r="AL17" s="63">
        <v>365722795</v>
      </c>
      <c r="AM17" s="63">
        <v>-50012751</v>
      </c>
      <c r="AN17" s="64">
        <v>315710044</v>
      </c>
      <c r="AO17" s="63">
        <v>284048027</v>
      </c>
      <c r="AP17" s="63">
        <v>-28429926</v>
      </c>
      <c r="AQ17" s="64">
        <v>255618101</v>
      </c>
      <c r="AR17" s="63">
        <v>150291145</v>
      </c>
      <c r="AS17" s="63">
        <v>-4277984</v>
      </c>
      <c r="AT17" s="64">
        <v>146013161</v>
      </c>
      <c r="AU17" s="58">
        <v>1551009</v>
      </c>
      <c r="AV17" s="58">
        <v>22092642</v>
      </c>
      <c r="AW17" s="58">
        <v>2906545</v>
      </c>
      <c r="AX17" s="58">
        <v>24999187</v>
      </c>
      <c r="AY17" s="58">
        <v>743891502</v>
      </c>
      <c r="AZ17" s="58">
        <v>73397</v>
      </c>
      <c r="BA17" s="58">
        <v>743964899</v>
      </c>
      <c r="BB17" s="58">
        <v>0</v>
      </c>
      <c r="BC17" s="58">
        <v>801612976</v>
      </c>
      <c r="BD17" s="58">
        <v>801686373</v>
      </c>
      <c r="BE17" s="57">
        <v>784952989</v>
      </c>
      <c r="BF17" s="57"/>
      <c r="BG17" s="59">
        <v>783901989</v>
      </c>
      <c r="BH17" s="41">
        <v>0</v>
      </c>
      <c r="BJ17" s="58"/>
    </row>
    <row r="18" spans="1:66">
      <c r="A18" s="41">
        <f t="shared" si="0"/>
        <v>1999</v>
      </c>
      <c r="B18" s="41">
        <v>11</v>
      </c>
      <c r="C18" s="58">
        <v>280792165</v>
      </c>
      <c r="D18" s="58">
        <v>-3912270</v>
      </c>
      <c r="E18" s="58">
        <v>276879895</v>
      </c>
      <c r="F18" s="58">
        <v>237139358</v>
      </c>
      <c r="G18" s="58">
        <v>1585633</v>
      </c>
      <c r="H18" s="58">
        <v>238724991</v>
      </c>
      <c r="I18" s="58">
        <v>138463200</v>
      </c>
      <c r="J18" s="58">
        <v>1063981</v>
      </c>
      <c r="K18" s="58">
        <v>139527181</v>
      </c>
      <c r="L18" s="58">
        <v>1556149</v>
      </c>
      <c r="M18" s="58">
        <v>21750034</v>
      </c>
      <c r="N18" s="58">
        <v>2619556</v>
      </c>
      <c r="O18" s="58">
        <v>24369590</v>
      </c>
      <c r="P18" s="58">
        <v>681057806</v>
      </c>
      <c r="Q18" s="58">
        <v>73397</v>
      </c>
      <c r="R18" s="58">
        <v>681131203</v>
      </c>
      <c r="S18" s="58"/>
      <c r="T18" s="58">
        <v>657950872</v>
      </c>
      <c r="U18" s="58">
        <v>658024269</v>
      </c>
      <c r="V18" s="58">
        <v>656761613</v>
      </c>
      <c r="W18" s="58">
        <v>656688216</v>
      </c>
      <c r="X18" s="58">
        <v>682320462</v>
      </c>
      <c r="Y18" s="58">
        <v>682393859</v>
      </c>
      <c r="Z18" s="63">
        <v>1658798</v>
      </c>
      <c r="AA18" s="63">
        <v>139951</v>
      </c>
      <c r="AB18" s="58">
        <v>1798749</v>
      </c>
      <c r="AC18" s="63">
        <v>33837115</v>
      </c>
      <c r="AD18" s="58">
        <v>0</v>
      </c>
      <c r="AE18" s="63">
        <v>716767067</v>
      </c>
      <c r="AF18" s="58"/>
      <c r="AG18" s="58">
        <v>0</v>
      </c>
      <c r="AH18" s="62">
        <v>418000</v>
      </c>
      <c r="AI18" s="62">
        <v>979000</v>
      </c>
      <c r="AJ18" s="58">
        <v>0</v>
      </c>
      <c r="AK18" s="58"/>
      <c r="AL18" s="63">
        <v>281210165</v>
      </c>
      <c r="AM18" s="63">
        <v>-3912270</v>
      </c>
      <c r="AN18" s="64">
        <v>277297895</v>
      </c>
      <c r="AO18" s="63">
        <v>238118358</v>
      </c>
      <c r="AP18" s="63">
        <v>1585633</v>
      </c>
      <c r="AQ18" s="64">
        <v>239703991</v>
      </c>
      <c r="AR18" s="63">
        <v>138463200</v>
      </c>
      <c r="AS18" s="63">
        <v>1063981</v>
      </c>
      <c r="AT18" s="64">
        <v>139527181</v>
      </c>
      <c r="AU18" s="58">
        <v>1556149</v>
      </c>
      <c r="AV18" s="58">
        <v>21750034</v>
      </c>
      <c r="AW18" s="58">
        <v>2619556</v>
      </c>
      <c r="AX18" s="58">
        <v>24369590</v>
      </c>
      <c r="AY18" s="58">
        <v>682454806</v>
      </c>
      <c r="AZ18" s="58">
        <v>73397</v>
      </c>
      <c r="BA18" s="58">
        <v>682528203</v>
      </c>
      <c r="BB18" s="58">
        <v>0</v>
      </c>
      <c r="BC18" s="58">
        <v>659347872</v>
      </c>
      <c r="BD18" s="58">
        <v>659421269</v>
      </c>
      <c r="BE18" s="57">
        <v>718164067</v>
      </c>
      <c r="BF18" s="57"/>
      <c r="BG18" s="59">
        <v>716767067</v>
      </c>
      <c r="BH18" s="41">
        <v>0</v>
      </c>
      <c r="BJ18" s="58"/>
    </row>
    <row r="19" spans="1:66">
      <c r="A19" s="41">
        <f t="shared" si="0"/>
        <v>1999</v>
      </c>
      <c r="B19" s="41">
        <v>12</v>
      </c>
      <c r="C19" s="58">
        <v>349057325</v>
      </c>
      <c r="D19" s="58">
        <v>34565872</v>
      </c>
      <c r="E19" s="58">
        <v>383623197</v>
      </c>
      <c r="F19" s="58">
        <v>237824758</v>
      </c>
      <c r="G19" s="58">
        <v>12167489</v>
      </c>
      <c r="H19" s="58">
        <v>249992247</v>
      </c>
      <c r="I19" s="58">
        <v>147140523</v>
      </c>
      <c r="J19" s="58">
        <v>1893933</v>
      </c>
      <c r="K19" s="58">
        <v>149034456</v>
      </c>
      <c r="L19" s="58">
        <v>1561013</v>
      </c>
      <c r="M19" s="58">
        <v>25178171</v>
      </c>
      <c r="N19" s="58">
        <v>2949812</v>
      </c>
      <c r="O19" s="58">
        <v>28127983</v>
      </c>
      <c r="P19" s="58">
        <v>812338896</v>
      </c>
      <c r="Q19" s="58">
        <v>71976</v>
      </c>
      <c r="R19" s="58">
        <v>812410872</v>
      </c>
      <c r="S19" s="58"/>
      <c r="T19" s="58">
        <v>735583619</v>
      </c>
      <c r="U19" s="58">
        <v>735655595</v>
      </c>
      <c r="V19" s="58">
        <v>784282889</v>
      </c>
      <c r="W19" s="58">
        <v>784210913</v>
      </c>
      <c r="X19" s="58">
        <v>763711602</v>
      </c>
      <c r="Y19" s="58">
        <v>763783578</v>
      </c>
      <c r="Z19" s="63">
        <v>2052254</v>
      </c>
      <c r="AA19" s="63">
        <v>200577</v>
      </c>
      <c r="AB19" s="58">
        <v>2252831</v>
      </c>
      <c r="AC19" s="63">
        <v>48854901</v>
      </c>
      <c r="AD19" s="58">
        <v>0</v>
      </c>
      <c r="AE19" s="63">
        <v>863518604</v>
      </c>
      <c r="AF19" s="58"/>
      <c r="AG19" s="58">
        <v>0</v>
      </c>
      <c r="AH19" s="62">
        <v>749000</v>
      </c>
      <c r="AI19" s="62">
        <v>1578000</v>
      </c>
      <c r="AJ19" s="58">
        <v>0</v>
      </c>
      <c r="AK19" s="58"/>
      <c r="AL19" s="63">
        <v>349806325</v>
      </c>
      <c r="AM19" s="63">
        <v>34565872</v>
      </c>
      <c r="AN19" s="64">
        <v>384372197</v>
      </c>
      <c r="AO19" s="63">
        <v>239402758</v>
      </c>
      <c r="AP19" s="63">
        <v>12167489</v>
      </c>
      <c r="AQ19" s="64">
        <v>251570247</v>
      </c>
      <c r="AR19" s="63">
        <v>147140523</v>
      </c>
      <c r="AS19" s="63">
        <v>1893933</v>
      </c>
      <c r="AT19" s="64">
        <v>149034456</v>
      </c>
      <c r="AU19" s="58">
        <v>1561013</v>
      </c>
      <c r="AV19" s="58">
        <v>25178171</v>
      </c>
      <c r="AW19" s="58">
        <v>2949812</v>
      </c>
      <c r="AX19" s="58">
        <v>28127983</v>
      </c>
      <c r="AY19" s="58">
        <v>814665896</v>
      </c>
      <c r="AZ19" s="58">
        <v>71976</v>
      </c>
      <c r="BA19" s="58">
        <v>814737872</v>
      </c>
      <c r="BB19" s="58">
        <v>0</v>
      </c>
      <c r="BC19" s="58">
        <v>737910619</v>
      </c>
      <c r="BD19" s="58">
        <v>737982595</v>
      </c>
      <c r="BE19" s="57">
        <v>865845604</v>
      </c>
      <c r="BF19" s="57"/>
      <c r="BG19" s="59">
        <v>863518604</v>
      </c>
      <c r="BH19" s="41">
        <v>0</v>
      </c>
      <c r="BJ19" s="58"/>
    </row>
    <row r="20" spans="1:66">
      <c r="B20" s="46" t="s">
        <v>112</v>
      </c>
      <c r="C20" s="58">
        <v>4480528401</v>
      </c>
      <c r="D20" s="58">
        <v>21189600</v>
      </c>
      <c r="E20" s="58">
        <v>4501718001</v>
      </c>
      <c r="F20" s="58">
        <v>3214750184</v>
      </c>
      <c r="G20" s="58">
        <v>-1230605</v>
      </c>
      <c r="H20" s="58">
        <v>3213519579</v>
      </c>
      <c r="I20" s="58">
        <v>1831288317</v>
      </c>
      <c r="J20" s="58">
        <v>-4911596</v>
      </c>
      <c r="K20" s="58">
        <v>1826376721</v>
      </c>
      <c r="L20" s="58">
        <v>18483735</v>
      </c>
      <c r="M20" s="58">
        <v>298741654</v>
      </c>
      <c r="N20" s="58">
        <v>37971103</v>
      </c>
      <c r="O20" s="58">
        <v>336712757</v>
      </c>
      <c r="P20" s="58">
        <v>9896810793</v>
      </c>
      <c r="Q20" s="58">
        <v>886580</v>
      </c>
      <c r="R20" s="58">
        <v>9897697373</v>
      </c>
      <c r="S20" s="58"/>
      <c r="T20" s="58">
        <v>9545050637</v>
      </c>
      <c r="U20" s="58">
        <v>9545937217</v>
      </c>
      <c r="V20" s="58">
        <v>9560984616</v>
      </c>
      <c r="W20" s="58">
        <v>9560098036</v>
      </c>
      <c r="X20" s="58">
        <v>9881763394</v>
      </c>
      <c r="Y20" s="58">
        <v>9882649974</v>
      </c>
      <c r="Z20" s="58">
        <v>20843931</v>
      </c>
      <c r="AA20" s="58">
        <v>-167479</v>
      </c>
      <c r="AB20" s="58">
        <v>20676452</v>
      </c>
      <c r="AC20" s="58">
        <v>613306386</v>
      </c>
      <c r="AD20" s="58">
        <v>9082744</v>
      </c>
      <c r="AE20" s="58">
        <v>10483589011</v>
      </c>
      <c r="AF20" s="58"/>
      <c r="AG20" s="58">
        <v>-57173944</v>
      </c>
      <c r="AH20" s="58">
        <v>2315000</v>
      </c>
      <c r="AI20" s="58">
        <v>6655000</v>
      </c>
      <c r="AJ20" s="58">
        <v>0</v>
      </c>
      <c r="AK20" s="58"/>
      <c r="AL20" s="64">
        <v>4421161104</v>
      </c>
      <c r="AM20" s="64">
        <v>-12469629</v>
      </c>
      <c r="AN20" s="64">
        <v>4408691475</v>
      </c>
      <c r="AO20" s="64">
        <v>3199839404</v>
      </c>
      <c r="AP20" s="64">
        <v>-21811470</v>
      </c>
      <c r="AQ20" s="64">
        <v>3178027934</v>
      </c>
      <c r="AR20" s="64">
        <v>1830719810</v>
      </c>
      <c r="AS20" s="64">
        <v>80880</v>
      </c>
      <c r="AT20" s="64">
        <v>1830800690</v>
      </c>
      <c r="AU20" s="58">
        <v>18408359</v>
      </c>
      <c r="AV20" s="58">
        <v>295199810</v>
      </c>
      <c r="AW20" s="58">
        <v>37653839</v>
      </c>
      <c r="AX20" s="58">
        <v>332853649</v>
      </c>
      <c r="AY20" s="58">
        <v>9768782107</v>
      </c>
      <c r="AZ20" s="58">
        <v>886959</v>
      </c>
      <c r="BA20" s="58">
        <v>9769669066</v>
      </c>
      <c r="BB20" s="58">
        <v>250903</v>
      </c>
      <c r="BC20" s="58">
        <v>9470128677</v>
      </c>
      <c r="BD20" s="58">
        <v>9471015636</v>
      </c>
      <c r="BE20" s="58">
        <v>10406893271</v>
      </c>
      <c r="BF20" s="57"/>
      <c r="BG20" s="58">
        <v>10397923271</v>
      </c>
      <c r="BH20" s="41">
        <v>-85665740</v>
      </c>
      <c r="BJ20" s="58"/>
      <c r="BN20" s="57"/>
    </row>
    <row r="21" spans="1:66">
      <c r="A21" s="41">
        <f t="shared" ref="A21:A32" si="1">A8+1</f>
        <v>2000</v>
      </c>
      <c r="B21" s="41">
        <v>1</v>
      </c>
      <c r="C21" s="58">
        <v>432391342</v>
      </c>
      <c r="D21" s="58">
        <v>-1362042</v>
      </c>
      <c r="E21" s="58">
        <v>431029300</v>
      </c>
      <c r="F21" s="58">
        <v>250186830</v>
      </c>
      <c r="G21" s="58">
        <v>-10867197</v>
      </c>
      <c r="H21" s="58">
        <v>239319633</v>
      </c>
      <c r="I21" s="58">
        <v>135030532</v>
      </c>
      <c r="J21" s="58">
        <v>-2301153</v>
      </c>
      <c r="K21" s="58">
        <v>132729379</v>
      </c>
      <c r="L21" s="58">
        <v>1566117</v>
      </c>
      <c r="M21" s="58">
        <v>26301907</v>
      </c>
      <c r="N21" s="58">
        <v>3019585</v>
      </c>
      <c r="O21" s="58">
        <v>29321492</v>
      </c>
      <c r="P21" s="58">
        <v>833965921</v>
      </c>
      <c r="Q21" s="58">
        <v>73709</v>
      </c>
      <c r="R21" s="58">
        <v>834039630</v>
      </c>
      <c r="S21" s="58"/>
      <c r="T21" s="58">
        <v>819174821</v>
      </c>
      <c r="U21" s="58">
        <v>819248530</v>
      </c>
      <c r="V21" s="58">
        <v>804718138</v>
      </c>
      <c r="W21" s="58">
        <v>804644429</v>
      </c>
      <c r="X21" s="58">
        <v>848496313</v>
      </c>
      <c r="Y21" s="58">
        <v>848570022</v>
      </c>
      <c r="Z21" s="63">
        <v>1922258</v>
      </c>
      <c r="AA21" s="63">
        <v>-156584</v>
      </c>
      <c r="AB21" s="58">
        <v>1765674</v>
      </c>
      <c r="AC21" s="63">
        <v>49251433</v>
      </c>
      <c r="AD21" s="58">
        <v>0</v>
      </c>
      <c r="AE21" s="63">
        <v>885056737</v>
      </c>
      <c r="AF21" s="58"/>
      <c r="AG21" s="58">
        <v>0</v>
      </c>
      <c r="AH21" s="62">
        <v>2804000</v>
      </c>
      <c r="AI21" s="62">
        <v>2957000</v>
      </c>
      <c r="AJ21" s="58">
        <v>0</v>
      </c>
      <c r="AK21" s="58"/>
      <c r="AL21" s="63">
        <v>435195342</v>
      </c>
      <c r="AM21" s="63">
        <v>-1362042</v>
      </c>
      <c r="AN21" s="64">
        <v>433833300</v>
      </c>
      <c r="AO21" s="63">
        <v>253143830</v>
      </c>
      <c r="AP21" s="63">
        <v>-10867197</v>
      </c>
      <c r="AQ21" s="64">
        <v>242276633</v>
      </c>
      <c r="AR21" s="63">
        <v>135030532</v>
      </c>
      <c r="AS21" s="63">
        <v>-2301153</v>
      </c>
      <c r="AT21" s="64">
        <v>132729379</v>
      </c>
      <c r="AU21" s="58">
        <v>1566117</v>
      </c>
      <c r="AV21" s="58">
        <v>26301907</v>
      </c>
      <c r="AW21" s="58">
        <v>3019585</v>
      </c>
      <c r="AX21" s="58">
        <v>29321492</v>
      </c>
      <c r="AY21" s="58">
        <v>839726921</v>
      </c>
      <c r="AZ21" s="58">
        <v>73709</v>
      </c>
      <c r="BA21" s="58">
        <v>839800630</v>
      </c>
      <c r="BB21" s="58">
        <v>0</v>
      </c>
      <c r="BC21" s="58">
        <v>824935821</v>
      </c>
      <c r="BD21" s="58">
        <v>825009530</v>
      </c>
      <c r="BE21" s="57">
        <v>890817737</v>
      </c>
      <c r="BF21" s="57"/>
      <c r="BG21" s="59">
        <v>885056737</v>
      </c>
      <c r="BH21" s="41">
        <v>0</v>
      </c>
      <c r="BJ21" s="57"/>
    </row>
    <row r="22" spans="1:66">
      <c r="A22" s="41">
        <f t="shared" si="1"/>
        <v>2000</v>
      </c>
      <c r="B22" s="41">
        <v>2</v>
      </c>
      <c r="C22" s="58">
        <v>374815770</v>
      </c>
      <c r="D22" s="58">
        <v>-40531234</v>
      </c>
      <c r="E22" s="58">
        <v>334284536</v>
      </c>
      <c r="F22" s="58">
        <v>234153916</v>
      </c>
      <c r="G22" s="58">
        <v>-20204391</v>
      </c>
      <c r="H22" s="58">
        <v>213949525</v>
      </c>
      <c r="I22" s="58">
        <v>127562677</v>
      </c>
      <c r="J22" s="58">
        <v>-3064111</v>
      </c>
      <c r="K22" s="58">
        <v>124498566</v>
      </c>
      <c r="L22" s="58">
        <v>1571667</v>
      </c>
      <c r="M22" s="58">
        <v>23621904</v>
      </c>
      <c r="N22" s="58">
        <v>2748167</v>
      </c>
      <c r="O22" s="58">
        <v>26370071</v>
      </c>
      <c r="P22" s="58">
        <v>700674365</v>
      </c>
      <c r="Q22" s="58">
        <v>64547</v>
      </c>
      <c r="R22" s="58">
        <v>700738912</v>
      </c>
      <c r="S22" s="58"/>
      <c r="T22" s="58">
        <v>738104030</v>
      </c>
      <c r="U22" s="58">
        <v>738168577</v>
      </c>
      <c r="V22" s="58">
        <v>674368841</v>
      </c>
      <c r="W22" s="58">
        <v>674304294</v>
      </c>
      <c r="X22" s="58">
        <v>764474101</v>
      </c>
      <c r="Y22" s="58">
        <v>764538648</v>
      </c>
      <c r="Z22" s="63">
        <v>1704555</v>
      </c>
      <c r="AA22" s="63">
        <v>-172539</v>
      </c>
      <c r="AB22" s="58">
        <v>1532016</v>
      </c>
      <c r="AC22" s="63">
        <v>34084979</v>
      </c>
      <c r="AD22" s="58">
        <v>0</v>
      </c>
      <c r="AE22" s="63">
        <v>736355907</v>
      </c>
      <c r="AF22" s="58"/>
      <c r="AG22" s="58">
        <v>0</v>
      </c>
      <c r="AH22" s="62">
        <v>2156000</v>
      </c>
      <c r="AI22" s="62">
        <v>1866000</v>
      </c>
      <c r="AJ22" s="58">
        <v>0</v>
      </c>
      <c r="AK22" s="58"/>
      <c r="AL22" s="63">
        <v>376971770</v>
      </c>
      <c r="AM22" s="63">
        <v>-40531234</v>
      </c>
      <c r="AN22" s="64">
        <v>336440536</v>
      </c>
      <c r="AO22" s="63">
        <v>236019916</v>
      </c>
      <c r="AP22" s="63">
        <v>-20204391</v>
      </c>
      <c r="AQ22" s="64">
        <v>215815525</v>
      </c>
      <c r="AR22" s="63">
        <v>127562677</v>
      </c>
      <c r="AS22" s="63">
        <v>-3064111</v>
      </c>
      <c r="AT22" s="64">
        <v>124498566</v>
      </c>
      <c r="AU22" s="58">
        <v>1571667</v>
      </c>
      <c r="AV22" s="58">
        <v>23621904</v>
      </c>
      <c r="AW22" s="58">
        <v>2748167</v>
      </c>
      <c r="AX22" s="58">
        <v>26370071</v>
      </c>
      <c r="AY22" s="58">
        <v>704696365</v>
      </c>
      <c r="AZ22" s="58">
        <v>64547</v>
      </c>
      <c r="BA22" s="58">
        <v>704760912</v>
      </c>
      <c r="BB22" s="58">
        <v>0</v>
      </c>
      <c r="BC22" s="58">
        <v>742126030</v>
      </c>
      <c r="BD22" s="58">
        <v>742190577</v>
      </c>
      <c r="BE22" s="57">
        <v>740377907</v>
      </c>
      <c r="BF22" s="57"/>
      <c r="BG22" s="59">
        <v>736355907</v>
      </c>
      <c r="BH22" s="41">
        <v>0</v>
      </c>
      <c r="BJ22" s="57"/>
    </row>
    <row r="23" spans="1:66">
      <c r="A23" s="41">
        <f t="shared" si="1"/>
        <v>2000</v>
      </c>
      <c r="B23" s="41">
        <v>3</v>
      </c>
      <c r="C23" s="58">
        <v>319098680</v>
      </c>
      <c r="D23" s="58">
        <v>2952549</v>
      </c>
      <c r="E23" s="58">
        <v>322051229</v>
      </c>
      <c r="F23" s="58">
        <v>225750462</v>
      </c>
      <c r="G23" s="58">
        <v>6599565</v>
      </c>
      <c r="H23" s="58">
        <v>232350027</v>
      </c>
      <c r="I23" s="58">
        <v>141425209</v>
      </c>
      <c r="J23" s="58">
        <v>1591863</v>
      </c>
      <c r="K23" s="58">
        <v>143017072</v>
      </c>
      <c r="L23" s="58">
        <v>1576852</v>
      </c>
      <c r="M23" s="58">
        <v>22519358</v>
      </c>
      <c r="N23" s="58">
        <v>2710842</v>
      </c>
      <c r="O23" s="58">
        <v>25230200</v>
      </c>
      <c r="P23" s="58">
        <v>724225380</v>
      </c>
      <c r="Q23" s="58">
        <v>64176</v>
      </c>
      <c r="R23" s="58">
        <v>724289556</v>
      </c>
      <c r="S23" s="58"/>
      <c r="T23" s="58">
        <v>687851203</v>
      </c>
      <c r="U23" s="58">
        <v>687915379</v>
      </c>
      <c r="V23" s="58">
        <v>699059356</v>
      </c>
      <c r="W23" s="58">
        <v>698995180</v>
      </c>
      <c r="X23" s="58">
        <v>713081403</v>
      </c>
      <c r="Y23" s="58">
        <v>713145579</v>
      </c>
      <c r="Z23" s="63">
        <v>1762116</v>
      </c>
      <c r="AA23" s="63">
        <v>76862</v>
      </c>
      <c r="AB23" s="58">
        <v>1838978</v>
      </c>
      <c r="AC23" s="63">
        <v>35903974</v>
      </c>
      <c r="AD23" s="58">
        <v>0</v>
      </c>
      <c r="AE23" s="63">
        <v>762032508</v>
      </c>
      <c r="AF23" s="58"/>
      <c r="AG23" s="58">
        <v>0</v>
      </c>
      <c r="AH23" s="62">
        <v>1279000</v>
      </c>
      <c r="AI23" s="62">
        <v>1113000</v>
      </c>
      <c r="AJ23" s="58">
        <v>0</v>
      </c>
      <c r="AK23" s="58"/>
      <c r="AL23" s="63">
        <v>320377680</v>
      </c>
      <c r="AM23" s="63">
        <v>2952549</v>
      </c>
      <c r="AN23" s="64">
        <v>323330229</v>
      </c>
      <c r="AO23" s="63">
        <v>226863462</v>
      </c>
      <c r="AP23" s="63">
        <v>6599565</v>
      </c>
      <c r="AQ23" s="64">
        <v>233463027</v>
      </c>
      <c r="AR23" s="63">
        <v>141425209</v>
      </c>
      <c r="AS23" s="63">
        <v>1591863</v>
      </c>
      <c r="AT23" s="64">
        <v>143017072</v>
      </c>
      <c r="AU23" s="58">
        <v>1576852</v>
      </c>
      <c r="AV23" s="58">
        <v>22519358</v>
      </c>
      <c r="AW23" s="58">
        <v>2710842</v>
      </c>
      <c r="AX23" s="58">
        <v>25230200</v>
      </c>
      <c r="AY23" s="58">
        <v>726617380</v>
      </c>
      <c r="AZ23" s="58">
        <v>64176</v>
      </c>
      <c r="BA23" s="58">
        <v>726681556</v>
      </c>
      <c r="BB23" s="58">
        <v>0</v>
      </c>
      <c r="BC23" s="58">
        <v>690243203</v>
      </c>
      <c r="BD23" s="58">
        <v>690307379</v>
      </c>
      <c r="BE23" s="57">
        <v>764424508</v>
      </c>
      <c r="BF23" s="57"/>
      <c r="BG23" s="59">
        <v>762032508</v>
      </c>
      <c r="BH23" s="41">
        <v>0</v>
      </c>
      <c r="BJ23" s="57"/>
    </row>
    <row r="24" spans="1:66">
      <c r="A24" s="41">
        <f t="shared" si="1"/>
        <v>2000</v>
      </c>
      <c r="B24" s="41">
        <v>4</v>
      </c>
      <c r="C24" s="58">
        <v>273149400</v>
      </c>
      <c r="D24" s="58">
        <v>-1668843</v>
      </c>
      <c r="E24" s="58">
        <v>271480557</v>
      </c>
      <c r="F24" s="58">
        <v>238263769</v>
      </c>
      <c r="G24" s="58">
        <v>8751286</v>
      </c>
      <c r="H24" s="58">
        <v>247015055</v>
      </c>
      <c r="I24" s="58">
        <v>147841166</v>
      </c>
      <c r="J24" s="58">
        <v>1821798</v>
      </c>
      <c r="K24" s="58">
        <v>149662964</v>
      </c>
      <c r="L24" s="58">
        <v>1581750</v>
      </c>
      <c r="M24" s="58">
        <v>21122745</v>
      </c>
      <c r="N24" s="58">
        <v>2753066</v>
      </c>
      <c r="O24" s="58">
        <v>23875811</v>
      </c>
      <c r="P24" s="58">
        <v>693616137</v>
      </c>
      <c r="Q24" s="58">
        <v>67034</v>
      </c>
      <c r="R24" s="58">
        <v>693683171</v>
      </c>
      <c r="S24" s="58"/>
      <c r="T24" s="58">
        <v>660836085</v>
      </c>
      <c r="U24" s="58">
        <v>660903119</v>
      </c>
      <c r="V24" s="58">
        <v>669807360</v>
      </c>
      <c r="W24" s="58">
        <v>669740326</v>
      </c>
      <c r="X24" s="58">
        <v>684711896</v>
      </c>
      <c r="Y24" s="58">
        <v>684778930</v>
      </c>
      <c r="Z24" s="63">
        <v>1635506</v>
      </c>
      <c r="AA24" s="63">
        <v>20787</v>
      </c>
      <c r="AB24" s="58">
        <v>1656293</v>
      </c>
      <c r="AC24" s="63">
        <v>33226060</v>
      </c>
      <c r="AD24" s="58">
        <v>0</v>
      </c>
      <c r="AE24" s="63">
        <v>728565524</v>
      </c>
      <c r="AF24" s="58"/>
      <c r="AG24" s="58">
        <v>0</v>
      </c>
      <c r="AH24" s="62">
        <v>623000</v>
      </c>
      <c r="AI24" s="62">
        <v>936000</v>
      </c>
      <c r="AJ24" s="58">
        <v>0</v>
      </c>
      <c r="AK24" s="58"/>
      <c r="AL24" s="63">
        <v>273772400</v>
      </c>
      <c r="AM24" s="63">
        <v>-1668843</v>
      </c>
      <c r="AN24" s="64">
        <v>272103557</v>
      </c>
      <c r="AO24" s="63">
        <v>239199769</v>
      </c>
      <c r="AP24" s="63">
        <v>8751286</v>
      </c>
      <c r="AQ24" s="64">
        <v>247951055</v>
      </c>
      <c r="AR24" s="63">
        <v>147841166</v>
      </c>
      <c r="AS24" s="63">
        <v>1821798</v>
      </c>
      <c r="AT24" s="64">
        <v>149662964</v>
      </c>
      <c r="AU24" s="58">
        <v>1581750</v>
      </c>
      <c r="AV24" s="58">
        <v>21122745</v>
      </c>
      <c r="AW24" s="58">
        <v>2753066</v>
      </c>
      <c r="AX24" s="58">
        <v>23875811</v>
      </c>
      <c r="AY24" s="58">
        <v>695175137</v>
      </c>
      <c r="AZ24" s="58">
        <v>67034</v>
      </c>
      <c r="BA24" s="58">
        <v>695242171</v>
      </c>
      <c r="BB24" s="58">
        <v>0</v>
      </c>
      <c r="BC24" s="58">
        <v>662395085</v>
      </c>
      <c r="BD24" s="58">
        <v>662462119</v>
      </c>
      <c r="BE24" s="57">
        <v>730124524</v>
      </c>
      <c r="BF24" s="57"/>
      <c r="BG24" s="59">
        <v>728565524</v>
      </c>
      <c r="BH24" s="41">
        <v>0</v>
      </c>
      <c r="BJ24" s="57"/>
    </row>
    <row r="25" spans="1:66">
      <c r="A25" s="41">
        <f t="shared" si="1"/>
        <v>2000</v>
      </c>
      <c r="B25" s="41">
        <v>5</v>
      </c>
      <c r="C25" s="58">
        <v>303905484</v>
      </c>
      <c r="D25" s="58">
        <v>62324773</v>
      </c>
      <c r="E25" s="58">
        <v>366230257</v>
      </c>
      <c r="F25" s="58">
        <v>274249400</v>
      </c>
      <c r="G25" s="58">
        <v>56193472</v>
      </c>
      <c r="H25" s="58">
        <v>330442872</v>
      </c>
      <c r="I25" s="58">
        <v>153167039</v>
      </c>
      <c r="J25" s="58">
        <v>7700477</v>
      </c>
      <c r="K25" s="58">
        <v>160867516</v>
      </c>
      <c r="L25" s="58">
        <v>1587042</v>
      </c>
      <c r="M25" s="58">
        <v>25307870</v>
      </c>
      <c r="N25" s="58">
        <v>3278117</v>
      </c>
      <c r="O25" s="58">
        <v>28585987</v>
      </c>
      <c r="P25" s="58">
        <v>887713674</v>
      </c>
      <c r="Q25" s="58">
        <v>70413</v>
      </c>
      <c r="R25" s="58">
        <v>887784087</v>
      </c>
      <c r="S25" s="58"/>
      <c r="T25" s="58">
        <v>732908965</v>
      </c>
      <c r="U25" s="58">
        <v>732979378</v>
      </c>
      <c r="V25" s="58">
        <v>859198100</v>
      </c>
      <c r="W25" s="58">
        <v>859127687</v>
      </c>
      <c r="X25" s="58">
        <v>761494952</v>
      </c>
      <c r="Y25" s="58">
        <v>761565365</v>
      </c>
      <c r="Z25" s="63">
        <v>1663597</v>
      </c>
      <c r="AA25" s="63">
        <v>307192</v>
      </c>
      <c r="AB25" s="58">
        <v>1970789</v>
      </c>
      <c r="AC25" s="63">
        <v>55334635</v>
      </c>
      <c r="AD25" s="58">
        <v>0</v>
      </c>
      <c r="AE25" s="63">
        <v>945089511</v>
      </c>
      <c r="AF25" s="58"/>
      <c r="AG25" s="58">
        <v>0</v>
      </c>
      <c r="AH25" s="62">
        <v>1048000</v>
      </c>
      <c r="AI25" s="62">
        <v>1605000</v>
      </c>
      <c r="AJ25" s="58">
        <v>0</v>
      </c>
      <c r="AK25" s="58"/>
      <c r="AL25" s="63">
        <v>304953484</v>
      </c>
      <c r="AM25" s="63">
        <v>62324773</v>
      </c>
      <c r="AN25" s="64">
        <v>367278257</v>
      </c>
      <c r="AO25" s="63">
        <v>275854400</v>
      </c>
      <c r="AP25" s="63">
        <v>56193472</v>
      </c>
      <c r="AQ25" s="64">
        <v>332047872</v>
      </c>
      <c r="AR25" s="63">
        <v>153167039</v>
      </c>
      <c r="AS25" s="63">
        <v>7700477</v>
      </c>
      <c r="AT25" s="64">
        <v>160867516</v>
      </c>
      <c r="AU25" s="58">
        <v>1587042</v>
      </c>
      <c r="AV25" s="58">
        <v>25307870</v>
      </c>
      <c r="AW25" s="58">
        <v>3278117</v>
      </c>
      <c r="AX25" s="58">
        <v>28585987</v>
      </c>
      <c r="AY25" s="58">
        <v>890366674</v>
      </c>
      <c r="AZ25" s="58">
        <v>70413</v>
      </c>
      <c r="BA25" s="58">
        <v>890437087</v>
      </c>
      <c r="BB25" s="58">
        <v>0</v>
      </c>
      <c r="BC25" s="58">
        <v>735561965</v>
      </c>
      <c r="BD25" s="58">
        <v>735632378</v>
      </c>
      <c r="BE25" s="57">
        <v>947742511</v>
      </c>
      <c r="BF25" s="57"/>
      <c r="BG25" s="59">
        <v>945089511</v>
      </c>
      <c r="BH25" s="41">
        <v>0</v>
      </c>
      <c r="BJ25" s="57"/>
    </row>
    <row r="26" spans="1:66">
      <c r="A26" s="41">
        <f t="shared" si="1"/>
        <v>2000</v>
      </c>
      <c r="B26" s="41">
        <v>6</v>
      </c>
      <c r="C26" s="58">
        <v>439676020</v>
      </c>
      <c r="D26" s="58">
        <v>55890901</v>
      </c>
      <c r="E26" s="58">
        <v>495566921</v>
      </c>
      <c r="F26" s="58">
        <v>316235198</v>
      </c>
      <c r="G26" s="58">
        <v>17349979</v>
      </c>
      <c r="H26" s="58">
        <v>333585177</v>
      </c>
      <c r="I26" s="58">
        <v>167610739</v>
      </c>
      <c r="J26" s="58">
        <v>2640172</v>
      </c>
      <c r="K26" s="58">
        <v>170250911</v>
      </c>
      <c r="L26" s="58">
        <v>1593120</v>
      </c>
      <c r="M26" s="58">
        <v>29233260</v>
      </c>
      <c r="N26" s="58">
        <v>3639155</v>
      </c>
      <c r="O26" s="58">
        <v>32872415</v>
      </c>
      <c r="P26" s="58">
        <v>1033868544</v>
      </c>
      <c r="Q26" s="58">
        <v>83712</v>
      </c>
      <c r="R26" s="58">
        <v>1033952256</v>
      </c>
      <c r="S26" s="58"/>
      <c r="T26" s="58">
        <v>925115077</v>
      </c>
      <c r="U26" s="58">
        <v>925198789</v>
      </c>
      <c r="V26" s="58">
        <v>1001079841</v>
      </c>
      <c r="W26" s="58">
        <v>1000996129</v>
      </c>
      <c r="X26" s="58">
        <v>957987492</v>
      </c>
      <c r="Y26" s="58">
        <v>958071204</v>
      </c>
      <c r="Z26" s="63">
        <v>1881391</v>
      </c>
      <c r="AA26" s="63">
        <v>88497</v>
      </c>
      <c r="AB26" s="58">
        <v>1969888</v>
      </c>
      <c r="AC26" s="63">
        <v>76271858</v>
      </c>
      <c r="AD26" s="58">
        <v>0</v>
      </c>
      <c r="AE26" s="63">
        <v>1112194002</v>
      </c>
      <c r="AF26" s="58"/>
      <c r="AG26" s="58">
        <v>0</v>
      </c>
      <c r="AH26" s="62">
        <v>1688000</v>
      </c>
      <c r="AI26" s="62">
        <v>2105000</v>
      </c>
      <c r="AJ26" s="58">
        <v>0</v>
      </c>
      <c r="AK26" s="58"/>
      <c r="AL26" s="63">
        <v>441364020</v>
      </c>
      <c r="AM26" s="63">
        <v>55890901</v>
      </c>
      <c r="AN26" s="64">
        <v>497254921</v>
      </c>
      <c r="AO26" s="63">
        <v>318340198</v>
      </c>
      <c r="AP26" s="63">
        <v>17349979</v>
      </c>
      <c r="AQ26" s="64">
        <v>335690177</v>
      </c>
      <c r="AR26" s="63">
        <v>167610739</v>
      </c>
      <c r="AS26" s="63">
        <v>2640172</v>
      </c>
      <c r="AT26" s="64">
        <v>170250911</v>
      </c>
      <c r="AU26" s="58">
        <v>1593120</v>
      </c>
      <c r="AV26" s="58">
        <v>29233260</v>
      </c>
      <c r="AW26" s="58">
        <v>3639155</v>
      </c>
      <c r="AX26" s="58">
        <v>32872415</v>
      </c>
      <c r="AY26" s="58">
        <v>1037661544</v>
      </c>
      <c r="AZ26" s="58">
        <v>83712</v>
      </c>
      <c r="BA26" s="58">
        <v>1037745256</v>
      </c>
      <c r="BB26" s="58">
        <v>0</v>
      </c>
      <c r="BC26" s="58">
        <v>928908077</v>
      </c>
      <c r="BD26" s="58">
        <v>928991789</v>
      </c>
      <c r="BE26" s="57">
        <v>1115987002</v>
      </c>
      <c r="BF26" s="57"/>
      <c r="BG26" s="59">
        <v>1112194002</v>
      </c>
      <c r="BH26" s="41">
        <v>0</v>
      </c>
      <c r="BJ26" s="57"/>
    </row>
    <row r="27" spans="1:66">
      <c r="A27" s="41">
        <f t="shared" si="1"/>
        <v>2000</v>
      </c>
      <c r="B27" s="41">
        <v>7</v>
      </c>
      <c r="C27" s="58">
        <v>494099224</v>
      </c>
      <c r="D27" s="58">
        <v>20724426</v>
      </c>
      <c r="E27" s="58">
        <v>514823650</v>
      </c>
      <c r="F27" s="58">
        <v>332035592</v>
      </c>
      <c r="G27" s="58">
        <v>5155659</v>
      </c>
      <c r="H27" s="58">
        <v>337191251</v>
      </c>
      <c r="I27" s="58">
        <v>176865463</v>
      </c>
      <c r="J27" s="58">
        <v>77372</v>
      </c>
      <c r="K27" s="58">
        <v>176942835</v>
      </c>
      <c r="L27" s="58">
        <v>1597722</v>
      </c>
      <c r="M27" s="58">
        <v>33004937</v>
      </c>
      <c r="N27" s="58">
        <v>4142073</v>
      </c>
      <c r="O27" s="58">
        <v>37147010</v>
      </c>
      <c r="P27" s="58">
        <v>1067702468</v>
      </c>
      <c r="Q27" s="58">
        <v>85941</v>
      </c>
      <c r="R27" s="58">
        <v>1067788409</v>
      </c>
      <c r="S27" s="58"/>
      <c r="T27" s="58">
        <v>1004598001</v>
      </c>
      <c r="U27" s="58">
        <v>1004683942</v>
      </c>
      <c r="V27" s="58">
        <v>1030641399</v>
      </c>
      <c r="W27" s="58">
        <v>1030555458</v>
      </c>
      <c r="X27" s="58">
        <v>1041745011</v>
      </c>
      <c r="Y27" s="58">
        <v>1041830952</v>
      </c>
      <c r="Z27" s="63">
        <v>1850292</v>
      </c>
      <c r="AA27" s="63">
        <v>-19681</v>
      </c>
      <c r="AB27" s="58">
        <v>1830611</v>
      </c>
      <c r="AC27" s="63">
        <v>82079364</v>
      </c>
      <c r="AD27" s="58">
        <v>0</v>
      </c>
      <c r="AE27" s="63">
        <v>1151698384</v>
      </c>
      <c r="AF27" s="58">
        <v>35166</v>
      </c>
      <c r="AG27" s="58">
        <v>0</v>
      </c>
      <c r="AH27" s="62">
        <v>2171000</v>
      </c>
      <c r="AI27" s="62">
        <v>2471000</v>
      </c>
      <c r="AJ27" s="58">
        <v>0</v>
      </c>
      <c r="AK27" s="58"/>
      <c r="AL27" s="63">
        <v>496270224</v>
      </c>
      <c r="AM27" s="63">
        <v>20724426</v>
      </c>
      <c r="AN27" s="64">
        <v>516994650</v>
      </c>
      <c r="AO27" s="63">
        <v>334506592</v>
      </c>
      <c r="AP27" s="63">
        <v>5155659</v>
      </c>
      <c r="AQ27" s="64">
        <v>339662251</v>
      </c>
      <c r="AR27" s="63">
        <v>176865463</v>
      </c>
      <c r="AS27" s="63">
        <v>77372</v>
      </c>
      <c r="AT27" s="64">
        <v>176942835</v>
      </c>
      <c r="AU27" s="58">
        <v>1597722</v>
      </c>
      <c r="AV27" s="58">
        <v>33004937</v>
      </c>
      <c r="AW27" s="58">
        <v>4142073</v>
      </c>
      <c r="AX27" s="58">
        <v>37147010</v>
      </c>
      <c r="AY27" s="58">
        <v>1072344468</v>
      </c>
      <c r="AZ27" s="58">
        <v>85941</v>
      </c>
      <c r="BA27" s="58">
        <v>1072430409</v>
      </c>
      <c r="BB27" s="58">
        <v>0</v>
      </c>
      <c r="BC27" s="58">
        <v>1009240001</v>
      </c>
      <c r="BD27" s="58">
        <v>1009325942</v>
      </c>
      <c r="BE27" s="57">
        <v>1156340384</v>
      </c>
      <c r="BF27" s="57"/>
      <c r="BG27" s="59">
        <v>1151698384</v>
      </c>
      <c r="BH27" s="41">
        <v>0</v>
      </c>
      <c r="BJ27" s="58"/>
      <c r="BN27" s="43"/>
    </row>
    <row r="28" spans="1:66">
      <c r="A28" s="41">
        <f t="shared" si="1"/>
        <v>2000</v>
      </c>
      <c r="B28" s="41">
        <v>8</v>
      </c>
      <c r="C28" s="58">
        <v>520072875</v>
      </c>
      <c r="D28" s="58">
        <v>9609464</v>
      </c>
      <c r="E28" s="58">
        <v>529682339</v>
      </c>
      <c r="F28" s="58">
        <v>337391086</v>
      </c>
      <c r="G28" s="58">
        <v>1321536</v>
      </c>
      <c r="H28" s="58">
        <v>338712622</v>
      </c>
      <c r="I28" s="58">
        <v>181260476</v>
      </c>
      <c r="J28" s="58">
        <v>415535</v>
      </c>
      <c r="K28" s="58">
        <v>181676011</v>
      </c>
      <c r="L28" s="58">
        <v>1603014</v>
      </c>
      <c r="M28" s="58">
        <v>31760704</v>
      </c>
      <c r="N28" s="58">
        <v>4095272</v>
      </c>
      <c r="O28" s="58">
        <v>35855976</v>
      </c>
      <c r="P28" s="58">
        <v>1087529962</v>
      </c>
      <c r="Q28" s="58">
        <v>79718</v>
      </c>
      <c r="R28" s="58">
        <v>1087609680</v>
      </c>
      <c r="S28" s="58"/>
      <c r="T28" s="58">
        <v>1040327451</v>
      </c>
      <c r="U28" s="58">
        <v>1040407169</v>
      </c>
      <c r="V28" s="58">
        <v>1051753704</v>
      </c>
      <c r="W28" s="58">
        <v>1051673986</v>
      </c>
      <c r="X28" s="58">
        <v>1076183427</v>
      </c>
      <c r="Y28" s="58">
        <v>1076263145</v>
      </c>
      <c r="Z28" s="63">
        <v>1748356</v>
      </c>
      <c r="AA28" s="63">
        <v>-44516</v>
      </c>
      <c r="AB28" s="58">
        <v>1703840</v>
      </c>
      <c r="AC28" s="63">
        <v>85650892</v>
      </c>
      <c r="AD28" s="58">
        <v>0</v>
      </c>
      <c r="AE28" s="63">
        <v>1174964412</v>
      </c>
      <c r="AF28" s="58">
        <v>10655357</v>
      </c>
      <c r="AG28" s="58">
        <v>0</v>
      </c>
      <c r="AH28" s="62">
        <v>1973000</v>
      </c>
      <c r="AI28" s="62">
        <v>2340000</v>
      </c>
      <c r="AJ28" s="58">
        <v>0</v>
      </c>
      <c r="AK28" s="58"/>
      <c r="AL28" s="63">
        <v>522045875</v>
      </c>
      <c r="AM28" s="63">
        <v>9609464</v>
      </c>
      <c r="AN28" s="64">
        <v>531655339</v>
      </c>
      <c r="AO28" s="63">
        <v>339731086</v>
      </c>
      <c r="AP28" s="63">
        <v>1321536</v>
      </c>
      <c r="AQ28" s="64">
        <v>341052622</v>
      </c>
      <c r="AR28" s="63">
        <v>181260476</v>
      </c>
      <c r="AS28" s="63">
        <v>415535</v>
      </c>
      <c r="AT28" s="64">
        <v>181676011</v>
      </c>
      <c r="AU28" s="58">
        <v>1603014</v>
      </c>
      <c r="AV28" s="58">
        <v>31760704</v>
      </c>
      <c r="AW28" s="58">
        <v>4095272</v>
      </c>
      <c r="AX28" s="58">
        <v>35855976</v>
      </c>
      <c r="AY28" s="58">
        <v>1091842962</v>
      </c>
      <c r="AZ28" s="58">
        <v>79718</v>
      </c>
      <c r="BA28" s="58">
        <v>1091922680</v>
      </c>
      <c r="BB28" s="58">
        <v>0</v>
      </c>
      <c r="BC28" s="58">
        <v>1044640451</v>
      </c>
      <c r="BD28" s="58">
        <v>1044720169</v>
      </c>
      <c r="BE28" s="57">
        <v>1179277412</v>
      </c>
      <c r="BF28" s="57"/>
      <c r="BG28" s="59">
        <v>1174964412</v>
      </c>
      <c r="BH28" s="41">
        <v>0</v>
      </c>
      <c r="BJ28" s="58"/>
    </row>
    <row r="29" spans="1:66">
      <c r="A29" s="41">
        <f t="shared" si="1"/>
        <v>2000</v>
      </c>
      <c r="B29" s="41">
        <v>9</v>
      </c>
      <c r="C29" s="58">
        <v>468357020</v>
      </c>
      <c r="D29" s="58">
        <v>-60884284</v>
      </c>
      <c r="E29" s="58">
        <v>407472736</v>
      </c>
      <c r="F29" s="58">
        <v>332661458</v>
      </c>
      <c r="G29" s="58">
        <v>-29202670</v>
      </c>
      <c r="H29" s="58">
        <v>303458788</v>
      </c>
      <c r="I29" s="58">
        <v>170061682</v>
      </c>
      <c r="J29" s="58">
        <v>-4813814</v>
      </c>
      <c r="K29" s="58">
        <v>165247868</v>
      </c>
      <c r="L29" s="58">
        <v>1608114</v>
      </c>
      <c r="M29" s="58">
        <v>26768576</v>
      </c>
      <c r="N29" s="58">
        <v>3496340</v>
      </c>
      <c r="O29" s="58">
        <v>30264916</v>
      </c>
      <c r="P29" s="58">
        <v>908052422</v>
      </c>
      <c r="Q29" s="58">
        <v>81974</v>
      </c>
      <c r="R29" s="58">
        <v>908134396</v>
      </c>
      <c r="S29" s="58"/>
      <c r="T29" s="58">
        <v>972688274</v>
      </c>
      <c r="U29" s="58">
        <v>972770248</v>
      </c>
      <c r="V29" s="58">
        <v>877869480</v>
      </c>
      <c r="W29" s="58">
        <v>877787506</v>
      </c>
      <c r="X29" s="58">
        <v>1002953190</v>
      </c>
      <c r="Y29" s="58">
        <v>1003035164</v>
      </c>
      <c r="Z29" s="63">
        <v>1726541</v>
      </c>
      <c r="AA29" s="63">
        <v>-154545</v>
      </c>
      <c r="AB29" s="58">
        <v>1571996</v>
      </c>
      <c r="AC29" s="63">
        <v>58398461</v>
      </c>
      <c r="AD29" s="58">
        <v>0</v>
      </c>
      <c r="AE29" s="63">
        <v>968104853</v>
      </c>
      <c r="AF29" s="58"/>
      <c r="AG29" s="58">
        <v>0</v>
      </c>
      <c r="AH29" s="62">
        <v>1306000</v>
      </c>
      <c r="AI29" s="62">
        <v>1783000</v>
      </c>
      <c r="AJ29" s="58">
        <v>0</v>
      </c>
      <c r="AK29" s="58"/>
      <c r="AL29" s="63">
        <v>469663020</v>
      </c>
      <c r="AM29" s="63">
        <v>-60884284</v>
      </c>
      <c r="AN29" s="64">
        <v>408778736</v>
      </c>
      <c r="AO29" s="63">
        <v>334444458</v>
      </c>
      <c r="AP29" s="63">
        <v>-29202670</v>
      </c>
      <c r="AQ29" s="64">
        <v>305241788</v>
      </c>
      <c r="AR29" s="63">
        <v>170061682</v>
      </c>
      <c r="AS29" s="63">
        <v>-4813814</v>
      </c>
      <c r="AT29" s="64">
        <v>165247868</v>
      </c>
      <c r="AU29" s="58">
        <v>1608114</v>
      </c>
      <c r="AV29" s="58">
        <v>26768576</v>
      </c>
      <c r="AW29" s="58">
        <v>3496340</v>
      </c>
      <c r="AX29" s="58">
        <v>30264916</v>
      </c>
      <c r="AY29" s="58">
        <v>911141422</v>
      </c>
      <c r="AZ29" s="58">
        <v>81974</v>
      </c>
      <c r="BA29" s="58">
        <v>911223396</v>
      </c>
      <c r="BB29" s="58">
        <v>0</v>
      </c>
      <c r="BC29" s="58">
        <v>975777274</v>
      </c>
      <c r="BD29" s="58">
        <v>975859248</v>
      </c>
      <c r="BE29" s="57">
        <v>971193853</v>
      </c>
      <c r="BF29" s="57"/>
      <c r="BG29" s="59">
        <v>968104853</v>
      </c>
      <c r="BH29" s="41">
        <v>0</v>
      </c>
      <c r="BJ29" s="58"/>
    </row>
    <row r="30" spans="1:66">
      <c r="A30" s="41">
        <f t="shared" si="1"/>
        <v>2000</v>
      </c>
      <c r="B30" s="41">
        <v>10</v>
      </c>
      <c r="C30" s="58">
        <v>359252254</v>
      </c>
      <c r="D30" s="58">
        <v>-50747927</v>
      </c>
      <c r="E30" s="58">
        <v>308504327</v>
      </c>
      <c r="F30" s="58">
        <v>286057634</v>
      </c>
      <c r="G30" s="58">
        <v>-27001009</v>
      </c>
      <c r="H30" s="58">
        <v>259056625</v>
      </c>
      <c r="I30" s="58">
        <v>153940873</v>
      </c>
      <c r="J30" s="58">
        <v>-3439210</v>
      </c>
      <c r="K30" s="58">
        <v>150501663</v>
      </c>
      <c r="L30" s="58">
        <v>1613440</v>
      </c>
      <c r="M30" s="58">
        <v>22977939</v>
      </c>
      <c r="N30" s="58">
        <v>2947813</v>
      </c>
      <c r="O30" s="58">
        <v>25925752</v>
      </c>
      <c r="P30" s="58">
        <v>745601807</v>
      </c>
      <c r="Q30" s="58">
        <v>73730</v>
      </c>
      <c r="R30" s="58">
        <v>745675537</v>
      </c>
      <c r="S30" s="58"/>
      <c r="T30" s="58">
        <v>800864201</v>
      </c>
      <c r="U30" s="58">
        <v>800937931</v>
      </c>
      <c r="V30" s="58">
        <v>719749785</v>
      </c>
      <c r="W30" s="58">
        <v>719676055</v>
      </c>
      <c r="X30" s="58">
        <v>826789953</v>
      </c>
      <c r="Y30" s="58">
        <v>826863683</v>
      </c>
      <c r="Z30" s="63">
        <v>1365898</v>
      </c>
      <c r="AA30" s="63">
        <v>-174792</v>
      </c>
      <c r="AB30" s="58">
        <v>1191106</v>
      </c>
      <c r="AC30" s="63">
        <v>38167180</v>
      </c>
      <c r="AD30" s="58">
        <v>0</v>
      </c>
      <c r="AE30" s="63">
        <v>785033823</v>
      </c>
      <c r="AF30" s="58">
        <v>-6114</v>
      </c>
      <c r="AG30" s="58">
        <v>0</v>
      </c>
      <c r="AH30" s="62">
        <v>803000</v>
      </c>
      <c r="AI30" s="62">
        <v>1032000</v>
      </c>
      <c r="AJ30" s="58">
        <v>0</v>
      </c>
      <c r="AK30" s="58"/>
      <c r="AL30" s="63">
        <v>360055254</v>
      </c>
      <c r="AM30" s="63">
        <v>-50747927</v>
      </c>
      <c r="AN30" s="64">
        <v>309307327</v>
      </c>
      <c r="AO30" s="63">
        <v>287089634</v>
      </c>
      <c r="AP30" s="63">
        <v>-27001009</v>
      </c>
      <c r="AQ30" s="64">
        <v>260088625</v>
      </c>
      <c r="AR30" s="63">
        <v>153940873</v>
      </c>
      <c r="AS30" s="63">
        <v>-3439210</v>
      </c>
      <c r="AT30" s="64">
        <v>150501663</v>
      </c>
      <c r="AU30" s="58">
        <v>1613440</v>
      </c>
      <c r="AV30" s="58">
        <v>22977939</v>
      </c>
      <c r="AW30" s="58">
        <v>2947813</v>
      </c>
      <c r="AX30" s="58">
        <v>25925752</v>
      </c>
      <c r="AY30" s="58">
        <v>747436807</v>
      </c>
      <c r="AZ30" s="58">
        <v>73730</v>
      </c>
      <c r="BA30" s="58">
        <v>747510537</v>
      </c>
      <c r="BB30" s="58">
        <v>0</v>
      </c>
      <c r="BC30" s="58">
        <v>802699201</v>
      </c>
      <c r="BD30" s="58">
        <v>802772931</v>
      </c>
      <c r="BE30" s="57">
        <v>786868823</v>
      </c>
      <c r="BF30" s="57"/>
      <c r="BG30" s="59">
        <v>785033823</v>
      </c>
      <c r="BH30" s="41">
        <v>0</v>
      </c>
      <c r="BJ30" s="58"/>
    </row>
    <row r="31" spans="1:66">
      <c r="A31" s="41">
        <f t="shared" si="1"/>
        <v>2000</v>
      </c>
      <c r="B31" s="41">
        <v>11</v>
      </c>
      <c r="C31" s="58">
        <v>291451644</v>
      </c>
      <c r="D31" s="58">
        <v>-3358063</v>
      </c>
      <c r="E31" s="58">
        <v>288093581</v>
      </c>
      <c r="F31" s="58">
        <v>246043699</v>
      </c>
      <c r="G31" s="58">
        <v>1643905</v>
      </c>
      <c r="H31" s="58">
        <v>247687604</v>
      </c>
      <c r="I31" s="58">
        <v>141422220</v>
      </c>
      <c r="J31" s="58">
        <v>878071</v>
      </c>
      <c r="K31" s="58">
        <v>142300291</v>
      </c>
      <c r="L31" s="58">
        <v>1618647</v>
      </c>
      <c r="M31" s="58">
        <v>22655610</v>
      </c>
      <c r="N31" s="58">
        <v>2668897</v>
      </c>
      <c r="O31" s="58">
        <v>25324507</v>
      </c>
      <c r="P31" s="58">
        <v>705024630</v>
      </c>
      <c r="Q31" s="58">
        <v>73730</v>
      </c>
      <c r="R31" s="58">
        <v>705098360</v>
      </c>
      <c r="S31" s="58"/>
      <c r="T31" s="58">
        <v>680536210</v>
      </c>
      <c r="U31" s="58">
        <v>680609940</v>
      </c>
      <c r="V31" s="58">
        <v>679773853</v>
      </c>
      <c r="W31" s="58">
        <v>679700123</v>
      </c>
      <c r="X31" s="58">
        <v>705860717</v>
      </c>
      <c r="Y31" s="58">
        <v>705934447</v>
      </c>
      <c r="Z31" s="63">
        <v>1687356</v>
      </c>
      <c r="AA31" s="63">
        <v>177845</v>
      </c>
      <c r="AB31" s="58">
        <v>1865201</v>
      </c>
      <c r="AC31" s="63">
        <v>34558665</v>
      </c>
      <c r="AD31" s="58">
        <v>0</v>
      </c>
      <c r="AE31" s="63">
        <v>741522226</v>
      </c>
      <c r="AF31" s="58">
        <v>41280000</v>
      </c>
      <c r="AG31" s="58">
        <v>0</v>
      </c>
      <c r="AH31" s="62">
        <v>1372000</v>
      </c>
      <c r="AI31" s="62">
        <v>1220000</v>
      </c>
      <c r="AJ31" s="58">
        <v>0</v>
      </c>
      <c r="AK31" s="58"/>
      <c r="AL31" s="63">
        <v>292823644</v>
      </c>
      <c r="AM31" s="63">
        <v>-3358063</v>
      </c>
      <c r="AN31" s="64">
        <v>289465581</v>
      </c>
      <c r="AO31" s="63">
        <v>247263699</v>
      </c>
      <c r="AP31" s="63">
        <v>1643905</v>
      </c>
      <c r="AQ31" s="64">
        <v>248907604</v>
      </c>
      <c r="AR31" s="63">
        <v>141422220</v>
      </c>
      <c r="AS31" s="63">
        <v>878071</v>
      </c>
      <c r="AT31" s="64">
        <v>142300291</v>
      </c>
      <c r="AU31" s="58">
        <v>1618647</v>
      </c>
      <c r="AV31" s="58">
        <v>22655610</v>
      </c>
      <c r="AW31" s="58">
        <v>2668897</v>
      </c>
      <c r="AX31" s="58">
        <v>25324507</v>
      </c>
      <c r="AY31" s="58">
        <v>707616630</v>
      </c>
      <c r="AZ31" s="58">
        <v>73730</v>
      </c>
      <c r="BA31" s="58">
        <v>707690360</v>
      </c>
      <c r="BB31" s="58">
        <v>0</v>
      </c>
      <c r="BC31" s="58">
        <v>683128210</v>
      </c>
      <c r="BD31" s="58">
        <v>683201940</v>
      </c>
      <c r="BE31" s="57">
        <v>744114226</v>
      </c>
      <c r="BF31" s="57"/>
      <c r="BG31" s="59">
        <v>741522226</v>
      </c>
      <c r="BH31" s="41">
        <v>0</v>
      </c>
      <c r="BJ31" s="58"/>
    </row>
    <row r="32" spans="1:66">
      <c r="A32" s="41">
        <f t="shared" si="1"/>
        <v>2000</v>
      </c>
      <c r="B32" s="41">
        <v>12</v>
      </c>
      <c r="C32" s="58">
        <v>357974696</v>
      </c>
      <c r="D32" s="58">
        <v>38141834</v>
      </c>
      <c r="E32" s="58">
        <v>396116530</v>
      </c>
      <c r="F32" s="58">
        <v>246646057</v>
      </c>
      <c r="G32" s="58">
        <v>11237778</v>
      </c>
      <c r="H32" s="58">
        <v>257883835</v>
      </c>
      <c r="I32" s="58">
        <v>150051382</v>
      </c>
      <c r="J32" s="58">
        <v>1611355</v>
      </c>
      <c r="K32" s="58">
        <v>151662737</v>
      </c>
      <c r="L32" s="58">
        <v>1623751</v>
      </c>
      <c r="M32" s="58">
        <v>26365252</v>
      </c>
      <c r="N32" s="58">
        <v>3025512</v>
      </c>
      <c r="O32" s="58">
        <v>29390764</v>
      </c>
      <c r="P32" s="58">
        <v>836677617</v>
      </c>
      <c r="Q32" s="58">
        <v>72303</v>
      </c>
      <c r="R32" s="58">
        <v>836749920</v>
      </c>
      <c r="S32" s="58"/>
      <c r="T32" s="58">
        <v>756295886</v>
      </c>
      <c r="U32" s="58">
        <v>756368189</v>
      </c>
      <c r="V32" s="58">
        <v>807359156</v>
      </c>
      <c r="W32" s="58">
        <v>807286853</v>
      </c>
      <c r="X32" s="58">
        <v>785686650</v>
      </c>
      <c r="Y32" s="58">
        <v>785758953</v>
      </c>
      <c r="Z32" s="63">
        <v>2087586</v>
      </c>
      <c r="AA32" s="63">
        <v>223680</v>
      </c>
      <c r="AB32" s="58">
        <v>2311266</v>
      </c>
      <c r="AC32" s="63">
        <v>49481929</v>
      </c>
      <c r="AD32" s="58">
        <v>0</v>
      </c>
      <c r="AE32" s="63">
        <v>888543115</v>
      </c>
      <c r="AF32" s="58"/>
      <c r="AG32" s="58">
        <v>0</v>
      </c>
      <c r="AH32" s="62">
        <v>2500000</v>
      </c>
      <c r="AI32" s="62">
        <v>2129000</v>
      </c>
      <c r="AJ32" s="58">
        <v>0</v>
      </c>
      <c r="AK32" s="58"/>
      <c r="AL32" s="63">
        <v>360474696</v>
      </c>
      <c r="AM32" s="63">
        <v>38141834</v>
      </c>
      <c r="AN32" s="64">
        <v>398616530</v>
      </c>
      <c r="AO32" s="63">
        <v>248775057</v>
      </c>
      <c r="AP32" s="63">
        <v>11237778</v>
      </c>
      <c r="AQ32" s="64">
        <v>260012835</v>
      </c>
      <c r="AR32" s="63">
        <v>150051382</v>
      </c>
      <c r="AS32" s="63">
        <v>1611355</v>
      </c>
      <c r="AT32" s="64">
        <v>151662737</v>
      </c>
      <c r="AU32" s="58">
        <v>1623751</v>
      </c>
      <c r="AV32" s="58">
        <v>26365252</v>
      </c>
      <c r="AW32" s="58">
        <v>3025512</v>
      </c>
      <c r="AX32" s="58">
        <v>29390764</v>
      </c>
      <c r="AY32" s="58">
        <v>841306617</v>
      </c>
      <c r="AZ32" s="58">
        <v>72303</v>
      </c>
      <c r="BA32" s="58">
        <v>841378920</v>
      </c>
      <c r="BB32" s="58">
        <v>0</v>
      </c>
      <c r="BC32" s="58">
        <v>760924886</v>
      </c>
      <c r="BD32" s="58">
        <v>760997189</v>
      </c>
      <c r="BE32" s="57">
        <v>893172115</v>
      </c>
      <c r="BF32" s="57"/>
      <c r="BG32" s="59">
        <v>888543115</v>
      </c>
      <c r="BH32" s="41">
        <v>0</v>
      </c>
      <c r="BI32" s="62"/>
      <c r="BJ32" s="58"/>
    </row>
    <row r="33" spans="1:66">
      <c r="B33" s="46" t="s">
        <v>112</v>
      </c>
      <c r="C33" s="58">
        <v>4634244409</v>
      </c>
      <c r="D33" s="58">
        <v>31091554</v>
      </c>
      <c r="E33" s="58">
        <v>4665335963</v>
      </c>
      <c r="F33" s="58">
        <v>3319675101</v>
      </c>
      <c r="G33" s="58">
        <v>20977913</v>
      </c>
      <c r="H33" s="58">
        <v>3340653014</v>
      </c>
      <c r="I33" s="58">
        <v>1846239458</v>
      </c>
      <c r="J33" s="58">
        <v>3118355</v>
      </c>
      <c r="K33" s="58">
        <v>1849357813</v>
      </c>
      <c r="L33" s="58">
        <v>19141236</v>
      </c>
      <c r="M33" s="58">
        <v>311640062</v>
      </c>
      <c r="N33" s="58">
        <v>38524839</v>
      </c>
      <c r="O33" s="58">
        <v>350164901</v>
      </c>
      <c r="P33" s="58">
        <v>10224652927</v>
      </c>
      <c r="Q33" s="58">
        <v>890987</v>
      </c>
      <c r="R33" s="58">
        <v>10225543914</v>
      </c>
      <c r="S33" s="58"/>
      <c r="T33" s="58">
        <v>9819300204</v>
      </c>
      <c r="U33" s="58">
        <v>9820191191</v>
      </c>
      <c r="V33" s="58">
        <v>9875379013</v>
      </c>
      <c r="W33" s="58">
        <v>9874488026</v>
      </c>
      <c r="X33" s="58">
        <v>10169465105</v>
      </c>
      <c r="Y33" s="58">
        <v>10170356092</v>
      </c>
      <c r="Z33" s="58">
        <v>21035452</v>
      </c>
      <c r="AA33" s="58">
        <v>172206</v>
      </c>
      <c r="AB33" s="58">
        <v>21207658</v>
      </c>
      <c r="AC33" s="58">
        <v>632409430</v>
      </c>
      <c r="AD33" s="58">
        <v>0</v>
      </c>
      <c r="AE33" s="58">
        <v>10879161002</v>
      </c>
      <c r="AF33" s="58">
        <v>-189221.00200000033</v>
      </c>
      <c r="AG33" s="58">
        <v>0</v>
      </c>
      <c r="AH33" s="58">
        <v>19723000</v>
      </c>
      <c r="AI33" s="58">
        <v>21557000</v>
      </c>
      <c r="AJ33" s="58">
        <v>0</v>
      </c>
      <c r="AK33" s="58"/>
      <c r="AL33" s="64">
        <v>4653967409</v>
      </c>
      <c r="AM33" s="64">
        <v>31091554</v>
      </c>
      <c r="AN33" s="64">
        <v>4685058963</v>
      </c>
      <c r="AO33" s="64">
        <v>3341232101</v>
      </c>
      <c r="AP33" s="64">
        <v>20977913</v>
      </c>
      <c r="AQ33" s="64">
        <v>3362210014</v>
      </c>
      <c r="AR33" s="64">
        <v>1846239458</v>
      </c>
      <c r="AS33" s="64">
        <v>3118355</v>
      </c>
      <c r="AT33" s="64">
        <v>1849357813</v>
      </c>
      <c r="AU33" s="58">
        <v>19141236</v>
      </c>
      <c r="AV33" s="58">
        <v>311640062</v>
      </c>
      <c r="AW33" s="58">
        <v>38524839</v>
      </c>
      <c r="AX33" s="58">
        <v>350164901</v>
      </c>
      <c r="AY33" s="58">
        <v>10265932927</v>
      </c>
      <c r="AZ33" s="58">
        <v>890987</v>
      </c>
      <c r="BA33" s="58">
        <v>10266823914</v>
      </c>
      <c r="BB33" s="58">
        <v>0</v>
      </c>
      <c r="BC33" s="58">
        <v>9860580204</v>
      </c>
      <c r="BD33" s="58">
        <v>9861471191</v>
      </c>
      <c r="BE33" s="58">
        <v>10920441002</v>
      </c>
      <c r="BF33" s="57"/>
      <c r="BG33" s="58">
        <v>10879161002</v>
      </c>
      <c r="BH33" s="41">
        <v>0</v>
      </c>
      <c r="BI33" s="62"/>
      <c r="BJ33" s="58"/>
      <c r="BN33" s="43"/>
    </row>
    <row r="34" spans="1:66">
      <c r="A34" s="41">
        <f t="shared" ref="A34:A45" si="2">A21+1</f>
        <v>2001</v>
      </c>
      <c r="B34" s="41">
        <v>1</v>
      </c>
      <c r="C34" s="58">
        <v>454009617</v>
      </c>
      <c r="D34" s="58">
        <v>-426595</v>
      </c>
      <c r="E34" s="58">
        <v>453583022</v>
      </c>
      <c r="F34" s="58">
        <v>266417737</v>
      </c>
      <c r="G34" s="58">
        <v>-13103675</v>
      </c>
      <c r="H34" s="58">
        <v>253314062</v>
      </c>
      <c r="I34" s="58">
        <v>139076730</v>
      </c>
      <c r="J34" s="58">
        <v>-2907580</v>
      </c>
      <c r="K34" s="58">
        <v>136169150</v>
      </c>
      <c r="L34" s="58">
        <v>1628922</v>
      </c>
      <c r="M34" s="58">
        <v>27253393</v>
      </c>
      <c r="N34" s="58">
        <v>3082023</v>
      </c>
      <c r="O34" s="58">
        <v>30335416</v>
      </c>
      <c r="P34" s="58">
        <v>875030572</v>
      </c>
      <c r="Q34" s="58">
        <v>74044</v>
      </c>
      <c r="R34" s="58">
        <v>875104616</v>
      </c>
      <c r="S34" s="58"/>
      <c r="T34" s="58">
        <v>861133006</v>
      </c>
      <c r="U34" s="58">
        <v>861207050</v>
      </c>
      <c r="V34" s="58">
        <v>844769200</v>
      </c>
      <c r="W34" s="58">
        <v>844695156</v>
      </c>
      <c r="X34" s="58">
        <v>891468422</v>
      </c>
      <c r="Y34" s="58">
        <v>891542466</v>
      </c>
      <c r="Z34" s="63">
        <v>1948262</v>
      </c>
      <c r="AA34" s="63">
        <v>-210478</v>
      </c>
      <c r="AB34" s="58">
        <v>1737784</v>
      </c>
      <c r="AC34" s="63">
        <v>53111884</v>
      </c>
      <c r="AD34" s="58">
        <v>0</v>
      </c>
      <c r="AE34" s="63">
        <v>929954284</v>
      </c>
      <c r="AF34" s="58">
        <v>929.95428400000003</v>
      </c>
      <c r="AG34" s="58">
        <v>0</v>
      </c>
      <c r="AH34" s="62">
        <v>4956000</v>
      </c>
      <c r="AI34" s="62">
        <v>3589000</v>
      </c>
      <c r="AJ34" s="58">
        <v>0</v>
      </c>
      <c r="AK34" s="58"/>
      <c r="AL34" s="63">
        <v>458965617</v>
      </c>
      <c r="AM34" s="63">
        <v>-426595</v>
      </c>
      <c r="AN34" s="64">
        <v>458539022</v>
      </c>
      <c r="AO34" s="63">
        <v>270006737</v>
      </c>
      <c r="AP34" s="63">
        <v>-13103675</v>
      </c>
      <c r="AQ34" s="64">
        <v>256903062</v>
      </c>
      <c r="AR34" s="63">
        <v>139076730</v>
      </c>
      <c r="AS34" s="63">
        <v>-2907580</v>
      </c>
      <c r="AT34" s="64">
        <v>136169150</v>
      </c>
      <c r="AU34" s="58">
        <v>1628922</v>
      </c>
      <c r="AV34" s="58">
        <v>27253393</v>
      </c>
      <c r="AW34" s="58">
        <v>3082023</v>
      </c>
      <c r="AX34" s="58">
        <v>30335416</v>
      </c>
      <c r="AY34" s="58">
        <v>883575572</v>
      </c>
      <c r="AZ34" s="58">
        <v>74044</v>
      </c>
      <c r="BA34" s="58">
        <v>883649616</v>
      </c>
      <c r="BB34" s="58">
        <v>0</v>
      </c>
      <c r="BC34" s="58">
        <v>869678006</v>
      </c>
      <c r="BD34" s="58">
        <v>869752050</v>
      </c>
      <c r="BE34" s="57">
        <v>938499284</v>
      </c>
      <c r="BF34" s="57"/>
      <c r="BG34" s="59">
        <v>929954284</v>
      </c>
      <c r="BH34" s="41">
        <v>0</v>
      </c>
      <c r="BJ34" s="57"/>
    </row>
    <row r="35" spans="1:66">
      <c r="A35" s="41">
        <f t="shared" si="2"/>
        <v>2001</v>
      </c>
      <c r="B35" s="41">
        <v>2</v>
      </c>
      <c r="C35" s="58">
        <v>412854385</v>
      </c>
      <c r="D35" s="58">
        <v>-45922171</v>
      </c>
      <c r="E35" s="58">
        <v>366932214</v>
      </c>
      <c r="F35" s="58">
        <v>261192778</v>
      </c>
      <c r="G35" s="58">
        <v>-22315706</v>
      </c>
      <c r="H35" s="58">
        <v>238877072</v>
      </c>
      <c r="I35" s="58">
        <v>132552698</v>
      </c>
      <c r="J35" s="58">
        <v>-3404655</v>
      </c>
      <c r="K35" s="58">
        <v>129148043</v>
      </c>
      <c r="L35" s="58">
        <v>1634472</v>
      </c>
      <c r="M35" s="58">
        <v>23184285</v>
      </c>
      <c r="N35" s="58">
        <v>2698971</v>
      </c>
      <c r="O35" s="58">
        <v>25883256</v>
      </c>
      <c r="P35" s="58">
        <v>762475057</v>
      </c>
      <c r="Q35" s="58">
        <v>64840</v>
      </c>
      <c r="R35" s="58">
        <v>762539897</v>
      </c>
      <c r="S35" s="58"/>
      <c r="T35" s="58">
        <v>808234333</v>
      </c>
      <c r="U35" s="58">
        <v>808299173</v>
      </c>
      <c r="V35" s="58">
        <v>736656641</v>
      </c>
      <c r="W35" s="58">
        <v>736591801</v>
      </c>
      <c r="X35" s="58">
        <v>834117589</v>
      </c>
      <c r="Y35" s="58">
        <v>834182429</v>
      </c>
      <c r="Z35" s="63">
        <v>1727614</v>
      </c>
      <c r="AA35" s="63">
        <v>-203453</v>
      </c>
      <c r="AB35" s="58">
        <v>1524161</v>
      </c>
      <c r="AC35" s="63">
        <v>39491933</v>
      </c>
      <c r="AD35" s="58">
        <v>0</v>
      </c>
      <c r="AE35" s="63">
        <v>803555991</v>
      </c>
      <c r="AF35" s="58">
        <v>803.55599099999995</v>
      </c>
      <c r="AG35" s="58">
        <v>0</v>
      </c>
      <c r="AH35" s="62">
        <v>3564000</v>
      </c>
      <c r="AI35" s="62">
        <v>2048000</v>
      </c>
      <c r="AJ35" s="58">
        <v>0</v>
      </c>
      <c r="AK35" s="58"/>
      <c r="AL35" s="63">
        <v>416418385</v>
      </c>
      <c r="AM35" s="63">
        <v>-45922171</v>
      </c>
      <c r="AN35" s="64">
        <v>370496214</v>
      </c>
      <c r="AO35" s="63">
        <v>263240778</v>
      </c>
      <c r="AP35" s="63">
        <v>-22315706</v>
      </c>
      <c r="AQ35" s="64">
        <v>240925072</v>
      </c>
      <c r="AR35" s="63">
        <v>132552698</v>
      </c>
      <c r="AS35" s="63">
        <v>-3404655</v>
      </c>
      <c r="AT35" s="64">
        <v>129148043</v>
      </c>
      <c r="AU35" s="58">
        <v>1634472</v>
      </c>
      <c r="AV35" s="58">
        <v>23184285</v>
      </c>
      <c r="AW35" s="58">
        <v>2698971</v>
      </c>
      <c r="AX35" s="58">
        <v>25883256</v>
      </c>
      <c r="AY35" s="58">
        <v>768087057</v>
      </c>
      <c r="AZ35" s="58">
        <v>64840</v>
      </c>
      <c r="BA35" s="58">
        <v>768151897</v>
      </c>
      <c r="BB35" s="58">
        <v>0</v>
      </c>
      <c r="BC35" s="58">
        <v>813846333</v>
      </c>
      <c r="BD35" s="58">
        <v>813911173</v>
      </c>
      <c r="BE35" s="57">
        <v>809167991</v>
      </c>
      <c r="BF35" s="57"/>
      <c r="BG35" s="59">
        <v>803555991</v>
      </c>
      <c r="BH35" s="41">
        <v>0</v>
      </c>
      <c r="BJ35" s="57"/>
    </row>
    <row r="36" spans="1:66">
      <c r="A36" s="41">
        <f t="shared" si="2"/>
        <v>2001</v>
      </c>
      <c r="B36" s="41">
        <v>3</v>
      </c>
      <c r="C36" s="58">
        <v>337556848</v>
      </c>
      <c r="D36" s="58">
        <v>2411473</v>
      </c>
      <c r="E36" s="58">
        <v>339968321</v>
      </c>
      <c r="F36" s="58">
        <v>235144910</v>
      </c>
      <c r="G36" s="58">
        <v>6551487</v>
      </c>
      <c r="H36" s="58">
        <v>241696397</v>
      </c>
      <c r="I36" s="58">
        <v>145323025</v>
      </c>
      <c r="J36" s="58">
        <v>1984082</v>
      </c>
      <c r="K36" s="58">
        <v>147307107</v>
      </c>
      <c r="L36" s="58">
        <v>1639724</v>
      </c>
      <c r="M36" s="58">
        <v>23489605</v>
      </c>
      <c r="N36" s="58">
        <v>2792569</v>
      </c>
      <c r="O36" s="58">
        <v>26282174</v>
      </c>
      <c r="P36" s="58">
        <v>756893723</v>
      </c>
      <c r="Q36" s="58">
        <v>64467</v>
      </c>
      <c r="R36" s="58">
        <v>756958190</v>
      </c>
      <c r="S36" s="58"/>
      <c r="T36" s="58">
        <v>719664507</v>
      </c>
      <c r="U36" s="58">
        <v>719728974</v>
      </c>
      <c r="V36" s="58">
        <v>730676016</v>
      </c>
      <c r="W36" s="58">
        <v>730611549</v>
      </c>
      <c r="X36" s="58">
        <v>745946681</v>
      </c>
      <c r="Y36" s="58">
        <v>746011148</v>
      </c>
      <c r="Z36" s="63">
        <v>1785953</v>
      </c>
      <c r="AA36" s="63">
        <v>110413</v>
      </c>
      <c r="AB36" s="58">
        <v>1896366</v>
      </c>
      <c r="AC36" s="63">
        <v>38344483</v>
      </c>
      <c r="AD36" s="58">
        <v>0</v>
      </c>
      <c r="AE36" s="63">
        <v>797199039</v>
      </c>
      <c r="AF36" s="58">
        <v>797.19903899999997</v>
      </c>
      <c r="AG36" s="58">
        <v>0</v>
      </c>
      <c r="AH36" s="62">
        <v>2492000</v>
      </c>
      <c r="AI36" s="62">
        <v>1531000</v>
      </c>
      <c r="AJ36" s="58">
        <v>0</v>
      </c>
      <c r="AK36" s="58"/>
      <c r="AL36" s="63">
        <v>340048848</v>
      </c>
      <c r="AM36" s="63">
        <v>2411473</v>
      </c>
      <c r="AN36" s="64">
        <v>342460321</v>
      </c>
      <c r="AO36" s="63">
        <v>236675910</v>
      </c>
      <c r="AP36" s="63">
        <v>6551487</v>
      </c>
      <c r="AQ36" s="64">
        <v>243227397</v>
      </c>
      <c r="AR36" s="63">
        <v>145323025</v>
      </c>
      <c r="AS36" s="63">
        <v>1984082</v>
      </c>
      <c r="AT36" s="64">
        <v>147307107</v>
      </c>
      <c r="AU36" s="58">
        <v>1639724</v>
      </c>
      <c r="AV36" s="58">
        <v>23489605</v>
      </c>
      <c r="AW36" s="58">
        <v>2792569</v>
      </c>
      <c r="AX36" s="58">
        <v>26282174</v>
      </c>
      <c r="AY36" s="58">
        <v>760916723</v>
      </c>
      <c r="AZ36" s="58">
        <v>64467</v>
      </c>
      <c r="BA36" s="58">
        <v>760981190</v>
      </c>
      <c r="BB36" s="58">
        <v>0</v>
      </c>
      <c r="BC36" s="58">
        <v>723687507</v>
      </c>
      <c r="BD36" s="58">
        <v>723751974</v>
      </c>
      <c r="BE36" s="57">
        <v>801222039</v>
      </c>
      <c r="BF36" s="57"/>
      <c r="BG36" s="59">
        <v>797199039</v>
      </c>
      <c r="BH36" s="41">
        <v>0</v>
      </c>
      <c r="BJ36" s="57"/>
    </row>
    <row r="37" spans="1:66">
      <c r="A37" s="41">
        <f t="shared" si="2"/>
        <v>2001</v>
      </c>
      <c r="B37" s="41">
        <v>4</v>
      </c>
      <c r="C37" s="58">
        <v>279800020</v>
      </c>
      <c r="D37" s="58">
        <v>-4445201</v>
      </c>
      <c r="E37" s="58">
        <v>275354819</v>
      </c>
      <c r="F37" s="58">
        <v>243318083</v>
      </c>
      <c r="G37" s="58">
        <v>11204862</v>
      </c>
      <c r="H37" s="58">
        <v>254522945</v>
      </c>
      <c r="I37" s="58">
        <v>151243356</v>
      </c>
      <c r="J37" s="58">
        <v>2467639</v>
      </c>
      <c r="K37" s="58">
        <v>153710995</v>
      </c>
      <c r="L37" s="58">
        <v>1644622</v>
      </c>
      <c r="M37" s="58">
        <v>21773670</v>
      </c>
      <c r="N37" s="58">
        <v>2819805</v>
      </c>
      <c r="O37" s="58">
        <v>24593475</v>
      </c>
      <c r="P37" s="58">
        <v>709826856</v>
      </c>
      <c r="Q37" s="58">
        <v>67338</v>
      </c>
      <c r="R37" s="58">
        <v>709894194</v>
      </c>
      <c r="S37" s="58"/>
      <c r="T37" s="58">
        <v>676006081</v>
      </c>
      <c r="U37" s="58">
        <v>676073419</v>
      </c>
      <c r="V37" s="58">
        <v>685300719</v>
      </c>
      <c r="W37" s="58">
        <v>685233381</v>
      </c>
      <c r="X37" s="58">
        <v>700599556</v>
      </c>
      <c r="Y37" s="58">
        <v>700666894</v>
      </c>
      <c r="Z37" s="63">
        <v>1657631</v>
      </c>
      <c r="AA37" s="63">
        <v>32765</v>
      </c>
      <c r="AB37" s="58">
        <v>1690396</v>
      </c>
      <c r="AC37" s="63">
        <v>33900215</v>
      </c>
      <c r="AD37" s="58">
        <v>0</v>
      </c>
      <c r="AE37" s="63">
        <v>745484805</v>
      </c>
      <c r="AF37" s="58">
        <v>745.48480500000005</v>
      </c>
      <c r="AG37" s="58">
        <v>0</v>
      </c>
      <c r="AH37" s="62">
        <v>1141000</v>
      </c>
      <c r="AI37" s="62">
        <v>1160000</v>
      </c>
      <c r="AJ37" s="58">
        <v>0</v>
      </c>
      <c r="AK37" s="58"/>
      <c r="AL37" s="63">
        <v>280941020</v>
      </c>
      <c r="AM37" s="63">
        <v>-4445201</v>
      </c>
      <c r="AN37" s="64">
        <v>276495819</v>
      </c>
      <c r="AO37" s="63">
        <v>244478083</v>
      </c>
      <c r="AP37" s="63">
        <v>11204862</v>
      </c>
      <c r="AQ37" s="64">
        <v>255682945</v>
      </c>
      <c r="AR37" s="63">
        <v>151243356</v>
      </c>
      <c r="AS37" s="63">
        <v>2467639</v>
      </c>
      <c r="AT37" s="64">
        <v>153710995</v>
      </c>
      <c r="AU37" s="58">
        <v>1644622</v>
      </c>
      <c r="AV37" s="58">
        <v>21773670</v>
      </c>
      <c r="AW37" s="58">
        <v>2819805</v>
      </c>
      <c r="AX37" s="58">
        <v>24593475</v>
      </c>
      <c r="AY37" s="58">
        <v>712127856</v>
      </c>
      <c r="AZ37" s="58">
        <v>67338</v>
      </c>
      <c r="BA37" s="58">
        <v>712195194</v>
      </c>
      <c r="BB37" s="58">
        <v>0</v>
      </c>
      <c r="BC37" s="58">
        <v>678307081</v>
      </c>
      <c r="BD37" s="58">
        <v>678374419</v>
      </c>
      <c r="BE37" s="57">
        <v>747785805</v>
      </c>
      <c r="BF37" s="57"/>
      <c r="BG37" s="59">
        <v>745484805</v>
      </c>
      <c r="BH37" s="41">
        <v>0</v>
      </c>
      <c r="BJ37" s="57"/>
    </row>
    <row r="38" spans="1:66">
      <c r="A38" s="41">
        <f t="shared" si="2"/>
        <v>2001</v>
      </c>
      <c r="B38" s="41">
        <v>5</v>
      </c>
      <c r="C38" s="58">
        <v>292122973</v>
      </c>
      <c r="D38" s="58">
        <v>59810001</v>
      </c>
      <c r="E38" s="58">
        <v>351932974</v>
      </c>
      <c r="F38" s="58">
        <v>272576315</v>
      </c>
      <c r="G38" s="58">
        <v>58976019</v>
      </c>
      <c r="H38" s="58">
        <v>331552334</v>
      </c>
      <c r="I38" s="58">
        <v>156234608</v>
      </c>
      <c r="J38" s="58">
        <v>7994314</v>
      </c>
      <c r="K38" s="58">
        <v>164228922</v>
      </c>
      <c r="L38" s="58">
        <v>1649981</v>
      </c>
      <c r="M38" s="58">
        <v>25654722</v>
      </c>
      <c r="N38" s="58">
        <v>3311062</v>
      </c>
      <c r="O38" s="58">
        <v>28965784</v>
      </c>
      <c r="P38" s="58">
        <v>878329995</v>
      </c>
      <c r="Q38" s="58">
        <v>70733</v>
      </c>
      <c r="R38" s="58">
        <v>878400728</v>
      </c>
      <c r="S38" s="58"/>
      <c r="T38" s="58">
        <v>722583877</v>
      </c>
      <c r="U38" s="58">
        <v>722654610</v>
      </c>
      <c r="V38" s="58">
        <v>849434944</v>
      </c>
      <c r="W38" s="58">
        <v>849364211</v>
      </c>
      <c r="X38" s="58">
        <v>751549661</v>
      </c>
      <c r="Y38" s="58">
        <v>751620394</v>
      </c>
      <c r="Z38" s="63">
        <v>1686102</v>
      </c>
      <c r="AA38" s="63">
        <v>328790</v>
      </c>
      <c r="AB38" s="58">
        <v>2014892</v>
      </c>
      <c r="AC38" s="63">
        <v>52688759</v>
      </c>
      <c r="AD38" s="58">
        <v>0</v>
      </c>
      <c r="AE38" s="63">
        <v>933104379</v>
      </c>
      <c r="AF38" s="58">
        <v>933.10437899999999</v>
      </c>
      <c r="AG38" s="58">
        <v>0</v>
      </c>
      <c r="AH38" s="62">
        <v>1849000</v>
      </c>
      <c r="AI38" s="62">
        <v>1935000</v>
      </c>
      <c r="AJ38" s="58">
        <v>0</v>
      </c>
      <c r="AK38" s="58"/>
      <c r="AL38" s="63">
        <v>293971973</v>
      </c>
      <c r="AM38" s="63">
        <v>59810001</v>
      </c>
      <c r="AN38" s="64">
        <v>353781974</v>
      </c>
      <c r="AO38" s="63">
        <v>274511315</v>
      </c>
      <c r="AP38" s="63">
        <v>58976019</v>
      </c>
      <c r="AQ38" s="64">
        <v>333487334</v>
      </c>
      <c r="AR38" s="63">
        <v>156234608</v>
      </c>
      <c r="AS38" s="63">
        <v>7994314</v>
      </c>
      <c r="AT38" s="64">
        <v>164228922</v>
      </c>
      <c r="AU38" s="58">
        <v>1649981</v>
      </c>
      <c r="AV38" s="58">
        <v>25654722</v>
      </c>
      <c r="AW38" s="58">
        <v>3311062</v>
      </c>
      <c r="AX38" s="58">
        <v>28965784</v>
      </c>
      <c r="AY38" s="58">
        <v>882113995</v>
      </c>
      <c r="AZ38" s="58">
        <v>70733</v>
      </c>
      <c r="BA38" s="58">
        <v>882184728</v>
      </c>
      <c r="BB38" s="58">
        <v>0</v>
      </c>
      <c r="BC38" s="58">
        <v>726367877</v>
      </c>
      <c r="BD38" s="58">
        <v>726438610</v>
      </c>
      <c r="BE38" s="57">
        <v>936888379</v>
      </c>
      <c r="BF38" s="57"/>
      <c r="BG38" s="59">
        <v>933104379</v>
      </c>
      <c r="BH38" s="41">
        <v>0</v>
      </c>
      <c r="BJ38" s="57"/>
    </row>
    <row r="39" spans="1:66">
      <c r="A39" s="41">
        <f t="shared" si="2"/>
        <v>2001</v>
      </c>
      <c r="B39" s="41">
        <v>6</v>
      </c>
      <c r="C39" s="58">
        <v>434578644</v>
      </c>
      <c r="D39" s="58">
        <v>58766011</v>
      </c>
      <c r="E39" s="58">
        <v>493344655</v>
      </c>
      <c r="F39" s="58">
        <v>324398385</v>
      </c>
      <c r="G39" s="58">
        <v>16984861</v>
      </c>
      <c r="H39" s="58">
        <v>341383246</v>
      </c>
      <c r="I39" s="58">
        <v>171361955</v>
      </c>
      <c r="J39" s="58">
        <v>2161503</v>
      </c>
      <c r="K39" s="58">
        <v>173523458</v>
      </c>
      <c r="L39" s="58">
        <v>1656059</v>
      </c>
      <c r="M39" s="58">
        <v>29712805</v>
      </c>
      <c r="N39" s="58">
        <v>3711675</v>
      </c>
      <c r="O39" s="58">
        <v>33424480</v>
      </c>
      <c r="P39" s="58">
        <v>1043331898</v>
      </c>
      <c r="Q39" s="58">
        <v>84092</v>
      </c>
      <c r="R39" s="58">
        <v>1043415990</v>
      </c>
      <c r="S39" s="58"/>
      <c r="T39" s="58">
        <v>931995043</v>
      </c>
      <c r="U39" s="58">
        <v>932079135</v>
      </c>
      <c r="V39" s="58">
        <v>1009991510</v>
      </c>
      <c r="W39" s="58">
        <v>1009907418</v>
      </c>
      <c r="X39" s="58">
        <v>965419523</v>
      </c>
      <c r="Y39" s="58">
        <v>965503615</v>
      </c>
      <c r="Z39" s="63">
        <v>1906842</v>
      </c>
      <c r="AA39" s="63">
        <v>54133</v>
      </c>
      <c r="AB39" s="58">
        <v>1960975</v>
      </c>
      <c r="AC39" s="63">
        <v>75709763</v>
      </c>
      <c r="AD39" s="58">
        <v>0</v>
      </c>
      <c r="AE39" s="63">
        <v>1121086728</v>
      </c>
      <c r="AF39" s="58">
        <v>1121.086728</v>
      </c>
      <c r="AG39" s="58">
        <v>0</v>
      </c>
      <c r="AH39" s="62">
        <v>3132000</v>
      </c>
      <c r="AI39" s="62">
        <v>2605000</v>
      </c>
      <c r="AJ39" s="58">
        <v>0</v>
      </c>
      <c r="AK39" s="58"/>
      <c r="AL39" s="63">
        <v>437710644</v>
      </c>
      <c r="AM39" s="63">
        <v>58766011</v>
      </c>
      <c r="AN39" s="64">
        <v>496476655</v>
      </c>
      <c r="AO39" s="63">
        <v>327003385</v>
      </c>
      <c r="AP39" s="63">
        <v>16984861</v>
      </c>
      <c r="AQ39" s="64">
        <v>343988246</v>
      </c>
      <c r="AR39" s="63">
        <v>171361955</v>
      </c>
      <c r="AS39" s="63">
        <v>2161503</v>
      </c>
      <c r="AT39" s="64">
        <v>173523458</v>
      </c>
      <c r="AU39" s="58">
        <v>1656059</v>
      </c>
      <c r="AV39" s="58">
        <v>29712805</v>
      </c>
      <c r="AW39" s="58">
        <v>3711675</v>
      </c>
      <c r="AX39" s="58">
        <v>33424480</v>
      </c>
      <c r="AY39" s="58">
        <v>1049068898</v>
      </c>
      <c r="AZ39" s="58">
        <v>84092</v>
      </c>
      <c r="BA39" s="58">
        <v>1049152990</v>
      </c>
      <c r="BB39" s="58">
        <v>0</v>
      </c>
      <c r="BC39" s="58">
        <v>937732043</v>
      </c>
      <c r="BD39" s="58">
        <v>937816135</v>
      </c>
      <c r="BE39" s="57">
        <v>1126823728</v>
      </c>
      <c r="BF39" s="57"/>
      <c r="BG39" s="59">
        <v>1121086728</v>
      </c>
      <c r="BH39" s="41">
        <v>0</v>
      </c>
      <c r="BJ39" s="57"/>
    </row>
    <row r="40" spans="1:66">
      <c r="A40" s="41">
        <f t="shared" si="2"/>
        <v>2001</v>
      </c>
      <c r="B40" s="41">
        <v>7</v>
      </c>
      <c r="C40" s="58">
        <v>497363295</v>
      </c>
      <c r="D40" s="58">
        <v>23755730</v>
      </c>
      <c r="E40" s="58">
        <v>521119025</v>
      </c>
      <c r="F40" s="58">
        <v>341362683</v>
      </c>
      <c r="G40" s="58">
        <v>3800718</v>
      </c>
      <c r="H40" s="58">
        <v>345163401</v>
      </c>
      <c r="I40" s="58">
        <v>179673793</v>
      </c>
      <c r="J40" s="58">
        <v>-335992</v>
      </c>
      <c r="K40" s="58">
        <v>179337801</v>
      </c>
      <c r="L40" s="58">
        <v>1660728</v>
      </c>
      <c r="M40" s="58">
        <v>33172124</v>
      </c>
      <c r="N40" s="58">
        <v>4180147</v>
      </c>
      <c r="O40" s="58">
        <v>37352271</v>
      </c>
      <c r="P40" s="58">
        <v>1084633226</v>
      </c>
      <c r="Q40" s="58">
        <v>86331</v>
      </c>
      <c r="R40" s="58">
        <v>1084719557</v>
      </c>
      <c r="S40" s="58"/>
      <c r="T40" s="58">
        <v>1020060499</v>
      </c>
      <c r="U40" s="58">
        <v>1020146830</v>
      </c>
      <c r="V40" s="58">
        <v>1047367286</v>
      </c>
      <c r="W40" s="58">
        <v>1047280955</v>
      </c>
      <c r="X40" s="58">
        <v>1057412770</v>
      </c>
      <c r="Y40" s="58">
        <v>1057499101</v>
      </c>
      <c r="Z40" s="63">
        <v>1875322</v>
      </c>
      <c r="AA40" s="63">
        <v>-37373</v>
      </c>
      <c r="AB40" s="58">
        <v>1837949</v>
      </c>
      <c r="AC40" s="63">
        <v>82648949</v>
      </c>
      <c r="AD40" s="58">
        <v>0</v>
      </c>
      <c r="AE40" s="63">
        <v>1169206455</v>
      </c>
      <c r="AF40" s="58">
        <v>1169.206455</v>
      </c>
      <c r="AG40" s="58">
        <v>0</v>
      </c>
      <c r="AH40" s="62">
        <v>3927000</v>
      </c>
      <c r="AI40" s="62">
        <v>3016000</v>
      </c>
      <c r="AJ40" s="58">
        <v>0</v>
      </c>
      <c r="AK40" s="58"/>
      <c r="AL40" s="63">
        <v>501290295</v>
      </c>
      <c r="AM40" s="63">
        <v>23755730</v>
      </c>
      <c r="AN40" s="64">
        <v>525046025</v>
      </c>
      <c r="AO40" s="63">
        <v>344378683</v>
      </c>
      <c r="AP40" s="63">
        <v>3800718</v>
      </c>
      <c r="AQ40" s="64">
        <v>348179401</v>
      </c>
      <c r="AR40" s="63">
        <v>179673793</v>
      </c>
      <c r="AS40" s="63">
        <v>-335992</v>
      </c>
      <c r="AT40" s="64">
        <v>179337801</v>
      </c>
      <c r="AU40" s="58">
        <v>1660728</v>
      </c>
      <c r="AV40" s="58">
        <v>33172124</v>
      </c>
      <c r="AW40" s="58">
        <v>4180147</v>
      </c>
      <c r="AX40" s="58">
        <v>37352271</v>
      </c>
      <c r="AY40" s="58">
        <v>1091576226</v>
      </c>
      <c r="AZ40" s="58">
        <v>86331</v>
      </c>
      <c r="BA40" s="58">
        <v>1091662557</v>
      </c>
      <c r="BB40" s="58">
        <v>0</v>
      </c>
      <c r="BC40" s="58">
        <v>1027003499</v>
      </c>
      <c r="BD40" s="58">
        <v>1027089830</v>
      </c>
      <c r="BE40" s="57">
        <v>1176149455</v>
      </c>
      <c r="BF40" s="57"/>
      <c r="BG40" s="59">
        <v>1169206455</v>
      </c>
      <c r="BH40" s="41">
        <v>0</v>
      </c>
      <c r="BJ40" s="58"/>
      <c r="BN40" s="43"/>
    </row>
    <row r="41" spans="1:66">
      <c r="A41" s="41">
        <f t="shared" si="2"/>
        <v>2001</v>
      </c>
      <c r="B41" s="41">
        <v>8</v>
      </c>
      <c r="C41" s="58">
        <v>538597326</v>
      </c>
      <c r="D41" s="58">
        <v>11022999</v>
      </c>
      <c r="E41" s="58">
        <v>549620325</v>
      </c>
      <c r="F41" s="58">
        <v>352773989</v>
      </c>
      <c r="G41" s="58">
        <v>192920</v>
      </c>
      <c r="H41" s="58">
        <v>352966909</v>
      </c>
      <c r="I41" s="58">
        <v>182922064</v>
      </c>
      <c r="J41" s="58">
        <v>-96261</v>
      </c>
      <c r="K41" s="58">
        <v>182825803</v>
      </c>
      <c r="L41" s="58">
        <v>1666087</v>
      </c>
      <c r="M41" s="58">
        <v>32175657</v>
      </c>
      <c r="N41" s="58">
        <v>4161266</v>
      </c>
      <c r="O41" s="58">
        <v>36336923</v>
      </c>
      <c r="P41" s="58">
        <v>1123416047</v>
      </c>
      <c r="Q41" s="58">
        <v>80080</v>
      </c>
      <c r="R41" s="58">
        <v>1123496127</v>
      </c>
      <c r="S41" s="58"/>
      <c r="T41" s="58">
        <v>1075959466</v>
      </c>
      <c r="U41" s="58">
        <v>1076039546</v>
      </c>
      <c r="V41" s="58">
        <v>1087159204</v>
      </c>
      <c r="W41" s="58">
        <v>1087079124</v>
      </c>
      <c r="X41" s="58">
        <v>1112296389</v>
      </c>
      <c r="Y41" s="58">
        <v>1112376469</v>
      </c>
      <c r="Z41" s="63">
        <v>1772007</v>
      </c>
      <c r="AA41" s="63">
        <v>-72243</v>
      </c>
      <c r="AB41" s="58">
        <v>1699764</v>
      </c>
      <c r="AC41" s="63">
        <v>89298139</v>
      </c>
      <c r="AD41" s="58">
        <v>0</v>
      </c>
      <c r="AE41" s="63">
        <v>1214494030</v>
      </c>
      <c r="AF41" s="58">
        <v>1214.4940300000001</v>
      </c>
      <c r="AG41" s="58">
        <v>0</v>
      </c>
      <c r="AH41" s="62">
        <v>3634000</v>
      </c>
      <c r="AI41" s="62">
        <v>2885000</v>
      </c>
      <c r="AJ41" s="58">
        <v>0</v>
      </c>
      <c r="AK41" s="58"/>
      <c r="AL41" s="63">
        <v>542231326</v>
      </c>
      <c r="AM41" s="63">
        <v>11022999</v>
      </c>
      <c r="AN41" s="64">
        <v>553254325</v>
      </c>
      <c r="AO41" s="63">
        <v>355658989</v>
      </c>
      <c r="AP41" s="63">
        <v>192920</v>
      </c>
      <c r="AQ41" s="64">
        <v>355851909</v>
      </c>
      <c r="AR41" s="63">
        <v>182922064</v>
      </c>
      <c r="AS41" s="63">
        <v>-96261</v>
      </c>
      <c r="AT41" s="64">
        <v>182825803</v>
      </c>
      <c r="AU41" s="58">
        <v>1666087</v>
      </c>
      <c r="AV41" s="58">
        <v>32175657</v>
      </c>
      <c r="AW41" s="58">
        <v>4161266</v>
      </c>
      <c r="AX41" s="58">
        <v>36336923</v>
      </c>
      <c r="AY41" s="58">
        <v>1129935047</v>
      </c>
      <c r="AZ41" s="58">
        <v>80080</v>
      </c>
      <c r="BA41" s="58">
        <v>1130015127</v>
      </c>
      <c r="BB41" s="58">
        <v>0</v>
      </c>
      <c r="BC41" s="58">
        <v>1082478466</v>
      </c>
      <c r="BD41" s="58">
        <v>1082558546</v>
      </c>
      <c r="BE41" s="57">
        <v>1221013030</v>
      </c>
      <c r="BF41" s="57"/>
      <c r="BG41" s="59">
        <v>1214494030</v>
      </c>
      <c r="BH41" s="41">
        <v>0</v>
      </c>
      <c r="BJ41" s="58"/>
    </row>
    <row r="42" spans="1:66">
      <c r="A42" s="41">
        <f t="shared" si="2"/>
        <v>2001</v>
      </c>
      <c r="B42" s="41">
        <v>9</v>
      </c>
      <c r="C42" s="58">
        <v>488881145</v>
      </c>
      <c r="D42" s="58">
        <v>-63421286</v>
      </c>
      <c r="E42" s="58">
        <v>425459859</v>
      </c>
      <c r="F42" s="58">
        <v>347248276</v>
      </c>
      <c r="G42" s="58">
        <v>-30646110</v>
      </c>
      <c r="H42" s="58">
        <v>316602166</v>
      </c>
      <c r="I42" s="58">
        <v>171283659</v>
      </c>
      <c r="J42" s="58">
        <v>-4979572</v>
      </c>
      <c r="K42" s="58">
        <v>166304087</v>
      </c>
      <c r="L42" s="58">
        <v>1671187</v>
      </c>
      <c r="M42" s="58">
        <v>27481849</v>
      </c>
      <c r="N42" s="58">
        <v>3596584</v>
      </c>
      <c r="O42" s="58">
        <v>31078433</v>
      </c>
      <c r="P42" s="58">
        <v>941115732</v>
      </c>
      <c r="Q42" s="58">
        <v>82346</v>
      </c>
      <c r="R42" s="58">
        <v>941198078</v>
      </c>
      <c r="S42" s="58"/>
      <c r="T42" s="58">
        <v>1009084267</v>
      </c>
      <c r="U42" s="58">
        <v>1009166613</v>
      </c>
      <c r="V42" s="58">
        <v>910119645</v>
      </c>
      <c r="W42" s="58">
        <v>910037299</v>
      </c>
      <c r="X42" s="58">
        <v>1040162700</v>
      </c>
      <c r="Y42" s="58">
        <v>1040245046</v>
      </c>
      <c r="Z42" s="63">
        <v>1749897</v>
      </c>
      <c r="AA42" s="63">
        <v>-155491</v>
      </c>
      <c r="AB42" s="58">
        <v>1594406</v>
      </c>
      <c r="AC42" s="63">
        <v>61259082</v>
      </c>
      <c r="AD42" s="58">
        <v>0</v>
      </c>
      <c r="AE42" s="63">
        <v>1004051566</v>
      </c>
      <c r="AF42" s="58">
        <v>1004.051566</v>
      </c>
      <c r="AG42" s="58">
        <v>0</v>
      </c>
      <c r="AH42" s="62">
        <v>2482000</v>
      </c>
      <c r="AI42" s="62">
        <v>2259000</v>
      </c>
      <c r="AJ42" s="58">
        <v>0</v>
      </c>
      <c r="AK42" s="58"/>
      <c r="AL42" s="63">
        <v>491363145</v>
      </c>
      <c r="AM42" s="63">
        <v>-63421286</v>
      </c>
      <c r="AN42" s="64">
        <v>427941859</v>
      </c>
      <c r="AO42" s="63">
        <v>349507276</v>
      </c>
      <c r="AP42" s="63">
        <v>-30646110</v>
      </c>
      <c r="AQ42" s="64">
        <v>318861166</v>
      </c>
      <c r="AR42" s="63">
        <v>171283659</v>
      </c>
      <c r="AS42" s="63">
        <v>-4979572</v>
      </c>
      <c r="AT42" s="64">
        <v>166304087</v>
      </c>
      <c r="AU42" s="58">
        <v>1671187</v>
      </c>
      <c r="AV42" s="58">
        <v>27481849</v>
      </c>
      <c r="AW42" s="58">
        <v>3596584</v>
      </c>
      <c r="AX42" s="58">
        <v>31078433</v>
      </c>
      <c r="AY42" s="58">
        <v>945856732</v>
      </c>
      <c r="AZ42" s="58">
        <v>82346</v>
      </c>
      <c r="BA42" s="58">
        <v>945939078</v>
      </c>
      <c r="BB42" s="58">
        <v>0</v>
      </c>
      <c r="BC42" s="58">
        <v>1013825267</v>
      </c>
      <c r="BD42" s="58">
        <v>1013907613</v>
      </c>
      <c r="BE42" s="57">
        <v>1008792566</v>
      </c>
      <c r="BF42" s="57"/>
      <c r="BG42" s="59">
        <v>1004051566</v>
      </c>
      <c r="BH42" s="41">
        <v>0</v>
      </c>
      <c r="BJ42" s="58"/>
    </row>
    <row r="43" spans="1:66">
      <c r="A43" s="41">
        <f t="shared" si="2"/>
        <v>2001</v>
      </c>
      <c r="B43" s="41">
        <v>10</v>
      </c>
      <c r="C43" s="58">
        <v>376200151</v>
      </c>
      <c r="D43" s="58">
        <v>-53718105</v>
      </c>
      <c r="E43" s="58">
        <v>322482046</v>
      </c>
      <c r="F43" s="58">
        <v>298406260</v>
      </c>
      <c r="G43" s="58">
        <v>-27620020</v>
      </c>
      <c r="H43" s="58">
        <v>270786240</v>
      </c>
      <c r="I43" s="58">
        <v>155145763</v>
      </c>
      <c r="J43" s="58">
        <v>-3283826</v>
      </c>
      <c r="K43" s="58">
        <v>151861937</v>
      </c>
      <c r="L43" s="58">
        <v>1676580</v>
      </c>
      <c r="M43" s="58">
        <v>23447060</v>
      </c>
      <c r="N43" s="58">
        <v>3018849</v>
      </c>
      <c r="O43" s="58">
        <v>26465909</v>
      </c>
      <c r="P43" s="58">
        <v>773272712</v>
      </c>
      <c r="Q43" s="58">
        <v>74065</v>
      </c>
      <c r="R43" s="58">
        <v>773346777</v>
      </c>
      <c r="S43" s="58"/>
      <c r="T43" s="58">
        <v>831428754</v>
      </c>
      <c r="U43" s="58">
        <v>831502819</v>
      </c>
      <c r="V43" s="58">
        <v>746880868</v>
      </c>
      <c r="W43" s="58">
        <v>746806803</v>
      </c>
      <c r="X43" s="58">
        <v>857894663</v>
      </c>
      <c r="Y43" s="58">
        <v>857968728</v>
      </c>
      <c r="Z43" s="63">
        <v>1384375</v>
      </c>
      <c r="AA43" s="63">
        <v>-178513</v>
      </c>
      <c r="AB43" s="58">
        <v>1205862</v>
      </c>
      <c r="AC43" s="63">
        <v>40043509</v>
      </c>
      <c r="AD43" s="58">
        <v>0</v>
      </c>
      <c r="AE43" s="63">
        <v>814596148</v>
      </c>
      <c r="AF43" s="58">
        <v>814.59614799999997</v>
      </c>
      <c r="AG43" s="58">
        <v>0</v>
      </c>
      <c r="AH43" s="62">
        <v>1475000</v>
      </c>
      <c r="AI43" s="62">
        <v>1275000</v>
      </c>
      <c r="AJ43" s="58">
        <v>0</v>
      </c>
      <c r="AK43" s="58"/>
      <c r="AL43" s="63">
        <v>377675151</v>
      </c>
      <c r="AM43" s="63">
        <v>-53718105</v>
      </c>
      <c r="AN43" s="64">
        <v>323957046</v>
      </c>
      <c r="AO43" s="63">
        <v>299681260</v>
      </c>
      <c r="AP43" s="63">
        <v>-27620020</v>
      </c>
      <c r="AQ43" s="64">
        <v>272061240</v>
      </c>
      <c r="AR43" s="63">
        <v>155145763</v>
      </c>
      <c r="AS43" s="63">
        <v>-3283826</v>
      </c>
      <c r="AT43" s="64">
        <v>151861937</v>
      </c>
      <c r="AU43" s="58">
        <v>1676580</v>
      </c>
      <c r="AV43" s="58">
        <v>23447060</v>
      </c>
      <c r="AW43" s="58">
        <v>3018849</v>
      </c>
      <c r="AX43" s="58">
        <v>26465909</v>
      </c>
      <c r="AY43" s="58">
        <v>776022712</v>
      </c>
      <c r="AZ43" s="58">
        <v>74065</v>
      </c>
      <c r="BA43" s="58">
        <v>776096777</v>
      </c>
      <c r="BB43" s="58">
        <v>0</v>
      </c>
      <c r="BC43" s="58">
        <v>834178754</v>
      </c>
      <c r="BD43" s="58">
        <v>834252819</v>
      </c>
      <c r="BE43" s="57">
        <v>817346148</v>
      </c>
      <c r="BF43" s="57"/>
      <c r="BG43" s="59">
        <v>814596148</v>
      </c>
      <c r="BH43" s="41">
        <v>0</v>
      </c>
      <c r="BJ43" s="58"/>
    </row>
    <row r="44" spans="1:66">
      <c r="A44" s="41">
        <f t="shared" si="2"/>
        <v>2001</v>
      </c>
      <c r="B44" s="41">
        <v>11</v>
      </c>
      <c r="C44" s="58">
        <v>292600845</v>
      </c>
      <c r="D44" s="58">
        <v>-5712492</v>
      </c>
      <c r="E44" s="58">
        <v>286888353</v>
      </c>
      <c r="F44" s="58">
        <v>254389185</v>
      </c>
      <c r="G44" s="58">
        <v>3729720</v>
      </c>
      <c r="H44" s="58">
        <v>258118905</v>
      </c>
      <c r="I44" s="58">
        <v>142418352</v>
      </c>
      <c r="J44" s="58">
        <v>1433961</v>
      </c>
      <c r="K44" s="58">
        <v>143852313</v>
      </c>
      <c r="L44" s="58">
        <v>1681787</v>
      </c>
      <c r="M44" s="58">
        <v>23059399</v>
      </c>
      <c r="N44" s="58">
        <v>2736383</v>
      </c>
      <c r="O44" s="58">
        <v>25795782</v>
      </c>
      <c r="P44" s="58">
        <v>716337140</v>
      </c>
      <c r="Q44" s="58">
        <v>74065</v>
      </c>
      <c r="R44" s="58">
        <v>716411205</v>
      </c>
      <c r="S44" s="58"/>
      <c r="T44" s="58">
        <v>691090169</v>
      </c>
      <c r="U44" s="58">
        <v>691164234</v>
      </c>
      <c r="V44" s="58">
        <v>690615423</v>
      </c>
      <c r="W44" s="58">
        <v>690541358</v>
      </c>
      <c r="X44" s="58">
        <v>716885951</v>
      </c>
      <c r="Y44" s="58">
        <v>716960016</v>
      </c>
      <c r="Z44" s="63">
        <v>1710182</v>
      </c>
      <c r="AA44" s="63">
        <v>228586</v>
      </c>
      <c r="AB44" s="58">
        <v>1938768</v>
      </c>
      <c r="AC44" s="63">
        <v>34804575</v>
      </c>
      <c r="AD44" s="58">
        <v>0</v>
      </c>
      <c r="AE44" s="63">
        <v>753154548</v>
      </c>
      <c r="AF44" s="58">
        <v>753.15454799999998</v>
      </c>
      <c r="AG44" s="58">
        <v>0</v>
      </c>
      <c r="AH44" s="62">
        <v>2409000</v>
      </c>
      <c r="AI44" s="62">
        <v>1518000</v>
      </c>
      <c r="AJ44" s="58">
        <v>0</v>
      </c>
      <c r="AK44" s="58"/>
      <c r="AL44" s="63">
        <v>295009845</v>
      </c>
      <c r="AM44" s="63">
        <v>-5712492</v>
      </c>
      <c r="AN44" s="64">
        <v>289297353</v>
      </c>
      <c r="AO44" s="63">
        <v>255907185</v>
      </c>
      <c r="AP44" s="63">
        <v>3729720</v>
      </c>
      <c r="AQ44" s="64">
        <v>259636905</v>
      </c>
      <c r="AR44" s="63">
        <v>142418352</v>
      </c>
      <c r="AS44" s="63">
        <v>1433961</v>
      </c>
      <c r="AT44" s="64">
        <v>143852313</v>
      </c>
      <c r="AU44" s="58">
        <v>1681787</v>
      </c>
      <c r="AV44" s="58">
        <v>23059399</v>
      </c>
      <c r="AW44" s="58">
        <v>2736383</v>
      </c>
      <c r="AX44" s="58">
        <v>25795782</v>
      </c>
      <c r="AY44" s="58">
        <v>720264140</v>
      </c>
      <c r="AZ44" s="58">
        <v>74065</v>
      </c>
      <c r="BA44" s="58">
        <v>720338205</v>
      </c>
      <c r="BB44" s="58">
        <v>0</v>
      </c>
      <c r="BC44" s="58">
        <v>695017169</v>
      </c>
      <c r="BD44" s="58">
        <v>695091234</v>
      </c>
      <c r="BE44" s="57">
        <v>757081548</v>
      </c>
      <c r="BF44" s="57"/>
      <c r="BG44" s="59">
        <v>753154548</v>
      </c>
      <c r="BH44" s="41">
        <v>0</v>
      </c>
      <c r="BJ44" s="58"/>
    </row>
    <row r="45" spans="1:66">
      <c r="A45" s="41">
        <f t="shared" si="2"/>
        <v>2001</v>
      </c>
      <c r="B45" s="41">
        <v>12</v>
      </c>
      <c r="C45" s="58">
        <v>357415494</v>
      </c>
      <c r="D45" s="58">
        <v>40140230</v>
      </c>
      <c r="E45" s="58">
        <v>397555724</v>
      </c>
      <c r="F45" s="58">
        <v>256156020</v>
      </c>
      <c r="G45" s="58">
        <v>10818752</v>
      </c>
      <c r="H45" s="58">
        <v>266974772</v>
      </c>
      <c r="I45" s="58">
        <v>150955632</v>
      </c>
      <c r="J45" s="58">
        <v>1355131</v>
      </c>
      <c r="K45" s="58">
        <v>152310763</v>
      </c>
      <c r="L45" s="58">
        <v>1686958</v>
      </c>
      <c r="M45" s="58">
        <v>26524787</v>
      </c>
      <c r="N45" s="58">
        <v>3075008</v>
      </c>
      <c r="O45" s="58">
        <v>29599795</v>
      </c>
      <c r="P45" s="58">
        <v>848128012</v>
      </c>
      <c r="Q45" s="58">
        <v>72631</v>
      </c>
      <c r="R45" s="58">
        <v>848200643</v>
      </c>
      <c r="S45" s="58"/>
      <c r="T45" s="58">
        <v>766214104</v>
      </c>
      <c r="U45" s="58">
        <v>766286735</v>
      </c>
      <c r="V45" s="58">
        <v>818600848</v>
      </c>
      <c r="W45" s="58">
        <v>818528217</v>
      </c>
      <c r="X45" s="58">
        <v>795813899</v>
      </c>
      <c r="Y45" s="58">
        <v>795886530</v>
      </c>
      <c r="Z45" s="63">
        <v>2115826</v>
      </c>
      <c r="AA45" s="63">
        <v>241001</v>
      </c>
      <c r="AB45" s="58">
        <v>2356827</v>
      </c>
      <c r="AC45" s="63">
        <v>49646509</v>
      </c>
      <c r="AD45" s="58">
        <v>0</v>
      </c>
      <c r="AE45" s="63">
        <v>900203979</v>
      </c>
      <c r="AF45" s="58">
        <v>900.203979</v>
      </c>
      <c r="AG45" s="58">
        <v>0</v>
      </c>
      <c r="AH45" s="62">
        <v>4272000</v>
      </c>
      <c r="AI45" s="62">
        <v>2439000</v>
      </c>
      <c r="AJ45" s="58">
        <v>0</v>
      </c>
      <c r="AK45" s="58"/>
      <c r="AL45" s="63">
        <v>361687494</v>
      </c>
      <c r="AM45" s="63">
        <v>40140230</v>
      </c>
      <c r="AN45" s="64">
        <v>401827724</v>
      </c>
      <c r="AO45" s="63">
        <v>258595020</v>
      </c>
      <c r="AP45" s="63">
        <v>10818752</v>
      </c>
      <c r="AQ45" s="64">
        <v>269413772</v>
      </c>
      <c r="AR45" s="63">
        <v>150955632</v>
      </c>
      <c r="AS45" s="63">
        <v>1355131</v>
      </c>
      <c r="AT45" s="64">
        <v>152310763</v>
      </c>
      <c r="AU45" s="58">
        <v>1686958</v>
      </c>
      <c r="AV45" s="58">
        <v>26524787</v>
      </c>
      <c r="AW45" s="58">
        <v>3075008</v>
      </c>
      <c r="AX45" s="58">
        <v>29599795</v>
      </c>
      <c r="AY45" s="58">
        <v>854839012</v>
      </c>
      <c r="AZ45" s="58">
        <v>72631</v>
      </c>
      <c r="BA45" s="58">
        <v>854911643</v>
      </c>
      <c r="BB45" s="58">
        <v>0</v>
      </c>
      <c r="BC45" s="58">
        <v>772925104</v>
      </c>
      <c r="BD45" s="58">
        <v>772997735</v>
      </c>
      <c r="BE45" s="57">
        <v>906914979</v>
      </c>
      <c r="BF45" s="57"/>
      <c r="BG45" s="59">
        <v>900203979</v>
      </c>
      <c r="BH45" s="41">
        <v>0</v>
      </c>
      <c r="BJ45" s="58"/>
    </row>
    <row r="46" spans="1:66">
      <c r="B46" s="46" t="s">
        <v>112</v>
      </c>
      <c r="C46" s="58">
        <v>4761980743</v>
      </c>
      <c r="D46" s="58">
        <v>22260594</v>
      </c>
      <c r="E46" s="58">
        <v>4784241337</v>
      </c>
      <c r="F46" s="58">
        <v>3453384621</v>
      </c>
      <c r="G46" s="58">
        <v>18573828</v>
      </c>
      <c r="H46" s="58">
        <v>3471958449</v>
      </c>
      <c r="I46" s="58">
        <v>1878191635</v>
      </c>
      <c r="J46" s="58">
        <v>2388744</v>
      </c>
      <c r="K46" s="58">
        <v>1880580379</v>
      </c>
      <c r="L46" s="58">
        <v>19897107</v>
      </c>
      <c r="M46" s="58">
        <v>316929356</v>
      </c>
      <c r="N46" s="58">
        <v>39184342</v>
      </c>
      <c r="O46" s="58">
        <v>356113698</v>
      </c>
      <c r="P46" s="58">
        <v>10512790970</v>
      </c>
      <c r="Q46" s="58">
        <v>895032</v>
      </c>
      <c r="R46" s="58">
        <v>10513686002</v>
      </c>
      <c r="S46" s="58"/>
      <c r="T46" s="58">
        <v>10113454106</v>
      </c>
      <c r="U46" s="58">
        <v>10114349138</v>
      </c>
      <c r="V46" s="58">
        <v>10157572304</v>
      </c>
      <c r="W46" s="58">
        <v>10156677272</v>
      </c>
      <c r="X46" s="58">
        <v>10469567804</v>
      </c>
      <c r="Y46" s="58">
        <v>10470462836</v>
      </c>
      <c r="Z46" s="58">
        <v>21320013</v>
      </c>
      <c r="AA46" s="58">
        <v>138137</v>
      </c>
      <c r="AB46" s="58">
        <v>21458150</v>
      </c>
      <c r="AC46" s="58">
        <v>650947800</v>
      </c>
      <c r="AD46" s="58">
        <v>0</v>
      </c>
      <c r="AE46" s="58">
        <v>11186091952</v>
      </c>
      <c r="AF46" s="58">
        <v>11186.091952000001</v>
      </c>
      <c r="AG46" s="58">
        <v>0</v>
      </c>
      <c r="AH46" s="58">
        <v>35333000</v>
      </c>
      <c r="AI46" s="58">
        <v>26260000</v>
      </c>
      <c r="AJ46" s="58">
        <v>0</v>
      </c>
      <c r="AK46" s="58"/>
      <c r="AL46" s="64">
        <v>4797313743</v>
      </c>
      <c r="AM46" s="64">
        <v>22260594</v>
      </c>
      <c r="AN46" s="64">
        <v>4819574337</v>
      </c>
      <c r="AO46" s="64">
        <v>3479644621</v>
      </c>
      <c r="AP46" s="64">
        <v>18573828</v>
      </c>
      <c r="AQ46" s="64">
        <v>3498218449</v>
      </c>
      <c r="AR46" s="64">
        <v>1878191635</v>
      </c>
      <c r="AS46" s="64">
        <v>2388744</v>
      </c>
      <c r="AT46" s="64">
        <v>1880580379</v>
      </c>
      <c r="AU46" s="58">
        <v>19897107</v>
      </c>
      <c r="AV46" s="58">
        <v>316929356</v>
      </c>
      <c r="AW46" s="58">
        <v>39184342</v>
      </c>
      <c r="AX46" s="58">
        <v>356113698</v>
      </c>
      <c r="AY46" s="58">
        <v>10574383970</v>
      </c>
      <c r="AZ46" s="58">
        <v>895032</v>
      </c>
      <c r="BA46" s="58">
        <v>10575279002</v>
      </c>
      <c r="BB46" s="58">
        <v>0</v>
      </c>
      <c r="BC46" s="58">
        <v>10175047106</v>
      </c>
      <c r="BD46" s="58">
        <v>10175942138</v>
      </c>
      <c r="BE46" s="58">
        <v>11247684952</v>
      </c>
      <c r="BF46" s="57"/>
      <c r="BG46" s="58">
        <v>11186091952</v>
      </c>
      <c r="BH46" s="41">
        <v>0</v>
      </c>
      <c r="BJ46" s="58"/>
      <c r="BN46" s="43"/>
    </row>
    <row r="47" spans="1:66">
      <c r="A47" s="41">
        <f t="shared" ref="A47:A58" si="3">A34+1</f>
        <v>2002</v>
      </c>
      <c r="B47" s="41">
        <v>1</v>
      </c>
      <c r="C47" s="58">
        <v>459690178</v>
      </c>
      <c r="D47" s="58">
        <v>3240147</v>
      </c>
      <c r="E47" s="58">
        <v>462930325</v>
      </c>
      <c r="F47" s="58">
        <v>270950828</v>
      </c>
      <c r="G47" s="58">
        <v>-16975044</v>
      </c>
      <c r="H47" s="58">
        <v>253975784</v>
      </c>
      <c r="I47" s="58">
        <v>146369412</v>
      </c>
      <c r="J47" s="58">
        <v>-3071316</v>
      </c>
      <c r="K47" s="58">
        <v>143298096</v>
      </c>
      <c r="L47" s="58">
        <v>1692168</v>
      </c>
      <c r="M47" s="58">
        <v>27661760</v>
      </c>
      <c r="N47" s="58">
        <v>3147161</v>
      </c>
      <c r="O47" s="58">
        <v>30808921</v>
      </c>
      <c r="P47" s="58">
        <v>892705294</v>
      </c>
      <c r="Q47" s="58">
        <v>74380</v>
      </c>
      <c r="R47" s="58">
        <v>892779674</v>
      </c>
      <c r="S47" s="58"/>
      <c r="T47" s="58">
        <v>878702586</v>
      </c>
      <c r="U47" s="58">
        <v>878776966</v>
      </c>
      <c r="V47" s="58">
        <v>861970753</v>
      </c>
      <c r="W47" s="58">
        <v>861896373</v>
      </c>
      <c r="X47" s="58">
        <v>909511507</v>
      </c>
      <c r="Y47" s="58">
        <v>909585887</v>
      </c>
      <c r="Z47" s="63">
        <v>1972899</v>
      </c>
      <c r="AA47" s="65">
        <v>-238556</v>
      </c>
      <c r="AB47" s="58">
        <v>1734343</v>
      </c>
      <c r="AC47" s="65">
        <v>54363073</v>
      </c>
      <c r="AD47" s="58">
        <v>0</v>
      </c>
      <c r="AE47" s="58">
        <v>948877090</v>
      </c>
      <c r="AF47" s="58"/>
      <c r="AG47" s="58">
        <v>0</v>
      </c>
      <c r="AH47" s="62">
        <v>7527000</v>
      </c>
      <c r="AI47" s="62">
        <v>4204000</v>
      </c>
      <c r="AJ47" s="58">
        <v>0</v>
      </c>
      <c r="AK47" s="58"/>
      <c r="AL47" s="66">
        <v>467217178</v>
      </c>
      <c r="AM47" s="66">
        <v>3240147</v>
      </c>
      <c r="AN47" s="58">
        <v>470457325</v>
      </c>
      <c r="AO47" s="66">
        <v>275154828</v>
      </c>
      <c r="AP47" s="66">
        <v>-16975044</v>
      </c>
      <c r="AQ47" s="58">
        <v>258179784</v>
      </c>
      <c r="AR47" s="66">
        <v>146369412</v>
      </c>
      <c r="AS47" s="66">
        <v>-3071316</v>
      </c>
      <c r="AT47" s="67">
        <v>143298096</v>
      </c>
      <c r="AU47" s="67">
        <v>1692168</v>
      </c>
      <c r="AV47" s="67">
        <v>27661760</v>
      </c>
      <c r="AW47" s="67">
        <v>3147161</v>
      </c>
      <c r="AX47" s="67">
        <v>30808921</v>
      </c>
      <c r="AY47" s="67">
        <v>904436294</v>
      </c>
      <c r="AZ47" s="67">
        <v>74380</v>
      </c>
      <c r="BA47" s="67">
        <v>904510674</v>
      </c>
      <c r="BB47" s="58">
        <v>0</v>
      </c>
      <c r="BC47" s="58">
        <v>890433586</v>
      </c>
      <c r="BD47" s="58">
        <v>890507966</v>
      </c>
      <c r="BE47" s="65">
        <v>960608090</v>
      </c>
      <c r="BF47" s="58"/>
      <c r="BG47" s="66">
        <v>948877090</v>
      </c>
      <c r="BH47" s="41">
        <v>0</v>
      </c>
      <c r="BJ47" s="57"/>
    </row>
    <row r="48" spans="1:66">
      <c r="A48" s="41">
        <f t="shared" si="3"/>
        <v>2002</v>
      </c>
      <c r="B48" s="41">
        <v>2</v>
      </c>
      <c r="C48" s="58">
        <v>418496819</v>
      </c>
      <c r="D48" s="58">
        <v>-47619806</v>
      </c>
      <c r="E48" s="58">
        <v>370877013</v>
      </c>
      <c r="F48" s="58">
        <v>265863486</v>
      </c>
      <c r="G48" s="58">
        <v>-22259608</v>
      </c>
      <c r="H48" s="58">
        <v>243603878</v>
      </c>
      <c r="I48" s="58">
        <v>138710623</v>
      </c>
      <c r="J48" s="58">
        <v>-3403683</v>
      </c>
      <c r="K48" s="58">
        <v>135306940</v>
      </c>
      <c r="L48" s="58">
        <v>1697757</v>
      </c>
      <c r="M48" s="58">
        <v>23553543</v>
      </c>
      <c r="N48" s="58">
        <v>2757805</v>
      </c>
      <c r="O48" s="58">
        <v>26311348</v>
      </c>
      <c r="P48" s="58">
        <v>777796936</v>
      </c>
      <c r="Q48" s="58">
        <v>65135</v>
      </c>
      <c r="R48" s="58">
        <v>777862071</v>
      </c>
      <c r="S48" s="58"/>
      <c r="T48" s="58">
        <v>824768685</v>
      </c>
      <c r="U48" s="58">
        <v>824833820</v>
      </c>
      <c r="V48" s="58">
        <v>751550723</v>
      </c>
      <c r="W48" s="58">
        <v>751485588</v>
      </c>
      <c r="X48" s="58">
        <v>851080033</v>
      </c>
      <c r="Y48" s="58">
        <v>851145168</v>
      </c>
      <c r="Z48" s="63">
        <v>1749461</v>
      </c>
      <c r="AA48" s="65">
        <v>-212989</v>
      </c>
      <c r="AB48" s="58">
        <v>1536472</v>
      </c>
      <c r="AC48" s="65">
        <v>40391675</v>
      </c>
      <c r="AD48" s="58">
        <v>0</v>
      </c>
      <c r="AE48" s="58">
        <v>819790218</v>
      </c>
      <c r="AF48" s="58"/>
      <c r="AG48" s="58">
        <v>0</v>
      </c>
      <c r="AH48" s="62">
        <v>5413000</v>
      </c>
      <c r="AI48" s="62">
        <v>2400000</v>
      </c>
      <c r="AJ48" s="58">
        <v>0</v>
      </c>
      <c r="AK48" s="58"/>
      <c r="AL48" s="66">
        <v>423909819</v>
      </c>
      <c r="AM48" s="66">
        <v>-47619806</v>
      </c>
      <c r="AN48" s="58">
        <v>376290013</v>
      </c>
      <c r="AO48" s="66">
        <v>268263486</v>
      </c>
      <c r="AP48" s="66">
        <v>-22259608</v>
      </c>
      <c r="AQ48" s="58">
        <v>246003878</v>
      </c>
      <c r="AR48" s="66">
        <v>138710623</v>
      </c>
      <c r="AS48" s="66">
        <v>-3403683</v>
      </c>
      <c r="AT48" s="67">
        <v>135306940</v>
      </c>
      <c r="AU48" s="67">
        <v>1697757</v>
      </c>
      <c r="AV48" s="67">
        <v>23553543</v>
      </c>
      <c r="AW48" s="67">
        <v>2757805</v>
      </c>
      <c r="AX48" s="67">
        <v>26311348</v>
      </c>
      <c r="AY48" s="67">
        <v>785609936</v>
      </c>
      <c r="AZ48" s="67">
        <v>65135</v>
      </c>
      <c r="BA48" s="67">
        <v>785675071</v>
      </c>
      <c r="BB48" s="58">
        <v>0</v>
      </c>
      <c r="BC48" s="58">
        <v>832581685</v>
      </c>
      <c r="BD48" s="58">
        <v>832646820</v>
      </c>
      <c r="BE48" s="65">
        <v>827603218</v>
      </c>
      <c r="BF48" s="58"/>
      <c r="BG48" s="66">
        <v>819790218</v>
      </c>
      <c r="BH48" s="41">
        <v>0</v>
      </c>
      <c r="BJ48" s="57"/>
    </row>
    <row r="49" spans="1:66">
      <c r="A49" s="41">
        <f t="shared" si="3"/>
        <v>2002</v>
      </c>
      <c r="B49" s="41">
        <v>3</v>
      </c>
      <c r="C49" s="58">
        <v>342388005</v>
      </c>
      <c r="D49" s="58">
        <v>1530943</v>
      </c>
      <c r="E49" s="58">
        <v>343918948</v>
      </c>
      <c r="F49" s="58">
        <v>239417142</v>
      </c>
      <c r="G49" s="58">
        <v>7319170</v>
      </c>
      <c r="H49" s="58">
        <v>246736312</v>
      </c>
      <c r="I49" s="58">
        <v>153003623</v>
      </c>
      <c r="J49" s="58">
        <v>2355393</v>
      </c>
      <c r="K49" s="58">
        <v>155359016</v>
      </c>
      <c r="L49" s="58">
        <v>1703048</v>
      </c>
      <c r="M49" s="58">
        <v>23899499</v>
      </c>
      <c r="N49" s="58">
        <v>2857708</v>
      </c>
      <c r="O49" s="58">
        <v>26757207</v>
      </c>
      <c r="P49" s="58">
        <v>774474531</v>
      </c>
      <c r="Q49" s="58">
        <v>64760</v>
      </c>
      <c r="R49" s="58">
        <v>774539291</v>
      </c>
      <c r="S49" s="58"/>
      <c r="T49" s="58">
        <v>736511818</v>
      </c>
      <c r="U49" s="58">
        <v>736576578</v>
      </c>
      <c r="V49" s="58">
        <v>747782084</v>
      </c>
      <c r="W49" s="58">
        <v>747717324</v>
      </c>
      <c r="X49" s="58">
        <v>763269025</v>
      </c>
      <c r="Y49" s="58">
        <v>763333785</v>
      </c>
      <c r="Z49" s="63">
        <v>1808538</v>
      </c>
      <c r="AA49" s="65">
        <v>132521</v>
      </c>
      <c r="AB49" s="58">
        <v>1941059</v>
      </c>
      <c r="AC49" s="65">
        <v>39308818</v>
      </c>
      <c r="AD49" s="58">
        <v>0</v>
      </c>
      <c r="AE49" s="58">
        <v>815789168</v>
      </c>
      <c r="AF49" s="58"/>
      <c r="AG49" s="58">
        <v>0</v>
      </c>
      <c r="AH49" s="62">
        <v>3788000</v>
      </c>
      <c r="AI49" s="62">
        <v>1795000</v>
      </c>
      <c r="AJ49" s="58">
        <v>0</v>
      </c>
      <c r="AK49" s="58"/>
      <c r="AL49" s="66">
        <v>346176005</v>
      </c>
      <c r="AM49" s="66">
        <v>1530943</v>
      </c>
      <c r="AN49" s="58">
        <v>347706948</v>
      </c>
      <c r="AO49" s="66">
        <v>241212142</v>
      </c>
      <c r="AP49" s="66">
        <v>7319170</v>
      </c>
      <c r="AQ49" s="58">
        <v>248531312</v>
      </c>
      <c r="AR49" s="66">
        <v>153003623</v>
      </c>
      <c r="AS49" s="66">
        <v>2355393</v>
      </c>
      <c r="AT49" s="67">
        <v>155359016</v>
      </c>
      <c r="AU49" s="67">
        <v>1703048</v>
      </c>
      <c r="AV49" s="67">
        <v>23899499</v>
      </c>
      <c r="AW49" s="67">
        <v>2857708</v>
      </c>
      <c r="AX49" s="67">
        <v>26757207</v>
      </c>
      <c r="AY49" s="67">
        <v>780057531</v>
      </c>
      <c r="AZ49" s="67">
        <v>64760</v>
      </c>
      <c r="BA49" s="67">
        <v>780122291</v>
      </c>
      <c r="BB49" s="58">
        <v>0</v>
      </c>
      <c r="BC49" s="58">
        <v>742094818</v>
      </c>
      <c r="BD49" s="58">
        <v>742159578</v>
      </c>
      <c r="BE49" s="65">
        <v>821372168</v>
      </c>
      <c r="BF49" s="58"/>
      <c r="BG49" s="66">
        <v>815789168</v>
      </c>
      <c r="BH49" s="41">
        <v>0</v>
      </c>
      <c r="BJ49" s="57"/>
    </row>
    <row r="50" spans="1:66">
      <c r="A50" s="41">
        <f t="shared" si="3"/>
        <v>2002</v>
      </c>
      <c r="B50" s="41">
        <v>4</v>
      </c>
      <c r="C50" s="58">
        <v>284268241</v>
      </c>
      <c r="D50" s="58">
        <v>-6665493</v>
      </c>
      <c r="E50" s="58">
        <v>277602748</v>
      </c>
      <c r="F50" s="58">
        <v>247790136</v>
      </c>
      <c r="G50" s="58">
        <v>13184953</v>
      </c>
      <c r="H50" s="58">
        <v>260975089</v>
      </c>
      <c r="I50" s="58">
        <v>158899052</v>
      </c>
      <c r="J50" s="58">
        <v>2943681</v>
      </c>
      <c r="K50" s="58">
        <v>161842733</v>
      </c>
      <c r="L50" s="58">
        <v>1707985</v>
      </c>
      <c r="M50" s="58">
        <v>22170646</v>
      </c>
      <c r="N50" s="58">
        <v>2882843</v>
      </c>
      <c r="O50" s="58">
        <v>25053489</v>
      </c>
      <c r="P50" s="58">
        <v>727182044</v>
      </c>
      <c r="Q50" s="58">
        <v>67644</v>
      </c>
      <c r="R50" s="58">
        <v>727249688</v>
      </c>
      <c r="S50" s="58"/>
      <c r="T50" s="58">
        <v>692665414</v>
      </c>
      <c r="U50" s="58">
        <v>692733058</v>
      </c>
      <c r="V50" s="58">
        <v>702196199</v>
      </c>
      <c r="W50" s="58">
        <v>702128555</v>
      </c>
      <c r="X50" s="58">
        <v>717718903</v>
      </c>
      <c r="Y50" s="58">
        <v>717786547</v>
      </c>
      <c r="Z50" s="63">
        <v>1678593</v>
      </c>
      <c r="AA50" s="65">
        <v>34800</v>
      </c>
      <c r="AB50" s="58">
        <v>1713393</v>
      </c>
      <c r="AC50" s="65">
        <v>34763835</v>
      </c>
      <c r="AD50" s="58">
        <v>0</v>
      </c>
      <c r="AE50" s="58">
        <v>763726916</v>
      </c>
      <c r="AF50" s="58"/>
      <c r="AG50" s="58">
        <v>0</v>
      </c>
      <c r="AH50" s="62">
        <v>1744000</v>
      </c>
      <c r="AI50" s="62">
        <v>1365000</v>
      </c>
      <c r="AJ50" s="58">
        <v>0</v>
      </c>
      <c r="AK50" s="58"/>
      <c r="AL50" s="66">
        <v>286012241</v>
      </c>
      <c r="AM50" s="66">
        <v>-6665493</v>
      </c>
      <c r="AN50" s="58">
        <v>279346748</v>
      </c>
      <c r="AO50" s="66">
        <v>249155136</v>
      </c>
      <c r="AP50" s="66">
        <v>13184953</v>
      </c>
      <c r="AQ50" s="58">
        <v>262340089</v>
      </c>
      <c r="AR50" s="66">
        <v>158899052</v>
      </c>
      <c r="AS50" s="66">
        <v>2943681</v>
      </c>
      <c r="AT50" s="67">
        <v>161842733</v>
      </c>
      <c r="AU50" s="67">
        <v>1707985</v>
      </c>
      <c r="AV50" s="67">
        <v>22170646</v>
      </c>
      <c r="AW50" s="67">
        <v>2882843</v>
      </c>
      <c r="AX50" s="67">
        <v>25053489</v>
      </c>
      <c r="AY50" s="67">
        <v>730291044</v>
      </c>
      <c r="AZ50" s="67">
        <v>67644</v>
      </c>
      <c r="BA50" s="67">
        <v>730358688</v>
      </c>
      <c r="BB50" s="58">
        <v>0</v>
      </c>
      <c r="BC50" s="58">
        <v>695774414</v>
      </c>
      <c r="BD50" s="58">
        <v>695842058</v>
      </c>
      <c r="BE50" s="65">
        <v>766835916</v>
      </c>
      <c r="BF50" s="58"/>
      <c r="BG50" s="66">
        <v>763726916</v>
      </c>
      <c r="BH50" s="41">
        <v>0</v>
      </c>
      <c r="BJ50" s="57"/>
    </row>
    <row r="51" spans="1:66">
      <c r="A51" s="41">
        <f t="shared" si="3"/>
        <v>2002</v>
      </c>
      <c r="B51" s="41">
        <v>5</v>
      </c>
      <c r="C51" s="58">
        <v>296437829</v>
      </c>
      <c r="D51" s="58">
        <v>60766594</v>
      </c>
      <c r="E51" s="58">
        <v>357204423</v>
      </c>
      <c r="F51" s="58">
        <v>277454415</v>
      </c>
      <c r="G51" s="58">
        <v>61190018</v>
      </c>
      <c r="H51" s="58">
        <v>338644433</v>
      </c>
      <c r="I51" s="58">
        <v>164007002</v>
      </c>
      <c r="J51" s="58">
        <v>8027016</v>
      </c>
      <c r="K51" s="58">
        <v>172034018</v>
      </c>
      <c r="L51" s="58">
        <v>1713383</v>
      </c>
      <c r="M51" s="58">
        <v>26063524</v>
      </c>
      <c r="N51" s="58">
        <v>3376201</v>
      </c>
      <c r="O51" s="58">
        <v>29439725</v>
      </c>
      <c r="P51" s="58">
        <v>899035982</v>
      </c>
      <c r="Q51" s="58">
        <v>71054</v>
      </c>
      <c r="R51" s="58">
        <v>899107036</v>
      </c>
      <c r="S51" s="58"/>
      <c r="T51" s="58">
        <v>739612629</v>
      </c>
      <c r="U51" s="58">
        <v>739683683</v>
      </c>
      <c r="V51" s="58">
        <v>869667311</v>
      </c>
      <c r="W51" s="58">
        <v>869596257</v>
      </c>
      <c r="X51" s="58">
        <v>769052354</v>
      </c>
      <c r="Y51" s="58">
        <v>769123408</v>
      </c>
      <c r="Z51" s="63">
        <v>1707424</v>
      </c>
      <c r="AA51" s="65">
        <v>330797</v>
      </c>
      <c r="AB51" s="58">
        <v>2038221</v>
      </c>
      <c r="AC51" s="65">
        <v>54003335</v>
      </c>
      <c r="AD51" s="58">
        <v>0</v>
      </c>
      <c r="AE51" s="58">
        <v>955148592</v>
      </c>
      <c r="AF51" s="58"/>
      <c r="AG51" s="58">
        <v>0</v>
      </c>
      <c r="AH51" s="62">
        <v>2838000</v>
      </c>
      <c r="AI51" s="62">
        <v>2277000</v>
      </c>
      <c r="AJ51" s="58">
        <v>0</v>
      </c>
      <c r="AK51" s="58"/>
      <c r="AL51" s="66">
        <v>299275829</v>
      </c>
      <c r="AM51" s="66">
        <v>60766594</v>
      </c>
      <c r="AN51" s="58">
        <v>360042423</v>
      </c>
      <c r="AO51" s="66">
        <v>279731415</v>
      </c>
      <c r="AP51" s="66">
        <v>61190018</v>
      </c>
      <c r="AQ51" s="58">
        <v>340921433</v>
      </c>
      <c r="AR51" s="66">
        <v>164007002</v>
      </c>
      <c r="AS51" s="66">
        <v>8027016</v>
      </c>
      <c r="AT51" s="67">
        <v>172034018</v>
      </c>
      <c r="AU51" s="67">
        <v>1713383</v>
      </c>
      <c r="AV51" s="67">
        <v>26063524</v>
      </c>
      <c r="AW51" s="67">
        <v>3376201</v>
      </c>
      <c r="AX51" s="67">
        <v>29439725</v>
      </c>
      <c r="AY51" s="67">
        <v>904150982</v>
      </c>
      <c r="AZ51" s="67">
        <v>71054</v>
      </c>
      <c r="BA51" s="67">
        <v>904222036</v>
      </c>
      <c r="BB51" s="58">
        <v>0</v>
      </c>
      <c r="BC51" s="58">
        <v>744727629</v>
      </c>
      <c r="BD51" s="58">
        <v>744798683</v>
      </c>
      <c r="BE51" s="65">
        <v>960263592</v>
      </c>
      <c r="BF51" s="58"/>
      <c r="BG51" s="66">
        <v>955148592</v>
      </c>
      <c r="BH51" s="41">
        <v>0</v>
      </c>
      <c r="BJ51" s="57"/>
    </row>
    <row r="52" spans="1:66">
      <c r="A52" s="41">
        <f t="shared" si="3"/>
        <v>2002</v>
      </c>
      <c r="B52" s="41">
        <v>6</v>
      </c>
      <c r="C52" s="58">
        <v>440773895</v>
      </c>
      <c r="D52" s="58">
        <v>62234426</v>
      </c>
      <c r="E52" s="58">
        <v>503008321</v>
      </c>
      <c r="F52" s="58">
        <v>330111027</v>
      </c>
      <c r="G52" s="58">
        <v>15661142</v>
      </c>
      <c r="H52" s="58">
        <v>345772169</v>
      </c>
      <c r="I52" s="58">
        <v>179633124</v>
      </c>
      <c r="J52" s="58">
        <v>1889022</v>
      </c>
      <c r="K52" s="58">
        <v>181522146</v>
      </c>
      <c r="L52" s="58">
        <v>1719500</v>
      </c>
      <c r="M52" s="58">
        <v>30107092</v>
      </c>
      <c r="N52" s="58">
        <v>3774713</v>
      </c>
      <c r="O52" s="58">
        <v>33881805</v>
      </c>
      <c r="P52" s="58">
        <v>1065903941</v>
      </c>
      <c r="Q52" s="58">
        <v>84474</v>
      </c>
      <c r="R52" s="58">
        <v>1065988415</v>
      </c>
      <c r="S52" s="58"/>
      <c r="T52" s="58">
        <v>952237546</v>
      </c>
      <c r="U52" s="58">
        <v>952322020</v>
      </c>
      <c r="V52" s="58">
        <v>1032106610</v>
      </c>
      <c r="W52" s="58">
        <v>1032022136</v>
      </c>
      <c r="X52" s="58">
        <v>986119351</v>
      </c>
      <c r="Y52" s="58">
        <v>986203825</v>
      </c>
      <c r="Z52" s="63">
        <v>1930955</v>
      </c>
      <c r="AA52" s="65">
        <v>38783</v>
      </c>
      <c r="AB52" s="58">
        <v>1969738</v>
      </c>
      <c r="AC52" s="65">
        <v>77490096</v>
      </c>
      <c r="AD52" s="58">
        <v>0</v>
      </c>
      <c r="AE52" s="58">
        <v>1145448249</v>
      </c>
      <c r="AF52" s="58"/>
      <c r="AG52" s="58">
        <v>0</v>
      </c>
      <c r="AH52" s="62">
        <v>4808000</v>
      </c>
      <c r="AI52" s="62">
        <v>3065000</v>
      </c>
      <c r="AJ52" s="58">
        <v>0</v>
      </c>
      <c r="AK52" s="58"/>
      <c r="AL52" s="66">
        <v>445581895</v>
      </c>
      <c r="AM52" s="66">
        <v>62234426</v>
      </c>
      <c r="AN52" s="58">
        <v>507816321</v>
      </c>
      <c r="AO52" s="66">
        <v>333176027</v>
      </c>
      <c r="AP52" s="66">
        <v>15661142</v>
      </c>
      <c r="AQ52" s="58">
        <v>348837169</v>
      </c>
      <c r="AR52" s="66">
        <v>179633124</v>
      </c>
      <c r="AS52" s="66">
        <v>1889022</v>
      </c>
      <c r="AT52" s="67">
        <v>181522146</v>
      </c>
      <c r="AU52" s="67">
        <v>1719500</v>
      </c>
      <c r="AV52" s="67">
        <v>30107092</v>
      </c>
      <c r="AW52" s="67">
        <v>3774713</v>
      </c>
      <c r="AX52" s="67">
        <v>33881805</v>
      </c>
      <c r="AY52" s="67">
        <v>1073776941</v>
      </c>
      <c r="AZ52" s="67">
        <v>84474</v>
      </c>
      <c r="BA52" s="67">
        <v>1073861415</v>
      </c>
      <c r="BB52" s="58">
        <v>0</v>
      </c>
      <c r="BC52" s="58">
        <v>960110546</v>
      </c>
      <c r="BD52" s="58">
        <v>960195020</v>
      </c>
      <c r="BE52" s="65">
        <v>1153321249</v>
      </c>
      <c r="BF52" s="58"/>
      <c r="BG52" s="66">
        <v>1145448249</v>
      </c>
      <c r="BH52" s="41">
        <v>0</v>
      </c>
      <c r="BJ52" s="57"/>
    </row>
    <row r="53" spans="1:66">
      <c r="A53" s="41">
        <f t="shared" si="3"/>
        <v>2002</v>
      </c>
      <c r="B53" s="41">
        <v>7</v>
      </c>
      <c r="C53" s="58">
        <v>504269110</v>
      </c>
      <c r="D53" s="58">
        <v>25040957</v>
      </c>
      <c r="E53" s="58">
        <v>529310067</v>
      </c>
      <c r="F53" s="58">
        <v>347319643</v>
      </c>
      <c r="G53" s="58">
        <v>3166307</v>
      </c>
      <c r="H53" s="58">
        <v>350485950</v>
      </c>
      <c r="I53" s="58">
        <v>180560044</v>
      </c>
      <c r="J53" s="58">
        <v>-541747</v>
      </c>
      <c r="K53" s="58">
        <v>180018297</v>
      </c>
      <c r="L53" s="58">
        <v>1724208</v>
      </c>
      <c r="M53" s="58">
        <v>33578923</v>
      </c>
      <c r="N53" s="58">
        <v>4245286</v>
      </c>
      <c r="O53" s="58">
        <v>37824209</v>
      </c>
      <c r="P53" s="58">
        <v>1099362731</v>
      </c>
      <c r="Q53" s="58">
        <v>86723</v>
      </c>
      <c r="R53" s="58">
        <v>1099449454</v>
      </c>
      <c r="S53" s="58"/>
      <c r="T53" s="58">
        <v>1033873005</v>
      </c>
      <c r="U53" s="58">
        <v>1033959728</v>
      </c>
      <c r="V53" s="58">
        <v>1061625245</v>
      </c>
      <c r="W53" s="58">
        <v>1061538522</v>
      </c>
      <c r="X53" s="58">
        <v>1071697214</v>
      </c>
      <c r="Y53" s="58">
        <v>1071783937</v>
      </c>
      <c r="Z53" s="63">
        <v>1899037</v>
      </c>
      <c r="AA53" s="65">
        <v>-48292</v>
      </c>
      <c r="AB53" s="58">
        <v>1850745</v>
      </c>
      <c r="AC53" s="65">
        <v>83962239</v>
      </c>
      <c r="AD53" s="58">
        <v>0</v>
      </c>
      <c r="AE53" s="58">
        <v>1185262438</v>
      </c>
      <c r="AF53" s="58"/>
      <c r="AG53" s="58">
        <v>0</v>
      </c>
      <c r="AH53" s="62">
        <v>6028000</v>
      </c>
      <c r="AI53" s="62">
        <v>3548000</v>
      </c>
      <c r="AJ53" s="58">
        <v>0</v>
      </c>
      <c r="AK53" s="58"/>
      <c r="AL53" s="66">
        <v>510297110</v>
      </c>
      <c r="AM53" s="66">
        <v>25040957</v>
      </c>
      <c r="AN53" s="58">
        <v>535338067</v>
      </c>
      <c r="AO53" s="66">
        <v>350867643</v>
      </c>
      <c r="AP53" s="66">
        <v>3166307</v>
      </c>
      <c r="AQ53" s="58">
        <v>354033950</v>
      </c>
      <c r="AR53" s="66">
        <v>180560044</v>
      </c>
      <c r="AS53" s="66">
        <v>-541747</v>
      </c>
      <c r="AT53" s="67">
        <v>180018297</v>
      </c>
      <c r="AU53" s="67">
        <v>1724208</v>
      </c>
      <c r="AV53" s="67">
        <v>33578923</v>
      </c>
      <c r="AW53" s="67">
        <v>4245286</v>
      </c>
      <c r="AX53" s="67">
        <v>37824209</v>
      </c>
      <c r="AY53" s="67">
        <v>1108938731</v>
      </c>
      <c r="AZ53" s="67">
        <v>86723</v>
      </c>
      <c r="BA53" s="67">
        <v>1109025454</v>
      </c>
      <c r="BB53" s="58">
        <v>0</v>
      </c>
      <c r="BC53" s="58">
        <v>1043449005</v>
      </c>
      <c r="BD53" s="58">
        <v>1043535728</v>
      </c>
      <c r="BE53" s="65">
        <v>1194838438</v>
      </c>
      <c r="BF53" s="58"/>
      <c r="BG53" s="66">
        <v>1185262438</v>
      </c>
      <c r="BH53" s="41">
        <v>0</v>
      </c>
      <c r="BJ53" s="58"/>
      <c r="BN53" s="43"/>
    </row>
    <row r="54" spans="1:66">
      <c r="A54" s="41">
        <f t="shared" si="3"/>
        <v>2002</v>
      </c>
      <c r="B54" s="41">
        <v>8</v>
      </c>
      <c r="C54" s="58">
        <v>546389319</v>
      </c>
      <c r="D54" s="58">
        <v>11661982</v>
      </c>
      <c r="E54" s="58">
        <v>558051301</v>
      </c>
      <c r="F54" s="58">
        <v>358954791</v>
      </c>
      <c r="G54" s="58">
        <v>-197620</v>
      </c>
      <c r="H54" s="58">
        <v>358757171</v>
      </c>
      <c r="I54" s="58">
        <v>182715859</v>
      </c>
      <c r="J54" s="58">
        <v>-168333</v>
      </c>
      <c r="K54" s="58">
        <v>182547526</v>
      </c>
      <c r="L54" s="58">
        <v>1729606</v>
      </c>
      <c r="M54" s="58">
        <v>32582723</v>
      </c>
      <c r="N54" s="58">
        <v>4226405</v>
      </c>
      <c r="O54" s="58">
        <v>36809128</v>
      </c>
      <c r="P54" s="58">
        <v>1137894732</v>
      </c>
      <c r="Q54" s="58">
        <v>80444</v>
      </c>
      <c r="R54" s="58">
        <v>1137975176</v>
      </c>
      <c r="S54" s="58"/>
      <c r="T54" s="58">
        <v>1089789575</v>
      </c>
      <c r="U54" s="58">
        <v>1089870019</v>
      </c>
      <c r="V54" s="58">
        <v>1101166048</v>
      </c>
      <c r="W54" s="58">
        <v>1101085604</v>
      </c>
      <c r="X54" s="58">
        <v>1126598703</v>
      </c>
      <c r="Y54" s="58">
        <v>1126679147</v>
      </c>
      <c r="Z54" s="63">
        <v>1794415</v>
      </c>
      <c r="AA54" s="65">
        <v>-82849</v>
      </c>
      <c r="AB54" s="58">
        <v>1711566</v>
      </c>
      <c r="AC54" s="65">
        <v>90635254</v>
      </c>
      <c r="AD54" s="58">
        <v>0</v>
      </c>
      <c r="AE54" s="58">
        <v>1230321996</v>
      </c>
      <c r="AF54" s="58"/>
      <c r="AG54" s="58">
        <v>0</v>
      </c>
      <c r="AH54" s="62">
        <v>5580000</v>
      </c>
      <c r="AI54" s="62">
        <v>3394000</v>
      </c>
      <c r="AJ54" s="58">
        <v>0</v>
      </c>
      <c r="AK54" s="58"/>
      <c r="AL54" s="66">
        <v>551969319</v>
      </c>
      <c r="AM54" s="66">
        <v>11661982</v>
      </c>
      <c r="AN54" s="58">
        <v>563631301</v>
      </c>
      <c r="AO54" s="66">
        <v>362348791</v>
      </c>
      <c r="AP54" s="66">
        <v>-197620</v>
      </c>
      <c r="AQ54" s="58">
        <v>362151171</v>
      </c>
      <c r="AR54" s="66">
        <v>182715859</v>
      </c>
      <c r="AS54" s="66">
        <v>-168333</v>
      </c>
      <c r="AT54" s="67">
        <v>182547526</v>
      </c>
      <c r="AU54" s="67">
        <v>1729606</v>
      </c>
      <c r="AV54" s="67">
        <v>32582723</v>
      </c>
      <c r="AW54" s="67">
        <v>4226405</v>
      </c>
      <c r="AX54" s="67">
        <v>36809128</v>
      </c>
      <c r="AY54" s="67">
        <v>1146868732</v>
      </c>
      <c r="AZ54" s="67">
        <v>80444</v>
      </c>
      <c r="BA54" s="67">
        <v>1146949176</v>
      </c>
      <c r="BB54" s="58">
        <v>0</v>
      </c>
      <c r="BC54" s="58">
        <v>1098763575</v>
      </c>
      <c r="BD54" s="58">
        <v>1098844019</v>
      </c>
      <c r="BE54" s="65">
        <v>1239295996</v>
      </c>
      <c r="BF54" s="58"/>
      <c r="BG54" s="66">
        <v>1230321996</v>
      </c>
      <c r="BH54" s="41">
        <v>0</v>
      </c>
      <c r="BJ54" s="58"/>
    </row>
    <row r="55" spans="1:66">
      <c r="A55" s="41">
        <f t="shared" si="3"/>
        <v>2002</v>
      </c>
      <c r="B55" s="41">
        <v>9</v>
      </c>
      <c r="C55" s="58">
        <v>496382378</v>
      </c>
      <c r="D55" s="58">
        <v>-65178263</v>
      </c>
      <c r="E55" s="58">
        <v>431204115</v>
      </c>
      <c r="F55" s="58">
        <v>353426457</v>
      </c>
      <c r="G55" s="58">
        <v>-30379867</v>
      </c>
      <c r="H55" s="58">
        <v>323046590</v>
      </c>
      <c r="I55" s="58">
        <v>171373871</v>
      </c>
      <c r="J55" s="58">
        <v>-5009028</v>
      </c>
      <c r="K55" s="58">
        <v>166364843</v>
      </c>
      <c r="L55" s="58">
        <v>1734745</v>
      </c>
      <c r="M55" s="58">
        <v>27876802</v>
      </c>
      <c r="N55" s="58">
        <v>3659622</v>
      </c>
      <c r="O55" s="58">
        <v>31536424</v>
      </c>
      <c r="P55" s="58">
        <v>953886717</v>
      </c>
      <c r="Q55" s="58">
        <v>82720</v>
      </c>
      <c r="R55" s="58">
        <v>953969437</v>
      </c>
      <c r="S55" s="58"/>
      <c r="T55" s="58">
        <v>1022917451</v>
      </c>
      <c r="U55" s="58">
        <v>1023000171</v>
      </c>
      <c r="V55" s="58">
        <v>922433013</v>
      </c>
      <c r="W55" s="58">
        <v>922350293</v>
      </c>
      <c r="X55" s="58">
        <v>1054453875</v>
      </c>
      <c r="Y55" s="58">
        <v>1054536595</v>
      </c>
      <c r="Z55" s="63">
        <v>1772026</v>
      </c>
      <c r="AA55" s="65">
        <v>-153688</v>
      </c>
      <c r="AB55" s="58">
        <v>1618338</v>
      </c>
      <c r="AC55" s="65">
        <v>62197964</v>
      </c>
      <c r="AD55" s="58">
        <v>0</v>
      </c>
      <c r="AE55" s="58">
        <v>1017785739</v>
      </c>
      <c r="AF55" s="58"/>
      <c r="AG55" s="58">
        <v>0</v>
      </c>
      <c r="AH55" s="62">
        <v>3810000</v>
      </c>
      <c r="AI55" s="62">
        <v>2658000</v>
      </c>
      <c r="AJ55" s="58">
        <v>0</v>
      </c>
      <c r="AK55" s="58"/>
      <c r="AL55" s="66">
        <v>500192378</v>
      </c>
      <c r="AM55" s="66">
        <v>-65178263</v>
      </c>
      <c r="AN55" s="58">
        <v>435014115</v>
      </c>
      <c r="AO55" s="66">
        <v>356084457</v>
      </c>
      <c r="AP55" s="66">
        <v>-30379867</v>
      </c>
      <c r="AQ55" s="58">
        <v>325704590</v>
      </c>
      <c r="AR55" s="66">
        <v>171373871</v>
      </c>
      <c r="AS55" s="66">
        <v>-5009028</v>
      </c>
      <c r="AT55" s="67">
        <v>166364843</v>
      </c>
      <c r="AU55" s="67">
        <v>1734745</v>
      </c>
      <c r="AV55" s="67">
        <v>27876802</v>
      </c>
      <c r="AW55" s="67">
        <v>3659622</v>
      </c>
      <c r="AX55" s="67">
        <v>31536424</v>
      </c>
      <c r="AY55" s="67">
        <v>960354717</v>
      </c>
      <c r="AZ55" s="67">
        <v>82720</v>
      </c>
      <c r="BA55" s="67">
        <v>960437437</v>
      </c>
      <c r="BB55" s="58">
        <v>0</v>
      </c>
      <c r="BC55" s="58">
        <v>1029385451</v>
      </c>
      <c r="BD55" s="58">
        <v>1029468171</v>
      </c>
      <c r="BE55" s="65">
        <v>1024253739</v>
      </c>
      <c r="BF55" s="58"/>
      <c r="BG55" s="66">
        <v>1017785739</v>
      </c>
      <c r="BH55" s="41">
        <v>0</v>
      </c>
      <c r="BJ55" s="58"/>
    </row>
    <row r="56" spans="1:66">
      <c r="A56" s="41">
        <f t="shared" si="3"/>
        <v>2002</v>
      </c>
      <c r="B56" s="41">
        <v>10</v>
      </c>
      <c r="C56" s="58">
        <v>382219511</v>
      </c>
      <c r="D56" s="58">
        <v>-56070113</v>
      </c>
      <c r="E56" s="58">
        <v>326149398</v>
      </c>
      <c r="F56" s="58">
        <v>303854481</v>
      </c>
      <c r="G56" s="58">
        <v>-27478644</v>
      </c>
      <c r="H56" s="58">
        <v>276375837</v>
      </c>
      <c r="I56" s="58">
        <v>162996139</v>
      </c>
      <c r="J56" s="58">
        <v>-3135635</v>
      </c>
      <c r="K56" s="58">
        <v>159860504</v>
      </c>
      <c r="L56" s="58">
        <v>1740177</v>
      </c>
      <c r="M56" s="58">
        <v>23856851</v>
      </c>
      <c r="N56" s="58">
        <v>3083988</v>
      </c>
      <c r="O56" s="58">
        <v>26940839</v>
      </c>
      <c r="P56" s="58">
        <v>791066755</v>
      </c>
      <c r="Q56" s="58">
        <v>74401</v>
      </c>
      <c r="R56" s="58">
        <v>791141156</v>
      </c>
      <c r="S56" s="58"/>
      <c r="T56" s="58">
        <v>850810308</v>
      </c>
      <c r="U56" s="58">
        <v>850884709</v>
      </c>
      <c r="V56" s="58">
        <v>764200317</v>
      </c>
      <c r="W56" s="58">
        <v>764125916</v>
      </c>
      <c r="X56" s="58">
        <v>877751147</v>
      </c>
      <c r="Y56" s="58">
        <v>877825548</v>
      </c>
      <c r="Z56" s="63">
        <v>1401881</v>
      </c>
      <c r="AA56" s="65">
        <v>-184454</v>
      </c>
      <c r="AB56" s="58">
        <v>1217427</v>
      </c>
      <c r="AC56" s="65">
        <v>41012522</v>
      </c>
      <c r="AD56" s="58">
        <v>0</v>
      </c>
      <c r="AE56" s="58">
        <v>833371105</v>
      </c>
      <c r="AF56" s="58"/>
      <c r="AG56" s="58">
        <v>0</v>
      </c>
      <c r="AH56" s="62">
        <v>2254000</v>
      </c>
      <c r="AI56" s="62">
        <v>1500000</v>
      </c>
      <c r="AJ56" s="58">
        <v>0</v>
      </c>
      <c r="AK56" s="58"/>
      <c r="AL56" s="66">
        <v>384473511</v>
      </c>
      <c r="AM56" s="66">
        <v>-56070113</v>
      </c>
      <c r="AN56" s="58">
        <v>328403398</v>
      </c>
      <c r="AO56" s="66">
        <v>305354481</v>
      </c>
      <c r="AP56" s="66">
        <v>-27478644</v>
      </c>
      <c r="AQ56" s="58">
        <v>277875837</v>
      </c>
      <c r="AR56" s="66">
        <v>162996139</v>
      </c>
      <c r="AS56" s="66">
        <v>-3135635</v>
      </c>
      <c r="AT56" s="67">
        <v>159860504</v>
      </c>
      <c r="AU56" s="67">
        <v>1740177</v>
      </c>
      <c r="AV56" s="67">
        <v>23856851</v>
      </c>
      <c r="AW56" s="67">
        <v>3083988</v>
      </c>
      <c r="AX56" s="67">
        <v>26940839</v>
      </c>
      <c r="AY56" s="67">
        <v>794820755</v>
      </c>
      <c r="AZ56" s="67">
        <v>74401</v>
      </c>
      <c r="BA56" s="67">
        <v>794895156</v>
      </c>
      <c r="BB56" s="58">
        <v>0</v>
      </c>
      <c r="BC56" s="58">
        <v>854564308</v>
      </c>
      <c r="BD56" s="58">
        <v>854638709</v>
      </c>
      <c r="BE56" s="65">
        <v>837125105</v>
      </c>
      <c r="BF56" s="58"/>
      <c r="BG56" s="66">
        <v>833371105</v>
      </c>
      <c r="BH56" s="41">
        <v>0</v>
      </c>
      <c r="BJ56" s="58"/>
    </row>
    <row r="57" spans="1:66">
      <c r="A57" s="41">
        <f t="shared" si="3"/>
        <v>2002</v>
      </c>
      <c r="B57" s="41">
        <v>11</v>
      </c>
      <c r="C57" s="58">
        <v>296670471</v>
      </c>
      <c r="D57" s="58">
        <v>-6773011</v>
      </c>
      <c r="E57" s="58">
        <v>289897460</v>
      </c>
      <c r="F57" s="58">
        <v>259005265</v>
      </c>
      <c r="G57" s="58">
        <v>4461849</v>
      </c>
      <c r="H57" s="58">
        <v>263467114</v>
      </c>
      <c r="I57" s="58">
        <v>150096660</v>
      </c>
      <c r="J57" s="58">
        <v>1710440</v>
      </c>
      <c r="K57" s="58">
        <v>151807100</v>
      </c>
      <c r="L57" s="58">
        <v>1745423</v>
      </c>
      <c r="M57" s="58">
        <v>23455793</v>
      </c>
      <c r="N57" s="58">
        <v>2799420</v>
      </c>
      <c r="O57" s="58">
        <v>26255213</v>
      </c>
      <c r="P57" s="58">
        <v>733172310</v>
      </c>
      <c r="Q57" s="58">
        <v>74401</v>
      </c>
      <c r="R57" s="58">
        <v>733246711</v>
      </c>
      <c r="S57" s="58"/>
      <c r="T57" s="58">
        <v>707517819</v>
      </c>
      <c r="U57" s="58">
        <v>707592220</v>
      </c>
      <c r="V57" s="58">
        <v>706991498</v>
      </c>
      <c r="W57" s="58">
        <v>706917097</v>
      </c>
      <c r="X57" s="58">
        <v>733773032</v>
      </c>
      <c r="Y57" s="58">
        <v>733847433</v>
      </c>
      <c r="Z57" s="63">
        <v>1731809</v>
      </c>
      <c r="AA57" s="65">
        <v>272250</v>
      </c>
      <c r="AB57" s="58">
        <v>2004059</v>
      </c>
      <c r="AC57" s="65">
        <v>35691982</v>
      </c>
      <c r="AD57" s="58">
        <v>0</v>
      </c>
      <c r="AE57" s="58">
        <v>770942752</v>
      </c>
      <c r="AF57" s="58"/>
      <c r="AG57" s="58">
        <v>0</v>
      </c>
      <c r="AH57" s="62">
        <v>3661000</v>
      </c>
      <c r="AI57" s="62">
        <v>1781000</v>
      </c>
      <c r="AJ57" s="58">
        <v>0</v>
      </c>
      <c r="AK57" s="58"/>
      <c r="AL57" s="66">
        <v>300331471</v>
      </c>
      <c r="AM57" s="66">
        <v>-6773011</v>
      </c>
      <c r="AN57" s="58">
        <v>293558460</v>
      </c>
      <c r="AO57" s="66">
        <v>260786265</v>
      </c>
      <c r="AP57" s="66">
        <v>4461849</v>
      </c>
      <c r="AQ57" s="58">
        <v>265248114</v>
      </c>
      <c r="AR57" s="66">
        <v>150096660</v>
      </c>
      <c r="AS57" s="66">
        <v>1710440</v>
      </c>
      <c r="AT57" s="67">
        <v>151807100</v>
      </c>
      <c r="AU57" s="67">
        <v>1745423</v>
      </c>
      <c r="AV57" s="67">
        <v>23455793</v>
      </c>
      <c r="AW57" s="67">
        <v>2799420</v>
      </c>
      <c r="AX57" s="67">
        <v>26255213</v>
      </c>
      <c r="AY57" s="67">
        <v>738614310</v>
      </c>
      <c r="AZ57" s="67">
        <v>74401</v>
      </c>
      <c r="BA57" s="67">
        <v>738688711</v>
      </c>
      <c r="BB57" s="58">
        <v>0</v>
      </c>
      <c r="BC57" s="58">
        <v>712959819</v>
      </c>
      <c r="BD57" s="58">
        <v>713034220</v>
      </c>
      <c r="BE57" s="65">
        <v>776384752</v>
      </c>
      <c r="BF57" s="58"/>
      <c r="BG57" s="66">
        <v>770942752</v>
      </c>
      <c r="BH57" s="41">
        <v>0</v>
      </c>
      <c r="BJ57" s="58"/>
    </row>
    <row r="58" spans="1:66">
      <c r="A58" s="41">
        <f t="shared" si="3"/>
        <v>2002</v>
      </c>
      <c r="B58" s="41">
        <v>12</v>
      </c>
      <c r="C58" s="58">
        <v>361712020</v>
      </c>
      <c r="D58" s="58">
        <v>42943881</v>
      </c>
      <c r="E58" s="58">
        <v>404655901</v>
      </c>
      <c r="F58" s="58">
        <v>260663201</v>
      </c>
      <c r="G58" s="58">
        <v>9552728</v>
      </c>
      <c r="H58" s="58">
        <v>270215929</v>
      </c>
      <c r="I58" s="58">
        <v>158536820</v>
      </c>
      <c r="J58" s="58">
        <v>1094286</v>
      </c>
      <c r="K58" s="58">
        <v>159631106</v>
      </c>
      <c r="L58" s="58">
        <v>1750633</v>
      </c>
      <c r="M58" s="58">
        <v>26933308</v>
      </c>
      <c r="N58" s="58">
        <v>3140147</v>
      </c>
      <c r="O58" s="58">
        <v>30073455</v>
      </c>
      <c r="P58" s="58">
        <v>866327024</v>
      </c>
      <c r="Q58" s="58">
        <v>72961</v>
      </c>
      <c r="R58" s="58">
        <v>866399985</v>
      </c>
      <c r="S58" s="58"/>
      <c r="T58" s="58">
        <v>782662674</v>
      </c>
      <c r="U58" s="58">
        <v>782735635</v>
      </c>
      <c r="V58" s="58">
        <v>836326530</v>
      </c>
      <c r="W58" s="58">
        <v>836253569</v>
      </c>
      <c r="X58" s="58">
        <v>812736129</v>
      </c>
      <c r="Y58" s="58">
        <v>812809090</v>
      </c>
      <c r="Z58" s="63">
        <v>2142582</v>
      </c>
      <c r="AA58" s="65">
        <v>258580</v>
      </c>
      <c r="AB58" s="58">
        <v>2401162</v>
      </c>
      <c r="AC58" s="65">
        <v>50855644</v>
      </c>
      <c r="AD58" s="58">
        <v>0</v>
      </c>
      <c r="AE58" s="58">
        <v>919656791</v>
      </c>
      <c r="AF58" s="58"/>
      <c r="AG58" s="58">
        <v>0</v>
      </c>
      <c r="AH58" s="62">
        <v>6488000</v>
      </c>
      <c r="AI58" s="62">
        <v>2858000</v>
      </c>
      <c r="AJ58" s="58">
        <v>0</v>
      </c>
      <c r="AK58" s="58"/>
      <c r="AL58" s="66">
        <v>368200020</v>
      </c>
      <c r="AM58" s="66">
        <v>42943881</v>
      </c>
      <c r="AN58" s="58">
        <v>411143901</v>
      </c>
      <c r="AO58" s="66">
        <v>263521201</v>
      </c>
      <c r="AP58" s="66">
        <v>9552728</v>
      </c>
      <c r="AQ58" s="58">
        <v>273073929</v>
      </c>
      <c r="AR58" s="66">
        <v>158536820</v>
      </c>
      <c r="AS58" s="66">
        <v>1094286</v>
      </c>
      <c r="AT58" s="67">
        <v>159631106</v>
      </c>
      <c r="AU58" s="67">
        <v>1750633</v>
      </c>
      <c r="AV58" s="67">
        <v>26933308</v>
      </c>
      <c r="AW58" s="67">
        <v>3140147</v>
      </c>
      <c r="AX58" s="67">
        <v>30073455</v>
      </c>
      <c r="AY58" s="67">
        <v>875673024</v>
      </c>
      <c r="AZ58" s="67">
        <v>72961</v>
      </c>
      <c r="BA58" s="67">
        <v>875745985</v>
      </c>
      <c r="BB58" s="58">
        <v>0</v>
      </c>
      <c r="BC58" s="58">
        <v>792008674</v>
      </c>
      <c r="BD58" s="58">
        <v>792081635</v>
      </c>
      <c r="BE58" s="65">
        <v>929002791</v>
      </c>
      <c r="BF58" s="58"/>
      <c r="BG58" s="66">
        <v>919656791</v>
      </c>
      <c r="BH58" s="41">
        <v>0</v>
      </c>
      <c r="BJ58" s="58"/>
    </row>
    <row r="59" spans="1:66">
      <c r="B59" s="46" t="s">
        <v>112</v>
      </c>
      <c r="C59" s="58">
        <v>4829697776</v>
      </c>
      <c r="D59" s="58">
        <v>25112244</v>
      </c>
      <c r="E59" s="58">
        <v>4854810020</v>
      </c>
      <c r="F59" s="58">
        <v>3514810872</v>
      </c>
      <c r="G59" s="58">
        <v>17245384</v>
      </c>
      <c r="H59" s="58">
        <v>3532056256</v>
      </c>
      <c r="I59" s="58">
        <v>1946902229</v>
      </c>
      <c r="J59" s="58">
        <v>2690096</v>
      </c>
      <c r="K59" s="58">
        <v>1949592325</v>
      </c>
      <c r="L59" s="58">
        <v>20658633</v>
      </c>
      <c r="M59" s="58">
        <v>321740464</v>
      </c>
      <c r="N59" s="58">
        <v>39951299</v>
      </c>
      <c r="O59" s="58">
        <v>361691763</v>
      </c>
      <c r="P59" s="58">
        <v>10718808997</v>
      </c>
      <c r="Q59" s="58">
        <v>899097</v>
      </c>
      <c r="R59" s="58">
        <v>10719708094</v>
      </c>
      <c r="S59" s="58"/>
      <c r="T59" s="58">
        <v>10312069510</v>
      </c>
      <c r="U59" s="58">
        <v>10312968607</v>
      </c>
      <c r="V59" s="58">
        <v>10358016331</v>
      </c>
      <c r="W59" s="58">
        <v>10357117234</v>
      </c>
      <c r="X59" s="58">
        <v>10673761273</v>
      </c>
      <c r="Y59" s="58">
        <v>10674660370</v>
      </c>
      <c r="Z59" s="58">
        <v>21589620</v>
      </c>
      <c r="AA59" s="58">
        <v>146903</v>
      </c>
      <c r="AB59" s="58">
        <v>21736523</v>
      </c>
      <c r="AC59" s="58">
        <v>664676437</v>
      </c>
      <c r="AD59" s="58">
        <v>0</v>
      </c>
      <c r="AE59" s="58">
        <v>11406121054</v>
      </c>
      <c r="AF59" s="58"/>
      <c r="AG59" s="58">
        <v>0</v>
      </c>
      <c r="AH59" s="58">
        <v>53939000</v>
      </c>
      <c r="AI59" s="58">
        <v>30845000</v>
      </c>
      <c r="AJ59" s="58">
        <v>0</v>
      </c>
      <c r="AK59" s="58"/>
      <c r="AL59" s="58">
        <v>4883636776</v>
      </c>
      <c r="AM59" s="58">
        <v>25112244</v>
      </c>
      <c r="AN59" s="58">
        <v>4908749020</v>
      </c>
      <c r="AO59" s="58">
        <v>3545655872</v>
      </c>
      <c r="AP59" s="58">
        <v>17245384</v>
      </c>
      <c r="AQ59" s="58">
        <v>3562901256</v>
      </c>
      <c r="AR59" s="58">
        <v>1946902229</v>
      </c>
      <c r="AS59" s="58">
        <v>2690096</v>
      </c>
      <c r="AT59" s="58">
        <v>1949592325</v>
      </c>
      <c r="AU59" s="58">
        <v>20658633</v>
      </c>
      <c r="AV59" s="58">
        <v>321740464</v>
      </c>
      <c r="AW59" s="58">
        <v>39951299</v>
      </c>
      <c r="AX59" s="58">
        <v>361691763</v>
      </c>
      <c r="AY59" s="58">
        <v>10803592997</v>
      </c>
      <c r="AZ59" s="58">
        <v>899097</v>
      </c>
      <c r="BA59" s="58">
        <v>10804492094</v>
      </c>
      <c r="BB59" s="58">
        <v>0</v>
      </c>
      <c r="BC59" s="58">
        <v>10396853510</v>
      </c>
      <c r="BD59" s="58">
        <v>10397752607</v>
      </c>
      <c r="BE59" s="58">
        <v>11490905054</v>
      </c>
      <c r="BF59" s="57"/>
      <c r="BG59" s="58">
        <v>11406121054</v>
      </c>
      <c r="BH59" s="41">
        <v>0</v>
      </c>
      <c r="BJ59" s="58"/>
      <c r="BN59" s="43"/>
    </row>
    <row r="60" spans="1:66">
      <c r="A60" s="41">
        <f t="shared" ref="A60:A71" si="4">A47+1</f>
        <v>2003</v>
      </c>
      <c r="B60" s="41">
        <v>1</v>
      </c>
      <c r="C60" s="58">
        <v>464866390</v>
      </c>
      <c r="D60" s="58">
        <v>5255954</v>
      </c>
      <c r="E60" s="58">
        <v>470122344</v>
      </c>
      <c r="F60" s="58">
        <v>275450876</v>
      </c>
      <c r="G60" s="58">
        <v>-18837088</v>
      </c>
      <c r="H60" s="58">
        <v>256613788</v>
      </c>
      <c r="I60" s="58">
        <v>146346853</v>
      </c>
      <c r="J60" s="58">
        <v>-3433362</v>
      </c>
      <c r="K60" s="58">
        <v>142913491</v>
      </c>
      <c r="L60" s="58">
        <v>1756077</v>
      </c>
      <c r="M60" s="58">
        <v>28070127</v>
      </c>
      <c r="N60" s="58">
        <v>3212300</v>
      </c>
      <c r="O60" s="58">
        <v>31282427</v>
      </c>
      <c r="P60" s="58">
        <v>902688127</v>
      </c>
      <c r="Q60" s="58">
        <v>74718</v>
      </c>
      <c r="R60" s="58">
        <v>902762845</v>
      </c>
      <c r="S60" s="58"/>
      <c r="T60" s="58">
        <v>888420196</v>
      </c>
      <c r="U60" s="58">
        <v>888494914</v>
      </c>
      <c r="V60" s="58">
        <v>871480418</v>
      </c>
      <c r="W60" s="58">
        <v>871405700</v>
      </c>
      <c r="X60" s="58">
        <v>919702623</v>
      </c>
      <c r="Y60" s="58">
        <v>919777341</v>
      </c>
      <c r="Z60" s="63">
        <v>1996520</v>
      </c>
      <c r="AA60" s="65">
        <v>-270303</v>
      </c>
      <c r="AB60" s="58">
        <v>1726217</v>
      </c>
      <c r="AC60" s="65">
        <v>55133371</v>
      </c>
      <c r="AD60" s="58">
        <v>0</v>
      </c>
      <c r="AE60" s="58">
        <v>959622433</v>
      </c>
      <c r="AF60" s="58"/>
      <c r="AG60" s="58">
        <v>0</v>
      </c>
      <c r="AH60" s="62">
        <v>9778000</v>
      </c>
      <c r="AI60" s="62">
        <v>4819000</v>
      </c>
      <c r="AJ60" s="58">
        <v>0</v>
      </c>
      <c r="AK60" s="58"/>
      <c r="AL60" s="66">
        <v>474644390</v>
      </c>
      <c r="AM60" s="66">
        <v>5255954</v>
      </c>
      <c r="AN60" s="58">
        <v>479900344</v>
      </c>
      <c r="AO60" s="66">
        <v>280269876</v>
      </c>
      <c r="AP60" s="66">
        <v>-18837088</v>
      </c>
      <c r="AQ60" s="58">
        <v>261432788</v>
      </c>
      <c r="AR60" s="66">
        <v>146346853</v>
      </c>
      <c r="AS60" s="66">
        <v>-3433362</v>
      </c>
      <c r="AT60" s="67">
        <v>142913491</v>
      </c>
      <c r="AU60" s="67">
        <v>1756077</v>
      </c>
      <c r="AV60" s="67">
        <v>28070127</v>
      </c>
      <c r="AW60" s="67">
        <v>3212300</v>
      </c>
      <c r="AX60" s="67">
        <v>31282427</v>
      </c>
      <c r="AY60" s="67">
        <v>917285127</v>
      </c>
      <c r="AZ60" s="67">
        <v>74718</v>
      </c>
      <c r="BA60" s="67">
        <v>917359845</v>
      </c>
      <c r="BB60" s="58">
        <v>0</v>
      </c>
      <c r="BC60" s="58">
        <v>903017196</v>
      </c>
      <c r="BD60" s="58">
        <v>903091914</v>
      </c>
      <c r="BE60" s="65">
        <v>974219433</v>
      </c>
      <c r="BF60" s="58"/>
      <c r="BG60" s="66">
        <v>959622433</v>
      </c>
      <c r="BH60" s="41">
        <v>0</v>
      </c>
      <c r="BJ60" s="57"/>
    </row>
    <row r="61" spans="1:66">
      <c r="A61" s="41">
        <f t="shared" si="4"/>
        <v>2003</v>
      </c>
      <c r="B61" s="41">
        <v>2</v>
      </c>
      <c r="C61" s="58">
        <v>423621929</v>
      </c>
      <c r="D61" s="58">
        <v>-48995104</v>
      </c>
      <c r="E61" s="58">
        <v>374626825</v>
      </c>
      <c r="F61" s="58">
        <v>270502832</v>
      </c>
      <c r="G61" s="58">
        <v>-21956686</v>
      </c>
      <c r="H61" s="58">
        <v>248546146</v>
      </c>
      <c r="I61" s="58">
        <v>138768479</v>
      </c>
      <c r="J61" s="58">
        <v>-3365831</v>
      </c>
      <c r="K61" s="58">
        <v>135402648</v>
      </c>
      <c r="L61" s="58">
        <v>1762013</v>
      </c>
      <c r="M61" s="58">
        <v>23922801</v>
      </c>
      <c r="N61" s="58">
        <v>2816641</v>
      </c>
      <c r="O61" s="58">
        <v>26739442</v>
      </c>
      <c r="P61" s="58">
        <v>787077074</v>
      </c>
      <c r="Q61" s="58">
        <v>65431</v>
      </c>
      <c r="R61" s="58">
        <v>787142505</v>
      </c>
      <c r="S61" s="58"/>
      <c r="T61" s="58">
        <v>834655253</v>
      </c>
      <c r="U61" s="58">
        <v>834720684</v>
      </c>
      <c r="V61" s="58">
        <v>760403063</v>
      </c>
      <c r="W61" s="58">
        <v>760337632</v>
      </c>
      <c r="X61" s="58">
        <v>861394695</v>
      </c>
      <c r="Y61" s="58">
        <v>861460126</v>
      </c>
      <c r="Z61" s="63">
        <v>1770407</v>
      </c>
      <c r="AA61" s="65">
        <v>-221303</v>
      </c>
      <c r="AB61" s="58">
        <v>1549104</v>
      </c>
      <c r="AC61" s="65">
        <v>40969633</v>
      </c>
      <c r="AD61" s="58">
        <v>0</v>
      </c>
      <c r="AE61" s="58">
        <v>829661242</v>
      </c>
      <c r="AF61" s="58"/>
      <c r="AG61" s="58">
        <v>0</v>
      </c>
      <c r="AH61" s="62">
        <v>7032000</v>
      </c>
      <c r="AI61" s="62">
        <v>2752000</v>
      </c>
      <c r="AJ61" s="58">
        <v>0</v>
      </c>
      <c r="AK61" s="58"/>
      <c r="AL61" s="66">
        <v>430653929</v>
      </c>
      <c r="AM61" s="66">
        <v>-48995104</v>
      </c>
      <c r="AN61" s="58">
        <v>381658825</v>
      </c>
      <c r="AO61" s="66">
        <v>273254832</v>
      </c>
      <c r="AP61" s="66">
        <v>-21956686</v>
      </c>
      <c r="AQ61" s="58">
        <v>251298146</v>
      </c>
      <c r="AR61" s="66">
        <v>138768479</v>
      </c>
      <c r="AS61" s="66">
        <v>-3365831</v>
      </c>
      <c r="AT61" s="67">
        <v>135402648</v>
      </c>
      <c r="AU61" s="67">
        <v>1762013</v>
      </c>
      <c r="AV61" s="67">
        <v>23922801</v>
      </c>
      <c r="AW61" s="67">
        <v>2816641</v>
      </c>
      <c r="AX61" s="67">
        <v>26739442</v>
      </c>
      <c r="AY61" s="67">
        <v>796861074</v>
      </c>
      <c r="AZ61" s="67">
        <v>65431</v>
      </c>
      <c r="BA61" s="67">
        <v>796926505</v>
      </c>
      <c r="BB61" s="58">
        <v>0</v>
      </c>
      <c r="BC61" s="58">
        <v>844439253</v>
      </c>
      <c r="BD61" s="58">
        <v>844504684</v>
      </c>
      <c r="BE61" s="65">
        <v>839445242</v>
      </c>
      <c r="BF61" s="58"/>
      <c r="BG61" s="66">
        <v>829661242</v>
      </c>
      <c r="BH61" s="41">
        <v>0</v>
      </c>
      <c r="BJ61" s="57"/>
    </row>
    <row r="62" spans="1:66">
      <c r="A62" s="41">
        <f t="shared" si="4"/>
        <v>2003</v>
      </c>
      <c r="B62" s="41">
        <v>3</v>
      </c>
      <c r="C62" s="58">
        <v>346773735</v>
      </c>
      <c r="D62" s="58">
        <v>513329</v>
      </c>
      <c r="E62" s="58">
        <v>347287064</v>
      </c>
      <c r="F62" s="58">
        <v>243663467</v>
      </c>
      <c r="G62" s="58">
        <v>8080760</v>
      </c>
      <c r="H62" s="58">
        <v>251744227</v>
      </c>
      <c r="I62" s="58">
        <v>152943506</v>
      </c>
      <c r="J62" s="58">
        <v>2740952</v>
      </c>
      <c r="K62" s="58">
        <v>155684458</v>
      </c>
      <c r="L62" s="58">
        <v>1767538</v>
      </c>
      <c r="M62" s="58">
        <v>24309393</v>
      </c>
      <c r="N62" s="58">
        <v>2922847</v>
      </c>
      <c r="O62" s="58">
        <v>27232240</v>
      </c>
      <c r="P62" s="58">
        <v>783715527</v>
      </c>
      <c r="Q62" s="58">
        <v>65054</v>
      </c>
      <c r="R62" s="58">
        <v>783780581</v>
      </c>
      <c r="S62" s="58"/>
      <c r="T62" s="58">
        <v>745148246</v>
      </c>
      <c r="U62" s="58">
        <v>745213300</v>
      </c>
      <c r="V62" s="58">
        <v>756548341</v>
      </c>
      <c r="W62" s="58">
        <v>756483287</v>
      </c>
      <c r="X62" s="58">
        <v>772380486</v>
      </c>
      <c r="Y62" s="58">
        <v>772445540</v>
      </c>
      <c r="Z62" s="63">
        <v>1830192</v>
      </c>
      <c r="AA62" s="65">
        <v>155589</v>
      </c>
      <c r="AB62" s="58">
        <v>1985781</v>
      </c>
      <c r="AC62" s="65">
        <v>39845727</v>
      </c>
      <c r="AD62" s="58">
        <v>0</v>
      </c>
      <c r="AE62" s="58">
        <v>825612089</v>
      </c>
      <c r="AF62" s="58"/>
      <c r="AG62" s="58">
        <v>0</v>
      </c>
      <c r="AH62" s="62">
        <v>4920000</v>
      </c>
      <c r="AI62" s="62">
        <v>2059000</v>
      </c>
      <c r="AJ62" s="58">
        <v>0</v>
      </c>
      <c r="AK62" s="58"/>
      <c r="AL62" s="66">
        <v>351693735</v>
      </c>
      <c r="AM62" s="66">
        <v>513329</v>
      </c>
      <c r="AN62" s="58">
        <v>352207064</v>
      </c>
      <c r="AO62" s="66">
        <v>245722467</v>
      </c>
      <c r="AP62" s="66">
        <v>8080760</v>
      </c>
      <c r="AQ62" s="58">
        <v>253803227</v>
      </c>
      <c r="AR62" s="66">
        <v>152943506</v>
      </c>
      <c r="AS62" s="66">
        <v>2740952</v>
      </c>
      <c r="AT62" s="67">
        <v>155684458</v>
      </c>
      <c r="AU62" s="67">
        <v>1767538</v>
      </c>
      <c r="AV62" s="67">
        <v>24309393</v>
      </c>
      <c r="AW62" s="67">
        <v>2922847</v>
      </c>
      <c r="AX62" s="67">
        <v>27232240</v>
      </c>
      <c r="AY62" s="67">
        <v>790694527</v>
      </c>
      <c r="AZ62" s="67">
        <v>65054</v>
      </c>
      <c r="BA62" s="67">
        <v>790759581</v>
      </c>
      <c r="BB62" s="58">
        <v>0</v>
      </c>
      <c r="BC62" s="58">
        <v>752127246</v>
      </c>
      <c r="BD62" s="58">
        <v>752192300</v>
      </c>
      <c r="BE62" s="65">
        <v>832591089</v>
      </c>
      <c r="BF62" s="58"/>
      <c r="BG62" s="66">
        <v>825612089</v>
      </c>
      <c r="BH62" s="41">
        <v>0</v>
      </c>
      <c r="BJ62" s="57"/>
    </row>
    <row r="63" spans="1:66">
      <c r="A63" s="41">
        <f t="shared" si="4"/>
        <v>2003</v>
      </c>
      <c r="B63" s="41">
        <v>4</v>
      </c>
      <c r="C63" s="58">
        <v>288313863</v>
      </c>
      <c r="D63" s="58">
        <v>-9076210</v>
      </c>
      <c r="E63" s="58">
        <v>279237653</v>
      </c>
      <c r="F63" s="58">
        <v>252238668</v>
      </c>
      <c r="G63" s="58">
        <v>15233998</v>
      </c>
      <c r="H63" s="58">
        <v>267472666</v>
      </c>
      <c r="I63" s="58">
        <v>159613594</v>
      </c>
      <c r="J63" s="58">
        <v>3439453</v>
      </c>
      <c r="K63" s="58">
        <v>163053047</v>
      </c>
      <c r="L63" s="58">
        <v>1772861</v>
      </c>
      <c r="M63" s="58">
        <v>22567622</v>
      </c>
      <c r="N63" s="58">
        <v>2945881</v>
      </c>
      <c r="O63" s="58">
        <v>25513503</v>
      </c>
      <c r="P63" s="58">
        <v>737049730</v>
      </c>
      <c r="Q63" s="58">
        <v>67951</v>
      </c>
      <c r="R63" s="58">
        <v>737117681</v>
      </c>
      <c r="S63" s="58"/>
      <c r="T63" s="58">
        <v>701938986</v>
      </c>
      <c r="U63" s="58">
        <v>702006937</v>
      </c>
      <c r="V63" s="58">
        <v>711604178</v>
      </c>
      <c r="W63" s="58">
        <v>711536227</v>
      </c>
      <c r="X63" s="58">
        <v>727452489</v>
      </c>
      <c r="Y63" s="58">
        <v>727520440</v>
      </c>
      <c r="Z63" s="63">
        <v>1698691</v>
      </c>
      <c r="AA63" s="65">
        <v>36611</v>
      </c>
      <c r="AB63" s="58">
        <v>1735302</v>
      </c>
      <c r="AC63" s="65">
        <v>35267999</v>
      </c>
      <c r="AD63" s="58">
        <v>0</v>
      </c>
      <c r="AE63" s="58">
        <v>774120982</v>
      </c>
      <c r="AF63" s="58"/>
      <c r="AG63" s="58">
        <v>0</v>
      </c>
      <c r="AH63" s="62">
        <v>2267000</v>
      </c>
      <c r="AI63" s="62">
        <v>1569000</v>
      </c>
      <c r="AJ63" s="58">
        <v>0</v>
      </c>
      <c r="AK63" s="58"/>
      <c r="AL63" s="66">
        <v>290580863</v>
      </c>
      <c r="AM63" s="66">
        <v>-9076210</v>
      </c>
      <c r="AN63" s="58">
        <v>281504653</v>
      </c>
      <c r="AO63" s="66">
        <v>253807668</v>
      </c>
      <c r="AP63" s="66">
        <v>15233998</v>
      </c>
      <c r="AQ63" s="58">
        <v>269041666</v>
      </c>
      <c r="AR63" s="66">
        <v>159613594</v>
      </c>
      <c r="AS63" s="66">
        <v>3439453</v>
      </c>
      <c r="AT63" s="67">
        <v>163053047</v>
      </c>
      <c r="AU63" s="67">
        <v>1772861</v>
      </c>
      <c r="AV63" s="67">
        <v>22567622</v>
      </c>
      <c r="AW63" s="67">
        <v>2945881</v>
      </c>
      <c r="AX63" s="67">
        <v>25513503</v>
      </c>
      <c r="AY63" s="67">
        <v>740885730</v>
      </c>
      <c r="AZ63" s="67">
        <v>67951</v>
      </c>
      <c r="BA63" s="67">
        <v>740953681</v>
      </c>
      <c r="BB63" s="58">
        <v>0</v>
      </c>
      <c r="BC63" s="58">
        <v>705774986</v>
      </c>
      <c r="BD63" s="58">
        <v>705842937</v>
      </c>
      <c r="BE63" s="65">
        <v>777956982</v>
      </c>
      <c r="BF63" s="58"/>
      <c r="BG63" s="66">
        <v>774120982</v>
      </c>
      <c r="BH63" s="41">
        <v>0</v>
      </c>
      <c r="BJ63" s="57"/>
    </row>
    <row r="64" spans="1:66">
      <c r="A64" s="41">
        <f t="shared" si="4"/>
        <v>2003</v>
      </c>
      <c r="B64" s="41">
        <v>5</v>
      </c>
      <c r="C64" s="58">
        <v>300362797</v>
      </c>
      <c r="D64" s="58">
        <v>60970346</v>
      </c>
      <c r="E64" s="58">
        <v>361333143</v>
      </c>
      <c r="F64" s="58">
        <v>282301729</v>
      </c>
      <c r="G64" s="58">
        <v>62808744</v>
      </c>
      <c r="H64" s="58">
        <v>345110473</v>
      </c>
      <c r="I64" s="58">
        <v>163968935</v>
      </c>
      <c r="J64" s="58">
        <v>7948078</v>
      </c>
      <c r="K64" s="58">
        <v>171917013</v>
      </c>
      <c r="L64" s="58">
        <v>1778454</v>
      </c>
      <c r="M64" s="58">
        <v>26472325</v>
      </c>
      <c r="N64" s="58">
        <v>3441340</v>
      </c>
      <c r="O64" s="58">
        <v>29913665</v>
      </c>
      <c r="P64" s="58">
        <v>910052748</v>
      </c>
      <c r="Q64" s="58">
        <v>71377</v>
      </c>
      <c r="R64" s="58">
        <v>910124125</v>
      </c>
      <c r="S64" s="58"/>
      <c r="T64" s="58">
        <v>748411915</v>
      </c>
      <c r="U64" s="58">
        <v>748483292</v>
      </c>
      <c r="V64" s="58">
        <v>880210460</v>
      </c>
      <c r="W64" s="58">
        <v>880139083</v>
      </c>
      <c r="X64" s="58">
        <v>778325580</v>
      </c>
      <c r="Y64" s="58">
        <v>778396957</v>
      </c>
      <c r="Z64" s="63">
        <v>1727867</v>
      </c>
      <c r="AA64" s="65">
        <v>328288</v>
      </c>
      <c r="AB64" s="58">
        <v>2056155</v>
      </c>
      <c r="AC64" s="65">
        <v>54732112</v>
      </c>
      <c r="AD64" s="58">
        <v>0</v>
      </c>
      <c r="AE64" s="58">
        <v>966912392</v>
      </c>
      <c r="AF64" s="58"/>
      <c r="AG64" s="58">
        <v>0</v>
      </c>
      <c r="AH64" s="62">
        <v>3691000</v>
      </c>
      <c r="AI64" s="62">
        <v>2619000</v>
      </c>
      <c r="AJ64" s="58">
        <v>0</v>
      </c>
      <c r="AK64" s="58"/>
      <c r="AL64" s="66">
        <v>304053797</v>
      </c>
      <c r="AM64" s="66">
        <v>60970346</v>
      </c>
      <c r="AN64" s="58">
        <v>365024143</v>
      </c>
      <c r="AO64" s="66">
        <v>284920729</v>
      </c>
      <c r="AP64" s="66">
        <v>62808744</v>
      </c>
      <c r="AQ64" s="58">
        <v>347729473</v>
      </c>
      <c r="AR64" s="66">
        <v>163968935</v>
      </c>
      <c r="AS64" s="66">
        <v>7948078</v>
      </c>
      <c r="AT64" s="67">
        <v>171917013</v>
      </c>
      <c r="AU64" s="67">
        <v>1778454</v>
      </c>
      <c r="AV64" s="67">
        <v>26472325</v>
      </c>
      <c r="AW64" s="67">
        <v>3441340</v>
      </c>
      <c r="AX64" s="67">
        <v>29913665</v>
      </c>
      <c r="AY64" s="67">
        <v>916362748</v>
      </c>
      <c r="AZ64" s="67">
        <v>71377</v>
      </c>
      <c r="BA64" s="67">
        <v>916434125</v>
      </c>
      <c r="BB64" s="58">
        <v>0</v>
      </c>
      <c r="BC64" s="58">
        <v>754721915</v>
      </c>
      <c r="BD64" s="58">
        <v>754793292</v>
      </c>
      <c r="BE64" s="65">
        <v>973222392</v>
      </c>
      <c r="BF64" s="58"/>
      <c r="BG64" s="66">
        <v>966912392</v>
      </c>
      <c r="BH64" s="41">
        <v>0</v>
      </c>
      <c r="BJ64" s="57"/>
    </row>
    <row r="65" spans="1:95">
      <c r="A65" s="41">
        <f t="shared" si="4"/>
        <v>2003</v>
      </c>
      <c r="B65" s="41">
        <v>6</v>
      </c>
      <c r="C65" s="58">
        <v>446413271</v>
      </c>
      <c r="D65" s="58">
        <v>65349679</v>
      </c>
      <c r="E65" s="58">
        <v>511762950</v>
      </c>
      <c r="F65" s="58">
        <v>335780150</v>
      </c>
      <c r="G65" s="58">
        <v>14006590</v>
      </c>
      <c r="H65" s="58">
        <v>349786740</v>
      </c>
      <c r="I65" s="58">
        <v>179848378</v>
      </c>
      <c r="J65" s="58">
        <v>1564210</v>
      </c>
      <c r="K65" s="58">
        <v>181412588</v>
      </c>
      <c r="L65" s="58">
        <v>1784805</v>
      </c>
      <c r="M65" s="58">
        <v>30501379</v>
      </c>
      <c r="N65" s="58">
        <v>3837751</v>
      </c>
      <c r="O65" s="58">
        <v>34339130</v>
      </c>
      <c r="P65" s="58">
        <v>1079086213</v>
      </c>
      <c r="Q65" s="58">
        <v>84858</v>
      </c>
      <c r="R65" s="58">
        <v>1079171071</v>
      </c>
      <c r="S65" s="58"/>
      <c r="T65" s="58">
        <v>963826604</v>
      </c>
      <c r="U65" s="58">
        <v>963911462</v>
      </c>
      <c r="V65" s="58">
        <v>1044831941</v>
      </c>
      <c r="W65" s="58">
        <v>1044747083</v>
      </c>
      <c r="X65" s="58">
        <v>998165734</v>
      </c>
      <c r="Y65" s="58">
        <v>998250592</v>
      </c>
      <c r="Z65" s="63">
        <v>1954074</v>
      </c>
      <c r="AA65" s="65">
        <v>21283</v>
      </c>
      <c r="AB65" s="58">
        <v>1975357</v>
      </c>
      <c r="AC65" s="65">
        <v>78577452</v>
      </c>
      <c r="AD65" s="58">
        <v>0</v>
      </c>
      <c r="AE65" s="58">
        <v>1159723880</v>
      </c>
      <c r="AF65" s="58"/>
      <c r="AG65" s="58">
        <v>0</v>
      </c>
      <c r="AH65" s="62">
        <v>6255000</v>
      </c>
      <c r="AI65" s="62">
        <v>3526000</v>
      </c>
      <c r="AJ65" s="58">
        <v>0</v>
      </c>
      <c r="AK65" s="58"/>
      <c r="AL65" s="66">
        <v>452668271</v>
      </c>
      <c r="AM65" s="66">
        <v>65349679</v>
      </c>
      <c r="AN65" s="58">
        <v>518017950</v>
      </c>
      <c r="AO65" s="66">
        <v>339306150</v>
      </c>
      <c r="AP65" s="66">
        <v>14006590</v>
      </c>
      <c r="AQ65" s="58">
        <v>353312740</v>
      </c>
      <c r="AR65" s="66">
        <v>179848378</v>
      </c>
      <c r="AS65" s="66">
        <v>1564210</v>
      </c>
      <c r="AT65" s="67">
        <v>181412588</v>
      </c>
      <c r="AU65" s="67">
        <v>1784805</v>
      </c>
      <c r="AV65" s="67">
        <v>30501379</v>
      </c>
      <c r="AW65" s="67">
        <v>3837751</v>
      </c>
      <c r="AX65" s="67">
        <v>34339130</v>
      </c>
      <c r="AY65" s="67">
        <v>1088867213</v>
      </c>
      <c r="AZ65" s="67">
        <v>84858</v>
      </c>
      <c r="BA65" s="67">
        <v>1088952071</v>
      </c>
      <c r="BB65" s="58">
        <v>0</v>
      </c>
      <c r="BC65" s="58">
        <v>973607604</v>
      </c>
      <c r="BD65" s="58">
        <v>973692462</v>
      </c>
      <c r="BE65" s="65">
        <v>1169504880</v>
      </c>
      <c r="BF65" s="58"/>
      <c r="BG65" s="66">
        <v>1159723880</v>
      </c>
      <c r="BH65" s="41">
        <v>0</v>
      </c>
      <c r="BJ65" s="57"/>
    </row>
    <row r="66" spans="1:95">
      <c r="A66" s="41">
        <f t="shared" si="4"/>
        <v>2003</v>
      </c>
      <c r="B66" s="41">
        <v>7</v>
      </c>
      <c r="C66" s="58">
        <v>510561583</v>
      </c>
      <c r="D66" s="58">
        <v>26294479</v>
      </c>
      <c r="E66" s="58">
        <v>536856062</v>
      </c>
      <c r="F66" s="58">
        <v>353221112</v>
      </c>
      <c r="G66" s="58">
        <v>2505711</v>
      </c>
      <c r="H66" s="58">
        <v>355726823</v>
      </c>
      <c r="I66" s="58">
        <v>180047805</v>
      </c>
      <c r="J66" s="58">
        <v>-751769</v>
      </c>
      <c r="K66" s="58">
        <v>179296036</v>
      </c>
      <c r="L66" s="58">
        <v>1789747</v>
      </c>
      <c r="M66" s="58">
        <v>33985723</v>
      </c>
      <c r="N66" s="58">
        <v>4310425</v>
      </c>
      <c r="O66" s="58">
        <v>38296148</v>
      </c>
      <c r="P66" s="58">
        <v>1111964816</v>
      </c>
      <c r="Q66" s="58">
        <v>87117</v>
      </c>
      <c r="R66" s="58">
        <v>1112051933</v>
      </c>
      <c r="S66" s="58"/>
      <c r="T66" s="58">
        <v>1045620247</v>
      </c>
      <c r="U66" s="58">
        <v>1045707364</v>
      </c>
      <c r="V66" s="58">
        <v>1073755785</v>
      </c>
      <c r="W66" s="58">
        <v>1073668668</v>
      </c>
      <c r="X66" s="58">
        <v>1083916395</v>
      </c>
      <c r="Y66" s="58">
        <v>1084003512</v>
      </c>
      <c r="Z66" s="63">
        <v>1921774</v>
      </c>
      <c r="AA66" s="65">
        <v>-59382</v>
      </c>
      <c r="AB66" s="58">
        <v>1862392</v>
      </c>
      <c r="AC66" s="65">
        <v>85092955</v>
      </c>
      <c r="AD66" s="58">
        <v>0</v>
      </c>
      <c r="AE66" s="58">
        <v>1199007280</v>
      </c>
      <c r="AF66" s="58"/>
      <c r="AG66" s="58">
        <v>0</v>
      </c>
      <c r="AH66" s="62">
        <v>7843000</v>
      </c>
      <c r="AI66" s="62">
        <v>4079000</v>
      </c>
      <c r="AJ66" s="58">
        <v>0</v>
      </c>
      <c r="AK66" s="58"/>
      <c r="AL66" s="66">
        <v>518404583</v>
      </c>
      <c r="AM66" s="66">
        <v>26294479</v>
      </c>
      <c r="AN66" s="58">
        <v>544699062</v>
      </c>
      <c r="AO66" s="66">
        <v>357300112</v>
      </c>
      <c r="AP66" s="66">
        <v>2505711</v>
      </c>
      <c r="AQ66" s="58">
        <v>359805823</v>
      </c>
      <c r="AR66" s="66">
        <v>180047805</v>
      </c>
      <c r="AS66" s="66">
        <v>-751769</v>
      </c>
      <c r="AT66" s="67">
        <v>179296036</v>
      </c>
      <c r="AU66" s="67">
        <v>1789747</v>
      </c>
      <c r="AV66" s="67">
        <v>33985723</v>
      </c>
      <c r="AW66" s="67">
        <v>4310425</v>
      </c>
      <c r="AX66" s="67">
        <v>38296148</v>
      </c>
      <c r="AY66" s="67">
        <v>1123886816</v>
      </c>
      <c r="AZ66" s="67">
        <v>87117</v>
      </c>
      <c r="BA66" s="67">
        <v>1123973933</v>
      </c>
      <c r="BB66" s="58">
        <v>0</v>
      </c>
      <c r="BC66" s="58">
        <v>1057542247</v>
      </c>
      <c r="BD66" s="58">
        <v>1057629364</v>
      </c>
      <c r="BE66" s="65">
        <v>1210929280</v>
      </c>
      <c r="BF66" s="58"/>
      <c r="BG66" s="66">
        <v>1199007280</v>
      </c>
      <c r="BH66" s="41">
        <v>0</v>
      </c>
      <c r="BJ66" s="58"/>
      <c r="BN66" s="43"/>
    </row>
    <row r="67" spans="1:95">
      <c r="A67" s="41">
        <f t="shared" si="4"/>
        <v>2003</v>
      </c>
      <c r="B67" s="41">
        <v>8</v>
      </c>
      <c r="C67" s="58">
        <v>553476337</v>
      </c>
      <c r="D67" s="58">
        <v>12296735</v>
      </c>
      <c r="E67" s="58">
        <v>565773072</v>
      </c>
      <c r="F67" s="58">
        <v>365075166</v>
      </c>
      <c r="G67" s="58">
        <v>-592546</v>
      </c>
      <c r="H67" s="58">
        <v>364482620</v>
      </c>
      <c r="I67" s="58">
        <v>182628383</v>
      </c>
      <c r="J67" s="58">
        <v>-241081</v>
      </c>
      <c r="K67" s="58">
        <v>182387302</v>
      </c>
      <c r="L67" s="58">
        <v>1795340</v>
      </c>
      <c r="M67" s="58">
        <v>32989789</v>
      </c>
      <c r="N67" s="58">
        <v>4291544</v>
      </c>
      <c r="O67" s="58">
        <v>37281333</v>
      </c>
      <c r="P67" s="58">
        <v>1151719667</v>
      </c>
      <c r="Q67" s="58">
        <v>80809</v>
      </c>
      <c r="R67" s="58">
        <v>1151800476</v>
      </c>
      <c r="S67" s="58"/>
      <c r="T67" s="58">
        <v>1102975226</v>
      </c>
      <c r="U67" s="58">
        <v>1103056035</v>
      </c>
      <c r="V67" s="58">
        <v>1114519143</v>
      </c>
      <c r="W67" s="58">
        <v>1114438334</v>
      </c>
      <c r="X67" s="58">
        <v>1140256559</v>
      </c>
      <c r="Y67" s="58">
        <v>1140337368</v>
      </c>
      <c r="Z67" s="63">
        <v>1815899</v>
      </c>
      <c r="AA67" s="65">
        <v>-93497</v>
      </c>
      <c r="AB67" s="58">
        <v>1722402</v>
      </c>
      <c r="AC67" s="65">
        <v>91899641</v>
      </c>
      <c r="AD67" s="58">
        <v>0</v>
      </c>
      <c r="AE67" s="58">
        <v>1245422519</v>
      </c>
      <c r="AF67" s="58"/>
      <c r="AG67" s="58">
        <v>0</v>
      </c>
      <c r="AH67" s="62">
        <v>7258000</v>
      </c>
      <c r="AI67" s="62">
        <v>3904000</v>
      </c>
      <c r="AJ67" s="58">
        <v>0</v>
      </c>
      <c r="AK67" s="58"/>
      <c r="AL67" s="66">
        <v>560734337</v>
      </c>
      <c r="AM67" s="66">
        <v>12296735</v>
      </c>
      <c r="AN67" s="58">
        <v>573031072</v>
      </c>
      <c r="AO67" s="66">
        <v>368979166</v>
      </c>
      <c r="AP67" s="66">
        <v>-592546</v>
      </c>
      <c r="AQ67" s="58">
        <v>368386620</v>
      </c>
      <c r="AR67" s="66">
        <v>182628383</v>
      </c>
      <c r="AS67" s="66">
        <v>-241081</v>
      </c>
      <c r="AT67" s="67">
        <v>182387302</v>
      </c>
      <c r="AU67" s="67">
        <v>1795340</v>
      </c>
      <c r="AV67" s="67">
        <v>32989789</v>
      </c>
      <c r="AW67" s="67">
        <v>4291544</v>
      </c>
      <c r="AX67" s="67">
        <v>37281333</v>
      </c>
      <c r="AY67" s="67">
        <v>1162881667</v>
      </c>
      <c r="AZ67" s="67">
        <v>80809</v>
      </c>
      <c r="BA67" s="67">
        <v>1162962476</v>
      </c>
      <c r="BB67" s="58">
        <v>0</v>
      </c>
      <c r="BC67" s="58">
        <v>1114137226</v>
      </c>
      <c r="BD67" s="58">
        <v>1114218035</v>
      </c>
      <c r="BE67" s="65">
        <v>1256584519</v>
      </c>
      <c r="BF67" s="58"/>
      <c r="BG67" s="66">
        <v>1245422519</v>
      </c>
      <c r="BH67" s="41">
        <v>0</v>
      </c>
      <c r="BJ67" s="58"/>
    </row>
    <row r="68" spans="1:95">
      <c r="A68" s="41">
        <f t="shared" si="4"/>
        <v>2003</v>
      </c>
      <c r="B68" s="41">
        <v>9</v>
      </c>
      <c r="C68" s="58">
        <v>503184536</v>
      </c>
      <c r="D68" s="58">
        <v>-66869628</v>
      </c>
      <c r="E68" s="58">
        <v>436314908</v>
      </c>
      <c r="F68" s="58">
        <v>359545984</v>
      </c>
      <c r="G68" s="58">
        <v>-30065761</v>
      </c>
      <c r="H68" s="58">
        <v>329480223</v>
      </c>
      <c r="I68" s="58">
        <v>171172682</v>
      </c>
      <c r="J68" s="58">
        <v>-5031760</v>
      </c>
      <c r="K68" s="58">
        <v>166140922</v>
      </c>
      <c r="L68" s="58">
        <v>1800865</v>
      </c>
      <c r="M68" s="58">
        <v>28271756</v>
      </c>
      <c r="N68" s="58">
        <v>3722659</v>
      </c>
      <c r="O68" s="58">
        <v>31994415</v>
      </c>
      <c r="P68" s="58">
        <v>965731333</v>
      </c>
      <c r="Q68" s="58">
        <v>83096</v>
      </c>
      <c r="R68" s="58">
        <v>965814429</v>
      </c>
      <c r="S68" s="58"/>
      <c r="T68" s="58">
        <v>1035704067</v>
      </c>
      <c r="U68" s="58">
        <v>1035787163</v>
      </c>
      <c r="V68" s="58">
        <v>933820014</v>
      </c>
      <c r="W68" s="58">
        <v>933736918</v>
      </c>
      <c r="X68" s="58">
        <v>1067698482</v>
      </c>
      <c r="Y68" s="58">
        <v>1067781578</v>
      </c>
      <c r="Z68" s="63">
        <v>1793242</v>
      </c>
      <c r="AA68" s="65">
        <v>-151636</v>
      </c>
      <c r="AB68" s="58">
        <v>1641606</v>
      </c>
      <c r="AC68" s="65">
        <v>63065211</v>
      </c>
      <c r="AD68" s="58">
        <v>0</v>
      </c>
      <c r="AE68" s="58">
        <v>1030521246</v>
      </c>
      <c r="AF68" s="58"/>
      <c r="AG68" s="58">
        <v>0</v>
      </c>
      <c r="AH68" s="62">
        <v>4956000</v>
      </c>
      <c r="AI68" s="62">
        <v>3058000</v>
      </c>
      <c r="AJ68" s="58">
        <v>0</v>
      </c>
      <c r="AK68" s="58"/>
      <c r="AL68" s="66">
        <v>508140536</v>
      </c>
      <c r="AM68" s="66">
        <v>-66869628</v>
      </c>
      <c r="AN68" s="58">
        <v>441270908</v>
      </c>
      <c r="AO68" s="66">
        <v>362603984</v>
      </c>
      <c r="AP68" s="66">
        <v>-30065761</v>
      </c>
      <c r="AQ68" s="58">
        <v>332538223</v>
      </c>
      <c r="AR68" s="66">
        <v>171172682</v>
      </c>
      <c r="AS68" s="66">
        <v>-5031760</v>
      </c>
      <c r="AT68" s="67">
        <v>166140922</v>
      </c>
      <c r="AU68" s="67">
        <v>1800865</v>
      </c>
      <c r="AV68" s="67">
        <v>28271756</v>
      </c>
      <c r="AW68" s="67">
        <v>3722659</v>
      </c>
      <c r="AX68" s="67">
        <v>31994415</v>
      </c>
      <c r="AY68" s="67">
        <v>973745333</v>
      </c>
      <c r="AZ68" s="67">
        <v>83096</v>
      </c>
      <c r="BA68" s="67">
        <v>973828429</v>
      </c>
      <c r="BB68" s="58">
        <v>0</v>
      </c>
      <c r="BC68" s="58">
        <v>1043718067</v>
      </c>
      <c r="BD68" s="58">
        <v>1043801163</v>
      </c>
      <c r="BE68" s="65">
        <v>1038535246</v>
      </c>
      <c r="BF68" s="58"/>
      <c r="BG68" s="66">
        <v>1030521246</v>
      </c>
      <c r="BH68" s="41">
        <v>0</v>
      </c>
      <c r="BJ68" s="58"/>
    </row>
    <row r="69" spans="1:95">
      <c r="A69" s="41">
        <f t="shared" si="4"/>
        <v>2003</v>
      </c>
      <c r="B69" s="41">
        <v>10</v>
      </c>
      <c r="C69" s="58">
        <v>387665140</v>
      </c>
      <c r="D69" s="58">
        <v>-57955847</v>
      </c>
      <c r="E69" s="58">
        <v>329709293</v>
      </c>
      <c r="F69" s="58">
        <v>309255935</v>
      </c>
      <c r="G69" s="58">
        <v>-26973577</v>
      </c>
      <c r="H69" s="58">
        <v>282282358</v>
      </c>
      <c r="I69" s="58">
        <v>162848596</v>
      </c>
      <c r="J69" s="58">
        <v>-2932148</v>
      </c>
      <c r="K69" s="58">
        <v>159916448</v>
      </c>
      <c r="L69" s="58">
        <v>1806531</v>
      </c>
      <c r="M69" s="58">
        <v>24266643</v>
      </c>
      <c r="N69" s="58">
        <v>3149127</v>
      </c>
      <c r="O69" s="58">
        <v>27415770</v>
      </c>
      <c r="P69" s="58">
        <v>801130400</v>
      </c>
      <c r="Q69" s="58">
        <v>74739</v>
      </c>
      <c r="R69" s="58">
        <v>801205139</v>
      </c>
      <c r="S69" s="58"/>
      <c r="T69" s="58">
        <v>861576202</v>
      </c>
      <c r="U69" s="58">
        <v>861650941</v>
      </c>
      <c r="V69" s="58">
        <v>773789369</v>
      </c>
      <c r="W69" s="58">
        <v>773714630</v>
      </c>
      <c r="X69" s="58">
        <v>888991972</v>
      </c>
      <c r="Y69" s="58">
        <v>889066711</v>
      </c>
      <c r="Z69" s="63">
        <v>1418666</v>
      </c>
      <c r="AA69" s="65">
        <v>-188675</v>
      </c>
      <c r="AB69" s="58">
        <v>1229991</v>
      </c>
      <c r="AC69" s="65">
        <v>41578041</v>
      </c>
      <c r="AD69" s="58">
        <v>0</v>
      </c>
      <c r="AE69" s="58">
        <v>844013171</v>
      </c>
      <c r="AF69" s="58"/>
      <c r="AG69" s="58">
        <v>0</v>
      </c>
      <c r="AH69" s="62">
        <v>2931000</v>
      </c>
      <c r="AI69" s="62">
        <v>1724000</v>
      </c>
      <c r="AJ69" s="58">
        <v>0</v>
      </c>
      <c r="AK69" s="58"/>
      <c r="AL69" s="66">
        <v>390596140</v>
      </c>
      <c r="AM69" s="66">
        <v>-57955847</v>
      </c>
      <c r="AN69" s="58">
        <v>332640293</v>
      </c>
      <c r="AO69" s="66">
        <v>310979935</v>
      </c>
      <c r="AP69" s="66">
        <v>-26973577</v>
      </c>
      <c r="AQ69" s="58">
        <v>284006358</v>
      </c>
      <c r="AR69" s="66">
        <v>162848596</v>
      </c>
      <c r="AS69" s="66">
        <v>-2932148</v>
      </c>
      <c r="AT69" s="67">
        <v>159916448</v>
      </c>
      <c r="AU69" s="67">
        <v>1806531</v>
      </c>
      <c r="AV69" s="67">
        <v>24266643</v>
      </c>
      <c r="AW69" s="67">
        <v>3149127</v>
      </c>
      <c r="AX69" s="67">
        <v>27415770</v>
      </c>
      <c r="AY69" s="67">
        <v>805785400</v>
      </c>
      <c r="AZ69" s="67">
        <v>74739</v>
      </c>
      <c r="BA69" s="67">
        <v>805860139</v>
      </c>
      <c r="BB69" s="58">
        <v>0</v>
      </c>
      <c r="BC69" s="58">
        <v>866231202</v>
      </c>
      <c r="BD69" s="58">
        <v>866305941</v>
      </c>
      <c r="BE69" s="65">
        <v>848668171</v>
      </c>
      <c r="BF69" s="58"/>
      <c r="BG69" s="66">
        <v>844013171</v>
      </c>
      <c r="BH69" s="41">
        <v>0</v>
      </c>
      <c r="BJ69" s="58"/>
    </row>
    <row r="70" spans="1:95">
      <c r="A70" s="41">
        <f t="shared" si="4"/>
        <v>2003</v>
      </c>
      <c r="B70" s="41">
        <v>11</v>
      </c>
      <c r="C70" s="58">
        <v>300370688</v>
      </c>
      <c r="D70" s="58">
        <v>-7858086</v>
      </c>
      <c r="E70" s="58">
        <v>292512602</v>
      </c>
      <c r="F70" s="58">
        <v>263584764</v>
      </c>
      <c r="G70" s="58">
        <v>5213994</v>
      </c>
      <c r="H70" s="58">
        <v>268798758</v>
      </c>
      <c r="I70" s="58">
        <v>150178094</v>
      </c>
      <c r="J70" s="58">
        <v>1994113</v>
      </c>
      <c r="K70" s="58">
        <v>152172207</v>
      </c>
      <c r="L70" s="58">
        <v>1812124</v>
      </c>
      <c r="M70" s="58">
        <v>23852187</v>
      </c>
      <c r="N70" s="58">
        <v>2862458</v>
      </c>
      <c r="O70" s="58">
        <v>26714645</v>
      </c>
      <c r="P70" s="58">
        <v>742010336</v>
      </c>
      <c r="Q70" s="58">
        <v>74739</v>
      </c>
      <c r="R70" s="58">
        <v>742085075</v>
      </c>
      <c r="S70" s="58"/>
      <c r="T70" s="58">
        <v>715945670</v>
      </c>
      <c r="U70" s="58">
        <v>716020409</v>
      </c>
      <c r="V70" s="58">
        <v>715370430</v>
      </c>
      <c r="W70" s="58">
        <v>715295691</v>
      </c>
      <c r="X70" s="58">
        <v>742660315</v>
      </c>
      <c r="Y70" s="58">
        <v>742735054</v>
      </c>
      <c r="Z70" s="63">
        <v>1752544</v>
      </c>
      <c r="AA70" s="65">
        <v>317020</v>
      </c>
      <c r="AB70" s="58">
        <v>2069564</v>
      </c>
      <c r="AC70" s="65">
        <v>36186426</v>
      </c>
      <c r="AD70" s="58">
        <v>0</v>
      </c>
      <c r="AE70" s="58">
        <v>780341065</v>
      </c>
      <c r="AF70" s="58"/>
      <c r="AG70" s="58">
        <v>0</v>
      </c>
      <c r="AH70" s="62">
        <v>4756000</v>
      </c>
      <c r="AI70" s="62">
        <v>2043000</v>
      </c>
      <c r="AJ70" s="58">
        <v>0</v>
      </c>
      <c r="AK70" s="58"/>
      <c r="AL70" s="66">
        <v>305126688</v>
      </c>
      <c r="AM70" s="66">
        <v>-7858086</v>
      </c>
      <c r="AN70" s="58">
        <v>297268602</v>
      </c>
      <c r="AO70" s="66">
        <v>265627764</v>
      </c>
      <c r="AP70" s="66">
        <v>5213994</v>
      </c>
      <c r="AQ70" s="58">
        <v>270841758</v>
      </c>
      <c r="AR70" s="66">
        <v>150178094</v>
      </c>
      <c r="AS70" s="66">
        <v>1994113</v>
      </c>
      <c r="AT70" s="67">
        <v>152172207</v>
      </c>
      <c r="AU70" s="67">
        <v>1812124</v>
      </c>
      <c r="AV70" s="67">
        <v>23852187</v>
      </c>
      <c r="AW70" s="67">
        <v>2862458</v>
      </c>
      <c r="AX70" s="67">
        <v>26714645</v>
      </c>
      <c r="AY70" s="67">
        <v>748809336</v>
      </c>
      <c r="AZ70" s="67">
        <v>74739</v>
      </c>
      <c r="BA70" s="67">
        <v>748884075</v>
      </c>
      <c r="BB70" s="58">
        <v>0</v>
      </c>
      <c r="BC70" s="58">
        <v>722744670</v>
      </c>
      <c r="BD70" s="58">
        <v>722819409</v>
      </c>
      <c r="BE70" s="65">
        <v>787140065</v>
      </c>
      <c r="BF70" s="58"/>
      <c r="BG70" s="66">
        <v>780341065</v>
      </c>
      <c r="BH70" s="41">
        <v>0</v>
      </c>
      <c r="BJ70" s="58"/>
    </row>
    <row r="71" spans="1:95">
      <c r="A71" s="41">
        <f t="shared" si="4"/>
        <v>2003</v>
      </c>
      <c r="B71" s="41">
        <v>12</v>
      </c>
      <c r="C71" s="58">
        <v>365639081</v>
      </c>
      <c r="D71" s="58">
        <v>45492461</v>
      </c>
      <c r="E71" s="58">
        <v>411131542</v>
      </c>
      <c r="F71" s="58">
        <v>265131518</v>
      </c>
      <c r="G71" s="58">
        <v>8031291</v>
      </c>
      <c r="H71" s="58">
        <v>273162809</v>
      </c>
      <c r="I71" s="58">
        <v>158661390</v>
      </c>
      <c r="J71" s="58">
        <v>792005</v>
      </c>
      <c r="K71" s="58">
        <v>159453395</v>
      </c>
      <c r="L71" s="58">
        <v>1817568</v>
      </c>
      <c r="M71" s="58">
        <v>27341828</v>
      </c>
      <c r="N71" s="58">
        <v>3205286</v>
      </c>
      <c r="O71" s="58">
        <v>30547114</v>
      </c>
      <c r="P71" s="58">
        <v>876112428</v>
      </c>
      <c r="Q71" s="58">
        <v>73292</v>
      </c>
      <c r="R71" s="58">
        <v>876185720</v>
      </c>
      <c r="S71" s="58"/>
      <c r="T71" s="58">
        <v>791249557</v>
      </c>
      <c r="U71" s="58">
        <v>791322849</v>
      </c>
      <c r="V71" s="58">
        <v>845638606</v>
      </c>
      <c r="W71" s="58">
        <v>845565314</v>
      </c>
      <c r="X71" s="58">
        <v>821796671</v>
      </c>
      <c r="Y71" s="58">
        <v>821869963</v>
      </c>
      <c r="Z71" s="63">
        <v>2168235</v>
      </c>
      <c r="AA71" s="65">
        <v>274698</v>
      </c>
      <c r="AB71" s="58">
        <v>2442933</v>
      </c>
      <c r="AC71" s="65">
        <v>51561337</v>
      </c>
      <c r="AD71" s="58">
        <v>0</v>
      </c>
      <c r="AE71" s="58">
        <v>930189990</v>
      </c>
      <c r="AF71" s="58"/>
      <c r="AG71" s="58">
        <v>0</v>
      </c>
      <c r="AH71" s="62">
        <v>8427000</v>
      </c>
      <c r="AI71" s="62">
        <v>3277000</v>
      </c>
      <c r="AJ71" s="58">
        <v>0</v>
      </c>
      <c r="AK71" s="58"/>
      <c r="AL71" s="66">
        <v>374066081</v>
      </c>
      <c r="AM71" s="66">
        <v>45492461</v>
      </c>
      <c r="AN71" s="58">
        <v>419558542</v>
      </c>
      <c r="AO71" s="66">
        <v>268408518</v>
      </c>
      <c r="AP71" s="66">
        <v>8031291</v>
      </c>
      <c r="AQ71" s="58">
        <v>276439809</v>
      </c>
      <c r="AR71" s="66">
        <v>158661390</v>
      </c>
      <c r="AS71" s="66">
        <v>792005</v>
      </c>
      <c r="AT71" s="67">
        <v>159453395</v>
      </c>
      <c r="AU71" s="67">
        <v>1817568</v>
      </c>
      <c r="AV71" s="67">
        <v>27341828</v>
      </c>
      <c r="AW71" s="67">
        <v>3205286</v>
      </c>
      <c r="AX71" s="67">
        <v>30547114</v>
      </c>
      <c r="AY71" s="67">
        <v>887816428</v>
      </c>
      <c r="AZ71" s="67">
        <v>73292</v>
      </c>
      <c r="BA71" s="67">
        <v>887889720</v>
      </c>
      <c r="BB71" s="58">
        <v>0</v>
      </c>
      <c r="BC71" s="58">
        <v>802953557</v>
      </c>
      <c r="BD71" s="58">
        <v>803026849</v>
      </c>
      <c r="BE71" s="65">
        <v>941893990</v>
      </c>
      <c r="BF71" s="58"/>
      <c r="BG71" s="66">
        <v>930189990</v>
      </c>
      <c r="BH71" s="41">
        <v>0</v>
      </c>
      <c r="BJ71" s="58"/>
    </row>
    <row r="72" spans="1:95">
      <c r="B72" s="46" t="s">
        <v>112</v>
      </c>
      <c r="C72" s="58">
        <v>4891249350</v>
      </c>
      <c r="D72" s="58">
        <v>25418108</v>
      </c>
      <c r="E72" s="58">
        <v>4916667458</v>
      </c>
      <c r="F72" s="58">
        <v>3575752201</v>
      </c>
      <c r="G72" s="58">
        <v>17455430</v>
      </c>
      <c r="H72" s="58">
        <v>3593207631</v>
      </c>
      <c r="I72" s="58">
        <v>1947026695</v>
      </c>
      <c r="J72" s="58">
        <v>2722860</v>
      </c>
      <c r="K72" s="58">
        <v>1949749555</v>
      </c>
      <c r="L72" s="58">
        <v>21443923</v>
      </c>
      <c r="M72" s="58">
        <v>326551573</v>
      </c>
      <c r="N72" s="58">
        <v>40718259</v>
      </c>
      <c r="O72" s="58">
        <v>367269832</v>
      </c>
      <c r="P72" s="58">
        <v>10848338399</v>
      </c>
      <c r="Q72" s="58">
        <v>903181</v>
      </c>
      <c r="R72" s="58">
        <v>10849241580</v>
      </c>
      <c r="S72" s="58"/>
      <c r="T72" s="58">
        <v>10435472169</v>
      </c>
      <c r="U72" s="58">
        <v>10436375350</v>
      </c>
      <c r="V72" s="58">
        <v>10481971748</v>
      </c>
      <c r="W72" s="58">
        <v>10481068567</v>
      </c>
      <c r="X72" s="58">
        <v>10802742001</v>
      </c>
      <c r="Y72" s="58">
        <v>10803645182</v>
      </c>
      <c r="Z72" s="58">
        <v>21848111</v>
      </c>
      <c r="AA72" s="58">
        <v>148693</v>
      </c>
      <c r="AB72" s="58">
        <v>21996804</v>
      </c>
      <c r="AC72" s="58">
        <v>673909905</v>
      </c>
      <c r="AD72" s="58">
        <v>0</v>
      </c>
      <c r="AE72" s="58">
        <v>11545148289</v>
      </c>
      <c r="AF72" s="58"/>
      <c r="AG72" s="58">
        <v>0</v>
      </c>
      <c r="AH72" s="58">
        <v>70114000</v>
      </c>
      <c r="AI72" s="58">
        <v>35429000</v>
      </c>
      <c r="AJ72" s="58">
        <v>0</v>
      </c>
      <c r="AK72" s="58"/>
      <c r="AL72" s="58">
        <v>4961363350</v>
      </c>
      <c r="AM72" s="58">
        <v>25418108</v>
      </c>
      <c r="AN72" s="58">
        <v>4986781458</v>
      </c>
      <c r="AO72" s="58">
        <v>3611181201</v>
      </c>
      <c r="AP72" s="58">
        <v>17455430</v>
      </c>
      <c r="AQ72" s="58">
        <v>3628636631</v>
      </c>
      <c r="AR72" s="58">
        <v>1947026695</v>
      </c>
      <c r="AS72" s="58">
        <v>2722860</v>
      </c>
      <c r="AT72" s="58">
        <v>1949749555</v>
      </c>
      <c r="AU72" s="58">
        <v>21443923</v>
      </c>
      <c r="AV72" s="58">
        <v>326551573</v>
      </c>
      <c r="AW72" s="58">
        <v>40718259</v>
      </c>
      <c r="AX72" s="58">
        <v>367269832</v>
      </c>
      <c r="AY72" s="58">
        <v>10953881399</v>
      </c>
      <c r="AZ72" s="58">
        <v>903181</v>
      </c>
      <c r="BA72" s="58">
        <v>10954784580</v>
      </c>
      <c r="BB72" s="58">
        <v>-1</v>
      </c>
      <c r="BC72" s="58">
        <v>10541015169</v>
      </c>
      <c r="BD72" s="58">
        <v>10541918350</v>
      </c>
      <c r="BE72" s="58">
        <v>11650691289</v>
      </c>
      <c r="BF72" s="57"/>
      <c r="BG72" s="58">
        <v>11545148289</v>
      </c>
      <c r="BH72" s="41">
        <v>0</v>
      </c>
      <c r="BJ72" s="58"/>
      <c r="BN72" s="43"/>
    </row>
    <row r="73" spans="1:95">
      <c r="A73" s="41">
        <f t="shared" ref="A73:A84" si="5">A60+1</f>
        <v>2004</v>
      </c>
      <c r="B73" s="41">
        <v>1</v>
      </c>
      <c r="C73" s="58">
        <v>472835890</v>
      </c>
      <c r="D73" s="58">
        <v>7258790</v>
      </c>
      <c r="E73" s="58">
        <v>480094680</v>
      </c>
      <c r="F73" s="58">
        <v>281397185</v>
      </c>
      <c r="G73" s="58">
        <v>-20743088</v>
      </c>
      <c r="H73" s="58">
        <v>260654097</v>
      </c>
      <c r="I73" s="58">
        <v>146067709</v>
      </c>
      <c r="J73" s="58">
        <v>-3803036</v>
      </c>
      <c r="K73" s="58">
        <v>142264673</v>
      </c>
      <c r="L73" s="58">
        <v>1823012</v>
      </c>
      <c r="M73" s="58">
        <v>28510875</v>
      </c>
      <c r="N73" s="58">
        <v>3272143</v>
      </c>
      <c r="O73" s="58">
        <v>31783018</v>
      </c>
      <c r="P73" s="58">
        <v>916619480</v>
      </c>
      <c r="Q73" s="58">
        <v>75057</v>
      </c>
      <c r="R73" s="58">
        <v>916694537</v>
      </c>
      <c r="S73" s="58"/>
      <c r="T73" s="58">
        <v>902123796</v>
      </c>
      <c r="U73" s="58">
        <v>902198853</v>
      </c>
      <c r="V73" s="58">
        <v>884911519</v>
      </c>
      <c r="W73" s="58">
        <v>884836462</v>
      </c>
      <c r="X73" s="58">
        <v>933906814</v>
      </c>
      <c r="Y73" s="58">
        <v>933981871</v>
      </c>
      <c r="Z73" s="63">
        <v>2020245</v>
      </c>
      <c r="AA73" s="65">
        <v>-302597</v>
      </c>
      <c r="AB73" s="58">
        <v>1717648</v>
      </c>
      <c r="AC73" s="65">
        <v>56105651</v>
      </c>
      <c r="AD73" s="58">
        <v>0</v>
      </c>
      <c r="AE73" s="58">
        <v>974517836</v>
      </c>
      <c r="AF73" s="58"/>
      <c r="AG73" s="58">
        <v>0</v>
      </c>
      <c r="AH73" s="62">
        <v>11826000</v>
      </c>
      <c r="AI73" s="62">
        <v>5056000</v>
      </c>
      <c r="AJ73" s="58">
        <v>0</v>
      </c>
      <c r="AK73" s="58"/>
      <c r="AL73" s="66">
        <v>484661890</v>
      </c>
      <c r="AM73" s="66">
        <v>7258790</v>
      </c>
      <c r="AN73" s="58">
        <v>491920680</v>
      </c>
      <c r="AO73" s="66">
        <v>286453185</v>
      </c>
      <c r="AP73" s="66">
        <v>-20743088</v>
      </c>
      <c r="AQ73" s="58">
        <v>265710097</v>
      </c>
      <c r="AR73" s="66">
        <v>146067709</v>
      </c>
      <c r="AS73" s="66">
        <v>-3803036</v>
      </c>
      <c r="AT73" s="67">
        <v>142264673</v>
      </c>
      <c r="AU73" s="67">
        <v>1823012</v>
      </c>
      <c r="AV73" s="67">
        <v>28510875</v>
      </c>
      <c r="AW73" s="67">
        <v>3272143</v>
      </c>
      <c r="AX73" s="67">
        <v>31783018</v>
      </c>
      <c r="AY73" s="67">
        <v>933501480</v>
      </c>
      <c r="AZ73" s="67">
        <v>75057</v>
      </c>
      <c r="BA73" s="67">
        <v>933576537</v>
      </c>
      <c r="BB73" s="58">
        <v>0</v>
      </c>
      <c r="BC73" s="58">
        <v>919005796</v>
      </c>
      <c r="BD73" s="58">
        <v>919080853</v>
      </c>
      <c r="BE73" s="65">
        <v>991399836</v>
      </c>
      <c r="BF73" s="58"/>
      <c r="BG73" s="66">
        <v>974517836</v>
      </c>
      <c r="BH73" s="41">
        <v>0</v>
      </c>
      <c r="BJ73" s="57"/>
      <c r="CQ73" s="68"/>
    </row>
    <row r="74" spans="1:95">
      <c r="A74" s="41">
        <f t="shared" si="5"/>
        <v>2004</v>
      </c>
      <c r="B74" s="41">
        <v>2</v>
      </c>
      <c r="C74" s="58">
        <v>430650468</v>
      </c>
      <c r="D74" s="58">
        <v>-50540090</v>
      </c>
      <c r="E74" s="58">
        <v>380110378</v>
      </c>
      <c r="F74" s="58">
        <v>276101912</v>
      </c>
      <c r="G74" s="58">
        <v>-21744807</v>
      </c>
      <c r="H74" s="58">
        <v>254357105</v>
      </c>
      <c r="I74" s="58">
        <v>138547705</v>
      </c>
      <c r="J74" s="58">
        <v>-3341796</v>
      </c>
      <c r="K74" s="58">
        <v>135205909</v>
      </c>
      <c r="L74" s="58">
        <v>1828948</v>
      </c>
      <c r="M74" s="58">
        <v>24298429</v>
      </c>
      <c r="N74" s="58">
        <v>2869113</v>
      </c>
      <c r="O74" s="58">
        <v>27167542</v>
      </c>
      <c r="P74" s="58">
        <v>798669882</v>
      </c>
      <c r="Q74" s="58">
        <v>65728</v>
      </c>
      <c r="R74" s="58">
        <v>798735610</v>
      </c>
      <c r="S74" s="58"/>
      <c r="T74" s="58">
        <v>847129033</v>
      </c>
      <c r="U74" s="58">
        <v>847194761</v>
      </c>
      <c r="V74" s="58">
        <v>771568068</v>
      </c>
      <c r="W74" s="58">
        <v>771502340</v>
      </c>
      <c r="X74" s="58">
        <v>874296575</v>
      </c>
      <c r="Y74" s="58">
        <v>874362303</v>
      </c>
      <c r="Z74" s="63">
        <v>1791445</v>
      </c>
      <c r="AA74" s="65">
        <v>-230349</v>
      </c>
      <c r="AB74" s="58">
        <v>1561096</v>
      </c>
      <c r="AC74" s="65">
        <v>41693619</v>
      </c>
      <c r="AD74" s="58">
        <v>0</v>
      </c>
      <c r="AE74" s="58">
        <v>841990325</v>
      </c>
      <c r="AF74" s="58"/>
      <c r="AG74" s="58">
        <v>0</v>
      </c>
      <c r="AH74" s="62">
        <v>9097000</v>
      </c>
      <c r="AI74" s="62">
        <v>3192000</v>
      </c>
      <c r="AJ74" s="58">
        <v>0</v>
      </c>
      <c r="AK74" s="58"/>
      <c r="AL74" s="66">
        <v>439747468</v>
      </c>
      <c r="AM74" s="66">
        <v>-50540090</v>
      </c>
      <c r="AN74" s="58">
        <v>389207378</v>
      </c>
      <c r="AO74" s="66">
        <v>279293912</v>
      </c>
      <c r="AP74" s="66">
        <v>-21744807</v>
      </c>
      <c r="AQ74" s="58">
        <v>257549105</v>
      </c>
      <c r="AR74" s="66">
        <v>138547705</v>
      </c>
      <c r="AS74" s="66">
        <v>-3341796</v>
      </c>
      <c r="AT74" s="67">
        <v>135205909</v>
      </c>
      <c r="AU74" s="67">
        <v>1828948</v>
      </c>
      <c r="AV74" s="67">
        <v>24298429</v>
      </c>
      <c r="AW74" s="67">
        <v>2869113</v>
      </c>
      <c r="AX74" s="67">
        <v>27167542</v>
      </c>
      <c r="AY74" s="67">
        <v>810958882</v>
      </c>
      <c r="AZ74" s="67">
        <v>65728</v>
      </c>
      <c r="BA74" s="67">
        <v>811024610</v>
      </c>
      <c r="BB74" s="58">
        <v>0</v>
      </c>
      <c r="BC74" s="58">
        <v>859418033</v>
      </c>
      <c r="BD74" s="58">
        <v>859483761</v>
      </c>
      <c r="BE74" s="65">
        <v>854279325</v>
      </c>
      <c r="BF74" s="58"/>
      <c r="BG74" s="66">
        <v>841990325</v>
      </c>
      <c r="BH74" s="41">
        <v>0</v>
      </c>
      <c r="BJ74" s="57"/>
      <c r="CQ74" s="68"/>
    </row>
    <row r="75" spans="1:95">
      <c r="A75" s="41">
        <f t="shared" si="5"/>
        <v>2004</v>
      </c>
      <c r="B75" s="41">
        <v>3</v>
      </c>
      <c r="C75" s="58">
        <v>353719727</v>
      </c>
      <c r="D75" s="58">
        <v>-486988</v>
      </c>
      <c r="E75" s="58">
        <v>353232739</v>
      </c>
      <c r="F75" s="58">
        <v>249269712</v>
      </c>
      <c r="G75" s="58">
        <v>8860730</v>
      </c>
      <c r="H75" s="58">
        <v>258130442</v>
      </c>
      <c r="I75" s="58">
        <v>152654605</v>
      </c>
      <c r="J75" s="58">
        <v>3130822</v>
      </c>
      <c r="K75" s="58">
        <v>155785427</v>
      </c>
      <c r="L75" s="58">
        <v>1834473</v>
      </c>
      <c r="M75" s="58">
        <v>24691091</v>
      </c>
      <c r="N75" s="58">
        <v>2977297</v>
      </c>
      <c r="O75" s="58">
        <v>27668388</v>
      </c>
      <c r="P75" s="58">
        <v>796651469</v>
      </c>
      <c r="Q75" s="58">
        <v>65349</v>
      </c>
      <c r="R75" s="58">
        <v>796716818</v>
      </c>
      <c r="S75" s="58"/>
      <c r="T75" s="58">
        <v>757478517</v>
      </c>
      <c r="U75" s="58">
        <v>757543866</v>
      </c>
      <c r="V75" s="58">
        <v>769048430</v>
      </c>
      <c r="W75" s="58">
        <v>768983081</v>
      </c>
      <c r="X75" s="58">
        <v>785146905</v>
      </c>
      <c r="Y75" s="58">
        <v>785212254</v>
      </c>
      <c r="Z75" s="63">
        <v>1851941</v>
      </c>
      <c r="AA75" s="65">
        <v>178884</v>
      </c>
      <c r="AB75" s="58">
        <v>2030825</v>
      </c>
      <c r="AC75" s="65">
        <v>40515144</v>
      </c>
      <c r="AD75" s="58">
        <v>0</v>
      </c>
      <c r="AE75" s="58">
        <v>839262787</v>
      </c>
      <c r="AF75" s="58"/>
      <c r="AG75" s="58">
        <v>0</v>
      </c>
      <c r="AH75" s="62">
        <v>5409000</v>
      </c>
      <c r="AI75" s="62">
        <v>1907000</v>
      </c>
      <c r="AJ75" s="58">
        <v>0</v>
      </c>
      <c r="AK75" s="58"/>
      <c r="AL75" s="66">
        <v>359128727</v>
      </c>
      <c r="AM75" s="66">
        <v>-486988</v>
      </c>
      <c r="AN75" s="58">
        <v>358641739</v>
      </c>
      <c r="AO75" s="66">
        <v>251176712</v>
      </c>
      <c r="AP75" s="66">
        <v>8860730</v>
      </c>
      <c r="AQ75" s="58">
        <v>260037442</v>
      </c>
      <c r="AR75" s="66">
        <v>152654605</v>
      </c>
      <c r="AS75" s="66">
        <v>3130822</v>
      </c>
      <c r="AT75" s="67">
        <v>155785427</v>
      </c>
      <c r="AU75" s="67">
        <v>1834473</v>
      </c>
      <c r="AV75" s="67">
        <v>24691091</v>
      </c>
      <c r="AW75" s="67">
        <v>2977297</v>
      </c>
      <c r="AX75" s="67">
        <v>27668388</v>
      </c>
      <c r="AY75" s="67">
        <v>803967469</v>
      </c>
      <c r="AZ75" s="67">
        <v>65349</v>
      </c>
      <c r="BA75" s="67">
        <v>804032818</v>
      </c>
      <c r="BB75" s="58">
        <v>0</v>
      </c>
      <c r="BC75" s="58">
        <v>764794517</v>
      </c>
      <c r="BD75" s="58">
        <v>764859866</v>
      </c>
      <c r="BE75" s="65">
        <v>846578787</v>
      </c>
      <c r="BF75" s="58"/>
      <c r="BG75" s="66">
        <v>839262787</v>
      </c>
      <c r="BH75" s="41">
        <v>0</v>
      </c>
      <c r="BJ75" s="57"/>
      <c r="CQ75" s="68"/>
    </row>
    <row r="76" spans="1:95">
      <c r="A76" s="41">
        <f t="shared" si="5"/>
        <v>2004</v>
      </c>
      <c r="B76" s="41">
        <v>4</v>
      </c>
      <c r="C76" s="58">
        <v>294048253</v>
      </c>
      <c r="D76" s="58">
        <v>-11490447</v>
      </c>
      <c r="E76" s="58">
        <v>282557806</v>
      </c>
      <c r="F76" s="58">
        <v>257826403</v>
      </c>
      <c r="G76" s="58">
        <v>17303113</v>
      </c>
      <c r="H76" s="58">
        <v>275129516</v>
      </c>
      <c r="I76" s="58">
        <v>159301015</v>
      </c>
      <c r="J76" s="58">
        <v>3939520</v>
      </c>
      <c r="K76" s="58">
        <v>163240535</v>
      </c>
      <c r="L76" s="58">
        <v>1839796</v>
      </c>
      <c r="M76" s="58">
        <v>22921971</v>
      </c>
      <c r="N76" s="58">
        <v>3000760</v>
      </c>
      <c r="O76" s="58">
        <v>25922731</v>
      </c>
      <c r="P76" s="58">
        <v>748690384</v>
      </c>
      <c r="Q76" s="58">
        <v>68260</v>
      </c>
      <c r="R76" s="58">
        <v>748758644</v>
      </c>
      <c r="S76" s="58"/>
      <c r="T76" s="58">
        <v>713015467</v>
      </c>
      <c r="U76" s="58">
        <v>713083727</v>
      </c>
      <c r="V76" s="58">
        <v>722835913</v>
      </c>
      <c r="W76" s="58">
        <v>722767653</v>
      </c>
      <c r="X76" s="58">
        <v>738938198</v>
      </c>
      <c r="Y76" s="58">
        <v>739006458</v>
      </c>
      <c r="Z76" s="63">
        <v>1718877</v>
      </c>
      <c r="AA76" s="65">
        <v>38491</v>
      </c>
      <c r="AB76" s="58">
        <v>1757368</v>
      </c>
      <c r="AC76" s="65">
        <v>35843589</v>
      </c>
      <c r="AD76" s="58">
        <v>0</v>
      </c>
      <c r="AE76" s="58">
        <v>786359601</v>
      </c>
      <c r="AF76" s="58"/>
      <c r="AG76" s="58">
        <v>0</v>
      </c>
      <c r="AH76" s="62">
        <v>2684000</v>
      </c>
      <c r="AI76" s="62">
        <v>1610000</v>
      </c>
      <c r="AJ76" s="58">
        <v>0</v>
      </c>
      <c r="AK76" s="58"/>
      <c r="AL76" s="66">
        <v>296732253</v>
      </c>
      <c r="AM76" s="66">
        <v>-11490447</v>
      </c>
      <c r="AN76" s="58">
        <v>285241806</v>
      </c>
      <c r="AO76" s="66">
        <v>259436403</v>
      </c>
      <c r="AP76" s="66">
        <v>17303113</v>
      </c>
      <c r="AQ76" s="58">
        <v>276739516</v>
      </c>
      <c r="AR76" s="66">
        <v>159301015</v>
      </c>
      <c r="AS76" s="66">
        <v>3939520</v>
      </c>
      <c r="AT76" s="67">
        <v>163240535</v>
      </c>
      <c r="AU76" s="67">
        <v>1839796</v>
      </c>
      <c r="AV76" s="67">
        <v>22921971</v>
      </c>
      <c r="AW76" s="67">
        <v>3000760</v>
      </c>
      <c r="AX76" s="67">
        <v>25922731</v>
      </c>
      <c r="AY76" s="67">
        <v>752984384</v>
      </c>
      <c r="AZ76" s="67">
        <v>68260</v>
      </c>
      <c r="BA76" s="67">
        <v>753052644</v>
      </c>
      <c r="BB76" s="58">
        <v>0</v>
      </c>
      <c r="BC76" s="58">
        <v>717309467</v>
      </c>
      <c r="BD76" s="58">
        <v>717377727</v>
      </c>
      <c r="BE76" s="65">
        <v>790653601</v>
      </c>
      <c r="BF76" s="58"/>
      <c r="BG76" s="66">
        <v>786359601</v>
      </c>
      <c r="BH76" s="41">
        <v>0</v>
      </c>
      <c r="BJ76" s="57"/>
      <c r="CQ76" s="68"/>
    </row>
    <row r="77" spans="1:95">
      <c r="A77" s="41">
        <f t="shared" si="5"/>
        <v>2004</v>
      </c>
      <c r="B77" s="41">
        <v>5</v>
      </c>
      <c r="C77" s="58">
        <v>305915416</v>
      </c>
      <c r="D77" s="58">
        <v>61388140</v>
      </c>
      <c r="E77" s="58">
        <v>367303556</v>
      </c>
      <c r="F77" s="58">
        <v>288451179</v>
      </c>
      <c r="G77" s="58">
        <v>64627405</v>
      </c>
      <c r="H77" s="58">
        <v>353078584</v>
      </c>
      <c r="I77" s="58">
        <v>163711935</v>
      </c>
      <c r="J77" s="58">
        <v>7898582</v>
      </c>
      <c r="K77" s="58">
        <v>171610517</v>
      </c>
      <c r="L77" s="58">
        <v>1845389</v>
      </c>
      <c r="M77" s="58">
        <v>26887985</v>
      </c>
      <c r="N77" s="58">
        <v>3505449</v>
      </c>
      <c r="O77" s="58">
        <v>30393434</v>
      </c>
      <c r="P77" s="58">
        <v>924231480</v>
      </c>
      <c r="Q77" s="58">
        <v>71701</v>
      </c>
      <c r="R77" s="58">
        <v>924303181</v>
      </c>
      <c r="S77" s="58"/>
      <c r="T77" s="58">
        <v>759923919</v>
      </c>
      <c r="U77" s="58">
        <v>759995620</v>
      </c>
      <c r="V77" s="58">
        <v>893909747</v>
      </c>
      <c r="W77" s="58">
        <v>893838046</v>
      </c>
      <c r="X77" s="58">
        <v>790317353</v>
      </c>
      <c r="Y77" s="58">
        <v>790389054</v>
      </c>
      <c r="Z77" s="63">
        <v>1748400</v>
      </c>
      <c r="AA77" s="65">
        <v>326986</v>
      </c>
      <c r="AB77" s="58">
        <v>2075386</v>
      </c>
      <c r="AC77" s="65">
        <v>55639256</v>
      </c>
      <c r="AD77" s="58">
        <v>0</v>
      </c>
      <c r="AE77" s="58">
        <v>982017823</v>
      </c>
      <c r="AF77" s="58"/>
      <c r="AG77" s="58">
        <v>0</v>
      </c>
      <c r="AH77" s="62">
        <v>4573000</v>
      </c>
      <c r="AI77" s="62">
        <v>2762000</v>
      </c>
      <c r="AJ77" s="58">
        <v>0</v>
      </c>
      <c r="AK77" s="58"/>
      <c r="AL77" s="66">
        <v>310488416</v>
      </c>
      <c r="AM77" s="66">
        <v>61388140</v>
      </c>
      <c r="AN77" s="58">
        <v>371876556</v>
      </c>
      <c r="AO77" s="66">
        <v>291213179</v>
      </c>
      <c r="AP77" s="66">
        <v>64627405</v>
      </c>
      <c r="AQ77" s="58">
        <v>355840584</v>
      </c>
      <c r="AR77" s="66">
        <v>163711935</v>
      </c>
      <c r="AS77" s="66">
        <v>7898582</v>
      </c>
      <c r="AT77" s="67">
        <v>171610517</v>
      </c>
      <c r="AU77" s="67">
        <v>1845389</v>
      </c>
      <c r="AV77" s="67">
        <v>26887985</v>
      </c>
      <c r="AW77" s="67">
        <v>3505449</v>
      </c>
      <c r="AX77" s="67">
        <v>30393434</v>
      </c>
      <c r="AY77" s="67">
        <v>931566480</v>
      </c>
      <c r="AZ77" s="67">
        <v>71701</v>
      </c>
      <c r="BA77" s="67">
        <v>931638181</v>
      </c>
      <c r="BB77" s="58">
        <v>0</v>
      </c>
      <c r="BC77" s="58">
        <v>767258919</v>
      </c>
      <c r="BD77" s="58">
        <v>767330620</v>
      </c>
      <c r="BE77" s="65">
        <v>989352823</v>
      </c>
      <c r="BF77" s="58"/>
      <c r="BG77" s="66">
        <v>982017823</v>
      </c>
      <c r="BH77" s="41">
        <v>0</v>
      </c>
      <c r="BJ77" s="57"/>
      <c r="CQ77" s="68"/>
    </row>
    <row r="78" spans="1:95">
      <c r="A78" s="41">
        <f t="shared" si="5"/>
        <v>2004</v>
      </c>
      <c r="B78" s="41">
        <v>6</v>
      </c>
      <c r="C78" s="58">
        <v>454854912</v>
      </c>
      <c r="D78" s="58">
        <v>68650546</v>
      </c>
      <c r="E78" s="58">
        <v>523505458</v>
      </c>
      <c r="F78" s="58">
        <v>343125647</v>
      </c>
      <c r="G78" s="58">
        <v>12424940</v>
      </c>
      <c r="H78" s="58">
        <v>355550587</v>
      </c>
      <c r="I78" s="58">
        <v>179516883</v>
      </c>
      <c r="J78" s="58">
        <v>1249536</v>
      </c>
      <c r="K78" s="58">
        <v>180766419</v>
      </c>
      <c r="L78" s="58">
        <v>1851740</v>
      </c>
      <c r="M78" s="58">
        <v>30980302</v>
      </c>
      <c r="N78" s="58">
        <v>3909245</v>
      </c>
      <c r="O78" s="58">
        <v>34889547</v>
      </c>
      <c r="P78" s="58">
        <v>1096563751</v>
      </c>
      <c r="Q78" s="58">
        <v>85243</v>
      </c>
      <c r="R78" s="58">
        <v>1096648994</v>
      </c>
      <c r="S78" s="58"/>
      <c r="T78" s="58">
        <v>979349182</v>
      </c>
      <c r="U78" s="58">
        <v>979434425</v>
      </c>
      <c r="V78" s="58">
        <v>1061759447</v>
      </c>
      <c r="W78" s="58">
        <v>1061674204</v>
      </c>
      <c r="X78" s="58">
        <v>1014238729</v>
      </c>
      <c r="Y78" s="58">
        <v>1014323972</v>
      </c>
      <c r="Z78" s="63">
        <v>1977295</v>
      </c>
      <c r="AA78" s="65">
        <v>4109</v>
      </c>
      <c r="AB78" s="58">
        <v>1981404</v>
      </c>
      <c r="AC78" s="65">
        <v>79924087</v>
      </c>
      <c r="AD78" s="58">
        <v>0</v>
      </c>
      <c r="AE78" s="58">
        <v>1178554485</v>
      </c>
      <c r="AF78" s="58"/>
      <c r="AG78" s="58">
        <v>0</v>
      </c>
      <c r="AH78" s="62">
        <v>7370000</v>
      </c>
      <c r="AI78" s="62">
        <v>3623000</v>
      </c>
      <c r="AJ78" s="58">
        <v>0</v>
      </c>
      <c r="AK78" s="58"/>
      <c r="AL78" s="66">
        <v>462224912</v>
      </c>
      <c r="AM78" s="66">
        <v>68650546</v>
      </c>
      <c r="AN78" s="58">
        <v>530875458</v>
      </c>
      <c r="AO78" s="66">
        <v>346748647</v>
      </c>
      <c r="AP78" s="66">
        <v>12424940</v>
      </c>
      <c r="AQ78" s="58">
        <v>359173587</v>
      </c>
      <c r="AR78" s="66">
        <v>179516883</v>
      </c>
      <c r="AS78" s="66">
        <v>1249536</v>
      </c>
      <c r="AT78" s="67">
        <v>180766419</v>
      </c>
      <c r="AU78" s="67">
        <v>1851740</v>
      </c>
      <c r="AV78" s="67">
        <v>30980302</v>
      </c>
      <c r="AW78" s="67">
        <v>3909245</v>
      </c>
      <c r="AX78" s="67">
        <v>34889547</v>
      </c>
      <c r="AY78" s="67">
        <v>1107556751</v>
      </c>
      <c r="AZ78" s="67">
        <v>85243</v>
      </c>
      <c r="BA78" s="67">
        <v>1107641994</v>
      </c>
      <c r="BB78" s="58">
        <v>0</v>
      </c>
      <c r="BC78" s="58">
        <v>990342182</v>
      </c>
      <c r="BD78" s="58">
        <v>990427425</v>
      </c>
      <c r="BE78" s="65">
        <v>1189547485</v>
      </c>
      <c r="BF78" s="58"/>
      <c r="BG78" s="66">
        <v>1178554485</v>
      </c>
      <c r="BH78" s="41">
        <v>0</v>
      </c>
      <c r="BJ78" s="57"/>
      <c r="CQ78" s="68"/>
    </row>
    <row r="79" spans="1:95">
      <c r="A79" s="41">
        <f t="shared" si="5"/>
        <v>2004</v>
      </c>
      <c r="B79" s="41">
        <v>7</v>
      </c>
      <c r="C79" s="58">
        <v>519875317</v>
      </c>
      <c r="D79" s="58">
        <v>27634002</v>
      </c>
      <c r="E79" s="58">
        <v>547509319</v>
      </c>
      <c r="F79" s="58">
        <v>360871945</v>
      </c>
      <c r="G79" s="58">
        <v>1870845</v>
      </c>
      <c r="H79" s="58">
        <v>362742790</v>
      </c>
      <c r="I79" s="58">
        <v>179587688</v>
      </c>
      <c r="J79" s="58">
        <v>-960333</v>
      </c>
      <c r="K79" s="58">
        <v>178627355</v>
      </c>
      <c r="L79" s="58">
        <v>1856834</v>
      </c>
      <c r="M79" s="58">
        <v>34519356</v>
      </c>
      <c r="N79" s="58">
        <v>4390725</v>
      </c>
      <c r="O79" s="58">
        <v>38910081</v>
      </c>
      <c r="P79" s="58">
        <v>1129646379</v>
      </c>
      <c r="Q79" s="58">
        <v>87513</v>
      </c>
      <c r="R79" s="58">
        <v>1129733892</v>
      </c>
      <c r="S79" s="58"/>
      <c r="T79" s="58">
        <v>1062191784</v>
      </c>
      <c r="U79" s="58">
        <v>1062279297</v>
      </c>
      <c r="V79" s="58">
        <v>1090823811</v>
      </c>
      <c r="W79" s="58">
        <v>1090736298</v>
      </c>
      <c r="X79" s="58">
        <v>1101101865</v>
      </c>
      <c r="Y79" s="58">
        <v>1101189378</v>
      </c>
      <c r="Z79" s="63">
        <v>1944611</v>
      </c>
      <c r="AA79" s="65">
        <v>-70483</v>
      </c>
      <c r="AB79" s="58">
        <v>1874128</v>
      </c>
      <c r="AC79" s="65">
        <v>86566327</v>
      </c>
      <c r="AD79" s="58">
        <v>0</v>
      </c>
      <c r="AE79" s="58">
        <v>1218174347</v>
      </c>
      <c r="AF79" s="58"/>
      <c r="AG79" s="58">
        <v>0</v>
      </c>
      <c r="AH79" s="62">
        <v>9467000</v>
      </c>
      <c r="AI79" s="62">
        <v>4255000</v>
      </c>
      <c r="AJ79" s="58">
        <v>0</v>
      </c>
      <c r="AK79" s="58"/>
      <c r="AL79" s="66">
        <v>529342317</v>
      </c>
      <c r="AM79" s="66">
        <v>27634002</v>
      </c>
      <c r="AN79" s="58">
        <v>556976319</v>
      </c>
      <c r="AO79" s="66">
        <v>365126945</v>
      </c>
      <c r="AP79" s="66">
        <v>1870845</v>
      </c>
      <c r="AQ79" s="58">
        <v>366997790</v>
      </c>
      <c r="AR79" s="66">
        <v>179587688</v>
      </c>
      <c r="AS79" s="66">
        <v>-960333</v>
      </c>
      <c r="AT79" s="67">
        <v>178627355</v>
      </c>
      <c r="AU79" s="67">
        <v>1856834</v>
      </c>
      <c r="AV79" s="67">
        <v>34519356</v>
      </c>
      <c r="AW79" s="67">
        <v>4390725</v>
      </c>
      <c r="AX79" s="67">
        <v>38910081</v>
      </c>
      <c r="AY79" s="67">
        <v>1143368379</v>
      </c>
      <c r="AZ79" s="67">
        <v>87513</v>
      </c>
      <c r="BA79" s="67">
        <v>1143455892</v>
      </c>
      <c r="BB79" s="58">
        <v>0</v>
      </c>
      <c r="BC79" s="58">
        <v>1075913784</v>
      </c>
      <c r="BD79" s="58">
        <v>1076001297</v>
      </c>
      <c r="BE79" s="65">
        <v>1231896347</v>
      </c>
      <c r="BF79" s="58"/>
      <c r="BG79" s="66">
        <v>1218174347</v>
      </c>
      <c r="BH79" s="41">
        <v>0</v>
      </c>
      <c r="BJ79" s="58"/>
      <c r="CQ79" s="68"/>
    </row>
    <row r="80" spans="1:95">
      <c r="A80" s="41">
        <f t="shared" si="5"/>
        <v>2004</v>
      </c>
      <c r="B80" s="41">
        <v>8</v>
      </c>
      <c r="C80" s="58">
        <v>563949489</v>
      </c>
      <c r="D80" s="58">
        <v>12968662</v>
      </c>
      <c r="E80" s="58">
        <v>576918151</v>
      </c>
      <c r="F80" s="58">
        <v>373025692</v>
      </c>
      <c r="G80" s="58">
        <v>-982402</v>
      </c>
      <c r="H80" s="58">
        <v>372043290</v>
      </c>
      <c r="I80" s="58">
        <v>182197973</v>
      </c>
      <c r="J80" s="58">
        <v>-313423</v>
      </c>
      <c r="K80" s="58">
        <v>181884550</v>
      </c>
      <c r="L80" s="58">
        <v>1862427</v>
      </c>
      <c r="M80" s="58">
        <v>33507784</v>
      </c>
      <c r="N80" s="58">
        <v>4371492</v>
      </c>
      <c r="O80" s="58">
        <v>37879276</v>
      </c>
      <c r="P80" s="58">
        <v>1170587694</v>
      </c>
      <c r="Q80" s="58">
        <v>81176</v>
      </c>
      <c r="R80" s="58">
        <v>1170668870</v>
      </c>
      <c r="S80" s="58"/>
      <c r="T80" s="58">
        <v>1121035581</v>
      </c>
      <c r="U80" s="58">
        <v>1121116757</v>
      </c>
      <c r="V80" s="58">
        <v>1132789594</v>
      </c>
      <c r="W80" s="58">
        <v>1132708418</v>
      </c>
      <c r="X80" s="58">
        <v>1158914857</v>
      </c>
      <c r="Y80" s="58">
        <v>1158996033</v>
      </c>
      <c r="Z80" s="63">
        <v>1837478</v>
      </c>
      <c r="AA80" s="65">
        <v>-104318</v>
      </c>
      <c r="AB80" s="58">
        <v>1733160</v>
      </c>
      <c r="AC80" s="65">
        <v>93505846</v>
      </c>
      <c r="AD80" s="58">
        <v>0</v>
      </c>
      <c r="AE80" s="58">
        <v>1265907876</v>
      </c>
      <c r="AF80" s="58"/>
      <c r="AG80" s="58">
        <v>0</v>
      </c>
      <c r="AH80" s="62">
        <v>8612000</v>
      </c>
      <c r="AI80" s="62">
        <v>4027000</v>
      </c>
      <c r="AJ80" s="58">
        <v>0</v>
      </c>
      <c r="AK80" s="58"/>
      <c r="AL80" s="66">
        <v>572561489</v>
      </c>
      <c r="AM80" s="66">
        <v>12968662</v>
      </c>
      <c r="AN80" s="58">
        <v>585530151</v>
      </c>
      <c r="AO80" s="66">
        <v>377052692</v>
      </c>
      <c r="AP80" s="66">
        <v>-982402</v>
      </c>
      <c r="AQ80" s="58">
        <v>376070290</v>
      </c>
      <c r="AR80" s="66">
        <v>182197973</v>
      </c>
      <c r="AS80" s="66">
        <v>-313423</v>
      </c>
      <c r="AT80" s="67">
        <v>181884550</v>
      </c>
      <c r="AU80" s="67">
        <v>1862427</v>
      </c>
      <c r="AV80" s="67">
        <v>33507784</v>
      </c>
      <c r="AW80" s="67">
        <v>4371492</v>
      </c>
      <c r="AX80" s="67">
        <v>37879276</v>
      </c>
      <c r="AY80" s="67">
        <v>1183226694</v>
      </c>
      <c r="AZ80" s="67">
        <v>81176</v>
      </c>
      <c r="BA80" s="67">
        <v>1183307870</v>
      </c>
      <c r="BB80" s="58">
        <v>0</v>
      </c>
      <c r="BC80" s="58">
        <v>1133674581</v>
      </c>
      <c r="BD80" s="58">
        <v>1133755757</v>
      </c>
      <c r="BE80" s="65">
        <v>1278546876</v>
      </c>
      <c r="BF80" s="58"/>
      <c r="BG80" s="66">
        <v>1265907876</v>
      </c>
      <c r="BH80" s="41">
        <v>0</v>
      </c>
      <c r="BJ80" s="58"/>
      <c r="CQ80" s="68"/>
    </row>
    <row r="81" spans="1:95">
      <c r="A81" s="41">
        <f t="shared" si="5"/>
        <v>2004</v>
      </c>
      <c r="B81" s="41">
        <v>9</v>
      </c>
      <c r="C81" s="58">
        <v>513164014</v>
      </c>
      <c r="D81" s="58">
        <v>-68801883</v>
      </c>
      <c r="E81" s="58">
        <v>444362131</v>
      </c>
      <c r="F81" s="58">
        <v>367479366</v>
      </c>
      <c r="G81" s="58">
        <v>-29881518</v>
      </c>
      <c r="H81" s="58">
        <v>337597848</v>
      </c>
      <c r="I81" s="58">
        <v>170776021</v>
      </c>
      <c r="J81" s="58">
        <v>-5074715</v>
      </c>
      <c r="K81" s="58">
        <v>165701306</v>
      </c>
      <c r="L81" s="58">
        <v>1867952</v>
      </c>
      <c r="M81" s="58">
        <v>28715670</v>
      </c>
      <c r="N81" s="58">
        <v>3792009</v>
      </c>
      <c r="O81" s="58">
        <v>32507679</v>
      </c>
      <c r="P81" s="58">
        <v>982036916</v>
      </c>
      <c r="Q81" s="58">
        <v>83473</v>
      </c>
      <c r="R81" s="58">
        <v>982120389</v>
      </c>
      <c r="S81" s="58"/>
      <c r="T81" s="58">
        <v>1053287353</v>
      </c>
      <c r="U81" s="58">
        <v>1053370826</v>
      </c>
      <c r="V81" s="58">
        <v>949612710</v>
      </c>
      <c r="W81" s="58">
        <v>949529237</v>
      </c>
      <c r="X81" s="58">
        <v>1085795032</v>
      </c>
      <c r="Y81" s="58">
        <v>1085878505</v>
      </c>
      <c r="Z81" s="63">
        <v>1814552</v>
      </c>
      <c r="AA81" s="65">
        <v>-150250</v>
      </c>
      <c r="AB81" s="58">
        <v>1664302</v>
      </c>
      <c r="AC81" s="65">
        <v>64169559</v>
      </c>
      <c r="AD81" s="58">
        <v>0</v>
      </c>
      <c r="AE81" s="58">
        <v>1047954250</v>
      </c>
      <c r="AF81" s="58"/>
      <c r="AG81" s="58">
        <v>0</v>
      </c>
      <c r="AH81" s="62">
        <v>5699000</v>
      </c>
      <c r="AI81" s="62">
        <v>3068000</v>
      </c>
      <c r="AJ81" s="58">
        <v>0</v>
      </c>
      <c r="AK81" s="58"/>
      <c r="AL81" s="66">
        <v>518863014</v>
      </c>
      <c r="AM81" s="66">
        <v>-68801883</v>
      </c>
      <c r="AN81" s="58">
        <v>450061131</v>
      </c>
      <c r="AO81" s="66">
        <v>370547366</v>
      </c>
      <c r="AP81" s="66">
        <v>-29881518</v>
      </c>
      <c r="AQ81" s="58">
        <v>340665848</v>
      </c>
      <c r="AR81" s="66">
        <v>170776021</v>
      </c>
      <c r="AS81" s="66">
        <v>-5074715</v>
      </c>
      <c r="AT81" s="67">
        <v>165701306</v>
      </c>
      <c r="AU81" s="67">
        <v>1867952</v>
      </c>
      <c r="AV81" s="67">
        <v>28715670</v>
      </c>
      <c r="AW81" s="67">
        <v>3792009</v>
      </c>
      <c r="AX81" s="67">
        <v>32507679</v>
      </c>
      <c r="AY81" s="67">
        <v>990803916</v>
      </c>
      <c r="AZ81" s="67">
        <v>83473</v>
      </c>
      <c r="BA81" s="67">
        <v>990887389</v>
      </c>
      <c r="BB81" s="58">
        <v>0</v>
      </c>
      <c r="BC81" s="58">
        <v>1062054353</v>
      </c>
      <c r="BD81" s="58">
        <v>1062137826</v>
      </c>
      <c r="BE81" s="65">
        <v>1056721250</v>
      </c>
      <c r="BF81" s="58"/>
      <c r="BG81" s="66">
        <v>1047954250</v>
      </c>
      <c r="BH81" s="41">
        <v>0</v>
      </c>
      <c r="BJ81" s="58"/>
      <c r="CQ81" s="68"/>
    </row>
    <row r="82" spans="1:95">
      <c r="A82" s="41">
        <f t="shared" si="5"/>
        <v>2004</v>
      </c>
      <c r="B82" s="41">
        <v>10</v>
      </c>
      <c r="C82" s="58">
        <v>395392502</v>
      </c>
      <c r="D82" s="58">
        <v>-60031891</v>
      </c>
      <c r="E82" s="58">
        <v>335360611</v>
      </c>
      <c r="F82" s="58">
        <v>316047558</v>
      </c>
      <c r="G82" s="58">
        <v>-26581852</v>
      </c>
      <c r="H82" s="58">
        <v>289465706</v>
      </c>
      <c r="I82" s="58">
        <v>162492760</v>
      </c>
      <c r="J82" s="58">
        <v>-2743643</v>
      </c>
      <c r="K82" s="58">
        <v>159749117</v>
      </c>
      <c r="L82" s="58">
        <v>1873618</v>
      </c>
      <c r="M82" s="58">
        <v>24647670</v>
      </c>
      <c r="N82" s="58">
        <v>3207793</v>
      </c>
      <c r="O82" s="58">
        <v>27855463</v>
      </c>
      <c r="P82" s="58">
        <v>814304515</v>
      </c>
      <c r="Q82" s="58">
        <v>75078</v>
      </c>
      <c r="R82" s="58">
        <v>814379593</v>
      </c>
      <c r="S82" s="58"/>
      <c r="T82" s="58">
        <v>875806438</v>
      </c>
      <c r="U82" s="58">
        <v>875881516</v>
      </c>
      <c r="V82" s="58">
        <v>786524130</v>
      </c>
      <c r="W82" s="58">
        <v>786449052</v>
      </c>
      <c r="X82" s="58">
        <v>903661901</v>
      </c>
      <c r="Y82" s="58">
        <v>903736979</v>
      </c>
      <c r="Z82" s="63">
        <v>1435525</v>
      </c>
      <c r="AA82" s="65">
        <v>-193546</v>
      </c>
      <c r="AB82" s="58">
        <v>1241979</v>
      </c>
      <c r="AC82" s="65">
        <v>42287078</v>
      </c>
      <c r="AD82" s="58">
        <v>0</v>
      </c>
      <c r="AE82" s="58">
        <v>857908650</v>
      </c>
      <c r="AF82" s="58"/>
      <c r="AG82" s="58">
        <v>0</v>
      </c>
      <c r="AH82" s="62">
        <v>3457000</v>
      </c>
      <c r="AI82" s="62">
        <v>1775000</v>
      </c>
      <c r="AJ82" s="58">
        <v>0</v>
      </c>
      <c r="AK82" s="58"/>
      <c r="AL82" s="66">
        <v>398849502</v>
      </c>
      <c r="AM82" s="66">
        <v>-60031891</v>
      </c>
      <c r="AN82" s="58">
        <v>338817611</v>
      </c>
      <c r="AO82" s="66">
        <v>317822558</v>
      </c>
      <c r="AP82" s="66">
        <v>-26581852</v>
      </c>
      <c r="AQ82" s="58">
        <v>291240706</v>
      </c>
      <c r="AR82" s="66">
        <v>162492760</v>
      </c>
      <c r="AS82" s="66">
        <v>-2743643</v>
      </c>
      <c r="AT82" s="67">
        <v>159749117</v>
      </c>
      <c r="AU82" s="67">
        <v>1873618</v>
      </c>
      <c r="AV82" s="67">
        <v>24647670</v>
      </c>
      <c r="AW82" s="67">
        <v>3207793</v>
      </c>
      <c r="AX82" s="67">
        <v>27855463</v>
      </c>
      <c r="AY82" s="67">
        <v>819536515</v>
      </c>
      <c r="AZ82" s="67">
        <v>75078</v>
      </c>
      <c r="BA82" s="67">
        <v>819611593</v>
      </c>
      <c r="BB82" s="58">
        <v>0</v>
      </c>
      <c r="BC82" s="58">
        <v>881038438</v>
      </c>
      <c r="BD82" s="58">
        <v>881113516</v>
      </c>
      <c r="BE82" s="65">
        <v>863140650</v>
      </c>
      <c r="BF82" s="58"/>
      <c r="BG82" s="66">
        <v>857908650</v>
      </c>
      <c r="BH82" s="41">
        <v>0</v>
      </c>
      <c r="BJ82" s="58"/>
      <c r="CQ82" s="68"/>
    </row>
    <row r="83" spans="1:95">
      <c r="A83" s="41">
        <f t="shared" si="5"/>
        <v>2004</v>
      </c>
      <c r="B83" s="41">
        <v>11</v>
      </c>
      <c r="C83" s="58">
        <v>305787818</v>
      </c>
      <c r="D83" s="58">
        <v>-8954046</v>
      </c>
      <c r="E83" s="58">
        <v>296833772</v>
      </c>
      <c r="F83" s="58">
        <v>269420317</v>
      </c>
      <c r="G83" s="58">
        <v>5972877</v>
      </c>
      <c r="H83" s="58">
        <v>275393194</v>
      </c>
      <c r="I83" s="58">
        <v>149918595</v>
      </c>
      <c r="J83" s="58">
        <v>2280423</v>
      </c>
      <c r="K83" s="58">
        <v>152199018</v>
      </c>
      <c r="L83" s="58">
        <v>1879211</v>
      </c>
      <c r="M83" s="58">
        <v>24226706</v>
      </c>
      <c r="N83" s="58">
        <v>2915783</v>
      </c>
      <c r="O83" s="58">
        <v>27142489</v>
      </c>
      <c r="P83" s="58">
        <v>753447684</v>
      </c>
      <c r="Q83" s="58">
        <v>75078</v>
      </c>
      <c r="R83" s="58">
        <v>753522762</v>
      </c>
      <c r="S83" s="58"/>
      <c r="T83" s="58">
        <v>727005941</v>
      </c>
      <c r="U83" s="58">
        <v>727081019</v>
      </c>
      <c r="V83" s="58">
        <v>726380273</v>
      </c>
      <c r="W83" s="58">
        <v>726305195</v>
      </c>
      <c r="X83" s="58">
        <v>754148430</v>
      </c>
      <c r="Y83" s="58">
        <v>754223508</v>
      </c>
      <c r="Z83" s="63">
        <v>1773370</v>
      </c>
      <c r="AA83" s="65">
        <v>362212</v>
      </c>
      <c r="AB83" s="58">
        <v>2135582</v>
      </c>
      <c r="AC83" s="65">
        <v>36793090</v>
      </c>
      <c r="AD83" s="58">
        <v>0</v>
      </c>
      <c r="AE83" s="58">
        <v>792451434</v>
      </c>
      <c r="AF83" s="58"/>
      <c r="AG83" s="58">
        <v>0</v>
      </c>
      <c r="AH83" s="62">
        <v>5797000</v>
      </c>
      <c r="AI83" s="62">
        <v>2088000</v>
      </c>
      <c r="AJ83" s="58">
        <v>0</v>
      </c>
      <c r="AK83" s="58"/>
      <c r="AL83" s="66">
        <v>311584818</v>
      </c>
      <c r="AM83" s="66">
        <v>-8954046</v>
      </c>
      <c r="AN83" s="58">
        <v>302630772</v>
      </c>
      <c r="AO83" s="66">
        <v>271508317</v>
      </c>
      <c r="AP83" s="66">
        <v>5972877</v>
      </c>
      <c r="AQ83" s="58">
        <v>277481194</v>
      </c>
      <c r="AR83" s="66">
        <v>149918595</v>
      </c>
      <c r="AS83" s="66">
        <v>2280423</v>
      </c>
      <c r="AT83" s="67">
        <v>152199018</v>
      </c>
      <c r="AU83" s="67">
        <v>1879211</v>
      </c>
      <c r="AV83" s="67">
        <v>24226706</v>
      </c>
      <c r="AW83" s="67">
        <v>2915783</v>
      </c>
      <c r="AX83" s="67">
        <v>27142489</v>
      </c>
      <c r="AY83" s="67">
        <v>761332684</v>
      </c>
      <c r="AZ83" s="67">
        <v>75078</v>
      </c>
      <c r="BA83" s="67">
        <v>761407762</v>
      </c>
      <c r="BB83" s="58">
        <v>0</v>
      </c>
      <c r="BC83" s="58">
        <v>734890941</v>
      </c>
      <c r="BD83" s="58">
        <v>734966019</v>
      </c>
      <c r="BE83" s="65">
        <v>800336434</v>
      </c>
      <c r="BF83" s="58"/>
      <c r="BG83" s="66">
        <v>792451434</v>
      </c>
      <c r="BH83" s="41">
        <v>0</v>
      </c>
      <c r="BJ83" s="58"/>
      <c r="CQ83" s="68"/>
    </row>
    <row r="84" spans="1:95">
      <c r="A84" s="41">
        <f t="shared" si="5"/>
        <v>2004</v>
      </c>
      <c r="B84" s="41">
        <v>12</v>
      </c>
      <c r="C84" s="58">
        <v>371426588</v>
      </c>
      <c r="D84" s="58">
        <v>48162316</v>
      </c>
      <c r="E84" s="58">
        <v>419588904</v>
      </c>
      <c r="F84" s="58">
        <v>270702253</v>
      </c>
      <c r="G84" s="58">
        <v>6561991</v>
      </c>
      <c r="H84" s="58">
        <v>277264244</v>
      </c>
      <c r="I84" s="58">
        <v>158371944</v>
      </c>
      <c r="J84" s="58">
        <v>497239</v>
      </c>
      <c r="K84" s="58">
        <v>158869183</v>
      </c>
      <c r="L84" s="58">
        <v>1884655</v>
      </c>
      <c r="M84" s="58">
        <v>27771139</v>
      </c>
      <c r="N84" s="58">
        <v>3264999</v>
      </c>
      <c r="O84" s="58">
        <v>31036138</v>
      </c>
      <c r="P84" s="58">
        <v>888643124</v>
      </c>
      <c r="Q84" s="58">
        <v>73625</v>
      </c>
      <c r="R84" s="58">
        <v>888716749</v>
      </c>
      <c r="S84" s="58"/>
      <c r="T84" s="58">
        <v>802385440</v>
      </c>
      <c r="U84" s="58">
        <v>802459065</v>
      </c>
      <c r="V84" s="58">
        <v>857680611</v>
      </c>
      <c r="W84" s="58">
        <v>857606986</v>
      </c>
      <c r="X84" s="58">
        <v>833421578</v>
      </c>
      <c r="Y84" s="58">
        <v>833495203</v>
      </c>
      <c r="Z84" s="63">
        <v>2194001</v>
      </c>
      <c r="AA84" s="65">
        <v>291536</v>
      </c>
      <c r="AB84" s="58">
        <v>2485537</v>
      </c>
      <c r="AC84" s="65">
        <v>52433245</v>
      </c>
      <c r="AD84" s="58">
        <v>0</v>
      </c>
      <c r="AE84" s="58">
        <v>943635531</v>
      </c>
      <c r="AF84" s="58"/>
      <c r="AG84" s="58">
        <v>0</v>
      </c>
      <c r="AH84" s="62">
        <v>10546000</v>
      </c>
      <c r="AI84" s="62">
        <v>3640000</v>
      </c>
      <c r="AJ84" s="58">
        <v>0</v>
      </c>
      <c r="AK84" s="58"/>
      <c r="AL84" s="66">
        <v>381972588</v>
      </c>
      <c r="AM84" s="66">
        <v>48162316</v>
      </c>
      <c r="AN84" s="58">
        <v>430134904</v>
      </c>
      <c r="AO84" s="66">
        <v>274342253</v>
      </c>
      <c r="AP84" s="66">
        <v>6561991</v>
      </c>
      <c r="AQ84" s="58">
        <v>280904244</v>
      </c>
      <c r="AR84" s="66">
        <v>158371944</v>
      </c>
      <c r="AS84" s="66">
        <v>497239</v>
      </c>
      <c r="AT84" s="67">
        <v>158869183</v>
      </c>
      <c r="AU84" s="67">
        <v>1884655</v>
      </c>
      <c r="AV84" s="67">
        <v>27771139</v>
      </c>
      <c r="AW84" s="67">
        <v>3264999</v>
      </c>
      <c r="AX84" s="67">
        <v>31036138</v>
      </c>
      <c r="AY84" s="67">
        <v>902829124</v>
      </c>
      <c r="AZ84" s="67">
        <v>73625</v>
      </c>
      <c r="BA84" s="67">
        <v>902902749</v>
      </c>
      <c r="BB84" s="58">
        <v>0</v>
      </c>
      <c r="BC84" s="58">
        <v>816571440</v>
      </c>
      <c r="BD84" s="58">
        <v>816645065</v>
      </c>
      <c r="BE84" s="65">
        <v>957821531</v>
      </c>
      <c r="BF84" s="58"/>
      <c r="BG84" s="66">
        <v>943635531</v>
      </c>
      <c r="BH84" s="41">
        <v>0</v>
      </c>
      <c r="BJ84" s="58"/>
      <c r="CQ84" s="68"/>
    </row>
    <row r="85" spans="1:95">
      <c r="B85" s="46" t="s">
        <v>112</v>
      </c>
      <c r="C85" s="58">
        <v>4981620394</v>
      </c>
      <c r="D85" s="58">
        <v>25757111</v>
      </c>
      <c r="E85" s="58">
        <v>5007377505</v>
      </c>
      <c r="F85" s="58">
        <v>3653719169</v>
      </c>
      <c r="G85" s="58">
        <v>17688234</v>
      </c>
      <c r="H85" s="58">
        <v>3671407403</v>
      </c>
      <c r="I85" s="58">
        <v>1943144833</v>
      </c>
      <c r="J85" s="58">
        <v>2759176</v>
      </c>
      <c r="K85" s="58">
        <v>1945904009</v>
      </c>
      <c r="L85" s="58">
        <v>22248055</v>
      </c>
      <c r="M85" s="58">
        <v>331678978</v>
      </c>
      <c r="N85" s="58">
        <v>41476808</v>
      </c>
      <c r="O85" s="58">
        <v>373155786</v>
      </c>
      <c r="P85" s="58">
        <v>11020092758</v>
      </c>
      <c r="Q85" s="58">
        <v>907281</v>
      </c>
      <c r="R85" s="58">
        <v>11021000039</v>
      </c>
      <c r="S85" s="58"/>
      <c r="T85" s="58">
        <v>10600732451</v>
      </c>
      <c r="U85" s="58">
        <v>10601639732</v>
      </c>
      <c r="V85" s="58">
        <v>10647844253</v>
      </c>
      <c r="W85" s="58">
        <v>10646936972</v>
      </c>
      <c r="X85" s="58">
        <v>10973888237</v>
      </c>
      <c r="Y85" s="58">
        <v>10974795518</v>
      </c>
      <c r="Z85" s="58">
        <v>22107740</v>
      </c>
      <c r="AA85" s="58">
        <v>150675</v>
      </c>
      <c r="AB85" s="58">
        <v>22258415</v>
      </c>
      <c r="AC85" s="58">
        <v>685476491</v>
      </c>
      <c r="AD85" s="58">
        <v>0</v>
      </c>
      <c r="AE85" s="58">
        <v>11728734945</v>
      </c>
      <c r="AF85" s="58"/>
      <c r="AG85" s="58">
        <v>0</v>
      </c>
      <c r="AH85" s="58">
        <v>84537000</v>
      </c>
      <c r="AI85" s="58">
        <v>37003000</v>
      </c>
      <c r="AJ85" s="58">
        <v>0</v>
      </c>
      <c r="AK85" s="58"/>
      <c r="AL85" s="58">
        <v>5066157394</v>
      </c>
      <c r="AM85" s="58">
        <v>25757111</v>
      </c>
      <c r="AN85" s="58">
        <v>5091914505</v>
      </c>
      <c r="AO85" s="58">
        <v>3690722169</v>
      </c>
      <c r="AP85" s="58">
        <v>17688234</v>
      </c>
      <c r="AQ85" s="58">
        <v>3708410403</v>
      </c>
      <c r="AR85" s="58">
        <v>1943144833</v>
      </c>
      <c r="AS85" s="58">
        <v>2759176</v>
      </c>
      <c r="AT85" s="58">
        <v>1945904009</v>
      </c>
      <c r="AU85" s="58">
        <v>22248055</v>
      </c>
      <c r="AV85" s="58">
        <v>331678978</v>
      </c>
      <c r="AW85" s="58">
        <v>41476808</v>
      </c>
      <c r="AX85" s="58">
        <v>373155786</v>
      </c>
      <c r="AY85" s="58">
        <v>11141632758</v>
      </c>
      <c r="AZ85" s="58">
        <v>907281</v>
      </c>
      <c r="BA85" s="58">
        <v>11142540039</v>
      </c>
      <c r="BB85" s="58">
        <v>2</v>
      </c>
      <c r="BC85" s="58">
        <v>10722272451</v>
      </c>
      <c r="BD85" s="58">
        <v>10723179732</v>
      </c>
      <c r="BE85" s="58">
        <v>11850274945</v>
      </c>
      <c r="BF85" s="57"/>
      <c r="BG85" s="58">
        <v>11728734945</v>
      </c>
      <c r="BH85" s="41">
        <v>0</v>
      </c>
      <c r="BJ85" s="58"/>
      <c r="CP85" s="68"/>
      <c r="CQ85" s="68"/>
    </row>
    <row r="86" spans="1:95">
      <c r="A86" s="41">
        <f t="shared" ref="A86:A97" si="6">A73+1</f>
        <v>2005</v>
      </c>
      <c r="B86" s="41">
        <v>1</v>
      </c>
      <c r="C86" s="58">
        <v>480890613</v>
      </c>
      <c r="D86" s="58">
        <v>9281497</v>
      </c>
      <c r="E86" s="58">
        <v>490172110</v>
      </c>
      <c r="F86" s="58">
        <v>286993735</v>
      </c>
      <c r="G86" s="58">
        <v>-22678387</v>
      </c>
      <c r="H86" s="58">
        <v>264315348</v>
      </c>
      <c r="I86" s="58">
        <v>147150944</v>
      </c>
      <c r="J86" s="58">
        <v>-4178230</v>
      </c>
      <c r="K86" s="58">
        <v>142972714</v>
      </c>
      <c r="L86" s="58">
        <v>1883254</v>
      </c>
      <c r="M86" s="58">
        <v>28958543</v>
      </c>
      <c r="N86" s="58">
        <v>3333100</v>
      </c>
      <c r="O86" s="58">
        <v>32291643</v>
      </c>
      <c r="P86" s="58">
        <v>931635069</v>
      </c>
      <c r="Q86" s="58">
        <v>75398</v>
      </c>
      <c r="R86" s="58">
        <v>931710467</v>
      </c>
      <c r="S86" s="58"/>
      <c r="T86" s="58">
        <v>916918546</v>
      </c>
      <c r="U86" s="58">
        <v>916993944</v>
      </c>
      <c r="V86" s="58">
        <v>899418824</v>
      </c>
      <c r="W86" s="58">
        <v>899343426</v>
      </c>
      <c r="X86" s="58">
        <v>949210189</v>
      </c>
      <c r="Y86" s="58">
        <v>949285587</v>
      </c>
      <c r="Z86" s="63">
        <v>2044220</v>
      </c>
      <c r="AA86" s="65">
        <v>-335350</v>
      </c>
      <c r="AB86" s="58">
        <v>1708870</v>
      </c>
      <c r="AC86" s="65">
        <v>57125382</v>
      </c>
      <c r="AD86" s="58">
        <v>0</v>
      </c>
      <c r="AE86" s="58">
        <v>990544719</v>
      </c>
      <c r="AF86" s="58"/>
      <c r="AG86" s="58">
        <v>0</v>
      </c>
      <c r="AH86" s="62">
        <v>13592000</v>
      </c>
      <c r="AI86" s="62">
        <v>5282000</v>
      </c>
      <c r="AJ86" s="58">
        <v>0</v>
      </c>
      <c r="AK86" s="58"/>
      <c r="AL86" s="66">
        <v>494482613</v>
      </c>
      <c r="AM86" s="66">
        <v>9281497</v>
      </c>
      <c r="AN86" s="58">
        <v>503764110</v>
      </c>
      <c r="AO86" s="66">
        <v>292275735</v>
      </c>
      <c r="AP86" s="66">
        <v>-22678387</v>
      </c>
      <c r="AQ86" s="58">
        <v>269597348</v>
      </c>
      <c r="AR86" s="66">
        <v>147150944</v>
      </c>
      <c r="AS86" s="66">
        <v>-4178230</v>
      </c>
      <c r="AT86" s="67">
        <v>142972714</v>
      </c>
      <c r="AU86" s="67">
        <v>1883254</v>
      </c>
      <c r="AV86" s="67">
        <v>28958543</v>
      </c>
      <c r="AW86" s="67">
        <v>3333100</v>
      </c>
      <c r="AX86" s="67">
        <v>32291643</v>
      </c>
      <c r="AY86" s="67">
        <v>950509069</v>
      </c>
      <c r="AZ86" s="67">
        <v>75398</v>
      </c>
      <c r="BA86" s="67">
        <v>950584467</v>
      </c>
      <c r="BB86" s="58">
        <v>0</v>
      </c>
      <c r="BC86" s="58">
        <v>935792546</v>
      </c>
      <c r="BD86" s="58">
        <v>935867944</v>
      </c>
      <c r="BE86" s="65">
        <v>1009418719</v>
      </c>
      <c r="BF86" s="58"/>
      <c r="BG86" s="66">
        <v>990544719</v>
      </c>
      <c r="BH86" s="41">
        <v>0</v>
      </c>
      <c r="BJ86" s="57"/>
      <c r="CQ86" s="68"/>
    </row>
    <row r="87" spans="1:95">
      <c r="A87" s="41">
        <f t="shared" si="6"/>
        <v>2005</v>
      </c>
      <c r="B87" s="41">
        <v>2</v>
      </c>
      <c r="C87" s="58">
        <v>438882327</v>
      </c>
      <c r="D87" s="58">
        <v>-52197584</v>
      </c>
      <c r="E87" s="58">
        <v>386684743</v>
      </c>
      <c r="F87" s="58">
        <v>281964963</v>
      </c>
      <c r="G87" s="58">
        <v>-21586369</v>
      </c>
      <c r="H87" s="58">
        <v>260378594</v>
      </c>
      <c r="I87" s="58">
        <v>140842603</v>
      </c>
      <c r="J87" s="58">
        <v>-3325923</v>
      </c>
      <c r="K87" s="58">
        <v>137516680</v>
      </c>
      <c r="L87" s="58">
        <v>1889190</v>
      </c>
      <c r="M87" s="58">
        <v>24679955</v>
      </c>
      <c r="N87" s="58">
        <v>2922562</v>
      </c>
      <c r="O87" s="58">
        <v>27602517</v>
      </c>
      <c r="P87" s="58">
        <v>814071724</v>
      </c>
      <c r="Q87" s="58">
        <v>66027</v>
      </c>
      <c r="R87" s="58">
        <v>814137751</v>
      </c>
      <c r="S87" s="58"/>
      <c r="T87" s="58">
        <v>863579083</v>
      </c>
      <c r="U87" s="58">
        <v>863645110</v>
      </c>
      <c r="V87" s="58">
        <v>786535234</v>
      </c>
      <c r="W87" s="58">
        <v>786469207</v>
      </c>
      <c r="X87" s="58">
        <v>891181600</v>
      </c>
      <c r="Y87" s="58">
        <v>891247627</v>
      </c>
      <c r="Z87" s="63">
        <v>1812705</v>
      </c>
      <c r="AA87" s="65">
        <v>-239896</v>
      </c>
      <c r="AB87" s="58">
        <v>1572809</v>
      </c>
      <c r="AC87" s="65">
        <v>42510156</v>
      </c>
      <c r="AD87" s="58">
        <v>0</v>
      </c>
      <c r="AE87" s="58">
        <v>858220716</v>
      </c>
      <c r="AF87" s="58"/>
      <c r="AG87" s="58">
        <v>0</v>
      </c>
      <c r="AH87" s="62">
        <v>9775000</v>
      </c>
      <c r="AI87" s="62">
        <v>3014000</v>
      </c>
      <c r="AJ87" s="58">
        <v>0</v>
      </c>
      <c r="AK87" s="58"/>
      <c r="AL87" s="66">
        <v>448657327</v>
      </c>
      <c r="AM87" s="66">
        <v>-52197584</v>
      </c>
      <c r="AN87" s="58">
        <v>396459743</v>
      </c>
      <c r="AO87" s="66">
        <v>284978963</v>
      </c>
      <c r="AP87" s="66">
        <v>-21586369</v>
      </c>
      <c r="AQ87" s="58">
        <v>263392594</v>
      </c>
      <c r="AR87" s="66">
        <v>140842603</v>
      </c>
      <c r="AS87" s="66">
        <v>-3325923</v>
      </c>
      <c r="AT87" s="67">
        <v>137516680</v>
      </c>
      <c r="AU87" s="67">
        <v>1889190</v>
      </c>
      <c r="AV87" s="67">
        <v>24679955</v>
      </c>
      <c r="AW87" s="67">
        <v>2922562</v>
      </c>
      <c r="AX87" s="67">
        <v>27602517</v>
      </c>
      <c r="AY87" s="67">
        <v>826860724</v>
      </c>
      <c r="AZ87" s="67">
        <v>66027</v>
      </c>
      <c r="BA87" s="67">
        <v>826926751</v>
      </c>
      <c r="BB87" s="58">
        <v>0</v>
      </c>
      <c r="BC87" s="58">
        <v>876368083</v>
      </c>
      <c r="BD87" s="58">
        <v>876434110</v>
      </c>
      <c r="BE87" s="65">
        <v>871009716</v>
      </c>
      <c r="BF87" s="58"/>
      <c r="BG87" s="66">
        <v>858220716</v>
      </c>
      <c r="BH87" s="41">
        <v>0</v>
      </c>
      <c r="BJ87" s="57"/>
      <c r="CQ87" s="68"/>
    </row>
    <row r="88" spans="1:95">
      <c r="A88" s="41">
        <f t="shared" si="6"/>
        <v>2005</v>
      </c>
      <c r="B88" s="41">
        <v>3</v>
      </c>
      <c r="C88" s="58">
        <v>359565674</v>
      </c>
      <c r="D88" s="58">
        <v>-1493155</v>
      </c>
      <c r="E88" s="58">
        <v>358072519</v>
      </c>
      <c r="F88" s="58">
        <v>254052416</v>
      </c>
      <c r="G88" s="58">
        <v>9650570</v>
      </c>
      <c r="H88" s="58">
        <v>263702986</v>
      </c>
      <c r="I88" s="58">
        <v>153401745</v>
      </c>
      <c r="J88" s="58">
        <v>3524811</v>
      </c>
      <c r="K88" s="58">
        <v>156926556</v>
      </c>
      <c r="L88" s="58">
        <v>1894715</v>
      </c>
      <c r="M88" s="58">
        <v>25078782</v>
      </c>
      <c r="N88" s="58">
        <v>3032762</v>
      </c>
      <c r="O88" s="58">
        <v>28111544</v>
      </c>
      <c r="P88" s="58">
        <v>808708320</v>
      </c>
      <c r="Q88" s="58">
        <v>65646</v>
      </c>
      <c r="R88" s="58">
        <v>808773966</v>
      </c>
      <c r="S88" s="58"/>
      <c r="T88" s="58">
        <v>768914550</v>
      </c>
      <c r="U88" s="58">
        <v>768980196</v>
      </c>
      <c r="V88" s="58">
        <v>780662422</v>
      </c>
      <c r="W88" s="58">
        <v>780596776</v>
      </c>
      <c r="X88" s="58">
        <v>797026094</v>
      </c>
      <c r="Y88" s="58">
        <v>797091740</v>
      </c>
      <c r="Z88" s="63">
        <v>1873919</v>
      </c>
      <c r="AA88" s="65">
        <v>202422</v>
      </c>
      <c r="AB88" s="58">
        <v>2076341</v>
      </c>
      <c r="AC88" s="65">
        <v>41212575</v>
      </c>
      <c r="AD88" s="58">
        <v>0</v>
      </c>
      <c r="AE88" s="58">
        <v>852062882</v>
      </c>
      <c r="AF88" s="58"/>
      <c r="AG88" s="58">
        <v>0</v>
      </c>
      <c r="AH88" s="62">
        <v>6838000</v>
      </c>
      <c r="AI88" s="62">
        <v>2251000</v>
      </c>
      <c r="AJ88" s="58">
        <v>0</v>
      </c>
      <c r="AK88" s="58"/>
      <c r="AL88" s="66">
        <v>366403674</v>
      </c>
      <c r="AM88" s="66">
        <v>-1493155</v>
      </c>
      <c r="AN88" s="58">
        <v>364910519</v>
      </c>
      <c r="AO88" s="66">
        <v>256303416</v>
      </c>
      <c r="AP88" s="66">
        <v>9650570</v>
      </c>
      <c r="AQ88" s="58">
        <v>265953986</v>
      </c>
      <c r="AR88" s="66">
        <v>153401745</v>
      </c>
      <c r="AS88" s="66">
        <v>3524811</v>
      </c>
      <c r="AT88" s="67">
        <v>156926556</v>
      </c>
      <c r="AU88" s="67">
        <v>1894715</v>
      </c>
      <c r="AV88" s="67">
        <v>25078782</v>
      </c>
      <c r="AW88" s="67">
        <v>3032762</v>
      </c>
      <c r="AX88" s="67">
        <v>28111544</v>
      </c>
      <c r="AY88" s="67">
        <v>817797320</v>
      </c>
      <c r="AZ88" s="67">
        <v>65646</v>
      </c>
      <c r="BA88" s="67">
        <v>817862966</v>
      </c>
      <c r="BB88" s="58">
        <v>0</v>
      </c>
      <c r="BC88" s="58">
        <v>778003550</v>
      </c>
      <c r="BD88" s="58">
        <v>778069196</v>
      </c>
      <c r="BE88" s="65">
        <v>861151882</v>
      </c>
      <c r="BF88" s="58"/>
      <c r="BG88" s="66">
        <v>852062882</v>
      </c>
      <c r="BH88" s="41">
        <v>0</v>
      </c>
      <c r="BJ88" s="57"/>
      <c r="CQ88" s="68"/>
    </row>
    <row r="89" spans="1:95">
      <c r="A89" s="41">
        <f t="shared" si="6"/>
        <v>2005</v>
      </c>
      <c r="B89" s="41">
        <v>4</v>
      </c>
      <c r="C89" s="58">
        <v>299600817</v>
      </c>
      <c r="D89" s="58">
        <v>-13929337</v>
      </c>
      <c r="E89" s="58">
        <v>285671480</v>
      </c>
      <c r="F89" s="58">
        <v>263031875</v>
      </c>
      <c r="G89" s="58">
        <v>19391148</v>
      </c>
      <c r="H89" s="58">
        <v>282423023</v>
      </c>
      <c r="I89" s="58">
        <v>159385450</v>
      </c>
      <c r="J89" s="58">
        <v>4444232</v>
      </c>
      <c r="K89" s="58">
        <v>163829682</v>
      </c>
      <c r="L89" s="58">
        <v>1900038</v>
      </c>
      <c r="M89" s="58">
        <v>23281884</v>
      </c>
      <c r="N89" s="58">
        <v>3056662</v>
      </c>
      <c r="O89" s="58">
        <v>26338546</v>
      </c>
      <c r="P89" s="58">
        <v>760162769</v>
      </c>
      <c r="Q89" s="58">
        <v>68570</v>
      </c>
      <c r="R89" s="58">
        <v>760231339</v>
      </c>
      <c r="S89" s="58"/>
      <c r="T89" s="58">
        <v>723918180</v>
      </c>
      <c r="U89" s="58">
        <v>723986750</v>
      </c>
      <c r="V89" s="58">
        <v>733892793</v>
      </c>
      <c r="W89" s="58">
        <v>733824223</v>
      </c>
      <c r="X89" s="58">
        <v>750256726</v>
      </c>
      <c r="Y89" s="58">
        <v>750325296</v>
      </c>
      <c r="Z89" s="63">
        <v>1739276</v>
      </c>
      <c r="AA89" s="65">
        <v>40381</v>
      </c>
      <c r="AB89" s="58">
        <v>1779657</v>
      </c>
      <c r="AC89" s="65">
        <v>36415378</v>
      </c>
      <c r="AD89" s="58">
        <v>0</v>
      </c>
      <c r="AE89" s="58">
        <v>798426374</v>
      </c>
      <c r="AF89" s="58"/>
      <c r="AG89" s="58">
        <v>0</v>
      </c>
      <c r="AH89" s="62">
        <v>3141000</v>
      </c>
      <c r="AI89" s="62">
        <v>1699000</v>
      </c>
      <c r="AJ89" s="58">
        <v>0</v>
      </c>
      <c r="AK89" s="58"/>
      <c r="AL89" s="66">
        <v>302741817</v>
      </c>
      <c r="AM89" s="66">
        <v>-13929337</v>
      </c>
      <c r="AN89" s="58">
        <v>288812480</v>
      </c>
      <c r="AO89" s="66">
        <v>264730875</v>
      </c>
      <c r="AP89" s="66">
        <v>19391148</v>
      </c>
      <c r="AQ89" s="58">
        <v>284122023</v>
      </c>
      <c r="AR89" s="66">
        <v>159385450</v>
      </c>
      <c r="AS89" s="66">
        <v>4444232</v>
      </c>
      <c r="AT89" s="67">
        <v>163829682</v>
      </c>
      <c r="AU89" s="67">
        <v>1900038</v>
      </c>
      <c r="AV89" s="67">
        <v>23281884</v>
      </c>
      <c r="AW89" s="67">
        <v>3056662</v>
      </c>
      <c r="AX89" s="67">
        <v>26338546</v>
      </c>
      <c r="AY89" s="67">
        <v>765002769</v>
      </c>
      <c r="AZ89" s="67">
        <v>68570</v>
      </c>
      <c r="BA89" s="67">
        <v>765071339</v>
      </c>
      <c r="BB89" s="58">
        <v>0</v>
      </c>
      <c r="BC89" s="58">
        <v>728758180</v>
      </c>
      <c r="BD89" s="58">
        <v>728826750</v>
      </c>
      <c r="BE89" s="65">
        <v>803266374</v>
      </c>
      <c r="BF89" s="58"/>
      <c r="BG89" s="66">
        <v>798426374</v>
      </c>
      <c r="BH89" s="41">
        <v>0</v>
      </c>
      <c r="BJ89" s="57"/>
      <c r="CQ89" s="68"/>
    </row>
    <row r="90" spans="1:95">
      <c r="A90" s="41">
        <f t="shared" si="6"/>
        <v>2005</v>
      </c>
      <c r="B90" s="41">
        <v>5</v>
      </c>
      <c r="C90" s="58">
        <v>311671907</v>
      </c>
      <c r="D90" s="58">
        <v>61863577</v>
      </c>
      <c r="E90" s="58">
        <v>373535484</v>
      </c>
      <c r="F90" s="58">
        <v>294307923</v>
      </c>
      <c r="G90" s="58">
        <v>66511429</v>
      </c>
      <c r="H90" s="58">
        <v>360819352</v>
      </c>
      <c r="I90" s="58">
        <v>164709578</v>
      </c>
      <c r="J90" s="58">
        <v>7856153</v>
      </c>
      <c r="K90" s="58">
        <v>172565731</v>
      </c>
      <c r="L90" s="58">
        <v>1905631</v>
      </c>
      <c r="M90" s="58">
        <v>27310171</v>
      </c>
      <c r="N90" s="58">
        <v>3570753</v>
      </c>
      <c r="O90" s="58">
        <v>30880924</v>
      </c>
      <c r="P90" s="58">
        <v>939707122</v>
      </c>
      <c r="Q90" s="58">
        <v>72027</v>
      </c>
      <c r="R90" s="58">
        <v>939779149</v>
      </c>
      <c r="S90" s="58"/>
      <c r="T90" s="58">
        <v>772595039</v>
      </c>
      <c r="U90" s="58">
        <v>772667066</v>
      </c>
      <c r="V90" s="58">
        <v>908898225</v>
      </c>
      <c r="W90" s="58">
        <v>908826198</v>
      </c>
      <c r="X90" s="58">
        <v>803475963</v>
      </c>
      <c r="Y90" s="58">
        <v>803547990</v>
      </c>
      <c r="Z90" s="63">
        <v>1769149</v>
      </c>
      <c r="AA90" s="65">
        <v>325977</v>
      </c>
      <c r="AB90" s="58">
        <v>2095126</v>
      </c>
      <c r="AC90" s="65">
        <v>56598625</v>
      </c>
      <c r="AD90" s="58">
        <v>0</v>
      </c>
      <c r="AE90" s="58">
        <v>998472900</v>
      </c>
      <c r="AF90" s="58"/>
      <c r="AG90" s="58">
        <v>0</v>
      </c>
      <c r="AH90" s="62">
        <v>5105000</v>
      </c>
      <c r="AI90" s="62">
        <v>2834000</v>
      </c>
      <c r="AJ90" s="58">
        <v>0</v>
      </c>
      <c r="AK90" s="58"/>
      <c r="AL90" s="66">
        <v>316776907</v>
      </c>
      <c r="AM90" s="66">
        <v>61863577</v>
      </c>
      <c r="AN90" s="58">
        <v>378640484</v>
      </c>
      <c r="AO90" s="66">
        <v>297141923</v>
      </c>
      <c r="AP90" s="66">
        <v>66511429</v>
      </c>
      <c r="AQ90" s="58">
        <v>363653352</v>
      </c>
      <c r="AR90" s="66">
        <v>164709578</v>
      </c>
      <c r="AS90" s="66">
        <v>7856153</v>
      </c>
      <c r="AT90" s="67">
        <v>172565731</v>
      </c>
      <c r="AU90" s="67">
        <v>1905631</v>
      </c>
      <c r="AV90" s="67">
        <v>27310171</v>
      </c>
      <c r="AW90" s="67">
        <v>3570753</v>
      </c>
      <c r="AX90" s="67">
        <v>30880924</v>
      </c>
      <c r="AY90" s="67">
        <v>947646122</v>
      </c>
      <c r="AZ90" s="67">
        <v>72027</v>
      </c>
      <c r="BA90" s="67">
        <v>947718149</v>
      </c>
      <c r="BB90" s="58">
        <v>0</v>
      </c>
      <c r="BC90" s="58">
        <v>780534039</v>
      </c>
      <c r="BD90" s="58">
        <v>780606066</v>
      </c>
      <c r="BE90" s="65">
        <v>1006411900</v>
      </c>
      <c r="BF90" s="58"/>
      <c r="BG90" s="66">
        <v>998472900</v>
      </c>
      <c r="BH90" s="41">
        <v>0</v>
      </c>
      <c r="BJ90" s="57"/>
      <c r="CQ90" s="68"/>
    </row>
    <row r="91" spans="1:95">
      <c r="A91" s="41">
        <f t="shared" si="6"/>
        <v>2005</v>
      </c>
      <c r="B91" s="41">
        <v>6</v>
      </c>
      <c r="C91" s="58">
        <v>462943456</v>
      </c>
      <c r="D91" s="58">
        <v>71975614</v>
      </c>
      <c r="E91" s="58">
        <v>534919070</v>
      </c>
      <c r="F91" s="58">
        <v>349965111</v>
      </c>
      <c r="G91" s="58">
        <v>10813396</v>
      </c>
      <c r="H91" s="58">
        <v>360778507</v>
      </c>
      <c r="I91" s="58">
        <v>179649891</v>
      </c>
      <c r="J91" s="58">
        <v>929409</v>
      </c>
      <c r="K91" s="58">
        <v>180579300</v>
      </c>
      <c r="L91" s="58">
        <v>1911982</v>
      </c>
      <c r="M91" s="58">
        <v>31466744</v>
      </c>
      <c r="N91" s="58">
        <v>3982071</v>
      </c>
      <c r="O91" s="58">
        <v>35448815</v>
      </c>
      <c r="P91" s="58">
        <v>1113637674</v>
      </c>
      <c r="Q91" s="58">
        <v>85630</v>
      </c>
      <c r="R91" s="58">
        <v>1113723304</v>
      </c>
      <c r="S91" s="58"/>
      <c r="T91" s="58">
        <v>994470440</v>
      </c>
      <c r="U91" s="58">
        <v>994556070</v>
      </c>
      <c r="V91" s="58">
        <v>1078274489</v>
      </c>
      <c r="W91" s="58">
        <v>1078188859</v>
      </c>
      <c r="X91" s="58">
        <v>1029919255</v>
      </c>
      <c r="Y91" s="58">
        <v>1030004885</v>
      </c>
      <c r="Z91" s="63">
        <v>2000760</v>
      </c>
      <c r="AA91" s="65">
        <v>-13339</v>
      </c>
      <c r="AB91" s="58">
        <v>1987421</v>
      </c>
      <c r="AC91" s="65">
        <v>81260161</v>
      </c>
      <c r="AD91" s="58">
        <v>0</v>
      </c>
      <c r="AE91" s="58">
        <v>1196970886</v>
      </c>
      <c r="AF91" s="58"/>
      <c r="AG91" s="58">
        <v>0</v>
      </c>
      <c r="AH91" s="62">
        <v>8647000</v>
      </c>
      <c r="AI91" s="62">
        <v>3815000</v>
      </c>
      <c r="AJ91" s="58">
        <v>0</v>
      </c>
      <c r="AK91" s="58"/>
      <c r="AL91" s="66">
        <v>471590456</v>
      </c>
      <c r="AM91" s="66">
        <v>71975614</v>
      </c>
      <c r="AN91" s="58">
        <v>543566070</v>
      </c>
      <c r="AO91" s="66">
        <v>353780111</v>
      </c>
      <c r="AP91" s="66">
        <v>10813396</v>
      </c>
      <c r="AQ91" s="58">
        <v>364593507</v>
      </c>
      <c r="AR91" s="66">
        <v>179649891</v>
      </c>
      <c r="AS91" s="66">
        <v>929409</v>
      </c>
      <c r="AT91" s="67">
        <v>180579300</v>
      </c>
      <c r="AU91" s="67">
        <v>1911982</v>
      </c>
      <c r="AV91" s="67">
        <v>31466744</v>
      </c>
      <c r="AW91" s="67">
        <v>3982071</v>
      </c>
      <c r="AX91" s="67">
        <v>35448815</v>
      </c>
      <c r="AY91" s="67">
        <v>1126099674</v>
      </c>
      <c r="AZ91" s="67">
        <v>85630</v>
      </c>
      <c r="BA91" s="67">
        <v>1126185304</v>
      </c>
      <c r="BB91" s="58">
        <v>0</v>
      </c>
      <c r="BC91" s="58">
        <v>1006932440</v>
      </c>
      <c r="BD91" s="58">
        <v>1007018070</v>
      </c>
      <c r="BE91" s="65">
        <v>1209432886</v>
      </c>
      <c r="BF91" s="58"/>
      <c r="BG91" s="66">
        <v>1196970886</v>
      </c>
      <c r="BH91" s="41">
        <v>0</v>
      </c>
      <c r="BJ91" s="57"/>
      <c r="CQ91" s="68"/>
    </row>
    <row r="92" spans="1:95">
      <c r="A92" s="41">
        <f t="shared" si="6"/>
        <v>2005</v>
      </c>
      <c r="B92" s="41">
        <v>7</v>
      </c>
      <c r="C92" s="58">
        <v>529229915</v>
      </c>
      <c r="D92" s="58">
        <v>28995145</v>
      </c>
      <c r="E92" s="58">
        <v>558225060</v>
      </c>
      <c r="F92" s="58">
        <v>368095044</v>
      </c>
      <c r="G92" s="58">
        <v>1232988</v>
      </c>
      <c r="H92" s="58">
        <v>369328032</v>
      </c>
      <c r="I92" s="58">
        <v>180413357</v>
      </c>
      <c r="J92" s="58">
        <v>-1170645</v>
      </c>
      <c r="K92" s="58">
        <v>179242712</v>
      </c>
      <c r="L92" s="58">
        <v>1917213</v>
      </c>
      <c r="M92" s="58">
        <v>35061367</v>
      </c>
      <c r="N92" s="58">
        <v>4472521</v>
      </c>
      <c r="O92" s="58">
        <v>39533888</v>
      </c>
      <c r="P92" s="58">
        <v>1148246905</v>
      </c>
      <c r="Q92" s="58">
        <v>87910</v>
      </c>
      <c r="R92" s="58">
        <v>1148334815</v>
      </c>
      <c r="S92" s="58"/>
      <c r="T92" s="58">
        <v>1079655529</v>
      </c>
      <c r="U92" s="58">
        <v>1079743439</v>
      </c>
      <c r="V92" s="58">
        <v>1108800927</v>
      </c>
      <c r="W92" s="58">
        <v>1108713017</v>
      </c>
      <c r="X92" s="58">
        <v>1119189417</v>
      </c>
      <c r="Y92" s="58">
        <v>1119277327</v>
      </c>
      <c r="Z92" s="63">
        <v>1967689</v>
      </c>
      <c r="AA92" s="65">
        <v>-81684</v>
      </c>
      <c r="AB92" s="58">
        <v>1886005</v>
      </c>
      <c r="AC92" s="65">
        <v>88089138</v>
      </c>
      <c r="AD92" s="58">
        <v>0</v>
      </c>
      <c r="AE92" s="58">
        <v>1238309958</v>
      </c>
      <c r="AF92" s="58"/>
      <c r="AG92" s="58">
        <v>0</v>
      </c>
      <c r="AH92" s="62">
        <v>10839000</v>
      </c>
      <c r="AI92" s="62">
        <v>4418000</v>
      </c>
      <c r="AJ92" s="58">
        <v>0</v>
      </c>
      <c r="AK92" s="58"/>
      <c r="AL92" s="66">
        <v>540068915</v>
      </c>
      <c r="AM92" s="66">
        <v>28995145</v>
      </c>
      <c r="AN92" s="58">
        <v>569064060</v>
      </c>
      <c r="AO92" s="66">
        <v>372513044</v>
      </c>
      <c r="AP92" s="66">
        <v>1232988</v>
      </c>
      <c r="AQ92" s="58">
        <v>373746032</v>
      </c>
      <c r="AR92" s="66">
        <v>180413357</v>
      </c>
      <c r="AS92" s="66">
        <v>-1170645</v>
      </c>
      <c r="AT92" s="67">
        <v>179242712</v>
      </c>
      <c r="AU92" s="67">
        <v>1917213</v>
      </c>
      <c r="AV92" s="67">
        <v>35061367</v>
      </c>
      <c r="AW92" s="67">
        <v>4472521</v>
      </c>
      <c r="AX92" s="67">
        <v>39533888</v>
      </c>
      <c r="AY92" s="67">
        <v>1163503905</v>
      </c>
      <c r="AZ92" s="67">
        <v>87910</v>
      </c>
      <c r="BA92" s="67">
        <v>1163591815</v>
      </c>
      <c r="BB92" s="58">
        <v>0</v>
      </c>
      <c r="BC92" s="58">
        <v>1094912529</v>
      </c>
      <c r="BD92" s="58">
        <v>1095000439</v>
      </c>
      <c r="BE92" s="65">
        <v>1253566958</v>
      </c>
      <c r="BF92" s="58"/>
      <c r="BG92" s="66">
        <v>1238309958</v>
      </c>
      <c r="BH92" s="41">
        <v>0</v>
      </c>
      <c r="BJ92" s="58"/>
      <c r="CQ92" s="68"/>
    </row>
    <row r="93" spans="1:95">
      <c r="A93" s="41">
        <f t="shared" si="6"/>
        <v>2005</v>
      </c>
      <c r="B93" s="41">
        <v>8</v>
      </c>
      <c r="C93" s="58">
        <v>574131501</v>
      </c>
      <c r="D93" s="58">
        <v>13655378</v>
      </c>
      <c r="E93" s="58">
        <v>587786879</v>
      </c>
      <c r="F93" s="58">
        <v>380448989</v>
      </c>
      <c r="G93" s="58">
        <v>-1372361</v>
      </c>
      <c r="H93" s="58">
        <v>379076628</v>
      </c>
      <c r="I93" s="58">
        <v>183854411</v>
      </c>
      <c r="J93" s="58">
        <v>-385953</v>
      </c>
      <c r="K93" s="58">
        <v>183468458</v>
      </c>
      <c r="L93" s="58">
        <v>1922806</v>
      </c>
      <c r="M93" s="58">
        <v>34033912</v>
      </c>
      <c r="N93" s="58">
        <v>4452929</v>
      </c>
      <c r="O93" s="58">
        <v>38486841</v>
      </c>
      <c r="P93" s="58">
        <v>1190741612</v>
      </c>
      <c r="Q93" s="58">
        <v>81545</v>
      </c>
      <c r="R93" s="58">
        <v>1190823157</v>
      </c>
      <c r="S93" s="58"/>
      <c r="T93" s="58">
        <v>1140357707</v>
      </c>
      <c r="U93" s="58">
        <v>1140439252</v>
      </c>
      <c r="V93" s="58">
        <v>1152336316</v>
      </c>
      <c r="W93" s="58">
        <v>1152254771</v>
      </c>
      <c r="X93" s="58">
        <v>1178844548</v>
      </c>
      <c r="Y93" s="58">
        <v>1178926093</v>
      </c>
      <c r="Z93" s="63">
        <v>1859284</v>
      </c>
      <c r="AA93" s="65">
        <v>-115241</v>
      </c>
      <c r="AB93" s="58">
        <v>1744043</v>
      </c>
      <c r="AC93" s="65">
        <v>95224730</v>
      </c>
      <c r="AD93" s="58">
        <v>0</v>
      </c>
      <c r="AE93" s="58">
        <v>1287791930</v>
      </c>
      <c r="AF93" s="58"/>
      <c r="AG93" s="58">
        <v>0</v>
      </c>
      <c r="AH93" s="62">
        <v>10033000</v>
      </c>
      <c r="AI93" s="62">
        <v>4225000</v>
      </c>
      <c r="AJ93" s="58">
        <v>0</v>
      </c>
      <c r="AK93" s="58"/>
      <c r="AL93" s="66">
        <v>584164501</v>
      </c>
      <c r="AM93" s="66">
        <v>13655378</v>
      </c>
      <c r="AN93" s="58">
        <v>597819879</v>
      </c>
      <c r="AO93" s="66">
        <v>384673989</v>
      </c>
      <c r="AP93" s="66">
        <v>-1372361</v>
      </c>
      <c r="AQ93" s="58">
        <v>383301628</v>
      </c>
      <c r="AR93" s="66">
        <v>183854411</v>
      </c>
      <c r="AS93" s="66">
        <v>-385953</v>
      </c>
      <c r="AT93" s="67">
        <v>183468458</v>
      </c>
      <c r="AU93" s="67">
        <v>1922806</v>
      </c>
      <c r="AV93" s="67">
        <v>34033912</v>
      </c>
      <c r="AW93" s="67">
        <v>4452929</v>
      </c>
      <c r="AX93" s="67">
        <v>38486841</v>
      </c>
      <c r="AY93" s="67">
        <v>1204999612</v>
      </c>
      <c r="AZ93" s="67">
        <v>81545</v>
      </c>
      <c r="BA93" s="67">
        <v>1205081157</v>
      </c>
      <c r="BB93" s="58">
        <v>0</v>
      </c>
      <c r="BC93" s="58">
        <v>1154615707</v>
      </c>
      <c r="BD93" s="58">
        <v>1154697252</v>
      </c>
      <c r="BE93" s="65">
        <v>1302049930</v>
      </c>
      <c r="BF93" s="58"/>
      <c r="BG93" s="66">
        <v>1287791930</v>
      </c>
      <c r="BH93" s="41">
        <v>0</v>
      </c>
      <c r="BJ93" s="58"/>
      <c r="CQ93" s="68"/>
    </row>
    <row r="94" spans="1:95">
      <c r="A94" s="41">
        <f t="shared" si="6"/>
        <v>2005</v>
      </c>
      <c r="B94" s="41">
        <v>9</v>
      </c>
      <c r="C94" s="58">
        <v>522525032</v>
      </c>
      <c r="D94" s="58">
        <v>-70811747</v>
      </c>
      <c r="E94" s="58">
        <v>451713285</v>
      </c>
      <c r="F94" s="58">
        <v>374734493</v>
      </c>
      <c r="G94" s="58">
        <v>-29732609</v>
      </c>
      <c r="H94" s="58">
        <v>345001884</v>
      </c>
      <c r="I94" s="58">
        <v>172251125</v>
      </c>
      <c r="J94" s="58">
        <v>-5123553</v>
      </c>
      <c r="K94" s="58">
        <v>167127572</v>
      </c>
      <c r="L94" s="58">
        <v>1928331</v>
      </c>
      <c r="M94" s="58">
        <v>29166554</v>
      </c>
      <c r="N94" s="58">
        <v>3862651</v>
      </c>
      <c r="O94" s="58">
        <v>33029205</v>
      </c>
      <c r="P94" s="58">
        <v>998800277</v>
      </c>
      <c r="Q94" s="58">
        <v>83852</v>
      </c>
      <c r="R94" s="58">
        <v>998884129</v>
      </c>
      <c r="S94" s="58"/>
      <c r="T94" s="58">
        <v>1071438981</v>
      </c>
      <c r="U94" s="58">
        <v>1071522833</v>
      </c>
      <c r="V94" s="58">
        <v>965854924</v>
      </c>
      <c r="W94" s="58">
        <v>965771072</v>
      </c>
      <c r="X94" s="58">
        <v>1104468186</v>
      </c>
      <c r="Y94" s="58">
        <v>1104552038</v>
      </c>
      <c r="Z94" s="63">
        <v>1836086</v>
      </c>
      <c r="AA94" s="65">
        <v>-149041</v>
      </c>
      <c r="AB94" s="58">
        <v>1687045</v>
      </c>
      <c r="AC94" s="65">
        <v>65344947</v>
      </c>
      <c r="AD94" s="58">
        <v>0</v>
      </c>
      <c r="AE94" s="58">
        <v>1065916121</v>
      </c>
      <c r="AF94" s="58"/>
      <c r="AG94" s="58">
        <v>0</v>
      </c>
      <c r="AH94" s="62">
        <v>6852000</v>
      </c>
      <c r="AI94" s="62">
        <v>3309000</v>
      </c>
      <c r="AJ94" s="58">
        <v>0</v>
      </c>
      <c r="AK94" s="58"/>
      <c r="AL94" s="66">
        <v>529377032</v>
      </c>
      <c r="AM94" s="66">
        <v>-70811747</v>
      </c>
      <c r="AN94" s="58">
        <v>458565285</v>
      </c>
      <c r="AO94" s="66">
        <v>378043493</v>
      </c>
      <c r="AP94" s="66">
        <v>-29732609</v>
      </c>
      <c r="AQ94" s="58">
        <v>348310884</v>
      </c>
      <c r="AR94" s="66">
        <v>172251125</v>
      </c>
      <c r="AS94" s="66">
        <v>-5123553</v>
      </c>
      <c r="AT94" s="67">
        <v>167127572</v>
      </c>
      <c r="AU94" s="67">
        <v>1928331</v>
      </c>
      <c r="AV94" s="67">
        <v>29166554</v>
      </c>
      <c r="AW94" s="67">
        <v>3862651</v>
      </c>
      <c r="AX94" s="67">
        <v>33029205</v>
      </c>
      <c r="AY94" s="67">
        <v>1008961277</v>
      </c>
      <c r="AZ94" s="67">
        <v>83852</v>
      </c>
      <c r="BA94" s="67">
        <v>1009045129</v>
      </c>
      <c r="BB94" s="58">
        <v>0</v>
      </c>
      <c r="BC94" s="58">
        <v>1081599981</v>
      </c>
      <c r="BD94" s="58">
        <v>1081683833</v>
      </c>
      <c r="BE94" s="65">
        <v>1076077121</v>
      </c>
      <c r="BF94" s="58"/>
      <c r="BG94" s="66">
        <v>1065916121</v>
      </c>
      <c r="BH94" s="41">
        <v>0</v>
      </c>
      <c r="BJ94" s="58"/>
      <c r="CQ94" s="68"/>
    </row>
    <row r="95" spans="1:95">
      <c r="A95" s="41">
        <f t="shared" si="6"/>
        <v>2005</v>
      </c>
      <c r="B95" s="41">
        <v>10</v>
      </c>
      <c r="C95" s="58">
        <v>402868708</v>
      </c>
      <c r="D95" s="58">
        <v>-62145376</v>
      </c>
      <c r="E95" s="58">
        <v>340723332</v>
      </c>
      <c r="F95" s="58">
        <v>322402114</v>
      </c>
      <c r="G95" s="58">
        <v>-26199356</v>
      </c>
      <c r="H95" s="58">
        <v>296202758</v>
      </c>
      <c r="I95" s="58">
        <v>163166215</v>
      </c>
      <c r="J95" s="58">
        <v>-2555261</v>
      </c>
      <c r="K95" s="58">
        <v>160610954</v>
      </c>
      <c r="L95" s="58">
        <v>1933997</v>
      </c>
      <c r="M95" s="58">
        <v>25034680</v>
      </c>
      <c r="N95" s="58">
        <v>3267552</v>
      </c>
      <c r="O95" s="58">
        <v>28302232</v>
      </c>
      <c r="P95" s="58">
        <v>827773273</v>
      </c>
      <c r="Q95" s="58">
        <v>75419</v>
      </c>
      <c r="R95" s="58">
        <v>827848692</v>
      </c>
      <c r="S95" s="58"/>
      <c r="T95" s="58">
        <v>890371034</v>
      </c>
      <c r="U95" s="58">
        <v>890446453</v>
      </c>
      <c r="V95" s="58">
        <v>799546460</v>
      </c>
      <c r="W95" s="58">
        <v>799471041</v>
      </c>
      <c r="X95" s="58">
        <v>918673266</v>
      </c>
      <c r="Y95" s="58">
        <v>918748685</v>
      </c>
      <c r="Z95" s="63">
        <v>1452561</v>
      </c>
      <c r="AA95" s="65">
        <v>-198530</v>
      </c>
      <c r="AB95" s="58">
        <v>1254031</v>
      </c>
      <c r="AC95" s="65">
        <v>43017479</v>
      </c>
      <c r="AD95" s="58">
        <v>0</v>
      </c>
      <c r="AE95" s="58">
        <v>872120202</v>
      </c>
      <c r="AF95" s="58"/>
      <c r="AG95" s="58">
        <v>0</v>
      </c>
      <c r="AH95" s="62">
        <v>4061000</v>
      </c>
      <c r="AI95" s="62">
        <v>1868000</v>
      </c>
      <c r="AJ95" s="58">
        <v>0</v>
      </c>
      <c r="AK95" s="58"/>
      <c r="AL95" s="66">
        <v>406929708</v>
      </c>
      <c r="AM95" s="66">
        <v>-62145376</v>
      </c>
      <c r="AN95" s="58">
        <v>344784332</v>
      </c>
      <c r="AO95" s="66">
        <v>324270114</v>
      </c>
      <c r="AP95" s="66">
        <v>-26199356</v>
      </c>
      <c r="AQ95" s="58">
        <v>298070758</v>
      </c>
      <c r="AR95" s="66">
        <v>163166215</v>
      </c>
      <c r="AS95" s="66">
        <v>-2555261</v>
      </c>
      <c r="AT95" s="67">
        <v>160610954</v>
      </c>
      <c r="AU95" s="67">
        <v>1933997</v>
      </c>
      <c r="AV95" s="67">
        <v>25034680</v>
      </c>
      <c r="AW95" s="67">
        <v>3267552</v>
      </c>
      <c r="AX95" s="67">
        <v>28302232</v>
      </c>
      <c r="AY95" s="67">
        <v>833702273</v>
      </c>
      <c r="AZ95" s="67">
        <v>75419</v>
      </c>
      <c r="BA95" s="67">
        <v>833777692</v>
      </c>
      <c r="BB95" s="58">
        <v>0</v>
      </c>
      <c r="BC95" s="58">
        <v>896300034</v>
      </c>
      <c r="BD95" s="58">
        <v>896375453</v>
      </c>
      <c r="BE95" s="65">
        <v>878049202</v>
      </c>
      <c r="BF95" s="58"/>
      <c r="BG95" s="66">
        <v>872120202</v>
      </c>
      <c r="BH95" s="41">
        <v>0</v>
      </c>
      <c r="BJ95" s="58"/>
      <c r="CQ95" s="68"/>
    </row>
    <row r="96" spans="1:95">
      <c r="A96" s="41">
        <f t="shared" si="6"/>
        <v>2005</v>
      </c>
      <c r="B96" s="41">
        <v>11</v>
      </c>
      <c r="C96" s="58">
        <v>311285326</v>
      </c>
      <c r="D96" s="58">
        <v>-10060002</v>
      </c>
      <c r="E96" s="58">
        <v>301225324</v>
      </c>
      <c r="F96" s="58">
        <v>274805437</v>
      </c>
      <c r="G96" s="58">
        <v>6738577</v>
      </c>
      <c r="H96" s="58">
        <v>281544014</v>
      </c>
      <c r="I96" s="58">
        <v>150557559</v>
      </c>
      <c r="J96" s="58">
        <v>2569317</v>
      </c>
      <c r="K96" s="58">
        <v>153126876</v>
      </c>
      <c r="L96" s="58">
        <v>1939590</v>
      </c>
      <c r="M96" s="58">
        <v>24607106</v>
      </c>
      <c r="N96" s="58">
        <v>2970102</v>
      </c>
      <c r="O96" s="58">
        <v>27577208</v>
      </c>
      <c r="P96" s="58">
        <v>765413012</v>
      </c>
      <c r="Q96" s="58">
        <v>75419</v>
      </c>
      <c r="R96" s="58">
        <v>765488431</v>
      </c>
      <c r="S96" s="58"/>
      <c r="T96" s="58">
        <v>738587912</v>
      </c>
      <c r="U96" s="58">
        <v>738663331</v>
      </c>
      <c r="V96" s="58">
        <v>737911223</v>
      </c>
      <c r="W96" s="58">
        <v>737835804</v>
      </c>
      <c r="X96" s="58">
        <v>766165120</v>
      </c>
      <c r="Y96" s="58">
        <v>766240539</v>
      </c>
      <c r="Z96" s="63">
        <v>1794415</v>
      </c>
      <c r="AA96" s="65">
        <v>407815</v>
      </c>
      <c r="AB96" s="58">
        <v>2202230</v>
      </c>
      <c r="AC96" s="65">
        <v>37419010</v>
      </c>
      <c r="AD96" s="58">
        <v>0</v>
      </c>
      <c r="AE96" s="58">
        <v>805109671</v>
      </c>
      <c r="AF96" s="58"/>
      <c r="AG96" s="58">
        <v>0</v>
      </c>
      <c r="AH96" s="62">
        <v>6610000</v>
      </c>
      <c r="AI96" s="62">
        <v>2232000</v>
      </c>
      <c r="AJ96" s="58">
        <v>0</v>
      </c>
      <c r="AK96" s="58"/>
      <c r="AL96" s="66">
        <v>317895326</v>
      </c>
      <c r="AM96" s="66">
        <v>-10060002</v>
      </c>
      <c r="AN96" s="58">
        <v>307835324</v>
      </c>
      <c r="AO96" s="66">
        <v>277037437</v>
      </c>
      <c r="AP96" s="66">
        <v>6738577</v>
      </c>
      <c r="AQ96" s="58">
        <v>283776014</v>
      </c>
      <c r="AR96" s="66">
        <v>150557559</v>
      </c>
      <c r="AS96" s="66">
        <v>2569317</v>
      </c>
      <c r="AT96" s="67">
        <v>153126876</v>
      </c>
      <c r="AU96" s="67">
        <v>1939590</v>
      </c>
      <c r="AV96" s="67">
        <v>24607106</v>
      </c>
      <c r="AW96" s="67">
        <v>2970102</v>
      </c>
      <c r="AX96" s="67">
        <v>27577208</v>
      </c>
      <c r="AY96" s="67">
        <v>774255012</v>
      </c>
      <c r="AZ96" s="67">
        <v>75419</v>
      </c>
      <c r="BA96" s="67">
        <v>774330431</v>
      </c>
      <c r="BB96" s="58">
        <v>0</v>
      </c>
      <c r="BC96" s="58">
        <v>747429912</v>
      </c>
      <c r="BD96" s="58">
        <v>747505331</v>
      </c>
      <c r="BE96" s="65">
        <v>813951671</v>
      </c>
      <c r="BF96" s="58"/>
      <c r="BG96" s="66">
        <v>805109671</v>
      </c>
      <c r="BH96" s="41">
        <v>0</v>
      </c>
      <c r="BJ96" s="58"/>
      <c r="CQ96" s="68"/>
    </row>
    <row r="97" spans="1:95">
      <c r="A97" s="41">
        <f t="shared" si="6"/>
        <v>2005</v>
      </c>
      <c r="B97" s="41">
        <v>12</v>
      </c>
      <c r="C97" s="58">
        <v>377995485</v>
      </c>
      <c r="D97" s="58">
        <v>50865154</v>
      </c>
      <c r="E97" s="58">
        <v>428860639</v>
      </c>
      <c r="F97" s="58">
        <v>276330254</v>
      </c>
      <c r="G97" s="58">
        <v>5085434</v>
      </c>
      <c r="H97" s="58">
        <v>281415688</v>
      </c>
      <c r="I97" s="58">
        <v>158962730</v>
      </c>
      <c r="J97" s="58">
        <v>200748</v>
      </c>
      <c r="K97" s="58">
        <v>159163478</v>
      </c>
      <c r="L97" s="58">
        <v>1945034</v>
      </c>
      <c r="M97" s="58">
        <v>28207193</v>
      </c>
      <c r="N97" s="58">
        <v>3325823</v>
      </c>
      <c r="O97" s="58">
        <v>31533016</v>
      </c>
      <c r="P97" s="58">
        <v>902917855</v>
      </c>
      <c r="Q97" s="58">
        <v>73959</v>
      </c>
      <c r="R97" s="58">
        <v>902991814</v>
      </c>
      <c r="S97" s="58"/>
      <c r="T97" s="58">
        <v>815233503</v>
      </c>
      <c r="U97" s="58">
        <v>815307462</v>
      </c>
      <c r="V97" s="58">
        <v>871458798</v>
      </c>
      <c r="W97" s="58">
        <v>871384839</v>
      </c>
      <c r="X97" s="58">
        <v>846766519</v>
      </c>
      <c r="Y97" s="58">
        <v>846840478</v>
      </c>
      <c r="Z97" s="63">
        <v>2220038</v>
      </c>
      <c r="AA97" s="65">
        <v>308578</v>
      </c>
      <c r="AB97" s="58">
        <v>2528616</v>
      </c>
      <c r="AC97" s="65">
        <v>53327248</v>
      </c>
      <c r="AD97" s="58">
        <v>0</v>
      </c>
      <c r="AE97" s="58">
        <v>958847678</v>
      </c>
      <c r="AF97" s="58"/>
      <c r="AG97" s="58">
        <v>0</v>
      </c>
      <c r="AH97" s="62">
        <v>11715000</v>
      </c>
      <c r="AI97" s="62">
        <v>3590000</v>
      </c>
      <c r="AJ97" s="58">
        <v>0</v>
      </c>
      <c r="AK97" s="58"/>
      <c r="AL97" s="66">
        <v>389710485</v>
      </c>
      <c r="AM97" s="66">
        <v>50865154</v>
      </c>
      <c r="AN97" s="58">
        <v>440575639</v>
      </c>
      <c r="AO97" s="66">
        <v>279920254</v>
      </c>
      <c r="AP97" s="66">
        <v>5085434</v>
      </c>
      <c r="AQ97" s="58">
        <v>285005688</v>
      </c>
      <c r="AR97" s="66">
        <v>158962730</v>
      </c>
      <c r="AS97" s="66">
        <v>200748</v>
      </c>
      <c r="AT97" s="67">
        <v>159163478</v>
      </c>
      <c r="AU97" s="67">
        <v>1945034</v>
      </c>
      <c r="AV97" s="67">
        <v>28207193</v>
      </c>
      <c r="AW97" s="67">
        <v>3325823</v>
      </c>
      <c r="AX97" s="67">
        <v>31533016</v>
      </c>
      <c r="AY97" s="67">
        <v>918222855</v>
      </c>
      <c r="AZ97" s="67">
        <v>73959</v>
      </c>
      <c r="BA97" s="67">
        <v>918296814</v>
      </c>
      <c r="BB97" s="58">
        <v>0</v>
      </c>
      <c r="BC97" s="58">
        <v>830538503</v>
      </c>
      <c r="BD97" s="58">
        <v>830612462</v>
      </c>
      <c r="BE97" s="65">
        <v>974152678</v>
      </c>
      <c r="BF97" s="58"/>
      <c r="BG97" s="66">
        <v>958847678</v>
      </c>
      <c r="BH97" s="41">
        <v>0</v>
      </c>
      <c r="BJ97" s="58"/>
      <c r="CQ97" s="68"/>
    </row>
    <row r="98" spans="1:95">
      <c r="B98" s="46" t="s">
        <v>112</v>
      </c>
      <c r="C98" s="58">
        <v>5071590761</v>
      </c>
      <c r="D98" s="58">
        <v>25999164</v>
      </c>
      <c r="E98" s="58">
        <v>5097589925</v>
      </c>
      <c r="F98" s="58">
        <v>3727132354</v>
      </c>
      <c r="G98" s="58">
        <v>17854460</v>
      </c>
      <c r="H98" s="58">
        <v>3744986814</v>
      </c>
      <c r="I98" s="58">
        <v>1954345608</v>
      </c>
      <c r="J98" s="58">
        <v>2785105</v>
      </c>
      <c r="K98" s="58">
        <v>1957130713</v>
      </c>
      <c r="L98" s="58">
        <v>22971781</v>
      </c>
      <c r="M98" s="58">
        <v>336886891</v>
      </c>
      <c r="N98" s="58">
        <v>42249488</v>
      </c>
      <c r="O98" s="58">
        <v>379136379</v>
      </c>
      <c r="P98" s="58">
        <v>11201815612</v>
      </c>
      <c r="Q98" s="58">
        <v>911402</v>
      </c>
      <c r="R98" s="58">
        <v>11202727014</v>
      </c>
      <c r="S98" s="58"/>
      <c r="T98" s="58">
        <v>10776040504</v>
      </c>
      <c r="U98" s="58">
        <v>10776951906</v>
      </c>
      <c r="V98" s="58">
        <v>10823590635</v>
      </c>
      <c r="W98" s="58">
        <v>10822679233</v>
      </c>
      <c r="X98" s="58">
        <v>11155176883</v>
      </c>
      <c r="Y98" s="58">
        <v>11156088285</v>
      </c>
      <c r="Z98" s="58">
        <v>22370102</v>
      </c>
      <c r="AA98" s="58">
        <v>152092</v>
      </c>
      <c r="AB98" s="58">
        <v>22522194</v>
      </c>
      <c r="AC98" s="58">
        <v>697544829</v>
      </c>
      <c r="AD98" s="58">
        <v>0</v>
      </c>
      <c r="AE98" s="58">
        <v>11922794037</v>
      </c>
      <c r="AF98" s="58"/>
      <c r="AG98" s="58">
        <v>0</v>
      </c>
      <c r="AH98" s="58">
        <v>97208000</v>
      </c>
      <c r="AI98" s="58">
        <v>38537000</v>
      </c>
      <c r="AJ98" s="58">
        <v>0</v>
      </c>
      <c r="AK98" s="58"/>
      <c r="AL98" s="58">
        <v>5168798761</v>
      </c>
      <c r="AM98" s="58">
        <v>25999164</v>
      </c>
      <c r="AN98" s="58">
        <v>5194797925</v>
      </c>
      <c r="AO98" s="58">
        <v>3765669354</v>
      </c>
      <c r="AP98" s="58">
        <v>17854460</v>
      </c>
      <c r="AQ98" s="58">
        <v>3783523814</v>
      </c>
      <c r="AR98" s="58">
        <v>1954345608</v>
      </c>
      <c r="AS98" s="58">
        <v>2785105</v>
      </c>
      <c r="AT98" s="58">
        <v>1957130713</v>
      </c>
      <c r="AU98" s="58">
        <v>22971781</v>
      </c>
      <c r="AV98" s="58">
        <v>336886891</v>
      </c>
      <c r="AW98" s="58">
        <v>42249488</v>
      </c>
      <c r="AX98" s="58">
        <v>379136379</v>
      </c>
      <c r="AY98" s="58">
        <v>11337560612</v>
      </c>
      <c r="AZ98" s="58">
        <v>911402</v>
      </c>
      <c r="BA98" s="58">
        <v>11338472014</v>
      </c>
      <c r="BB98" s="58">
        <v>0</v>
      </c>
      <c r="BC98" s="58">
        <v>10911785504</v>
      </c>
      <c r="BD98" s="58">
        <v>10912696906</v>
      </c>
      <c r="BE98" s="58">
        <v>12058539037</v>
      </c>
      <c r="BF98" s="57"/>
      <c r="BG98" s="58">
        <v>11922794037</v>
      </c>
      <c r="BH98" s="41">
        <v>0</v>
      </c>
      <c r="BJ98" s="58"/>
      <c r="CP98" s="68"/>
      <c r="CQ98" s="68"/>
    </row>
    <row r="99" spans="1:95">
      <c r="A99" s="41">
        <f t="shared" ref="A99:A110" si="7">A86+1</f>
        <v>2006</v>
      </c>
      <c r="B99" s="41">
        <v>1</v>
      </c>
      <c r="C99" s="58">
        <v>489131091</v>
      </c>
      <c r="D99" s="58">
        <v>11337736</v>
      </c>
      <c r="E99" s="58">
        <v>500468827</v>
      </c>
      <c r="F99" s="58">
        <v>292328578</v>
      </c>
      <c r="G99" s="58">
        <v>-24623638</v>
      </c>
      <c r="H99" s="58">
        <v>267704940</v>
      </c>
      <c r="I99" s="58">
        <v>147547593</v>
      </c>
      <c r="J99" s="58">
        <v>-4555702</v>
      </c>
      <c r="K99" s="58">
        <v>142991891</v>
      </c>
      <c r="L99" s="58">
        <v>1937472</v>
      </c>
      <c r="M99" s="58">
        <v>29413240</v>
      </c>
      <c r="N99" s="58">
        <v>3395193</v>
      </c>
      <c r="O99" s="58">
        <v>32808433</v>
      </c>
      <c r="P99" s="58">
        <v>945911563</v>
      </c>
      <c r="Q99" s="58">
        <v>75740</v>
      </c>
      <c r="R99" s="58">
        <v>945987303</v>
      </c>
      <c r="S99" s="58"/>
      <c r="T99" s="58">
        <v>930944734</v>
      </c>
      <c r="U99" s="58">
        <v>931020474</v>
      </c>
      <c r="V99" s="58">
        <v>913178870</v>
      </c>
      <c r="W99" s="58">
        <v>913103130</v>
      </c>
      <c r="X99" s="58">
        <v>963753167</v>
      </c>
      <c r="Y99" s="58">
        <v>963828907</v>
      </c>
      <c r="Z99" s="63">
        <v>2068467</v>
      </c>
      <c r="AA99" s="65">
        <v>-368349</v>
      </c>
      <c r="AB99" s="58">
        <v>1700118</v>
      </c>
      <c r="AC99" s="65">
        <v>58080503</v>
      </c>
      <c r="AD99" s="58">
        <v>0</v>
      </c>
      <c r="AE99" s="58">
        <v>1005767924</v>
      </c>
      <c r="AF99" s="58"/>
      <c r="AG99" s="58">
        <v>0</v>
      </c>
      <c r="AH99" s="62">
        <v>15018000</v>
      </c>
      <c r="AI99" s="62">
        <v>5510000</v>
      </c>
      <c r="AJ99" s="58">
        <v>0</v>
      </c>
      <c r="AK99" s="58"/>
      <c r="AL99" s="66">
        <v>504149091</v>
      </c>
      <c r="AM99" s="66">
        <v>11337736</v>
      </c>
      <c r="AN99" s="58">
        <v>515486827</v>
      </c>
      <c r="AO99" s="66">
        <v>297838578</v>
      </c>
      <c r="AP99" s="66">
        <v>-24623638</v>
      </c>
      <c r="AQ99" s="58">
        <v>273214940</v>
      </c>
      <c r="AR99" s="66">
        <v>147547593</v>
      </c>
      <c r="AS99" s="66">
        <v>-4555702</v>
      </c>
      <c r="AT99" s="67">
        <v>142991891</v>
      </c>
      <c r="AU99" s="67">
        <v>1937472</v>
      </c>
      <c r="AV99" s="67">
        <v>29413240</v>
      </c>
      <c r="AW99" s="67">
        <v>3395193</v>
      </c>
      <c r="AX99" s="67">
        <v>32808433</v>
      </c>
      <c r="AY99" s="67">
        <v>966439563</v>
      </c>
      <c r="AZ99" s="67">
        <v>75740</v>
      </c>
      <c r="BA99" s="67">
        <v>966515303</v>
      </c>
      <c r="BB99" s="58">
        <v>0</v>
      </c>
      <c r="BC99" s="58">
        <v>951472734</v>
      </c>
      <c r="BD99" s="58">
        <v>951548474</v>
      </c>
      <c r="BE99" s="65">
        <v>1026295924</v>
      </c>
      <c r="BF99" s="58"/>
      <c r="BG99" s="66">
        <v>1005767924</v>
      </c>
      <c r="BH99" s="41">
        <v>0</v>
      </c>
      <c r="BJ99" s="57"/>
      <c r="CQ99" s="68"/>
    </row>
    <row r="100" spans="1:95">
      <c r="A100" s="41">
        <f t="shared" si="7"/>
        <v>2006</v>
      </c>
      <c r="B100" s="41">
        <v>2</v>
      </c>
      <c r="C100" s="58">
        <v>446626368</v>
      </c>
      <c r="D100" s="58">
        <v>-53677113</v>
      </c>
      <c r="E100" s="58">
        <v>392949255</v>
      </c>
      <c r="F100" s="58">
        <v>287265198</v>
      </c>
      <c r="G100" s="58">
        <v>-21307944</v>
      </c>
      <c r="H100" s="58">
        <v>265957254</v>
      </c>
      <c r="I100" s="58">
        <v>139944244</v>
      </c>
      <c r="J100" s="58">
        <v>-3292033</v>
      </c>
      <c r="K100" s="58">
        <v>136652211</v>
      </c>
      <c r="L100" s="58">
        <v>1943408</v>
      </c>
      <c r="M100" s="58">
        <v>25067471</v>
      </c>
      <c r="N100" s="58">
        <v>2977007</v>
      </c>
      <c r="O100" s="58">
        <v>28044478</v>
      </c>
      <c r="P100" s="58">
        <v>825546606</v>
      </c>
      <c r="Q100" s="58">
        <v>66327</v>
      </c>
      <c r="R100" s="58">
        <v>825612933</v>
      </c>
      <c r="S100" s="58"/>
      <c r="T100" s="58">
        <v>875779218</v>
      </c>
      <c r="U100" s="58">
        <v>875845545</v>
      </c>
      <c r="V100" s="58">
        <v>797568455</v>
      </c>
      <c r="W100" s="58">
        <v>797502128</v>
      </c>
      <c r="X100" s="58">
        <v>903823696</v>
      </c>
      <c r="Y100" s="58">
        <v>903890023</v>
      </c>
      <c r="Z100" s="63">
        <v>1834206</v>
      </c>
      <c r="AA100" s="65">
        <v>-248733</v>
      </c>
      <c r="AB100" s="58">
        <v>1585473</v>
      </c>
      <c r="AC100" s="65">
        <v>43158909</v>
      </c>
      <c r="AD100" s="58">
        <v>0</v>
      </c>
      <c r="AE100" s="58">
        <v>870357315</v>
      </c>
      <c r="AF100" s="58"/>
      <c r="AG100" s="58">
        <v>0</v>
      </c>
      <c r="AH100" s="62">
        <v>10801000</v>
      </c>
      <c r="AI100" s="62">
        <v>3144000</v>
      </c>
      <c r="AJ100" s="58">
        <v>0</v>
      </c>
      <c r="AK100" s="58"/>
      <c r="AL100" s="66">
        <v>457427368</v>
      </c>
      <c r="AM100" s="66">
        <v>-53677113</v>
      </c>
      <c r="AN100" s="58">
        <v>403750255</v>
      </c>
      <c r="AO100" s="66">
        <v>290409198</v>
      </c>
      <c r="AP100" s="66">
        <v>-21307944</v>
      </c>
      <c r="AQ100" s="58">
        <v>269101254</v>
      </c>
      <c r="AR100" s="66">
        <v>139944244</v>
      </c>
      <c r="AS100" s="66">
        <v>-3292033</v>
      </c>
      <c r="AT100" s="67">
        <v>136652211</v>
      </c>
      <c r="AU100" s="67">
        <v>1943408</v>
      </c>
      <c r="AV100" s="67">
        <v>25067471</v>
      </c>
      <c r="AW100" s="67">
        <v>2977007</v>
      </c>
      <c r="AX100" s="67">
        <v>28044478</v>
      </c>
      <c r="AY100" s="67">
        <v>839491606</v>
      </c>
      <c r="AZ100" s="67">
        <v>66327</v>
      </c>
      <c r="BA100" s="67">
        <v>839557933</v>
      </c>
      <c r="BB100" s="58">
        <v>0</v>
      </c>
      <c r="BC100" s="58">
        <v>889724218</v>
      </c>
      <c r="BD100" s="58">
        <v>889790545</v>
      </c>
      <c r="BE100" s="65">
        <v>884302315</v>
      </c>
      <c r="BF100" s="58"/>
      <c r="BG100" s="66">
        <v>870357315</v>
      </c>
      <c r="BH100" s="41">
        <v>0</v>
      </c>
      <c r="BJ100" s="57"/>
      <c r="CQ100" s="68"/>
    </row>
    <row r="101" spans="1:95">
      <c r="A101" s="41">
        <f t="shared" si="7"/>
        <v>2006</v>
      </c>
      <c r="B101" s="41">
        <v>3</v>
      </c>
      <c r="C101" s="58">
        <v>366011674</v>
      </c>
      <c r="D101" s="58">
        <v>-2521429</v>
      </c>
      <c r="E101" s="58">
        <v>363490245</v>
      </c>
      <c r="F101" s="58">
        <v>258857222</v>
      </c>
      <c r="G101" s="58">
        <v>10451041</v>
      </c>
      <c r="H101" s="58">
        <v>269308263</v>
      </c>
      <c r="I101" s="58">
        <v>154177460</v>
      </c>
      <c r="J101" s="58">
        <v>3925126</v>
      </c>
      <c r="K101" s="58">
        <v>158102586</v>
      </c>
      <c r="L101" s="58">
        <v>1948933</v>
      </c>
      <c r="M101" s="58">
        <v>25472561</v>
      </c>
      <c r="N101" s="58">
        <v>3089260</v>
      </c>
      <c r="O101" s="58">
        <v>28561821</v>
      </c>
      <c r="P101" s="58">
        <v>821411848</v>
      </c>
      <c r="Q101" s="58">
        <v>65944</v>
      </c>
      <c r="R101" s="58">
        <v>821477792</v>
      </c>
      <c r="S101" s="58"/>
      <c r="T101" s="58">
        <v>780995289</v>
      </c>
      <c r="U101" s="58">
        <v>781061233</v>
      </c>
      <c r="V101" s="58">
        <v>792915971</v>
      </c>
      <c r="W101" s="58">
        <v>792850027</v>
      </c>
      <c r="X101" s="58">
        <v>809557110</v>
      </c>
      <c r="Y101" s="58">
        <v>809623054</v>
      </c>
      <c r="Z101" s="63">
        <v>1896146</v>
      </c>
      <c r="AA101" s="65">
        <v>226343</v>
      </c>
      <c r="AB101" s="58">
        <v>2122489</v>
      </c>
      <c r="AC101" s="65">
        <v>41894140</v>
      </c>
      <c r="AD101" s="58">
        <v>0</v>
      </c>
      <c r="AE101" s="58">
        <v>865494421</v>
      </c>
      <c r="AF101" s="58"/>
      <c r="AG101" s="58">
        <v>0</v>
      </c>
      <c r="AH101" s="62">
        <v>7553000</v>
      </c>
      <c r="AI101" s="62">
        <v>2346000</v>
      </c>
      <c r="AJ101" s="58">
        <v>0</v>
      </c>
      <c r="AK101" s="58"/>
      <c r="AL101" s="66">
        <v>373564674</v>
      </c>
      <c r="AM101" s="66">
        <v>-2521429</v>
      </c>
      <c r="AN101" s="58">
        <v>371043245</v>
      </c>
      <c r="AO101" s="66">
        <v>261203222</v>
      </c>
      <c r="AP101" s="66">
        <v>10451041</v>
      </c>
      <c r="AQ101" s="58">
        <v>271654263</v>
      </c>
      <c r="AR101" s="66">
        <v>154177460</v>
      </c>
      <c r="AS101" s="66">
        <v>3925126</v>
      </c>
      <c r="AT101" s="67">
        <v>158102586</v>
      </c>
      <c r="AU101" s="67">
        <v>1948933</v>
      </c>
      <c r="AV101" s="67">
        <v>25472561</v>
      </c>
      <c r="AW101" s="67">
        <v>3089260</v>
      </c>
      <c r="AX101" s="67">
        <v>28561821</v>
      </c>
      <c r="AY101" s="67">
        <v>831310848</v>
      </c>
      <c r="AZ101" s="67">
        <v>65944</v>
      </c>
      <c r="BA101" s="67">
        <v>831376792</v>
      </c>
      <c r="BB101" s="58">
        <v>0</v>
      </c>
      <c r="BC101" s="58">
        <v>790894289</v>
      </c>
      <c r="BD101" s="58">
        <v>790960233</v>
      </c>
      <c r="BE101" s="65">
        <v>875393421</v>
      </c>
      <c r="BF101" s="58"/>
      <c r="BG101" s="66">
        <v>865494421</v>
      </c>
      <c r="BH101" s="41">
        <v>0</v>
      </c>
      <c r="BJ101" s="57"/>
      <c r="CQ101" s="68"/>
    </row>
    <row r="102" spans="1:95">
      <c r="A102" s="41">
        <f t="shared" si="7"/>
        <v>2006</v>
      </c>
      <c r="B102" s="41">
        <v>4</v>
      </c>
      <c r="C102" s="58">
        <v>305197460</v>
      </c>
      <c r="D102" s="58">
        <v>-16408238</v>
      </c>
      <c r="E102" s="58">
        <v>288789222</v>
      </c>
      <c r="F102" s="58">
        <v>268027966</v>
      </c>
      <c r="G102" s="58">
        <v>21516611</v>
      </c>
      <c r="H102" s="58">
        <v>289544577</v>
      </c>
      <c r="I102" s="58">
        <v>160266079</v>
      </c>
      <c r="J102" s="58">
        <v>4957887</v>
      </c>
      <c r="K102" s="58">
        <v>165223966</v>
      </c>
      <c r="L102" s="58">
        <v>1954256</v>
      </c>
      <c r="M102" s="58">
        <v>23647448</v>
      </c>
      <c r="N102" s="58">
        <v>3113605</v>
      </c>
      <c r="O102" s="58">
        <v>26761053</v>
      </c>
      <c r="P102" s="58">
        <v>772273074</v>
      </c>
      <c r="Q102" s="58">
        <v>68881</v>
      </c>
      <c r="R102" s="58">
        <v>772341955</v>
      </c>
      <c r="S102" s="58"/>
      <c r="T102" s="58">
        <v>735445761</v>
      </c>
      <c r="U102" s="58">
        <v>735514642</v>
      </c>
      <c r="V102" s="58">
        <v>745580902</v>
      </c>
      <c r="W102" s="58">
        <v>745512021</v>
      </c>
      <c r="X102" s="58">
        <v>762206814</v>
      </c>
      <c r="Y102" s="58">
        <v>762275695</v>
      </c>
      <c r="Z102" s="63">
        <v>1759906</v>
      </c>
      <c r="AA102" s="65">
        <v>42316</v>
      </c>
      <c r="AB102" s="58">
        <v>1802222</v>
      </c>
      <c r="AC102" s="65">
        <v>37009780</v>
      </c>
      <c r="AD102" s="58">
        <v>0</v>
      </c>
      <c r="AE102" s="58">
        <v>811153957</v>
      </c>
      <c r="AF102" s="58"/>
      <c r="AG102" s="58">
        <v>0</v>
      </c>
      <c r="AH102" s="62">
        <v>3460000</v>
      </c>
      <c r="AI102" s="62">
        <v>1764000</v>
      </c>
      <c r="AJ102" s="58">
        <v>0</v>
      </c>
      <c r="AK102" s="58"/>
      <c r="AL102" s="66">
        <v>308657460</v>
      </c>
      <c r="AM102" s="66">
        <v>-16408238</v>
      </c>
      <c r="AN102" s="58">
        <v>292249222</v>
      </c>
      <c r="AO102" s="66">
        <v>269791966</v>
      </c>
      <c r="AP102" s="66">
        <v>21516611</v>
      </c>
      <c r="AQ102" s="58">
        <v>291308577</v>
      </c>
      <c r="AR102" s="66">
        <v>160266079</v>
      </c>
      <c r="AS102" s="66">
        <v>4957887</v>
      </c>
      <c r="AT102" s="67">
        <v>165223966</v>
      </c>
      <c r="AU102" s="67">
        <v>1954256</v>
      </c>
      <c r="AV102" s="67">
        <v>23647448</v>
      </c>
      <c r="AW102" s="67">
        <v>3113605</v>
      </c>
      <c r="AX102" s="67">
        <v>26761053</v>
      </c>
      <c r="AY102" s="67">
        <v>777497074</v>
      </c>
      <c r="AZ102" s="67">
        <v>68881</v>
      </c>
      <c r="BA102" s="67">
        <v>777565955</v>
      </c>
      <c r="BB102" s="58">
        <v>0</v>
      </c>
      <c r="BC102" s="58">
        <v>740669761</v>
      </c>
      <c r="BD102" s="58">
        <v>740738642</v>
      </c>
      <c r="BE102" s="65">
        <v>816377957</v>
      </c>
      <c r="BF102" s="58"/>
      <c r="BG102" s="66">
        <v>811153957</v>
      </c>
      <c r="BH102" s="41">
        <v>0</v>
      </c>
      <c r="BJ102" s="57"/>
      <c r="CQ102" s="68"/>
    </row>
    <row r="103" spans="1:95">
      <c r="A103" s="41">
        <f t="shared" si="7"/>
        <v>2006</v>
      </c>
      <c r="B103" s="41">
        <v>5</v>
      </c>
      <c r="C103" s="58">
        <v>317353092</v>
      </c>
      <c r="D103" s="58">
        <v>62293286</v>
      </c>
      <c r="E103" s="58">
        <v>379646378</v>
      </c>
      <c r="F103" s="58">
        <v>299866427</v>
      </c>
      <c r="G103" s="58">
        <v>68379815</v>
      </c>
      <c r="H103" s="58">
        <v>368246242</v>
      </c>
      <c r="I103" s="58">
        <v>165669444</v>
      </c>
      <c r="J103" s="58">
        <v>7805406</v>
      </c>
      <c r="K103" s="58">
        <v>173474850</v>
      </c>
      <c r="L103" s="58">
        <v>1959849</v>
      </c>
      <c r="M103" s="58">
        <v>27738986</v>
      </c>
      <c r="N103" s="58">
        <v>3637273</v>
      </c>
      <c r="O103" s="58">
        <v>31376259</v>
      </c>
      <c r="P103" s="58">
        <v>954703578</v>
      </c>
      <c r="Q103" s="58">
        <v>72354</v>
      </c>
      <c r="R103" s="58">
        <v>954775932</v>
      </c>
      <c r="S103" s="58"/>
      <c r="T103" s="58">
        <v>784848812</v>
      </c>
      <c r="U103" s="58">
        <v>784921166</v>
      </c>
      <c r="V103" s="58">
        <v>923399673</v>
      </c>
      <c r="W103" s="58">
        <v>923327319</v>
      </c>
      <c r="X103" s="58">
        <v>816225071</v>
      </c>
      <c r="Y103" s="58">
        <v>816297425</v>
      </c>
      <c r="Z103" s="63">
        <v>1790133</v>
      </c>
      <c r="AA103" s="65">
        <v>324644</v>
      </c>
      <c r="AB103" s="58">
        <v>2114777</v>
      </c>
      <c r="AC103" s="65">
        <v>57530090</v>
      </c>
      <c r="AD103" s="58">
        <v>0</v>
      </c>
      <c r="AE103" s="58">
        <v>1014420799</v>
      </c>
      <c r="AF103" s="58"/>
      <c r="AG103" s="58">
        <v>0</v>
      </c>
      <c r="AH103" s="62">
        <v>5614000</v>
      </c>
      <c r="AI103" s="62">
        <v>2940000</v>
      </c>
      <c r="AJ103" s="58">
        <v>0</v>
      </c>
      <c r="AK103" s="58"/>
      <c r="AL103" s="66">
        <v>322967092</v>
      </c>
      <c r="AM103" s="66">
        <v>62293286</v>
      </c>
      <c r="AN103" s="58">
        <v>385260378</v>
      </c>
      <c r="AO103" s="66">
        <v>302806427</v>
      </c>
      <c r="AP103" s="66">
        <v>68379815</v>
      </c>
      <c r="AQ103" s="58">
        <v>371186242</v>
      </c>
      <c r="AR103" s="66">
        <v>165669444</v>
      </c>
      <c r="AS103" s="66">
        <v>7805406</v>
      </c>
      <c r="AT103" s="67">
        <v>173474850</v>
      </c>
      <c r="AU103" s="67">
        <v>1959849</v>
      </c>
      <c r="AV103" s="67">
        <v>27738986</v>
      </c>
      <c r="AW103" s="67">
        <v>3637273</v>
      </c>
      <c r="AX103" s="67">
        <v>31376259</v>
      </c>
      <c r="AY103" s="67">
        <v>963257578</v>
      </c>
      <c r="AZ103" s="67">
        <v>72354</v>
      </c>
      <c r="BA103" s="67">
        <v>963329932</v>
      </c>
      <c r="BB103" s="58">
        <v>0</v>
      </c>
      <c r="BC103" s="58">
        <v>793402812</v>
      </c>
      <c r="BD103" s="58">
        <v>793475166</v>
      </c>
      <c r="BE103" s="65">
        <v>1022974799</v>
      </c>
      <c r="BF103" s="58"/>
      <c r="BG103" s="66">
        <v>1014420799</v>
      </c>
      <c r="BH103" s="41">
        <v>0</v>
      </c>
      <c r="BJ103" s="57"/>
      <c r="CQ103" s="68"/>
    </row>
    <row r="104" spans="1:95">
      <c r="A104" s="41">
        <f t="shared" si="7"/>
        <v>2006</v>
      </c>
      <c r="B104" s="41">
        <v>6</v>
      </c>
      <c r="C104" s="58">
        <v>471301062</v>
      </c>
      <c r="D104" s="58">
        <v>75386106</v>
      </c>
      <c r="E104" s="58">
        <v>546687168</v>
      </c>
      <c r="F104" s="58">
        <v>356537698</v>
      </c>
      <c r="G104" s="58">
        <v>9203546</v>
      </c>
      <c r="H104" s="58">
        <v>365741244</v>
      </c>
      <c r="I104" s="58">
        <v>181281468</v>
      </c>
      <c r="J104" s="58">
        <v>608468</v>
      </c>
      <c r="K104" s="58">
        <v>181889936</v>
      </c>
      <c r="L104" s="58">
        <v>1966200</v>
      </c>
      <c r="M104" s="58">
        <v>31960824</v>
      </c>
      <c r="N104" s="58">
        <v>4056254</v>
      </c>
      <c r="O104" s="58">
        <v>36017078</v>
      </c>
      <c r="P104" s="58">
        <v>1132301626</v>
      </c>
      <c r="Q104" s="58">
        <v>86019</v>
      </c>
      <c r="R104" s="58">
        <v>1132387645</v>
      </c>
      <c r="S104" s="58"/>
      <c r="T104" s="58">
        <v>1011086428</v>
      </c>
      <c r="U104" s="58">
        <v>1011172447</v>
      </c>
      <c r="V104" s="58">
        <v>1096370567</v>
      </c>
      <c r="W104" s="58">
        <v>1096284548</v>
      </c>
      <c r="X104" s="58">
        <v>1047103506</v>
      </c>
      <c r="Y104" s="58">
        <v>1047189525</v>
      </c>
      <c r="Z104" s="63">
        <v>2024492</v>
      </c>
      <c r="AA104" s="65">
        <v>-30891</v>
      </c>
      <c r="AB104" s="58">
        <v>1993601</v>
      </c>
      <c r="AC104" s="65">
        <v>82677351</v>
      </c>
      <c r="AD104" s="58">
        <v>0</v>
      </c>
      <c r="AE104" s="58">
        <v>1217058597</v>
      </c>
      <c r="AF104" s="58"/>
      <c r="AG104" s="58">
        <v>0</v>
      </c>
      <c r="AH104" s="62">
        <v>9508000</v>
      </c>
      <c r="AI104" s="62">
        <v>3959000</v>
      </c>
      <c r="AJ104" s="58">
        <v>0</v>
      </c>
      <c r="AK104" s="58"/>
      <c r="AL104" s="66">
        <v>480809062</v>
      </c>
      <c r="AM104" s="66">
        <v>75386106</v>
      </c>
      <c r="AN104" s="58">
        <v>556195168</v>
      </c>
      <c r="AO104" s="66">
        <v>360496698</v>
      </c>
      <c r="AP104" s="66">
        <v>9203546</v>
      </c>
      <c r="AQ104" s="58">
        <v>369700244</v>
      </c>
      <c r="AR104" s="66">
        <v>181281468</v>
      </c>
      <c r="AS104" s="66">
        <v>608468</v>
      </c>
      <c r="AT104" s="67">
        <v>181889936</v>
      </c>
      <c r="AU104" s="67">
        <v>1966200</v>
      </c>
      <c r="AV104" s="67">
        <v>31960824</v>
      </c>
      <c r="AW104" s="67">
        <v>4056254</v>
      </c>
      <c r="AX104" s="67">
        <v>36017078</v>
      </c>
      <c r="AY104" s="67">
        <v>1145768626</v>
      </c>
      <c r="AZ104" s="67">
        <v>86019</v>
      </c>
      <c r="BA104" s="67">
        <v>1145854645</v>
      </c>
      <c r="BB104" s="58">
        <v>0</v>
      </c>
      <c r="BC104" s="58">
        <v>1024553428</v>
      </c>
      <c r="BD104" s="58">
        <v>1024639447</v>
      </c>
      <c r="BE104" s="65">
        <v>1230525597</v>
      </c>
      <c r="BF104" s="58"/>
      <c r="BG104" s="66">
        <v>1217058597</v>
      </c>
      <c r="BH104" s="41">
        <v>0</v>
      </c>
      <c r="BJ104" s="57"/>
      <c r="CQ104" s="68"/>
    </row>
    <row r="105" spans="1:95">
      <c r="A105" s="41">
        <f t="shared" si="7"/>
        <v>2006</v>
      </c>
      <c r="B105" s="41">
        <v>7</v>
      </c>
      <c r="C105" s="58">
        <v>538704072</v>
      </c>
      <c r="D105" s="58">
        <v>30375771</v>
      </c>
      <c r="E105" s="58">
        <v>569079843</v>
      </c>
      <c r="F105" s="58">
        <v>375001809</v>
      </c>
      <c r="G105" s="58">
        <v>582971</v>
      </c>
      <c r="H105" s="58">
        <v>375584780</v>
      </c>
      <c r="I105" s="58">
        <v>181852619</v>
      </c>
      <c r="J105" s="58">
        <v>-1384642</v>
      </c>
      <c r="K105" s="58">
        <v>180467977</v>
      </c>
      <c r="L105" s="58">
        <v>1971554</v>
      </c>
      <c r="M105" s="58">
        <v>35611889</v>
      </c>
      <c r="N105" s="58">
        <v>4555840</v>
      </c>
      <c r="O105" s="58">
        <v>40167729</v>
      </c>
      <c r="P105" s="58">
        <v>1167271883</v>
      </c>
      <c r="Q105" s="58">
        <v>88309</v>
      </c>
      <c r="R105" s="58">
        <v>1167360192</v>
      </c>
      <c r="S105" s="58"/>
      <c r="T105" s="58">
        <v>1097530054</v>
      </c>
      <c r="U105" s="58">
        <v>1097618363</v>
      </c>
      <c r="V105" s="58">
        <v>1127192463</v>
      </c>
      <c r="W105" s="58">
        <v>1127104154</v>
      </c>
      <c r="X105" s="58">
        <v>1137697783</v>
      </c>
      <c r="Y105" s="58">
        <v>1137786092</v>
      </c>
      <c r="Z105" s="63">
        <v>1991028</v>
      </c>
      <c r="AA105" s="65">
        <v>-93080</v>
      </c>
      <c r="AB105" s="58">
        <v>1897948</v>
      </c>
      <c r="AC105" s="65">
        <v>89622343</v>
      </c>
      <c r="AD105" s="58">
        <v>0</v>
      </c>
      <c r="AE105" s="58">
        <v>1258880483</v>
      </c>
      <c r="AF105" s="58"/>
      <c r="AG105" s="58">
        <v>0</v>
      </c>
      <c r="AH105" s="62">
        <v>11923000</v>
      </c>
      <c r="AI105" s="62">
        <v>4582000</v>
      </c>
      <c r="AJ105" s="58">
        <v>0</v>
      </c>
      <c r="AK105" s="58"/>
      <c r="AL105" s="66">
        <v>550627072</v>
      </c>
      <c r="AM105" s="66">
        <v>30375771</v>
      </c>
      <c r="AN105" s="58">
        <v>581002843</v>
      </c>
      <c r="AO105" s="66">
        <v>379583809</v>
      </c>
      <c r="AP105" s="66">
        <v>582971</v>
      </c>
      <c r="AQ105" s="58">
        <v>380166780</v>
      </c>
      <c r="AR105" s="66">
        <v>181852619</v>
      </c>
      <c r="AS105" s="66">
        <v>-1384642</v>
      </c>
      <c r="AT105" s="67">
        <v>180467977</v>
      </c>
      <c r="AU105" s="67">
        <v>1971554</v>
      </c>
      <c r="AV105" s="67">
        <v>35611889</v>
      </c>
      <c r="AW105" s="67">
        <v>4555840</v>
      </c>
      <c r="AX105" s="67">
        <v>40167729</v>
      </c>
      <c r="AY105" s="67">
        <v>1183776883</v>
      </c>
      <c r="AZ105" s="67">
        <v>88309</v>
      </c>
      <c r="BA105" s="67">
        <v>1183865192</v>
      </c>
      <c r="BB105" s="58">
        <v>0</v>
      </c>
      <c r="BC105" s="58">
        <v>1114035054</v>
      </c>
      <c r="BD105" s="58">
        <v>1114123363</v>
      </c>
      <c r="BE105" s="65">
        <v>1275385483</v>
      </c>
      <c r="BF105" s="58"/>
      <c r="BG105" s="66">
        <v>1258880483</v>
      </c>
      <c r="BH105" s="41">
        <v>0</v>
      </c>
      <c r="BJ105" s="58"/>
      <c r="CQ105" s="68"/>
    </row>
    <row r="106" spans="1:95">
      <c r="A106" s="41">
        <f t="shared" si="7"/>
        <v>2006</v>
      </c>
      <c r="B106" s="41">
        <v>8</v>
      </c>
      <c r="C106" s="58">
        <v>584552228</v>
      </c>
      <c r="D106" s="58">
        <v>14340146</v>
      </c>
      <c r="E106" s="58">
        <v>598892374</v>
      </c>
      <c r="F106" s="58">
        <v>387584235</v>
      </c>
      <c r="G106" s="58">
        <v>-1776891</v>
      </c>
      <c r="H106" s="58">
        <v>385807344</v>
      </c>
      <c r="I106" s="58">
        <v>184146361</v>
      </c>
      <c r="J106" s="58">
        <v>-460873</v>
      </c>
      <c r="K106" s="58">
        <v>183685488</v>
      </c>
      <c r="L106" s="58">
        <v>1977147</v>
      </c>
      <c r="M106" s="58">
        <v>34568301</v>
      </c>
      <c r="N106" s="58">
        <v>4535883</v>
      </c>
      <c r="O106" s="58">
        <v>39104184</v>
      </c>
      <c r="P106" s="58">
        <v>1209466537</v>
      </c>
      <c r="Q106" s="58">
        <v>81915</v>
      </c>
      <c r="R106" s="58">
        <v>1209548452</v>
      </c>
      <c r="S106" s="58"/>
      <c r="T106" s="58">
        <v>1158259971</v>
      </c>
      <c r="U106" s="58">
        <v>1158341886</v>
      </c>
      <c r="V106" s="58">
        <v>1170444268</v>
      </c>
      <c r="W106" s="58">
        <v>1170362353</v>
      </c>
      <c r="X106" s="58">
        <v>1197364155</v>
      </c>
      <c r="Y106" s="58">
        <v>1197446070</v>
      </c>
      <c r="Z106" s="63">
        <v>1881338</v>
      </c>
      <c r="AA106" s="65">
        <v>-126385</v>
      </c>
      <c r="AB106" s="58">
        <v>1754953</v>
      </c>
      <c r="AC106" s="65">
        <v>96794485</v>
      </c>
      <c r="AD106" s="58">
        <v>0</v>
      </c>
      <c r="AE106" s="58">
        <v>1308097890</v>
      </c>
      <c r="AF106" s="58"/>
      <c r="AG106" s="58">
        <v>0</v>
      </c>
      <c r="AH106" s="62">
        <v>11033000</v>
      </c>
      <c r="AI106" s="62">
        <v>4383000</v>
      </c>
      <c r="AJ106" s="58">
        <v>0</v>
      </c>
      <c r="AK106" s="58"/>
      <c r="AL106" s="66">
        <v>595585228</v>
      </c>
      <c r="AM106" s="66">
        <v>14340146</v>
      </c>
      <c r="AN106" s="58">
        <v>609925374</v>
      </c>
      <c r="AO106" s="66">
        <v>391967235</v>
      </c>
      <c r="AP106" s="66">
        <v>-1776891</v>
      </c>
      <c r="AQ106" s="58">
        <v>390190344</v>
      </c>
      <c r="AR106" s="66">
        <v>184146361</v>
      </c>
      <c r="AS106" s="66">
        <v>-460873</v>
      </c>
      <c r="AT106" s="67">
        <v>183685488</v>
      </c>
      <c r="AU106" s="67">
        <v>1977147</v>
      </c>
      <c r="AV106" s="67">
        <v>34568301</v>
      </c>
      <c r="AW106" s="67">
        <v>4535883</v>
      </c>
      <c r="AX106" s="67">
        <v>39104184</v>
      </c>
      <c r="AY106" s="67">
        <v>1224882537</v>
      </c>
      <c r="AZ106" s="67">
        <v>81915</v>
      </c>
      <c r="BA106" s="67">
        <v>1224964452</v>
      </c>
      <c r="BB106" s="58">
        <v>0</v>
      </c>
      <c r="BC106" s="58">
        <v>1173675971</v>
      </c>
      <c r="BD106" s="58">
        <v>1173757886</v>
      </c>
      <c r="BE106" s="65">
        <v>1323513890</v>
      </c>
      <c r="BF106" s="58"/>
      <c r="BG106" s="66">
        <v>1308097890</v>
      </c>
      <c r="BH106" s="41">
        <v>0</v>
      </c>
      <c r="BJ106" s="58"/>
      <c r="CQ106" s="68"/>
    </row>
    <row r="107" spans="1:95">
      <c r="A107" s="41">
        <f t="shared" si="7"/>
        <v>2006</v>
      </c>
      <c r="B107" s="41">
        <v>9</v>
      </c>
      <c r="C107" s="58">
        <v>532190997</v>
      </c>
      <c r="D107" s="58">
        <v>-72755288</v>
      </c>
      <c r="E107" s="58">
        <v>459435709</v>
      </c>
      <c r="F107" s="58">
        <v>381783046</v>
      </c>
      <c r="G107" s="58">
        <v>-29514200</v>
      </c>
      <c r="H107" s="58">
        <v>352268846</v>
      </c>
      <c r="I107" s="58">
        <v>172732184</v>
      </c>
      <c r="J107" s="58">
        <v>-5163541</v>
      </c>
      <c r="K107" s="58">
        <v>167568643</v>
      </c>
      <c r="L107" s="58">
        <v>1982672</v>
      </c>
      <c r="M107" s="58">
        <v>29624518</v>
      </c>
      <c r="N107" s="58">
        <v>3934609</v>
      </c>
      <c r="O107" s="58">
        <v>33559127</v>
      </c>
      <c r="P107" s="58">
        <v>1014814997</v>
      </c>
      <c r="Q107" s="58">
        <v>84233</v>
      </c>
      <c r="R107" s="58">
        <v>1014899230</v>
      </c>
      <c r="S107" s="58"/>
      <c r="T107" s="58">
        <v>1088688899</v>
      </c>
      <c r="U107" s="58">
        <v>1088773132</v>
      </c>
      <c r="V107" s="58">
        <v>981340103</v>
      </c>
      <c r="W107" s="58">
        <v>981255870</v>
      </c>
      <c r="X107" s="58">
        <v>1122248026</v>
      </c>
      <c r="Y107" s="58">
        <v>1122332259</v>
      </c>
      <c r="Z107" s="63">
        <v>1857864</v>
      </c>
      <c r="AA107" s="65">
        <v>-147462</v>
      </c>
      <c r="AB107" s="58">
        <v>1710402</v>
      </c>
      <c r="AC107" s="65">
        <v>66434024</v>
      </c>
      <c r="AD107" s="58">
        <v>0</v>
      </c>
      <c r="AE107" s="58">
        <v>1083043656</v>
      </c>
      <c r="AF107" s="58"/>
      <c r="AG107" s="58">
        <v>0</v>
      </c>
      <c r="AH107" s="62">
        <v>7535000</v>
      </c>
      <c r="AI107" s="62">
        <v>3433000</v>
      </c>
      <c r="AJ107" s="58">
        <v>0</v>
      </c>
      <c r="AK107" s="58"/>
      <c r="AL107" s="66">
        <v>539725997</v>
      </c>
      <c r="AM107" s="66">
        <v>-72755288</v>
      </c>
      <c r="AN107" s="58">
        <v>466970709</v>
      </c>
      <c r="AO107" s="66">
        <v>385216046</v>
      </c>
      <c r="AP107" s="66">
        <v>-29514200</v>
      </c>
      <c r="AQ107" s="58">
        <v>355701846</v>
      </c>
      <c r="AR107" s="66">
        <v>172732184</v>
      </c>
      <c r="AS107" s="66">
        <v>-5163541</v>
      </c>
      <c r="AT107" s="67">
        <v>167568643</v>
      </c>
      <c r="AU107" s="67">
        <v>1982672</v>
      </c>
      <c r="AV107" s="67">
        <v>29624518</v>
      </c>
      <c r="AW107" s="67">
        <v>3934609</v>
      </c>
      <c r="AX107" s="67">
        <v>33559127</v>
      </c>
      <c r="AY107" s="67">
        <v>1025782997</v>
      </c>
      <c r="AZ107" s="67">
        <v>84233</v>
      </c>
      <c r="BA107" s="67">
        <v>1025867230</v>
      </c>
      <c r="BB107" s="58">
        <v>0</v>
      </c>
      <c r="BC107" s="58">
        <v>1099656899</v>
      </c>
      <c r="BD107" s="58">
        <v>1099741132</v>
      </c>
      <c r="BE107" s="65">
        <v>1094011656</v>
      </c>
      <c r="BF107" s="58"/>
      <c r="BG107" s="66">
        <v>1083043656</v>
      </c>
      <c r="BH107" s="41">
        <v>0</v>
      </c>
      <c r="BJ107" s="58"/>
      <c r="CQ107" s="68"/>
    </row>
    <row r="108" spans="1:95">
      <c r="A108" s="41">
        <f t="shared" si="7"/>
        <v>2006</v>
      </c>
      <c r="B108" s="41">
        <v>10</v>
      </c>
      <c r="C108" s="58">
        <v>410408369</v>
      </c>
      <c r="D108" s="58">
        <v>-64285769</v>
      </c>
      <c r="E108" s="58">
        <v>346122600</v>
      </c>
      <c r="F108" s="58">
        <v>328501612</v>
      </c>
      <c r="G108" s="58">
        <v>-25798673</v>
      </c>
      <c r="H108" s="58">
        <v>302702939</v>
      </c>
      <c r="I108" s="58">
        <v>164277398</v>
      </c>
      <c r="J108" s="58">
        <v>-2361601</v>
      </c>
      <c r="K108" s="58">
        <v>161915797</v>
      </c>
      <c r="L108" s="58">
        <v>1988338</v>
      </c>
      <c r="M108" s="58">
        <v>25427766</v>
      </c>
      <c r="N108" s="58">
        <v>3328424</v>
      </c>
      <c r="O108" s="58">
        <v>28756190</v>
      </c>
      <c r="P108" s="58">
        <v>841485864</v>
      </c>
      <c r="Q108" s="58">
        <v>75762</v>
      </c>
      <c r="R108" s="58">
        <v>841561626</v>
      </c>
      <c r="S108" s="58"/>
      <c r="T108" s="58">
        <v>905175717</v>
      </c>
      <c r="U108" s="58">
        <v>905251479</v>
      </c>
      <c r="V108" s="58">
        <v>812805436</v>
      </c>
      <c r="W108" s="58">
        <v>812729674</v>
      </c>
      <c r="X108" s="58">
        <v>933931907</v>
      </c>
      <c r="Y108" s="58">
        <v>934007669</v>
      </c>
      <c r="Z108" s="63">
        <v>1469790</v>
      </c>
      <c r="AA108" s="65">
        <v>-203560</v>
      </c>
      <c r="AB108" s="58">
        <v>1266230</v>
      </c>
      <c r="AC108" s="65">
        <v>43749528</v>
      </c>
      <c r="AD108" s="58">
        <v>0</v>
      </c>
      <c r="AE108" s="58">
        <v>886577384</v>
      </c>
      <c r="AF108" s="58"/>
      <c r="AG108" s="58">
        <v>0</v>
      </c>
      <c r="AH108" s="62">
        <v>4475000</v>
      </c>
      <c r="AI108" s="62">
        <v>1939000</v>
      </c>
      <c r="AJ108" s="58">
        <v>0</v>
      </c>
      <c r="AK108" s="58"/>
      <c r="AL108" s="66">
        <v>414883369</v>
      </c>
      <c r="AM108" s="66">
        <v>-64285769</v>
      </c>
      <c r="AN108" s="58">
        <v>350597600</v>
      </c>
      <c r="AO108" s="66">
        <v>330440612</v>
      </c>
      <c r="AP108" s="66">
        <v>-25798673</v>
      </c>
      <c r="AQ108" s="58">
        <v>304641939</v>
      </c>
      <c r="AR108" s="66">
        <v>164277398</v>
      </c>
      <c r="AS108" s="66">
        <v>-2361601</v>
      </c>
      <c r="AT108" s="67">
        <v>161915797</v>
      </c>
      <c r="AU108" s="67">
        <v>1988338</v>
      </c>
      <c r="AV108" s="67">
        <v>25427766</v>
      </c>
      <c r="AW108" s="67">
        <v>3328424</v>
      </c>
      <c r="AX108" s="67">
        <v>28756190</v>
      </c>
      <c r="AY108" s="67">
        <v>847899864</v>
      </c>
      <c r="AZ108" s="67">
        <v>75762</v>
      </c>
      <c r="BA108" s="67">
        <v>847975626</v>
      </c>
      <c r="BB108" s="58">
        <v>0</v>
      </c>
      <c r="BC108" s="58">
        <v>911589717</v>
      </c>
      <c r="BD108" s="58">
        <v>911665479</v>
      </c>
      <c r="BE108" s="65">
        <v>892991384</v>
      </c>
      <c r="BF108" s="58"/>
      <c r="BG108" s="66">
        <v>886577384</v>
      </c>
      <c r="BH108" s="41">
        <v>0</v>
      </c>
      <c r="BJ108" s="58"/>
      <c r="CQ108" s="68"/>
    </row>
    <row r="109" spans="1:95">
      <c r="A109" s="41">
        <f t="shared" si="7"/>
        <v>2006</v>
      </c>
      <c r="B109" s="41">
        <v>11</v>
      </c>
      <c r="C109" s="58">
        <v>316807296</v>
      </c>
      <c r="D109" s="58">
        <v>-11187975</v>
      </c>
      <c r="E109" s="58">
        <v>305619321</v>
      </c>
      <c r="F109" s="58">
        <v>280003753</v>
      </c>
      <c r="G109" s="58">
        <v>7519678</v>
      </c>
      <c r="H109" s="58">
        <v>287523431</v>
      </c>
      <c r="I109" s="58">
        <v>151339331</v>
      </c>
      <c r="J109" s="58">
        <v>2864004</v>
      </c>
      <c r="K109" s="58">
        <v>154203335</v>
      </c>
      <c r="L109" s="58">
        <v>1993931</v>
      </c>
      <c r="M109" s="58">
        <v>24993479</v>
      </c>
      <c r="N109" s="58">
        <v>3025433</v>
      </c>
      <c r="O109" s="58">
        <v>28018912</v>
      </c>
      <c r="P109" s="58">
        <v>777358930</v>
      </c>
      <c r="Q109" s="58">
        <v>75762</v>
      </c>
      <c r="R109" s="58">
        <v>777434692</v>
      </c>
      <c r="S109" s="58"/>
      <c r="T109" s="58">
        <v>750144311</v>
      </c>
      <c r="U109" s="58">
        <v>750220073</v>
      </c>
      <c r="V109" s="58">
        <v>749415780</v>
      </c>
      <c r="W109" s="58">
        <v>749340018</v>
      </c>
      <c r="X109" s="58">
        <v>778163223</v>
      </c>
      <c r="Y109" s="58">
        <v>778238985</v>
      </c>
      <c r="Z109" s="63">
        <v>1815699</v>
      </c>
      <c r="AA109" s="65">
        <v>454330</v>
      </c>
      <c r="AB109" s="58">
        <v>2270029</v>
      </c>
      <c r="AC109" s="65">
        <v>38035666</v>
      </c>
      <c r="AD109" s="58">
        <v>0</v>
      </c>
      <c r="AE109" s="58">
        <v>817740387</v>
      </c>
      <c r="AF109" s="58"/>
      <c r="AG109" s="58">
        <v>0</v>
      </c>
      <c r="AH109" s="62">
        <v>7300000</v>
      </c>
      <c r="AI109" s="62">
        <v>2325000</v>
      </c>
      <c r="AJ109" s="58">
        <v>0</v>
      </c>
      <c r="AK109" s="58"/>
      <c r="AL109" s="66">
        <v>324107296</v>
      </c>
      <c r="AM109" s="66">
        <v>-11187975</v>
      </c>
      <c r="AN109" s="58">
        <v>312919321</v>
      </c>
      <c r="AO109" s="66">
        <v>282328753</v>
      </c>
      <c r="AP109" s="66">
        <v>7519678</v>
      </c>
      <c r="AQ109" s="58">
        <v>289848431</v>
      </c>
      <c r="AR109" s="66">
        <v>151339331</v>
      </c>
      <c r="AS109" s="66">
        <v>2864004</v>
      </c>
      <c r="AT109" s="67">
        <v>154203335</v>
      </c>
      <c r="AU109" s="67">
        <v>1993931</v>
      </c>
      <c r="AV109" s="67">
        <v>24993479</v>
      </c>
      <c r="AW109" s="67">
        <v>3025433</v>
      </c>
      <c r="AX109" s="67">
        <v>28018912</v>
      </c>
      <c r="AY109" s="67">
        <v>786983930</v>
      </c>
      <c r="AZ109" s="67">
        <v>75762</v>
      </c>
      <c r="BA109" s="67">
        <v>787059692</v>
      </c>
      <c r="BB109" s="58">
        <v>0</v>
      </c>
      <c r="BC109" s="58">
        <v>759769311</v>
      </c>
      <c r="BD109" s="58">
        <v>759845073</v>
      </c>
      <c r="BE109" s="65">
        <v>827365387</v>
      </c>
      <c r="BF109" s="58"/>
      <c r="BG109" s="66">
        <v>817740387</v>
      </c>
      <c r="BH109" s="41">
        <v>0</v>
      </c>
      <c r="BJ109" s="58"/>
      <c r="CQ109" s="68"/>
    </row>
    <row r="110" spans="1:95">
      <c r="A110" s="41">
        <f t="shared" si="7"/>
        <v>2006</v>
      </c>
      <c r="B110" s="41">
        <v>12</v>
      </c>
      <c r="C110" s="58">
        <v>384383274</v>
      </c>
      <c r="D110" s="58">
        <v>53602213</v>
      </c>
      <c r="E110" s="58">
        <v>437985487</v>
      </c>
      <c r="F110" s="58">
        <v>281518781</v>
      </c>
      <c r="G110" s="58">
        <v>3565704</v>
      </c>
      <c r="H110" s="58">
        <v>285084485</v>
      </c>
      <c r="I110" s="58">
        <v>159661829</v>
      </c>
      <c r="J110" s="58">
        <v>-103802</v>
      </c>
      <c r="K110" s="58">
        <v>159558027</v>
      </c>
      <c r="L110" s="58">
        <v>1999375</v>
      </c>
      <c r="M110" s="58">
        <v>28650094</v>
      </c>
      <c r="N110" s="58">
        <v>3387781</v>
      </c>
      <c r="O110" s="58">
        <v>32037875</v>
      </c>
      <c r="P110" s="58">
        <v>916665249</v>
      </c>
      <c r="Q110" s="58">
        <v>74295</v>
      </c>
      <c r="R110" s="58">
        <v>916739544</v>
      </c>
      <c r="S110" s="58"/>
      <c r="T110" s="58">
        <v>827563259</v>
      </c>
      <c r="U110" s="58">
        <v>827637554</v>
      </c>
      <c r="V110" s="58">
        <v>884701669</v>
      </c>
      <c r="W110" s="58">
        <v>884627374</v>
      </c>
      <c r="X110" s="58">
        <v>859601134</v>
      </c>
      <c r="Y110" s="58">
        <v>859675429</v>
      </c>
      <c r="Z110" s="63">
        <v>2246371</v>
      </c>
      <c r="AA110" s="65">
        <v>325846</v>
      </c>
      <c r="AB110" s="58">
        <v>2572217</v>
      </c>
      <c r="AC110" s="65">
        <v>54206088</v>
      </c>
      <c r="AD110" s="58">
        <v>0</v>
      </c>
      <c r="AE110" s="58">
        <v>973517849</v>
      </c>
      <c r="AF110" s="58"/>
      <c r="AG110" s="58">
        <v>0</v>
      </c>
      <c r="AH110" s="62">
        <v>12944000</v>
      </c>
      <c r="AI110" s="62">
        <v>3745000</v>
      </c>
      <c r="AJ110" s="58">
        <v>0</v>
      </c>
      <c r="AK110" s="58"/>
      <c r="AL110" s="66">
        <v>397327274</v>
      </c>
      <c r="AM110" s="66">
        <v>53602213</v>
      </c>
      <c r="AN110" s="58">
        <v>450929487</v>
      </c>
      <c r="AO110" s="66">
        <v>285263781</v>
      </c>
      <c r="AP110" s="66">
        <v>3565704</v>
      </c>
      <c r="AQ110" s="58">
        <v>288829485</v>
      </c>
      <c r="AR110" s="66">
        <v>159661829</v>
      </c>
      <c r="AS110" s="66">
        <v>-103802</v>
      </c>
      <c r="AT110" s="67">
        <v>159558027</v>
      </c>
      <c r="AU110" s="67">
        <v>1999375</v>
      </c>
      <c r="AV110" s="67">
        <v>28650094</v>
      </c>
      <c r="AW110" s="67">
        <v>3387781</v>
      </c>
      <c r="AX110" s="67">
        <v>32037875</v>
      </c>
      <c r="AY110" s="67">
        <v>933354249</v>
      </c>
      <c r="AZ110" s="67">
        <v>74295</v>
      </c>
      <c r="BA110" s="67">
        <v>933428544</v>
      </c>
      <c r="BB110" s="58">
        <v>0</v>
      </c>
      <c r="BC110" s="58">
        <v>844252259</v>
      </c>
      <c r="BD110" s="58">
        <v>844326554</v>
      </c>
      <c r="BE110" s="65">
        <v>990206849</v>
      </c>
      <c r="BF110" s="58"/>
      <c r="BG110" s="66">
        <v>973517849</v>
      </c>
      <c r="BH110" s="41">
        <v>0</v>
      </c>
      <c r="BJ110" s="58"/>
      <c r="CQ110" s="68"/>
    </row>
    <row r="111" spans="1:95">
      <c r="B111" s="46" t="s">
        <v>112</v>
      </c>
      <c r="C111" s="58">
        <v>5162666983</v>
      </c>
      <c r="D111" s="58">
        <v>26499446</v>
      </c>
      <c r="E111" s="58">
        <v>5189166429</v>
      </c>
      <c r="F111" s="58">
        <v>3797276325</v>
      </c>
      <c r="G111" s="58">
        <v>18198020</v>
      </c>
      <c r="H111" s="58">
        <v>3815474345</v>
      </c>
      <c r="I111" s="58">
        <v>1962896010</v>
      </c>
      <c r="J111" s="58">
        <v>2838697</v>
      </c>
      <c r="K111" s="58">
        <v>1965734707</v>
      </c>
      <c r="L111" s="58">
        <v>23623135</v>
      </c>
      <c r="M111" s="58">
        <v>342176577</v>
      </c>
      <c r="N111" s="58">
        <v>43036562</v>
      </c>
      <c r="O111" s="58">
        <v>385213139</v>
      </c>
      <c r="P111" s="58">
        <v>11379211755</v>
      </c>
      <c r="Q111" s="58">
        <v>915541</v>
      </c>
      <c r="R111" s="58">
        <v>11380127296</v>
      </c>
      <c r="S111" s="58"/>
      <c r="T111" s="58">
        <v>10946462453</v>
      </c>
      <c r="U111" s="58">
        <v>10947377994</v>
      </c>
      <c r="V111" s="58">
        <v>10994914157</v>
      </c>
      <c r="W111" s="58">
        <v>10993998616</v>
      </c>
      <c r="X111" s="58">
        <v>11331675592</v>
      </c>
      <c r="Y111" s="58">
        <v>11332591133</v>
      </c>
      <c r="Z111" s="58">
        <v>22635440</v>
      </c>
      <c r="AA111" s="58">
        <v>155019</v>
      </c>
      <c r="AB111" s="58">
        <v>22790459</v>
      </c>
      <c r="AC111" s="58">
        <v>709192907</v>
      </c>
      <c r="AD111" s="58">
        <v>0</v>
      </c>
      <c r="AE111" s="58">
        <v>12112110662</v>
      </c>
      <c r="AF111" s="58"/>
      <c r="AG111" s="58">
        <v>0</v>
      </c>
      <c r="AH111" s="58">
        <v>107164000</v>
      </c>
      <c r="AI111" s="58">
        <v>40070000</v>
      </c>
      <c r="AJ111" s="58">
        <v>0</v>
      </c>
      <c r="AK111" s="58"/>
      <c r="AL111" s="58">
        <v>5269830983</v>
      </c>
      <c r="AM111" s="58">
        <v>26499446</v>
      </c>
      <c r="AN111" s="58">
        <v>5296330429</v>
      </c>
      <c r="AO111" s="58">
        <v>3837346325</v>
      </c>
      <c r="AP111" s="58">
        <v>18198020</v>
      </c>
      <c r="AQ111" s="58">
        <v>3855544345</v>
      </c>
      <c r="AR111" s="58">
        <v>1962896010</v>
      </c>
      <c r="AS111" s="58">
        <v>2838697</v>
      </c>
      <c r="AT111" s="58">
        <v>1965734707</v>
      </c>
      <c r="AU111" s="58">
        <v>23623135</v>
      </c>
      <c r="AV111" s="58">
        <v>342176577</v>
      </c>
      <c r="AW111" s="58">
        <v>43036562</v>
      </c>
      <c r="AX111" s="58">
        <v>385213139</v>
      </c>
      <c r="AY111" s="58">
        <v>11526445755</v>
      </c>
      <c r="AZ111" s="58">
        <v>915541</v>
      </c>
      <c r="BA111" s="58">
        <v>11527361296</v>
      </c>
      <c r="BB111" s="58">
        <v>1</v>
      </c>
      <c r="BC111" s="58">
        <v>11093696453</v>
      </c>
      <c r="BD111" s="58">
        <v>11094611994</v>
      </c>
      <c r="BE111" s="58">
        <v>12259344662</v>
      </c>
      <c r="BF111" s="57"/>
      <c r="BG111" s="58">
        <v>12112110662</v>
      </c>
      <c r="BH111" s="41">
        <v>0</v>
      </c>
      <c r="BJ111" s="58"/>
      <c r="CP111" s="68"/>
      <c r="CQ111" s="68"/>
    </row>
    <row r="112" spans="1:95">
      <c r="A112" s="41">
        <f t="shared" ref="A112:A123" si="8">A99+1</f>
        <v>2007</v>
      </c>
      <c r="B112" s="41">
        <v>1</v>
      </c>
      <c r="C112" s="58">
        <v>497727823</v>
      </c>
      <c r="D112" s="58">
        <v>13459008</v>
      </c>
      <c r="E112" s="58">
        <v>511186831</v>
      </c>
      <c r="F112" s="58">
        <v>297438905</v>
      </c>
      <c r="G112" s="58">
        <v>-26591880</v>
      </c>
      <c r="H112" s="58">
        <v>270847025</v>
      </c>
      <c r="I112" s="58">
        <v>145907463</v>
      </c>
      <c r="J112" s="58">
        <v>-4938252</v>
      </c>
      <c r="K112" s="58">
        <v>140969211</v>
      </c>
      <c r="L112" s="58">
        <v>1986269</v>
      </c>
      <c r="M112" s="58">
        <v>29875077</v>
      </c>
      <c r="N112" s="58">
        <v>3458443</v>
      </c>
      <c r="O112" s="58">
        <v>33333520</v>
      </c>
      <c r="P112" s="58">
        <v>958322856</v>
      </c>
      <c r="Q112" s="58">
        <v>76084</v>
      </c>
      <c r="R112" s="58">
        <v>958398940</v>
      </c>
      <c r="S112" s="58"/>
      <c r="T112" s="58">
        <v>943060460</v>
      </c>
      <c r="U112" s="58">
        <v>943136544</v>
      </c>
      <c r="V112" s="58">
        <v>925065420</v>
      </c>
      <c r="W112" s="58">
        <v>924989336</v>
      </c>
      <c r="X112" s="58">
        <v>976393980</v>
      </c>
      <c r="Y112" s="58">
        <v>976470064</v>
      </c>
      <c r="Z112" s="63">
        <v>2092677</v>
      </c>
      <c r="AA112" s="65">
        <v>-401876</v>
      </c>
      <c r="AB112" s="58">
        <v>1690801</v>
      </c>
      <c r="AC112" s="65">
        <v>58923761</v>
      </c>
      <c r="AD112" s="58">
        <v>0</v>
      </c>
      <c r="AE112" s="58">
        <v>1019013502</v>
      </c>
      <c r="AF112" s="58"/>
      <c r="AG112" s="58">
        <v>0</v>
      </c>
      <c r="AH112" s="62">
        <v>16444000</v>
      </c>
      <c r="AI112" s="62">
        <v>5739000</v>
      </c>
      <c r="AJ112" s="58">
        <v>0</v>
      </c>
      <c r="AK112" s="58"/>
      <c r="AL112" s="66">
        <v>514171823</v>
      </c>
      <c r="AM112" s="66">
        <v>13459008</v>
      </c>
      <c r="AN112" s="58">
        <v>527630831</v>
      </c>
      <c r="AO112" s="66">
        <v>303177905</v>
      </c>
      <c r="AP112" s="66">
        <v>-26591880</v>
      </c>
      <c r="AQ112" s="58">
        <v>276586025</v>
      </c>
      <c r="AR112" s="66">
        <v>145907463</v>
      </c>
      <c r="AS112" s="66">
        <v>-4938252</v>
      </c>
      <c r="AT112" s="67">
        <v>140969211</v>
      </c>
      <c r="AU112" s="67">
        <v>1986269</v>
      </c>
      <c r="AV112" s="67">
        <v>29875077</v>
      </c>
      <c r="AW112" s="67">
        <v>3458443</v>
      </c>
      <c r="AX112" s="67">
        <v>33333520</v>
      </c>
      <c r="AY112" s="67">
        <v>980505856</v>
      </c>
      <c r="AZ112" s="67">
        <v>76084</v>
      </c>
      <c r="BA112" s="67">
        <v>980581940</v>
      </c>
      <c r="BB112" s="58">
        <v>0</v>
      </c>
      <c r="BC112" s="58">
        <v>965243460</v>
      </c>
      <c r="BD112" s="58">
        <v>965319544</v>
      </c>
      <c r="BE112" s="65">
        <v>1041196502</v>
      </c>
      <c r="BF112" s="58"/>
      <c r="BG112" s="66">
        <v>1019013502</v>
      </c>
      <c r="BH112" s="41">
        <v>0</v>
      </c>
      <c r="BJ112" s="57"/>
      <c r="CQ112" s="68"/>
    </row>
    <row r="113" spans="1:95">
      <c r="A113" s="41">
        <f t="shared" si="8"/>
        <v>2007</v>
      </c>
      <c r="B113" s="41">
        <v>2</v>
      </c>
      <c r="C113" s="58">
        <v>454695502</v>
      </c>
      <c r="D113" s="58">
        <v>-55151390</v>
      </c>
      <c r="E113" s="58">
        <v>399544112</v>
      </c>
      <c r="F113" s="58">
        <v>292346606</v>
      </c>
      <c r="G113" s="58">
        <v>-21002550</v>
      </c>
      <c r="H113" s="58">
        <v>271344056</v>
      </c>
      <c r="I113" s="58">
        <v>138533760</v>
      </c>
      <c r="J113" s="58">
        <v>-3254240</v>
      </c>
      <c r="K113" s="58">
        <v>135279520</v>
      </c>
      <c r="L113" s="58">
        <v>1992205</v>
      </c>
      <c r="M113" s="58">
        <v>25461072</v>
      </c>
      <c r="N113" s="58">
        <v>3032466</v>
      </c>
      <c r="O113" s="58">
        <v>28493538</v>
      </c>
      <c r="P113" s="58">
        <v>836653431</v>
      </c>
      <c r="Q113" s="58">
        <v>66628</v>
      </c>
      <c r="R113" s="58">
        <v>836720059</v>
      </c>
      <c r="S113" s="58"/>
      <c r="T113" s="58">
        <v>887568073</v>
      </c>
      <c r="U113" s="58">
        <v>887634701</v>
      </c>
      <c r="V113" s="58">
        <v>808226521</v>
      </c>
      <c r="W113" s="58">
        <v>808159893</v>
      </c>
      <c r="X113" s="58">
        <v>916061611</v>
      </c>
      <c r="Y113" s="58">
        <v>916128239</v>
      </c>
      <c r="Z113" s="63">
        <v>1855674</v>
      </c>
      <c r="AA113" s="65">
        <v>-257601</v>
      </c>
      <c r="AB113" s="58">
        <v>1598073</v>
      </c>
      <c r="AC113" s="65">
        <v>43788620</v>
      </c>
      <c r="AD113" s="58">
        <v>0</v>
      </c>
      <c r="AE113" s="58">
        <v>882106752</v>
      </c>
      <c r="AF113" s="58"/>
      <c r="AG113" s="58">
        <v>0</v>
      </c>
      <c r="AH113" s="62">
        <v>11825000</v>
      </c>
      <c r="AI113" s="62">
        <v>3273000</v>
      </c>
      <c r="AJ113" s="58">
        <v>0</v>
      </c>
      <c r="AK113" s="58"/>
      <c r="AL113" s="66">
        <v>466520502</v>
      </c>
      <c r="AM113" s="66">
        <v>-55151390</v>
      </c>
      <c r="AN113" s="58">
        <v>411369112</v>
      </c>
      <c r="AO113" s="66">
        <v>295619606</v>
      </c>
      <c r="AP113" s="66">
        <v>-21002550</v>
      </c>
      <c r="AQ113" s="58">
        <v>274617056</v>
      </c>
      <c r="AR113" s="66">
        <v>138533760</v>
      </c>
      <c r="AS113" s="66">
        <v>-3254240</v>
      </c>
      <c r="AT113" s="67">
        <v>135279520</v>
      </c>
      <c r="AU113" s="67">
        <v>1992205</v>
      </c>
      <c r="AV113" s="67">
        <v>25461072</v>
      </c>
      <c r="AW113" s="67">
        <v>3032466</v>
      </c>
      <c r="AX113" s="67">
        <v>28493538</v>
      </c>
      <c r="AY113" s="67">
        <v>851751431</v>
      </c>
      <c r="AZ113" s="67">
        <v>66628</v>
      </c>
      <c r="BA113" s="67">
        <v>851818059</v>
      </c>
      <c r="BB113" s="58">
        <v>0</v>
      </c>
      <c r="BC113" s="58">
        <v>902666073</v>
      </c>
      <c r="BD113" s="58">
        <v>902732701</v>
      </c>
      <c r="BE113" s="65">
        <v>897204752</v>
      </c>
      <c r="BF113" s="58"/>
      <c r="BG113" s="66">
        <v>882106752</v>
      </c>
      <c r="BH113" s="41">
        <v>0</v>
      </c>
      <c r="BJ113" s="57"/>
      <c r="CQ113" s="68"/>
    </row>
    <row r="114" spans="1:95">
      <c r="A114" s="41">
        <f t="shared" si="8"/>
        <v>2007</v>
      </c>
      <c r="B114" s="41">
        <v>3</v>
      </c>
      <c r="C114" s="58">
        <v>372720283</v>
      </c>
      <c r="D114" s="58">
        <v>-3598393</v>
      </c>
      <c r="E114" s="58">
        <v>369121890</v>
      </c>
      <c r="F114" s="58">
        <v>263464508</v>
      </c>
      <c r="G114" s="58">
        <v>11251001</v>
      </c>
      <c r="H114" s="58">
        <v>274715509</v>
      </c>
      <c r="I114" s="58">
        <v>152060469</v>
      </c>
      <c r="J114" s="58">
        <v>4331075</v>
      </c>
      <c r="K114" s="58">
        <v>156391544</v>
      </c>
      <c r="L114" s="58">
        <v>1997730</v>
      </c>
      <c r="M114" s="58">
        <v>25872523</v>
      </c>
      <c r="N114" s="58">
        <v>3146810</v>
      </c>
      <c r="O114" s="58">
        <v>29019333</v>
      </c>
      <c r="P114" s="58">
        <v>831246006</v>
      </c>
      <c r="Q114" s="58">
        <v>66244</v>
      </c>
      <c r="R114" s="58">
        <v>831312250</v>
      </c>
      <c r="S114" s="58"/>
      <c r="T114" s="58">
        <v>790242990</v>
      </c>
      <c r="U114" s="58">
        <v>790309234</v>
      </c>
      <c r="V114" s="58">
        <v>802292917</v>
      </c>
      <c r="W114" s="58">
        <v>802226673</v>
      </c>
      <c r="X114" s="58">
        <v>819262323</v>
      </c>
      <c r="Y114" s="58">
        <v>819328567</v>
      </c>
      <c r="Z114" s="63">
        <v>1918339</v>
      </c>
      <c r="AA114" s="65">
        <v>250636</v>
      </c>
      <c r="AB114" s="58">
        <v>2168975</v>
      </c>
      <c r="AC114" s="65">
        <v>42431498</v>
      </c>
      <c r="AD114" s="58">
        <v>0</v>
      </c>
      <c r="AE114" s="58">
        <v>875912723</v>
      </c>
      <c r="AF114" s="58"/>
      <c r="AG114" s="58">
        <v>0</v>
      </c>
      <c r="AH114" s="62">
        <v>8269000</v>
      </c>
      <c r="AI114" s="62">
        <v>2440000</v>
      </c>
      <c r="AJ114" s="58">
        <v>0</v>
      </c>
      <c r="AK114" s="58"/>
      <c r="AL114" s="66">
        <v>380989283</v>
      </c>
      <c r="AM114" s="66">
        <v>-3598393</v>
      </c>
      <c r="AN114" s="58">
        <v>377390890</v>
      </c>
      <c r="AO114" s="66">
        <v>265904508</v>
      </c>
      <c r="AP114" s="66">
        <v>11251001</v>
      </c>
      <c r="AQ114" s="58">
        <v>277155509</v>
      </c>
      <c r="AR114" s="66">
        <v>152060469</v>
      </c>
      <c r="AS114" s="66">
        <v>4331075</v>
      </c>
      <c r="AT114" s="67">
        <v>156391544</v>
      </c>
      <c r="AU114" s="67">
        <v>1997730</v>
      </c>
      <c r="AV114" s="67">
        <v>25872523</v>
      </c>
      <c r="AW114" s="67">
        <v>3146810</v>
      </c>
      <c r="AX114" s="67">
        <v>29019333</v>
      </c>
      <c r="AY114" s="67">
        <v>841955006</v>
      </c>
      <c r="AZ114" s="67">
        <v>66244</v>
      </c>
      <c r="BA114" s="67">
        <v>842021250</v>
      </c>
      <c r="BB114" s="58">
        <v>0</v>
      </c>
      <c r="BC114" s="58">
        <v>800951990</v>
      </c>
      <c r="BD114" s="58">
        <v>801018234</v>
      </c>
      <c r="BE114" s="65">
        <v>886621723</v>
      </c>
      <c r="BF114" s="58"/>
      <c r="BG114" s="66">
        <v>875912723</v>
      </c>
      <c r="BH114" s="41">
        <v>0</v>
      </c>
      <c r="BJ114" s="57"/>
      <c r="CQ114" s="68"/>
    </row>
    <row r="115" spans="1:95">
      <c r="A115" s="41">
        <f t="shared" si="8"/>
        <v>2007</v>
      </c>
      <c r="B115" s="41">
        <v>4</v>
      </c>
      <c r="C115" s="58">
        <v>311010666</v>
      </c>
      <c r="D115" s="58">
        <v>-18952284</v>
      </c>
      <c r="E115" s="58">
        <v>292058382</v>
      </c>
      <c r="F115" s="58">
        <v>272818218</v>
      </c>
      <c r="G115" s="58">
        <v>23673473</v>
      </c>
      <c r="H115" s="58">
        <v>296491691</v>
      </c>
      <c r="I115" s="58">
        <v>159274743</v>
      </c>
      <c r="J115" s="58">
        <v>5479926</v>
      </c>
      <c r="K115" s="58">
        <v>164754669</v>
      </c>
      <c r="L115" s="58">
        <v>2003053</v>
      </c>
      <c r="M115" s="58">
        <v>24018752</v>
      </c>
      <c r="N115" s="58">
        <v>3171609</v>
      </c>
      <c r="O115" s="58">
        <v>27190361</v>
      </c>
      <c r="P115" s="58">
        <v>782498156</v>
      </c>
      <c r="Q115" s="58">
        <v>69194</v>
      </c>
      <c r="R115" s="58">
        <v>782567350</v>
      </c>
      <c r="S115" s="58"/>
      <c r="T115" s="58">
        <v>745106680</v>
      </c>
      <c r="U115" s="58">
        <v>745175874</v>
      </c>
      <c r="V115" s="58">
        <v>755376989</v>
      </c>
      <c r="W115" s="58">
        <v>755307795</v>
      </c>
      <c r="X115" s="58">
        <v>772297041</v>
      </c>
      <c r="Y115" s="58">
        <v>772366235</v>
      </c>
      <c r="Z115" s="63">
        <v>1780504</v>
      </c>
      <c r="AA115" s="65">
        <v>44204</v>
      </c>
      <c r="AB115" s="58">
        <v>1824708</v>
      </c>
      <c r="AC115" s="65">
        <v>37514655</v>
      </c>
      <c r="AD115" s="58">
        <v>0</v>
      </c>
      <c r="AE115" s="58">
        <v>821906713</v>
      </c>
      <c r="AF115" s="58"/>
      <c r="AG115" s="58">
        <v>0</v>
      </c>
      <c r="AH115" s="62">
        <v>3780000</v>
      </c>
      <c r="AI115" s="62">
        <v>1828000</v>
      </c>
      <c r="AJ115" s="58">
        <v>0</v>
      </c>
      <c r="AK115" s="58"/>
      <c r="AL115" s="66">
        <v>314790666</v>
      </c>
      <c r="AM115" s="66">
        <v>-18952284</v>
      </c>
      <c r="AN115" s="58">
        <v>295838382</v>
      </c>
      <c r="AO115" s="66">
        <v>274646218</v>
      </c>
      <c r="AP115" s="66">
        <v>23673473</v>
      </c>
      <c r="AQ115" s="58">
        <v>298319691</v>
      </c>
      <c r="AR115" s="66">
        <v>159274743</v>
      </c>
      <c r="AS115" s="66">
        <v>5479926</v>
      </c>
      <c r="AT115" s="67">
        <v>164754669</v>
      </c>
      <c r="AU115" s="67">
        <v>2003053</v>
      </c>
      <c r="AV115" s="67">
        <v>24018752</v>
      </c>
      <c r="AW115" s="67">
        <v>3171609</v>
      </c>
      <c r="AX115" s="67">
        <v>27190361</v>
      </c>
      <c r="AY115" s="67">
        <v>788106156</v>
      </c>
      <c r="AZ115" s="67">
        <v>69194</v>
      </c>
      <c r="BA115" s="67">
        <v>788175350</v>
      </c>
      <c r="BB115" s="58">
        <v>0</v>
      </c>
      <c r="BC115" s="58">
        <v>750714680</v>
      </c>
      <c r="BD115" s="58">
        <v>750783874</v>
      </c>
      <c r="BE115" s="65">
        <v>827514713</v>
      </c>
      <c r="BF115" s="58"/>
      <c r="BG115" s="66">
        <v>821906713</v>
      </c>
      <c r="BH115" s="41">
        <v>0</v>
      </c>
      <c r="BJ115" s="57"/>
      <c r="CQ115" s="68"/>
    </row>
    <row r="116" spans="1:95">
      <c r="A116" s="41">
        <f t="shared" si="8"/>
        <v>2007</v>
      </c>
      <c r="B116" s="41">
        <v>5</v>
      </c>
      <c r="C116" s="58">
        <v>323260905</v>
      </c>
      <c r="D116" s="58">
        <v>62502490</v>
      </c>
      <c r="E116" s="58">
        <v>385763395</v>
      </c>
      <c r="F116" s="58">
        <v>305190021</v>
      </c>
      <c r="G116" s="58">
        <v>70080705</v>
      </c>
      <c r="H116" s="58">
        <v>375270726</v>
      </c>
      <c r="I116" s="58">
        <v>164220807</v>
      </c>
      <c r="J116" s="58">
        <v>7721446</v>
      </c>
      <c r="K116" s="58">
        <v>171942253</v>
      </c>
      <c r="L116" s="58">
        <v>2008646</v>
      </c>
      <c r="M116" s="58">
        <v>28174534</v>
      </c>
      <c r="N116" s="58">
        <v>3705033</v>
      </c>
      <c r="O116" s="58">
        <v>31879567</v>
      </c>
      <c r="P116" s="58">
        <v>966864587</v>
      </c>
      <c r="Q116" s="58">
        <v>72683</v>
      </c>
      <c r="R116" s="58">
        <v>966937270</v>
      </c>
      <c r="S116" s="58"/>
      <c r="T116" s="58">
        <v>794680379</v>
      </c>
      <c r="U116" s="58">
        <v>794753062</v>
      </c>
      <c r="V116" s="58">
        <v>935057703</v>
      </c>
      <c r="W116" s="58">
        <v>934985020</v>
      </c>
      <c r="X116" s="58">
        <v>826559946</v>
      </c>
      <c r="Y116" s="58">
        <v>826632629</v>
      </c>
      <c r="Z116" s="63">
        <v>1811085</v>
      </c>
      <c r="AA116" s="65">
        <v>321970</v>
      </c>
      <c r="AB116" s="58">
        <v>2133055</v>
      </c>
      <c r="AC116" s="65">
        <v>58292630</v>
      </c>
      <c r="AD116" s="58">
        <v>0</v>
      </c>
      <c r="AE116" s="58">
        <v>1027362955</v>
      </c>
      <c r="AF116" s="58"/>
      <c r="AG116" s="58">
        <v>0</v>
      </c>
      <c r="AH116" s="62">
        <v>6124000</v>
      </c>
      <c r="AI116" s="62">
        <v>3047000</v>
      </c>
      <c r="AJ116" s="58">
        <v>0</v>
      </c>
      <c r="AK116" s="58"/>
      <c r="AL116" s="66">
        <v>329384905</v>
      </c>
      <c r="AM116" s="66">
        <v>62502490</v>
      </c>
      <c r="AN116" s="58">
        <v>391887395</v>
      </c>
      <c r="AO116" s="66">
        <v>308237021</v>
      </c>
      <c r="AP116" s="66">
        <v>70080705</v>
      </c>
      <c r="AQ116" s="58">
        <v>378317726</v>
      </c>
      <c r="AR116" s="66">
        <v>164220807</v>
      </c>
      <c r="AS116" s="66">
        <v>7721446</v>
      </c>
      <c r="AT116" s="67">
        <v>171942253</v>
      </c>
      <c r="AU116" s="67">
        <v>2008646</v>
      </c>
      <c r="AV116" s="67">
        <v>28174534</v>
      </c>
      <c r="AW116" s="67">
        <v>3705033</v>
      </c>
      <c r="AX116" s="67">
        <v>31879567</v>
      </c>
      <c r="AY116" s="67">
        <v>976035587</v>
      </c>
      <c r="AZ116" s="67">
        <v>72683</v>
      </c>
      <c r="BA116" s="67">
        <v>976108270</v>
      </c>
      <c r="BB116" s="58">
        <v>0</v>
      </c>
      <c r="BC116" s="58">
        <v>803851379</v>
      </c>
      <c r="BD116" s="58">
        <v>803924062</v>
      </c>
      <c r="BE116" s="65">
        <v>1036533955</v>
      </c>
      <c r="BF116" s="58"/>
      <c r="BG116" s="66">
        <v>1027362955</v>
      </c>
      <c r="BH116" s="41">
        <v>0</v>
      </c>
      <c r="BJ116" s="57"/>
      <c r="CQ116" s="68"/>
    </row>
    <row r="117" spans="1:95">
      <c r="A117" s="41">
        <f t="shared" si="8"/>
        <v>2007</v>
      </c>
      <c r="B117" s="41">
        <v>6</v>
      </c>
      <c r="C117" s="58">
        <v>479997024</v>
      </c>
      <c r="D117" s="58">
        <v>78691972</v>
      </c>
      <c r="E117" s="58">
        <v>558688996</v>
      </c>
      <c r="F117" s="58">
        <v>362831837</v>
      </c>
      <c r="G117" s="58">
        <v>7477507</v>
      </c>
      <c r="H117" s="58">
        <v>370309344</v>
      </c>
      <c r="I117" s="58">
        <v>179963147</v>
      </c>
      <c r="J117" s="58">
        <v>268898</v>
      </c>
      <c r="K117" s="58">
        <v>180232045</v>
      </c>
      <c r="L117" s="58">
        <v>2014997</v>
      </c>
      <c r="M117" s="58">
        <v>32462662</v>
      </c>
      <c r="N117" s="58">
        <v>4131819</v>
      </c>
      <c r="O117" s="58">
        <v>36594481</v>
      </c>
      <c r="P117" s="58">
        <v>1147839863</v>
      </c>
      <c r="Q117" s="58">
        <v>86410</v>
      </c>
      <c r="R117" s="58">
        <v>1147926273</v>
      </c>
      <c r="S117" s="58"/>
      <c r="T117" s="58">
        <v>1024807005</v>
      </c>
      <c r="U117" s="58">
        <v>1024893415</v>
      </c>
      <c r="V117" s="58">
        <v>1111331792</v>
      </c>
      <c r="W117" s="58">
        <v>1111245382</v>
      </c>
      <c r="X117" s="58">
        <v>1061401486</v>
      </c>
      <c r="Y117" s="58">
        <v>1061487896</v>
      </c>
      <c r="Z117" s="63">
        <v>2048187</v>
      </c>
      <c r="AA117" s="65">
        <v>-49223</v>
      </c>
      <c r="AB117" s="58">
        <v>1998964</v>
      </c>
      <c r="AC117" s="65">
        <v>83869344</v>
      </c>
      <c r="AD117" s="58">
        <v>0</v>
      </c>
      <c r="AE117" s="58">
        <v>1233794581</v>
      </c>
      <c r="AF117" s="58"/>
      <c r="AG117" s="58">
        <v>0</v>
      </c>
      <c r="AH117" s="62">
        <v>10370000</v>
      </c>
      <c r="AI117" s="62">
        <v>4102000</v>
      </c>
      <c r="AJ117" s="58">
        <v>0</v>
      </c>
      <c r="AK117" s="58"/>
      <c r="AL117" s="66">
        <v>490367024</v>
      </c>
      <c r="AM117" s="66">
        <v>78691972</v>
      </c>
      <c r="AN117" s="58">
        <v>569058996</v>
      </c>
      <c r="AO117" s="66">
        <v>366933837</v>
      </c>
      <c r="AP117" s="66">
        <v>7477507</v>
      </c>
      <c r="AQ117" s="58">
        <v>374411344</v>
      </c>
      <c r="AR117" s="66">
        <v>179963147</v>
      </c>
      <c r="AS117" s="66">
        <v>268898</v>
      </c>
      <c r="AT117" s="67">
        <v>180232045</v>
      </c>
      <c r="AU117" s="67">
        <v>2014997</v>
      </c>
      <c r="AV117" s="67">
        <v>32462662</v>
      </c>
      <c r="AW117" s="67">
        <v>4131819</v>
      </c>
      <c r="AX117" s="67">
        <v>36594481</v>
      </c>
      <c r="AY117" s="67">
        <v>1162311863</v>
      </c>
      <c r="AZ117" s="67">
        <v>86410</v>
      </c>
      <c r="BA117" s="67">
        <v>1162398273</v>
      </c>
      <c r="BB117" s="58">
        <v>0</v>
      </c>
      <c r="BC117" s="58">
        <v>1039279005</v>
      </c>
      <c r="BD117" s="58">
        <v>1039365415</v>
      </c>
      <c r="BE117" s="65">
        <v>1248266581</v>
      </c>
      <c r="BF117" s="58"/>
      <c r="BG117" s="66">
        <v>1233794581</v>
      </c>
      <c r="BH117" s="41">
        <v>0</v>
      </c>
      <c r="BJ117" s="57"/>
      <c r="CQ117" s="68"/>
    </row>
    <row r="118" spans="1:95">
      <c r="A118" s="41">
        <f t="shared" si="8"/>
        <v>2007</v>
      </c>
      <c r="B118" s="41">
        <v>7</v>
      </c>
      <c r="C118" s="58">
        <v>548571973</v>
      </c>
      <c r="D118" s="58">
        <v>31712823</v>
      </c>
      <c r="E118" s="58">
        <v>580284796</v>
      </c>
      <c r="F118" s="58">
        <v>381598023</v>
      </c>
      <c r="G118" s="58">
        <v>-103531</v>
      </c>
      <c r="H118" s="58">
        <v>381494492</v>
      </c>
      <c r="I118" s="58">
        <v>179952452</v>
      </c>
      <c r="J118" s="58">
        <v>-1604613</v>
      </c>
      <c r="K118" s="58">
        <v>178347839</v>
      </c>
      <c r="L118" s="58">
        <v>2020461</v>
      </c>
      <c r="M118" s="58">
        <v>36171055</v>
      </c>
      <c r="N118" s="58">
        <v>4640712</v>
      </c>
      <c r="O118" s="58">
        <v>40811767</v>
      </c>
      <c r="P118" s="58">
        <v>1182959355</v>
      </c>
      <c r="Q118" s="58">
        <v>88710</v>
      </c>
      <c r="R118" s="58">
        <v>1183048065</v>
      </c>
      <c r="S118" s="58"/>
      <c r="T118" s="58">
        <v>1112142909</v>
      </c>
      <c r="U118" s="58">
        <v>1112231619</v>
      </c>
      <c r="V118" s="58">
        <v>1142236298</v>
      </c>
      <c r="W118" s="58">
        <v>1142147588</v>
      </c>
      <c r="X118" s="58">
        <v>1152954676</v>
      </c>
      <c r="Y118" s="58">
        <v>1153043386</v>
      </c>
      <c r="Z118" s="63">
        <v>2014331</v>
      </c>
      <c r="AA118" s="65">
        <v>-104720</v>
      </c>
      <c r="AB118" s="58">
        <v>1909611</v>
      </c>
      <c r="AC118" s="65">
        <v>90902969</v>
      </c>
      <c r="AD118" s="58">
        <v>0</v>
      </c>
      <c r="AE118" s="58">
        <v>1275860645</v>
      </c>
      <c r="AF118" s="58"/>
      <c r="AG118" s="58">
        <v>0</v>
      </c>
      <c r="AH118" s="62">
        <v>13002000</v>
      </c>
      <c r="AI118" s="62">
        <v>4747000</v>
      </c>
      <c r="AJ118" s="58">
        <v>0</v>
      </c>
      <c r="AK118" s="58"/>
      <c r="AL118" s="66">
        <v>561573973</v>
      </c>
      <c r="AM118" s="66">
        <v>31712823</v>
      </c>
      <c r="AN118" s="58">
        <v>593286796</v>
      </c>
      <c r="AO118" s="66">
        <v>386345023</v>
      </c>
      <c r="AP118" s="66">
        <v>-103531</v>
      </c>
      <c r="AQ118" s="58">
        <v>386241492</v>
      </c>
      <c r="AR118" s="66">
        <v>179952452</v>
      </c>
      <c r="AS118" s="66">
        <v>-1604613</v>
      </c>
      <c r="AT118" s="67">
        <v>178347839</v>
      </c>
      <c r="AU118" s="67">
        <v>2020461</v>
      </c>
      <c r="AV118" s="67">
        <v>36171055</v>
      </c>
      <c r="AW118" s="67">
        <v>4640712</v>
      </c>
      <c r="AX118" s="67">
        <v>40811767</v>
      </c>
      <c r="AY118" s="67">
        <v>1200708355</v>
      </c>
      <c r="AZ118" s="67">
        <v>88710</v>
      </c>
      <c r="BA118" s="67">
        <v>1200797065</v>
      </c>
      <c r="BB118" s="58">
        <v>0</v>
      </c>
      <c r="BC118" s="58">
        <v>1129891909</v>
      </c>
      <c r="BD118" s="58">
        <v>1129980619</v>
      </c>
      <c r="BE118" s="65">
        <v>1293609645</v>
      </c>
      <c r="BF118" s="58"/>
      <c r="BG118" s="66">
        <v>1275860645</v>
      </c>
      <c r="BH118" s="41">
        <v>0</v>
      </c>
      <c r="BJ118" s="58"/>
      <c r="CQ118" s="68"/>
    </row>
    <row r="119" spans="1:95">
      <c r="A119" s="41">
        <f t="shared" si="8"/>
        <v>2007</v>
      </c>
      <c r="B119" s="41">
        <v>8</v>
      </c>
      <c r="C119" s="58">
        <v>595392494</v>
      </c>
      <c r="D119" s="58">
        <v>15016563</v>
      </c>
      <c r="E119" s="58">
        <v>610409057</v>
      </c>
      <c r="F119" s="58">
        <v>394399624</v>
      </c>
      <c r="G119" s="58">
        <v>-2189307</v>
      </c>
      <c r="H119" s="58">
        <v>392210317</v>
      </c>
      <c r="I119" s="58">
        <v>182620464</v>
      </c>
      <c r="J119" s="58">
        <v>-537001</v>
      </c>
      <c r="K119" s="58">
        <v>182083463</v>
      </c>
      <c r="L119" s="58">
        <v>2026054</v>
      </c>
      <c r="M119" s="58">
        <v>35111081</v>
      </c>
      <c r="N119" s="58">
        <v>4620383</v>
      </c>
      <c r="O119" s="58">
        <v>39731464</v>
      </c>
      <c r="P119" s="58">
        <v>1226460355</v>
      </c>
      <c r="Q119" s="58">
        <v>82287</v>
      </c>
      <c r="R119" s="58">
        <v>1226542642</v>
      </c>
      <c r="S119" s="58"/>
      <c r="T119" s="58">
        <v>1174438636</v>
      </c>
      <c r="U119" s="58">
        <v>1174520923</v>
      </c>
      <c r="V119" s="58">
        <v>1186811178</v>
      </c>
      <c r="W119" s="58">
        <v>1186728891</v>
      </c>
      <c r="X119" s="58">
        <v>1214170100</v>
      </c>
      <c r="Y119" s="58">
        <v>1214252387</v>
      </c>
      <c r="Z119" s="63">
        <v>1903357</v>
      </c>
      <c r="AA119" s="65">
        <v>-137597</v>
      </c>
      <c r="AB119" s="58">
        <v>1765760</v>
      </c>
      <c r="AC119" s="65">
        <v>98227797</v>
      </c>
      <c r="AD119" s="58">
        <v>0</v>
      </c>
      <c r="AE119" s="58">
        <v>1326536199</v>
      </c>
      <c r="AF119" s="58"/>
      <c r="AG119" s="58">
        <v>0</v>
      </c>
      <c r="AH119" s="62">
        <v>12034000</v>
      </c>
      <c r="AI119" s="62">
        <v>4542000</v>
      </c>
      <c r="AJ119" s="58">
        <v>0</v>
      </c>
      <c r="AK119" s="58"/>
      <c r="AL119" s="66">
        <v>607426494</v>
      </c>
      <c r="AM119" s="66">
        <v>15016563</v>
      </c>
      <c r="AN119" s="58">
        <v>622443057</v>
      </c>
      <c r="AO119" s="66">
        <v>398941624</v>
      </c>
      <c r="AP119" s="66">
        <v>-2189307</v>
      </c>
      <c r="AQ119" s="58">
        <v>396752317</v>
      </c>
      <c r="AR119" s="66">
        <v>182620464</v>
      </c>
      <c r="AS119" s="66">
        <v>-537001</v>
      </c>
      <c r="AT119" s="67">
        <v>182083463</v>
      </c>
      <c r="AU119" s="67">
        <v>2026054</v>
      </c>
      <c r="AV119" s="67">
        <v>35111081</v>
      </c>
      <c r="AW119" s="67">
        <v>4620383</v>
      </c>
      <c r="AX119" s="67">
        <v>39731464</v>
      </c>
      <c r="AY119" s="67">
        <v>1243036355</v>
      </c>
      <c r="AZ119" s="67">
        <v>82287</v>
      </c>
      <c r="BA119" s="67">
        <v>1243118642</v>
      </c>
      <c r="BB119" s="58">
        <v>0</v>
      </c>
      <c r="BC119" s="58">
        <v>1191014636</v>
      </c>
      <c r="BD119" s="58">
        <v>1191096923</v>
      </c>
      <c r="BE119" s="65">
        <v>1343112199</v>
      </c>
      <c r="BF119" s="58"/>
      <c r="BG119" s="66">
        <v>1326536199</v>
      </c>
      <c r="BH119" s="41">
        <v>0</v>
      </c>
      <c r="BJ119" s="58"/>
      <c r="CQ119" s="68"/>
    </row>
    <row r="120" spans="1:95">
      <c r="A120" s="41">
        <f t="shared" si="8"/>
        <v>2007</v>
      </c>
      <c r="B120" s="41">
        <v>9</v>
      </c>
      <c r="C120" s="58">
        <v>542236910</v>
      </c>
      <c r="D120" s="58">
        <v>-74595151</v>
      </c>
      <c r="E120" s="58">
        <v>467641759</v>
      </c>
      <c r="F120" s="58">
        <v>388516240</v>
      </c>
      <c r="G120" s="58">
        <v>-29220428</v>
      </c>
      <c r="H120" s="58">
        <v>359295812</v>
      </c>
      <c r="I120" s="58">
        <v>171205468</v>
      </c>
      <c r="J120" s="58">
        <v>-5192930</v>
      </c>
      <c r="K120" s="58">
        <v>166012538</v>
      </c>
      <c r="L120" s="58">
        <v>2031579</v>
      </c>
      <c r="M120" s="58">
        <v>30089672</v>
      </c>
      <c r="N120" s="58">
        <v>4007908</v>
      </c>
      <c r="O120" s="58">
        <v>34097580</v>
      </c>
      <c r="P120" s="58">
        <v>1029079268</v>
      </c>
      <c r="Q120" s="58">
        <v>84616</v>
      </c>
      <c r="R120" s="58">
        <v>1029163884</v>
      </c>
      <c r="S120" s="58"/>
      <c r="T120" s="58">
        <v>1103990197</v>
      </c>
      <c r="U120" s="58">
        <v>1104074813</v>
      </c>
      <c r="V120" s="58">
        <v>995066304</v>
      </c>
      <c r="W120" s="58">
        <v>994981688</v>
      </c>
      <c r="X120" s="58">
        <v>1138087777</v>
      </c>
      <c r="Y120" s="58">
        <v>1138172393</v>
      </c>
      <c r="Z120" s="63">
        <v>1879609</v>
      </c>
      <c r="AA120" s="65">
        <v>-145491</v>
      </c>
      <c r="AB120" s="58">
        <v>1734118</v>
      </c>
      <c r="AC120" s="65">
        <v>67410021</v>
      </c>
      <c r="AD120" s="58">
        <v>0</v>
      </c>
      <c r="AE120" s="58">
        <v>1098308023</v>
      </c>
      <c r="AF120" s="58"/>
      <c r="AG120" s="58">
        <v>0</v>
      </c>
      <c r="AH120" s="62">
        <v>8219000</v>
      </c>
      <c r="AI120" s="62">
        <v>3557000</v>
      </c>
      <c r="AJ120" s="58">
        <v>0</v>
      </c>
      <c r="AK120" s="58"/>
      <c r="AL120" s="66">
        <v>550455910</v>
      </c>
      <c r="AM120" s="66">
        <v>-74595151</v>
      </c>
      <c r="AN120" s="58">
        <v>475860759</v>
      </c>
      <c r="AO120" s="66">
        <v>392073240</v>
      </c>
      <c r="AP120" s="66">
        <v>-29220428</v>
      </c>
      <c r="AQ120" s="58">
        <v>362852812</v>
      </c>
      <c r="AR120" s="66">
        <v>171205468</v>
      </c>
      <c r="AS120" s="66">
        <v>-5192930</v>
      </c>
      <c r="AT120" s="67">
        <v>166012538</v>
      </c>
      <c r="AU120" s="67">
        <v>2031579</v>
      </c>
      <c r="AV120" s="67">
        <v>30089672</v>
      </c>
      <c r="AW120" s="67">
        <v>4007908</v>
      </c>
      <c r="AX120" s="67">
        <v>34097580</v>
      </c>
      <c r="AY120" s="67">
        <v>1040855268</v>
      </c>
      <c r="AZ120" s="67">
        <v>84616</v>
      </c>
      <c r="BA120" s="67">
        <v>1040939884</v>
      </c>
      <c r="BB120" s="58">
        <v>0</v>
      </c>
      <c r="BC120" s="58">
        <v>1115766197</v>
      </c>
      <c r="BD120" s="58">
        <v>1115850813</v>
      </c>
      <c r="BE120" s="65">
        <v>1110084023</v>
      </c>
      <c r="BF120" s="58"/>
      <c r="BG120" s="66">
        <v>1098308023</v>
      </c>
      <c r="BH120" s="41">
        <v>0</v>
      </c>
      <c r="BJ120" s="58"/>
      <c r="CQ120" s="68"/>
    </row>
    <row r="121" spans="1:95">
      <c r="A121" s="41">
        <f t="shared" si="8"/>
        <v>2007</v>
      </c>
      <c r="B121" s="41">
        <v>10</v>
      </c>
      <c r="C121" s="58">
        <v>418241525</v>
      </c>
      <c r="D121" s="58">
        <v>-66285831</v>
      </c>
      <c r="E121" s="58">
        <v>351955694</v>
      </c>
      <c r="F121" s="58">
        <v>334331278</v>
      </c>
      <c r="G121" s="58">
        <v>-25277464</v>
      </c>
      <c r="H121" s="58">
        <v>309053814</v>
      </c>
      <c r="I121" s="58">
        <v>162608375</v>
      </c>
      <c r="J121" s="58">
        <v>-2148907</v>
      </c>
      <c r="K121" s="58">
        <v>160459468</v>
      </c>
      <c r="L121" s="58">
        <v>2037245</v>
      </c>
      <c r="M121" s="58">
        <v>25827024</v>
      </c>
      <c r="N121" s="58">
        <v>3390430</v>
      </c>
      <c r="O121" s="58">
        <v>29217454</v>
      </c>
      <c r="P121" s="58">
        <v>852723675</v>
      </c>
      <c r="Q121" s="58">
        <v>76106</v>
      </c>
      <c r="R121" s="58">
        <v>852799781</v>
      </c>
      <c r="S121" s="58"/>
      <c r="T121" s="58">
        <v>917218423</v>
      </c>
      <c r="U121" s="58">
        <v>917294529</v>
      </c>
      <c r="V121" s="58">
        <v>823582327</v>
      </c>
      <c r="W121" s="58">
        <v>823506221</v>
      </c>
      <c r="X121" s="58">
        <v>946435877</v>
      </c>
      <c r="Y121" s="58">
        <v>946511983</v>
      </c>
      <c r="Z121" s="63">
        <v>1486993</v>
      </c>
      <c r="AA121" s="65">
        <v>-208056</v>
      </c>
      <c r="AB121" s="58">
        <v>1278937</v>
      </c>
      <c r="AC121" s="65">
        <v>44354061</v>
      </c>
      <c r="AD121" s="58">
        <v>0</v>
      </c>
      <c r="AE121" s="58">
        <v>898432779</v>
      </c>
      <c r="AF121" s="58"/>
      <c r="AG121" s="58">
        <v>0</v>
      </c>
      <c r="AH121" s="62">
        <v>4888000</v>
      </c>
      <c r="AI121" s="62">
        <v>2010000</v>
      </c>
      <c r="AJ121" s="58">
        <v>0</v>
      </c>
      <c r="AK121" s="58"/>
      <c r="AL121" s="66">
        <v>423129525</v>
      </c>
      <c r="AM121" s="66">
        <v>-66285831</v>
      </c>
      <c r="AN121" s="58">
        <v>356843694</v>
      </c>
      <c r="AO121" s="66">
        <v>336341278</v>
      </c>
      <c r="AP121" s="66">
        <v>-25277464</v>
      </c>
      <c r="AQ121" s="58">
        <v>311063814</v>
      </c>
      <c r="AR121" s="66">
        <v>162608375</v>
      </c>
      <c r="AS121" s="66">
        <v>-2148907</v>
      </c>
      <c r="AT121" s="67">
        <v>160459468</v>
      </c>
      <c r="AU121" s="67">
        <v>2037245</v>
      </c>
      <c r="AV121" s="67">
        <v>25827024</v>
      </c>
      <c r="AW121" s="67">
        <v>3390430</v>
      </c>
      <c r="AX121" s="67">
        <v>29217454</v>
      </c>
      <c r="AY121" s="67">
        <v>859621675</v>
      </c>
      <c r="AZ121" s="67">
        <v>76106</v>
      </c>
      <c r="BA121" s="67">
        <v>859697781</v>
      </c>
      <c r="BB121" s="58">
        <v>0</v>
      </c>
      <c r="BC121" s="58">
        <v>924116423</v>
      </c>
      <c r="BD121" s="58">
        <v>924192529</v>
      </c>
      <c r="BE121" s="65">
        <v>905330779</v>
      </c>
      <c r="BF121" s="58"/>
      <c r="BG121" s="66">
        <v>898432779</v>
      </c>
      <c r="BH121" s="41">
        <v>0</v>
      </c>
      <c r="BJ121" s="58"/>
      <c r="CQ121" s="68"/>
    </row>
    <row r="122" spans="1:95">
      <c r="A122" s="41">
        <f t="shared" si="8"/>
        <v>2007</v>
      </c>
      <c r="B122" s="41">
        <v>11</v>
      </c>
      <c r="C122" s="58">
        <v>322555438</v>
      </c>
      <c r="D122" s="58">
        <v>-12329967</v>
      </c>
      <c r="E122" s="58">
        <v>310225471</v>
      </c>
      <c r="F122" s="58">
        <v>284971297</v>
      </c>
      <c r="G122" s="58">
        <v>8311477</v>
      </c>
      <c r="H122" s="58">
        <v>293282774</v>
      </c>
      <c r="I122" s="58">
        <v>149505133</v>
      </c>
      <c r="J122" s="58">
        <v>3162609</v>
      </c>
      <c r="K122" s="58">
        <v>152667742</v>
      </c>
      <c r="L122" s="58">
        <v>2042838</v>
      </c>
      <c r="M122" s="58">
        <v>25385918</v>
      </c>
      <c r="N122" s="58">
        <v>3081794</v>
      </c>
      <c r="O122" s="58">
        <v>28467712</v>
      </c>
      <c r="P122" s="58">
        <v>786686537</v>
      </c>
      <c r="Q122" s="58">
        <v>76106</v>
      </c>
      <c r="R122" s="58">
        <v>786762643</v>
      </c>
      <c r="S122" s="58"/>
      <c r="T122" s="58">
        <v>759074706</v>
      </c>
      <c r="U122" s="58">
        <v>759150812</v>
      </c>
      <c r="V122" s="58">
        <v>758294931</v>
      </c>
      <c r="W122" s="58">
        <v>758218825</v>
      </c>
      <c r="X122" s="58">
        <v>787542418</v>
      </c>
      <c r="Y122" s="58">
        <v>787618524</v>
      </c>
      <c r="Z122" s="63">
        <v>1836950</v>
      </c>
      <c r="AA122" s="65">
        <v>501454</v>
      </c>
      <c r="AB122" s="58">
        <v>2338404</v>
      </c>
      <c r="AC122" s="65">
        <v>38526324</v>
      </c>
      <c r="AD122" s="58">
        <v>0</v>
      </c>
      <c r="AE122" s="58">
        <v>827627371</v>
      </c>
      <c r="AF122" s="58"/>
      <c r="AG122" s="58">
        <v>0</v>
      </c>
      <c r="AH122" s="62">
        <v>7992000</v>
      </c>
      <c r="AI122" s="62">
        <v>2419000</v>
      </c>
      <c r="AJ122" s="58">
        <v>0</v>
      </c>
      <c r="AK122" s="58"/>
      <c r="AL122" s="66">
        <v>330547438</v>
      </c>
      <c r="AM122" s="66">
        <v>-12329967</v>
      </c>
      <c r="AN122" s="58">
        <v>318217471</v>
      </c>
      <c r="AO122" s="66">
        <v>287390297</v>
      </c>
      <c r="AP122" s="66">
        <v>8311477</v>
      </c>
      <c r="AQ122" s="58">
        <v>295701774</v>
      </c>
      <c r="AR122" s="66">
        <v>149505133</v>
      </c>
      <c r="AS122" s="66">
        <v>3162609</v>
      </c>
      <c r="AT122" s="67">
        <v>152667742</v>
      </c>
      <c r="AU122" s="67">
        <v>2042838</v>
      </c>
      <c r="AV122" s="67">
        <v>25385918</v>
      </c>
      <c r="AW122" s="67">
        <v>3081794</v>
      </c>
      <c r="AX122" s="67">
        <v>28467712</v>
      </c>
      <c r="AY122" s="67">
        <v>797097537</v>
      </c>
      <c r="AZ122" s="67">
        <v>76106</v>
      </c>
      <c r="BA122" s="67">
        <v>797173643</v>
      </c>
      <c r="BB122" s="58">
        <v>0</v>
      </c>
      <c r="BC122" s="58">
        <v>769485706</v>
      </c>
      <c r="BD122" s="58">
        <v>769561812</v>
      </c>
      <c r="BE122" s="65">
        <v>838038371</v>
      </c>
      <c r="BF122" s="58"/>
      <c r="BG122" s="66">
        <v>827627371</v>
      </c>
      <c r="BH122" s="41">
        <v>0</v>
      </c>
      <c r="BJ122" s="58"/>
      <c r="CQ122" s="68"/>
    </row>
    <row r="123" spans="1:95">
      <c r="A123" s="41">
        <f t="shared" si="8"/>
        <v>2007</v>
      </c>
      <c r="B123" s="41">
        <v>12</v>
      </c>
      <c r="C123" s="58">
        <v>391051041</v>
      </c>
      <c r="D123" s="58">
        <v>56281431</v>
      </c>
      <c r="E123" s="58">
        <v>447332472</v>
      </c>
      <c r="F123" s="58">
        <v>286473949</v>
      </c>
      <c r="G123" s="58">
        <v>1961952</v>
      </c>
      <c r="H123" s="58">
        <v>288435901</v>
      </c>
      <c r="I123" s="58">
        <v>158016249</v>
      </c>
      <c r="J123" s="58">
        <v>-422338</v>
      </c>
      <c r="K123" s="58">
        <v>157593911</v>
      </c>
      <c r="L123" s="58">
        <v>2048282</v>
      </c>
      <c r="M123" s="58">
        <v>29099950</v>
      </c>
      <c r="N123" s="58">
        <v>3450892</v>
      </c>
      <c r="O123" s="58">
        <v>32550842</v>
      </c>
      <c r="P123" s="58">
        <v>927961408</v>
      </c>
      <c r="Q123" s="58">
        <v>74632</v>
      </c>
      <c r="R123" s="58">
        <v>928036040</v>
      </c>
      <c r="S123" s="58"/>
      <c r="T123" s="58">
        <v>837589521</v>
      </c>
      <c r="U123" s="58">
        <v>837664153</v>
      </c>
      <c r="V123" s="58">
        <v>895485198</v>
      </c>
      <c r="W123" s="58">
        <v>895410566</v>
      </c>
      <c r="X123" s="58">
        <v>870140363</v>
      </c>
      <c r="Y123" s="58">
        <v>870214995</v>
      </c>
      <c r="Z123" s="63">
        <v>2272663</v>
      </c>
      <c r="AA123" s="65">
        <v>342791</v>
      </c>
      <c r="AB123" s="58">
        <v>2615454</v>
      </c>
      <c r="AC123" s="65">
        <v>54942951</v>
      </c>
      <c r="AD123" s="58">
        <v>0</v>
      </c>
      <c r="AE123" s="58">
        <v>985594445</v>
      </c>
      <c r="AF123" s="58"/>
      <c r="AG123" s="58">
        <v>0</v>
      </c>
      <c r="AH123" s="62">
        <v>14173000</v>
      </c>
      <c r="AI123" s="62">
        <v>3900000</v>
      </c>
      <c r="AJ123" s="58">
        <v>0</v>
      </c>
      <c r="AK123" s="58"/>
      <c r="AL123" s="66">
        <v>405224041</v>
      </c>
      <c r="AM123" s="66">
        <v>56281431</v>
      </c>
      <c r="AN123" s="58">
        <v>461505472</v>
      </c>
      <c r="AO123" s="66">
        <v>290373949</v>
      </c>
      <c r="AP123" s="66">
        <v>1961952</v>
      </c>
      <c r="AQ123" s="58">
        <v>292335901</v>
      </c>
      <c r="AR123" s="66">
        <v>158016249</v>
      </c>
      <c r="AS123" s="66">
        <v>-422338</v>
      </c>
      <c r="AT123" s="67">
        <v>157593911</v>
      </c>
      <c r="AU123" s="67">
        <v>2048282</v>
      </c>
      <c r="AV123" s="67">
        <v>29099950</v>
      </c>
      <c r="AW123" s="67">
        <v>3450892</v>
      </c>
      <c r="AX123" s="67">
        <v>32550842</v>
      </c>
      <c r="AY123" s="67">
        <v>946034408</v>
      </c>
      <c r="AZ123" s="67">
        <v>74632</v>
      </c>
      <c r="BA123" s="67">
        <v>946109040</v>
      </c>
      <c r="BB123" s="58">
        <v>0</v>
      </c>
      <c r="BC123" s="58">
        <v>855662521</v>
      </c>
      <c r="BD123" s="58">
        <v>855737153</v>
      </c>
      <c r="BE123" s="65">
        <v>1003667445</v>
      </c>
      <c r="BF123" s="58"/>
      <c r="BG123" s="66">
        <v>985594445</v>
      </c>
      <c r="BH123" s="41">
        <v>0</v>
      </c>
      <c r="BJ123" s="58"/>
      <c r="CQ123" s="68"/>
    </row>
    <row r="124" spans="1:95">
      <c r="B124" s="46" t="s">
        <v>112</v>
      </c>
      <c r="C124" s="58">
        <v>5257461584</v>
      </c>
      <c r="D124" s="58">
        <v>26751271</v>
      </c>
      <c r="E124" s="58">
        <v>5284212855</v>
      </c>
      <c r="F124" s="58">
        <v>3864380506</v>
      </c>
      <c r="G124" s="58">
        <v>18370955</v>
      </c>
      <c r="H124" s="58">
        <v>3882751461</v>
      </c>
      <c r="I124" s="58">
        <v>1943868530</v>
      </c>
      <c r="J124" s="58">
        <v>2865673</v>
      </c>
      <c r="K124" s="58">
        <v>1946734203</v>
      </c>
      <c r="L124" s="58">
        <v>24209359</v>
      </c>
      <c r="M124" s="58">
        <v>347549320</v>
      </c>
      <c r="N124" s="58">
        <v>43838299</v>
      </c>
      <c r="O124" s="58">
        <v>391387619</v>
      </c>
      <c r="P124" s="58">
        <v>11529295497</v>
      </c>
      <c r="Q124" s="58">
        <v>919700</v>
      </c>
      <c r="R124" s="58">
        <v>11530215197</v>
      </c>
      <c r="S124" s="58"/>
      <c r="T124" s="58">
        <v>11089919979</v>
      </c>
      <c r="U124" s="58">
        <v>11090839679</v>
      </c>
      <c r="V124" s="58">
        <v>11138827578</v>
      </c>
      <c r="W124" s="58">
        <v>11137907878</v>
      </c>
      <c r="X124" s="58">
        <v>11481307598</v>
      </c>
      <c r="Y124" s="58">
        <v>11482227298</v>
      </c>
      <c r="Z124" s="58">
        <v>22900369</v>
      </c>
      <c r="AA124" s="58">
        <v>156491</v>
      </c>
      <c r="AB124" s="58">
        <v>23056860</v>
      </c>
      <c r="AC124" s="58">
        <v>719184631</v>
      </c>
      <c r="AD124" s="58">
        <v>0</v>
      </c>
      <c r="AE124" s="58">
        <v>12272456688</v>
      </c>
      <c r="AF124" s="58"/>
      <c r="AG124" s="58">
        <v>0</v>
      </c>
      <c r="AH124" s="58">
        <v>117120000</v>
      </c>
      <c r="AI124" s="58">
        <v>41604000</v>
      </c>
      <c r="AJ124" s="58">
        <v>0</v>
      </c>
      <c r="AK124" s="58"/>
      <c r="AL124" s="58">
        <v>5374581584</v>
      </c>
      <c r="AM124" s="58">
        <v>26751271</v>
      </c>
      <c r="AN124" s="58">
        <v>5401332855</v>
      </c>
      <c r="AO124" s="58">
        <v>3905984506</v>
      </c>
      <c r="AP124" s="58">
        <v>18370955</v>
      </c>
      <c r="AQ124" s="58">
        <v>3924355461</v>
      </c>
      <c r="AR124" s="58">
        <v>1943868530</v>
      </c>
      <c r="AS124" s="58">
        <v>2865673</v>
      </c>
      <c r="AT124" s="58">
        <v>1946734203</v>
      </c>
      <c r="AU124" s="58">
        <v>24209359</v>
      </c>
      <c r="AV124" s="58">
        <v>347549320</v>
      </c>
      <c r="AW124" s="58">
        <v>43838299</v>
      </c>
      <c r="AX124" s="58">
        <v>391387619</v>
      </c>
      <c r="AY124" s="58">
        <v>11688019497</v>
      </c>
      <c r="AZ124" s="58">
        <v>919700</v>
      </c>
      <c r="BA124" s="58">
        <v>11688939197</v>
      </c>
      <c r="BB124" s="58">
        <v>-1</v>
      </c>
      <c r="BC124" s="58">
        <v>11248643979</v>
      </c>
      <c r="BD124" s="58">
        <v>11249563679</v>
      </c>
      <c r="BE124" s="58">
        <v>12431180688</v>
      </c>
      <c r="BF124" s="57"/>
      <c r="BG124" s="58">
        <v>12272456688</v>
      </c>
      <c r="BH124" s="41">
        <v>0</v>
      </c>
      <c r="BJ124" s="58"/>
      <c r="CP124" s="68"/>
      <c r="CQ124" s="68"/>
    </row>
    <row r="125" spans="1:95">
      <c r="A125" s="41">
        <f t="shared" ref="A125:A136" si="9">A112+1</f>
        <v>2008</v>
      </c>
      <c r="B125" s="41">
        <v>1</v>
      </c>
      <c r="C125" s="58">
        <v>506629426</v>
      </c>
      <c r="D125" s="58">
        <v>15601716</v>
      </c>
      <c r="E125" s="58">
        <v>522231142</v>
      </c>
      <c r="F125" s="58">
        <v>302607271</v>
      </c>
      <c r="G125" s="58">
        <v>-28578100</v>
      </c>
      <c r="H125" s="58">
        <v>274029171</v>
      </c>
      <c r="I125" s="58">
        <v>144259653</v>
      </c>
      <c r="J125" s="58">
        <v>-5324328</v>
      </c>
      <c r="K125" s="58">
        <v>138935325</v>
      </c>
      <c r="L125" s="58">
        <v>2030186</v>
      </c>
      <c r="M125" s="58">
        <v>30344166</v>
      </c>
      <c r="N125" s="58">
        <v>3522871</v>
      </c>
      <c r="O125" s="58">
        <v>33867037</v>
      </c>
      <c r="P125" s="58">
        <v>971092861</v>
      </c>
      <c r="Q125" s="58">
        <v>76430</v>
      </c>
      <c r="R125" s="58">
        <v>971169291</v>
      </c>
      <c r="S125" s="58"/>
      <c r="T125" s="58">
        <v>955526536</v>
      </c>
      <c r="U125" s="58">
        <v>955602966</v>
      </c>
      <c r="V125" s="58">
        <v>937302254</v>
      </c>
      <c r="W125" s="58">
        <v>937225824</v>
      </c>
      <c r="X125" s="58">
        <v>989393573</v>
      </c>
      <c r="Y125" s="58">
        <v>989470003</v>
      </c>
      <c r="Z125" s="63">
        <v>2116566</v>
      </c>
      <c r="AA125" s="65">
        <v>-435716</v>
      </c>
      <c r="AB125" s="58">
        <v>1680850</v>
      </c>
      <c r="AC125" s="65">
        <v>59768405</v>
      </c>
      <c r="AD125" s="58">
        <v>0</v>
      </c>
      <c r="AE125" s="58">
        <v>1032618546</v>
      </c>
      <c r="AF125" s="58"/>
      <c r="AG125" s="58">
        <v>0</v>
      </c>
      <c r="AH125" s="62">
        <v>17540000</v>
      </c>
      <c r="AI125" s="62">
        <v>5963000</v>
      </c>
      <c r="AJ125" s="58">
        <v>0</v>
      </c>
      <c r="AK125" s="58"/>
      <c r="AL125" s="66">
        <v>524169426</v>
      </c>
      <c r="AM125" s="66">
        <v>15601716</v>
      </c>
      <c r="AN125" s="58">
        <v>539771142</v>
      </c>
      <c r="AO125" s="66">
        <v>308570271</v>
      </c>
      <c r="AP125" s="66">
        <v>-28578100</v>
      </c>
      <c r="AQ125" s="58">
        <v>279992171</v>
      </c>
      <c r="AR125" s="66">
        <v>144259653</v>
      </c>
      <c r="AS125" s="66">
        <v>-5324328</v>
      </c>
      <c r="AT125" s="67">
        <v>138935325</v>
      </c>
      <c r="AU125" s="67">
        <v>2030186</v>
      </c>
      <c r="AV125" s="67">
        <v>30344166</v>
      </c>
      <c r="AW125" s="67">
        <v>3522871</v>
      </c>
      <c r="AX125" s="67">
        <v>33867037</v>
      </c>
      <c r="AY125" s="67">
        <v>994595861</v>
      </c>
      <c r="AZ125" s="67">
        <v>76430</v>
      </c>
      <c r="BA125" s="67">
        <v>994672291</v>
      </c>
      <c r="BB125" s="58">
        <v>0</v>
      </c>
      <c r="BC125" s="58">
        <v>979029536</v>
      </c>
      <c r="BD125" s="58">
        <v>979105966</v>
      </c>
      <c r="BE125" s="65">
        <v>1056121546</v>
      </c>
      <c r="BF125" s="58"/>
      <c r="BG125" s="66">
        <v>1032618546</v>
      </c>
      <c r="BH125" s="41">
        <v>0</v>
      </c>
      <c r="BJ125" s="57"/>
      <c r="CQ125" s="68"/>
    </row>
    <row r="126" spans="1:95">
      <c r="A126" s="41">
        <f t="shared" si="9"/>
        <v>2008</v>
      </c>
      <c r="B126" s="41">
        <v>2</v>
      </c>
      <c r="C126" s="58">
        <v>462100809</v>
      </c>
      <c r="D126" s="58">
        <v>-56634399</v>
      </c>
      <c r="E126" s="58">
        <v>405466410</v>
      </c>
      <c r="F126" s="58">
        <v>297120213</v>
      </c>
      <c r="G126" s="58">
        <v>-20690984</v>
      </c>
      <c r="H126" s="58">
        <v>276429229</v>
      </c>
      <c r="I126" s="58">
        <v>137114232</v>
      </c>
      <c r="J126" s="58">
        <v>-3215595</v>
      </c>
      <c r="K126" s="58">
        <v>133898637</v>
      </c>
      <c r="L126" s="58">
        <v>2036122</v>
      </c>
      <c r="M126" s="58">
        <v>25860853</v>
      </c>
      <c r="N126" s="58">
        <v>3088958</v>
      </c>
      <c r="O126" s="58">
        <v>28949811</v>
      </c>
      <c r="P126" s="58">
        <v>846780209</v>
      </c>
      <c r="Q126" s="58">
        <v>66931</v>
      </c>
      <c r="R126" s="58">
        <v>846847140</v>
      </c>
      <c r="S126" s="58"/>
      <c r="T126" s="58">
        <v>898371376</v>
      </c>
      <c r="U126" s="58">
        <v>898438307</v>
      </c>
      <c r="V126" s="58">
        <v>817897329</v>
      </c>
      <c r="W126" s="58">
        <v>817830398</v>
      </c>
      <c r="X126" s="58">
        <v>927321187</v>
      </c>
      <c r="Y126" s="58">
        <v>927388118</v>
      </c>
      <c r="Z126" s="63">
        <v>1876857</v>
      </c>
      <c r="AA126" s="65">
        <v>-266530</v>
      </c>
      <c r="AB126" s="58">
        <v>1610327</v>
      </c>
      <c r="AC126" s="65">
        <v>44419389</v>
      </c>
      <c r="AD126" s="58">
        <v>0</v>
      </c>
      <c r="AE126" s="58">
        <v>892876856</v>
      </c>
      <c r="AF126" s="58"/>
      <c r="AG126" s="58">
        <v>0</v>
      </c>
      <c r="AH126" s="62">
        <v>13490000</v>
      </c>
      <c r="AI126" s="62">
        <v>3762000</v>
      </c>
      <c r="AJ126" s="58">
        <v>0</v>
      </c>
      <c r="AK126" s="58"/>
      <c r="AL126" s="66">
        <v>475590809</v>
      </c>
      <c r="AM126" s="66">
        <v>-56634399</v>
      </c>
      <c r="AN126" s="58">
        <v>418956410</v>
      </c>
      <c r="AO126" s="66">
        <v>300882213</v>
      </c>
      <c r="AP126" s="66">
        <v>-20690984</v>
      </c>
      <c r="AQ126" s="58">
        <v>280191229</v>
      </c>
      <c r="AR126" s="66">
        <v>137114232</v>
      </c>
      <c r="AS126" s="66">
        <v>-3215595</v>
      </c>
      <c r="AT126" s="67">
        <v>133898637</v>
      </c>
      <c r="AU126" s="67">
        <v>2036122</v>
      </c>
      <c r="AV126" s="67">
        <v>25860853</v>
      </c>
      <c r="AW126" s="67">
        <v>3088958</v>
      </c>
      <c r="AX126" s="67">
        <v>28949811</v>
      </c>
      <c r="AY126" s="67">
        <v>864032209</v>
      </c>
      <c r="AZ126" s="67">
        <v>66931</v>
      </c>
      <c r="BA126" s="67">
        <v>864099140</v>
      </c>
      <c r="BB126" s="58">
        <v>0</v>
      </c>
      <c r="BC126" s="58">
        <v>915623376</v>
      </c>
      <c r="BD126" s="58">
        <v>915690307</v>
      </c>
      <c r="BE126" s="65">
        <v>910128856</v>
      </c>
      <c r="BF126" s="58"/>
      <c r="BG126" s="66">
        <v>892876856</v>
      </c>
      <c r="BH126" s="41">
        <v>0</v>
      </c>
      <c r="BJ126" s="57"/>
      <c r="CQ126" s="68"/>
    </row>
    <row r="127" spans="1:95">
      <c r="A127" s="41">
        <f t="shared" si="9"/>
        <v>2008</v>
      </c>
      <c r="B127" s="41">
        <v>3</v>
      </c>
      <c r="C127" s="58">
        <v>380381235</v>
      </c>
      <c r="D127" s="58">
        <v>-4686299</v>
      </c>
      <c r="E127" s="58">
        <v>375694936</v>
      </c>
      <c r="F127" s="58">
        <v>268414570</v>
      </c>
      <c r="G127" s="58">
        <v>12058457</v>
      </c>
      <c r="H127" s="58">
        <v>280473027</v>
      </c>
      <c r="I127" s="58">
        <v>149963258</v>
      </c>
      <c r="J127" s="58">
        <v>4740930</v>
      </c>
      <c r="K127" s="58">
        <v>154704188</v>
      </c>
      <c r="L127" s="58">
        <v>2041647</v>
      </c>
      <c r="M127" s="58">
        <v>26278765</v>
      </c>
      <c r="N127" s="58">
        <v>3205433</v>
      </c>
      <c r="O127" s="58">
        <v>29484198</v>
      </c>
      <c r="P127" s="58">
        <v>842397996</v>
      </c>
      <c r="Q127" s="58">
        <v>66545</v>
      </c>
      <c r="R127" s="58">
        <v>842464541</v>
      </c>
      <c r="S127" s="58"/>
      <c r="T127" s="58">
        <v>800800710</v>
      </c>
      <c r="U127" s="58">
        <v>800867255</v>
      </c>
      <c r="V127" s="58">
        <v>812980343</v>
      </c>
      <c r="W127" s="58">
        <v>812913798</v>
      </c>
      <c r="X127" s="58">
        <v>830284908</v>
      </c>
      <c r="Y127" s="58">
        <v>830351453</v>
      </c>
      <c r="Z127" s="63">
        <v>1940238</v>
      </c>
      <c r="AA127" s="65">
        <v>275165</v>
      </c>
      <c r="AB127" s="58">
        <v>2215403</v>
      </c>
      <c r="AC127" s="65">
        <v>42971308</v>
      </c>
      <c r="AD127" s="58">
        <v>0</v>
      </c>
      <c r="AE127" s="58">
        <v>887651252</v>
      </c>
      <c r="AF127" s="58"/>
      <c r="AG127" s="58">
        <v>0</v>
      </c>
      <c r="AH127" s="62">
        <v>8014000</v>
      </c>
      <c r="AI127" s="62">
        <v>2236000</v>
      </c>
      <c r="AJ127" s="58">
        <v>0</v>
      </c>
      <c r="AK127" s="58"/>
      <c r="AL127" s="66">
        <v>388395235</v>
      </c>
      <c r="AM127" s="66">
        <v>-4686299</v>
      </c>
      <c r="AN127" s="58">
        <v>383708936</v>
      </c>
      <c r="AO127" s="66">
        <v>270650570</v>
      </c>
      <c r="AP127" s="66">
        <v>12058457</v>
      </c>
      <c r="AQ127" s="58">
        <v>282709027</v>
      </c>
      <c r="AR127" s="66">
        <v>149963258</v>
      </c>
      <c r="AS127" s="66">
        <v>4740930</v>
      </c>
      <c r="AT127" s="67">
        <v>154704188</v>
      </c>
      <c r="AU127" s="67">
        <v>2041647</v>
      </c>
      <c r="AV127" s="67">
        <v>26278765</v>
      </c>
      <c r="AW127" s="67">
        <v>3205433</v>
      </c>
      <c r="AX127" s="67">
        <v>29484198</v>
      </c>
      <c r="AY127" s="67">
        <v>852647996</v>
      </c>
      <c r="AZ127" s="67">
        <v>66545</v>
      </c>
      <c r="BA127" s="67">
        <v>852714541</v>
      </c>
      <c r="BB127" s="58">
        <v>0</v>
      </c>
      <c r="BC127" s="58">
        <v>811050710</v>
      </c>
      <c r="BD127" s="58">
        <v>811117255</v>
      </c>
      <c r="BE127" s="65">
        <v>897901252</v>
      </c>
      <c r="BF127" s="58"/>
      <c r="BG127" s="66">
        <v>887651252</v>
      </c>
      <c r="BH127" s="41">
        <v>0</v>
      </c>
      <c r="BJ127" s="57"/>
      <c r="CQ127" s="68"/>
    </row>
    <row r="128" spans="1:95">
      <c r="A128" s="41">
        <f t="shared" si="9"/>
        <v>2008</v>
      </c>
      <c r="B128" s="41">
        <v>4</v>
      </c>
      <c r="C128" s="58">
        <v>316970417</v>
      </c>
      <c r="D128" s="58">
        <v>-21526779</v>
      </c>
      <c r="E128" s="58">
        <v>295443638</v>
      </c>
      <c r="F128" s="58">
        <v>277683746</v>
      </c>
      <c r="G128" s="58">
        <v>25846590</v>
      </c>
      <c r="H128" s="58">
        <v>303530336</v>
      </c>
      <c r="I128" s="58">
        <v>157524204</v>
      </c>
      <c r="J128" s="58">
        <v>6006213</v>
      </c>
      <c r="K128" s="58">
        <v>163530417</v>
      </c>
      <c r="L128" s="58">
        <v>2046970</v>
      </c>
      <c r="M128" s="58">
        <v>24395886</v>
      </c>
      <c r="N128" s="58">
        <v>3230694</v>
      </c>
      <c r="O128" s="58">
        <v>27626580</v>
      </c>
      <c r="P128" s="58">
        <v>792177941</v>
      </c>
      <c r="Q128" s="58">
        <v>69508</v>
      </c>
      <c r="R128" s="58">
        <v>792247449</v>
      </c>
      <c r="S128" s="58"/>
      <c r="T128" s="58">
        <v>754225337</v>
      </c>
      <c r="U128" s="58">
        <v>754294845</v>
      </c>
      <c r="V128" s="58">
        <v>764620869</v>
      </c>
      <c r="W128" s="58">
        <v>764551361</v>
      </c>
      <c r="X128" s="58">
        <v>781851917</v>
      </c>
      <c r="Y128" s="58">
        <v>781921425</v>
      </c>
      <c r="Z128" s="63">
        <v>1800829</v>
      </c>
      <c r="AA128" s="65">
        <v>46077</v>
      </c>
      <c r="AB128" s="58">
        <v>1846906</v>
      </c>
      <c r="AC128" s="65">
        <v>37984505</v>
      </c>
      <c r="AD128" s="58">
        <v>0</v>
      </c>
      <c r="AE128" s="58">
        <v>832078860</v>
      </c>
      <c r="AF128" s="58"/>
      <c r="AG128" s="58">
        <v>0</v>
      </c>
      <c r="AH128" s="62">
        <v>3938000</v>
      </c>
      <c r="AI128" s="62">
        <v>1862000</v>
      </c>
      <c r="AJ128" s="58">
        <v>0</v>
      </c>
      <c r="AK128" s="58"/>
      <c r="AL128" s="66">
        <v>320908417</v>
      </c>
      <c r="AM128" s="66">
        <v>-21526779</v>
      </c>
      <c r="AN128" s="58">
        <v>299381638</v>
      </c>
      <c r="AO128" s="66">
        <v>279545746</v>
      </c>
      <c r="AP128" s="66">
        <v>25846590</v>
      </c>
      <c r="AQ128" s="58">
        <v>305392336</v>
      </c>
      <c r="AR128" s="66">
        <v>157524204</v>
      </c>
      <c r="AS128" s="66">
        <v>6006213</v>
      </c>
      <c r="AT128" s="67">
        <v>163530417</v>
      </c>
      <c r="AU128" s="67">
        <v>2046970</v>
      </c>
      <c r="AV128" s="67">
        <v>24395886</v>
      </c>
      <c r="AW128" s="67">
        <v>3230694</v>
      </c>
      <c r="AX128" s="67">
        <v>27626580</v>
      </c>
      <c r="AY128" s="67">
        <v>797977941</v>
      </c>
      <c r="AZ128" s="67">
        <v>69508</v>
      </c>
      <c r="BA128" s="67">
        <v>798047449</v>
      </c>
      <c r="BB128" s="58">
        <v>0</v>
      </c>
      <c r="BC128" s="58">
        <v>760025337</v>
      </c>
      <c r="BD128" s="58">
        <v>760094845</v>
      </c>
      <c r="BE128" s="65">
        <v>837878860</v>
      </c>
      <c r="BF128" s="58"/>
      <c r="BG128" s="66">
        <v>832078860</v>
      </c>
      <c r="BH128" s="41">
        <v>0</v>
      </c>
      <c r="BJ128" s="57"/>
      <c r="CQ128" s="68"/>
    </row>
    <row r="129" spans="1:95">
      <c r="A129" s="41">
        <f t="shared" si="9"/>
        <v>2008</v>
      </c>
      <c r="B129" s="41">
        <v>5</v>
      </c>
      <c r="C129" s="58">
        <v>329117485</v>
      </c>
      <c r="D129" s="58">
        <v>62714745</v>
      </c>
      <c r="E129" s="58">
        <v>391832230</v>
      </c>
      <c r="F129" s="58">
        <v>310528131</v>
      </c>
      <c r="G129" s="58">
        <v>71798680</v>
      </c>
      <c r="H129" s="58">
        <v>382326811</v>
      </c>
      <c r="I129" s="58">
        <v>162849436</v>
      </c>
      <c r="J129" s="58">
        <v>7636841</v>
      </c>
      <c r="K129" s="58">
        <v>170486277</v>
      </c>
      <c r="L129" s="58">
        <v>2052563</v>
      </c>
      <c r="M129" s="58">
        <v>28616921</v>
      </c>
      <c r="N129" s="58">
        <v>3774055</v>
      </c>
      <c r="O129" s="58">
        <v>32390976</v>
      </c>
      <c r="P129" s="58">
        <v>979088857</v>
      </c>
      <c r="Q129" s="58">
        <v>73013</v>
      </c>
      <c r="R129" s="58">
        <v>979161870</v>
      </c>
      <c r="S129" s="58"/>
      <c r="T129" s="58">
        <v>804547615</v>
      </c>
      <c r="U129" s="58">
        <v>804620628</v>
      </c>
      <c r="V129" s="58">
        <v>946770894</v>
      </c>
      <c r="W129" s="58">
        <v>946697881</v>
      </c>
      <c r="X129" s="58">
        <v>836938591</v>
      </c>
      <c r="Y129" s="58">
        <v>837011604</v>
      </c>
      <c r="Z129" s="63">
        <v>1831759</v>
      </c>
      <c r="AA129" s="65">
        <v>319276</v>
      </c>
      <c r="AB129" s="58">
        <v>2151035</v>
      </c>
      <c r="AC129" s="65">
        <v>59063153</v>
      </c>
      <c r="AD129" s="58">
        <v>0</v>
      </c>
      <c r="AE129" s="58">
        <v>1040376058</v>
      </c>
      <c r="AF129" s="58"/>
      <c r="AG129" s="58">
        <v>0</v>
      </c>
      <c r="AH129" s="62">
        <v>6669000</v>
      </c>
      <c r="AI129" s="62">
        <v>3190000</v>
      </c>
      <c r="AJ129" s="58">
        <v>0</v>
      </c>
      <c r="AK129" s="58"/>
      <c r="AL129" s="66">
        <v>335786485</v>
      </c>
      <c r="AM129" s="66">
        <v>62714745</v>
      </c>
      <c r="AN129" s="58">
        <v>398501230</v>
      </c>
      <c r="AO129" s="66">
        <v>313718131</v>
      </c>
      <c r="AP129" s="66">
        <v>71798680</v>
      </c>
      <c r="AQ129" s="58">
        <v>385516811</v>
      </c>
      <c r="AR129" s="66">
        <v>162849436</v>
      </c>
      <c r="AS129" s="66">
        <v>7636841</v>
      </c>
      <c r="AT129" s="67">
        <v>170486277</v>
      </c>
      <c r="AU129" s="67">
        <v>2052563</v>
      </c>
      <c r="AV129" s="67">
        <v>28616921</v>
      </c>
      <c r="AW129" s="67">
        <v>3774055</v>
      </c>
      <c r="AX129" s="67">
        <v>32390976</v>
      </c>
      <c r="AY129" s="67">
        <v>988947857</v>
      </c>
      <c r="AZ129" s="67">
        <v>73013</v>
      </c>
      <c r="BA129" s="67">
        <v>989020870</v>
      </c>
      <c r="BB129" s="58">
        <v>0</v>
      </c>
      <c r="BC129" s="58">
        <v>814406615</v>
      </c>
      <c r="BD129" s="58">
        <v>814479628</v>
      </c>
      <c r="BE129" s="65">
        <v>1050235058</v>
      </c>
      <c r="BF129" s="58"/>
      <c r="BG129" s="66">
        <v>1040376058</v>
      </c>
      <c r="BH129" s="41">
        <v>0</v>
      </c>
      <c r="BJ129" s="57"/>
      <c r="CQ129" s="68"/>
    </row>
    <row r="130" spans="1:95">
      <c r="A130" s="41">
        <f t="shared" si="9"/>
        <v>2008</v>
      </c>
      <c r="B130" s="41">
        <v>6</v>
      </c>
      <c r="C130" s="58">
        <v>489157758</v>
      </c>
      <c r="D130" s="58">
        <v>82011951</v>
      </c>
      <c r="E130" s="58">
        <v>571169709</v>
      </c>
      <c r="F130" s="58">
        <v>369246472</v>
      </c>
      <c r="G130" s="58">
        <v>5722500</v>
      </c>
      <c r="H130" s="58">
        <v>374968972</v>
      </c>
      <c r="I130" s="58">
        <v>178365991</v>
      </c>
      <c r="J130" s="58">
        <v>-75837</v>
      </c>
      <c r="K130" s="58">
        <v>178290154</v>
      </c>
      <c r="L130" s="58">
        <v>2058914</v>
      </c>
      <c r="M130" s="58">
        <v>32972380</v>
      </c>
      <c r="N130" s="58">
        <v>4208792</v>
      </c>
      <c r="O130" s="58">
        <v>37181172</v>
      </c>
      <c r="P130" s="58">
        <v>1163668921</v>
      </c>
      <c r="Q130" s="58">
        <v>86802</v>
      </c>
      <c r="R130" s="58">
        <v>1163755723</v>
      </c>
      <c r="S130" s="58"/>
      <c r="T130" s="58">
        <v>1038829135</v>
      </c>
      <c r="U130" s="58">
        <v>1038915937</v>
      </c>
      <c r="V130" s="58">
        <v>1126574551</v>
      </c>
      <c r="W130" s="58">
        <v>1126487749</v>
      </c>
      <c r="X130" s="58">
        <v>1076010307</v>
      </c>
      <c r="Y130" s="58">
        <v>1076097109</v>
      </c>
      <c r="Z130" s="63">
        <v>2071568</v>
      </c>
      <c r="AA130" s="65">
        <v>-67807</v>
      </c>
      <c r="AB130" s="58">
        <v>2003761</v>
      </c>
      <c r="AC130" s="65">
        <v>85042628</v>
      </c>
      <c r="AD130" s="58">
        <v>0</v>
      </c>
      <c r="AE130" s="58">
        <v>1250802112</v>
      </c>
      <c r="AF130" s="58"/>
      <c r="AG130" s="58">
        <v>0</v>
      </c>
      <c r="AH130" s="62">
        <v>10743000</v>
      </c>
      <c r="AI130" s="62">
        <v>4184000</v>
      </c>
      <c r="AJ130" s="58">
        <v>0</v>
      </c>
      <c r="AK130" s="58"/>
      <c r="AL130" s="66">
        <v>499900758</v>
      </c>
      <c r="AM130" s="66">
        <v>82011951</v>
      </c>
      <c r="AN130" s="58">
        <v>581912709</v>
      </c>
      <c r="AO130" s="66">
        <v>373430472</v>
      </c>
      <c r="AP130" s="66">
        <v>5722500</v>
      </c>
      <c r="AQ130" s="58">
        <v>379152972</v>
      </c>
      <c r="AR130" s="66">
        <v>178365991</v>
      </c>
      <c r="AS130" s="66">
        <v>-75837</v>
      </c>
      <c r="AT130" s="67">
        <v>178290154</v>
      </c>
      <c r="AU130" s="67">
        <v>2058914</v>
      </c>
      <c r="AV130" s="67">
        <v>32972380</v>
      </c>
      <c r="AW130" s="67">
        <v>4208792</v>
      </c>
      <c r="AX130" s="67">
        <v>37181172</v>
      </c>
      <c r="AY130" s="67">
        <v>1178595921</v>
      </c>
      <c r="AZ130" s="67">
        <v>86802</v>
      </c>
      <c r="BA130" s="67">
        <v>1178682723</v>
      </c>
      <c r="BB130" s="58">
        <v>0</v>
      </c>
      <c r="BC130" s="58">
        <v>1053756135</v>
      </c>
      <c r="BD130" s="58">
        <v>1053842937</v>
      </c>
      <c r="BE130" s="65">
        <v>1265729112</v>
      </c>
      <c r="BF130" s="58"/>
      <c r="BG130" s="66">
        <v>1250802112</v>
      </c>
      <c r="BH130" s="41">
        <v>0</v>
      </c>
      <c r="BJ130" s="57"/>
      <c r="CQ130" s="68"/>
    </row>
    <row r="131" spans="1:95">
      <c r="A131" s="41">
        <f t="shared" si="9"/>
        <v>2008</v>
      </c>
      <c r="B131" s="41">
        <v>7</v>
      </c>
      <c r="C131" s="58">
        <v>558691082</v>
      </c>
      <c r="D131" s="58">
        <v>33064287</v>
      </c>
      <c r="E131" s="58">
        <v>591755369</v>
      </c>
      <c r="F131" s="58">
        <v>388269433</v>
      </c>
      <c r="G131" s="58">
        <v>-794460</v>
      </c>
      <c r="H131" s="58">
        <v>387474973</v>
      </c>
      <c r="I131" s="58">
        <v>178314436</v>
      </c>
      <c r="J131" s="58">
        <v>-1826292</v>
      </c>
      <c r="K131" s="58">
        <v>176488144</v>
      </c>
      <c r="L131" s="58">
        <v>2064477</v>
      </c>
      <c r="M131" s="58">
        <v>36739001</v>
      </c>
      <c r="N131" s="58">
        <v>4727165</v>
      </c>
      <c r="O131" s="58">
        <v>41466166</v>
      </c>
      <c r="P131" s="58">
        <v>1199249129</v>
      </c>
      <c r="Q131" s="58">
        <v>89113</v>
      </c>
      <c r="R131" s="58">
        <v>1199338242</v>
      </c>
      <c r="S131" s="58"/>
      <c r="T131" s="58">
        <v>1127339428</v>
      </c>
      <c r="U131" s="58">
        <v>1127428541</v>
      </c>
      <c r="V131" s="58">
        <v>1157872076</v>
      </c>
      <c r="W131" s="58">
        <v>1157782963</v>
      </c>
      <c r="X131" s="58">
        <v>1168805594</v>
      </c>
      <c r="Y131" s="58">
        <v>1168894707</v>
      </c>
      <c r="Z131" s="63">
        <v>2037326</v>
      </c>
      <c r="AA131" s="65">
        <v>-116453</v>
      </c>
      <c r="AB131" s="58">
        <v>1920873</v>
      </c>
      <c r="AC131" s="65">
        <v>92208001</v>
      </c>
      <c r="AD131" s="58">
        <v>0</v>
      </c>
      <c r="AE131" s="58">
        <v>1293467116</v>
      </c>
      <c r="AF131" s="58"/>
      <c r="AG131" s="58">
        <v>0</v>
      </c>
      <c r="AH131" s="62">
        <v>13802000</v>
      </c>
      <c r="AI131" s="62">
        <v>4912000</v>
      </c>
      <c r="AJ131" s="58">
        <v>0</v>
      </c>
      <c r="AK131" s="58"/>
      <c r="AL131" s="66">
        <v>572493082</v>
      </c>
      <c r="AM131" s="66">
        <v>33064287</v>
      </c>
      <c r="AN131" s="58">
        <v>605557369</v>
      </c>
      <c r="AO131" s="66">
        <v>393181433</v>
      </c>
      <c r="AP131" s="66">
        <v>-794460</v>
      </c>
      <c r="AQ131" s="58">
        <v>392386973</v>
      </c>
      <c r="AR131" s="66">
        <v>178314436</v>
      </c>
      <c r="AS131" s="66">
        <v>-1826292</v>
      </c>
      <c r="AT131" s="67">
        <v>176488144</v>
      </c>
      <c r="AU131" s="67">
        <v>2064477</v>
      </c>
      <c r="AV131" s="67">
        <v>36739001</v>
      </c>
      <c r="AW131" s="67">
        <v>4727165</v>
      </c>
      <c r="AX131" s="67">
        <v>41466166</v>
      </c>
      <c r="AY131" s="67">
        <v>1217963129</v>
      </c>
      <c r="AZ131" s="67">
        <v>89113</v>
      </c>
      <c r="BA131" s="67">
        <v>1218052242</v>
      </c>
      <c r="BB131" s="58">
        <v>0</v>
      </c>
      <c r="BC131" s="58">
        <v>1146053428</v>
      </c>
      <c r="BD131" s="58">
        <v>1146142541</v>
      </c>
      <c r="BE131" s="65">
        <v>1312181116</v>
      </c>
      <c r="BF131" s="58"/>
      <c r="BG131" s="66">
        <v>1293467116</v>
      </c>
      <c r="BH131" s="41">
        <v>0</v>
      </c>
      <c r="BJ131" s="58"/>
      <c r="CQ131" s="68"/>
    </row>
    <row r="132" spans="1:95">
      <c r="A132" s="41">
        <f t="shared" si="9"/>
        <v>2008</v>
      </c>
      <c r="B132" s="41">
        <v>8</v>
      </c>
      <c r="C132" s="58">
        <v>606685665</v>
      </c>
      <c r="D132" s="58">
        <v>15697704</v>
      </c>
      <c r="E132" s="58">
        <v>622383369</v>
      </c>
      <c r="F132" s="58">
        <v>401342210</v>
      </c>
      <c r="G132" s="58">
        <v>-2606276</v>
      </c>
      <c r="H132" s="58">
        <v>398735934</v>
      </c>
      <c r="I132" s="58">
        <v>180975175</v>
      </c>
      <c r="J132" s="58">
        <v>-613937</v>
      </c>
      <c r="K132" s="58">
        <v>180361238</v>
      </c>
      <c r="L132" s="58">
        <v>2070070</v>
      </c>
      <c r="M132" s="58">
        <v>35662384</v>
      </c>
      <c r="N132" s="58">
        <v>4706457</v>
      </c>
      <c r="O132" s="58">
        <v>40368841</v>
      </c>
      <c r="P132" s="58">
        <v>1243919452</v>
      </c>
      <c r="Q132" s="58">
        <v>82661</v>
      </c>
      <c r="R132" s="58">
        <v>1244002113</v>
      </c>
      <c r="S132" s="58"/>
      <c r="T132" s="58">
        <v>1191073120</v>
      </c>
      <c r="U132" s="58">
        <v>1191155781</v>
      </c>
      <c r="V132" s="58">
        <v>1203633272</v>
      </c>
      <c r="W132" s="58">
        <v>1203550611</v>
      </c>
      <c r="X132" s="58">
        <v>1231441961</v>
      </c>
      <c r="Y132" s="58">
        <v>1231524622</v>
      </c>
      <c r="Z132" s="63">
        <v>1925085</v>
      </c>
      <c r="AA132" s="65">
        <v>-148913</v>
      </c>
      <c r="AB132" s="58">
        <v>1776172</v>
      </c>
      <c r="AC132" s="65">
        <v>99655734</v>
      </c>
      <c r="AD132" s="58">
        <v>0</v>
      </c>
      <c r="AE132" s="58">
        <v>1345434019</v>
      </c>
      <c r="AF132" s="58"/>
      <c r="AG132" s="58">
        <v>0</v>
      </c>
      <c r="AH132" s="62">
        <v>12552000</v>
      </c>
      <c r="AI132" s="62">
        <v>4651000</v>
      </c>
      <c r="AJ132" s="58">
        <v>0</v>
      </c>
      <c r="AK132" s="58"/>
      <c r="AL132" s="66">
        <v>619237665</v>
      </c>
      <c r="AM132" s="66">
        <v>15697704</v>
      </c>
      <c r="AN132" s="58">
        <v>634935369</v>
      </c>
      <c r="AO132" s="66">
        <v>405993210</v>
      </c>
      <c r="AP132" s="66">
        <v>-2606276</v>
      </c>
      <c r="AQ132" s="58">
        <v>403386934</v>
      </c>
      <c r="AR132" s="66">
        <v>180975175</v>
      </c>
      <c r="AS132" s="66">
        <v>-613937</v>
      </c>
      <c r="AT132" s="67">
        <v>180361238</v>
      </c>
      <c r="AU132" s="67">
        <v>2070070</v>
      </c>
      <c r="AV132" s="67">
        <v>35662384</v>
      </c>
      <c r="AW132" s="67">
        <v>4706457</v>
      </c>
      <c r="AX132" s="67">
        <v>40368841</v>
      </c>
      <c r="AY132" s="67">
        <v>1261122452</v>
      </c>
      <c r="AZ132" s="67">
        <v>82661</v>
      </c>
      <c r="BA132" s="67">
        <v>1261205113</v>
      </c>
      <c r="BB132" s="58">
        <v>0</v>
      </c>
      <c r="BC132" s="58">
        <v>1208276120</v>
      </c>
      <c r="BD132" s="58">
        <v>1208358781</v>
      </c>
      <c r="BE132" s="65">
        <v>1362637019</v>
      </c>
      <c r="BF132" s="58"/>
      <c r="BG132" s="66">
        <v>1345434019</v>
      </c>
      <c r="BH132" s="41">
        <v>0</v>
      </c>
      <c r="BJ132" s="58"/>
      <c r="CQ132" s="68"/>
    </row>
    <row r="133" spans="1:95">
      <c r="A133" s="41">
        <f t="shared" si="9"/>
        <v>2008</v>
      </c>
      <c r="B133" s="41">
        <v>9</v>
      </c>
      <c r="C133" s="58">
        <v>552850510</v>
      </c>
      <c r="D133" s="58">
        <v>-76449069</v>
      </c>
      <c r="E133" s="58">
        <v>476401441</v>
      </c>
      <c r="F133" s="58">
        <v>395463112</v>
      </c>
      <c r="G133" s="58">
        <v>-28922406</v>
      </c>
      <c r="H133" s="58">
        <v>366540706</v>
      </c>
      <c r="I133" s="58">
        <v>169730946</v>
      </c>
      <c r="J133" s="58">
        <v>-5222349</v>
      </c>
      <c r="K133" s="58">
        <v>164508597</v>
      </c>
      <c r="L133" s="58">
        <v>2075595</v>
      </c>
      <c r="M133" s="58">
        <v>30562130</v>
      </c>
      <c r="N133" s="58">
        <v>4082572</v>
      </c>
      <c r="O133" s="58">
        <v>34644702</v>
      </c>
      <c r="P133" s="58">
        <v>1044171041</v>
      </c>
      <c r="Q133" s="58">
        <v>85000</v>
      </c>
      <c r="R133" s="58">
        <v>1044256041</v>
      </c>
      <c r="S133" s="58"/>
      <c r="T133" s="58">
        <v>1120120163</v>
      </c>
      <c r="U133" s="58">
        <v>1120205163</v>
      </c>
      <c r="V133" s="58">
        <v>1009611339</v>
      </c>
      <c r="W133" s="58">
        <v>1009526339</v>
      </c>
      <c r="X133" s="58">
        <v>1154764865</v>
      </c>
      <c r="Y133" s="58">
        <v>1154849865</v>
      </c>
      <c r="Z133" s="63">
        <v>1901066</v>
      </c>
      <c r="AA133" s="65">
        <v>-143496</v>
      </c>
      <c r="AB133" s="58">
        <v>1757570</v>
      </c>
      <c r="AC133" s="65">
        <v>68392111</v>
      </c>
      <c r="AD133" s="58">
        <v>0</v>
      </c>
      <c r="AE133" s="58">
        <v>1114405722</v>
      </c>
      <c r="AF133" s="58"/>
      <c r="AG133" s="58">
        <v>0</v>
      </c>
      <c r="AH133" s="62">
        <v>8308000</v>
      </c>
      <c r="AI133" s="62">
        <v>3543000</v>
      </c>
      <c r="AJ133" s="58">
        <v>0</v>
      </c>
      <c r="AK133" s="58"/>
      <c r="AL133" s="66">
        <v>561158510</v>
      </c>
      <c r="AM133" s="66">
        <v>-76449069</v>
      </c>
      <c r="AN133" s="58">
        <v>484709441</v>
      </c>
      <c r="AO133" s="66">
        <v>399006112</v>
      </c>
      <c r="AP133" s="66">
        <v>-28922406</v>
      </c>
      <c r="AQ133" s="58">
        <v>370083706</v>
      </c>
      <c r="AR133" s="66">
        <v>169730946</v>
      </c>
      <c r="AS133" s="66">
        <v>-5222349</v>
      </c>
      <c r="AT133" s="67">
        <v>164508597</v>
      </c>
      <c r="AU133" s="67">
        <v>2075595</v>
      </c>
      <c r="AV133" s="67">
        <v>30562130</v>
      </c>
      <c r="AW133" s="67">
        <v>4082572</v>
      </c>
      <c r="AX133" s="67">
        <v>34644702</v>
      </c>
      <c r="AY133" s="67">
        <v>1056022041</v>
      </c>
      <c r="AZ133" s="67">
        <v>85000</v>
      </c>
      <c r="BA133" s="67">
        <v>1056107041</v>
      </c>
      <c r="BB133" s="58">
        <v>0</v>
      </c>
      <c r="BC133" s="58">
        <v>1131971163</v>
      </c>
      <c r="BD133" s="58">
        <v>1132056163</v>
      </c>
      <c r="BE133" s="65">
        <v>1126256722</v>
      </c>
      <c r="BF133" s="58"/>
      <c r="BG133" s="66">
        <v>1114405722</v>
      </c>
      <c r="BH133" s="41">
        <v>0</v>
      </c>
      <c r="BJ133" s="58"/>
      <c r="CQ133" s="68"/>
    </row>
    <row r="134" spans="1:95">
      <c r="A134" s="41">
        <f t="shared" si="9"/>
        <v>2008</v>
      </c>
      <c r="B134" s="41">
        <v>10</v>
      </c>
      <c r="C134" s="58">
        <v>426279627</v>
      </c>
      <c r="D134" s="58">
        <v>-68302973</v>
      </c>
      <c r="E134" s="58">
        <v>357976654</v>
      </c>
      <c r="F134" s="58">
        <v>340254541</v>
      </c>
      <c r="G134" s="58">
        <v>-24750828</v>
      </c>
      <c r="H134" s="58">
        <v>315503713</v>
      </c>
      <c r="I134" s="58">
        <v>160991052</v>
      </c>
      <c r="J134" s="58">
        <v>-1934185</v>
      </c>
      <c r="K134" s="58">
        <v>159056867</v>
      </c>
      <c r="L134" s="58">
        <v>2081261</v>
      </c>
      <c r="M134" s="58">
        <v>26232551</v>
      </c>
      <c r="N134" s="58">
        <v>3453591</v>
      </c>
      <c r="O134" s="58">
        <v>29686142</v>
      </c>
      <c r="P134" s="58">
        <v>864304637</v>
      </c>
      <c r="Q134" s="58">
        <v>76452</v>
      </c>
      <c r="R134" s="58">
        <v>864381089</v>
      </c>
      <c r="S134" s="58"/>
      <c r="T134" s="58">
        <v>929606481</v>
      </c>
      <c r="U134" s="58">
        <v>929682933</v>
      </c>
      <c r="V134" s="58">
        <v>834694947</v>
      </c>
      <c r="W134" s="58">
        <v>834618495</v>
      </c>
      <c r="X134" s="58">
        <v>959292623</v>
      </c>
      <c r="Y134" s="58">
        <v>959369075</v>
      </c>
      <c r="Z134" s="63">
        <v>1503968</v>
      </c>
      <c r="AA134" s="65">
        <v>-212589</v>
      </c>
      <c r="AB134" s="58">
        <v>1291379</v>
      </c>
      <c r="AC134" s="65">
        <v>44963122</v>
      </c>
      <c r="AD134" s="58">
        <v>0</v>
      </c>
      <c r="AE134" s="58">
        <v>910635590</v>
      </c>
      <c r="AF134" s="58"/>
      <c r="AG134" s="58">
        <v>0</v>
      </c>
      <c r="AH134" s="62">
        <v>5075000</v>
      </c>
      <c r="AI134" s="62">
        <v>2052000</v>
      </c>
      <c r="AJ134" s="58">
        <v>0</v>
      </c>
      <c r="AK134" s="58"/>
      <c r="AL134" s="66">
        <v>431354627</v>
      </c>
      <c r="AM134" s="66">
        <v>-68302973</v>
      </c>
      <c r="AN134" s="58">
        <v>363051654</v>
      </c>
      <c r="AO134" s="66">
        <v>342306541</v>
      </c>
      <c r="AP134" s="66">
        <v>-24750828</v>
      </c>
      <c r="AQ134" s="58">
        <v>317555713</v>
      </c>
      <c r="AR134" s="66">
        <v>160991052</v>
      </c>
      <c r="AS134" s="66">
        <v>-1934185</v>
      </c>
      <c r="AT134" s="67">
        <v>159056867</v>
      </c>
      <c r="AU134" s="67">
        <v>2081261</v>
      </c>
      <c r="AV134" s="67">
        <v>26232551</v>
      </c>
      <c r="AW134" s="67">
        <v>3453591</v>
      </c>
      <c r="AX134" s="67">
        <v>29686142</v>
      </c>
      <c r="AY134" s="67">
        <v>871431637</v>
      </c>
      <c r="AZ134" s="67">
        <v>76452</v>
      </c>
      <c r="BA134" s="67">
        <v>871508089</v>
      </c>
      <c r="BB134" s="58">
        <v>0</v>
      </c>
      <c r="BC134" s="58">
        <v>936733481</v>
      </c>
      <c r="BD134" s="58">
        <v>936809933</v>
      </c>
      <c r="BE134" s="65">
        <v>917762590</v>
      </c>
      <c r="BF134" s="58"/>
      <c r="BG134" s="66">
        <v>910635590</v>
      </c>
      <c r="BH134" s="41">
        <v>0</v>
      </c>
      <c r="BJ134" s="58"/>
      <c r="CQ134" s="68"/>
    </row>
    <row r="135" spans="1:95">
      <c r="A135" s="41">
        <f t="shared" si="9"/>
        <v>2008</v>
      </c>
      <c r="B135" s="41">
        <v>11</v>
      </c>
      <c r="C135" s="58">
        <v>328381066</v>
      </c>
      <c r="D135" s="58">
        <v>-13482264</v>
      </c>
      <c r="E135" s="58">
        <v>314898802</v>
      </c>
      <c r="F135" s="58">
        <v>290054573</v>
      </c>
      <c r="G135" s="58">
        <v>9110474</v>
      </c>
      <c r="H135" s="58">
        <v>299165047</v>
      </c>
      <c r="I135" s="58">
        <v>147571241</v>
      </c>
      <c r="J135" s="58">
        <v>3463922</v>
      </c>
      <c r="K135" s="58">
        <v>151035163</v>
      </c>
      <c r="L135" s="58">
        <v>2086854</v>
      </c>
      <c r="M135" s="58">
        <v>25784519</v>
      </c>
      <c r="N135" s="58">
        <v>3139205</v>
      </c>
      <c r="O135" s="58">
        <v>28923724</v>
      </c>
      <c r="P135" s="58">
        <v>796109590</v>
      </c>
      <c r="Q135" s="58">
        <v>76452</v>
      </c>
      <c r="R135" s="58">
        <v>796186042</v>
      </c>
      <c r="S135" s="58"/>
      <c r="T135" s="58">
        <v>768093734</v>
      </c>
      <c r="U135" s="58">
        <v>768170186</v>
      </c>
      <c r="V135" s="58">
        <v>767262318</v>
      </c>
      <c r="W135" s="58">
        <v>767185866</v>
      </c>
      <c r="X135" s="58">
        <v>797017458</v>
      </c>
      <c r="Y135" s="58">
        <v>797093910</v>
      </c>
      <c r="Z135" s="63">
        <v>1857920</v>
      </c>
      <c r="AA135" s="65">
        <v>549006</v>
      </c>
      <c r="AB135" s="58">
        <v>2406926</v>
      </c>
      <c r="AC135" s="65">
        <v>39014121</v>
      </c>
      <c r="AD135" s="58">
        <v>0</v>
      </c>
      <c r="AE135" s="58">
        <v>837607089</v>
      </c>
      <c r="AF135" s="58"/>
      <c r="AG135" s="58">
        <v>0</v>
      </c>
      <c r="AH135" s="62">
        <v>8590000</v>
      </c>
      <c r="AI135" s="62">
        <v>2452000</v>
      </c>
      <c r="AJ135" s="58">
        <v>0</v>
      </c>
      <c r="AK135" s="58"/>
      <c r="AL135" s="66">
        <v>336971066</v>
      </c>
      <c r="AM135" s="66">
        <v>-13482264</v>
      </c>
      <c r="AN135" s="58">
        <v>323488802</v>
      </c>
      <c r="AO135" s="66">
        <v>292506573</v>
      </c>
      <c r="AP135" s="66">
        <v>9110474</v>
      </c>
      <c r="AQ135" s="58">
        <v>301617047</v>
      </c>
      <c r="AR135" s="66">
        <v>147571241</v>
      </c>
      <c r="AS135" s="66">
        <v>3463922</v>
      </c>
      <c r="AT135" s="67">
        <v>151035163</v>
      </c>
      <c r="AU135" s="67">
        <v>2086854</v>
      </c>
      <c r="AV135" s="67">
        <v>25784519</v>
      </c>
      <c r="AW135" s="67">
        <v>3139205</v>
      </c>
      <c r="AX135" s="67">
        <v>28923724</v>
      </c>
      <c r="AY135" s="67">
        <v>807151590</v>
      </c>
      <c r="AZ135" s="67">
        <v>76452</v>
      </c>
      <c r="BA135" s="67">
        <v>807228042</v>
      </c>
      <c r="BB135" s="58">
        <v>0</v>
      </c>
      <c r="BC135" s="58">
        <v>779135734</v>
      </c>
      <c r="BD135" s="58">
        <v>779212186</v>
      </c>
      <c r="BE135" s="65">
        <v>848649089</v>
      </c>
      <c r="BF135" s="58"/>
      <c r="BG135" s="66">
        <v>837607089</v>
      </c>
      <c r="BH135" s="41">
        <v>0</v>
      </c>
      <c r="BJ135" s="58"/>
      <c r="CQ135" s="68"/>
    </row>
    <row r="136" spans="1:95">
      <c r="A136" s="41">
        <f t="shared" si="9"/>
        <v>2008</v>
      </c>
      <c r="B136" s="41">
        <v>12</v>
      </c>
      <c r="C136" s="58">
        <v>397459656</v>
      </c>
      <c r="D136" s="58">
        <v>58975549</v>
      </c>
      <c r="E136" s="58">
        <v>456435205</v>
      </c>
      <c r="F136" s="58">
        <v>291244732</v>
      </c>
      <c r="G136" s="58">
        <v>337248</v>
      </c>
      <c r="H136" s="58">
        <v>291581980</v>
      </c>
      <c r="I136" s="58">
        <v>156193748</v>
      </c>
      <c r="J136" s="58">
        <v>-744762</v>
      </c>
      <c r="K136" s="58">
        <v>155448986</v>
      </c>
      <c r="L136" s="58">
        <v>2092298</v>
      </c>
      <c r="M136" s="58">
        <v>29556868</v>
      </c>
      <c r="N136" s="58">
        <v>3515179</v>
      </c>
      <c r="O136" s="58">
        <v>33072047</v>
      </c>
      <c r="P136" s="58">
        <v>938630516</v>
      </c>
      <c r="Q136" s="58">
        <v>74971</v>
      </c>
      <c r="R136" s="58">
        <v>938705487</v>
      </c>
      <c r="S136" s="58"/>
      <c r="T136" s="58">
        <v>846990434</v>
      </c>
      <c r="U136" s="58">
        <v>847065405</v>
      </c>
      <c r="V136" s="58">
        <v>905633440</v>
      </c>
      <c r="W136" s="58">
        <v>905558469</v>
      </c>
      <c r="X136" s="58">
        <v>880062481</v>
      </c>
      <c r="Y136" s="58">
        <v>880137452</v>
      </c>
      <c r="Z136" s="63">
        <v>2298607</v>
      </c>
      <c r="AA136" s="65">
        <v>359835</v>
      </c>
      <c r="AB136" s="58">
        <v>2658442</v>
      </c>
      <c r="AC136" s="65">
        <v>55671051</v>
      </c>
      <c r="AD136" s="58">
        <v>0</v>
      </c>
      <c r="AE136" s="58">
        <v>997034980</v>
      </c>
      <c r="AF136" s="58"/>
      <c r="AG136" s="58">
        <v>0</v>
      </c>
      <c r="AH136" s="62">
        <v>15641000</v>
      </c>
      <c r="AI136" s="62">
        <v>4292000</v>
      </c>
      <c r="AJ136" s="58">
        <v>0</v>
      </c>
      <c r="AK136" s="58"/>
      <c r="AL136" s="66">
        <v>413100656</v>
      </c>
      <c r="AM136" s="66">
        <v>58975549</v>
      </c>
      <c r="AN136" s="58">
        <v>472076205</v>
      </c>
      <c r="AO136" s="66">
        <v>295536732</v>
      </c>
      <c r="AP136" s="66">
        <v>337248</v>
      </c>
      <c r="AQ136" s="58">
        <v>295873980</v>
      </c>
      <c r="AR136" s="66">
        <v>156193748</v>
      </c>
      <c r="AS136" s="66">
        <v>-744762</v>
      </c>
      <c r="AT136" s="67">
        <v>155448986</v>
      </c>
      <c r="AU136" s="67">
        <v>2092298</v>
      </c>
      <c r="AV136" s="67">
        <v>29556868</v>
      </c>
      <c r="AW136" s="67">
        <v>3515179</v>
      </c>
      <c r="AX136" s="67">
        <v>33072047</v>
      </c>
      <c r="AY136" s="67">
        <v>958563516</v>
      </c>
      <c r="AZ136" s="67">
        <v>74971</v>
      </c>
      <c r="BA136" s="67">
        <v>958638487</v>
      </c>
      <c r="BB136" s="58">
        <v>0</v>
      </c>
      <c r="BC136" s="58">
        <v>866923434</v>
      </c>
      <c r="BD136" s="58">
        <v>866998405</v>
      </c>
      <c r="BE136" s="65">
        <v>1016967980</v>
      </c>
      <c r="BF136" s="58"/>
      <c r="BG136" s="66">
        <v>997034980</v>
      </c>
      <c r="BH136" s="41">
        <v>0</v>
      </c>
      <c r="BJ136" s="58"/>
      <c r="CQ136" s="68"/>
    </row>
    <row r="137" spans="1:95">
      <c r="B137" s="46" t="s">
        <v>112</v>
      </c>
      <c r="C137" s="58">
        <v>5354704736</v>
      </c>
      <c r="D137" s="58">
        <v>26984169</v>
      </c>
      <c r="E137" s="58">
        <v>5381688905</v>
      </c>
      <c r="F137" s="58">
        <v>3932229004</v>
      </c>
      <c r="G137" s="58">
        <v>18530895</v>
      </c>
      <c r="H137" s="58">
        <v>3950759899</v>
      </c>
      <c r="I137" s="58">
        <v>1923853372</v>
      </c>
      <c r="J137" s="58">
        <v>2890621</v>
      </c>
      <c r="K137" s="58">
        <v>1926743993</v>
      </c>
      <c r="L137" s="58">
        <v>24736957</v>
      </c>
      <c r="M137" s="58">
        <v>353006424</v>
      </c>
      <c r="N137" s="58">
        <v>44654972</v>
      </c>
      <c r="O137" s="58">
        <v>397661396</v>
      </c>
      <c r="P137" s="58">
        <v>11681591150</v>
      </c>
      <c r="Q137" s="58">
        <v>923878</v>
      </c>
      <c r="R137" s="58">
        <v>11682515028</v>
      </c>
      <c r="S137" s="58"/>
      <c r="T137" s="58">
        <v>11235524069</v>
      </c>
      <c r="U137" s="58">
        <v>11236447947</v>
      </c>
      <c r="V137" s="58">
        <v>11284853632</v>
      </c>
      <c r="W137" s="58">
        <v>11283929754</v>
      </c>
      <c r="X137" s="58">
        <v>11633185465</v>
      </c>
      <c r="Y137" s="58">
        <v>11634109343</v>
      </c>
      <c r="Z137" s="58">
        <v>23161789</v>
      </c>
      <c r="AA137" s="58">
        <v>157855</v>
      </c>
      <c r="AB137" s="58">
        <v>23319644</v>
      </c>
      <c r="AC137" s="58">
        <v>729153528</v>
      </c>
      <c r="AD137" s="58">
        <v>0</v>
      </c>
      <c r="AE137" s="58">
        <v>12434988200</v>
      </c>
      <c r="AF137" s="58"/>
      <c r="AG137" s="58">
        <v>0</v>
      </c>
      <c r="AH137" s="58">
        <v>124362000</v>
      </c>
      <c r="AI137" s="58">
        <v>43099000</v>
      </c>
      <c r="AJ137" s="58">
        <v>0</v>
      </c>
      <c r="AK137" s="58"/>
      <c r="AL137" s="58">
        <v>5479066736</v>
      </c>
      <c r="AM137" s="58">
        <v>26984169</v>
      </c>
      <c r="AN137" s="58">
        <v>5506050905</v>
      </c>
      <c r="AO137" s="58">
        <v>3975328004</v>
      </c>
      <c r="AP137" s="58">
        <v>18530895</v>
      </c>
      <c r="AQ137" s="58">
        <v>3993858899</v>
      </c>
      <c r="AR137" s="58">
        <v>1923853372</v>
      </c>
      <c r="AS137" s="58">
        <v>2890621</v>
      </c>
      <c r="AT137" s="58">
        <v>1926743993</v>
      </c>
      <c r="AU137" s="58">
        <v>24736957</v>
      </c>
      <c r="AV137" s="58">
        <v>353006424</v>
      </c>
      <c r="AW137" s="58">
        <v>44654972</v>
      </c>
      <c r="AX137" s="58">
        <v>397661396</v>
      </c>
      <c r="AY137" s="58">
        <v>11849052150</v>
      </c>
      <c r="AZ137" s="58">
        <v>923878</v>
      </c>
      <c r="BA137" s="58">
        <v>11849976028</v>
      </c>
      <c r="BB137" s="58">
        <v>-1</v>
      </c>
      <c r="BC137" s="58">
        <v>11402985069</v>
      </c>
      <c r="BD137" s="58">
        <v>11403908947</v>
      </c>
      <c r="BE137" s="58">
        <v>12602449200</v>
      </c>
      <c r="BF137" s="57"/>
      <c r="BG137" s="58">
        <v>12434988200</v>
      </c>
      <c r="BH137" s="41">
        <v>0</v>
      </c>
      <c r="BJ137" s="58"/>
      <c r="CP137" s="68"/>
      <c r="CQ137" s="68"/>
    </row>
    <row r="138" spans="1:95">
      <c r="A138" s="41">
        <f t="shared" ref="A138:A149" si="10">A125+1</f>
        <v>2009</v>
      </c>
      <c r="B138" s="41">
        <v>1</v>
      </c>
      <c r="C138" s="58">
        <v>518203689</v>
      </c>
      <c r="D138" s="58">
        <v>17717264</v>
      </c>
      <c r="E138" s="58">
        <v>535920953</v>
      </c>
      <c r="F138" s="58">
        <v>308908738</v>
      </c>
      <c r="G138" s="58">
        <v>-30607593</v>
      </c>
      <c r="H138" s="58">
        <v>278301145</v>
      </c>
      <c r="I138" s="58">
        <v>142969773</v>
      </c>
      <c r="J138" s="58">
        <v>-5717697</v>
      </c>
      <c r="K138" s="58">
        <v>137252076</v>
      </c>
      <c r="L138" s="58">
        <v>2069711</v>
      </c>
      <c r="M138" s="58">
        <v>30820620</v>
      </c>
      <c r="N138" s="58">
        <v>3588499</v>
      </c>
      <c r="O138" s="58">
        <v>34409119</v>
      </c>
      <c r="P138" s="58">
        <v>987953004</v>
      </c>
      <c r="Q138" s="58">
        <v>76777</v>
      </c>
      <c r="R138" s="58">
        <v>988029781</v>
      </c>
      <c r="S138" s="58"/>
      <c r="T138" s="58">
        <v>972151911</v>
      </c>
      <c r="U138" s="58">
        <v>972228688</v>
      </c>
      <c r="V138" s="58">
        <v>953620662</v>
      </c>
      <c r="W138" s="58">
        <v>953543885</v>
      </c>
      <c r="X138" s="58">
        <v>1006561030</v>
      </c>
      <c r="Y138" s="58">
        <v>1006637807</v>
      </c>
      <c r="Z138" s="63">
        <v>2141046</v>
      </c>
      <c r="AA138" s="65">
        <v>-470045</v>
      </c>
      <c r="AB138" s="58">
        <v>1671001</v>
      </c>
      <c r="AC138" s="65">
        <v>60853791</v>
      </c>
      <c r="AD138" s="58">
        <v>0</v>
      </c>
      <c r="AE138" s="58">
        <v>1050554573</v>
      </c>
      <c r="AF138" s="58"/>
      <c r="AG138" s="58">
        <v>0</v>
      </c>
      <c r="AH138" s="62">
        <v>18563000</v>
      </c>
      <c r="AI138" s="62">
        <v>6183000</v>
      </c>
      <c r="AJ138" s="58">
        <v>0</v>
      </c>
      <c r="AK138" s="58"/>
      <c r="AL138" s="66">
        <v>536766689</v>
      </c>
      <c r="AM138" s="66">
        <v>17717264</v>
      </c>
      <c r="AN138" s="58">
        <v>554483953</v>
      </c>
      <c r="AO138" s="66">
        <v>315091738</v>
      </c>
      <c r="AP138" s="66">
        <v>-30607593</v>
      </c>
      <c r="AQ138" s="58">
        <v>284484145</v>
      </c>
      <c r="AR138" s="66">
        <v>142969773</v>
      </c>
      <c r="AS138" s="66">
        <v>-5717697</v>
      </c>
      <c r="AT138" s="67">
        <v>137252076</v>
      </c>
      <c r="AU138" s="67">
        <v>2069711</v>
      </c>
      <c r="AV138" s="67">
        <v>30820620</v>
      </c>
      <c r="AW138" s="67">
        <v>3588499</v>
      </c>
      <c r="AX138" s="67">
        <v>34409119</v>
      </c>
      <c r="AY138" s="67">
        <v>1012699004</v>
      </c>
      <c r="AZ138" s="67">
        <v>76777</v>
      </c>
      <c r="BA138" s="67">
        <v>1012775781</v>
      </c>
      <c r="BB138" s="58">
        <v>0</v>
      </c>
      <c r="BC138" s="58">
        <v>996897911</v>
      </c>
      <c r="BD138" s="58">
        <v>996974688</v>
      </c>
      <c r="BE138" s="65">
        <v>1075300573</v>
      </c>
      <c r="BF138" s="58"/>
      <c r="BG138" s="66">
        <v>1050554573</v>
      </c>
      <c r="BH138" s="41">
        <v>0</v>
      </c>
      <c r="BJ138" s="57"/>
      <c r="CQ138" s="68"/>
    </row>
    <row r="139" spans="1:95">
      <c r="A139" s="41">
        <f t="shared" si="10"/>
        <v>2009</v>
      </c>
      <c r="B139" s="41">
        <v>2</v>
      </c>
      <c r="C139" s="58">
        <v>473670894</v>
      </c>
      <c r="D139" s="58">
        <v>-58387047</v>
      </c>
      <c r="E139" s="58">
        <v>415283847</v>
      </c>
      <c r="F139" s="58">
        <v>303724607</v>
      </c>
      <c r="G139" s="58">
        <v>-20535010</v>
      </c>
      <c r="H139" s="58">
        <v>283189597</v>
      </c>
      <c r="I139" s="58">
        <v>137328464</v>
      </c>
      <c r="J139" s="58">
        <v>-3200475</v>
      </c>
      <c r="K139" s="58">
        <v>134127989</v>
      </c>
      <c r="L139" s="58">
        <v>2075647</v>
      </c>
      <c r="M139" s="58">
        <v>26266912</v>
      </c>
      <c r="N139" s="58">
        <v>3146503</v>
      </c>
      <c r="O139" s="58">
        <v>29413415</v>
      </c>
      <c r="P139" s="58">
        <v>864090495</v>
      </c>
      <c r="Q139" s="58">
        <v>67235</v>
      </c>
      <c r="R139" s="58">
        <v>864157730</v>
      </c>
      <c r="S139" s="58"/>
      <c r="T139" s="58">
        <v>916799612</v>
      </c>
      <c r="U139" s="58">
        <v>916866847</v>
      </c>
      <c r="V139" s="58">
        <v>834744315</v>
      </c>
      <c r="W139" s="58">
        <v>834677080</v>
      </c>
      <c r="X139" s="58">
        <v>946213027</v>
      </c>
      <c r="Y139" s="58">
        <v>946280262</v>
      </c>
      <c r="Z139" s="63">
        <v>1898565</v>
      </c>
      <c r="AA139" s="65">
        <v>-276600</v>
      </c>
      <c r="AB139" s="58">
        <v>1621965</v>
      </c>
      <c r="AC139" s="65">
        <v>45288743</v>
      </c>
      <c r="AD139" s="58">
        <v>0</v>
      </c>
      <c r="AE139" s="58">
        <v>911068438</v>
      </c>
      <c r="AF139" s="58"/>
      <c r="AG139" s="58">
        <v>0</v>
      </c>
      <c r="AH139" s="62">
        <v>13348000</v>
      </c>
      <c r="AI139" s="62">
        <v>3525000</v>
      </c>
      <c r="AJ139" s="58">
        <v>0</v>
      </c>
      <c r="AK139" s="58"/>
      <c r="AL139" s="66">
        <v>487018894</v>
      </c>
      <c r="AM139" s="66">
        <v>-58387047</v>
      </c>
      <c r="AN139" s="58">
        <v>428631847</v>
      </c>
      <c r="AO139" s="66">
        <v>307249607</v>
      </c>
      <c r="AP139" s="66">
        <v>-20535010</v>
      </c>
      <c r="AQ139" s="58">
        <v>286714597</v>
      </c>
      <c r="AR139" s="66">
        <v>137328464</v>
      </c>
      <c r="AS139" s="66">
        <v>-3200475</v>
      </c>
      <c r="AT139" s="67">
        <v>134127989</v>
      </c>
      <c r="AU139" s="67">
        <v>2075647</v>
      </c>
      <c r="AV139" s="67">
        <v>26266912</v>
      </c>
      <c r="AW139" s="67">
        <v>3146503</v>
      </c>
      <c r="AX139" s="67">
        <v>29413415</v>
      </c>
      <c r="AY139" s="67">
        <v>880963495</v>
      </c>
      <c r="AZ139" s="67">
        <v>67235</v>
      </c>
      <c r="BA139" s="67">
        <v>881030730</v>
      </c>
      <c r="BB139" s="58">
        <v>0</v>
      </c>
      <c r="BC139" s="58">
        <v>933672612</v>
      </c>
      <c r="BD139" s="58">
        <v>933739847</v>
      </c>
      <c r="BE139" s="65">
        <v>927941438</v>
      </c>
      <c r="BF139" s="58"/>
      <c r="BG139" s="66">
        <v>911068438</v>
      </c>
      <c r="BH139" s="41">
        <v>0</v>
      </c>
      <c r="BJ139" s="57"/>
      <c r="CQ139" s="68"/>
    </row>
    <row r="140" spans="1:95">
      <c r="A140" s="41">
        <f t="shared" si="10"/>
        <v>2009</v>
      </c>
      <c r="B140" s="41">
        <v>3</v>
      </c>
      <c r="C140" s="58">
        <v>388394739</v>
      </c>
      <c r="D140" s="58">
        <v>-5746368</v>
      </c>
      <c r="E140" s="58">
        <v>382648371</v>
      </c>
      <c r="F140" s="58">
        <v>273766983</v>
      </c>
      <c r="G140" s="58">
        <v>12880856</v>
      </c>
      <c r="H140" s="58">
        <v>286647839</v>
      </c>
      <c r="I140" s="58">
        <v>147874710</v>
      </c>
      <c r="J140" s="58">
        <v>5152644</v>
      </c>
      <c r="K140" s="58">
        <v>153027354</v>
      </c>
      <c r="L140" s="58">
        <v>2081172</v>
      </c>
      <c r="M140" s="58">
        <v>26691385</v>
      </c>
      <c r="N140" s="58">
        <v>3265148</v>
      </c>
      <c r="O140" s="58">
        <v>29956533</v>
      </c>
      <c r="P140" s="58">
        <v>854361269</v>
      </c>
      <c r="Q140" s="58">
        <v>66847</v>
      </c>
      <c r="R140" s="58">
        <v>854428116</v>
      </c>
      <c r="S140" s="58"/>
      <c r="T140" s="58">
        <v>812117604</v>
      </c>
      <c r="U140" s="58">
        <v>812184451</v>
      </c>
      <c r="V140" s="58">
        <v>824471583</v>
      </c>
      <c r="W140" s="58">
        <v>824404736</v>
      </c>
      <c r="X140" s="58">
        <v>842074137</v>
      </c>
      <c r="Y140" s="58">
        <v>842140984</v>
      </c>
      <c r="Z140" s="63">
        <v>1962679</v>
      </c>
      <c r="AA140" s="65">
        <v>299770</v>
      </c>
      <c r="AB140" s="58">
        <v>2262449</v>
      </c>
      <c r="AC140" s="65">
        <v>43660646</v>
      </c>
      <c r="AD140" s="58">
        <v>0</v>
      </c>
      <c r="AE140" s="58">
        <v>900351211</v>
      </c>
      <c r="AF140" s="58"/>
      <c r="AG140" s="58">
        <v>0</v>
      </c>
      <c r="AH140" s="62">
        <v>9330000</v>
      </c>
      <c r="AI140" s="62">
        <v>2624000</v>
      </c>
      <c r="AJ140" s="58">
        <v>0</v>
      </c>
      <c r="AK140" s="58"/>
      <c r="AL140" s="66">
        <v>397724739</v>
      </c>
      <c r="AM140" s="66">
        <v>-5746368</v>
      </c>
      <c r="AN140" s="58">
        <v>391978371</v>
      </c>
      <c r="AO140" s="66">
        <v>276390983</v>
      </c>
      <c r="AP140" s="66">
        <v>12880856</v>
      </c>
      <c r="AQ140" s="58">
        <v>289271839</v>
      </c>
      <c r="AR140" s="66">
        <v>147874710</v>
      </c>
      <c r="AS140" s="66">
        <v>5152644</v>
      </c>
      <c r="AT140" s="67">
        <v>153027354</v>
      </c>
      <c r="AU140" s="67">
        <v>2081172</v>
      </c>
      <c r="AV140" s="67">
        <v>26691385</v>
      </c>
      <c r="AW140" s="67">
        <v>3265148</v>
      </c>
      <c r="AX140" s="67">
        <v>29956533</v>
      </c>
      <c r="AY140" s="67">
        <v>866315269</v>
      </c>
      <c r="AZ140" s="67">
        <v>66847</v>
      </c>
      <c r="BA140" s="67">
        <v>866382116</v>
      </c>
      <c r="BB140" s="58">
        <v>0</v>
      </c>
      <c r="BC140" s="58">
        <v>824071604</v>
      </c>
      <c r="BD140" s="58">
        <v>824138451</v>
      </c>
      <c r="BE140" s="65">
        <v>912305211</v>
      </c>
      <c r="BF140" s="58"/>
      <c r="BG140" s="66">
        <v>900351211</v>
      </c>
      <c r="BH140" s="41">
        <v>0</v>
      </c>
      <c r="BJ140" s="57"/>
      <c r="CQ140" s="68"/>
    </row>
    <row r="141" spans="1:95">
      <c r="A141" s="41">
        <f t="shared" si="10"/>
        <v>2009</v>
      </c>
      <c r="B141" s="41">
        <v>4</v>
      </c>
      <c r="C141" s="58">
        <v>324372685</v>
      </c>
      <c r="D141" s="58">
        <v>-24085004</v>
      </c>
      <c r="E141" s="58">
        <v>300287681</v>
      </c>
      <c r="F141" s="58">
        <v>283522517</v>
      </c>
      <c r="G141" s="58">
        <v>28027289</v>
      </c>
      <c r="H141" s="58">
        <v>311549806</v>
      </c>
      <c r="I141" s="58">
        <v>154990758</v>
      </c>
      <c r="J141" s="58">
        <v>6533632</v>
      </c>
      <c r="K141" s="58">
        <v>161524390</v>
      </c>
      <c r="L141" s="58">
        <v>2086495</v>
      </c>
      <c r="M141" s="58">
        <v>24778942</v>
      </c>
      <c r="N141" s="58">
        <v>3290879</v>
      </c>
      <c r="O141" s="58">
        <v>28069821</v>
      </c>
      <c r="P141" s="58">
        <v>803518193</v>
      </c>
      <c r="Q141" s="58">
        <v>69824</v>
      </c>
      <c r="R141" s="58">
        <v>803588017</v>
      </c>
      <c r="S141" s="58"/>
      <c r="T141" s="58">
        <v>764972455</v>
      </c>
      <c r="U141" s="58">
        <v>765042279</v>
      </c>
      <c r="V141" s="58">
        <v>775518196</v>
      </c>
      <c r="W141" s="58">
        <v>775448372</v>
      </c>
      <c r="X141" s="58">
        <v>793042276</v>
      </c>
      <c r="Y141" s="58">
        <v>793112100</v>
      </c>
      <c r="Z141" s="63">
        <v>1821658</v>
      </c>
      <c r="AA141" s="65">
        <v>48022</v>
      </c>
      <c r="AB141" s="58">
        <v>1869680</v>
      </c>
      <c r="AC141" s="65">
        <v>38542825</v>
      </c>
      <c r="AD141" s="58">
        <v>0</v>
      </c>
      <c r="AE141" s="58">
        <v>844000522</v>
      </c>
      <c r="AF141" s="58"/>
      <c r="AG141" s="58">
        <v>0</v>
      </c>
      <c r="AH141" s="62">
        <v>4241000</v>
      </c>
      <c r="AI141" s="62">
        <v>1953000</v>
      </c>
      <c r="AJ141" s="58">
        <v>0</v>
      </c>
      <c r="AK141" s="58"/>
      <c r="AL141" s="66">
        <v>328613685</v>
      </c>
      <c r="AM141" s="66">
        <v>-24085004</v>
      </c>
      <c r="AN141" s="58">
        <v>304528681</v>
      </c>
      <c r="AO141" s="66">
        <v>285475517</v>
      </c>
      <c r="AP141" s="66">
        <v>28027289</v>
      </c>
      <c r="AQ141" s="58">
        <v>313502806</v>
      </c>
      <c r="AR141" s="66">
        <v>154990758</v>
      </c>
      <c r="AS141" s="66">
        <v>6533632</v>
      </c>
      <c r="AT141" s="67">
        <v>161524390</v>
      </c>
      <c r="AU141" s="67">
        <v>2086495</v>
      </c>
      <c r="AV141" s="67">
        <v>24778942</v>
      </c>
      <c r="AW141" s="67">
        <v>3290879</v>
      </c>
      <c r="AX141" s="67">
        <v>28069821</v>
      </c>
      <c r="AY141" s="67">
        <v>809712193</v>
      </c>
      <c r="AZ141" s="67">
        <v>69824</v>
      </c>
      <c r="BA141" s="67">
        <v>809782017</v>
      </c>
      <c r="BB141" s="58">
        <v>0</v>
      </c>
      <c r="BC141" s="58">
        <v>771166455</v>
      </c>
      <c r="BD141" s="58">
        <v>771236279</v>
      </c>
      <c r="BE141" s="65">
        <v>850194522</v>
      </c>
      <c r="BF141" s="58"/>
      <c r="BG141" s="66">
        <v>844000522</v>
      </c>
      <c r="BH141" s="41">
        <v>0</v>
      </c>
      <c r="BJ141" s="57"/>
      <c r="CQ141" s="68"/>
    </row>
    <row r="142" spans="1:95">
      <c r="A142" s="41">
        <f t="shared" si="10"/>
        <v>2009</v>
      </c>
      <c r="B142" s="41">
        <v>5</v>
      </c>
      <c r="C142" s="58">
        <v>337001817</v>
      </c>
      <c r="D142" s="58">
        <v>63175350</v>
      </c>
      <c r="E142" s="58">
        <v>400177167</v>
      </c>
      <c r="F142" s="58">
        <v>317108311</v>
      </c>
      <c r="G142" s="58">
        <v>73737135</v>
      </c>
      <c r="H142" s="58">
        <v>390845446</v>
      </c>
      <c r="I142" s="58">
        <v>161540306</v>
      </c>
      <c r="J142" s="58">
        <v>7587258</v>
      </c>
      <c r="K142" s="58">
        <v>169127564</v>
      </c>
      <c r="L142" s="58">
        <v>2092088</v>
      </c>
      <c r="M142" s="58">
        <v>29066254</v>
      </c>
      <c r="N142" s="58">
        <v>3844363</v>
      </c>
      <c r="O142" s="58">
        <v>32910617</v>
      </c>
      <c r="P142" s="58">
        <v>995152882</v>
      </c>
      <c r="Q142" s="58">
        <v>73345</v>
      </c>
      <c r="R142" s="58">
        <v>995226227</v>
      </c>
      <c r="S142" s="58"/>
      <c r="T142" s="58">
        <v>817742522</v>
      </c>
      <c r="U142" s="58">
        <v>817815867</v>
      </c>
      <c r="V142" s="58">
        <v>962315610</v>
      </c>
      <c r="W142" s="58">
        <v>962242265</v>
      </c>
      <c r="X142" s="58">
        <v>850653139</v>
      </c>
      <c r="Y142" s="58">
        <v>850726484</v>
      </c>
      <c r="Z142" s="63">
        <v>1852945</v>
      </c>
      <c r="AA142" s="65">
        <v>318010</v>
      </c>
      <c r="AB142" s="58">
        <v>2170955</v>
      </c>
      <c r="AC142" s="65">
        <v>60036083</v>
      </c>
      <c r="AD142" s="58">
        <v>0</v>
      </c>
      <c r="AE142" s="58">
        <v>1057433265</v>
      </c>
      <c r="AF142" s="58"/>
      <c r="AG142" s="58">
        <v>0</v>
      </c>
      <c r="AH142" s="62">
        <v>6848000</v>
      </c>
      <c r="AI142" s="62">
        <v>3254000</v>
      </c>
      <c r="AJ142" s="58">
        <v>0</v>
      </c>
      <c r="AK142" s="58"/>
      <c r="AL142" s="66">
        <v>343849817</v>
      </c>
      <c r="AM142" s="66">
        <v>63175350</v>
      </c>
      <c r="AN142" s="58">
        <v>407025167</v>
      </c>
      <c r="AO142" s="66">
        <v>320362311</v>
      </c>
      <c r="AP142" s="66">
        <v>73737135</v>
      </c>
      <c r="AQ142" s="58">
        <v>394099446</v>
      </c>
      <c r="AR142" s="66">
        <v>161540306</v>
      </c>
      <c r="AS142" s="66">
        <v>7587258</v>
      </c>
      <c r="AT142" s="67">
        <v>169127564</v>
      </c>
      <c r="AU142" s="67">
        <v>2092088</v>
      </c>
      <c r="AV142" s="67">
        <v>29066254</v>
      </c>
      <c r="AW142" s="67">
        <v>3844363</v>
      </c>
      <c r="AX142" s="67">
        <v>32910617</v>
      </c>
      <c r="AY142" s="67">
        <v>1005254882</v>
      </c>
      <c r="AZ142" s="67">
        <v>73345</v>
      </c>
      <c r="BA142" s="67">
        <v>1005328227</v>
      </c>
      <c r="BB142" s="58">
        <v>0</v>
      </c>
      <c r="BC142" s="58">
        <v>827844522</v>
      </c>
      <c r="BD142" s="58">
        <v>827917867</v>
      </c>
      <c r="BE142" s="65">
        <v>1067535265</v>
      </c>
      <c r="BF142" s="58"/>
      <c r="BG142" s="66">
        <v>1057433265</v>
      </c>
      <c r="BH142" s="41">
        <v>0</v>
      </c>
      <c r="BJ142" s="57"/>
      <c r="CQ142" s="68"/>
    </row>
    <row r="143" spans="1:95">
      <c r="A143" s="41">
        <f t="shared" si="10"/>
        <v>2009</v>
      </c>
      <c r="B143" s="41">
        <v>6</v>
      </c>
      <c r="C143" s="58">
        <v>500319898</v>
      </c>
      <c r="D143" s="58">
        <v>85491657</v>
      </c>
      <c r="E143" s="58">
        <v>585811555</v>
      </c>
      <c r="F143" s="58">
        <v>376930636</v>
      </c>
      <c r="G143" s="58">
        <v>4042943</v>
      </c>
      <c r="H143" s="58">
        <v>380973579</v>
      </c>
      <c r="I143" s="58">
        <v>175868503</v>
      </c>
      <c r="J143" s="58">
        <v>-409660</v>
      </c>
      <c r="K143" s="58">
        <v>175458843</v>
      </c>
      <c r="L143" s="58">
        <v>2098439</v>
      </c>
      <c r="M143" s="58">
        <v>33490101</v>
      </c>
      <c r="N143" s="58">
        <v>4287198</v>
      </c>
      <c r="O143" s="58">
        <v>37777299</v>
      </c>
      <c r="P143" s="58">
        <v>1182119715</v>
      </c>
      <c r="Q143" s="58">
        <v>87196</v>
      </c>
      <c r="R143" s="58">
        <v>1182206911</v>
      </c>
      <c r="S143" s="58"/>
      <c r="T143" s="58">
        <v>1055217476</v>
      </c>
      <c r="U143" s="58">
        <v>1055304672</v>
      </c>
      <c r="V143" s="58">
        <v>1144429612</v>
      </c>
      <c r="W143" s="58">
        <v>1144342416</v>
      </c>
      <c r="X143" s="58">
        <v>1092994775</v>
      </c>
      <c r="Y143" s="58">
        <v>1093081971</v>
      </c>
      <c r="Z143" s="63">
        <v>2095528</v>
      </c>
      <c r="AA143" s="65">
        <v>-86009</v>
      </c>
      <c r="AB143" s="58">
        <v>2009519</v>
      </c>
      <c r="AC143" s="65">
        <v>86447605</v>
      </c>
      <c r="AD143" s="58">
        <v>0</v>
      </c>
      <c r="AE143" s="58">
        <v>1270664035</v>
      </c>
      <c r="AF143" s="58"/>
      <c r="AG143" s="58">
        <v>0</v>
      </c>
      <c r="AH143" s="62">
        <v>11594000</v>
      </c>
      <c r="AI143" s="62">
        <v>4382000</v>
      </c>
      <c r="AJ143" s="58">
        <v>0</v>
      </c>
      <c r="AK143" s="58"/>
      <c r="AL143" s="66">
        <v>511913898</v>
      </c>
      <c r="AM143" s="66">
        <v>85491657</v>
      </c>
      <c r="AN143" s="58">
        <v>597405555</v>
      </c>
      <c r="AO143" s="66">
        <v>381312636</v>
      </c>
      <c r="AP143" s="66">
        <v>4042943</v>
      </c>
      <c r="AQ143" s="58">
        <v>385355579</v>
      </c>
      <c r="AR143" s="66">
        <v>175868503</v>
      </c>
      <c r="AS143" s="66">
        <v>-409660</v>
      </c>
      <c r="AT143" s="67">
        <v>175458843</v>
      </c>
      <c r="AU143" s="67">
        <v>2098439</v>
      </c>
      <c r="AV143" s="67">
        <v>33490101</v>
      </c>
      <c r="AW143" s="67">
        <v>4287198</v>
      </c>
      <c r="AX143" s="67">
        <v>37777299</v>
      </c>
      <c r="AY143" s="67">
        <v>1198095715</v>
      </c>
      <c r="AZ143" s="67">
        <v>87196</v>
      </c>
      <c r="BA143" s="67">
        <v>1198182911</v>
      </c>
      <c r="BB143" s="58">
        <v>0</v>
      </c>
      <c r="BC143" s="58">
        <v>1071193476</v>
      </c>
      <c r="BD143" s="58">
        <v>1071280672</v>
      </c>
      <c r="BE143" s="65">
        <v>1286640035</v>
      </c>
      <c r="BF143" s="58"/>
      <c r="BG143" s="66">
        <v>1270664035</v>
      </c>
      <c r="BH143" s="41">
        <v>0</v>
      </c>
      <c r="BJ143" s="57"/>
      <c r="CQ143" s="68"/>
    </row>
    <row r="144" spans="1:95">
      <c r="A144" s="41">
        <f t="shared" si="10"/>
        <v>2009</v>
      </c>
      <c r="B144" s="41">
        <v>7</v>
      </c>
      <c r="C144" s="58">
        <v>571717323</v>
      </c>
      <c r="D144" s="58">
        <v>34493355</v>
      </c>
      <c r="E144" s="58">
        <v>606210678</v>
      </c>
      <c r="F144" s="58">
        <v>396393866</v>
      </c>
      <c r="G144" s="58">
        <v>-1456593</v>
      </c>
      <c r="H144" s="58">
        <v>394937273</v>
      </c>
      <c r="I144" s="58">
        <v>176507136</v>
      </c>
      <c r="J144" s="58">
        <v>-2045411</v>
      </c>
      <c r="K144" s="58">
        <v>174461725</v>
      </c>
      <c r="L144" s="58">
        <v>2104092</v>
      </c>
      <c r="M144" s="58">
        <v>37315865</v>
      </c>
      <c r="N144" s="58">
        <v>4815228</v>
      </c>
      <c r="O144" s="58">
        <v>42131093</v>
      </c>
      <c r="P144" s="58">
        <v>1219844861</v>
      </c>
      <c r="Q144" s="58">
        <v>89518</v>
      </c>
      <c r="R144" s="58">
        <v>1219934379</v>
      </c>
      <c r="S144" s="58"/>
      <c r="T144" s="58">
        <v>1146722417</v>
      </c>
      <c r="U144" s="58">
        <v>1146811935</v>
      </c>
      <c r="V144" s="58">
        <v>1177803286</v>
      </c>
      <c r="W144" s="58">
        <v>1177713768</v>
      </c>
      <c r="X144" s="58">
        <v>1188853510</v>
      </c>
      <c r="Y144" s="58">
        <v>1188943028</v>
      </c>
      <c r="Z144" s="63">
        <v>2060890</v>
      </c>
      <c r="AA144" s="65">
        <v>-128134</v>
      </c>
      <c r="AB144" s="58">
        <v>1932756</v>
      </c>
      <c r="AC144" s="65">
        <v>93833091</v>
      </c>
      <c r="AD144" s="58">
        <v>0</v>
      </c>
      <c r="AE144" s="58">
        <v>1315700226</v>
      </c>
      <c r="AF144" s="58"/>
      <c r="AG144" s="58">
        <v>0</v>
      </c>
      <c r="AH144" s="62">
        <v>14536000</v>
      </c>
      <c r="AI144" s="62">
        <v>5071000</v>
      </c>
      <c r="AJ144" s="58">
        <v>0</v>
      </c>
      <c r="AK144" s="58"/>
      <c r="AL144" s="66">
        <v>586253323</v>
      </c>
      <c r="AM144" s="66">
        <v>34493355</v>
      </c>
      <c r="AN144" s="58">
        <v>620746678</v>
      </c>
      <c r="AO144" s="66">
        <v>401464866</v>
      </c>
      <c r="AP144" s="66">
        <v>-1456593</v>
      </c>
      <c r="AQ144" s="58">
        <v>400008273</v>
      </c>
      <c r="AR144" s="66">
        <v>176507136</v>
      </c>
      <c r="AS144" s="66">
        <v>-2045411</v>
      </c>
      <c r="AT144" s="67">
        <v>174461725</v>
      </c>
      <c r="AU144" s="67">
        <v>2104092</v>
      </c>
      <c r="AV144" s="67">
        <v>37315865</v>
      </c>
      <c r="AW144" s="67">
        <v>4815228</v>
      </c>
      <c r="AX144" s="67">
        <v>42131093</v>
      </c>
      <c r="AY144" s="67">
        <v>1239451861</v>
      </c>
      <c r="AZ144" s="67">
        <v>89518</v>
      </c>
      <c r="BA144" s="67">
        <v>1239541379</v>
      </c>
      <c r="BB144" s="58">
        <v>0</v>
      </c>
      <c r="BC144" s="58">
        <v>1166329417</v>
      </c>
      <c r="BD144" s="58">
        <v>1166418935</v>
      </c>
      <c r="BE144" s="65">
        <v>1335307226</v>
      </c>
      <c r="BF144" s="58"/>
      <c r="BG144" s="66">
        <v>1315700226</v>
      </c>
      <c r="BH144" s="41">
        <v>0</v>
      </c>
      <c r="BJ144" s="58"/>
      <c r="CQ144" s="68"/>
    </row>
    <row r="145" spans="1:95">
      <c r="A145" s="41">
        <f t="shared" si="10"/>
        <v>2009</v>
      </c>
      <c r="B145" s="41">
        <v>8</v>
      </c>
      <c r="C145" s="58">
        <v>620668905</v>
      </c>
      <c r="D145" s="58">
        <v>16419056</v>
      </c>
      <c r="E145" s="58">
        <v>637087961</v>
      </c>
      <c r="F145" s="58">
        <v>409691111</v>
      </c>
      <c r="G145" s="58">
        <v>-3011615</v>
      </c>
      <c r="H145" s="58">
        <v>406679496</v>
      </c>
      <c r="I145" s="58">
        <v>179970961</v>
      </c>
      <c r="J145" s="58">
        <v>-689416</v>
      </c>
      <c r="K145" s="58">
        <v>179281545</v>
      </c>
      <c r="L145" s="58">
        <v>2109685</v>
      </c>
      <c r="M145" s="58">
        <v>36222343</v>
      </c>
      <c r="N145" s="58">
        <v>4794135</v>
      </c>
      <c r="O145" s="58">
        <v>41016478</v>
      </c>
      <c r="P145" s="58">
        <v>1266175165</v>
      </c>
      <c r="Q145" s="58">
        <v>83036</v>
      </c>
      <c r="R145" s="58">
        <v>1266258201</v>
      </c>
      <c r="S145" s="58"/>
      <c r="T145" s="58">
        <v>1212440662</v>
      </c>
      <c r="U145" s="58">
        <v>1212523698</v>
      </c>
      <c r="V145" s="58">
        <v>1225241723</v>
      </c>
      <c r="W145" s="58">
        <v>1225158687</v>
      </c>
      <c r="X145" s="58">
        <v>1253457140</v>
      </c>
      <c r="Y145" s="58">
        <v>1253540176</v>
      </c>
      <c r="Z145" s="63">
        <v>1947351</v>
      </c>
      <c r="AA145" s="65">
        <v>-160320</v>
      </c>
      <c r="AB145" s="58">
        <v>1787031</v>
      </c>
      <c r="AC145" s="65">
        <v>101499743</v>
      </c>
      <c r="AD145" s="58">
        <v>0</v>
      </c>
      <c r="AE145" s="58">
        <v>1369544975</v>
      </c>
      <c r="AF145" s="58"/>
      <c r="AG145" s="58">
        <v>0</v>
      </c>
      <c r="AH145" s="62">
        <v>13454000</v>
      </c>
      <c r="AI145" s="62">
        <v>4852000</v>
      </c>
      <c r="AJ145" s="58">
        <v>0</v>
      </c>
      <c r="AK145" s="58"/>
      <c r="AL145" s="66">
        <v>634122905</v>
      </c>
      <c r="AM145" s="66">
        <v>16419056</v>
      </c>
      <c r="AN145" s="58">
        <v>650541961</v>
      </c>
      <c r="AO145" s="66">
        <v>414543111</v>
      </c>
      <c r="AP145" s="66">
        <v>-3011615</v>
      </c>
      <c r="AQ145" s="58">
        <v>411531496</v>
      </c>
      <c r="AR145" s="66">
        <v>179970961</v>
      </c>
      <c r="AS145" s="66">
        <v>-689416</v>
      </c>
      <c r="AT145" s="67">
        <v>179281545</v>
      </c>
      <c r="AU145" s="67">
        <v>2109685</v>
      </c>
      <c r="AV145" s="67">
        <v>36222343</v>
      </c>
      <c r="AW145" s="67">
        <v>4794135</v>
      </c>
      <c r="AX145" s="67">
        <v>41016478</v>
      </c>
      <c r="AY145" s="67">
        <v>1284481165</v>
      </c>
      <c r="AZ145" s="67">
        <v>83036</v>
      </c>
      <c r="BA145" s="67">
        <v>1284564201</v>
      </c>
      <c r="BB145" s="58">
        <v>0</v>
      </c>
      <c r="BC145" s="58">
        <v>1230746662</v>
      </c>
      <c r="BD145" s="58">
        <v>1230829698</v>
      </c>
      <c r="BE145" s="65">
        <v>1387850975</v>
      </c>
      <c r="BF145" s="58"/>
      <c r="BG145" s="66">
        <v>1369544975</v>
      </c>
      <c r="BH145" s="41">
        <v>0</v>
      </c>
      <c r="BJ145" s="58"/>
      <c r="CQ145" s="68"/>
    </row>
    <row r="146" spans="1:95">
      <c r="A146" s="41">
        <f t="shared" si="10"/>
        <v>2009</v>
      </c>
      <c r="B146" s="41">
        <v>9</v>
      </c>
      <c r="C146" s="58">
        <v>565456885</v>
      </c>
      <c r="D146" s="58">
        <v>-78582631</v>
      </c>
      <c r="E146" s="58">
        <v>486874254</v>
      </c>
      <c r="F146" s="58">
        <v>403616026</v>
      </c>
      <c r="G146" s="58">
        <v>-28789052</v>
      </c>
      <c r="H146" s="58">
        <v>374826974</v>
      </c>
      <c r="I146" s="58">
        <v>168797620</v>
      </c>
      <c r="J146" s="58">
        <v>-5276598</v>
      </c>
      <c r="K146" s="58">
        <v>163521022</v>
      </c>
      <c r="L146" s="58">
        <v>2115210</v>
      </c>
      <c r="M146" s="58">
        <v>31042006</v>
      </c>
      <c r="N146" s="58">
        <v>4158627</v>
      </c>
      <c r="O146" s="58">
        <v>35200633</v>
      </c>
      <c r="P146" s="58">
        <v>1062538093</v>
      </c>
      <c r="Q146" s="58">
        <v>85386</v>
      </c>
      <c r="R146" s="58">
        <v>1062623479</v>
      </c>
      <c r="S146" s="58"/>
      <c r="T146" s="58">
        <v>1139985741</v>
      </c>
      <c r="U146" s="58">
        <v>1140071127</v>
      </c>
      <c r="V146" s="58">
        <v>1027422846</v>
      </c>
      <c r="W146" s="58">
        <v>1027337460</v>
      </c>
      <c r="X146" s="58">
        <v>1175186374</v>
      </c>
      <c r="Y146" s="58">
        <v>1175271760</v>
      </c>
      <c r="Z146" s="63">
        <v>1923054</v>
      </c>
      <c r="AA146" s="65">
        <v>-142348</v>
      </c>
      <c r="AB146" s="58">
        <v>1780706</v>
      </c>
      <c r="AC146" s="65">
        <v>69654655</v>
      </c>
      <c r="AD146" s="58">
        <v>0</v>
      </c>
      <c r="AE146" s="58">
        <v>1134058840</v>
      </c>
      <c r="AF146" s="58"/>
      <c r="AG146" s="58">
        <v>0</v>
      </c>
      <c r="AH146" s="62">
        <v>9189000</v>
      </c>
      <c r="AI146" s="62">
        <v>3800000</v>
      </c>
      <c r="AJ146" s="58">
        <v>0</v>
      </c>
      <c r="AK146" s="58"/>
      <c r="AL146" s="66">
        <v>574645885</v>
      </c>
      <c r="AM146" s="66">
        <v>-78582631</v>
      </c>
      <c r="AN146" s="58">
        <v>496063254</v>
      </c>
      <c r="AO146" s="66">
        <v>407416026</v>
      </c>
      <c r="AP146" s="66">
        <v>-28789052</v>
      </c>
      <c r="AQ146" s="58">
        <v>378626974</v>
      </c>
      <c r="AR146" s="66">
        <v>168797620</v>
      </c>
      <c r="AS146" s="66">
        <v>-5276598</v>
      </c>
      <c r="AT146" s="67">
        <v>163521022</v>
      </c>
      <c r="AU146" s="67">
        <v>2115210</v>
      </c>
      <c r="AV146" s="67">
        <v>31042006</v>
      </c>
      <c r="AW146" s="67">
        <v>4158627</v>
      </c>
      <c r="AX146" s="67">
        <v>35200633</v>
      </c>
      <c r="AY146" s="67">
        <v>1075527093</v>
      </c>
      <c r="AZ146" s="67">
        <v>85386</v>
      </c>
      <c r="BA146" s="67">
        <v>1075612479</v>
      </c>
      <c r="BB146" s="58">
        <v>0</v>
      </c>
      <c r="BC146" s="58">
        <v>1152974741</v>
      </c>
      <c r="BD146" s="58">
        <v>1153060127</v>
      </c>
      <c r="BE146" s="65">
        <v>1147047840</v>
      </c>
      <c r="BF146" s="58"/>
      <c r="BG146" s="66">
        <v>1134058840</v>
      </c>
      <c r="BH146" s="41">
        <v>0</v>
      </c>
      <c r="BJ146" s="58"/>
      <c r="CQ146" s="68"/>
    </row>
    <row r="147" spans="1:95">
      <c r="A147" s="41">
        <f t="shared" si="10"/>
        <v>2009</v>
      </c>
      <c r="B147" s="41">
        <v>10</v>
      </c>
      <c r="C147" s="58">
        <v>436230902</v>
      </c>
      <c r="D147" s="58">
        <v>-70505179</v>
      </c>
      <c r="E147" s="58">
        <v>365725723</v>
      </c>
      <c r="F147" s="58">
        <v>347386305</v>
      </c>
      <c r="G147" s="58">
        <v>-24347990</v>
      </c>
      <c r="H147" s="58">
        <v>323038315</v>
      </c>
      <c r="I147" s="58">
        <v>159188384</v>
      </c>
      <c r="J147" s="58">
        <v>-1736968</v>
      </c>
      <c r="K147" s="58">
        <v>157451416</v>
      </c>
      <c r="L147" s="58">
        <v>2120876</v>
      </c>
      <c r="M147" s="58">
        <v>26644446</v>
      </c>
      <c r="N147" s="58">
        <v>3517929</v>
      </c>
      <c r="O147" s="58">
        <v>30162375</v>
      </c>
      <c r="P147" s="58">
        <v>878498705</v>
      </c>
      <c r="Q147" s="58">
        <v>76799</v>
      </c>
      <c r="R147" s="58">
        <v>878575504</v>
      </c>
      <c r="S147" s="58"/>
      <c r="T147" s="58">
        <v>944926467</v>
      </c>
      <c r="U147" s="58">
        <v>945003266</v>
      </c>
      <c r="V147" s="58">
        <v>848413129</v>
      </c>
      <c r="W147" s="58">
        <v>848336330</v>
      </c>
      <c r="X147" s="58">
        <v>975088842</v>
      </c>
      <c r="Y147" s="58">
        <v>975165641</v>
      </c>
      <c r="Z147" s="63">
        <v>1521363</v>
      </c>
      <c r="AA147" s="65">
        <v>-217775</v>
      </c>
      <c r="AB147" s="58">
        <v>1303588</v>
      </c>
      <c r="AC147" s="65">
        <v>45721160</v>
      </c>
      <c r="AD147" s="58">
        <v>0</v>
      </c>
      <c r="AE147" s="58">
        <v>925600252</v>
      </c>
      <c r="AF147" s="58"/>
      <c r="AG147" s="58">
        <v>0</v>
      </c>
      <c r="AH147" s="62">
        <v>5487000</v>
      </c>
      <c r="AI147" s="62">
        <v>2148000</v>
      </c>
      <c r="AJ147" s="58">
        <v>0</v>
      </c>
      <c r="AK147" s="58"/>
      <c r="AL147" s="66">
        <v>441717902</v>
      </c>
      <c r="AM147" s="66">
        <v>-70505179</v>
      </c>
      <c r="AN147" s="58">
        <v>371212723</v>
      </c>
      <c r="AO147" s="66">
        <v>349534305</v>
      </c>
      <c r="AP147" s="66">
        <v>-24347990</v>
      </c>
      <c r="AQ147" s="58">
        <v>325186315</v>
      </c>
      <c r="AR147" s="66">
        <v>159188384</v>
      </c>
      <c r="AS147" s="66">
        <v>-1736968</v>
      </c>
      <c r="AT147" s="67">
        <v>157451416</v>
      </c>
      <c r="AU147" s="67">
        <v>2120876</v>
      </c>
      <c r="AV147" s="67">
        <v>26644446</v>
      </c>
      <c r="AW147" s="67">
        <v>3517929</v>
      </c>
      <c r="AX147" s="67">
        <v>30162375</v>
      </c>
      <c r="AY147" s="67">
        <v>886133705</v>
      </c>
      <c r="AZ147" s="67">
        <v>76799</v>
      </c>
      <c r="BA147" s="67">
        <v>886210504</v>
      </c>
      <c r="BB147" s="58">
        <v>0</v>
      </c>
      <c r="BC147" s="58">
        <v>952561467</v>
      </c>
      <c r="BD147" s="58">
        <v>952638266</v>
      </c>
      <c r="BE147" s="65">
        <v>933235252</v>
      </c>
      <c r="BF147" s="58"/>
      <c r="BG147" s="66">
        <v>925600252</v>
      </c>
      <c r="BH147" s="41">
        <v>0</v>
      </c>
      <c r="BJ147" s="58"/>
      <c r="CQ147" s="68"/>
    </row>
    <row r="148" spans="1:95">
      <c r="A148" s="41">
        <f t="shared" si="10"/>
        <v>2009</v>
      </c>
      <c r="B148" s="41">
        <v>11</v>
      </c>
      <c r="C148" s="58">
        <v>336046717</v>
      </c>
      <c r="D148" s="58">
        <v>-14637048</v>
      </c>
      <c r="E148" s="58">
        <v>321409669</v>
      </c>
      <c r="F148" s="58">
        <v>296102809</v>
      </c>
      <c r="G148" s="58">
        <v>9910262</v>
      </c>
      <c r="H148" s="58">
        <v>306013071</v>
      </c>
      <c r="I148" s="58">
        <v>145524094</v>
      </c>
      <c r="J148" s="58">
        <v>3765644</v>
      </c>
      <c r="K148" s="58">
        <v>149289738</v>
      </c>
      <c r="L148" s="58">
        <v>2126469</v>
      </c>
      <c r="M148" s="58">
        <v>26189379</v>
      </c>
      <c r="N148" s="58">
        <v>3197686</v>
      </c>
      <c r="O148" s="58">
        <v>29387065</v>
      </c>
      <c r="P148" s="58">
        <v>808226012</v>
      </c>
      <c r="Q148" s="58">
        <v>76799</v>
      </c>
      <c r="R148" s="58">
        <v>808302811</v>
      </c>
      <c r="S148" s="58"/>
      <c r="T148" s="58">
        <v>779800089</v>
      </c>
      <c r="U148" s="58">
        <v>779876888</v>
      </c>
      <c r="V148" s="58">
        <v>778915746</v>
      </c>
      <c r="W148" s="58">
        <v>778838947</v>
      </c>
      <c r="X148" s="58">
        <v>809187154</v>
      </c>
      <c r="Y148" s="58">
        <v>809263953</v>
      </c>
      <c r="Z148" s="63">
        <v>1879409</v>
      </c>
      <c r="AA148" s="65">
        <v>596630</v>
      </c>
      <c r="AB148" s="58">
        <v>2476039</v>
      </c>
      <c r="AC148" s="65">
        <v>39628985</v>
      </c>
      <c r="AD148" s="58">
        <v>0</v>
      </c>
      <c r="AE148" s="58">
        <v>850407835</v>
      </c>
      <c r="AF148" s="58"/>
      <c r="AG148" s="58">
        <v>0</v>
      </c>
      <c r="AH148" s="62">
        <v>9016000</v>
      </c>
      <c r="AI148" s="62">
        <v>2600000</v>
      </c>
      <c r="AJ148" s="58">
        <v>0</v>
      </c>
      <c r="AK148" s="58"/>
      <c r="AL148" s="66">
        <v>345062717</v>
      </c>
      <c r="AM148" s="66">
        <v>-14637048</v>
      </c>
      <c r="AN148" s="58">
        <v>330425669</v>
      </c>
      <c r="AO148" s="66">
        <v>298702809</v>
      </c>
      <c r="AP148" s="66">
        <v>9910262</v>
      </c>
      <c r="AQ148" s="58">
        <v>308613071</v>
      </c>
      <c r="AR148" s="66">
        <v>145524094</v>
      </c>
      <c r="AS148" s="66">
        <v>3765644</v>
      </c>
      <c r="AT148" s="67">
        <v>149289738</v>
      </c>
      <c r="AU148" s="67">
        <v>2126469</v>
      </c>
      <c r="AV148" s="67">
        <v>26189379</v>
      </c>
      <c r="AW148" s="67">
        <v>3197686</v>
      </c>
      <c r="AX148" s="67">
        <v>29387065</v>
      </c>
      <c r="AY148" s="67">
        <v>819842012</v>
      </c>
      <c r="AZ148" s="67">
        <v>76799</v>
      </c>
      <c r="BA148" s="67">
        <v>819918811</v>
      </c>
      <c r="BB148" s="58">
        <v>0</v>
      </c>
      <c r="BC148" s="58">
        <v>791416089</v>
      </c>
      <c r="BD148" s="58">
        <v>791492888</v>
      </c>
      <c r="BE148" s="65">
        <v>862023835</v>
      </c>
      <c r="BF148" s="58"/>
      <c r="BG148" s="66">
        <v>850407835</v>
      </c>
      <c r="BH148" s="41">
        <v>0</v>
      </c>
      <c r="BJ148" s="58"/>
      <c r="CQ148" s="68"/>
    </row>
    <row r="149" spans="1:95">
      <c r="A149" s="41">
        <f t="shared" si="10"/>
        <v>2009</v>
      </c>
      <c r="B149" s="41">
        <v>12</v>
      </c>
      <c r="C149" s="58">
        <v>407026516</v>
      </c>
      <c r="D149" s="58">
        <v>61786798</v>
      </c>
      <c r="E149" s="58">
        <v>468813314</v>
      </c>
      <c r="F149" s="58">
        <v>297589503</v>
      </c>
      <c r="G149" s="58">
        <v>-1212584</v>
      </c>
      <c r="H149" s="58">
        <v>296376919</v>
      </c>
      <c r="I149" s="58">
        <v>154238066</v>
      </c>
      <c r="J149" s="58">
        <v>-1055616</v>
      </c>
      <c r="K149" s="58">
        <v>153182450</v>
      </c>
      <c r="L149" s="58">
        <v>2131913</v>
      </c>
      <c r="M149" s="58">
        <v>30020961</v>
      </c>
      <c r="N149" s="58">
        <v>3580664</v>
      </c>
      <c r="O149" s="58">
        <v>33601625</v>
      </c>
      <c r="P149" s="58">
        <v>954106221</v>
      </c>
      <c r="Q149" s="58">
        <v>75312</v>
      </c>
      <c r="R149" s="58">
        <v>954181533</v>
      </c>
      <c r="S149" s="58"/>
      <c r="T149" s="58">
        <v>860985998</v>
      </c>
      <c r="U149" s="58">
        <v>861061310</v>
      </c>
      <c r="V149" s="58">
        <v>920579908</v>
      </c>
      <c r="W149" s="58">
        <v>920504596</v>
      </c>
      <c r="X149" s="58">
        <v>894587623</v>
      </c>
      <c r="Y149" s="58">
        <v>894662935</v>
      </c>
      <c r="Z149" s="63">
        <v>2325193</v>
      </c>
      <c r="AA149" s="65">
        <v>377565</v>
      </c>
      <c r="AB149" s="58">
        <v>2702758</v>
      </c>
      <c r="AC149" s="65">
        <v>56585278</v>
      </c>
      <c r="AD149" s="58">
        <v>0</v>
      </c>
      <c r="AE149" s="58">
        <v>1013469569</v>
      </c>
      <c r="AF149" s="58"/>
      <c r="AG149" s="58">
        <v>0</v>
      </c>
      <c r="AH149" s="62">
        <v>15998000</v>
      </c>
      <c r="AI149" s="62">
        <v>4201000</v>
      </c>
      <c r="AJ149" s="58">
        <v>0</v>
      </c>
      <c r="AK149" s="58"/>
      <c r="AL149" s="66">
        <v>423024516</v>
      </c>
      <c r="AM149" s="66">
        <v>61786798</v>
      </c>
      <c r="AN149" s="58">
        <v>484811314</v>
      </c>
      <c r="AO149" s="66">
        <v>301790503</v>
      </c>
      <c r="AP149" s="66">
        <v>-1212584</v>
      </c>
      <c r="AQ149" s="58">
        <v>300577919</v>
      </c>
      <c r="AR149" s="66">
        <v>154238066</v>
      </c>
      <c r="AS149" s="66">
        <v>-1055616</v>
      </c>
      <c r="AT149" s="67">
        <v>153182450</v>
      </c>
      <c r="AU149" s="67">
        <v>2131913</v>
      </c>
      <c r="AV149" s="67">
        <v>30020961</v>
      </c>
      <c r="AW149" s="67">
        <v>3580664</v>
      </c>
      <c r="AX149" s="67">
        <v>33601625</v>
      </c>
      <c r="AY149" s="67">
        <v>974305221</v>
      </c>
      <c r="AZ149" s="67">
        <v>75312</v>
      </c>
      <c r="BA149" s="67">
        <v>974380533</v>
      </c>
      <c r="BB149" s="58">
        <v>0</v>
      </c>
      <c r="BC149" s="58">
        <v>881184998</v>
      </c>
      <c r="BD149" s="58">
        <v>881260310</v>
      </c>
      <c r="BE149" s="65">
        <v>1033668569</v>
      </c>
      <c r="BF149" s="58"/>
      <c r="BG149" s="66">
        <v>1013469569</v>
      </c>
      <c r="BH149" s="41">
        <v>0</v>
      </c>
      <c r="BJ149" s="58"/>
      <c r="CQ149" s="68"/>
    </row>
    <row r="150" spans="1:95">
      <c r="B150" s="46" t="s">
        <v>112</v>
      </c>
      <c r="C150" s="58">
        <v>5479110970</v>
      </c>
      <c r="D150" s="58">
        <v>27140203</v>
      </c>
      <c r="E150" s="58">
        <v>5506251173</v>
      </c>
      <c r="F150" s="58">
        <v>4014741412</v>
      </c>
      <c r="G150" s="58">
        <v>18638048</v>
      </c>
      <c r="H150" s="58">
        <v>4033379460</v>
      </c>
      <c r="I150" s="58">
        <v>1904798775</v>
      </c>
      <c r="J150" s="58">
        <v>2907337</v>
      </c>
      <c r="K150" s="58">
        <v>1907706112</v>
      </c>
      <c r="L150" s="58">
        <v>25211797</v>
      </c>
      <c r="M150" s="58">
        <v>358549214</v>
      </c>
      <c r="N150" s="58">
        <v>45486859</v>
      </c>
      <c r="O150" s="58">
        <v>404036073</v>
      </c>
      <c r="P150" s="58">
        <v>11876584615</v>
      </c>
      <c r="Q150" s="58">
        <v>928074</v>
      </c>
      <c r="R150" s="58">
        <v>11877512689</v>
      </c>
      <c r="S150" s="58"/>
      <c r="T150" s="58">
        <v>11423862954</v>
      </c>
      <c r="U150" s="58">
        <v>11424791028</v>
      </c>
      <c r="V150" s="58">
        <v>11473476616</v>
      </c>
      <c r="W150" s="58">
        <v>11472548542</v>
      </c>
      <c r="X150" s="58">
        <v>11827899027</v>
      </c>
      <c r="Y150" s="58">
        <v>11828827101</v>
      </c>
      <c r="Z150" s="58">
        <v>23429681</v>
      </c>
      <c r="AA150" s="58">
        <v>158766</v>
      </c>
      <c r="AB150" s="58">
        <v>23588447</v>
      </c>
      <c r="AC150" s="58">
        <v>741752605</v>
      </c>
      <c r="AD150" s="58">
        <v>0</v>
      </c>
      <c r="AE150" s="58">
        <v>12642853741</v>
      </c>
      <c r="AF150" s="58"/>
      <c r="AG150" s="58">
        <v>0</v>
      </c>
      <c r="AH150" s="58">
        <v>131604000</v>
      </c>
      <c r="AI150" s="58">
        <v>44593000</v>
      </c>
      <c r="AJ150" s="58">
        <v>0</v>
      </c>
      <c r="AK150" s="58"/>
      <c r="AL150" s="58">
        <v>5610714970</v>
      </c>
      <c r="AM150" s="58">
        <v>27140203</v>
      </c>
      <c r="AN150" s="58">
        <v>5637855173</v>
      </c>
      <c r="AO150" s="58">
        <v>4059334412</v>
      </c>
      <c r="AP150" s="58">
        <v>18638048</v>
      </c>
      <c r="AQ150" s="58">
        <v>4077972460</v>
      </c>
      <c r="AR150" s="58">
        <v>1904798775</v>
      </c>
      <c r="AS150" s="58">
        <v>2907337</v>
      </c>
      <c r="AT150" s="58">
        <v>1907706112</v>
      </c>
      <c r="AU150" s="58">
        <v>25211797</v>
      </c>
      <c r="AV150" s="58">
        <v>358549214</v>
      </c>
      <c r="AW150" s="58">
        <v>45486859</v>
      </c>
      <c r="AX150" s="58">
        <v>404036073</v>
      </c>
      <c r="AY150" s="58">
        <v>12052781615</v>
      </c>
      <c r="AZ150" s="58">
        <v>928074</v>
      </c>
      <c r="BA150" s="58">
        <v>12053709689</v>
      </c>
      <c r="BB150" s="58">
        <v>0</v>
      </c>
      <c r="BC150" s="58">
        <v>11600059954</v>
      </c>
      <c r="BD150" s="58">
        <v>11600988028</v>
      </c>
      <c r="BE150" s="58">
        <v>12819050741</v>
      </c>
      <c r="BF150" s="57"/>
      <c r="BG150" s="58">
        <v>12642853741</v>
      </c>
      <c r="BH150" s="41">
        <v>0</v>
      </c>
      <c r="BJ150" s="58"/>
      <c r="CQ150" s="68"/>
    </row>
    <row r="151" spans="1:95">
      <c r="CJ151" s="68"/>
    </row>
    <row r="152" spans="1:95">
      <c r="A152" s="41">
        <f>A19</f>
        <v>1999</v>
      </c>
      <c r="B152" s="41" t="str">
        <f t="shared" ref="B152" si="11">B20</f>
        <v>Annual</v>
      </c>
      <c r="C152" s="58">
        <v>4480528401</v>
      </c>
      <c r="D152" s="58">
        <v>21189600</v>
      </c>
      <c r="E152" s="58">
        <v>4501718001</v>
      </c>
      <c r="F152" s="58">
        <v>3214750184</v>
      </c>
      <c r="G152" s="58">
        <v>-1230605</v>
      </c>
      <c r="H152" s="58">
        <v>3213519579</v>
      </c>
      <c r="I152" s="58">
        <v>1831288317</v>
      </c>
      <c r="J152" s="58">
        <v>-4911596</v>
      </c>
      <c r="K152" s="58">
        <v>1826376721</v>
      </c>
      <c r="L152" s="58">
        <v>18483735</v>
      </c>
      <c r="M152" s="58">
        <v>298741654</v>
      </c>
      <c r="N152" s="58">
        <v>37971103</v>
      </c>
      <c r="O152" s="58">
        <v>336712757</v>
      </c>
      <c r="P152" s="58">
        <v>9896810793</v>
      </c>
      <c r="Q152" s="58">
        <v>886580</v>
      </c>
      <c r="R152" s="58">
        <v>9897697373</v>
      </c>
      <c r="S152" s="58"/>
      <c r="T152" s="58">
        <v>9545050637</v>
      </c>
      <c r="U152" s="58">
        <v>9545937217</v>
      </c>
      <c r="V152" s="58">
        <v>9560984616</v>
      </c>
      <c r="W152" s="58">
        <v>9560098036</v>
      </c>
      <c r="X152" s="58">
        <v>9881763394</v>
      </c>
      <c r="Y152" s="58">
        <v>9882649974</v>
      </c>
      <c r="Z152" s="58">
        <v>20843931</v>
      </c>
      <c r="AA152" s="58">
        <v>-167479</v>
      </c>
      <c r="AB152" s="58">
        <v>20676452</v>
      </c>
      <c r="AC152" s="58">
        <v>613306386</v>
      </c>
      <c r="AD152" s="58">
        <v>9082744</v>
      </c>
      <c r="AE152" s="58">
        <v>10483589011</v>
      </c>
      <c r="AF152" s="58"/>
      <c r="AG152" s="58"/>
      <c r="AH152" s="58">
        <v>2315000</v>
      </c>
      <c r="AI152" s="58">
        <v>6655000</v>
      </c>
      <c r="AJ152" s="58">
        <v>0</v>
      </c>
      <c r="AK152" s="58"/>
      <c r="AL152" s="58">
        <v>4421161104</v>
      </c>
      <c r="AM152" s="58">
        <v>-12469629</v>
      </c>
      <c r="AN152" s="58">
        <v>4408691475</v>
      </c>
      <c r="AO152" s="58">
        <v>3199839404</v>
      </c>
      <c r="AP152" s="58">
        <v>-21811470</v>
      </c>
      <c r="AQ152" s="58">
        <v>3178027934</v>
      </c>
      <c r="AR152" s="58">
        <v>1830719810</v>
      </c>
      <c r="AS152" s="58">
        <v>80880</v>
      </c>
      <c r="AT152" s="58">
        <v>1830800690</v>
      </c>
      <c r="AU152" s="58">
        <v>18408359</v>
      </c>
      <c r="AV152" s="58">
        <v>295199810</v>
      </c>
      <c r="AW152" s="58">
        <v>37653839</v>
      </c>
      <c r="AX152" s="58">
        <v>332853649</v>
      </c>
      <c r="AY152" s="58">
        <v>9768782107</v>
      </c>
      <c r="AZ152" s="58">
        <v>886959</v>
      </c>
      <c r="BA152" s="58">
        <v>9769669066</v>
      </c>
      <c r="BB152" s="58"/>
      <c r="BC152" s="58">
        <v>9470128677</v>
      </c>
      <c r="BD152" s="58">
        <v>9471015636</v>
      </c>
      <c r="BE152" s="58">
        <v>10406893271</v>
      </c>
      <c r="BF152" s="58"/>
      <c r="BG152" s="58">
        <v>10397923271</v>
      </c>
    </row>
    <row r="153" spans="1:95"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</row>
    <row r="154" spans="1:95">
      <c r="A154" s="41">
        <f>A152+1</f>
        <v>2000</v>
      </c>
      <c r="B154" s="41" t="str">
        <f t="shared" ref="B154" si="12">B33</f>
        <v>Annual</v>
      </c>
      <c r="C154" s="58">
        <v>4634244409</v>
      </c>
      <c r="D154" s="58">
        <v>31091554</v>
      </c>
      <c r="E154" s="58">
        <v>4665335963</v>
      </c>
      <c r="F154" s="58">
        <v>3319675101</v>
      </c>
      <c r="G154" s="58">
        <v>20977913</v>
      </c>
      <c r="H154" s="58">
        <v>3340653014</v>
      </c>
      <c r="I154" s="58">
        <v>1846239458</v>
      </c>
      <c r="J154" s="58">
        <v>3118355</v>
      </c>
      <c r="K154" s="58">
        <v>1849357813</v>
      </c>
      <c r="L154" s="58">
        <v>19141236</v>
      </c>
      <c r="M154" s="58">
        <v>311640062</v>
      </c>
      <c r="N154" s="58">
        <v>38524839</v>
      </c>
      <c r="O154" s="58">
        <v>350164901</v>
      </c>
      <c r="P154" s="58">
        <v>10224652927</v>
      </c>
      <c r="Q154" s="58">
        <v>890987</v>
      </c>
      <c r="R154" s="58">
        <v>10225543914</v>
      </c>
      <c r="S154" s="58"/>
      <c r="T154" s="58">
        <v>9819300204</v>
      </c>
      <c r="U154" s="58">
        <v>9820191191</v>
      </c>
      <c r="V154" s="58">
        <v>9875379013</v>
      </c>
      <c r="W154" s="58">
        <v>9874488026</v>
      </c>
      <c r="X154" s="58">
        <v>10169465105</v>
      </c>
      <c r="Y154" s="58">
        <v>10170356092</v>
      </c>
      <c r="Z154" s="58">
        <v>21035452</v>
      </c>
      <c r="AA154" s="58">
        <v>172206</v>
      </c>
      <c r="AB154" s="58">
        <v>21207658</v>
      </c>
      <c r="AC154" s="58">
        <v>632409430</v>
      </c>
      <c r="AD154" s="58">
        <v>0</v>
      </c>
      <c r="AE154" s="58">
        <v>10879161002</v>
      </c>
      <c r="AF154" s="58">
        <v>10369148</v>
      </c>
      <c r="AG154" s="58">
        <v>223650</v>
      </c>
      <c r="AH154" s="58">
        <v>19723000</v>
      </c>
      <c r="AI154" s="58">
        <v>21557000</v>
      </c>
      <c r="AJ154" s="58">
        <v>0</v>
      </c>
      <c r="AK154" s="58"/>
      <c r="AL154" s="58">
        <v>4653967409</v>
      </c>
      <c r="AM154" s="58">
        <v>31091554</v>
      </c>
      <c r="AN154" s="58">
        <v>4685058963</v>
      </c>
      <c r="AO154" s="58">
        <v>3341232101</v>
      </c>
      <c r="AP154" s="58">
        <v>20977913</v>
      </c>
      <c r="AQ154" s="58">
        <v>3362210014</v>
      </c>
      <c r="AR154" s="58">
        <v>1846239458</v>
      </c>
      <c r="AS154" s="58">
        <v>3118355</v>
      </c>
      <c r="AT154" s="58">
        <v>1849357813</v>
      </c>
      <c r="AU154" s="58">
        <v>19141236</v>
      </c>
      <c r="AV154" s="58">
        <v>311640062</v>
      </c>
      <c r="AW154" s="58">
        <v>38524839</v>
      </c>
      <c r="AX154" s="58">
        <v>350164901</v>
      </c>
      <c r="AY154" s="58">
        <v>10265932927</v>
      </c>
      <c r="AZ154" s="58">
        <v>890987</v>
      </c>
      <c r="BA154" s="58">
        <v>10266823914</v>
      </c>
      <c r="BB154" s="58"/>
      <c r="BC154" s="58">
        <v>9860580204</v>
      </c>
      <c r="BD154" s="58">
        <v>9861471191</v>
      </c>
      <c r="BE154" s="58">
        <v>10920441002</v>
      </c>
      <c r="BF154" s="58"/>
      <c r="BG154" s="58">
        <v>10879161002</v>
      </c>
    </row>
    <row r="155" spans="1:95">
      <c r="A155" s="41">
        <f>A154+1</f>
        <v>2001</v>
      </c>
      <c r="B155" s="41" t="str">
        <f t="shared" ref="B155" si="13">B46</f>
        <v>Annual</v>
      </c>
      <c r="C155" s="58">
        <v>4761980743</v>
      </c>
      <c r="D155" s="58">
        <v>22260594</v>
      </c>
      <c r="E155" s="58">
        <v>4784241337</v>
      </c>
      <c r="F155" s="58">
        <v>3453384621</v>
      </c>
      <c r="G155" s="58">
        <v>18573828</v>
      </c>
      <c r="H155" s="58">
        <v>3471958449</v>
      </c>
      <c r="I155" s="58">
        <v>1878191635</v>
      </c>
      <c r="J155" s="58">
        <v>2388744</v>
      </c>
      <c r="K155" s="58">
        <v>1880580379</v>
      </c>
      <c r="L155" s="58">
        <v>19897107</v>
      </c>
      <c r="M155" s="58">
        <v>316929356</v>
      </c>
      <c r="N155" s="58">
        <v>39184342</v>
      </c>
      <c r="O155" s="58">
        <v>356113698</v>
      </c>
      <c r="P155" s="58">
        <v>10512790970</v>
      </c>
      <c r="Q155" s="58">
        <v>895032</v>
      </c>
      <c r="R155" s="58">
        <v>10513686002</v>
      </c>
      <c r="S155" s="58"/>
      <c r="T155" s="58">
        <v>10113454106</v>
      </c>
      <c r="U155" s="58">
        <v>10114349138</v>
      </c>
      <c r="V155" s="58">
        <v>10157572304</v>
      </c>
      <c r="W155" s="58">
        <v>10156677272</v>
      </c>
      <c r="X155" s="58">
        <v>10469567804</v>
      </c>
      <c r="Y155" s="58">
        <v>10470462836</v>
      </c>
      <c r="Z155" s="58">
        <v>21320013</v>
      </c>
      <c r="AA155" s="58">
        <v>138137</v>
      </c>
      <c r="AB155" s="58">
        <v>21458150</v>
      </c>
      <c r="AC155" s="58">
        <v>650947800</v>
      </c>
      <c r="AD155" s="58">
        <v>0</v>
      </c>
      <c r="AE155" s="58">
        <v>11186091952</v>
      </c>
      <c r="AF155" s="58">
        <v>10665451</v>
      </c>
      <c r="AG155" s="58"/>
      <c r="AH155" s="58">
        <v>35333000</v>
      </c>
      <c r="AI155" s="58">
        <v>26260000</v>
      </c>
      <c r="AJ155" s="58">
        <v>0</v>
      </c>
      <c r="AK155" s="58"/>
      <c r="AL155" s="58">
        <v>4797313743</v>
      </c>
      <c r="AM155" s="58">
        <v>22260594</v>
      </c>
      <c r="AN155" s="58">
        <v>4819574337</v>
      </c>
      <c r="AO155" s="58">
        <v>3479644621</v>
      </c>
      <c r="AP155" s="58">
        <v>18573828</v>
      </c>
      <c r="AQ155" s="58">
        <v>3498218449</v>
      </c>
      <c r="AR155" s="58">
        <v>1878191635</v>
      </c>
      <c r="AS155" s="58">
        <v>2388744</v>
      </c>
      <c r="AT155" s="58">
        <v>1880580379</v>
      </c>
      <c r="AU155" s="58">
        <v>19897107</v>
      </c>
      <c r="AV155" s="58">
        <v>316929356</v>
      </c>
      <c r="AW155" s="58">
        <v>39184342</v>
      </c>
      <c r="AX155" s="58">
        <v>356113698</v>
      </c>
      <c r="AY155" s="58">
        <v>10574383970</v>
      </c>
      <c r="AZ155" s="58">
        <v>895032</v>
      </c>
      <c r="BA155" s="58">
        <v>10575279002</v>
      </c>
      <c r="BB155" s="58"/>
      <c r="BC155" s="58">
        <v>10175047106</v>
      </c>
      <c r="BD155" s="58">
        <v>10175942138</v>
      </c>
      <c r="BE155" s="58">
        <v>11247684952</v>
      </c>
      <c r="BF155" s="58"/>
      <c r="BG155" s="58">
        <v>11186091952</v>
      </c>
    </row>
    <row r="156" spans="1:95">
      <c r="A156" s="41">
        <f>A155+1</f>
        <v>2002</v>
      </c>
      <c r="B156" s="41" t="str">
        <f t="shared" ref="B156" si="14">B59</f>
        <v>Annual</v>
      </c>
      <c r="C156" s="58">
        <v>4829697776</v>
      </c>
      <c r="D156" s="58">
        <v>25112244</v>
      </c>
      <c r="E156" s="58">
        <v>4854810020</v>
      </c>
      <c r="F156" s="58">
        <v>3514810872</v>
      </c>
      <c r="G156" s="58">
        <v>17245384</v>
      </c>
      <c r="H156" s="58">
        <v>3532056256</v>
      </c>
      <c r="I156" s="58">
        <v>1946902229</v>
      </c>
      <c r="J156" s="58">
        <v>2690096</v>
      </c>
      <c r="K156" s="58">
        <v>1949592325</v>
      </c>
      <c r="L156" s="58">
        <v>20658633</v>
      </c>
      <c r="M156" s="58">
        <v>321740464</v>
      </c>
      <c r="N156" s="58">
        <v>39951299</v>
      </c>
      <c r="O156" s="58">
        <v>361691763</v>
      </c>
      <c r="P156" s="58">
        <v>10718808997</v>
      </c>
      <c r="Q156" s="58">
        <v>899097</v>
      </c>
      <c r="R156" s="58">
        <v>10719708094</v>
      </c>
      <c r="S156" s="58"/>
      <c r="T156" s="58">
        <v>10312069510</v>
      </c>
      <c r="U156" s="58">
        <v>10312968607</v>
      </c>
      <c r="V156" s="58">
        <v>10358016331</v>
      </c>
      <c r="W156" s="58">
        <v>10357117234</v>
      </c>
      <c r="X156" s="58">
        <v>10673761273</v>
      </c>
      <c r="Y156" s="58">
        <v>10674660370</v>
      </c>
      <c r="Z156" s="58">
        <v>21589620</v>
      </c>
      <c r="AA156" s="58">
        <v>146903</v>
      </c>
      <c r="AB156" s="58">
        <v>21736523</v>
      </c>
      <c r="AC156" s="58">
        <v>664676437</v>
      </c>
      <c r="AD156" s="58">
        <v>0</v>
      </c>
      <c r="AE156" s="58">
        <v>11406121054</v>
      </c>
      <c r="AF156" s="58">
        <v>10875917</v>
      </c>
      <c r="AG156" s="58"/>
      <c r="AH156" s="58">
        <v>53939000</v>
      </c>
      <c r="AI156" s="58">
        <v>30845000</v>
      </c>
      <c r="AJ156" s="58">
        <v>0</v>
      </c>
      <c r="AK156" s="58"/>
      <c r="AL156" s="58">
        <v>4883636776</v>
      </c>
      <c r="AM156" s="58">
        <v>25112244</v>
      </c>
      <c r="AN156" s="58">
        <v>4908749020</v>
      </c>
      <c r="AO156" s="58">
        <v>3545655872</v>
      </c>
      <c r="AP156" s="58">
        <v>17245384</v>
      </c>
      <c r="AQ156" s="58">
        <v>3562901256</v>
      </c>
      <c r="AR156" s="58">
        <v>1946902229</v>
      </c>
      <c r="AS156" s="58">
        <v>2690096</v>
      </c>
      <c r="AT156" s="58">
        <v>1949592325</v>
      </c>
      <c r="AU156" s="58">
        <v>20658633</v>
      </c>
      <c r="AV156" s="58">
        <v>321740464</v>
      </c>
      <c r="AW156" s="58">
        <v>39951299</v>
      </c>
      <c r="AX156" s="58">
        <v>361691763</v>
      </c>
      <c r="AY156" s="58">
        <v>10803592997</v>
      </c>
      <c r="AZ156" s="58">
        <v>899097</v>
      </c>
      <c r="BA156" s="58">
        <v>10804492094</v>
      </c>
      <c r="BB156" s="58"/>
      <c r="BC156" s="58">
        <v>10396853510</v>
      </c>
      <c r="BD156" s="58">
        <v>10397752607</v>
      </c>
      <c r="BE156" s="58">
        <v>11490905054</v>
      </c>
      <c r="BF156" s="58"/>
      <c r="BG156" s="58">
        <v>11406121054</v>
      </c>
    </row>
    <row r="157" spans="1:95">
      <c r="A157" s="41">
        <f>A156+1</f>
        <v>2003</v>
      </c>
      <c r="B157" s="41" t="str">
        <f t="shared" ref="B157" si="15">B72</f>
        <v>Annual</v>
      </c>
      <c r="C157" s="58">
        <v>4891249350</v>
      </c>
      <c r="D157" s="58">
        <v>25418108</v>
      </c>
      <c r="E157" s="58">
        <v>4916667458</v>
      </c>
      <c r="F157" s="58">
        <v>3575752201</v>
      </c>
      <c r="G157" s="58">
        <v>17455430</v>
      </c>
      <c r="H157" s="58">
        <v>3593207631</v>
      </c>
      <c r="I157" s="58">
        <v>1947026695</v>
      </c>
      <c r="J157" s="58">
        <v>2722860</v>
      </c>
      <c r="K157" s="58">
        <v>1949749555</v>
      </c>
      <c r="L157" s="58">
        <v>21443923</v>
      </c>
      <c r="M157" s="58">
        <v>326551573</v>
      </c>
      <c r="N157" s="58">
        <v>40718259</v>
      </c>
      <c r="O157" s="58">
        <v>367269832</v>
      </c>
      <c r="P157" s="58">
        <v>10848338399</v>
      </c>
      <c r="Q157" s="58">
        <v>903181</v>
      </c>
      <c r="R157" s="58">
        <v>10849241580</v>
      </c>
      <c r="S157" s="58"/>
      <c r="T157" s="58">
        <v>10435472169</v>
      </c>
      <c r="U157" s="58">
        <v>10436375350</v>
      </c>
      <c r="V157" s="58">
        <v>10481971748</v>
      </c>
      <c r="W157" s="58">
        <v>10481068567</v>
      </c>
      <c r="X157" s="58">
        <v>10802742001</v>
      </c>
      <c r="Y157" s="58">
        <v>10803645182</v>
      </c>
      <c r="Z157" s="58">
        <v>21848111</v>
      </c>
      <c r="AA157" s="58">
        <v>148693</v>
      </c>
      <c r="AB157" s="58">
        <v>21996804</v>
      </c>
      <c r="AC157" s="58">
        <v>673909905</v>
      </c>
      <c r="AD157" s="58">
        <v>0</v>
      </c>
      <c r="AE157" s="58">
        <v>11545148289</v>
      </c>
      <c r="AF157" s="58"/>
      <c r="AG157" s="58"/>
      <c r="AH157" s="58">
        <v>70114000</v>
      </c>
      <c r="AI157" s="58">
        <v>35429000</v>
      </c>
      <c r="AJ157" s="58">
        <v>0</v>
      </c>
      <c r="AK157" s="58"/>
      <c r="AL157" s="58">
        <v>4961363350</v>
      </c>
      <c r="AM157" s="58">
        <v>25418108</v>
      </c>
      <c r="AN157" s="58">
        <v>4986781458</v>
      </c>
      <c r="AO157" s="58">
        <v>3611181201</v>
      </c>
      <c r="AP157" s="58">
        <v>17455430</v>
      </c>
      <c r="AQ157" s="58">
        <v>3628636631</v>
      </c>
      <c r="AR157" s="58">
        <v>1947026695</v>
      </c>
      <c r="AS157" s="58">
        <v>2722860</v>
      </c>
      <c r="AT157" s="58">
        <v>1949749555</v>
      </c>
      <c r="AU157" s="58">
        <v>21443923</v>
      </c>
      <c r="AV157" s="58">
        <v>326551573</v>
      </c>
      <c r="AW157" s="58">
        <v>40718259</v>
      </c>
      <c r="AX157" s="58">
        <v>367269832</v>
      </c>
      <c r="AY157" s="58">
        <v>10953881399</v>
      </c>
      <c r="AZ157" s="58">
        <v>903181</v>
      </c>
      <c r="BA157" s="58">
        <v>10954784580</v>
      </c>
      <c r="BB157" s="58"/>
      <c r="BC157" s="58">
        <v>10541015169</v>
      </c>
      <c r="BD157" s="58">
        <v>10541918350</v>
      </c>
      <c r="BE157" s="58">
        <v>11650691289</v>
      </c>
      <c r="BF157" s="58"/>
      <c r="BG157" s="58">
        <v>11545148289</v>
      </c>
    </row>
    <row r="158" spans="1:95">
      <c r="A158" s="41">
        <f>A157+1</f>
        <v>2004</v>
      </c>
      <c r="B158" s="41" t="str">
        <f t="shared" ref="B158" si="16">B85</f>
        <v>Annual</v>
      </c>
      <c r="C158" s="58">
        <v>4981620394</v>
      </c>
      <c r="D158" s="58">
        <v>25757111</v>
      </c>
      <c r="E158" s="58">
        <v>5007377505</v>
      </c>
      <c r="F158" s="58">
        <v>3653719169</v>
      </c>
      <c r="G158" s="58">
        <v>17688234</v>
      </c>
      <c r="H158" s="58">
        <v>3671407403</v>
      </c>
      <c r="I158" s="58">
        <v>1943144833</v>
      </c>
      <c r="J158" s="58">
        <v>2759176</v>
      </c>
      <c r="K158" s="58">
        <v>1945904009</v>
      </c>
      <c r="L158" s="58">
        <v>22248055</v>
      </c>
      <c r="M158" s="58">
        <v>331678978</v>
      </c>
      <c r="N158" s="58">
        <v>41476808</v>
      </c>
      <c r="O158" s="58">
        <v>373155786</v>
      </c>
      <c r="P158" s="58">
        <v>11020092758</v>
      </c>
      <c r="Q158" s="58">
        <v>907281</v>
      </c>
      <c r="R158" s="58">
        <v>11021000039</v>
      </c>
      <c r="S158" s="58"/>
      <c r="T158" s="58">
        <v>10600732451</v>
      </c>
      <c r="U158" s="58">
        <v>10601639732</v>
      </c>
      <c r="V158" s="58">
        <v>10647844253</v>
      </c>
      <c r="W158" s="58">
        <v>10646936972</v>
      </c>
      <c r="X158" s="58">
        <v>10973888237</v>
      </c>
      <c r="Y158" s="58">
        <v>10974795518</v>
      </c>
      <c r="Z158" s="58">
        <v>22107740</v>
      </c>
      <c r="AA158" s="58">
        <v>150675</v>
      </c>
      <c r="AB158" s="58">
        <v>22258415</v>
      </c>
      <c r="AC158" s="58">
        <v>685476491</v>
      </c>
      <c r="AD158" s="58">
        <v>0</v>
      </c>
      <c r="AE158" s="58">
        <v>11728734945</v>
      </c>
      <c r="AF158" s="58"/>
      <c r="AG158" s="58"/>
      <c r="AH158" s="58">
        <v>84537000</v>
      </c>
      <c r="AI158" s="58">
        <v>37003000</v>
      </c>
      <c r="AJ158" s="58">
        <v>0</v>
      </c>
      <c r="AK158" s="58"/>
      <c r="AL158" s="58">
        <v>5066157394</v>
      </c>
      <c r="AM158" s="58">
        <v>25757111</v>
      </c>
      <c r="AN158" s="58">
        <v>5091914505</v>
      </c>
      <c r="AO158" s="58">
        <v>3690722169</v>
      </c>
      <c r="AP158" s="58">
        <v>17688234</v>
      </c>
      <c r="AQ158" s="58">
        <v>3708410403</v>
      </c>
      <c r="AR158" s="58">
        <v>1943144833</v>
      </c>
      <c r="AS158" s="58">
        <v>2759176</v>
      </c>
      <c r="AT158" s="58">
        <v>1945904009</v>
      </c>
      <c r="AU158" s="58">
        <v>22248055</v>
      </c>
      <c r="AV158" s="58">
        <v>331678978</v>
      </c>
      <c r="AW158" s="58">
        <v>41476808</v>
      </c>
      <c r="AX158" s="58">
        <v>373155786</v>
      </c>
      <c r="AY158" s="58">
        <v>11141632758</v>
      </c>
      <c r="AZ158" s="58">
        <v>907281</v>
      </c>
      <c r="BA158" s="58">
        <v>11142540039</v>
      </c>
      <c r="BB158" s="58"/>
      <c r="BC158" s="58">
        <v>10722272451</v>
      </c>
      <c r="BD158" s="58">
        <v>10723179732</v>
      </c>
      <c r="BE158" s="58">
        <v>11850274945</v>
      </c>
      <c r="BF158" s="58"/>
      <c r="BG158" s="58">
        <v>11728734945</v>
      </c>
    </row>
    <row r="159" spans="1:95"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</row>
    <row r="160" spans="1:95">
      <c r="A160" s="41">
        <f>A158+1</f>
        <v>2005</v>
      </c>
      <c r="B160" s="41" t="str">
        <f t="shared" ref="B160" si="17">B98</f>
        <v>Annual</v>
      </c>
      <c r="C160" s="58">
        <v>5071590761</v>
      </c>
      <c r="D160" s="58">
        <v>25999164</v>
      </c>
      <c r="E160" s="58">
        <v>5097589925</v>
      </c>
      <c r="F160" s="58">
        <v>3727132354</v>
      </c>
      <c r="G160" s="58">
        <v>17854460</v>
      </c>
      <c r="H160" s="58">
        <v>3744986814</v>
      </c>
      <c r="I160" s="58">
        <v>1954345608</v>
      </c>
      <c r="J160" s="58">
        <v>2785105</v>
      </c>
      <c r="K160" s="58">
        <v>1957130713</v>
      </c>
      <c r="L160" s="58">
        <v>22971781</v>
      </c>
      <c r="M160" s="58">
        <v>336886891</v>
      </c>
      <c r="N160" s="58">
        <v>42249488</v>
      </c>
      <c r="O160" s="58">
        <v>379136379</v>
      </c>
      <c r="P160" s="58">
        <v>11201815612</v>
      </c>
      <c r="Q160" s="58">
        <v>911402</v>
      </c>
      <c r="R160" s="58">
        <v>11202727014</v>
      </c>
      <c r="S160" s="58"/>
      <c r="T160" s="58">
        <v>10776040504</v>
      </c>
      <c r="U160" s="58">
        <v>10776951906</v>
      </c>
      <c r="V160" s="58">
        <v>10823590635</v>
      </c>
      <c r="W160" s="58">
        <v>10822679233</v>
      </c>
      <c r="X160" s="58">
        <v>11155176883</v>
      </c>
      <c r="Y160" s="58">
        <v>11156088285</v>
      </c>
      <c r="Z160" s="58">
        <v>22370102</v>
      </c>
      <c r="AA160" s="58">
        <v>152092</v>
      </c>
      <c r="AB160" s="58">
        <v>22522194</v>
      </c>
      <c r="AC160" s="58">
        <v>697544829</v>
      </c>
      <c r="AD160" s="58">
        <v>0</v>
      </c>
      <c r="AE160" s="58">
        <v>11922794037</v>
      </c>
      <c r="AF160" s="58"/>
      <c r="AG160" s="58"/>
      <c r="AH160" s="58">
        <v>97208000</v>
      </c>
      <c r="AI160" s="58">
        <v>38537000</v>
      </c>
      <c r="AJ160" s="58">
        <v>0</v>
      </c>
      <c r="AK160" s="58"/>
      <c r="AL160" s="58">
        <v>5168798761</v>
      </c>
      <c r="AM160" s="58">
        <v>25999164</v>
      </c>
      <c r="AN160" s="58">
        <v>5194797925</v>
      </c>
      <c r="AO160" s="58">
        <v>3765669354</v>
      </c>
      <c r="AP160" s="58">
        <v>17854460</v>
      </c>
      <c r="AQ160" s="58">
        <v>3783523814</v>
      </c>
      <c r="AR160" s="58">
        <v>1954345608</v>
      </c>
      <c r="AS160" s="58">
        <v>2785105</v>
      </c>
      <c r="AT160" s="58">
        <v>1957130713</v>
      </c>
      <c r="AU160" s="58">
        <v>22971781</v>
      </c>
      <c r="AV160" s="58">
        <v>336886891</v>
      </c>
      <c r="AW160" s="58">
        <v>42249488</v>
      </c>
      <c r="AX160" s="58">
        <v>379136379</v>
      </c>
      <c r="AY160" s="58">
        <v>11337560612</v>
      </c>
      <c r="AZ160" s="58">
        <v>911402</v>
      </c>
      <c r="BA160" s="58">
        <v>11338472014</v>
      </c>
      <c r="BB160" s="58"/>
      <c r="BC160" s="58">
        <v>10911785504</v>
      </c>
      <c r="BD160" s="58">
        <v>10912696906</v>
      </c>
      <c r="BE160" s="58">
        <v>12058539037</v>
      </c>
      <c r="BF160" s="58"/>
      <c r="BG160" s="58">
        <v>11922794037</v>
      </c>
    </row>
    <row r="161" spans="1:59">
      <c r="A161" s="41">
        <f>A160+1</f>
        <v>2006</v>
      </c>
      <c r="B161" s="41" t="str">
        <f t="shared" ref="B161" si="18">B111</f>
        <v>Annual</v>
      </c>
      <c r="C161" s="58">
        <v>5162666983</v>
      </c>
      <c r="D161" s="58">
        <v>26499446</v>
      </c>
      <c r="E161" s="58">
        <v>5189166429</v>
      </c>
      <c r="F161" s="58">
        <v>3797276325</v>
      </c>
      <c r="G161" s="58">
        <v>18198020</v>
      </c>
      <c r="H161" s="58">
        <v>3815474345</v>
      </c>
      <c r="I161" s="58">
        <v>1962896010</v>
      </c>
      <c r="J161" s="58">
        <v>2838697</v>
      </c>
      <c r="K161" s="58">
        <v>1965734707</v>
      </c>
      <c r="L161" s="58">
        <v>23623135</v>
      </c>
      <c r="M161" s="58">
        <v>342176577</v>
      </c>
      <c r="N161" s="58">
        <v>43036562</v>
      </c>
      <c r="O161" s="58">
        <v>385213139</v>
      </c>
      <c r="P161" s="58">
        <v>11379211755</v>
      </c>
      <c r="Q161" s="58">
        <v>915541</v>
      </c>
      <c r="R161" s="58">
        <v>11380127296</v>
      </c>
      <c r="S161" s="58"/>
      <c r="T161" s="58">
        <v>10946462453</v>
      </c>
      <c r="U161" s="58">
        <v>10947377994</v>
      </c>
      <c r="V161" s="58">
        <v>10994914157</v>
      </c>
      <c r="W161" s="58">
        <v>10993998616</v>
      </c>
      <c r="X161" s="58">
        <v>11331675592</v>
      </c>
      <c r="Y161" s="58">
        <v>11332591133</v>
      </c>
      <c r="Z161" s="58">
        <v>22635440</v>
      </c>
      <c r="AA161" s="58">
        <v>155019</v>
      </c>
      <c r="AB161" s="58">
        <v>22790459</v>
      </c>
      <c r="AC161" s="58">
        <v>709192907</v>
      </c>
      <c r="AD161" s="58">
        <v>0</v>
      </c>
      <c r="AE161" s="58">
        <v>12112110662</v>
      </c>
      <c r="AF161" s="58"/>
      <c r="AG161" s="58"/>
      <c r="AH161" s="58">
        <v>107164000</v>
      </c>
      <c r="AI161" s="58">
        <v>40070000</v>
      </c>
      <c r="AJ161" s="58">
        <v>0</v>
      </c>
      <c r="AK161" s="58"/>
      <c r="AL161" s="58">
        <v>5269830983</v>
      </c>
      <c r="AM161" s="58">
        <v>26499446</v>
      </c>
      <c r="AN161" s="58">
        <v>5296330429</v>
      </c>
      <c r="AO161" s="58">
        <v>3837346325</v>
      </c>
      <c r="AP161" s="58">
        <v>18198020</v>
      </c>
      <c r="AQ161" s="58">
        <v>3855544345</v>
      </c>
      <c r="AR161" s="58">
        <v>1962896010</v>
      </c>
      <c r="AS161" s="58">
        <v>2838697</v>
      </c>
      <c r="AT161" s="58">
        <v>1965734707</v>
      </c>
      <c r="AU161" s="58">
        <v>23623135</v>
      </c>
      <c r="AV161" s="58">
        <v>342176577</v>
      </c>
      <c r="AW161" s="58">
        <v>43036562</v>
      </c>
      <c r="AX161" s="58">
        <v>385213139</v>
      </c>
      <c r="AY161" s="58">
        <v>11526445755</v>
      </c>
      <c r="AZ161" s="58">
        <v>915541</v>
      </c>
      <c r="BA161" s="58">
        <v>11527361296</v>
      </c>
      <c r="BB161" s="58"/>
      <c r="BC161" s="58">
        <v>11093696453</v>
      </c>
      <c r="BD161" s="58">
        <v>11094611994</v>
      </c>
      <c r="BE161" s="58">
        <v>12259344662</v>
      </c>
      <c r="BF161" s="58"/>
      <c r="BG161" s="58">
        <v>12112110662</v>
      </c>
    </row>
    <row r="162" spans="1:59">
      <c r="A162" s="41">
        <f>A161+1</f>
        <v>2007</v>
      </c>
      <c r="B162" s="41" t="str">
        <f t="shared" ref="B162" si="19">B124</f>
        <v>Annual</v>
      </c>
      <c r="C162" s="58">
        <v>5257461584</v>
      </c>
      <c r="D162" s="58">
        <v>26751271</v>
      </c>
      <c r="E162" s="58">
        <v>5284212855</v>
      </c>
      <c r="F162" s="58">
        <v>3864380506</v>
      </c>
      <c r="G162" s="58">
        <v>18370955</v>
      </c>
      <c r="H162" s="58">
        <v>3882751461</v>
      </c>
      <c r="I162" s="58">
        <v>1943868530</v>
      </c>
      <c r="J162" s="58">
        <v>2865673</v>
      </c>
      <c r="K162" s="58">
        <v>1946734203</v>
      </c>
      <c r="L162" s="58">
        <v>24209359</v>
      </c>
      <c r="M162" s="58">
        <v>347549320</v>
      </c>
      <c r="N162" s="58">
        <v>43838299</v>
      </c>
      <c r="O162" s="58">
        <v>391387619</v>
      </c>
      <c r="P162" s="58">
        <v>11529295497</v>
      </c>
      <c r="Q162" s="58">
        <v>919700</v>
      </c>
      <c r="R162" s="58">
        <v>11530215197</v>
      </c>
      <c r="S162" s="58"/>
      <c r="T162" s="58">
        <v>11089919979</v>
      </c>
      <c r="U162" s="58">
        <v>11090839679</v>
      </c>
      <c r="V162" s="58">
        <v>11138827578</v>
      </c>
      <c r="W162" s="58">
        <v>11137907878</v>
      </c>
      <c r="X162" s="58">
        <v>11481307598</v>
      </c>
      <c r="Y162" s="58">
        <v>11482227298</v>
      </c>
      <c r="Z162" s="58">
        <v>22900369</v>
      </c>
      <c r="AA162" s="58">
        <v>156491</v>
      </c>
      <c r="AB162" s="58">
        <v>23056860</v>
      </c>
      <c r="AC162" s="58">
        <v>719184631</v>
      </c>
      <c r="AD162" s="58">
        <v>0</v>
      </c>
      <c r="AE162" s="58">
        <v>12272456688</v>
      </c>
      <c r="AF162" s="58"/>
      <c r="AG162" s="58"/>
      <c r="AH162" s="58">
        <v>117120000</v>
      </c>
      <c r="AI162" s="58">
        <v>41604000</v>
      </c>
      <c r="AJ162" s="58">
        <v>0</v>
      </c>
      <c r="AK162" s="58"/>
      <c r="AL162" s="58">
        <v>5374581584</v>
      </c>
      <c r="AM162" s="58">
        <v>26751271</v>
      </c>
      <c r="AN162" s="58">
        <v>5401332855</v>
      </c>
      <c r="AO162" s="58">
        <v>3905984506</v>
      </c>
      <c r="AP162" s="58">
        <v>18370955</v>
      </c>
      <c r="AQ162" s="58">
        <v>3924355461</v>
      </c>
      <c r="AR162" s="58">
        <v>1943868530</v>
      </c>
      <c r="AS162" s="58">
        <v>2865673</v>
      </c>
      <c r="AT162" s="58">
        <v>1946734203</v>
      </c>
      <c r="AU162" s="58">
        <v>24209359</v>
      </c>
      <c r="AV162" s="58">
        <v>347549320</v>
      </c>
      <c r="AW162" s="58">
        <v>43838299</v>
      </c>
      <c r="AX162" s="58">
        <v>391387619</v>
      </c>
      <c r="AY162" s="58">
        <v>11688019497</v>
      </c>
      <c r="AZ162" s="58">
        <v>919700</v>
      </c>
      <c r="BA162" s="58">
        <v>11688939197</v>
      </c>
      <c r="BB162" s="58"/>
      <c r="BC162" s="58">
        <v>11248643979</v>
      </c>
      <c r="BD162" s="58">
        <v>11249563679</v>
      </c>
      <c r="BE162" s="58">
        <v>12431180688</v>
      </c>
      <c r="BF162" s="58"/>
      <c r="BG162" s="58">
        <v>12272456688</v>
      </c>
    </row>
    <row r="163" spans="1:59">
      <c r="A163" s="41">
        <f>A162+1</f>
        <v>2008</v>
      </c>
      <c r="B163" s="41" t="str">
        <f t="shared" ref="B163" si="20">B137</f>
        <v>Annual</v>
      </c>
      <c r="C163" s="58">
        <v>5354704736</v>
      </c>
      <c r="D163" s="58">
        <v>26984169</v>
      </c>
      <c r="E163" s="58">
        <v>5381688905</v>
      </c>
      <c r="F163" s="58">
        <v>3932229004</v>
      </c>
      <c r="G163" s="58">
        <v>18530895</v>
      </c>
      <c r="H163" s="58">
        <v>3950759899</v>
      </c>
      <c r="I163" s="58">
        <v>1923853372</v>
      </c>
      <c r="J163" s="58">
        <v>2890621</v>
      </c>
      <c r="K163" s="58">
        <v>1926743993</v>
      </c>
      <c r="L163" s="58">
        <v>24736957</v>
      </c>
      <c r="M163" s="58">
        <v>353006424</v>
      </c>
      <c r="N163" s="58">
        <v>44654972</v>
      </c>
      <c r="O163" s="58">
        <v>397661396</v>
      </c>
      <c r="P163" s="58">
        <v>11681591150</v>
      </c>
      <c r="Q163" s="58">
        <v>923878</v>
      </c>
      <c r="R163" s="58">
        <v>11682515028</v>
      </c>
      <c r="S163" s="58"/>
      <c r="T163" s="58">
        <v>11235524069</v>
      </c>
      <c r="U163" s="58">
        <v>11236447947</v>
      </c>
      <c r="V163" s="58">
        <v>11284853632</v>
      </c>
      <c r="W163" s="58">
        <v>11283929754</v>
      </c>
      <c r="X163" s="58">
        <v>11633185465</v>
      </c>
      <c r="Y163" s="58">
        <v>11634109343</v>
      </c>
      <c r="Z163" s="58">
        <v>23161789</v>
      </c>
      <c r="AA163" s="58">
        <v>157855</v>
      </c>
      <c r="AB163" s="58">
        <v>23319644</v>
      </c>
      <c r="AC163" s="58">
        <v>729153528</v>
      </c>
      <c r="AD163" s="58">
        <v>0</v>
      </c>
      <c r="AE163" s="58">
        <v>12434988200</v>
      </c>
      <c r="AF163" s="58"/>
      <c r="AG163" s="58"/>
      <c r="AH163" s="58">
        <v>124362000</v>
      </c>
      <c r="AI163" s="58">
        <v>43099000</v>
      </c>
      <c r="AJ163" s="58">
        <v>0</v>
      </c>
      <c r="AK163" s="58"/>
      <c r="AL163" s="58">
        <v>5479066736</v>
      </c>
      <c r="AM163" s="58">
        <v>26984169</v>
      </c>
      <c r="AN163" s="58">
        <v>5506050905</v>
      </c>
      <c r="AO163" s="58">
        <v>3975328004</v>
      </c>
      <c r="AP163" s="58">
        <v>18530895</v>
      </c>
      <c r="AQ163" s="58">
        <v>3993858899</v>
      </c>
      <c r="AR163" s="58">
        <v>1923853372</v>
      </c>
      <c r="AS163" s="58">
        <v>2890621</v>
      </c>
      <c r="AT163" s="58">
        <v>1926743993</v>
      </c>
      <c r="AU163" s="58">
        <v>24736957</v>
      </c>
      <c r="AV163" s="58">
        <v>353006424</v>
      </c>
      <c r="AW163" s="58">
        <v>44654972</v>
      </c>
      <c r="AX163" s="58">
        <v>397661396</v>
      </c>
      <c r="AY163" s="58">
        <v>11849052150</v>
      </c>
      <c r="AZ163" s="58">
        <v>923878</v>
      </c>
      <c r="BA163" s="58">
        <v>11849976028</v>
      </c>
      <c r="BB163" s="58"/>
      <c r="BC163" s="58">
        <v>11402985069</v>
      </c>
      <c r="BD163" s="58">
        <v>11403908947</v>
      </c>
      <c r="BE163" s="58">
        <v>12602449200</v>
      </c>
      <c r="BF163" s="58"/>
      <c r="BG163" s="58">
        <v>12434988200</v>
      </c>
    </row>
    <row r="164" spans="1:59">
      <c r="A164" s="41">
        <f>A163+1</f>
        <v>2009</v>
      </c>
      <c r="B164" s="41" t="str">
        <f t="shared" ref="B164" si="21">B150</f>
        <v>Annual</v>
      </c>
      <c r="C164" s="58">
        <v>5479110970</v>
      </c>
      <c r="D164" s="58">
        <v>27140203</v>
      </c>
      <c r="E164" s="58">
        <v>5506251173</v>
      </c>
      <c r="F164" s="58">
        <v>4014741412</v>
      </c>
      <c r="G164" s="58">
        <v>18638048</v>
      </c>
      <c r="H164" s="58">
        <v>4033379460</v>
      </c>
      <c r="I164" s="58">
        <v>1904798775</v>
      </c>
      <c r="J164" s="58">
        <v>2907337</v>
      </c>
      <c r="K164" s="58">
        <v>1907706112</v>
      </c>
      <c r="L164" s="58">
        <v>25211797</v>
      </c>
      <c r="M164" s="58">
        <v>358549214</v>
      </c>
      <c r="N164" s="58">
        <v>45486859</v>
      </c>
      <c r="O164" s="58">
        <v>404036073</v>
      </c>
      <c r="P164" s="58">
        <v>11876584615</v>
      </c>
      <c r="Q164" s="58">
        <v>928074</v>
      </c>
      <c r="R164" s="58">
        <v>11877512689</v>
      </c>
      <c r="S164" s="58"/>
      <c r="T164" s="58">
        <v>11423862954</v>
      </c>
      <c r="U164" s="58">
        <v>11424791028</v>
      </c>
      <c r="V164" s="58">
        <v>11473476616</v>
      </c>
      <c r="W164" s="58">
        <v>11472548542</v>
      </c>
      <c r="X164" s="58">
        <v>11827899027</v>
      </c>
      <c r="Y164" s="58">
        <v>11828827101</v>
      </c>
      <c r="Z164" s="58">
        <v>23429681</v>
      </c>
      <c r="AA164" s="58">
        <v>158766</v>
      </c>
      <c r="AB164" s="58">
        <v>23588447</v>
      </c>
      <c r="AC164" s="58">
        <v>741752605</v>
      </c>
      <c r="AD164" s="58">
        <v>0</v>
      </c>
      <c r="AE164" s="58">
        <v>12642853741</v>
      </c>
      <c r="AF164" s="58"/>
      <c r="AG164" s="58"/>
      <c r="AH164" s="58">
        <v>131604000</v>
      </c>
      <c r="AI164" s="58">
        <v>44593000</v>
      </c>
      <c r="AJ164" s="58">
        <v>0</v>
      </c>
      <c r="AK164" s="58"/>
      <c r="AL164" s="58">
        <v>5610714970</v>
      </c>
      <c r="AM164" s="58">
        <v>27140203</v>
      </c>
      <c r="AN164" s="58">
        <v>5637855173</v>
      </c>
      <c r="AO164" s="58">
        <v>4059334412</v>
      </c>
      <c r="AP164" s="58">
        <v>18638048</v>
      </c>
      <c r="AQ164" s="58">
        <v>4077972460</v>
      </c>
      <c r="AR164" s="58">
        <v>1904798775</v>
      </c>
      <c r="AS164" s="58">
        <v>2907337</v>
      </c>
      <c r="AT164" s="58">
        <v>1907706112</v>
      </c>
      <c r="AU164" s="58">
        <v>25211797</v>
      </c>
      <c r="AV164" s="58">
        <v>358549214</v>
      </c>
      <c r="AW164" s="58">
        <v>45486859</v>
      </c>
      <c r="AX164" s="58">
        <v>404036073</v>
      </c>
      <c r="AY164" s="58">
        <v>12052781615</v>
      </c>
      <c r="AZ164" s="58">
        <v>928074</v>
      </c>
      <c r="BA164" s="58">
        <v>12053709689</v>
      </c>
      <c r="BB164" s="58"/>
      <c r="BC164" s="58">
        <v>11600059954</v>
      </c>
      <c r="BD164" s="58">
        <v>11600988028</v>
      </c>
      <c r="BE164" s="58">
        <v>12819050741</v>
      </c>
      <c r="BF164" s="58"/>
      <c r="BG164" s="58">
        <v>12642853741</v>
      </c>
    </row>
    <row r="165" spans="1:59">
      <c r="B165" s="58"/>
      <c r="C165" s="69">
        <v>2.0323962326068923E-2</v>
      </c>
      <c r="D165" s="69">
        <v>2.50594017971697E-2</v>
      </c>
      <c r="E165" s="69">
        <v>2.0346721098891241E-2</v>
      </c>
      <c r="F165" s="69">
        <v>2.2471084016069787E-2</v>
      </c>
      <c r="G165" s="69" t="e">
        <v>#NUM!</v>
      </c>
      <c r="H165" s="69">
        <v>2.2983934115092142E-2</v>
      </c>
      <c r="I165" s="69">
        <v>3.9434204573904896E-3</v>
      </c>
      <c r="J165" s="69" t="e">
        <v>#NUM!</v>
      </c>
      <c r="K165" s="69">
        <v>4.3662505661548057E-3</v>
      </c>
      <c r="L165" s="69">
        <v>3.1528916282211217E-2</v>
      </c>
      <c r="M165" s="69">
        <v>1.841620074429029E-2</v>
      </c>
      <c r="N165" s="69">
        <v>1.8223869242193436E-2</v>
      </c>
      <c r="O165" s="69">
        <v>1.8394527865459809E-2</v>
      </c>
      <c r="P165" s="69">
        <v>1.8402906166435251E-2</v>
      </c>
      <c r="Q165" s="69">
        <v>4.5844874561442595E-3</v>
      </c>
      <c r="R165" s="69">
        <v>1.840174129118588E-2</v>
      </c>
      <c r="S165" s="69"/>
      <c r="T165" s="69">
        <v>1.8130563377545927E-2</v>
      </c>
      <c r="U165" s="69">
        <v>1.8129377991116469E-2</v>
      </c>
      <c r="V165" s="69">
        <v>1.8401995320704634E-2</v>
      </c>
      <c r="W165" s="69">
        <v>1.8403201244236111E-2</v>
      </c>
      <c r="X165" s="69">
        <v>1.8139567887438757E-2</v>
      </c>
      <c r="Y165" s="69">
        <v>1.8138422171991353E-2</v>
      </c>
      <c r="Z165" s="69">
        <v>1.1762724144332548E-2</v>
      </c>
      <c r="AA165" s="69" t="e">
        <v>#NUM!</v>
      </c>
      <c r="AB165" s="69">
        <v>1.3263347105271439E-2</v>
      </c>
      <c r="AC165" s="69">
        <v>1.9197053259784491E-2</v>
      </c>
      <c r="AD165" s="69">
        <v>-1</v>
      </c>
      <c r="AE165" s="69">
        <v>1.8904575967256809E-2</v>
      </c>
      <c r="AF165" s="69"/>
      <c r="AG165" s="69"/>
      <c r="AH165" s="69">
        <v>0.49786202184147776</v>
      </c>
      <c r="AI165" s="69">
        <v>0.20951668317294803</v>
      </c>
      <c r="AJ165" s="69" t="e">
        <v>#DIV/0!</v>
      </c>
      <c r="AK165" s="69"/>
      <c r="AL165" s="69">
        <v>2.4113725208174897E-2</v>
      </c>
      <c r="AM165" s="69" t="e">
        <v>#NUM!</v>
      </c>
      <c r="AN165" s="69">
        <v>2.4897469362137992E-2</v>
      </c>
      <c r="AO165" s="69">
        <v>2.4077123802632494E-2</v>
      </c>
      <c r="AP165" s="69" t="e">
        <v>#NUM!</v>
      </c>
      <c r="AQ165" s="69">
        <v>2.5247355682495254E-2</v>
      </c>
      <c r="AR165" s="69">
        <v>3.9745923012306505E-3</v>
      </c>
      <c r="AS165" s="69">
        <v>0.43075549739981089</v>
      </c>
      <c r="AT165" s="69">
        <v>4.1232899778016474E-3</v>
      </c>
      <c r="AU165" s="69">
        <v>3.195051620539946E-2</v>
      </c>
      <c r="AV165" s="69">
        <v>1.9631561581507695E-2</v>
      </c>
      <c r="AW165" s="69">
        <v>1.9078569368756515E-2</v>
      </c>
      <c r="AX165" s="69">
        <v>1.9569139978720118E-2</v>
      </c>
      <c r="AY165" s="69">
        <v>2.1232638786089275E-2</v>
      </c>
      <c r="AZ165" s="69">
        <v>4.5415530306356366E-3</v>
      </c>
      <c r="BA165" s="69">
        <v>2.1231230172594984E-2</v>
      </c>
      <c r="BB165" s="69"/>
      <c r="BC165" s="69">
        <v>2.0493952423435102E-2</v>
      </c>
      <c r="BD165" s="69">
        <v>2.0492559302222935E-2</v>
      </c>
      <c r="BE165" s="69">
        <v>2.1065204230362067E-2</v>
      </c>
      <c r="BF165" s="69"/>
      <c r="BG165" s="69">
        <v>1.9740928446632999E-2</v>
      </c>
    </row>
    <row r="166" spans="1:59">
      <c r="A166" s="41">
        <f>A152</f>
        <v>1999</v>
      </c>
      <c r="B166" s="41" t="str">
        <f>B152</f>
        <v>Annual</v>
      </c>
      <c r="C166" s="70">
        <v>4480.5284009999996</v>
      </c>
      <c r="D166" s="70">
        <v>21.189599999999999</v>
      </c>
      <c r="E166" s="70">
        <v>4501.7180010000002</v>
      </c>
      <c r="F166" s="70">
        <v>3214.750184</v>
      </c>
      <c r="G166" s="70">
        <v>-1.2306049999999999</v>
      </c>
      <c r="H166" s="70">
        <v>3213.5195789999998</v>
      </c>
      <c r="I166" s="70">
        <v>1831.288317</v>
      </c>
      <c r="J166" s="70">
        <v>-4.9115960000000003</v>
      </c>
      <c r="K166" s="70">
        <v>1826.3767210000001</v>
      </c>
      <c r="L166" s="70">
        <v>18.483734999999999</v>
      </c>
      <c r="M166" s="70">
        <v>298.74165399999998</v>
      </c>
      <c r="N166" s="70">
        <v>37.971102999999999</v>
      </c>
      <c r="O166" s="70">
        <v>336.71275700000001</v>
      </c>
      <c r="P166" s="70">
        <v>9896.8107930000006</v>
      </c>
      <c r="Q166" s="70">
        <v>0.88658000000000003</v>
      </c>
      <c r="R166" s="70">
        <v>9897.6973730000009</v>
      </c>
      <c r="S166" s="70"/>
      <c r="T166" s="70">
        <v>9545.0506370000003</v>
      </c>
      <c r="U166" s="70">
        <v>9545.9372170000006</v>
      </c>
      <c r="V166" s="70">
        <v>9560.9846159999997</v>
      </c>
      <c r="W166" s="70">
        <v>9560.0980359999994</v>
      </c>
      <c r="X166" s="70">
        <v>9881.7633939999996</v>
      </c>
      <c r="Y166" s="70">
        <v>9882.6499739999999</v>
      </c>
      <c r="Z166" s="70">
        <v>20.843931000000001</v>
      </c>
      <c r="AA166" s="70">
        <v>-0.16747899999999999</v>
      </c>
      <c r="AB166" s="70">
        <v>20.676452000000001</v>
      </c>
      <c r="AC166" s="70">
        <v>613.30638599999997</v>
      </c>
      <c r="AD166" s="70">
        <v>9.0827439999999999</v>
      </c>
      <c r="AE166" s="70">
        <v>10483.589011</v>
      </c>
      <c r="AF166" s="70"/>
      <c r="AG166" s="70"/>
      <c r="AH166" s="70">
        <v>2.3149999999999999</v>
      </c>
      <c r="AI166" s="70">
        <v>6.6550000000000002</v>
      </c>
      <c r="AJ166" s="70">
        <v>0</v>
      </c>
      <c r="AK166" s="70"/>
      <c r="AL166" s="70">
        <v>4421.1611039999998</v>
      </c>
      <c r="AM166" s="70">
        <v>-12.469628999999999</v>
      </c>
      <c r="AN166" s="70">
        <v>4408.6914749999996</v>
      </c>
      <c r="AO166" s="70">
        <v>3199.8394039999998</v>
      </c>
      <c r="AP166" s="70">
        <v>-21.81147</v>
      </c>
      <c r="AQ166" s="70">
        <v>3178.0279340000002</v>
      </c>
      <c r="AR166" s="70">
        <v>1830.7198100000001</v>
      </c>
      <c r="AS166" s="70">
        <v>8.0879999999999994E-2</v>
      </c>
      <c r="AT166" s="70">
        <v>1830.80069</v>
      </c>
      <c r="AU166" s="70">
        <v>18.408359000000001</v>
      </c>
      <c r="AV166" s="70">
        <v>295.19981000000001</v>
      </c>
      <c r="AW166" s="70">
        <v>37.653838999999998</v>
      </c>
      <c r="AX166" s="70">
        <v>332.85364900000002</v>
      </c>
      <c r="AY166" s="70">
        <v>9768.7821070000009</v>
      </c>
      <c r="AZ166" s="70">
        <v>0.88695900000000005</v>
      </c>
      <c r="BA166" s="70">
        <v>9769.6690660000004</v>
      </c>
      <c r="BB166" s="70"/>
      <c r="BC166" s="70">
        <v>9470.1286770000006</v>
      </c>
      <c r="BD166" s="70">
        <v>9471.0156360000001</v>
      </c>
      <c r="BE166" s="70">
        <v>10406.893271000001</v>
      </c>
      <c r="BF166" s="70"/>
      <c r="BG166" s="70">
        <v>10397.923271</v>
      </c>
    </row>
    <row r="167" spans="1:59"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</row>
    <row r="168" spans="1:59">
      <c r="A168" s="41">
        <f>A166+1</f>
        <v>2000</v>
      </c>
      <c r="B168" s="41" t="str">
        <f>B154</f>
        <v>Annual</v>
      </c>
      <c r="C168" s="70">
        <v>4634.2444089999999</v>
      </c>
      <c r="D168" s="70">
        <v>31.091553999999999</v>
      </c>
      <c r="E168" s="70">
        <v>4665.3359630000004</v>
      </c>
      <c r="F168" s="70">
        <v>3319.6751009999998</v>
      </c>
      <c r="G168" s="70">
        <v>20.977913000000001</v>
      </c>
      <c r="H168" s="70">
        <v>3340.653014</v>
      </c>
      <c r="I168" s="70">
        <v>1846.239458</v>
      </c>
      <c r="J168" s="70">
        <v>3.1183550000000002</v>
      </c>
      <c r="K168" s="70">
        <v>1849.3578130000001</v>
      </c>
      <c r="L168" s="70">
        <v>19.141235999999999</v>
      </c>
      <c r="M168" s="70">
        <v>311.640062</v>
      </c>
      <c r="N168" s="70">
        <v>38.524839</v>
      </c>
      <c r="O168" s="70">
        <v>350.16490099999999</v>
      </c>
      <c r="P168" s="70">
        <v>10224.652926999999</v>
      </c>
      <c r="Q168" s="70">
        <v>0.89098699999999997</v>
      </c>
      <c r="R168" s="70">
        <v>10225.543914</v>
      </c>
      <c r="S168" s="70"/>
      <c r="T168" s="70">
        <v>9819.3002039999992</v>
      </c>
      <c r="U168" s="70">
        <v>9820.1911909999999</v>
      </c>
      <c r="V168" s="70">
        <v>9875.3790129999998</v>
      </c>
      <c r="W168" s="70">
        <v>9874.4880260000009</v>
      </c>
      <c r="X168" s="70">
        <v>10169.465104999999</v>
      </c>
      <c r="Y168" s="70">
        <v>10170.356092</v>
      </c>
      <c r="Z168" s="70">
        <v>21.035451999999999</v>
      </c>
      <c r="AA168" s="70">
        <v>0.172206</v>
      </c>
      <c r="AB168" s="70">
        <v>21.207657999999999</v>
      </c>
      <c r="AC168" s="70">
        <v>632.40943000000004</v>
      </c>
      <c r="AD168" s="70">
        <v>0</v>
      </c>
      <c r="AE168" s="70">
        <v>10879.161002000001</v>
      </c>
      <c r="AF168" s="70"/>
      <c r="AG168" s="70"/>
      <c r="AH168" s="70">
        <v>19.722999999999999</v>
      </c>
      <c r="AI168" s="70">
        <v>21.556999999999999</v>
      </c>
      <c r="AJ168" s="70">
        <v>0</v>
      </c>
      <c r="AK168" s="70"/>
      <c r="AL168" s="70">
        <v>4653.9674089999999</v>
      </c>
      <c r="AM168" s="70">
        <v>31.091553999999999</v>
      </c>
      <c r="AN168" s="70">
        <v>4685.0589630000004</v>
      </c>
      <c r="AO168" s="70">
        <v>3341.2321010000001</v>
      </c>
      <c r="AP168" s="70">
        <v>20.977913000000001</v>
      </c>
      <c r="AQ168" s="70">
        <v>3362.2100139999998</v>
      </c>
      <c r="AR168" s="70">
        <v>1846.239458</v>
      </c>
      <c r="AS168" s="70">
        <v>3.1183550000000002</v>
      </c>
      <c r="AT168" s="70">
        <v>1849.3578130000001</v>
      </c>
      <c r="AU168" s="70">
        <v>19.141235999999999</v>
      </c>
      <c r="AV168" s="70">
        <v>311.640062</v>
      </c>
      <c r="AW168" s="70">
        <v>38.524839</v>
      </c>
      <c r="AX168" s="70">
        <v>350.16490099999999</v>
      </c>
      <c r="AY168" s="70">
        <v>10265.932927</v>
      </c>
      <c r="AZ168" s="70">
        <v>0.89098699999999997</v>
      </c>
      <c r="BA168" s="70">
        <v>10266.823914000001</v>
      </c>
      <c r="BB168" s="70"/>
      <c r="BC168" s="70">
        <v>9860.5802039999999</v>
      </c>
      <c r="BD168" s="70">
        <v>9861.4711910000005</v>
      </c>
      <c r="BE168" s="70">
        <v>10920.441002</v>
      </c>
      <c r="BF168" s="70"/>
      <c r="BG168" s="70">
        <v>10879.161002000001</v>
      </c>
    </row>
    <row r="169" spans="1:59">
      <c r="A169" s="41">
        <f>A168+1</f>
        <v>2001</v>
      </c>
      <c r="B169" s="41" t="str">
        <f>B155</f>
        <v>Annual</v>
      </c>
      <c r="C169" s="70">
        <v>4761.9807430000001</v>
      </c>
      <c r="D169" s="70">
        <v>22.260594000000001</v>
      </c>
      <c r="E169" s="70">
        <v>4784.2413370000004</v>
      </c>
      <c r="F169" s="70">
        <v>3453.3846210000002</v>
      </c>
      <c r="G169" s="70">
        <v>18.573827999999999</v>
      </c>
      <c r="H169" s="70">
        <v>3471.9584490000002</v>
      </c>
      <c r="I169" s="70">
        <v>1878.1916349999999</v>
      </c>
      <c r="J169" s="70">
        <v>2.388744</v>
      </c>
      <c r="K169" s="70">
        <v>1880.580379</v>
      </c>
      <c r="L169" s="70">
        <v>19.897106999999998</v>
      </c>
      <c r="M169" s="70">
        <v>316.92935599999998</v>
      </c>
      <c r="N169" s="70">
        <v>39.184342000000001</v>
      </c>
      <c r="O169" s="70">
        <v>356.113698</v>
      </c>
      <c r="P169" s="70">
        <v>10512.79097</v>
      </c>
      <c r="Q169" s="70">
        <v>0.89503200000000005</v>
      </c>
      <c r="R169" s="70">
        <v>10513.686002</v>
      </c>
      <c r="S169" s="70"/>
      <c r="T169" s="70">
        <v>10113.454105999999</v>
      </c>
      <c r="U169" s="70">
        <v>10114.349138</v>
      </c>
      <c r="V169" s="70">
        <v>10157.572303999999</v>
      </c>
      <c r="W169" s="70">
        <v>10156.677272000001</v>
      </c>
      <c r="X169" s="70">
        <v>10469.567804</v>
      </c>
      <c r="Y169" s="70">
        <v>10470.462836000001</v>
      </c>
      <c r="Z169" s="70">
        <v>21.320012999999999</v>
      </c>
      <c r="AA169" s="70">
        <v>0.13813700000000001</v>
      </c>
      <c r="AB169" s="70">
        <v>21.45815</v>
      </c>
      <c r="AC169" s="70">
        <v>650.94780000000003</v>
      </c>
      <c r="AD169" s="70">
        <v>0</v>
      </c>
      <c r="AE169" s="70">
        <v>11186.091952000001</v>
      </c>
      <c r="AF169" s="70"/>
      <c r="AG169" s="70"/>
      <c r="AH169" s="70">
        <v>35.332999999999998</v>
      </c>
      <c r="AI169" s="70">
        <v>26.26</v>
      </c>
      <c r="AJ169" s="70">
        <v>0</v>
      </c>
      <c r="AK169" s="70"/>
      <c r="AL169" s="70">
        <v>4797.3137429999997</v>
      </c>
      <c r="AM169" s="70">
        <v>22.260594000000001</v>
      </c>
      <c r="AN169" s="70">
        <v>4819.574337</v>
      </c>
      <c r="AO169" s="70">
        <v>3479.6446209999999</v>
      </c>
      <c r="AP169" s="70">
        <v>18.573827999999999</v>
      </c>
      <c r="AQ169" s="70">
        <v>3498.218449</v>
      </c>
      <c r="AR169" s="70">
        <v>1878.1916349999999</v>
      </c>
      <c r="AS169" s="70">
        <v>2.388744</v>
      </c>
      <c r="AT169" s="70">
        <v>1880.580379</v>
      </c>
      <c r="AU169" s="70">
        <v>19.897106999999998</v>
      </c>
      <c r="AV169" s="70">
        <v>316.92935599999998</v>
      </c>
      <c r="AW169" s="70">
        <v>39.184342000000001</v>
      </c>
      <c r="AX169" s="70">
        <v>356.113698</v>
      </c>
      <c r="AY169" s="70">
        <v>10574.383970000001</v>
      </c>
      <c r="AZ169" s="70">
        <v>0.89503200000000005</v>
      </c>
      <c r="BA169" s="70">
        <v>10575.279001999999</v>
      </c>
      <c r="BB169" s="70"/>
      <c r="BC169" s="70">
        <v>10175.047106</v>
      </c>
      <c r="BD169" s="70">
        <v>10175.942138</v>
      </c>
      <c r="BE169" s="70">
        <v>11247.684952</v>
      </c>
      <c r="BF169" s="70"/>
      <c r="BG169" s="70">
        <v>11186.091952000001</v>
      </c>
    </row>
    <row r="170" spans="1:59">
      <c r="A170" s="41">
        <f>A169+1</f>
        <v>2002</v>
      </c>
      <c r="B170" s="41" t="str">
        <f>B156</f>
        <v>Annual</v>
      </c>
      <c r="C170" s="70">
        <v>4829.697776</v>
      </c>
      <c r="D170" s="70">
        <v>25.112244</v>
      </c>
      <c r="E170" s="70">
        <v>4854.8100199999999</v>
      </c>
      <c r="F170" s="70">
        <v>3514.810872</v>
      </c>
      <c r="G170" s="70">
        <v>17.245384000000001</v>
      </c>
      <c r="H170" s="70">
        <v>3532.0562559999998</v>
      </c>
      <c r="I170" s="70">
        <v>1946.902229</v>
      </c>
      <c r="J170" s="70">
        <v>2.690096</v>
      </c>
      <c r="K170" s="70">
        <v>1949.5923250000001</v>
      </c>
      <c r="L170" s="70">
        <v>20.658632999999998</v>
      </c>
      <c r="M170" s="70">
        <v>321.74046399999997</v>
      </c>
      <c r="N170" s="70">
        <v>39.951298999999999</v>
      </c>
      <c r="O170" s="70">
        <v>361.69176299999998</v>
      </c>
      <c r="P170" s="70">
        <v>10718.808997</v>
      </c>
      <c r="Q170" s="70">
        <v>0.89909700000000004</v>
      </c>
      <c r="R170" s="70">
        <v>10719.708094</v>
      </c>
      <c r="S170" s="70"/>
      <c r="T170" s="70">
        <v>10312.069509999999</v>
      </c>
      <c r="U170" s="70">
        <v>10312.968607000001</v>
      </c>
      <c r="V170" s="70">
        <v>10358.016331000001</v>
      </c>
      <c r="W170" s="70">
        <v>10357.117233999999</v>
      </c>
      <c r="X170" s="70">
        <v>10673.761273</v>
      </c>
      <c r="Y170" s="70">
        <v>10674.66037</v>
      </c>
      <c r="Z170" s="70">
        <v>21.58962</v>
      </c>
      <c r="AA170" s="70">
        <v>0.14690300000000001</v>
      </c>
      <c r="AB170" s="70">
        <v>21.736522999999998</v>
      </c>
      <c r="AC170" s="70">
        <v>664.67643699999996</v>
      </c>
      <c r="AD170" s="70">
        <v>0</v>
      </c>
      <c r="AE170" s="70">
        <v>11406.121053999999</v>
      </c>
      <c r="AF170" s="70"/>
      <c r="AG170" s="70"/>
      <c r="AH170" s="70">
        <v>53.939</v>
      </c>
      <c r="AI170" s="70">
        <v>30.844999999999999</v>
      </c>
      <c r="AJ170" s="70">
        <v>0</v>
      </c>
      <c r="AK170" s="70"/>
      <c r="AL170" s="70">
        <v>4883.6367760000003</v>
      </c>
      <c r="AM170" s="70">
        <v>25.112244</v>
      </c>
      <c r="AN170" s="70">
        <v>4908.7490200000002</v>
      </c>
      <c r="AO170" s="70">
        <v>3545.6558719999998</v>
      </c>
      <c r="AP170" s="70">
        <v>17.245384000000001</v>
      </c>
      <c r="AQ170" s="70">
        <v>3562.9012560000001</v>
      </c>
      <c r="AR170" s="70">
        <v>1946.902229</v>
      </c>
      <c r="AS170" s="70">
        <v>2.690096</v>
      </c>
      <c r="AT170" s="70">
        <v>1949.5923250000001</v>
      </c>
      <c r="AU170" s="70">
        <v>20.658632999999998</v>
      </c>
      <c r="AV170" s="70">
        <v>321.74046399999997</v>
      </c>
      <c r="AW170" s="70">
        <v>39.951298999999999</v>
      </c>
      <c r="AX170" s="70">
        <v>361.69176299999998</v>
      </c>
      <c r="AY170" s="70">
        <v>10803.592997</v>
      </c>
      <c r="AZ170" s="70">
        <v>0.89909700000000004</v>
      </c>
      <c r="BA170" s="70">
        <v>10804.492093999999</v>
      </c>
      <c r="BB170" s="70"/>
      <c r="BC170" s="70">
        <v>10396.853510000001</v>
      </c>
      <c r="BD170" s="70">
        <v>10397.752607</v>
      </c>
      <c r="BE170" s="70">
        <v>11490.905054000001</v>
      </c>
      <c r="BF170" s="70"/>
      <c r="BG170" s="70">
        <v>11406.121053999999</v>
      </c>
    </row>
    <row r="171" spans="1:59">
      <c r="A171" s="41">
        <f>A170+1</f>
        <v>2003</v>
      </c>
      <c r="B171" s="41" t="str">
        <f>B157</f>
        <v>Annual</v>
      </c>
      <c r="C171" s="70">
        <v>4891.24935</v>
      </c>
      <c r="D171" s="70">
        <v>25.418108</v>
      </c>
      <c r="E171" s="70">
        <v>4916.6674579999999</v>
      </c>
      <c r="F171" s="70">
        <v>3575.7522009999998</v>
      </c>
      <c r="G171" s="70">
        <v>17.45543</v>
      </c>
      <c r="H171" s="70">
        <v>3593.2076310000002</v>
      </c>
      <c r="I171" s="70">
        <v>1947.026695</v>
      </c>
      <c r="J171" s="70">
        <v>2.7228599999999998</v>
      </c>
      <c r="K171" s="70">
        <v>1949.7495550000001</v>
      </c>
      <c r="L171" s="70">
        <v>21.443923000000002</v>
      </c>
      <c r="M171" s="70">
        <v>326.55157300000002</v>
      </c>
      <c r="N171" s="70">
        <v>40.718259000000003</v>
      </c>
      <c r="O171" s="70">
        <v>367.26983200000001</v>
      </c>
      <c r="P171" s="70">
        <v>10848.338399</v>
      </c>
      <c r="Q171" s="70">
        <v>0.90318100000000001</v>
      </c>
      <c r="R171" s="70">
        <v>10849.24158</v>
      </c>
      <c r="S171" s="70"/>
      <c r="T171" s="70">
        <v>10435.472169000001</v>
      </c>
      <c r="U171" s="70">
        <v>10436.37535</v>
      </c>
      <c r="V171" s="70">
        <v>10481.971748</v>
      </c>
      <c r="W171" s="70">
        <v>10481.068567</v>
      </c>
      <c r="X171" s="70">
        <v>10802.742001000001</v>
      </c>
      <c r="Y171" s="70">
        <v>10803.645182</v>
      </c>
      <c r="Z171" s="70">
        <v>21.848110999999999</v>
      </c>
      <c r="AA171" s="70">
        <v>0.14869299999999999</v>
      </c>
      <c r="AB171" s="70">
        <v>21.996804000000001</v>
      </c>
      <c r="AC171" s="70">
        <v>673.90990499999998</v>
      </c>
      <c r="AD171" s="70">
        <v>0</v>
      </c>
      <c r="AE171" s="70">
        <v>11545.148289000001</v>
      </c>
      <c r="AF171" s="70"/>
      <c r="AG171" s="70"/>
      <c r="AH171" s="70">
        <v>70.114000000000004</v>
      </c>
      <c r="AI171" s="70">
        <v>35.429000000000002</v>
      </c>
      <c r="AJ171" s="70">
        <v>0</v>
      </c>
      <c r="AK171" s="70"/>
      <c r="AL171" s="70">
        <v>4961.3633499999996</v>
      </c>
      <c r="AM171" s="70">
        <v>25.418108</v>
      </c>
      <c r="AN171" s="70">
        <v>4986.7814580000004</v>
      </c>
      <c r="AO171" s="70">
        <v>3611.1812009999999</v>
      </c>
      <c r="AP171" s="70">
        <v>17.45543</v>
      </c>
      <c r="AQ171" s="70">
        <v>3628.6366309999999</v>
      </c>
      <c r="AR171" s="70">
        <v>1947.026695</v>
      </c>
      <c r="AS171" s="70">
        <v>2.7228599999999998</v>
      </c>
      <c r="AT171" s="70">
        <v>1949.7495550000001</v>
      </c>
      <c r="AU171" s="70">
        <v>21.443923000000002</v>
      </c>
      <c r="AV171" s="70">
        <v>326.55157300000002</v>
      </c>
      <c r="AW171" s="70">
        <v>40.718259000000003</v>
      </c>
      <c r="AX171" s="70">
        <v>367.26983200000001</v>
      </c>
      <c r="AY171" s="70">
        <v>10953.881399</v>
      </c>
      <c r="AZ171" s="70">
        <v>0.90318100000000001</v>
      </c>
      <c r="BA171" s="70">
        <v>10954.78458</v>
      </c>
      <c r="BB171" s="70"/>
      <c r="BC171" s="70">
        <v>10541.015169</v>
      </c>
      <c r="BD171" s="70">
        <v>10541.91835</v>
      </c>
      <c r="BE171" s="70">
        <v>11650.691289</v>
      </c>
      <c r="BF171" s="70"/>
      <c r="BG171" s="70">
        <v>11545.148289000001</v>
      </c>
    </row>
    <row r="172" spans="1:59">
      <c r="A172" s="41">
        <f>A171+1</f>
        <v>2004</v>
      </c>
      <c r="B172" s="41" t="str">
        <f>B158</f>
        <v>Annual</v>
      </c>
      <c r="C172" s="70">
        <v>4981.6203939999996</v>
      </c>
      <c r="D172" s="70">
        <v>25.757110999999998</v>
      </c>
      <c r="E172" s="70">
        <v>5007.3775050000004</v>
      </c>
      <c r="F172" s="70">
        <v>3653.719169</v>
      </c>
      <c r="G172" s="70">
        <v>17.688234000000001</v>
      </c>
      <c r="H172" s="70">
        <v>3671.4074030000002</v>
      </c>
      <c r="I172" s="70">
        <v>1943.1448330000001</v>
      </c>
      <c r="J172" s="70">
        <v>2.7591760000000001</v>
      </c>
      <c r="K172" s="70">
        <v>1945.9040090000001</v>
      </c>
      <c r="L172" s="70">
        <v>22.248055000000001</v>
      </c>
      <c r="M172" s="70">
        <v>331.67897799999997</v>
      </c>
      <c r="N172" s="70">
        <v>41.476807999999998</v>
      </c>
      <c r="O172" s="70">
        <v>373.15578599999998</v>
      </c>
      <c r="P172" s="70">
        <v>11020.092758000001</v>
      </c>
      <c r="Q172" s="70">
        <v>0.907281</v>
      </c>
      <c r="R172" s="70">
        <v>11021.000039</v>
      </c>
      <c r="S172" s="70"/>
      <c r="T172" s="70">
        <v>10600.732451</v>
      </c>
      <c r="U172" s="70">
        <v>10601.639732</v>
      </c>
      <c r="V172" s="70">
        <v>10647.844252999999</v>
      </c>
      <c r="W172" s="70">
        <v>10646.936972</v>
      </c>
      <c r="X172" s="70">
        <v>10973.888236999999</v>
      </c>
      <c r="Y172" s="70">
        <v>10974.795518000001</v>
      </c>
      <c r="Z172" s="70">
        <v>22.10774</v>
      </c>
      <c r="AA172" s="70">
        <v>0.150675</v>
      </c>
      <c r="AB172" s="70">
        <v>22.258414999999999</v>
      </c>
      <c r="AC172" s="70">
        <v>685.47649100000001</v>
      </c>
      <c r="AD172" s="70">
        <v>0</v>
      </c>
      <c r="AE172" s="70">
        <v>11728.734945</v>
      </c>
      <c r="AF172" s="70"/>
      <c r="AG172" s="70"/>
      <c r="AH172" s="70">
        <v>84.537000000000006</v>
      </c>
      <c r="AI172" s="70">
        <v>37.003</v>
      </c>
      <c r="AJ172" s="70">
        <v>0</v>
      </c>
      <c r="AK172" s="70"/>
      <c r="AL172" s="70">
        <v>5066.1573939999998</v>
      </c>
      <c r="AM172" s="70">
        <v>25.757110999999998</v>
      </c>
      <c r="AN172" s="70">
        <v>5091.9145049999997</v>
      </c>
      <c r="AO172" s="70">
        <v>3690.7221690000001</v>
      </c>
      <c r="AP172" s="70">
        <v>17.688234000000001</v>
      </c>
      <c r="AQ172" s="70">
        <v>3708.4104029999999</v>
      </c>
      <c r="AR172" s="70">
        <v>1943.1448330000001</v>
      </c>
      <c r="AS172" s="70">
        <v>2.7591760000000001</v>
      </c>
      <c r="AT172" s="70">
        <v>1945.9040090000001</v>
      </c>
      <c r="AU172" s="70">
        <v>22.248055000000001</v>
      </c>
      <c r="AV172" s="70">
        <v>331.67897799999997</v>
      </c>
      <c r="AW172" s="70">
        <v>41.476807999999998</v>
      </c>
      <c r="AX172" s="70">
        <v>373.15578599999998</v>
      </c>
      <c r="AY172" s="70">
        <v>11141.632758</v>
      </c>
      <c r="AZ172" s="70">
        <v>0.907281</v>
      </c>
      <c r="BA172" s="70">
        <v>11142.540039</v>
      </c>
      <c r="BB172" s="70"/>
      <c r="BC172" s="70">
        <v>10722.272451000001</v>
      </c>
      <c r="BD172" s="70">
        <v>10723.179732000001</v>
      </c>
      <c r="BE172" s="70">
        <v>11850.274944999999</v>
      </c>
      <c r="BF172" s="70"/>
      <c r="BG172" s="70">
        <v>11728.734945</v>
      </c>
    </row>
    <row r="173" spans="1:59"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</row>
    <row r="174" spans="1:59">
      <c r="A174" s="41">
        <f>A172+1</f>
        <v>2005</v>
      </c>
      <c r="B174" s="41" t="str">
        <f>B160</f>
        <v>Annual</v>
      </c>
      <c r="C174" s="70">
        <v>5071.5907610000004</v>
      </c>
      <c r="D174" s="70">
        <v>25.999164</v>
      </c>
      <c r="E174" s="70">
        <v>5097.5899250000002</v>
      </c>
      <c r="F174" s="70">
        <v>3727.1323539999999</v>
      </c>
      <c r="G174" s="70">
        <v>17.85446</v>
      </c>
      <c r="H174" s="70">
        <v>3744.9868139999999</v>
      </c>
      <c r="I174" s="70">
        <v>1954.3456080000001</v>
      </c>
      <c r="J174" s="70">
        <v>2.7851050000000002</v>
      </c>
      <c r="K174" s="70">
        <v>1957.130713</v>
      </c>
      <c r="L174" s="70">
        <v>22.971781</v>
      </c>
      <c r="M174" s="70">
        <v>336.88689099999999</v>
      </c>
      <c r="N174" s="70">
        <v>42.249487999999999</v>
      </c>
      <c r="O174" s="70">
        <v>379.13637899999998</v>
      </c>
      <c r="P174" s="70">
        <v>11201.815612</v>
      </c>
      <c r="Q174" s="70">
        <v>0.91140200000000005</v>
      </c>
      <c r="R174" s="70">
        <v>11202.727014</v>
      </c>
      <c r="S174" s="70"/>
      <c r="T174" s="70">
        <v>10776.040504000001</v>
      </c>
      <c r="U174" s="70">
        <v>10776.951906</v>
      </c>
      <c r="V174" s="70">
        <v>10823.590635</v>
      </c>
      <c r="W174" s="70">
        <v>10822.679233000001</v>
      </c>
      <c r="X174" s="70">
        <v>11155.176883</v>
      </c>
      <c r="Y174" s="70">
        <v>11156.088285</v>
      </c>
      <c r="Z174" s="70">
        <v>22.370101999999999</v>
      </c>
      <c r="AA174" s="70">
        <v>0.152092</v>
      </c>
      <c r="AB174" s="70">
        <v>22.522193999999999</v>
      </c>
      <c r="AC174" s="70">
        <v>697.54482900000005</v>
      </c>
      <c r="AD174" s="70">
        <v>0</v>
      </c>
      <c r="AE174" s="70">
        <v>11922.794037</v>
      </c>
      <c r="AF174" s="70"/>
      <c r="AG174" s="70"/>
      <c r="AH174" s="70">
        <v>97.207999999999998</v>
      </c>
      <c r="AI174" s="70">
        <v>38.536999999999999</v>
      </c>
      <c r="AJ174" s="70">
        <v>0</v>
      </c>
      <c r="AK174" s="70"/>
      <c r="AL174" s="70">
        <v>5168.798761</v>
      </c>
      <c r="AM174" s="70">
        <v>25.999164</v>
      </c>
      <c r="AN174" s="70">
        <v>5194.7979249999999</v>
      </c>
      <c r="AO174" s="70">
        <v>3765.6693540000001</v>
      </c>
      <c r="AP174" s="70">
        <v>17.85446</v>
      </c>
      <c r="AQ174" s="70">
        <v>3783.5238140000001</v>
      </c>
      <c r="AR174" s="70">
        <v>1954.3456080000001</v>
      </c>
      <c r="AS174" s="70">
        <v>2.7851050000000002</v>
      </c>
      <c r="AT174" s="70">
        <v>1957.130713</v>
      </c>
      <c r="AU174" s="70">
        <v>22.971781</v>
      </c>
      <c r="AV174" s="70">
        <v>336.88689099999999</v>
      </c>
      <c r="AW174" s="70">
        <v>42.249487999999999</v>
      </c>
      <c r="AX174" s="70">
        <v>379.13637899999998</v>
      </c>
      <c r="AY174" s="70">
        <v>11337.560611999999</v>
      </c>
      <c r="AZ174" s="70">
        <v>0.91140200000000005</v>
      </c>
      <c r="BA174" s="70">
        <v>11338.472014000001</v>
      </c>
      <c r="BB174" s="70"/>
      <c r="BC174" s="70">
        <v>10911.785503999999</v>
      </c>
      <c r="BD174" s="70">
        <v>10912.696905999999</v>
      </c>
      <c r="BE174" s="70">
        <v>12058.539037</v>
      </c>
      <c r="BF174" s="70"/>
      <c r="BG174" s="70">
        <v>11922.794037</v>
      </c>
    </row>
    <row r="175" spans="1:59">
      <c r="A175" s="41">
        <f>A174+1</f>
        <v>2006</v>
      </c>
      <c r="B175" s="41" t="str">
        <f>B161</f>
        <v>Annual</v>
      </c>
      <c r="C175" s="70">
        <v>5162.6669830000001</v>
      </c>
      <c r="D175" s="70">
        <v>26.499445999999999</v>
      </c>
      <c r="E175" s="70">
        <v>5189.1664289999999</v>
      </c>
      <c r="F175" s="70">
        <v>3797.2763249999998</v>
      </c>
      <c r="G175" s="70">
        <v>18.19802</v>
      </c>
      <c r="H175" s="70">
        <v>3815.4743450000001</v>
      </c>
      <c r="I175" s="70">
        <v>1962.8960099999999</v>
      </c>
      <c r="J175" s="70">
        <v>2.8386969999999998</v>
      </c>
      <c r="K175" s="70">
        <v>1965.7347070000001</v>
      </c>
      <c r="L175" s="70">
        <v>23.623135000000001</v>
      </c>
      <c r="M175" s="70">
        <v>342.17657700000001</v>
      </c>
      <c r="N175" s="70">
        <v>43.036562000000004</v>
      </c>
      <c r="O175" s="70">
        <v>385.21313900000001</v>
      </c>
      <c r="P175" s="70">
        <v>11379.211755</v>
      </c>
      <c r="Q175" s="70">
        <v>0.91554100000000005</v>
      </c>
      <c r="R175" s="70">
        <v>11380.127296000001</v>
      </c>
      <c r="S175" s="70"/>
      <c r="T175" s="70">
        <v>10946.462453</v>
      </c>
      <c r="U175" s="70">
        <v>10947.377994</v>
      </c>
      <c r="V175" s="70">
        <v>10994.914156999999</v>
      </c>
      <c r="W175" s="70">
        <v>10993.998616000001</v>
      </c>
      <c r="X175" s="70">
        <v>11331.675592</v>
      </c>
      <c r="Y175" s="70">
        <v>11332.591133</v>
      </c>
      <c r="Z175" s="70">
        <v>22.635439999999999</v>
      </c>
      <c r="AA175" s="70">
        <v>0.15501899999999999</v>
      </c>
      <c r="AB175" s="70">
        <v>22.790458999999998</v>
      </c>
      <c r="AC175" s="70">
        <v>709.19290699999999</v>
      </c>
      <c r="AD175" s="70">
        <v>0</v>
      </c>
      <c r="AE175" s="70">
        <v>12112.110661999999</v>
      </c>
      <c r="AF175" s="70"/>
      <c r="AG175" s="70"/>
      <c r="AH175" s="70">
        <v>107.164</v>
      </c>
      <c r="AI175" s="70">
        <v>40.07</v>
      </c>
      <c r="AJ175" s="70">
        <v>0</v>
      </c>
      <c r="AK175" s="70"/>
      <c r="AL175" s="70">
        <v>5269.8309829999998</v>
      </c>
      <c r="AM175" s="70">
        <v>26.499445999999999</v>
      </c>
      <c r="AN175" s="70">
        <v>5296.3304289999996</v>
      </c>
      <c r="AO175" s="70">
        <v>3837.346325</v>
      </c>
      <c r="AP175" s="70">
        <v>18.19802</v>
      </c>
      <c r="AQ175" s="70">
        <v>3855.5443449999998</v>
      </c>
      <c r="AR175" s="70">
        <v>1962.8960099999999</v>
      </c>
      <c r="AS175" s="70">
        <v>2.8386969999999998</v>
      </c>
      <c r="AT175" s="70">
        <v>1965.7347070000001</v>
      </c>
      <c r="AU175" s="70">
        <v>23.623135000000001</v>
      </c>
      <c r="AV175" s="70">
        <v>342.17657700000001</v>
      </c>
      <c r="AW175" s="70">
        <v>43.036562000000004</v>
      </c>
      <c r="AX175" s="70">
        <v>385.21313900000001</v>
      </c>
      <c r="AY175" s="70">
        <v>11526.445755000001</v>
      </c>
      <c r="AZ175" s="70">
        <v>0.91554100000000005</v>
      </c>
      <c r="BA175" s="70">
        <v>11527.361295999999</v>
      </c>
      <c r="BB175" s="70"/>
      <c r="BC175" s="70">
        <v>11093.696453</v>
      </c>
      <c r="BD175" s="70">
        <v>11094.611994000001</v>
      </c>
      <c r="BE175" s="70">
        <v>12259.344662</v>
      </c>
      <c r="BF175" s="70"/>
      <c r="BG175" s="70">
        <v>12112.110661999999</v>
      </c>
    </row>
    <row r="176" spans="1:59">
      <c r="A176" s="41">
        <f>A175+1</f>
        <v>2007</v>
      </c>
      <c r="B176" s="41" t="str">
        <f>B162</f>
        <v>Annual</v>
      </c>
      <c r="C176" s="70">
        <v>5257.4615839999997</v>
      </c>
      <c r="D176" s="70">
        <v>26.751270999999999</v>
      </c>
      <c r="E176" s="70">
        <v>5284.2128549999998</v>
      </c>
      <c r="F176" s="70">
        <v>3864.380506</v>
      </c>
      <c r="G176" s="70">
        <v>18.370954999999999</v>
      </c>
      <c r="H176" s="70">
        <v>3882.7514609999998</v>
      </c>
      <c r="I176" s="70">
        <v>1943.86853</v>
      </c>
      <c r="J176" s="70">
        <v>2.8656730000000001</v>
      </c>
      <c r="K176" s="70">
        <v>1946.734203</v>
      </c>
      <c r="L176" s="70">
        <v>24.209358999999999</v>
      </c>
      <c r="M176" s="70">
        <v>347.54932000000002</v>
      </c>
      <c r="N176" s="70">
        <v>43.838298999999999</v>
      </c>
      <c r="O176" s="70">
        <v>391.38761899999997</v>
      </c>
      <c r="P176" s="70">
        <v>11529.295496999999</v>
      </c>
      <c r="Q176" s="70">
        <v>0.91969999999999996</v>
      </c>
      <c r="R176" s="70">
        <v>11530.215197</v>
      </c>
      <c r="S176" s="70"/>
      <c r="T176" s="70">
        <v>11089.919979</v>
      </c>
      <c r="U176" s="70">
        <v>11090.839679000001</v>
      </c>
      <c r="V176" s="70">
        <v>11138.827578</v>
      </c>
      <c r="W176" s="70">
        <v>11137.907878</v>
      </c>
      <c r="X176" s="70">
        <v>11481.307597999999</v>
      </c>
      <c r="Y176" s="70">
        <v>11482.227298</v>
      </c>
      <c r="Z176" s="70">
        <v>22.900369000000001</v>
      </c>
      <c r="AA176" s="70">
        <v>0.15649099999999999</v>
      </c>
      <c r="AB176" s="70">
        <v>23.05686</v>
      </c>
      <c r="AC176" s="70">
        <v>719.18463099999997</v>
      </c>
      <c r="AD176" s="70">
        <v>0</v>
      </c>
      <c r="AE176" s="70">
        <v>12272.456688</v>
      </c>
      <c r="AF176" s="70"/>
      <c r="AG176" s="70"/>
      <c r="AH176" s="70">
        <v>117.12</v>
      </c>
      <c r="AI176" s="70">
        <v>41.603999999999999</v>
      </c>
      <c r="AJ176" s="70">
        <v>0</v>
      </c>
      <c r="AK176" s="70"/>
      <c r="AL176" s="70">
        <v>5374.5815839999996</v>
      </c>
      <c r="AM176" s="70">
        <v>26.751270999999999</v>
      </c>
      <c r="AN176" s="70">
        <v>5401.3328549999997</v>
      </c>
      <c r="AO176" s="70">
        <v>3905.9845059999998</v>
      </c>
      <c r="AP176" s="70">
        <v>18.370954999999999</v>
      </c>
      <c r="AQ176" s="70">
        <v>3924.3554610000001</v>
      </c>
      <c r="AR176" s="70">
        <v>1943.86853</v>
      </c>
      <c r="AS176" s="70">
        <v>2.8656730000000001</v>
      </c>
      <c r="AT176" s="70">
        <v>1946.734203</v>
      </c>
      <c r="AU176" s="70">
        <v>24.209358999999999</v>
      </c>
      <c r="AV176" s="70">
        <v>347.54932000000002</v>
      </c>
      <c r="AW176" s="70">
        <v>43.838298999999999</v>
      </c>
      <c r="AX176" s="70">
        <v>391.38761899999997</v>
      </c>
      <c r="AY176" s="70">
        <v>11688.019496999999</v>
      </c>
      <c r="AZ176" s="70">
        <v>0.91969999999999996</v>
      </c>
      <c r="BA176" s="70">
        <v>11688.939197</v>
      </c>
      <c r="BB176" s="70"/>
      <c r="BC176" s="70">
        <v>11248.643979</v>
      </c>
      <c r="BD176" s="70">
        <v>11249.563679000001</v>
      </c>
      <c r="BE176" s="70">
        <v>12431.180688</v>
      </c>
      <c r="BF176" s="70"/>
      <c r="BG176" s="70">
        <v>12272.456688</v>
      </c>
    </row>
    <row r="177" spans="1:59">
      <c r="A177" s="41">
        <f>A176+1</f>
        <v>2008</v>
      </c>
      <c r="B177" s="41" t="str">
        <f>B163</f>
        <v>Annual</v>
      </c>
      <c r="C177" s="70">
        <v>5354.7047359999997</v>
      </c>
      <c r="D177" s="70">
        <v>26.984169000000001</v>
      </c>
      <c r="E177" s="70">
        <v>5381.688905</v>
      </c>
      <c r="F177" s="70">
        <v>3932.2290039999998</v>
      </c>
      <c r="G177" s="70">
        <v>18.530895000000001</v>
      </c>
      <c r="H177" s="70">
        <v>3950.7598990000001</v>
      </c>
      <c r="I177" s="70">
        <v>1923.853372</v>
      </c>
      <c r="J177" s="70">
        <v>2.8906209999999999</v>
      </c>
      <c r="K177" s="70">
        <v>1926.743993</v>
      </c>
      <c r="L177" s="70">
        <v>24.736957</v>
      </c>
      <c r="M177" s="70">
        <v>353.00642399999998</v>
      </c>
      <c r="N177" s="70">
        <v>44.654972000000001</v>
      </c>
      <c r="O177" s="70">
        <v>397.66139600000002</v>
      </c>
      <c r="P177" s="70">
        <v>11681.59115</v>
      </c>
      <c r="Q177" s="70">
        <v>0.92387799999999998</v>
      </c>
      <c r="R177" s="70">
        <v>11682.515028</v>
      </c>
      <c r="S177" s="70"/>
      <c r="T177" s="70">
        <v>11235.524068999999</v>
      </c>
      <c r="U177" s="70">
        <v>11236.447947000001</v>
      </c>
      <c r="V177" s="70">
        <v>11284.853632</v>
      </c>
      <c r="W177" s="70">
        <v>11283.929754000001</v>
      </c>
      <c r="X177" s="70">
        <v>11633.185465</v>
      </c>
      <c r="Y177" s="70">
        <v>11634.109343</v>
      </c>
      <c r="Z177" s="70">
        <v>23.161788999999999</v>
      </c>
      <c r="AA177" s="70">
        <v>0.157855</v>
      </c>
      <c r="AB177" s="70">
        <v>23.319644</v>
      </c>
      <c r="AC177" s="70">
        <v>729.15352800000005</v>
      </c>
      <c r="AD177" s="70">
        <v>0</v>
      </c>
      <c r="AE177" s="70">
        <v>12434.9882</v>
      </c>
      <c r="AF177" s="70"/>
      <c r="AG177" s="70"/>
      <c r="AH177" s="70">
        <v>124.36199999999999</v>
      </c>
      <c r="AI177" s="70">
        <v>43.098999999999997</v>
      </c>
      <c r="AJ177" s="70">
        <v>0</v>
      </c>
      <c r="AK177" s="70"/>
      <c r="AL177" s="70">
        <v>5479.0667359999998</v>
      </c>
      <c r="AM177" s="70">
        <v>26.984169000000001</v>
      </c>
      <c r="AN177" s="70">
        <v>5506.0509050000001</v>
      </c>
      <c r="AO177" s="70">
        <v>3975.328004</v>
      </c>
      <c r="AP177" s="70">
        <v>18.530895000000001</v>
      </c>
      <c r="AQ177" s="70">
        <v>3993.8588989999998</v>
      </c>
      <c r="AR177" s="70">
        <v>1923.853372</v>
      </c>
      <c r="AS177" s="70">
        <v>2.8906209999999999</v>
      </c>
      <c r="AT177" s="70">
        <v>1926.743993</v>
      </c>
      <c r="AU177" s="70">
        <v>24.736957</v>
      </c>
      <c r="AV177" s="70">
        <v>353.00642399999998</v>
      </c>
      <c r="AW177" s="70">
        <v>44.654972000000001</v>
      </c>
      <c r="AX177" s="70">
        <v>397.66139600000002</v>
      </c>
      <c r="AY177" s="70">
        <v>11849.05215</v>
      </c>
      <c r="AZ177" s="70">
        <v>0.92387799999999998</v>
      </c>
      <c r="BA177" s="70">
        <v>11849.976027999999</v>
      </c>
      <c r="BB177" s="70"/>
      <c r="BC177" s="70">
        <v>11402.985069</v>
      </c>
      <c r="BD177" s="70">
        <v>11403.908947</v>
      </c>
      <c r="BE177" s="70">
        <v>12602.449199999999</v>
      </c>
      <c r="BF177" s="70"/>
      <c r="BG177" s="70">
        <v>12434.9882</v>
      </c>
    </row>
    <row r="178" spans="1:59">
      <c r="A178" s="41">
        <f>A177+1</f>
        <v>2009</v>
      </c>
      <c r="B178" s="41" t="str">
        <f>B164</f>
        <v>Annual</v>
      </c>
      <c r="C178" s="70">
        <v>5479.1109699999997</v>
      </c>
      <c r="D178" s="70">
        <v>27.140203</v>
      </c>
      <c r="E178" s="70">
        <v>5506.2511729999997</v>
      </c>
      <c r="F178" s="70">
        <v>4014.7414119999999</v>
      </c>
      <c r="G178" s="70">
        <v>18.638048000000001</v>
      </c>
      <c r="H178" s="70">
        <v>4033.3794600000001</v>
      </c>
      <c r="I178" s="70">
        <v>1904.798775</v>
      </c>
      <c r="J178" s="70">
        <v>2.9073370000000001</v>
      </c>
      <c r="K178" s="70">
        <v>1907.7061120000001</v>
      </c>
      <c r="L178" s="70">
        <v>25.211797000000001</v>
      </c>
      <c r="M178" s="70">
        <v>358.54921400000001</v>
      </c>
      <c r="N178" s="70">
        <v>45.486859000000003</v>
      </c>
      <c r="O178" s="70">
        <v>404.03607299999999</v>
      </c>
      <c r="P178" s="70">
        <v>11876.584615</v>
      </c>
      <c r="Q178" s="70">
        <v>0.92807399999999995</v>
      </c>
      <c r="R178" s="70">
        <v>11877.512688999999</v>
      </c>
      <c r="S178" s="70"/>
      <c r="T178" s="70">
        <v>11423.862954</v>
      </c>
      <c r="U178" s="70">
        <v>11424.791028</v>
      </c>
      <c r="V178" s="70">
        <v>11473.476616</v>
      </c>
      <c r="W178" s="70">
        <v>11472.548542</v>
      </c>
      <c r="X178" s="70">
        <v>11827.899026999999</v>
      </c>
      <c r="Y178" s="70">
        <v>11828.827101000001</v>
      </c>
      <c r="Z178" s="70">
        <v>23.429680999999999</v>
      </c>
      <c r="AA178" s="70">
        <v>0.15876599999999999</v>
      </c>
      <c r="AB178" s="70">
        <v>23.588446999999999</v>
      </c>
      <c r="AC178" s="70">
        <v>741.75260500000002</v>
      </c>
      <c r="AD178" s="70">
        <v>0</v>
      </c>
      <c r="AE178" s="70">
        <v>12642.853741000001</v>
      </c>
      <c r="AF178" s="70"/>
      <c r="AG178" s="70"/>
      <c r="AH178" s="70">
        <v>131.60400000000001</v>
      </c>
      <c r="AI178" s="70">
        <v>44.593000000000004</v>
      </c>
      <c r="AJ178" s="70">
        <v>0</v>
      </c>
      <c r="AK178" s="70"/>
      <c r="AL178" s="70">
        <v>5610.71497</v>
      </c>
      <c r="AM178" s="70">
        <v>27.140203</v>
      </c>
      <c r="AN178" s="70">
        <v>5637.8551729999999</v>
      </c>
      <c r="AO178" s="70">
        <v>4059.3344120000002</v>
      </c>
      <c r="AP178" s="70">
        <v>18.638048000000001</v>
      </c>
      <c r="AQ178" s="70">
        <v>4077.97246</v>
      </c>
      <c r="AR178" s="70">
        <v>1904.798775</v>
      </c>
      <c r="AS178" s="70">
        <v>2.9073370000000001</v>
      </c>
      <c r="AT178" s="70">
        <v>1907.7061120000001</v>
      </c>
      <c r="AU178" s="70">
        <v>25.211797000000001</v>
      </c>
      <c r="AV178" s="70">
        <v>358.54921400000001</v>
      </c>
      <c r="AW178" s="70">
        <v>45.486859000000003</v>
      </c>
      <c r="AX178" s="70">
        <v>404.03607299999999</v>
      </c>
      <c r="AY178" s="70">
        <v>12052.781615</v>
      </c>
      <c r="AZ178" s="70">
        <v>0.92807399999999995</v>
      </c>
      <c r="BA178" s="70">
        <v>12053.709688999999</v>
      </c>
      <c r="BB178" s="70"/>
      <c r="BC178" s="70">
        <v>11600.059954</v>
      </c>
      <c r="BD178" s="70">
        <v>11600.988028</v>
      </c>
      <c r="BE178" s="70">
        <v>12819.050740999999</v>
      </c>
      <c r="BF178" s="70"/>
      <c r="BG178" s="70">
        <v>12642.853741000001</v>
      </c>
    </row>
    <row r="179" spans="1:59">
      <c r="B179" s="58"/>
      <c r="C179" s="58"/>
      <c r="D179" s="58"/>
      <c r="E179" s="58"/>
      <c r="F179" s="58"/>
      <c r="G179" s="58"/>
      <c r="H179" s="58"/>
      <c r="I179" s="71"/>
      <c r="J179" s="68"/>
      <c r="K179" s="68"/>
      <c r="L179" s="68"/>
      <c r="M179" s="68"/>
      <c r="N179" s="68"/>
      <c r="O179" s="68"/>
      <c r="P179" s="68"/>
      <c r="Q179" s="68"/>
      <c r="R179" s="71"/>
      <c r="S179" s="71"/>
      <c r="T179" s="71"/>
      <c r="U179" s="71"/>
      <c r="V179" s="71"/>
      <c r="W179" s="71"/>
      <c r="X179" s="71"/>
      <c r="Y179" s="71"/>
    </row>
    <row r="180" spans="1:59">
      <c r="B180" s="58"/>
      <c r="C180" s="58"/>
      <c r="D180" s="58"/>
    </row>
    <row r="181" spans="1:59">
      <c r="E181" s="41">
        <v>2000</v>
      </c>
      <c r="F181" s="41">
        <v>2001</v>
      </c>
      <c r="G181" s="41">
        <v>2002</v>
      </c>
      <c r="H181" s="41">
        <v>2003</v>
      </c>
      <c r="I181" s="41">
        <v>2004</v>
      </c>
    </row>
    <row r="182" spans="1:59">
      <c r="D182" s="46" t="s">
        <v>115</v>
      </c>
      <c r="E182" s="58">
        <v>4665.3359630000004</v>
      </c>
      <c r="F182" s="58">
        <v>4784.2413370000004</v>
      </c>
      <c r="G182" s="58">
        <v>4854.8100199999999</v>
      </c>
      <c r="H182" s="58">
        <v>4916.6674579999999</v>
      </c>
      <c r="I182" s="72">
        <v>5007.3775050000004</v>
      </c>
    </row>
    <row r="183" spans="1:59">
      <c r="D183" s="46" t="s">
        <v>116</v>
      </c>
      <c r="E183" s="58">
        <v>3340.653014</v>
      </c>
      <c r="F183" s="58">
        <v>3471.9584490000002</v>
      </c>
      <c r="G183" s="58">
        <v>3532.0562559999998</v>
      </c>
      <c r="H183" s="58">
        <v>3593.2076310000002</v>
      </c>
      <c r="I183" s="72">
        <v>3671.4074030000002</v>
      </c>
    </row>
    <row r="184" spans="1:59">
      <c r="D184" s="46" t="s">
        <v>117</v>
      </c>
      <c r="E184" s="58">
        <v>1849.3578130000001</v>
      </c>
      <c r="F184" s="58">
        <v>1880.580379</v>
      </c>
      <c r="G184" s="58">
        <v>1949.5923250000001</v>
      </c>
      <c r="H184" s="58">
        <v>1949.7495550000001</v>
      </c>
      <c r="I184" s="72">
        <v>1945.9040090000001</v>
      </c>
    </row>
    <row r="185" spans="1:59">
      <c r="D185" s="46" t="s">
        <v>118</v>
      </c>
      <c r="E185" s="58">
        <v>20.032222999999998</v>
      </c>
      <c r="F185" s="58">
        <v>20.792138999999999</v>
      </c>
      <c r="G185" s="58">
        <v>21.557729999999999</v>
      </c>
      <c r="H185" s="58">
        <v>22.347104000000002</v>
      </c>
      <c r="I185" s="72">
        <v>23.155336000000002</v>
      </c>
    </row>
    <row r="186" spans="1:59">
      <c r="D186" s="46" t="s">
        <v>119</v>
      </c>
      <c r="E186" s="58">
        <v>350.16490099999999</v>
      </c>
      <c r="F186" s="58">
        <v>356.113698</v>
      </c>
      <c r="G186" s="58">
        <v>361.69176299999998</v>
      </c>
      <c r="H186" s="58">
        <v>367.26983200000001</v>
      </c>
      <c r="I186" s="72">
        <v>373.15578599999998</v>
      </c>
    </row>
    <row r="187" spans="1:59">
      <c r="D187" s="46" t="s">
        <v>120</v>
      </c>
      <c r="E187" s="58">
        <v>10225.543914</v>
      </c>
      <c r="F187" s="58">
        <v>10513.686002</v>
      </c>
      <c r="G187" s="58">
        <v>10719.708094</v>
      </c>
      <c r="H187" s="58">
        <v>10849.24158</v>
      </c>
      <c r="I187" s="72">
        <v>11021.000039</v>
      </c>
    </row>
    <row r="188" spans="1:59">
      <c r="E188" s="58">
        <v>-6.2527760746888816E-13</v>
      </c>
      <c r="F188" s="58">
        <v>0</v>
      </c>
      <c r="G188" s="58">
        <v>0</v>
      </c>
      <c r="H188" s="58">
        <v>0</v>
      </c>
      <c r="I188" s="58">
        <v>0</v>
      </c>
    </row>
    <row r="189" spans="1:59">
      <c r="B189" s="68"/>
      <c r="C189" s="68"/>
      <c r="E189" s="68"/>
    </row>
    <row r="190" spans="1:59">
      <c r="B190" s="68"/>
      <c r="C190" s="68"/>
      <c r="E190" s="68"/>
    </row>
    <row r="191" spans="1:59">
      <c r="B191" s="68"/>
      <c r="C191" s="68"/>
      <c r="E191" s="68"/>
    </row>
    <row r="192" spans="1:59">
      <c r="B192" s="68"/>
      <c r="C192" s="68"/>
      <c r="E192" s="68"/>
    </row>
    <row r="193" spans="2:5">
      <c r="B193" s="68"/>
      <c r="C193" s="68"/>
      <c r="E193" s="68"/>
    </row>
    <row r="194" spans="2:5">
      <c r="B194" s="68"/>
      <c r="C194" s="68"/>
    </row>
    <row r="195" spans="2:5">
      <c r="B195" s="68"/>
      <c r="C195" s="68"/>
    </row>
    <row r="196" spans="2:5">
      <c r="B196" s="68"/>
      <c r="C196" s="68"/>
    </row>
    <row r="197" spans="2:5">
      <c r="B197" s="68"/>
      <c r="C197" s="68"/>
    </row>
  </sheetData>
  <phoneticPr fontId="12" type="noConversion"/>
  <pageMargins left="0.5" right="0.5" top="0.5" bottom="0.5" header="0.5" footer="0.5"/>
  <pageSetup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transitionEvaluation="1">
    <tabColor theme="7" tint="0.39997558519241921"/>
  </sheetPr>
  <dimension ref="A1:CQ197"/>
  <sheetViews>
    <sheetView defaultGridColor="0" colorId="22" zoomScaleNormal="100" workbookViewId="0">
      <pane xSplit="2" ySplit="7" topLeftCell="C8" activePane="bottomRight" state="frozenSplit"/>
      <selection activeCell="C83" sqref="C83"/>
      <selection pane="topRight" activeCell="C83" sqref="C83"/>
      <selection pane="bottomLeft" activeCell="C83" sqref="C83"/>
      <selection pane="bottomRight" activeCell="C8" sqref="C8"/>
    </sheetView>
  </sheetViews>
  <sheetFormatPr defaultColWidth="20.28515625" defaultRowHeight="12.75"/>
  <cols>
    <col min="1" max="2" width="10" style="5" customWidth="1"/>
    <col min="3" max="3" width="16.85546875" style="5" bestFit="1" customWidth="1"/>
    <col min="4" max="4" width="15.140625" style="5" customWidth="1"/>
    <col min="5" max="6" width="16.85546875" style="5" bestFit="1" customWidth="1"/>
    <col min="7" max="7" width="15.140625" style="5" customWidth="1"/>
    <col min="8" max="9" width="16.85546875" style="5" bestFit="1" customWidth="1"/>
    <col min="10" max="10" width="15.140625" style="5" customWidth="1"/>
    <col min="11" max="11" width="16.85546875" style="5" bestFit="1" customWidth="1"/>
    <col min="12" max="15" width="15.140625" style="5" customWidth="1"/>
    <col min="16" max="16" width="17.42578125" style="5" bestFit="1" customWidth="1"/>
    <col min="17" max="17" width="15.140625" style="5" customWidth="1"/>
    <col min="18" max="18" width="16.85546875" style="5" bestFit="1" customWidth="1"/>
    <col min="19" max="19" width="3.85546875" style="5" customWidth="1"/>
    <col min="20" max="25" width="16.85546875" style="5" bestFit="1" customWidth="1"/>
    <col min="26" max="30" width="15.140625" style="5" customWidth="1"/>
    <col min="31" max="31" width="21" style="5" bestFit="1" customWidth="1"/>
    <col min="32" max="32" width="16.85546875" style="5" customWidth="1"/>
    <col min="33" max="33" width="12.85546875" style="5" bestFit="1" customWidth="1"/>
    <col min="34" max="36" width="16.140625" style="5" bestFit="1" customWidth="1"/>
    <col min="37" max="37" width="4.85546875" style="5" customWidth="1"/>
    <col min="38" max="53" width="15.140625" style="5" customWidth="1"/>
    <col min="54" max="54" width="14.140625" style="5" customWidth="1"/>
    <col min="55" max="57" width="15.140625" style="5" customWidth="1"/>
    <col min="58" max="58" width="3" style="5" customWidth="1"/>
    <col min="59" max="59" width="20.42578125" style="5" bestFit="1" customWidth="1"/>
    <col min="60" max="60" width="12.85546875" style="5" bestFit="1" customWidth="1"/>
    <col min="61" max="16384" width="20.28515625" style="5"/>
  </cols>
  <sheetData>
    <row r="1" spans="1:77">
      <c r="P1" s="6" t="s">
        <v>54</v>
      </c>
      <c r="R1" s="6" t="s">
        <v>54</v>
      </c>
      <c r="S1" s="7"/>
      <c r="T1" s="6" t="s">
        <v>54</v>
      </c>
      <c r="U1" s="6" t="s">
        <v>54</v>
      </c>
      <c r="V1" s="6" t="s">
        <v>54</v>
      </c>
      <c r="W1" s="6" t="s">
        <v>54</v>
      </c>
      <c r="X1" s="6" t="s">
        <v>54</v>
      </c>
      <c r="Y1" s="6" t="s">
        <v>54</v>
      </c>
      <c r="AE1" s="6" t="s">
        <v>55</v>
      </c>
      <c r="AF1" s="7"/>
      <c r="AL1" s="7"/>
      <c r="AM1" s="7"/>
      <c r="AN1" s="7"/>
      <c r="AO1" s="7"/>
      <c r="AP1" s="7"/>
      <c r="AR1" s="7"/>
      <c r="AT1" s="7"/>
      <c r="AU1" s="7"/>
      <c r="AY1" s="6" t="s">
        <v>56</v>
      </c>
      <c r="AZ1" s="7"/>
      <c r="BA1" s="6" t="s">
        <v>56</v>
      </c>
      <c r="BC1" s="6" t="s">
        <v>56</v>
      </c>
      <c r="BD1" s="6" t="s">
        <v>56</v>
      </c>
      <c r="BE1" s="6" t="s">
        <v>56</v>
      </c>
      <c r="BF1" s="6"/>
      <c r="BJ1" s="7"/>
    </row>
    <row r="2" spans="1:77">
      <c r="C2" s="6" t="s">
        <v>54</v>
      </c>
      <c r="D2" s="7"/>
      <c r="E2" s="6" t="s">
        <v>54</v>
      </c>
      <c r="F2" s="6" t="s">
        <v>54</v>
      </c>
      <c r="G2" s="7"/>
      <c r="H2" s="6" t="s">
        <v>54</v>
      </c>
      <c r="I2" s="6" t="s">
        <v>54</v>
      </c>
      <c r="J2" s="7"/>
      <c r="K2" s="6" t="s">
        <v>54</v>
      </c>
      <c r="P2" s="6" t="s">
        <v>57</v>
      </c>
      <c r="R2" s="6" t="s">
        <v>57</v>
      </c>
      <c r="S2" s="7"/>
      <c r="T2" s="6" t="s">
        <v>57</v>
      </c>
      <c r="U2" s="6" t="s">
        <v>57</v>
      </c>
      <c r="V2" s="6" t="s">
        <v>57</v>
      </c>
      <c r="W2" s="6" t="s">
        <v>57</v>
      </c>
      <c r="X2" s="6" t="s">
        <v>57</v>
      </c>
      <c r="Y2" s="6" t="s">
        <v>57</v>
      </c>
      <c r="AE2" s="6" t="s">
        <v>58</v>
      </c>
      <c r="AF2" s="7"/>
      <c r="AL2" s="6" t="s">
        <v>56</v>
      </c>
      <c r="AM2" s="6" t="s">
        <v>56</v>
      </c>
      <c r="AN2" s="6" t="s">
        <v>56</v>
      </c>
      <c r="AO2" s="6" t="s">
        <v>56</v>
      </c>
      <c r="AP2" s="6" t="s">
        <v>56</v>
      </c>
      <c r="AQ2" s="6" t="s">
        <v>56</v>
      </c>
      <c r="AR2" s="6" t="s">
        <v>56</v>
      </c>
      <c r="AS2" s="6" t="s">
        <v>56</v>
      </c>
      <c r="AT2" s="6" t="s">
        <v>56</v>
      </c>
      <c r="AU2" s="7"/>
      <c r="AY2" s="6" t="s">
        <v>57</v>
      </c>
      <c r="AZ2" s="7"/>
      <c r="BA2" s="6" t="s">
        <v>57</v>
      </c>
      <c r="BC2" s="6" t="s">
        <v>57</v>
      </c>
      <c r="BD2" s="6" t="s">
        <v>57</v>
      </c>
      <c r="BE2" s="6" t="s">
        <v>57</v>
      </c>
      <c r="BF2" s="6"/>
      <c r="BJ2" s="7"/>
    </row>
    <row r="3" spans="1:77">
      <c r="A3" s="8" t="s">
        <v>59</v>
      </c>
      <c r="B3" s="9"/>
      <c r="C3" s="6" t="s">
        <v>57</v>
      </c>
      <c r="D3" s="7"/>
      <c r="E3" s="6" t="s">
        <v>57</v>
      </c>
      <c r="F3" s="6" t="s">
        <v>57</v>
      </c>
      <c r="G3" s="7"/>
      <c r="H3" s="6" t="s">
        <v>57</v>
      </c>
      <c r="I3" s="6" t="s">
        <v>57</v>
      </c>
      <c r="J3" s="7"/>
      <c r="K3" s="6" t="s">
        <v>57</v>
      </c>
      <c r="O3" s="10" t="s">
        <v>60</v>
      </c>
      <c r="P3" s="10" t="s">
        <v>53</v>
      </c>
      <c r="R3" s="10" t="s">
        <v>53</v>
      </c>
      <c r="T3" s="10" t="s">
        <v>53</v>
      </c>
      <c r="U3" s="10" t="s">
        <v>53</v>
      </c>
      <c r="V3" s="10" t="s">
        <v>53</v>
      </c>
      <c r="W3" s="10" t="s">
        <v>53</v>
      </c>
      <c r="X3" s="10" t="s">
        <v>53</v>
      </c>
      <c r="Y3" s="10" t="s">
        <v>53</v>
      </c>
      <c r="Z3" s="11"/>
      <c r="AA3" s="11"/>
      <c r="AB3" s="11"/>
      <c r="AC3" s="11"/>
      <c r="AE3" s="10" t="s">
        <v>61</v>
      </c>
      <c r="AH3" s="10" t="s">
        <v>0</v>
      </c>
      <c r="AI3" s="10" t="s">
        <v>1</v>
      </c>
      <c r="AJ3" s="10" t="s">
        <v>2</v>
      </c>
      <c r="AL3" s="6" t="s">
        <v>57</v>
      </c>
      <c r="AM3" s="6" t="s">
        <v>57</v>
      </c>
      <c r="AN3" s="6" t="s">
        <v>57</v>
      </c>
      <c r="AO3" s="6" t="s">
        <v>57</v>
      </c>
      <c r="AP3" s="6" t="s">
        <v>57</v>
      </c>
      <c r="AQ3" s="6" t="s">
        <v>57</v>
      </c>
      <c r="AR3" s="6" t="s">
        <v>57</v>
      </c>
      <c r="AS3" s="6" t="s">
        <v>57</v>
      </c>
      <c r="AT3" s="6" t="s">
        <v>57</v>
      </c>
      <c r="AV3" s="7"/>
      <c r="AW3" s="7"/>
      <c r="AX3" s="7"/>
      <c r="AY3" s="10" t="s">
        <v>53</v>
      </c>
      <c r="BA3" s="10" t="s">
        <v>53</v>
      </c>
      <c r="BC3" s="10" t="s">
        <v>53</v>
      </c>
      <c r="BD3" s="10" t="s">
        <v>53</v>
      </c>
      <c r="BE3" s="12" t="s">
        <v>61</v>
      </c>
      <c r="BF3" s="12"/>
      <c r="BG3" s="12" t="s">
        <v>62</v>
      </c>
    </row>
    <row r="4" spans="1:77">
      <c r="A4" s="8" t="s">
        <v>63</v>
      </c>
      <c r="B4" s="9"/>
      <c r="C4" s="10" t="s">
        <v>0</v>
      </c>
      <c r="D4" s="10" t="s">
        <v>0</v>
      </c>
      <c r="E4" s="10" t="s">
        <v>0</v>
      </c>
      <c r="F4" s="10" t="s">
        <v>1</v>
      </c>
      <c r="G4" s="10" t="s">
        <v>1</v>
      </c>
      <c r="H4" s="10" t="s">
        <v>1</v>
      </c>
      <c r="I4" s="10" t="s">
        <v>2</v>
      </c>
      <c r="J4" s="10" t="s">
        <v>2</v>
      </c>
      <c r="K4" s="10" t="s">
        <v>2</v>
      </c>
      <c r="L4" s="10" t="s">
        <v>53</v>
      </c>
      <c r="M4" s="10" t="s">
        <v>60</v>
      </c>
      <c r="N4" s="10" t="s">
        <v>60</v>
      </c>
      <c r="O4" s="10" t="s">
        <v>64</v>
      </c>
      <c r="P4" s="10" t="s">
        <v>65</v>
      </c>
      <c r="Q4" s="10" t="s">
        <v>66</v>
      </c>
      <c r="R4" s="10" t="s">
        <v>65</v>
      </c>
      <c r="T4" s="10" t="s">
        <v>34</v>
      </c>
      <c r="U4" s="10" t="s">
        <v>34</v>
      </c>
      <c r="V4" s="10" t="s">
        <v>34</v>
      </c>
      <c r="W4" s="10" t="s">
        <v>34</v>
      </c>
      <c r="X4" s="10" t="s">
        <v>61</v>
      </c>
      <c r="Y4" s="10" t="s">
        <v>61</v>
      </c>
      <c r="Z4" s="10" t="s">
        <v>67</v>
      </c>
      <c r="AA4" s="10" t="s">
        <v>67</v>
      </c>
      <c r="AB4" s="10" t="s">
        <v>67</v>
      </c>
      <c r="AD4" s="10" t="s">
        <v>68</v>
      </c>
      <c r="AE4" s="10" t="s">
        <v>69</v>
      </c>
      <c r="AH4" s="10" t="s">
        <v>70</v>
      </c>
      <c r="AI4" s="10" t="s">
        <v>70</v>
      </c>
      <c r="AJ4" s="10" t="s">
        <v>70</v>
      </c>
      <c r="AL4" s="10" t="s">
        <v>0</v>
      </c>
      <c r="AM4" s="10" t="s">
        <v>0</v>
      </c>
      <c r="AN4" s="10" t="s">
        <v>0</v>
      </c>
      <c r="AO4" s="10" t="s">
        <v>1</v>
      </c>
      <c r="AP4" s="10" t="s">
        <v>1</v>
      </c>
      <c r="AQ4" s="10" t="s">
        <v>1</v>
      </c>
      <c r="AR4" s="10" t="s">
        <v>2</v>
      </c>
      <c r="AS4" s="10" t="s">
        <v>2</v>
      </c>
      <c r="AT4" s="10" t="s">
        <v>2</v>
      </c>
      <c r="AU4" s="10" t="s">
        <v>53</v>
      </c>
      <c r="AX4" s="10" t="s">
        <v>64</v>
      </c>
      <c r="AY4" s="6" t="s">
        <v>61</v>
      </c>
      <c r="AZ4" s="6" t="s">
        <v>66</v>
      </c>
      <c r="BA4" s="6" t="s">
        <v>61</v>
      </c>
      <c r="BC4" s="10" t="s">
        <v>34</v>
      </c>
      <c r="BD4" s="10" t="s">
        <v>34</v>
      </c>
      <c r="BE4" s="12" t="s">
        <v>69</v>
      </c>
      <c r="BF4" s="12"/>
      <c r="BG4" s="12" t="s">
        <v>71</v>
      </c>
    </row>
    <row r="5" spans="1:77">
      <c r="A5" s="8" t="s">
        <v>72</v>
      </c>
      <c r="B5" s="9"/>
      <c r="C5" s="10" t="s">
        <v>73</v>
      </c>
      <c r="D5" s="10" t="s">
        <v>74</v>
      </c>
      <c r="E5" s="10" t="s">
        <v>60</v>
      </c>
      <c r="F5" s="10" t="s">
        <v>73</v>
      </c>
      <c r="G5" s="10" t="s">
        <v>74</v>
      </c>
      <c r="H5" s="10" t="s">
        <v>60</v>
      </c>
      <c r="I5" s="10" t="s">
        <v>73</v>
      </c>
      <c r="J5" s="10" t="s">
        <v>74</v>
      </c>
      <c r="K5" s="10" t="s">
        <v>60</v>
      </c>
      <c r="L5" s="10" t="s">
        <v>75</v>
      </c>
      <c r="M5" s="6" t="s">
        <v>76</v>
      </c>
      <c r="N5" s="6" t="s">
        <v>77</v>
      </c>
      <c r="O5" s="10" t="s">
        <v>78</v>
      </c>
      <c r="P5" s="6" t="s">
        <v>79</v>
      </c>
      <c r="Q5" s="10" t="s">
        <v>80</v>
      </c>
      <c r="R5" s="6" t="s">
        <v>81</v>
      </c>
      <c r="S5" s="7"/>
      <c r="T5" s="10" t="s">
        <v>35</v>
      </c>
      <c r="U5" s="10" t="s">
        <v>35</v>
      </c>
      <c r="V5" s="10" t="s">
        <v>82</v>
      </c>
      <c r="W5" s="10" t="s">
        <v>82</v>
      </c>
      <c r="X5" s="10" t="s">
        <v>35</v>
      </c>
      <c r="Y5" s="10" t="s">
        <v>35</v>
      </c>
      <c r="Z5" s="10" t="s">
        <v>73</v>
      </c>
      <c r="AA5" s="10" t="s">
        <v>74</v>
      </c>
      <c r="AB5" s="10" t="s">
        <v>60</v>
      </c>
      <c r="AC5" s="10" t="s">
        <v>83</v>
      </c>
      <c r="AD5" s="10" t="s">
        <v>84</v>
      </c>
      <c r="AE5" s="6" t="s">
        <v>85</v>
      </c>
      <c r="AF5" s="7"/>
      <c r="AH5" s="10" t="s">
        <v>86</v>
      </c>
      <c r="AI5" s="10" t="s">
        <v>86</v>
      </c>
      <c r="AJ5" s="10" t="s">
        <v>86</v>
      </c>
      <c r="AL5" s="10" t="s">
        <v>73</v>
      </c>
      <c r="AM5" s="10" t="s">
        <v>74</v>
      </c>
      <c r="AN5" s="10" t="s">
        <v>60</v>
      </c>
      <c r="AO5" s="13" t="s">
        <v>87</v>
      </c>
      <c r="AP5" s="10" t="s">
        <v>74</v>
      </c>
      <c r="AQ5" s="10" t="s">
        <v>60</v>
      </c>
      <c r="AR5" s="10" t="s">
        <v>73</v>
      </c>
      <c r="AS5" s="10" t="s">
        <v>74</v>
      </c>
      <c r="AT5" s="10" t="s">
        <v>60</v>
      </c>
      <c r="AU5" s="10" t="s">
        <v>75</v>
      </c>
      <c r="AV5" s="10" t="s">
        <v>76</v>
      </c>
      <c r="AW5" s="10" t="s">
        <v>77</v>
      </c>
      <c r="AX5" s="10" t="s">
        <v>78</v>
      </c>
      <c r="AY5" s="6" t="s">
        <v>88</v>
      </c>
      <c r="AZ5" s="6" t="s">
        <v>80</v>
      </c>
      <c r="BA5" s="6" t="s">
        <v>89</v>
      </c>
      <c r="BC5" s="10" t="s">
        <v>35</v>
      </c>
      <c r="BD5" s="10" t="s">
        <v>35</v>
      </c>
      <c r="BE5" s="12" t="s">
        <v>90</v>
      </c>
      <c r="BF5" s="12"/>
      <c r="BG5" s="14" t="s">
        <v>91</v>
      </c>
      <c r="BL5" s="5" t="s">
        <v>92</v>
      </c>
      <c r="BM5" s="5" t="s">
        <v>92</v>
      </c>
      <c r="BN5" s="5" t="s">
        <v>92</v>
      </c>
      <c r="BO5" s="5" t="s">
        <v>93</v>
      </c>
      <c r="BP5" s="5" t="s">
        <v>93</v>
      </c>
      <c r="BQ5" s="5" t="s">
        <v>93</v>
      </c>
      <c r="BR5" s="5" t="s">
        <v>94</v>
      </c>
      <c r="BS5" s="5" t="s">
        <v>94</v>
      </c>
      <c r="BT5" s="5" t="s">
        <v>94</v>
      </c>
    </row>
    <row r="6" spans="1:77">
      <c r="A6" s="8" t="s">
        <v>95</v>
      </c>
      <c r="B6" s="9"/>
      <c r="C6" s="10" t="s">
        <v>84</v>
      </c>
      <c r="D6" s="10" t="s">
        <v>84</v>
      </c>
      <c r="E6" s="10" t="s">
        <v>84</v>
      </c>
      <c r="F6" s="10" t="s">
        <v>84</v>
      </c>
      <c r="G6" s="10" t="s">
        <v>84</v>
      </c>
      <c r="H6" s="10" t="s">
        <v>84</v>
      </c>
      <c r="I6" s="10" t="s">
        <v>84</v>
      </c>
      <c r="J6" s="10" t="s">
        <v>84</v>
      </c>
      <c r="K6" s="10" t="s">
        <v>84</v>
      </c>
      <c r="L6" s="10" t="s">
        <v>84</v>
      </c>
      <c r="M6" s="6" t="s">
        <v>84</v>
      </c>
      <c r="N6" s="6" t="s">
        <v>84</v>
      </c>
      <c r="O6" s="10" t="s">
        <v>84</v>
      </c>
      <c r="P6" s="10" t="s">
        <v>84</v>
      </c>
      <c r="Q6" s="10" t="s">
        <v>84</v>
      </c>
      <c r="R6" s="10" t="s">
        <v>84</v>
      </c>
      <c r="T6" s="6" t="s">
        <v>88</v>
      </c>
      <c r="U6" s="6" t="s">
        <v>89</v>
      </c>
      <c r="V6" s="6" t="s">
        <v>89</v>
      </c>
      <c r="W6" s="6" t="s">
        <v>88</v>
      </c>
      <c r="X6" s="6" t="s">
        <v>88</v>
      </c>
      <c r="Y6" s="6" t="s">
        <v>89</v>
      </c>
      <c r="Z6" s="10" t="s">
        <v>84</v>
      </c>
      <c r="AA6" s="10" t="s">
        <v>84</v>
      </c>
      <c r="AB6" s="10" t="s">
        <v>84</v>
      </c>
      <c r="AC6" s="10" t="s">
        <v>84</v>
      </c>
      <c r="AD6" s="6" t="s">
        <v>96</v>
      </c>
      <c r="AE6" s="10" t="s">
        <v>84</v>
      </c>
      <c r="AG6" s="10" t="s">
        <v>97</v>
      </c>
      <c r="AH6" s="10" t="s">
        <v>84</v>
      </c>
      <c r="AI6" s="10" t="s">
        <v>84</v>
      </c>
      <c r="AJ6" s="10" t="s">
        <v>84</v>
      </c>
      <c r="AL6" s="10" t="s">
        <v>84</v>
      </c>
      <c r="AM6" s="10" t="s">
        <v>84</v>
      </c>
      <c r="AN6" s="10" t="s">
        <v>84</v>
      </c>
      <c r="AO6" s="10" t="s">
        <v>84</v>
      </c>
      <c r="AP6" s="10" t="s">
        <v>84</v>
      </c>
      <c r="AQ6" s="10" t="s">
        <v>84</v>
      </c>
      <c r="AR6" s="10" t="s">
        <v>84</v>
      </c>
      <c r="AS6" s="10" t="s">
        <v>84</v>
      </c>
      <c r="AT6" s="10" t="s">
        <v>84</v>
      </c>
      <c r="AU6" s="10" t="s">
        <v>84</v>
      </c>
      <c r="AV6" s="10" t="s">
        <v>84</v>
      </c>
      <c r="AW6" s="10" t="s">
        <v>84</v>
      </c>
      <c r="AX6" s="10" t="s">
        <v>84</v>
      </c>
      <c r="AY6" s="10" t="s">
        <v>84</v>
      </c>
      <c r="AZ6" s="10" t="s">
        <v>84</v>
      </c>
      <c r="BA6" s="10" t="s">
        <v>84</v>
      </c>
      <c r="BC6" s="10" t="s">
        <v>88</v>
      </c>
      <c r="BD6" s="10" t="s">
        <v>89</v>
      </c>
      <c r="BE6" s="12" t="s">
        <v>84</v>
      </c>
      <c r="BF6" s="12"/>
      <c r="BG6" s="12" t="s">
        <v>84</v>
      </c>
      <c r="BH6" s="10" t="s">
        <v>97</v>
      </c>
      <c r="BL6" s="5" t="s">
        <v>98</v>
      </c>
      <c r="BM6" s="5" t="s">
        <v>99</v>
      </c>
      <c r="BN6" s="5" t="s">
        <v>100</v>
      </c>
      <c r="BO6" s="5" t="s">
        <v>98</v>
      </c>
      <c r="BP6" s="5" t="s">
        <v>99</v>
      </c>
      <c r="BQ6" s="5" t="s">
        <v>100</v>
      </c>
      <c r="BR6" s="5" t="s">
        <v>101</v>
      </c>
      <c r="BS6" s="5" t="s">
        <v>102</v>
      </c>
      <c r="BT6" s="5" t="s">
        <v>103</v>
      </c>
      <c r="BU6" s="5" t="s">
        <v>104</v>
      </c>
      <c r="BV6" s="5" t="s">
        <v>105</v>
      </c>
      <c r="BW6" s="5" t="s">
        <v>106</v>
      </c>
      <c r="BX6" s="5" t="s">
        <v>107</v>
      </c>
      <c r="BY6" s="5" t="s">
        <v>108</v>
      </c>
    </row>
    <row r="7" spans="1:77">
      <c r="A7" s="9" t="s">
        <v>109</v>
      </c>
      <c r="B7" s="9"/>
      <c r="C7" s="10" t="str">
        <f>IF(AH7=AL7,AL7,"not ok")</f>
        <v>ok 2001b</v>
      </c>
      <c r="D7" s="10" t="str">
        <f>+AM7</f>
        <v>ok 2001b</v>
      </c>
      <c r="E7" s="10" t="str">
        <f>IF(C7=D7,D7,"not ok")</f>
        <v>ok 2001b</v>
      </c>
      <c r="F7" s="10" t="str">
        <f>IF(AI7=AI7,AI7,"not ok")</f>
        <v>ok 2001b</v>
      </c>
      <c r="G7" s="10" t="str">
        <f>+AP7</f>
        <v>ok 2001b</v>
      </c>
      <c r="H7" s="10" t="str">
        <f>IF(G7=F7,G7,"not ok")</f>
        <v>ok 2001b</v>
      </c>
      <c r="I7" s="10" t="str">
        <f>IF(AJ7=AR7,AR7,"not ok")</f>
        <v>ok 2001b</v>
      </c>
      <c r="J7" s="10" t="str">
        <f>+AS7</f>
        <v>ok 2001b</v>
      </c>
      <c r="K7" s="10" t="str">
        <f>IF(I7=J7,J7,"not ok")</f>
        <v>ok 2001b</v>
      </c>
      <c r="L7" s="10" t="str">
        <f>+AU7</f>
        <v>ok 2001b</v>
      </c>
      <c r="M7" s="15" t="str">
        <f>+AV7</f>
        <v>ok 2001b</v>
      </c>
      <c r="N7" s="15" t="str">
        <f>+AW7</f>
        <v>ok 2001b</v>
      </c>
      <c r="O7" s="15" t="str">
        <f>+AX7</f>
        <v>ok 2001b</v>
      </c>
      <c r="P7" s="10" t="str">
        <f>IF(AND(E7=H7,H7=K7,K7=L7,L7=O7),O7,"not ok")</f>
        <v>ok 2001b</v>
      </c>
      <c r="Q7" s="15" t="str">
        <f>+AZ7</f>
        <v>ok 2001b</v>
      </c>
      <c r="R7" s="10" t="str">
        <f>IF(Q7=P7,Q7,"not ok")</f>
        <v>ok 2001b</v>
      </c>
      <c r="Z7" s="15" t="str">
        <f>+[9]A!C7</f>
        <v>ok 2001b</v>
      </c>
      <c r="AA7" s="15" t="str">
        <f>[10]SupplyLossesUnbilled!BD75</f>
        <v>ok 2001b</v>
      </c>
      <c r="AB7" s="16" t="str">
        <f>IF(Z7=AA7,AA7,"not ok")</f>
        <v>ok 2001b</v>
      </c>
      <c r="AC7" s="15" t="str">
        <f>[10]SupplyLossesUnbilled!N75</f>
        <v>ok 2001b</v>
      </c>
      <c r="AD7" s="15" t="str">
        <f>[10]SupplyLossesUnbilled!AI75</f>
        <v>ok 2001b</v>
      </c>
      <c r="AE7" s="15" t="str">
        <f>[10]SupplyLossesUnbilled!BI75</f>
        <v>ok 2001b</v>
      </c>
      <c r="AF7" s="17"/>
      <c r="AG7" s="7">
        <f>SUM(AG8:AG150)</f>
        <v>0</v>
      </c>
      <c r="AH7" s="18" t="s">
        <v>110</v>
      </c>
      <c r="AI7" s="18" t="s">
        <v>110</v>
      </c>
      <c r="AJ7" s="18" t="s">
        <v>110</v>
      </c>
      <c r="AL7" s="15" t="str">
        <f>[10]SupplyLossesUnbilled!Q75</f>
        <v>ok 2001b</v>
      </c>
      <c r="AM7" s="15" t="str">
        <f>[10]SupplyLossesUnbilled!AZ75</f>
        <v>ok 2001b</v>
      </c>
      <c r="AN7" s="6" t="str">
        <f>IF(AL7=AM7,AM7,"not ok")</f>
        <v>ok 2001b</v>
      </c>
      <c r="AO7" s="15" t="str">
        <f>[10]SupplyLossesUnbilled!T75</f>
        <v>ok 2001b</v>
      </c>
      <c r="AP7" s="15" t="str">
        <f>[10]SupplyLossesUnbilled!BA75</f>
        <v>ok 2001b</v>
      </c>
      <c r="AQ7" s="6" t="str">
        <f>IF(AO7=AP7,AP7,"not ok")</f>
        <v>ok 2001b</v>
      </c>
      <c r="AR7" s="15" t="str">
        <f>[10]SupplyLossesUnbilled!Y75</f>
        <v>ok 2001b</v>
      </c>
      <c r="AS7" s="15" t="str">
        <f>[10]SupplyLossesUnbilled!BB75</f>
        <v>ok 2001b</v>
      </c>
      <c r="AT7" s="6" t="str">
        <f>IF(AR7=AS7,AS7,"not ok")</f>
        <v>ok 2001b</v>
      </c>
      <c r="AU7" s="15" t="str">
        <f>+[11]KWH!$C$9</f>
        <v>ok 2001b</v>
      </c>
      <c r="AV7" s="19" t="str">
        <f>[12]Forecast!G9</f>
        <v>ok 2001b</v>
      </c>
      <c r="AW7" s="19" t="str">
        <f>[12]Forecast!O9</f>
        <v>ok 2001b</v>
      </c>
      <c r="AX7" s="15" t="str">
        <f>IF(AV7=AW7,AW7,"not ok")</f>
        <v>ok 2001b</v>
      </c>
      <c r="AY7" s="20" t="s">
        <v>110</v>
      </c>
      <c r="AZ7" s="15" t="str">
        <f>+[13]A!$C$7</f>
        <v>ok 2001b</v>
      </c>
      <c r="BA7" s="6" t="str">
        <f>IF(AY7=AZ7,AZ7,"not ok")</f>
        <v>ok 2001b</v>
      </c>
      <c r="BB7" s="6"/>
      <c r="BC7" s="6"/>
      <c r="BD7" s="6"/>
      <c r="BE7" s="15" t="str">
        <f>+[10]SupplyLossesUnbilled!P75</f>
        <v>ok 2001b</v>
      </c>
      <c r="BF7" s="6"/>
      <c r="BG7" s="13" t="s">
        <v>111</v>
      </c>
      <c r="BH7" s="7">
        <f>SUM(BH8:BH150)</f>
        <v>0</v>
      </c>
      <c r="BJ7" s="7"/>
    </row>
    <row r="8" spans="1:77">
      <c r="A8" s="7">
        <v>2000</v>
      </c>
      <c r="B8" s="7">
        <v>1</v>
      </c>
      <c r="C8" s="21">
        <v>377905352</v>
      </c>
      <c r="D8" s="21">
        <v>-1615722</v>
      </c>
      <c r="E8" s="21">
        <v>376289630</v>
      </c>
      <c r="F8" s="21">
        <v>241849977</v>
      </c>
      <c r="G8" s="21">
        <v>-15156187</v>
      </c>
      <c r="H8" s="21">
        <v>226693790</v>
      </c>
      <c r="I8" s="21">
        <v>131940852</v>
      </c>
      <c r="J8" s="21">
        <v>886051</v>
      </c>
      <c r="K8" s="21">
        <v>132826903</v>
      </c>
      <c r="L8" s="21">
        <v>1560107</v>
      </c>
      <c r="M8" s="21">
        <v>25405283</v>
      </c>
      <c r="N8" s="21">
        <v>2957148</v>
      </c>
      <c r="O8" s="21">
        <v>28362431</v>
      </c>
      <c r="P8" s="21">
        <v>765732861</v>
      </c>
      <c r="Q8" s="21">
        <v>71727</v>
      </c>
      <c r="R8" s="21">
        <v>765804588</v>
      </c>
      <c r="S8" s="21"/>
      <c r="T8" s="21">
        <v>753256288</v>
      </c>
      <c r="U8" s="21">
        <v>753328015</v>
      </c>
      <c r="V8" s="21">
        <v>737442157</v>
      </c>
      <c r="W8" s="21">
        <v>737370430</v>
      </c>
      <c r="X8" s="21">
        <v>781618719</v>
      </c>
      <c r="Y8" s="21">
        <v>781690446</v>
      </c>
      <c r="Z8" s="21">
        <v>1861927</v>
      </c>
      <c r="AA8" s="21">
        <v>-138186</v>
      </c>
      <c r="AB8" s="21">
        <v>1723741</v>
      </c>
      <c r="AC8" s="21">
        <v>44920284</v>
      </c>
      <c r="AD8" s="21">
        <v>932184</v>
      </c>
      <c r="AE8" s="21">
        <v>813380797</v>
      </c>
      <c r="AF8" s="21"/>
      <c r="AG8" s="22">
        <v>0</v>
      </c>
      <c r="AH8" s="21">
        <v>0</v>
      </c>
      <c r="AI8" s="21">
        <v>0</v>
      </c>
      <c r="AJ8" s="21">
        <v>0</v>
      </c>
      <c r="AK8" s="22"/>
      <c r="AL8" s="21">
        <v>377905352</v>
      </c>
      <c r="AM8" s="21">
        <v>-1615722</v>
      </c>
      <c r="AN8" s="21">
        <v>376289630</v>
      </c>
      <c r="AO8" s="21">
        <v>241178534</v>
      </c>
      <c r="AP8" s="21">
        <v>-14484744</v>
      </c>
      <c r="AQ8" s="21">
        <v>226693790</v>
      </c>
      <c r="AR8" s="21">
        <v>137118420</v>
      </c>
      <c r="AS8" s="21">
        <v>-4291517</v>
      </c>
      <c r="AT8" s="21">
        <v>132826903</v>
      </c>
      <c r="AU8" s="21">
        <v>1560107</v>
      </c>
      <c r="AV8" s="21">
        <v>25405283</v>
      </c>
      <c r="AW8" s="21">
        <v>2957148</v>
      </c>
      <c r="AX8" s="21">
        <v>28362431</v>
      </c>
      <c r="AY8" s="21">
        <v>765732861</v>
      </c>
      <c r="AZ8" s="21">
        <v>71727</v>
      </c>
      <c r="BA8" s="21">
        <v>765804588</v>
      </c>
      <c r="BB8" s="22">
        <v>0</v>
      </c>
      <c r="BC8" s="21">
        <v>757762413</v>
      </c>
      <c r="BD8" s="21">
        <v>757834140</v>
      </c>
      <c r="BE8" s="21">
        <v>813380797</v>
      </c>
      <c r="BF8" s="21"/>
      <c r="BG8" s="23">
        <v>813380797</v>
      </c>
      <c r="BI8" s="24"/>
      <c r="BJ8" s="21"/>
      <c r="BL8" s="25">
        <v>-54485990</v>
      </c>
      <c r="BM8" s="25">
        <v>-253680</v>
      </c>
      <c r="BN8" s="25">
        <v>-54739670</v>
      </c>
      <c r="BO8" s="25">
        <v>-8336853</v>
      </c>
      <c r="BP8" s="25">
        <v>-4288990</v>
      </c>
      <c r="BQ8" s="25">
        <v>-12625843</v>
      </c>
      <c r="BR8" s="25">
        <v>-3089680</v>
      </c>
      <c r="BS8" s="25">
        <v>3187204</v>
      </c>
      <c r="BT8" s="25">
        <v>97524</v>
      </c>
      <c r="BU8" s="25">
        <v>-6010</v>
      </c>
      <c r="BV8" s="25">
        <v>-896624</v>
      </c>
      <c r="BW8" s="25">
        <v>-62437</v>
      </c>
      <c r="BX8" s="25">
        <v>-959061</v>
      </c>
      <c r="BY8" s="25">
        <v>-68233060</v>
      </c>
    </row>
    <row r="9" spans="1:77">
      <c r="A9" s="7">
        <f t="shared" ref="A9:A19" si="0">A8</f>
        <v>2000</v>
      </c>
      <c r="B9" s="7">
        <v>2</v>
      </c>
      <c r="C9" s="21">
        <v>382241238</v>
      </c>
      <c r="D9" s="21">
        <v>-59721218</v>
      </c>
      <c r="E9" s="21">
        <v>322520020</v>
      </c>
      <c r="F9" s="21">
        <v>243029077</v>
      </c>
      <c r="G9" s="21">
        <v>-37708686</v>
      </c>
      <c r="H9" s="21">
        <v>205320391</v>
      </c>
      <c r="I9" s="21">
        <v>141237870</v>
      </c>
      <c r="J9" s="21">
        <v>6849349</v>
      </c>
      <c r="K9" s="21">
        <v>148087219</v>
      </c>
      <c r="L9" s="21">
        <v>1563882</v>
      </c>
      <c r="M9" s="21">
        <v>21869978</v>
      </c>
      <c r="N9" s="21">
        <v>2638496</v>
      </c>
      <c r="O9" s="21">
        <v>24508474</v>
      </c>
      <c r="P9" s="21">
        <v>701999986</v>
      </c>
      <c r="Q9" s="21">
        <v>73553</v>
      </c>
      <c r="R9" s="21">
        <v>702073539</v>
      </c>
      <c r="S9" s="21"/>
      <c r="T9" s="21">
        <v>768072067</v>
      </c>
      <c r="U9" s="21">
        <v>768145620</v>
      </c>
      <c r="V9" s="21">
        <v>677565065</v>
      </c>
      <c r="W9" s="21">
        <v>677491512</v>
      </c>
      <c r="X9" s="21">
        <v>792580541</v>
      </c>
      <c r="Y9" s="21">
        <v>792654094</v>
      </c>
      <c r="Z9" s="21">
        <v>1925058</v>
      </c>
      <c r="AA9" s="21">
        <v>-285185</v>
      </c>
      <c r="AB9" s="21">
        <v>1639873</v>
      </c>
      <c r="AC9" s="21">
        <v>33962604</v>
      </c>
      <c r="AD9" s="21">
        <v>864424</v>
      </c>
      <c r="AE9" s="21">
        <v>738540440</v>
      </c>
      <c r="AF9" s="21"/>
      <c r="AG9" s="22">
        <v>0</v>
      </c>
      <c r="AH9" s="21">
        <v>0</v>
      </c>
      <c r="AI9" s="21">
        <v>0</v>
      </c>
      <c r="AJ9" s="21">
        <v>0</v>
      </c>
      <c r="AK9" s="22"/>
      <c r="AL9" s="21">
        <v>382241238</v>
      </c>
      <c r="AM9" s="21">
        <v>-59721218</v>
      </c>
      <c r="AN9" s="21">
        <v>322520020</v>
      </c>
      <c r="AO9" s="21">
        <v>243318050</v>
      </c>
      <c r="AP9" s="21">
        <v>-37997659</v>
      </c>
      <c r="AQ9" s="21">
        <v>205320391</v>
      </c>
      <c r="AR9" s="21">
        <v>152507541</v>
      </c>
      <c r="AS9" s="21">
        <v>-4420322</v>
      </c>
      <c r="AT9" s="21">
        <v>148087219</v>
      </c>
      <c r="AU9" s="21">
        <v>1563882</v>
      </c>
      <c r="AV9" s="21">
        <v>21869978</v>
      </c>
      <c r="AW9" s="21">
        <v>2638496</v>
      </c>
      <c r="AX9" s="21">
        <v>24508474</v>
      </c>
      <c r="AY9" s="21">
        <v>701999986</v>
      </c>
      <c r="AZ9" s="21">
        <v>73553</v>
      </c>
      <c r="BA9" s="21">
        <v>702073539</v>
      </c>
      <c r="BB9" s="22">
        <v>0</v>
      </c>
      <c r="BC9" s="21">
        <v>779630711</v>
      </c>
      <c r="BD9" s="21">
        <v>779704264</v>
      </c>
      <c r="BE9" s="21">
        <v>738540440</v>
      </c>
      <c r="BF9" s="21"/>
      <c r="BG9" s="23">
        <v>738540440</v>
      </c>
      <c r="BI9" s="24"/>
      <c r="BJ9" s="21"/>
      <c r="BL9" s="25">
        <v>7425468</v>
      </c>
      <c r="BM9" s="25">
        <v>-19189984</v>
      </c>
      <c r="BN9" s="25">
        <v>-11764516</v>
      </c>
      <c r="BO9" s="25">
        <v>8875161</v>
      </c>
      <c r="BP9" s="25">
        <v>-17504295</v>
      </c>
      <c r="BQ9" s="25">
        <v>-8629134</v>
      </c>
      <c r="BR9" s="25">
        <v>13675193</v>
      </c>
      <c r="BS9" s="25">
        <v>9913460</v>
      </c>
      <c r="BT9" s="25">
        <v>23588653</v>
      </c>
      <c r="BU9" s="25">
        <v>-7785</v>
      </c>
      <c r="BV9" s="25">
        <v>-1751926</v>
      </c>
      <c r="BW9" s="25">
        <v>-109671</v>
      </c>
      <c r="BX9" s="25">
        <v>-1861597</v>
      </c>
      <c r="BY9" s="25">
        <v>1325621</v>
      </c>
    </row>
    <row r="10" spans="1:77">
      <c r="A10" s="7">
        <f t="shared" si="0"/>
        <v>2000</v>
      </c>
      <c r="B10" s="7">
        <v>3</v>
      </c>
      <c r="C10" s="21">
        <v>264909951</v>
      </c>
      <c r="D10" s="21">
        <v>7295389</v>
      </c>
      <c r="E10" s="21">
        <v>272205340</v>
      </c>
      <c r="F10" s="21">
        <v>228551657</v>
      </c>
      <c r="G10" s="21">
        <v>25277104</v>
      </c>
      <c r="H10" s="21">
        <v>253828761</v>
      </c>
      <c r="I10" s="21">
        <v>149712941</v>
      </c>
      <c r="J10" s="21">
        <v>-352661</v>
      </c>
      <c r="K10" s="21">
        <v>149360280</v>
      </c>
      <c r="L10" s="21">
        <v>1575576</v>
      </c>
      <c r="M10" s="21">
        <v>20533214</v>
      </c>
      <c r="N10" s="21">
        <v>2612691</v>
      </c>
      <c r="O10" s="21">
        <v>23145905</v>
      </c>
      <c r="P10" s="21">
        <v>700115862</v>
      </c>
      <c r="Q10" s="21">
        <v>63238</v>
      </c>
      <c r="R10" s="21">
        <v>700179100</v>
      </c>
      <c r="S10" s="21"/>
      <c r="T10" s="21">
        <v>644750125</v>
      </c>
      <c r="U10" s="21">
        <v>644813363</v>
      </c>
      <c r="V10" s="21">
        <v>677033195</v>
      </c>
      <c r="W10" s="21">
        <v>676969957</v>
      </c>
      <c r="X10" s="21">
        <v>667896030</v>
      </c>
      <c r="Y10" s="21">
        <v>667959268</v>
      </c>
      <c r="Z10" s="21">
        <v>1603315</v>
      </c>
      <c r="AA10" s="21">
        <v>128285</v>
      </c>
      <c r="AB10" s="21">
        <v>1731600</v>
      </c>
      <c r="AC10" s="21">
        <v>34593607</v>
      </c>
      <c r="AD10" s="21">
        <v>1184832</v>
      </c>
      <c r="AE10" s="21">
        <v>737689139</v>
      </c>
      <c r="AF10" s="21"/>
      <c r="AG10" s="22">
        <v>0</v>
      </c>
      <c r="AH10" s="21">
        <v>0</v>
      </c>
      <c r="AI10" s="21">
        <v>0</v>
      </c>
      <c r="AJ10" s="21">
        <v>0</v>
      </c>
      <c r="AK10" s="22"/>
      <c r="AL10" s="21">
        <v>264909951</v>
      </c>
      <c r="AM10" s="21">
        <v>7295389</v>
      </c>
      <c r="AN10" s="21">
        <v>272205340</v>
      </c>
      <c r="AO10" s="21">
        <v>229825764</v>
      </c>
      <c r="AP10" s="21">
        <v>24002997</v>
      </c>
      <c r="AQ10" s="21">
        <v>253828761</v>
      </c>
      <c r="AR10" s="21">
        <v>145240265</v>
      </c>
      <c r="AS10" s="21">
        <v>4120015</v>
      </c>
      <c r="AT10" s="21">
        <v>149360280</v>
      </c>
      <c r="AU10" s="21">
        <v>1575576</v>
      </c>
      <c r="AV10" s="21">
        <v>20533214</v>
      </c>
      <c r="AW10" s="21">
        <v>2612691</v>
      </c>
      <c r="AX10" s="21">
        <v>23145905</v>
      </c>
      <c r="AY10" s="21">
        <v>700115862</v>
      </c>
      <c r="AZ10" s="21">
        <v>63238</v>
      </c>
      <c r="BA10" s="21">
        <v>700179100</v>
      </c>
      <c r="BB10" s="22">
        <v>0</v>
      </c>
      <c r="BC10" s="21">
        <v>641551556</v>
      </c>
      <c r="BD10" s="21">
        <v>641614794</v>
      </c>
      <c r="BE10" s="21">
        <v>737689139</v>
      </c>
      <c r="BF10" s="21"/>
      <c r="BG10" s="23">
        <v>737689139</v>
      </c>
      <c r="BI10" s="24"/>
      <c r="BJ10" s="21"/>
      <c r="BL10" s="25">
        <v>-54188729</v>
      </c>
      <c r="BM10" s="25">
        <v>4342840</v>
      </c>
      <c r="BN10" s="25">
        <v>-49845889</v>
      </c>
      <c r="BO10" s="25">
        <v>2801195</v>
      </c>
      <c r="BP10" s="25">
        <v>18677539</v>
      </c>
      <c r="BQ10" s="25">
        <v>21478734</v>
      </c>
      <c r="BR10" s="25">
        <v>8287732</v>
      </c>
      <c r="BS10" s="25">
        <v>-1944524</v>
      </c>
      <c r="BT10" s="25">
        <v>6343208</v>
      </c>
      <c r="BU10" s="25">
        <v>-1276</v>
      </c>
      <c r="BV10" s="25">
        <v>-1986144</v>
      </c>
      <c r="BW10" s="25">
        <v>-98151</v>
      </c>
      <c r="BX10" s="25">
        <v>-2084295</v>
      </c>
      <c r="BY10" s="25">
        <v>-24109518</v>
      </c>
    </row>
    <row r="11" spans="1:77">
      <c r="A11" s="7">
        <f t="shared" si="0"/>
        <v>2000</v>
      </c>
      <c r="B11" s="7">
        <v>4</v>
      </c>
      <c r="C11" s="21">
        <v>272035769</v>
      </c>
      <c r="D11" s="21">
        <v>2021532</v>
      </c>
      <c r="E11" s="21">
        <v>274057301</v>
      </c>
      <c r="F11" s="21">
        <v>240992392</v>
      </c>
      <c r="G11" s="21">
        <v>2818765</v>
      </c>
      <c r="H11" s="21">
        <v>243811157</v>
      </c>
      <c r="I11" s="21">
        <v>148773788</v>
      </c>
      <c r="J11" s="21">
        <v>-4302956</v>
      </c>
      <c r="K11" s="21">
        <v>144470832</v>
      </c>
      <c r="L11" s="21">
        <v>1554783</v>
      </c>
      <c r="M11" s="21">
        <v>20259345</v>
      </c>
      <c r="N11" s="21">
        <v>2577903</v>
      </c>
      <c r="O11" s="21">
        <v>22837248</v>
      </c>
      <c r="P11" s="21">
        <v>686731321</v>
      </c>
      <c r="Q11" s="21">
        <v>66721</v>
      </c>
      <c r="R11" s="21">
        <v>686798042</v>
      </c>
      <c r="S11" s="21"/>
      <c r="T11" s="21">
        <v>663356732</v>
      </c>
      <c r="U11" s="21">
        <v>663423453</v>
      </c>
      <c r="V11" s="21">
        <v>663960794</v>
      </c>
      <c r="W11" s="21">
        <v>663894073</v>
      </c>
      <c r="X11" s="21">
        <v>686193980</v>
      </c>
      <c r="Y11" s="21">
        <v>686260701</v>
      </c>
      <c r="Z11" s="21">
        <v>1596053</v>
      </c>
      <c r="AA11" s="21">
        <v>-4831</v>
      </c>
      <c r="AB11" s="21">
        <v>1591222</v>
      </c>
      <c r="AC11" s="21">
        <v>32822340</v>
      </c>
      <c r="AD11" s="21">
        <v>1034792</v>
      </c>
      <c r="AE11" s="21">
        <v>722246396</v>
      </c>
      <c r="AF11" s="21"/>
      <c r="AG11" s="22">
        <v>0</v>
      </c>
      <c r="AH11" s="21">
        <v>0</v>
      </c>
      <c r="AI11" s="21">
        <v>0</v>
      </c>
      <c r="AJ11" s="21">
        <v>0</v>
      </c>
      <c r="AK11" s="22"/>
      <c r="AL11" s="21">
        <v>272035769</v>
      </c>
      <c r="AM11" s="21">
        <v>2021532</v>
      </c>
      <c r="AN11" s="21">
        <v>274057301</v>
      </c>
      <c r="AO11" s="21">
        <v>240356341</v>
      </c>
      <c r="AP11" s="21">
        <v>3454816</v>
      </c>
      <c r="AQ11" s="21">
        <v>243811157</v>
      </c>
      <c r="AR11" s="21">
        <v>144233112</v>
      </c>
      <c r="AS11" s="21">
        <v>237720</v>
      </c>
      <c r="AT11" s="21">
        <v>144470832</v>
      </c>
      <c r="AU11" s="21">
        <v>1554783</v>
      </c>
      <c r="AV11" s="21">
        <v>20259345</v>
      </c>
      <c r="AW11" s="21">
        <v>2577903</v>
      </c>
      <c r="AX11" s="21">
        <v>22837248</v>
      </c>
      <c r="AY11" s="21">
        <v>686731321</v>
      </c>
      <c r="AZ11" s="21">
        <v>66721</v>
      </c>
      <c r="BA11" s="21">
        <v>686798042</v>
      </c>
      <c r="BB11" s="22">
        <v>0</v>
      </c>
      <c r="BC11" s="21">
        <v>658180005</v>
      </c>
      <c r="BD11" s="21">
        <v>658246726</v>
      </c>
      <c r="BE11" s="21">
        <v>722246396</v>
      </c>
      <c r="BF11" s="21"/>
      <c r="BG11" s="23">
        <v>722246396</v>
      </c>
      <c r="BI11" s="24"/>
      <c r="BJ11" s="21"/>
      <c r="BL11" s="25">
        <v>-1113631</v>
      </c>
      <c r="BM11" s="25">
        <v>3690375</v>
      </c>
      <c r="BN11" s="25">
        <v>2576744</v>
      </c>
      <c r="BO11" s="25">
        <v>2728623</v>
      </c>
      <c r="BP11" s="25">
        <v>-5932521</v>
      </c>
      <c r="BQ11" s="25">
        <v>-3203898</v>
      </c>
      <c r="BR11" s="25">
        <v>932622</v>
      </c>
      <c r="BS11" s="25">
        <v>-6124754</v>
      </c>
      <c r="BT11" s="25">
        <v>-5192132</v>
      </c>
      <c r="BU11" s="25">
        <v>-26967</v>
      </c>
      <c r="BV11" s="25">
        <v>-863400</v>
      </c>
      <c r="BW11" s="25">
        <v>-175163</v>
      </c>
      <c r="BX11" s="25">
        <v>-1038563</v>
      </c>
      <c r="BY11" s="25">
        <v>-6884816</v>
      </c>
    </row>
    <row r="12" spans="1:77">
      <c r="A12" s="7">
        <f t="shared" si="0"/>
        <v>2000</v>
      </c>
      <c r="B12" s="7">
        <v>5</v>
      </c>
      <c r="C12" s="21">
        <v>324129683</v>
      </c>
      <c r="D12" s="21">
        <v>78601056</v>
      </c>
      <c r="E12" s="21">
        <v>402730739</v>
      </c>
      <c r="F12" s="21">
        <v>267458072</v>
      </c>
      <c r="G12" s="21">
        <v>59562372</v>
      </c>
      <c r="H12" s="21">
        <v>327020444</v>
      </c>
      <c r="I12" s="21">
        <v>147454512</v>
      </c>
      <c r="J12" s="21">
        <v>27526471</v>
      </c>
      <c r="K12" s="21">
        <v>174980983</v>
      </c>
      <c r="L12" s="21">
        <v>1603006</v>
      </c>
      <c r="M12" s="21">
        <v>27972125</v>
      </c>
      <c r="N12" s="21">
        <v>3574640</v>
      </c>
      <c r="O12" s="21">
        <v>31546765</v>
      </c>
      <c r="P12" s="21">
        <v>937881937</v>
      </c>
      <c r="Q12" s="21">
        <v>72327</v>
      </c>
      <c r="R12" s="21">
        <v>937954264</v>
      </c>
      <c r="S12" s="21"/>
      <c r="T12" s="21">
        <v>740645273</v>
      </c>
      <c r="U12" s="21">
        <v>740717600</v>
      </c>
      <c r="V12" s="21">
        <v>906407499</v>
      </c>
      <c r="W12" s="21">
        <v>906335172</v>
      </c>
      <c r="X12" s="21">
        <v>772192038</v>
      </c>
      <c r="Y12" s="21">
        <v>772264365</v>
      </c>
      <c r="Z12" s="21">
        <v>1711190</v>
      </c>
      <c r="AA12" s="21">
        <v>360844</v>
      </c>
      <c r="AB12" s="21">
        <v>2072034</v>
      </c>
      <c r="AC12" s="21">
        <v>58291793</v>
      </c>
      <c r="AD12" s="21">
        <v>823768</v>
      </c>
      <c r="AE12" s="21">
        <v>999141859</v>
      </c>
      <c r="AF12" s="21"/>
      <c r="AG12" s="22">
        <v>0</v>
      </c>
      <c r="AH12" s="21">
        <v>0</v>
      </c>
      <c r="AI12" s="21">
        <v>0</v>
      </c>
      <c r="AJ12" s="21">
        <v>0</v>
      </c>
      <c r="AK12" s="22"/>
      <c r="AL12" s="21">
        <v>324129683</v>
      </c>
      <c r="AM12" s="21">
        <v>78601056</v>
      </c>
      <c r="AN12" s="21">
        <v>402730739</v>
      </c>
      <c r="AO12" s="21">
        <v>269208193</v>
      </c>
      <c r="AP12" s="21">
        <v>57812251</v>
      </c>
      <c r="AQ12" s="21">
        <v>327020444</v>
      </c>
      <c r="AR12" s="21">
        <v>165787985</v>
      </c>
      <c r="AS12" s="21">
        <v>9192998</v>
      </c>
      <c r="AT12" s="21">
        <v>174980983</v>
      </c>
      <c r="AU12" s="21">
        <v>1603006</v>
      </c>
      <c r="AV12" s="21">
        <v>27972125</v>
      </c>
      <c r="AW12" s="21">
        <v>3574640</v>
      </c>
      <c r="AX12" s="21">
        <v>31546765</v>
      </c>
      <c r="AY12" s="21">
        <v>937881937</v>
      </c>
      <c r="AZ12" s="21">
        <v>72327</v>
      </c>
      <c r="BA12" s="21">
        <v>937954264</v>
      </c>
      <c r="BB12" s="22">
        <v>0</v>
      </c>
      <c r="BC12" s="21">
        <v>760728867</v>
      </c>
      <c r="BD12" s="21">
        <v>760801194</v>
      </c>
      <c r="BE12" s="21">
        <v>999141859</v>
      </c>
      <c r="BF12" s="21"/>
      <c r="BG12" s="23">
        <v>999141859</v>
      </c>
      <c r="BI12" s="24"/>
      <c r="BJ12" s="21"/>
      <c r="BL12" s="25">
        <v>20224199</v>
      </c>
      <c r="BM12" s="25">
        <v>16276283</v>
      </c>
      <c r="BN12" s="25">
        <v>36500482</v>
      </c>
      <c r="BO12" s="25">
        <v>-6791328</v>
      </c>
      <c r="BP12" s="25">
        <v>3368900</v>
      </c>
      <c r="BQ12" s="25">
        <v>-3422428</v>
      </c>
      <c r="BR12" s="25">
        <v>-5712527</v>
      </c>
      <c r="BS12" s="25">
        <v>19825994</v>
      </c>
      <c r="BT12" s="25">
        <v>14113467</v>
      </c>
      <c r="BU12" s="25">
        <v>15964</v>
      </c>
      <c r="BV12" s="25">
        <v>2664255</v>
      </c>
      <c r="BW12" s="25">
        <v>296523</v>
      </c>
      <c r="BX12" s="25">
        <v>2960778</v>
      </c>
      <c r="BY12" s="25">
        <v>50168263</v>
      </c>
    </row>
    <row r="13" spans="1:77">
      <c r="A13" s="7">
        <f t="shared" si="0"/>
        <v>2000</v>
      </c>
      <c r="B13" s="7">
        <v>6</v>
      </c>
      <c r="C13" s="21">
        <v>477457530</v>
      </c>
      <c r="D13" s="21">
        <v>11706173</v>
      </c>
      <c r="E13" s="21">
        <v>489163703</v>
      </c>
      <c r="F13" s="21">
        <v>326619599</v>
      </c>
      <c r="G13" s="21">
        <v>-15348158</v>
      </c>
      <c r="H13" s="21">
        <v>311271441</v>
      </c>
      <c r="I13" s="21">
        <v>170355350</v>
      </c>
      <c r="J13" s="21">
        <v>-6028325</v>
      </c>
      <c r="K13" s="21">
        <v>164327025</v>
      </c>
      <c r="L13" s="21">
        <v>1629564</v>
      </c>
      <c r="M13" s="21">
        <v>29492228</v>
      </c>
      <c r="N13" s="21">
        <v>3783590</v>
      </c>
      <c r="O13" s="21">
        <v>33275818</v>
      </c>
      <c r="P13" s="21">
        <v>999667551</v>
      </c>
      <c r="Q13" s="21">
        <v>77634</v>
      </c>
      <c r="R13" s="21">
        <v>999745185</v>
      </c>
      <c r="S13" s="21"/>
      <c r="T13" s="21">
        <v>976062043</v>
      </c>
      <c r="U13" s="21">
        <v>976139677</v>
      </c>
      <c r="V13" s="21">
        <v>966469367</v>
      </c>
      <c r="W13" s="21">
        <v>966391733</v>
      </c>
      <c r="X13" s="21">
        <v>1009337861</v>
      </c>
      <c r="Y13" s="21">
        <v>1009415495</v>
      </c>
      <c r="Z13" s="21">
        <v>1749781</v>
      </c>
      <c r="AA13" s="21">
        <v>-232735</v>
      </c>
      <c r="AB13" s="21">
        <v>1517046</v>
      </c>
      <c r="AC13" s="21">
        <v>73445528</v>
      </c>
      <c r="AD13" s="21">
        <v>758912</v>
      </c>
      <c r="AE13" s="21">
        <v>1075466671</v>
      </c>
      <c r="AF13" s="21"/>
      <c r="AG13" s="22">
        <v>0</v>
      </c>
      <c r="AH13" s="21">
        <v>0</v>
      </c>
      <c r="AI13" s="21">
        <v>0</v>
      </c>
      <c r="AJ13" s="21">
        <v>0</v>
      </c>
      <c r="AK13" s="22"/>
      <c r="AL13" s="21">
        <v>477457530</v>
      </c>
      <c r="AM13" s="21">
        <v>11706173</v>
      </c>
      <c r="AN13" s="21">
        <v>489163703</v>
      </c>
      <c r="AO13" s="21">
        <v>326713017</v>
      </c>
      <c r="AP13" s="21">
        <v>-15441576</v>
      </c>
      <c r="AQ13" s="21">
        <v>311271441</v>
      </c>
      <c r="AR13" s="21">
        <v>168678901</v>
      </c>
      <c r="AS13" s="21">
        <v>-4351876</v>
      </c>
      <c r="AT13" s="21">
        <v>164327025</v>
      </c>
      <c r="AU13" s="21">
        <v>1629564</v>
      </c>
      <c r="AV13" s="21">
        <v>29492228</v>
      </c>
      <c r="AW13" s="21">
        <v>3783590</v>
      </c>
      <c r="AX13" s="21">
        <v>33275818</v>
      </c>
      <c r="AY13" s="21">
        <v>999667551</v>
      </c>
      <c r="AZ13" s="21">
        <v>77634</v>
      </c>
      <c r="BA13" s="21">
        <v>999745185</v>
      </c>
      <c r="BB13" s="22">
        <v>0</v>
      </c>
      <c r="BC13" s="21">
        <v>974479012</v>
      </c>
      <c r="BD13" s="21">
        <v>974556646</v>
      </c>
      <c r="BE13" s="21">
        <v>1075466671</v>
      </c>
      <c r="BF13" s="21"/>
      <c r="BG13" s="23">
        <v>1075466671</v>
      </c>
      <c r="BI13" s="24"/>
      <c r="BJ13" s="21"/>
      <c r="BL13" s="25">
        <v>37781510</v>
      </c>
      <c r="BM13" s="25">
        <v>-44184728</v>
      </c>
      <c r="BN13" s="25">
        <v>-6403218</v>
      </c>
      <c r="BO13" s="25">
        <v>10384401</v>
      </c>
      <c r="BP13" s="25">
        <v>-32698137</v>
      </c>
      <c r="BQ13" s="25">
        <v>-22313736</v>
      </c>
      <c r="BR13" s="25">
        <v>2744611</v>
      </c>
      <c r="BS13" s="25">
        <v>-8668497</v>
      </c>
      <c r="BT13" s="25">
        <v>-5923886</v>
      </c>
      <c r="BU13" s="25">
        <v>36444</v>
      </c>
      <c r="BV13" s="25">
        <v>258968</v>
      </c>
      <c r="BW13" s="25">
        <v>144435</v>
      </c>
      <c r="BX13" s="25">
        <v>403403</v>
      </c>
      <c r="BY13" s="25">
        <v>-34200993</v>
      </c>
    </row>
    <row r="14" spans="1:77">
      <c r="A14" s="26">
        <f t="shared" si="0"/>
        <v>2000</v>
      </c>
      <c r="B14" s="26">
        <v>7</v>
      </c>
      <c r="C14" s="21">
        <v>552728927</v>
      </c>
      <c r="D14" s="21">
        <v>24657472</v>
      </c>
      <c r="E14" s="21">
        <v>577386399</v>
      </c>
      <c r="F14" s="21">
        <v>343466627</v>
      </c>
      <c r="G14" s="21">
        <v>5075620</v>
      </c>
      <c r="H14" s="21">
        <v>348542247</v>
      </c>
      <c r="I14" s="21">
        <v>166122534</v>
      </c>
      <c r="J14" s="21">
        <v>-606103</v>
      </c>
      <c r="K14" s="21">
        <v>165516431</v>
      </c>
      <c r="L14" s="21">
        <v>1636818</v>
      </c>
      <c r="M14" s="21">
        <v>33080036</v>
      </c>
      <c r="N14" s="21">
        <v>4240719</v>
      </c>
      <c r="O14" s="21">
        <v>37320755</v>
      </c>
      <c r="P14" s="21">
        <v>1130402650</v>
      </c>
      <c r="Q14" s="21">
        <v>85470</v>
      </c>
      <c r="R14" s="21">
        <v>1130488120</v>
      </c>
      <c r="S14" s="22"/>
      <c r="T14" s="21">
        <v>1063954906</v>
      </c>
      <c r="U14" s="21">
        <v>1064040376</v>
      </c>
      <c r="V14" s="21">
        <v>1093167365</v>
      </c>
      <c r="W14" s="21">
        <v>1093081895</v>
      </c>
      <c r="X14" s="21">
        <v>1101275661</v>
      </c>
      <c r="Y14" s="21">
        <v>1101361131</v>
      </c>
      <c r="Z14" s="21">
        <v>1886554</v>
      </c>
      <c r="AA14" s="21">
        <v>38269</v>
      </c>
      <c r="AB14" s="21">
        <v>1924823</v>
      </c>
      <c r="AC14" s="21">
        <v>86519850</v>
      </c>
      <c r="AD14" s="21">
        <v>828608</v>
      </c>
      <c r="AE14" s="21">
        <v>1219761401</v>
      </c>
      <c r="AF14" s="22"/>
      <c r="AG14" s="22">
        <v>0</v>
      </c>
      <c r="AH14" s="21">
        <v>0</v>
      </c>
      <c r="AI14" s="21">
        <v>0</v>
      </c>
      <c r="AJ14" s="21">
        <v>0</v>
      </c>
      <c r="AK14" s="22"/>
      <c r="AL14" s="21">
        <v>552728927</v>
      </c>
      <c r="AM14" s="21">
        <v>24657472</v>
      </c>
      <c r="AN14" s="21">
        <v>577386399</v>
      </c>
      <c r="AO14" s="21">
        <v>344618530</v>
      </c>
      <c r="AP14" s="21">
        <v>3923717</v>
      </c>
      <c r="AQ14" s="21">
        <v>348542247</v>
      </c>
      <c r="AR14" s="21">
        <v>166786680</v>
      </c>
      <c r="AS14" s="21">
        <v>-1270249</v>
      </c>
      <c r="AT14" s="21">
        <v>165516431</v>
      </c>
      <c r="AU14" s="21">
        <v>1636818</v>
      </c>
      <c r="AV14" s="21">
        <v>33080036</v>
      </c>
      <c r="AW14" s="21">
        <v>4240719</v>
      </c>
      <c r="AX14" s="21">
        <v>37320755</v>
      </c>
      <c r="AY14" s="21">
        <v>1130402650</v>
      </c>
      <c r="AZ14" s="21">
        <v>85470</v>
      </c>
      <c r="BA14" s="21">
        <v>1130488120</v>
      </c>
      <c r="BB14" s="22">
        <v>7806</v>
      </c>
      <c r="BC14" s="22">
        <v>1065770955</v>
      </c>
      <c r="BD14" s="22">
        <v>1065856425</v>
      </c>
      <c r="BE14" s="21">
        <v>1219761401</v>
      </c>
      <c r="BF14" s="21"/>
      <c r="BG14" s="23">
        <v>1219761401</v>
      </c>
      <c r="BI14" s="24"/>
      <c r="BJ14" s="22"/>
      <c r="BL14" s="25">
        <v>58629703</v>
      </c>
      <c r="BM14" s="25">
        <v>3933046</v>
      </c>
      <c r="BN14" s="25">
        <v>62562749</v>
      </c>
      <c r="BO14" s="25">
        <v>11431035</v>
      </c>
      <c r="BP14" s="25">
        <v>-80039</v>
      </c>
      <c r="BQ14" s="25">
        <v>11350996</v>
      </c>
      <c r="BR14" s="25">
        <v>-10742929</v>
      </c>
      <c r="BS14" s="25">
        <v>-683475</v>
      </c>
      <c r="BT14" s="25">
        <v>-11426404</v>
      </c>
      <c r="BU14" s="25">
        <v>39096</v>
      </c>
      <c r="BV14" s="25">
        <v>75099</v>
      </c>
      <c r="BW14" s="25">
        <v>98646</v>
      </c>
      <c r="BX14" s="25">
        <v>173745</v>
      </c>
      <c r="BY14" s="25">
        <v>62700182</v>
      </c>
    </row>
    <row r="15" spans="1:77">
      <c r="A15" s="26">
        <f t="shared" si="0"/>
        <v>2000</v>
      </c>
      <c r="B15" s="26">
        <v>8</v>
      </c>
      <c r="C15" s="21">
        <v>537016521</v>
      </c>
      <c r="D15" s="21">
        <v>-4977623</v>
      </c>
      <c r="E15" s="21">
        <v>532038898</v>
      </c>
      <c r="F15" s="21">
        <v>347206266</v>
      </c>
      <c r="G15" s="21">
        <v>1895611</v>
      </c>
      <c r="H15" s="21">
        <v>349101877</v>
      </c>
      <c r="I15" s="21">
        <v>172432302</v>
      </c>
      <c r="J15" s="21">
        <v>13800200</v>
      </c>
      <c r="K15" s="21">
        <v>186232502</v>
      </c>
      <c r="L15" s="21">
        <v>1635402</v>
      </c>
      <c r="M15" s="21">
        <v>32724504</v>
      </c>
      <c r="N15" s="21">
        <v>4286234</v>
      </c>
      <c r="O15" s="21">
        <v>37010738</v>
      </c>
      <c r="P15" s="21">
        <v>1106019417</v>
      </c>
      <c r="Q15" s="21">
        <v>33668</v>
      </c>
      <c r="R15" s="21">
        <v>1106053085</v>
      </c>
      <c r="S15" s="22"/>
      <c r="T15" s="21">
        <v>1058290491</v>
      </c>
      <c r="U15" s="21">
        <v>1058324159</v>
      </c>
      <c r="V15" s="21">
        <v>1069042347</v>
      </c>
      <c r="W15" s="21">
        <v>1069008679</v>
      </c>
      <c r="X15" s="21">
        <v>1095301229</v>
      </c>
      <c r="Y15" s="21">
        <v>1095334897</v>
      </c>
      <c r="Z15" s="21">
        <v>1788007</v>
      </c>
      <c r="AA15" s="21">
        <v>-33897</v>
      </c>
      <c r="AB15" s="21">
        <v>1754110</v>
      </c>
      <c r="AC15" s="21">
        <v>86761526</v>
      </c>
      <c r="AD15" s="21">
        <v>1007688</v>
      </c>
      <c r="AE15" s="21">
        <v>1195576409</v>
      </c>
      <c r="AF15" s="22"/>
      <c r="AG15" s="22">
        <v>0</v>
      </c>
      <c r="AH15" s="21">
        <v>0</v>
      </c>
      <c r="AI15" s="21">
        <v>0</v>
      </c>
      <c r="AJ15" s="21">
        <v>0</v>
      </c>
      <c r="AK15" s="22"/>
      <c r="AL15" s="27">
        <v>525461720</v>
      </c>
      <c r="AM15" s="27">
        <v>3651006</v>
      </c>
      <c r="AN15" s="28">
        <v>529112726</v>
      </c>
      <c r="AO15" s="27">
        <v>334372424</v>
      </c>
      <c r="AP15" s="27">
        <v>4896882</v>
      </c>
      <c r="AQ15" s="28">
        <v>339269306</v>
      </c>
      <c r="AR15" s="27">
        <v>178729513</v>
      </c>
      <c r="AS15" s="27">
        <v>2655022</v>
      </c>
      <c r="AT15" s="28">
        <v>181384535</v>
      </c>
      <c r="AU15" s="27">
        <v>1638183</v>
      </c>
      <c r="AV15" s="22">
        <v>31591539</v>
      </c>
      <c r="AW15" s="22">
        <v>4084309</v>
      </c>
      <c r="AX15" s="22">
        <v>35675848</v>
      </c>
      <c r="AY15" s="22">
        <v>1087080598</v>
      </c>
      <c r="AZ15" s="27">
        <v>81219</v>
      </c>
      <c r="BA15" s="22">
        <v>1087161817</v>
      </c>
      <c r="BB15" s="22">
        <v>-171355</v>
      </c>
      <c r="BC15" s="22">
        <v>1040201840</v>
      </c>
      <c r="BD15" s="22">
        <v>1040283059</v>
      </c>
      <c r="BE15" s="21">
        <v>1174246849</v>
      </c>
      <c r="BF15" s="21"/>
      <c r="BG15" s="23">
        <v>1166532849</v>
      </c>
      <c r="BI15" s="24">
        <v>0</v>
      </c>
      <c r="BJ15" s="22"/>
      <c r="BL15" s="25">
        <v>16943646</v>
      </c>
      <c r="BM15" s="25">
        <v>-14587087</v>
      </c>
      <c r="BN15" s="25">
        <v>2356559</v>
      </c>
      <c r="BO15" s="25">
        <v>9815180</v>
      </c>
      <c r="BP15" s="25">
        <v>574075</v>
      </c>
      <c r="BQ15" s="25">
        <v>10389255</v>
      </c>
      <c r="BR15" s="25">
        <v>-8828174</v>
      </c>
      <c r="BS15" s="25">
        <v>13384665</v>
      </c>
      <c r="BT15" s="25">
        <v>4556491</v>
      </c>
      <c r="BU15" s="25">
        <v>32388</v>
      </c>
      <c r="BV15" s="25">
        <v>963800</v>
      </c>
      <c r="BW15" s="25">
        <v>190962</v>
      </c>
      <c r="BX15" s="25">
        <v>1154762</v>
      </c>
      <c r="BY15" s="25">
        <v>18489455</v>
      </c>
    </row>
    <row r="16" spans="1:77">
      <c r="A16" s="26">
        <f t="shared" si="0"/>
        <v>2000</v>
      </c>
      <c r="B16" s="26">
        <v>9</v>
      </c>
      <c r="C16" s="21">
        <v>513378491</v>
      </c>
      <c r="D16" s="21">
        <v>-78359656</v>
      </c>
      <c r="E16" s="21">
        <v>435018835</v>
      </c>
      <c r="F16" s="21">
        <v>345469398</v>
      </c>
      <c r="G16" s="21">
        <v>-46368611</v>
      </c>
      <c r="H16" s="21">
        <v>299100787</v>
      </c>
      <c r="I16" s="21">
        <v>180137604</v>
      </c>
      <c r="J16" s="21">
        <v>-17995652</v>
      </c>
      <c r="K16" s="21">
        <v>162141952</v>
      </c>
      <c r="L16" s="21">
        <v>1687531</v>
      </c>
      <c r="M16" s="21">
        <v>26981380</v>
      </c>
      <c r="N16" s="21">
        <v>3573510</v>
      </c>
      <c r="O16" s="21">
        <v>30554890</v>
      </c>
      <c r="P16" s="21">
        <v>928503995</v>
      </c>
      <c r="Q16" s="21">
        <v>30191</v>
      </c>
      <c r="R16" s="21">
        <v>928534186</v>
      </c>
      <c r="S16" s="22"/>
      <c r="T16" s="21">
        <v>1040673024</v>
      </c>
      <c r="U16" s="21">
        <v>1040703215</v>
      </c>
      <c r="V16" s="21">
        <v>897979296</v>
      </c>
      <c r="W16" s="21">
        <v>897949105</v>
      </c>
      <c r="X16" s="21">
        <v>1071227914</v>
      </c>
      <c r="Y16" s="21">
        <v>1071258105</v>
      </c>
      <c r="Z16" s="21">
        <v>1786043</v>
      </c>
      <c r="AA16" s="21">
        <v>-242410</v>
      </c>
      <c r="AB16" s="21">
        <v>1543633</v>
      </c>
      <c r="AC16" s="21">
        <v>59503526</v>
      </c>
      <c r="AD16" s="21">
        <v>807312</v>
      </c>
      <c r="AE16" s="21">
        <v>990388657</v>
      </c>
      <c r="AF16" s="29"/>
      <c r="AG16" s="22">
        <v>0</v>
      </c>
      <c r="AH16" s="21">
        <v>0</v>
      </c>
      <c r="AI16" s="21">
        <v>0</v>
      </c>
      <c r="AJ16" s="21">
        <v>0</v>
      </c>
      <c r="AK16" s="22"/>
      <c r="AL16" s="27">
        <v>475098975</v>
      </c>
      <c r="AM16" s="27">
        <v>-62878618</v>
      </c>
      <c r="AN16" s="28">
        <v>412220357</v>
      </c>
      <c r="AO16" s="27">
        <v>331974832</v>
      </c>
      <c r="AP16" s="27">
        <v>-29540352</v>
      </c>
      <c r="AQ16" s="28">
        <v>302434480</v>
      </c>
      <c r="AR16" s="27">
        <v>172380829</v>
      </c>
      <c r="AS16" s="27">
        <v>-3452963</v>
      </c>
      <c r="AT16" s="28">
        <v>168927866</v>
      </c>
      <c r="AU16" s="27">
        <v>1648593</v>
      </c>
      <c r="AV16" s="22">
        <v>27313205</v>
      </c>
      <c r="AW16" s="22">
        <v>3469529</v>
      </c>
      <c r="AX16" s="22">
        <v>30782734</v>
      </c>
      <c r="AY16" s="22">
        <v>916014030</v>
      </c>
      <c r="AZ16" s="27">
        <v>79866</v>
      </c>
      <c r="BA16" s="22">
        <v>916093896</v>
      </c>
      <c r="BB16" s="22">
        <v>10445</v>
      </c>
      <c r="BC16" s="22">
        <v>981103229</v>
      </c>
      <c r="BD16" s="22">
        <v>981183095</v>
      </c>
      <c r="BE16" s="21">
        <v>976847734</v>
      </c>
      <c r="BF16" s="21"/>
      <c r="BG16" s="23">
        <v>971132734</v>
      </c>
      <c r="BI16" s="24">
        <v>0</v>
      </c>
      <c r="BJ16" s="22"/>
      <c r="BL16" s="25">
        <v>45021471</v>
      </c>
      <c r="BM16" s="25">
        <v>-17475372</v>
      </c>
      <c r="BN16" s="25">
        <v>27546099</v>
      </c>
      <c r="BO16" s="25">
        <v>12807940</v>
      </c>
      <c r="BP16" s="25">
        <v>-17165941</v>
      </c>
      <c r="BQ16" s="25">
        <v>-4358001</v>
      </c>
      <c r="BR16" s="25">
        <v>10075922</v>
      </c>
      <c r="BS16" s="25">
        <v>-13181838</v>
      </c>
      <c r="BT16" s="25">
        <v>-3105916</v>
      </c>
      <c r="BU16" s="25">
        <v>79417</v>
      </c>
      <c r="BV16" s="25">
        <v>212804</v>
      </c>
      <c r="BW16" s="25">
        <v>77170</v>
      </c>
      <c r="BX16" s="25">
        <v>289974</v>
      </c>
      <c r="BY16" s="25">
        <v>20451573</v>
      </c>
    </row>
    <row r="17" spans="1:77">
      <c r="A17" s="26">
        <f t="shared" si="0"/>
        <v>2000</v>
      </c>
      <c r="B17" s="26">
        <v>10</v>
      </c>
      <c r="C17" s="21">
        <v>354999116</v>
      </c>
      <c r="D17" s="21">
        <v>-10375464</v>
      </c>
      <c r="E17" s="21">
        <v>344623652</v>
      </c>
      <c r="F17" s="21">
        <v>277420637</v>
      </c>
      <c r="G17" s="21">
        <v>3702251</v>
      </c>
      <c r="H17" s="21">
        <v>281122888</v>
      </c>
      <c r="I17" s="21">
        <v>165961950</v>
      </c>
      <c r="J17" s="21">
        <v>7279489</v>
      </c>
      <c r="K17" s="21">
        <v>173241439</v>
      </c>
      <c r="L17" s="21">
        <v>244910</v>
      </c>
      <c r="M17" s="21">
        <v>22816880</v>
      </c>
      <c r="N17" s="21">
        <v>2855844</v>
      </c>
      <c r="O17" s="21">
        <v>25672724</v>
      </c>
      <c r="P17" s="21">
        <v>824905613</v>
      </c>
      <c r="Q17" s="21">
        <v>17463</v>
      </c>
      <c r="R17" s="21">
        <v>824923076</v>
      </c>
      <c r="S17" s="22"/>
      <c r="T17" s="21">
        <v>798626613</v>
      </c>
      <c r="U17" s="21">
        <v>798644076</v>
      </c>
      <c r="V17" s="21">
        <v>799250352</v>
      </c>
      <c r="W17" s="21">
        <v>799232889</v>
      </c>
      <c r="X17" s="21">
        <v>824299337</v>
      </c>
      <c r="Y17" s="21">
        <v>824316800</v>
      </c>
      <c r="Z17" s="21">
        <v>1755150</v>
      </c>
      <c r="AA17" s="21">
        <v>129988</v>
      </c>
      <c r="AB17" s="21">
        <v>1885138</v>
      </c>
      <c r="AC17" s="21">
        <v>5861378</v>
      </c>
      <c r="AD17" s="21">
        <v>753104</v>
      </c>
      <c r="AE17" s="21">
        <v>833422696</v>
      </c>
      <c r="AF17" s="22"/>
      <c r="AG17" s="22">
        <v>0</v>
      </c>
      <c r="AH17" s="25">
        <v>706000</v>
      </c>
      <c r="AI17" s="25">
        <v>2645000</v>
      </c>
      <c r="AJ17" s="22">
        <v>0</v>
      </c>
      <c r="AK17" s="22"/>
      <c r="AL17" s="27">
        <v>354943600</v>
      </c>
      <c r="AM17" s="27">
        <v>-51146459</v>
      </c>
      <c r="AN17" s="28">
        <v>303797141</v>
      </c>
      <c r="AO17" s="27">
        <v>279753169</v>
      </c>
      <c r="AP17" s="27">
        <v>-26594224</v>
      </c>
      <c r="AQ17" s="28">
        <v>253158945</v>
      </c>
      <c r="AR17" s="27">
        <v>171104194</v>
      </c>
      <c r="AS17" s="27">
        <v>-4438405</v>
      </c>
      <c r="AT17" s="28">
        <v>166665789</v>
      </c>
      <c r="AU17" s="27">
        <v>1657937</v>
      </c>
      <c r="AV17" s="22">
        <v>22499485</v>
      </c>
      <c r="AW17" s="22">
        <v>2946158</v>
      </c>
      <c r="AX17" s="22">
        <v>25445643</v>
      </c>
      <c r="AY17" s="22">
        <v>750725455</v>
      </c>
      <c r="AZ17" s="27">
        <v>68552</v>
      </c>
      <c r="BA17" s="22">
        <v>750794007</v>
      </c>
      <c r="BB17" s="22">
        <v>392974</v>
      </c>
      <c r="BC17" s="22">
        <v>807458900</v>
      </c>
      <c r="BD17" s="22">
        <v>807527452</v>
      </c>
      <c r="BE17" s="21">
        <v>790942266</v>
      </c>
      <c r="BF17" s="21"/>
      <c r="BG17" s="23">
        <v>787591266</v>
      </c>
      <c r="BI17" s="24">
        <v>0</v>
      </c>
      <c r="BJ17" s="22"/>
      <c r="BL17" s="25">
        <v>-4253138</v>
      </c>
      <c r="BM17" s="25">
        <v>40372463</v>
      </c>
      <c r="BN17" s="25">
        <v>36119325</v>
      </c>
      <c r="BO17" s="25">
        <v>-8636997</v>
      </c>
      <c r="BP17" s="25">
        <v>30703260</v>
      </c>
      <c r="BQ17" s="25">
        <v>22066263</v>
      </c>
      <c r="BR17" s="25">
        <v>12021077</v>
      </c>
      <c r="BS17" s="25">
        <v>10718699</v>
      </c>
      <c r="BT17" s="25">
        <v>22739776</v>
      </c>
      <c r="BU17" s="25">
        <v>-1368530</v>
      </c>
      <c r="BV17" s="25">
        <v>-161059</v>
      </c>
      <c r="BW17" s="25">
        <v>-91969</v>
      </c>
      <c r="BX17" s="25">
        <v>-253028</v>
      </c>
      <c r="BY17" s="25">
        <v>79303806</v>
      </c>
    </row>
    <row r="18" spans="1:77">
      <c r="A18" s="5">
        <f t="shared" si="0"/>
        <v>2000</v>
      </c>
      <c r="B18" s="5">
        <v>11</v>
      </c>
      <c r="C18" s="22">
        <v>285469021</v>
      </c>
      <c r="D18" s="22">
        <v>-4227559</v>
      </c>
      <c r="E18" s="22">
        <v>281241462</v>
      </c>
      <c r="F18" s="22">
        <v>241874639</v>
      </c>
      <c r="G18" s="22">
        <v>2514599</v>
      </c>
      <c r="H18" s="22">
        <v>244389238</v>
      </c>
      <c r="I18" s="22">
        <v>152619228</v>
      </c>
      <c r="J18" s="22">
        <v>764833</v>
      </c>
      <c r="K18" s="22">
        <v>153384061</v>
      </c>
      <c r="L18" s="22">
        <v>1667812</v>
      </c>
      <c r="M18" s="22">
        <v>22028771</v>
      </c>
      <c r="N18" s="22">
        <v>2636348</v>
      </c>
      <c r="O18" s="22">
        <v>24665119</v>
      </c>
      <c r="P18" s="22">
        <v>705347692</v>
      </c>
      <c r="Q18" s="22">
        <v>68012</v>
      </c>
      <c r="R18" s="22">
        <v>705415704</v>
      </c>
      <c r="S18" s="22"/>
      <c r="T18" s="22">
        <v>681630700</v>
      </c>
      <c r="U18" s="22">
        <v>681698712</v>
      </c>
      <c r="V18" s="22">
        <v>680750585</v>
      </c>
      <c r="W18" s="22">
        <v>680682573</v>
      </c>
      <c r="X18" s="22">
        <v>706295819</v>
      </c>
      <c r="Y18" s="22">
        <v>706363831</v>
      </c>
      <c r="Z18" s="27">
        <v>1694617</v>
      </c>
      <c r="AA18" s="27">
        <v>110792</v>
      </c>
      <c r="AB18" s="22">
        <v>1805409</v>
      </c>
      <c r="AC18" s="27">
        <v>34827085</v>
      </c>
      <c r="AD18" s="27">
        <v>0</v>
      </c>
      <c r="AE18" s="27">
        <v>742048198</v>
      </c>
      <c r="AF18" s="22"/>
      <c r="AG18" s="22">
        <v>0</v>
      </c>
      <c r="AH18" s="25">
        <v>1283000</v>
      </c>
      <c r="AI18" s="25">
        <v>2724000</v>
      </c>
      <c r="AJ18" s="22">
        <v>0</v>
      </c>
      <c r="AK18" s="22"/>
      <c r="AL18" s="27">
        <v>286752021</v>
      </c>
      <c r="AM18" s="27">
        <v>-4227559</v>
      </c>
      <c r="AN18" s="28">
        <v>282524462</v>
      </c>
      <c r="AO18" s="27">
        <v>244598639</v>
      </c>
      <c r="AP18" s="27">
        <v>2514599</v>
      </c>
      <c r="AQ18" s="28">
        <v>247113238</v>
      </c>
      <c r="AR18" s="27">
        <v>152619228</v>
      </c>
      <c r="AS18" s="27">
        <v>764833</v>
      </c>
      <c r="AT18" s="28">
        <v>153384061</v>
      </c>
      <c r="AU18" s="27">
        <v>1667812</v>
      </c>
      <c r="AV18" s="22">
        <v>22028771</v>
      </c>
      <c r="AW18" s="22">
        <v>2636348</v>
      </c>
      <c r="AX18" s="22">
        <v>24665119</v>
      </c>
      <c r="AY18" s="22">
        <v>709354692</v>
      </c>
      <c r="AZ18" s="27">
        <v>68012</v>
      </c>
      <c r="BA18" s="22">
        <v>709422704</v>
      </c>
      <c r="BB18" s="22">
        <v>0</v>
      </c>
      <c r="BC18" s="22">
        <v>685637700</v>
      </c>
      <c r="BD18" s="22">
        <v>685705712</v>
      </c>
      <c r="BE18" s="21">
        <v>746055198</v>
      </c>
      <c r="BF18" s="21"/>
      <c r="BG18" s="23">
        <v>742048198</v>
      </c>
      <c r="BH18" s="5">
        <v>0</v>
      </c>
      <c r="BI18" s="24">
        <v>0</v>
      </c>
      <c r="BJ18" s="22"/>
      <c r="BL18" s="25">
        <v>-5982623</v>
      </c>
      <c r="BM18" s="25">
        <v>-869496</v>
      </c>
      <c r="BN18" s="25">
        <v>-6852119</v>
      </c>
      <c r="BO18" s="25">
        <v>-4169060</v>
      </c>
      <c r="BP18" s="25">
        <v>870694</v>
      </c>
      <c r="BQ18" s="25">
        <v>-3298366</v>
      </c>
      <c r="BR18" s="25">
        <v>11197008</v>
      </c>
      <c r="BS18" s="25">
        <v>-113238</v>
      </c>
      <c r="BT18" s="25">
        <v>11083770</v>
      </c>
      <c r="BU18" s="25">
        <v>49165</v>
      </c>
      <c r="BV18" s="25">
        <v>-626839</v>
      </c>
      <c r="BW18" s="25">
        <v>-32549</v>
      </c>
      <c r="BX18" s="25">
        <v>-659388</v>
      </c>
      <c r="BY18" s="25">
        <v>323062</v>
      </c>
    </row>
    <row r="19" spans="1:77">
      <c r="A19" s="5">
        <f t="shared" si="0"/>
        <v>2000</v>
      </c>
      <c r="B19" s="5">
        <v>12</v>
      </c>
      <c r="C19" s="22">
        <v>349719517</v>
      </c>
      <c r="D19" s="22">
        <v>38355202</v>
      </c>
      <c r="E19" s="22">
        <v>388074719</v>
      </c>
      <c r="F19" s="22">
        <v>237763518</v>
      </c>
      <c r="G19" s="22">
        <v>11109553</v>
      </c>
      <c r="H19" s="22">
        <v>248873071</v>
      </c>
      <c r="I19" s="22">
        <v>137511330</v>
      </c>
      <c r="J19" s="22">
        <v>1511971</v>
      </c>
      <c r="K19" s="22">
        <v>139023301</v>
      </c>
      <c r="L19" s="22">
        <v>1677035</v>
      </c>
      <c r="M19" s="22">
        <v>25317605</v>
      </c>
      <c r="N19" s="22">
        <v>3012759</v>
      </c>
      <c r="O19" s="22">
        <v>28330364</v>
      </c>
      <c r="P19" s="22">
        <v>805978490</v>
      </c>
      <c r="Q19" s="22">
        <v>72159</v>
      </c>
      <c r="R19" s="22">
        <v>806050649</v>
      </c>
      <c r="S19" s="22"/>
      <c r="T19" s="22">
        <v>726671400</v>
      </c>
      <c r="U19" s="22">
        <v>726743559</v>
      </c>
      <c r="V19" s="22">
        <v>777720285</v>
      </c>
      <c r="W19" s="22">
        <v>777648126</v>
      </c>
      <c r="X19" s="22">
        <v>755001764</v>
      </c>
      <c r="Y19" s="22">
        <v>755073923</v>
      </c>
      <c r="Z19" s="27">
        <v>1886375</v>
      </c>
      <c r="AA19" s="27">
        <v>154490</v>
      </c>
      <c r="AB19" s="22">
        <v>2040865</v>
      </c>
      <c r="AC19" s="27">
        <v>46197118</v>
      </c>
      <c r="AD19" s="27">
        <v>0</v>
      </c>
      <c r="AE19" s="27">
        <v>854288632</v>
      </c>
      <c r="AF19" s="22"/>
      <c r="AG19" s="22">
        <v>0</v>
      </c>
      <c r="AH19" s="25">
        <v>2350000</v>
      </c>
      <c r="AI19" s="25">
        <v>4546000</v>
      </c>
      <c r="AJ19" s="22">
        <v>0</v>
      </c>
      <c r="AK19" s="22"/>
      <c r="AL19" s="27">
        <v>352069517</v>
      </c>
      <c r="AM19" s="27">
        <v>38355202</v>
      </c>
      <c r="AN19" s="28">
        <v>390424719</v>
      </c>
      <c r="AO19" s="27">
        <v>242309518</v>
      </c>
      <c r="AP19" s="27">
        <v>11109553</v>
      </c>
      <c r="AQ19" s="28">
        <v>253419071</v>
      </c>
      <c r="AR19" s="27">
        <v>137511330</v>
      </c>
      <c r="AS19" s="27">
        <v>1511971</v>
      </c>
      <c r="AT19" s="28">
        <v>139023301</v>
      </c>
      <c r="AU19" s="27">
        <v>1677035</v>
      </c>
      <c r="AV19" s="22">
        <v>25317605</v>
      </c>
      <c r="AW19" s="22">
        <v>3012759</v>
      </c>
      <c r="AX19" s="22">
        <v>28330364</v>
      </c>
      <c r="AY19" s="22">
        <v>812874490</v>
      </c>
      <c r="AZ19" s="27">
        <v>72159</v>
      </c>
      <c r="BA19" s="22">
        <v>812946649</v>
      </c>
      <c r="BB19" s="22">
        <v>0</v>
      </c>
      <c r="BC19" s="22">
        <v>733567400</v>
      </c>
      <c r="BD19" s="22">
        <v>733639559</v>
      </c>
      <c r="BE19" s="21">
        <v>861184632</v>
      </c>
      <c r="BF19" s="21"/>
      <c r="BG19" s="23">
        <v>854288632</v>
      </c>
      <c r="BH19" s="5">
        <v>0</v>
      </c>
      <c r="BI19" s="24">
        <v>0</v>
      </c>
      <c r="BJ19" s="22"/>
      <c r="BL19" s="25">
        <v>-8255179</v>
      </c>
      <c r="BM19" s="25">
        <v>213368</v>
      </c>
      <c r="BN19" s="25">
        <v>-8041811</v>
      </c>
      <c r="BO19" s="25">
        <v>-8882539</v>
      </c>
      <c r="BP19" s="25">
        <v>-128225</v>
      </c>
      <c r="BQ19" s="25">
        <v>-9010764</v>
      </c>
      <c r="BR19" s="25">
        <v>-12540052</v>
      </c>
      <c r="BS19" s="25">
        <v>-99384</v>
      </c>
      <c r="BT19" s="25">
        <v>-12639436</v>
      </c>
      <c r="BU19" s="25">
        <v>53284</v>
      </c>
      <c r="BV19" s="25">
        <v>-1047647</v>
      </c>
      <c r="BW19" s="25">
        <v>-12753</v>
      </c>
      <c r="BX19" s="25">
        <v>-1060400</v>
      </c>
      <c r="BY19" s="25">
        <v>-30699127</v>
      </c>
    </row>
    <row r="20" spans="1:77">
      <c r="B20" s="10" t="s">
        <v>112</v>
      </c>
      <c r="C20" s="22">
        <v>4691991116</v>
      </c>
      <c r="D20" s="22">
        <v>3359582</v>
      </c>
      <c r="E20" s="22">
        <v>4695350698</v>
      </c>
      <c r="F20" s="22">
        <v>3341701859</v>
      </c>
      <c r="G20" s="22">
        <v>-2625767</v>
      </c>
      <c r="H20" s="22">
        <v>3339076092</v>
      </c>
      <c r="I20" s="22">
        <v>1864260261</v>
      </c>
      <c r="J20" s="22">
        <v>29332667</v>
      </c>
      <c r="K20" s="22">
        <v>1893592928</v>
      </c>
      <c r="L20" s="22">
        <v>18036426</v>
      </c>
      <c r="M20" s="22">
        <v>308481349</v>
      </c>
      <c r="N20" s="22">
        <v>38749882</v>
      </c>
      <c r="O20" s="22">
        <v>347231231</v>
      </c>
      <c r="P20" s="22">
        <v>10293287375</v>
      </c>
      <c r="Q20" s="22">
        <v>732163</v>
      </c>
      <c r="R20" s="22">
        <v>10294019538</v>
      </c>
      <c r="S20" s="22"/>
      <c r="T20" s="22">
        <v>9915989662</v>
      </c>
      <c r="U20" s="22">
        <v>9916721825</v>
      </c>
      <c r="V20" s="22">
        <v>9946788307</v>
      </c>
      <c r="W20" s="22">
        <v>9946056144</v>
      </c>
      <c r="X20" s="22">
        <v>10263220893</v>
      </c>
      <c r="Y20" s="22">
        <v>10263953056</v>
      </c>
      <c r="Z20" s="28">
        <v>21244070</v>
      </c>
      <c r="AA20" s="28">
        <v>-14576</v>
      </c>
      <c r="AB20" s="22">
        <v>21229494</v>
      </c>
      <c r="AC20" s="22">
        <v>597706639</v>
      </c>
      <c r="AD20" s="28">
        <v>8995624</v>
      </c>
      <c r="AE20" s="22">
        <v>10921951295</v>
      </c>
      <c r="AF20" s="22"/>
      <c r="AG20" s="22">
        <v>0</v>
      </c>
      <c r="AH20" s="22">
        <v>4339000</v>
      </c>
      <c r="AI20" s="22">
        <v>9915000</v>
      </c>
      <c r="AJ20" s="22">
        <v>0</v>
      </c>
      <c r="AK20" s="22"/>
      <c r="AL20" s="28">
        <v>4645734283</v>
      </c>
      <c r="AM20" s="28">
        <v>-13301746</v>
      </c>
      <c r="AN20" s="28">
        <v>4632432537</v>
      </c>
      <c r="AO20" s="28">
        <v>3328227011</v>
      </c>
      <c r="AP20" s="28">
        <v>-16343740</v>
      </c>
      <c r="AQ20" s="28">
        <v>3311883271</v>
      </c>
      <c r="AR20" s="28">
        <v>1892697998</v>
      </c>
      <c r="AS20" s="28">
        <v>-3742773</v>
      </c>
      <c r="AT20" s="28">
        <v>1888955225</v>
      </c>
      <c r="AU20" s="28">
        <v>19413296</v>
      </c>
      <c r="AV20" s="22">
        <v>307362814</v>
      </c>
      <c r="AW20" s="22">
        <v>38534290</v>
      </c>
      <c r="AX20" s="22">
        <v>345897104</v>
      </c>
      <c r="AY20" s="22">
        <v>10198581433</v>
      </c>
      <c r="AZ20" s="28">
        <v>880478</v>
      </c>
      <c r="BA20" s="22">
        <v>10199461911</v>
      </c>
      <c r="BB20" s="22">
        <v>239870</v>
      </c>
      <c r="BC20" s="22">
        <v>9886072588</v>
      </c>
      <c r="BD20" s="22">
        <v>9886953066</v>
      </c>
      <c r="BE20" s="22">
        <v>10855503382</v>
      </c>
      <c r="BF20" s="21"/>
      <c r="BG20" s="22">
        <v>10827820382</v>
      </c>
      <c r="BI20" s="24">
        <v>41746000</v>
      </c>
      <c r="BJ20" s="22"/>
      <c r="BL20" s="25">
        <v>57746707</v>
      </c>
      <c r="BM20" s="25">
        <v>-27731972</v>
      </c>
      <c r="BN20" s="25">
        <v>30014735</v>
      </c>
      <c r="BO20" s="25">
        <v>22026758</v>
      </c>
      <c r="BP20" s="25">
        <v>-23603680</v>
      </c>
      <c r="BQ20" s="25">
        <v>-1576922</v>
      </c>
      <c r="BR20" s="25">
        <v>18020803</v>
      </c>
      <c r="BS20" s="25">
        <v>26214312</v>
      </c>
      <c r="BT20" s="25">
        <v>44235115</v>
      </c>
      <c r="BU20" s="25">
        <v>-1104810</v>
      </c>
      <c r="BV20" s="25">
        <v>-3158713</v>
      </c>
      <c r="BW20" s="25">
        <v>225043</v>
      </c>
      <c r="BX20" s="25">
        <v>-2933670</v>
      </c>
      <c r="BY20" s="25">
        <v>68634448</v>
      </c>
    </row>
    <row r="21" spans="1:77">
      <c r="A21" s="5">
        <f t="shared" ref="A21:A32" si="1">A8+1</f>
        <v>2001</v>
      </c>
      <c r="B21" s="5">
        <v>1</v>
      </c>
      <c r="C21" s="22">
        <v>422260706</v>
      </c>
      <c r="D21" s="22">
        <v>1479669</v>
      </c>
      <c r="E21" s="22">
        <v>423740375</v>
      </c>
      <c r="F21" s="22">
        <v>238529873</v>
      </c>
      <c r="G21" s="22">
        <v>-13311932</v>
      </c>
      <c r="H21" s="22">
        <v>225217941</v>
      </c>
      <c r="I21" s="22">
        <v>149485376</v>
      </c>
      <c r="J21" s="22">
        <v>-1446154</v>
      </c>
      <c r="K21" s="22">
        <v>148039222</v>
      </c>
      <c r="L21" s="22">
        <v>1677921</v>
      </c>
      <c r="M21" s="22">
        <v>26879557</v>
      </c>
      <c r="N21" s="22">
        <v>3071553</v>
      </c>
      <c r="O21" s="22">
        <v>29951110</v>
      </c>
      <c r="P21" s="22">
        <v>828626569</v>
      </c>
      <c r="Q21" s="22">
        <v>71952</v>
      </c>
      <c r="R21" s="22">
        <v>828698521</v>
      </c>
      <c r="S21" s="22"/>
      <c r="T21" s="22">
        <v>811953876</v>
      </c>
      <c r="U21" s="22">
        <v>812025828</v>
      </c>
      <c r="V21" s="22">
        <v>798747411</v>
      </c>
      <c r="W21" s="22">
        <v>798675459</v>
      </c>
      <c r="X21" s="22">
        <v>841904986</v>
      </c>
      <c r="Y21" s="22">
        <v>841976938</v>
      </c>
      <c r="Z21" s="27">
        <v>1883856</v>
      </c>
      <c r="AA21" s="27">
        <v>-116283</v>
      </c>
      <c r="AB21" s="22">
        <v>1767573</v>
      </c>
      <c r="AC21" s="21">
        <v>47971276</v>
      </c>
      <c r="AD21" s="27">
        <v>0</v>
      </c>
      <c r="AE21" s="21">
        <v>878437370</v>
      </c>
      <c r="AF21" s="22"/>
      <c r="AG21" s="22">
        <v>0</v>
      </c>
      <c r="AH21" s="25">
        <v>4039000</v>
      </c>
      <c r="AI21" s="25">
        <v>7647000</v>
      </c>
      <c r="AJ21" s="22">
        <v>0</v>
      </c>
      <c r="AK21" s="22"/>
      <c r="AL21" s="27">
        <v>426299706</v>
      </c>
      <c r="AM21" s="27">
        <v>1479669</v>
      </c>
      <c r="AN21" s="28">
        <v>427779375</v>
      </c>
      <c r="AO21" s="27">
        <v>246176873</v>
      </c>
      <c r="AP21" s="27">
        <v>-13311932</v>
      </c>
      <c r="AQ21" s="28">
        <v>232864941</v>
      </c>
      <c r="AR21" s="27">
        <v>149485376</v>
      </c>
      <c r="AS21" s="27">
        <v>-1446154</v>
      </c>
      <c r="AT21" s="28">
        <v>148039222</v>
      </c>
      <c r="AU21" s="27">
        <v>1677921</v>
      </c>
      <c r="AV21" s="22">
        <v>26879557</v>
      </c>
      <c r="AW21" s="22">
        <v>3071553</v>
      </c>
      <c r="AX21" s="22">
        <v>29951110</v>
      </c>
      <c r="AY21" s="22">
        <v>840312569</v>
      </c>
      <c r="AZ21" s="27">
        <v>71952</v>
      </c>
      <c r="BA21" s="22">
        <v>840384521</v>
      </c>
      <c r="BB21" s="22">
        <v>0</v>
      </c>
      <c r="BC21" s="22">
        <v>823639876</v>
      </c>
      <c r="BD21" s="22">
        <v>823711828</v>
      </c>
      <c r="BE21" s="21">
        <v>890123370</v>
      </c>
      <c r="BF21" s="21"/>
      <c r="BG21" s="23">
        <v>878437370</v>
      </c>
      <c r="BH21" s="5">
        <v>0</v>
      </c>
      <c r="BI21" s="24">
        <v>0</v>
      </c>
      <c r="BJ21" s="21"/>
      <c r="BL21" s="25">
        <v>-31748911</v>
      </c>
      <c r="BM21" s="25">
        <v>1906264</v>
      </c>
      <c r="BN21" s="25">
        <v>-29842647</v>
      </c>
      <c r="BO21" s="25">
        <v>-27887864</v>
      </c>
      <c r="BP21" s="25">
        <v>-208257</v>
      </c>
      <c r="BQ21" s="25">
        <v>-28096121</v>
      </c>
      <c r="BR21" s="25">
        <v>10408646</v>
      </c>
      <c r="BS21" s="25">
        <v>1461426</v>
      </c>
      <c r="BT21" s="25">
        <v>11870072</v>
      </c>
      <c r="BU21" s="25">
        <v>48999</v>
      </c>
      <c r="BV21" s="25">
        <v>-373836</v>
      </c>
      <c r="BW21" s="25">
        <v>-10470</v>
      </c>
      <c r="BX21" s="25">
        <v>-384306</v>
      </c>
      <c r="BY21" s="25">
        <v>-46404003</v>
      </c>
    </row>
    <row r="22" spans="1:77">
      <c r="A22" s="5">
        <f t="shared" si="1"/>
        <v>2001</v>
      </c>
      <c r="B22" s="5">
        <v>2</v>
      </c>
      <c r="C22" s="22">
        <v>375889760</v>
      </c>
      <c r="D22" s="22">
        <v>-43903227</v>
      </c>
      <c r="E22" s="22">
        <v>331986533</v>
      </c>
      <c r="F22" s="22">
        <v>231367616</v>
      </c>
      <c r="G22" s="22">
        <v>-20770454</v>
      </c>
      <c r="H22" s="22">
        <v>210597162</v>
      </c>
      <c r="I22" s="22">
        <v>160731267</v>
      </c>
      <c r="J22" s="22">
        <v>-2723555</v>
      </c>
      <c r="K22" s="22">
        <v>158007712</v>
      </c>
      <c r="L22" s="22">
        <v>1679281</v>
      </c>
      <c r="M22" s="22">
        <v>23012368</v>
      </c>
      <c r="N22" s="22">
        <v>2716744</v>
      </c>
      <c r="O22" s="22">
        <v>25729112</v>
      </c>
      <c r="P22" s="22">
        <v>727999800</v>
      </c>
      <c r="Q22" s="22">
        <v>73783</v>
      </c>
      <c r="R22" s="22">
        <v>728073583</v>
      </c>
      <c r="S22" s="22"/>
      <c r="T22" s="22">
        <v>769667924</v>
      </c>
      <c r="U22" s="22">
        <v>769741707</v>
      </c>
      <c r="V22" s="22">
        <v>702344471</v>
      </c>
      <c r="W22" s="22">
        <v>702270688</v>
      </c>
      <c r="X22" s="22">
        <v>795397036</v>
      </c>
      <c r="Y22" s="22">
        <v>795470819</v>
      </c>
      <c r="Z22" s="27">
        <v>1947731</v>
      </c>
      <c r="AA22" s="27">
        <v>-130115</v>
      </c>
      <c r="AB22" s="22">
        <v>1817616</v>
      </c>
      <c r="AC22" s="21">
        <v>36213854</v>
      </c>
      <c r="AD22" s="27">
        <v>0</v>
      </c>
      <c r="AE22" s="21">
        <v>766105053</v>
      </c>
      <c r="AF22" s="22"/>
      <c r="AG22" s="22">
        <v>0</v>
      </c>
      <c r="AH22" s="25">
        <v>2903000</v>
      </c>
      <c r="AI22" s="25">
        <v>4416000</v>
      </c>
      <c r="AJ22" s="22">
        <v>0</v>
      </c>
      <c r="AK22" s="22"/>
      <c r="AL22" s="27">
        <v>378792760</v>
      </c>
      <c r="AM22" s="27">
        <v>-43903227</v>
      </c>
      <c r="AN22" s="28">
        <v>334889533</v>
      </c>
      <c r="AO22" s="27">
        <v>235783616</v>
      </c>
      <c r="AP22" s="27">
        <v>-20770454</v>
      </c>
      <c r="AQ22" s="28">
        <v>215013162</v>
      </c>
      <c r="AR22" s="27">
        <v>160731267</v>
      </c>
      <c r="AS22" s="27">
        <v>-2723555</v>
      </c>
      <c r="AT22" s="28">
        <v>158007712</v>
      </c>
      <c r="AU22" s="27">
        <v>1679281</v>
      </c>
      <c r="AV22" s="22">
        <v>23012368</v>
      </c>
      <c r="AW22" s="22">
        <v>2716744</v>
      </c>
      <c r="AX22" s="22">
        <v>25729112</v>
      </c>
      <c r="AY22" s="22">
        <v>735318800</v>
      </c>
      <c r="AZ22" s="27">
        <v>73783</v>
      </c>
      <c r="BA22" s="22">
        <v>735392583</v>
      </c>
      <c r="BB22" s="22">
        <v>0</v>
      </c>
      <c r="BC22" s="22">
        <v>776986924</v>
      </c>
      <c r="BD22" s="22">
        <v>777060707</v>
      </c>
      <c r="BE22" s="21">
        <v>773424053</v>
      </c>
      <c r="BF22" s="21"/>
      <c r="BG22" s="23">
        <v>766105053</v>
      </c>
      <c r="BH22" s="5">
        <v>0</v>
      </c>
      <c r="BI22" s="24">
        <v>0</v>
      </c>
      <c r="BJ22" s="21"/>
      <c r="BL22" s="25">
        <v>-36964625</v>
      </c>
      <c r="BM22" s="25">
        <v>2018944</v>
      </c>
      <c r="BN22" s="25">
        <v>-34945681</v>
      </c>
      <c r="BO22" s="25">
        <v>-29825162</v>
      </c>
      <c r="BP22" s="25">
        <v>1545252</v>
      </c>
      <c r="BQ22" s="25">
        <v>-28279910</v>
      </c>
      <c r="BR22" s="25">
        <v>28178569</v>
      </c>
      <c r="BS22" s="25">
        <v>681100</v>
      </c>
      <c r="BT22" s="25">
        <v>28859669</v>
      </c>
      <c r="BU22" s="25">
        <v>44809</v>
      </c>
      <c r="BV22" s="25">
        <v>-171917</v>
      </c>
      <c r="BW22" s="25">
        <v>17773</v>
      </c>
      <c r="BX22" s="25">
        <v>-154144</v>
      </c>
      <c r="BY22" s="25">
        <v>-34475257</v>
      </c>
    </row>
    <row r="23" spans="1:77">
      <c r="A23" s="5">
        <f t="shared" si="1"/>
        <v>2001</v>
      </c>
      <c r="B23" s="5">
        <v>3</v>
      </c>
      <c r="C23" s="22">
        <v>319959272</v>
      </c>
      <c r="D23" s="22">
        <v>2458051</v>
      </c>
      <c r="E23" s="22">
        <v>322417323</v>
      </c>
      <c r="F23" s="22">
        <v>222710716</v>
      </c>
      <c r="G23" s="22">
        <v>8125625</v>
      </c>
      <c r="H23" s="22">
        <v>230836341</v>
      </c>
      <c r="I23" s="22">
        <v>154497243</v>
      </c>
      <c r="J23" s="22">
        <v>1219148</v>
      </c>
      <c r="K23" s="22">
        <v>155716391</v>
      </c>
      <c r="L23" s="22">
        <v>1680369</v>
      </c>
      <c r="M23" s="22">
        <v>22586395</v>
      </c>
      <c r="N23" s="22">
        <v>2851967</v>
      </c>
      <c r="O23" s="22">
        <v>25438362</v>
      </c>
      <c r="P23" s="22">
        <v>736088786</v>
      </c>
      <c r="Q23" s="22">
        <v>63436</v>
      </c>
      <c r="R23" s="22">
        <v>736152222</v>
      </c>
      <c r="S23" s="22"/>
      <c r="T23" s="22">
        <v>698847600</v>
      </c>
      <c r="U23" s="22">
        <v>698911036</v>
      </c>
      <c r="V23" s="22">
        <v>710713860</v>
      </c>
      <c r="W23" s="22">
        <v>710650424</v>
      </c>
      <c r="X23" s="22">
        <v>724285962</v>
      </c>
      <c r="Y23" s="22">
        <v>724349398</v>
      </c>
      <c r="Z23" s="27">
        <v>1622199</v>
      </c>
      <c r="AA23" s="27">
        <v>3208</v>
      </c>
      <c r="AB23" s="22">
        <v>1625407</v>
      </c>
      <c r="AC23" s="21">
        <v>36414431</v>
      </c>
      <c r="AD23" s="27">
        <v>0</v>
      </c>
      <c r="AE23" s="21">
        <v>774192060</v>
      </c>
      <c r="AF23" s="22"/>
      <c r="AG23" s="22">
        <v>0</v>
      </c>
      <c r="AH23" s="25">
        <v>2024000</v>
      </c>
      <c r="AI23" s="25">
        <v>3479000</v>
      </c>
      <c r="AJ23" s="22">
        <v>0</v>
      </c>
      <c r="AK23" s="22"/>
      <c r="AL23" s="27">
        <v>321983272</v>
      </c>
      <c r="AM23" s="27">
        <v>2458051</v>
      </c>
      <c r="AN23" s="28">
        <v>324441323</v>
      </c>
      <c r="AO23" s="27">
        <v>226189716</v>
      </c>
      <c r="AP23" s="27">
        <v>8125625</v>
      </c>
      <c r="AQ23" s="28">
        <v>234315341</v>
      </c>
      <c r="AR23" s="27">
        <v>154497243</v>
      </c>
      <c r="AS23" s="27">
        <v>1219148</v>
      </c>
      <c r="AT23" s="28">
        <v>155716391</v>
      </c>
      <c r="AU23" s="27">
        <v>1680369</v>
      </c>
      <c r="AV23" s="22">
        <v>22586395</v>
      </c>
      <c r="AW23" s="22">
        <v>2851967</v>
      </c>
      <c r="AX23" s="22">
        <v>25438362</v>
      </c>
      <c r="AY23" s="22">
        <v>741591786</v>
      </c>
      <c r="AZ23" s="27">
        <v>63436</v>
      </c>
      <c r="BA23" s="22">
        <v>741655222</v>
      </c>
      <c r="BB23" s="22">
        <v>0</v>
      </c>
      <c r="BC23" s="22">
        <v>704350600</v>
      </c>
      <c r="BD23" s="22">
        <v>704414036</v>
      </c>
      <c r="BE23" s="21">
        <v>779695060</v>
      </c>
      <c r="BF23" s="21"/>
      <c r="BG23" s="23">
        <v>774192060</v>
      </c>
      <c r="BH23" s="5">
        <v>0</v>
      </c>
      <c r="BI23" s="24">
        <v>0</v>
      </c>
      <c r="BJ23" s="21"/>
      <c r="BL23" s="25">
        <v>-17597576</v>
      </c>
      <c r="BM23" s="25">
        <v>46578</v>
      </c>
      <c r="BN23" s="25">
        <v>-17550998</v>
      </c>
      <c r="BO23" s="25">
        <v>-12434194</v>
      </c>
      <c r="BP23" s="25">
        <v>1574138</v>
      </c>
      <c r="BQ23" s="25">
        <v>-10860056</v>
      </c>
      <c r="BR23" s="25">
        <v>9174218</v>
      </c>
      <c r="BS23" s="25">
        <v>-764934</v>
      </c>
      <c r="BT23" s="25">
        <v>8409284</v>
      </c>
      <c r="BU23" s="25">
        <v>40645</v>
      </c>
      <c r="BV23" s="25">
        <v>-903210</v>
      </c>
      <c r="BW23" s="25">
        <v>59398</v>
      </c>
      <c r="BX23" s="25">
        <v>-843812</v>
      </c>
      <c r="BY23" s="25">
        <v>-20804937</v>
      </c>
    </row>
    <row r="24" spans="1:77">
      <c r="A24" s="5">
        <f t="shared" si="1"/>
        <v>2001</v>
      </c>
      <c r="B24" s="5">
        <v>4</v>
      </c>
      <c r="C24" s="22">
        <v>284598486</v>
      </c>
      <c r="D24" s="22">
        <v>-4316649</v>
      </c>
      <c r="E24" s="22">
        <v>280281837</v>
      </c>
      <c r="F24" s="22">
        <v>246333026</v>
      </c>
      <c r="G24" s="22">
        <v>11700363</v>
      </c>
      <c r="H24" s="22">
        <v>258033389</v>
      </c>
      <c r="I24" s="22">
        <v>153207271</v>
      </c>
      <c r="J24" s="22">
        <v>1452872</v>
      </c>
      <c r="K24" s="22">
        <v>154660143</v>
      </c>
      <c r="L24" s="22">
        <v>1680978</v>
      </c>
      <c r="M24" s="22">
        <v>21535044</v>
      </c>
      <c r="N24" s="22">
        <v>2829259</v>
      </c>
      <c r="O24" s="22">
        <v>24364303</v>
      </c>
      <c r="P24" s="22">
        <v>719020650</v>
      </c>
      <c r="Q24" s="22">
        <v>66930</v>
      </c>
      <c r="R24" s="22">
        <v>719087580</v>
      </c>
      <c r="S24" s="22"/>
      <c r="T24" s="22">
        <v>685819761</v>
      </c>
      <c r="U24" s="22">
        <v>685886691</v>
      </c>
      <c r="V24" s="22">
        <v>694723277</v>
      </c>
      <c r="W24" s="22">
        <v>694656347</v>
      </c>
      <c r="X24" s="22">
        <v>710184064</v>
      </c>
      <c r="Y24" s="22">
        <v>710250994</v>
      </c>
      <c r="Z24" s="27">
        <v>1614851</v>
      </c>
      <c r="AA24" s="27">
        <v>31769</v>
      </c>
      <c r="AB24" s="22">
        <v>1646620</v>
      </c>
      <c r="AC24" s="21">
        <v>35038931</v>
      </c>
      <c r="AD24" s="27">
        <v>0</v>
      </c>
      <c r="AE24" s="21">
        <v>755773131</v>
      </c>
      <c r="AF24" s="22"/>
      <c r="AG24" s="22">
        <v>0</v>
      </c>
      <c r="AH24" s="25">
        <v>884000</v>
      </c>
      <c r="AI24" s="25">
        <v>3178000</v>
      </c>
      <c r="AJ24" s="22">
        <v>0</v>
      </c>
      <c r="AK24" s="22"/>
      <c r="AL24" s="27">
        <v>285482486</v>
      </c>
      <c r="AM24" s="27">
        <v>-4316649</v>
      </c>
      <c r="AN24" s="28">
        <v>281165837</v>
      </c>
      <c r="AO24" s="27">
        <v>249511026</v>
      </c>
      <c r="AP24" s="27">
        <v>11700363</v>
      </c>
      <c r="AQ24" s="28">
        <v>261211389</v>
      </c>
      <c r="AR24" s="27">
        <v>153207271</v>
      </c>
      <c r="AS24" s="27">
        <v>1452872</v>
      </c>
      <c r="AT24" s="28">
        <v>154660143</v>
      </c>
      <c r="AU24" s="27">
        <v>1680978</v>
      </c>
      <c r="AV24" s="22">
        <v>21535044</v>
      </c>
      <c r="AW24" s="22">
        <v>2829259</v>
      </c>
      <c r="AX24" s="22">
        <v>24364303</v>
      </c>
      <c r="AY24" s="22">
        <v>723082650</v>
      </c>
      <c r="AZ24" s="27">
        <v>66930</v>
      </c>
      <c r="BA24" s="22">
        <v>723149580</v>
      </c>
      <c r="BB24" s="22">
        <v>0</v>
      </c>
      <c r="BC24" s="22">
        <v>689881761</v>
      </c>
      <c r="BD24" s="22">
        <v>689948691</v>
      </c>
      <c r="BE24" s="21">
        <v>759835131</v>
      </c>
      <c r="BF24" s="21"/>
      <c r="BG24" s="23">
        <v>755773131</v>
      </c>
      <c r="BH24" s="5">
        <v>0</v>
      </c>
      <c r="BI24" s="24">
        <v>0</v>
      </c>
      <c r="BJ24" s="21"/>
      <c r="BL24" s="25">
        <v>4798466</v>
      </c>
      <c r="BM24" s="25">
        <v>128552</v>
      </c>
      <c r="BN24" s="25">
        <v>4927018</v>
      </c>
      <c r="BO24" s="25">
        <v>3014943</v>
      </c>
      <c r="BP24" s="25">
        <v>495501</v>
      </c>
      <c r="BQ24" s="25">
        <v>3510444</v>
      </c>
      <c r="BR24" s="25">
        <v>1963915</v>
      </c>
      <c r="BS24" s="25">
        <v>-1014767</v>
      </c>
      <c r="BT24" s="25">
        <v>949148</v>
      </c>
      <c r="BU24" s="25">
        <v>36356</v>
      </c>
      <c r="BV24" s="25">
        <v>-238626</v>
      </c>
      <c r="BW24" s="25">
        <v>9454</v>
      </c>
      <c r="BX24" s="25">
        <v>-229172</v>
      </c>
      <c r="BY24" s="25">
        <v>9193794</v>
      </c>
    </row>
    <row r="25" spans="1:77">
      <c r="A25" s="5">
        <f t="shared" si="1"/>
        <v>2001</v>
      </c>
      <c r="B25" s="5">
        <v>5</v>
      </c>
      <c r="C25" s="22">
        <v>301676762</v>
      </c>
      <c r="D25" s="22">
        <v>61196983</v>
      </c>
      <c r="E25" s="22">
        <v>362873745</v>
      </c>
      <c r="F25" s="22">
        <v>272557430</v>
      </c>
      <c r="G25" s="22">
        <v>57391034</v>
      </c>
      <c r="H25" s="22">
        <v>329948464</v>
      </c>
      <c r="I25" s="22">
        <v>171026731</v>
      </c>
      <c r="J25" s="22">
        <v>10581294</v>
      </c>
      <c r="K25" s="22">
        <v>181608025</v>
      </c>
      <c r="L25" s="22">
        <v>1682125</v>
      </c>
      <c r="M25" s="22">
        <v>25700402</v>
      </c>
      <c r="N25" s="22">
        <v>3344149</v>
      </c>
      <c r="O25" s="22">
        <v>29044551</v>
      </c>
      <c r="P25" s="22">
        <v>905156910</v>
      </c>
      <c r="Q25" s="22">
        <v>72554</v>
      </c>
      <c r="R25" s="22">
        <v>905229464</v>
      </c>
      <c r="S25" s="22"/>
      <c r="T25" s="22">
        <v>746943048</v>
      </c>
      <c r="U25" s="22">
        <v>747015602</v>
      </c>
      <c r="V25" s="22">
        <v>876184913</v>
      </c>
      <c r="W25" s="22">
        <v>876112359</v>
      </c>
      <c r="X25" s="22">
        <v>775987599</v>
      </c>
      <c r="Y25" s="22">
        <v>776060153</v>
      </c>
      <c r="Z25" s="27">
        <v>1731344</v>
      </c>
      <c r="AA25" s="27">
        <v>354461</v>
      </c>
      <c r="AB25" s="22">
        <v>2085805</v>
      </c>
      <c r="AC25" s="21">
        <v>56569678</v>
      </c>
      <c r="AD25" s="27">
        <v>0</v>
      </c>
      <c r="AE25" s="21">
        <v>963884947</v>
      </c>
      <c r="AF25" s="22"/>
      <c r="AG25" s="22">
        <v>0</v>
      </c>
      <c r="AH25" s="25">
        <v>1391000</v>
      </c>
      <c r="AI25" s="25">
        <v>5362000</v>
      </c>
      <c r="AJ25" s="22">
        <v>0</v>
      </c>
      <c r="AK25" s="22"/>
      <c r="AL25" s="27">
        <v>303067762</v>
      </c>
      <c r="AM25" s="27">
        <v>61196983</v>
      </c>
      <c r="AN25" s="28">
        <v>364264745</v>
      </c>
      <c r="AO25" s="27">
        <v>277919430</v>
      </c>
      <c r="AP25" s="27">
        <v>57391034</v>
      </c>
      <c r="AQ25" s="28">
        <v>335310464</v>
      </c>
      <c r="AR25" s="27">
        <v>171026731</v>
      </c>
      <c r="AS25" s="27">
        <v>10581294</v>
      </c>
      <c r="AT25" s="28">
        <v>181608025</v>
      </c>
      <c r="AU25" s="27">
        <v>1682125</v>
      </c>
      <c r="AV25" s="22">
        <v>25700402</v>
      </c>
      <c r="AW25" s="22">
        <v>3344149</v>
      </c>
      <c r="AX25" s="22">
        <v>29044551</v>
      </c>
      <c r="AY25" s="22">
        <v>911909910</v>
      </c>
      <c r="AZ25" s="27">
        <v>72554</v>
      </c>
      <c r="BA25" s="22">
        <v>911982464</v>
      </c>
      <c r="BB25" s="22">
        <v>0</v>
      </c>
      <c r="BC25" s="22">
        <v>753696048</v>
      </c>
      <c r="BD25" s="22">
        <v>753768602</v>
      </c>
      <c r="BE25" s="21">
        <v>970637947</v>
      </c>
      <c r="BF25" s="21"/>
      <c r="BG25" s="23">
        <v>963884947</v>
      </c>
      <c r="BH25" s="5">
        <v>0</v>
      </c>
      <c r="BI25" s="24">
        <v>0</v>
      </c>
      <c r="BJ25" s="21"/>
      <c r="BL25" s="25">
        <v>9553789</v>
      </c>
      <c r="BM25" s="25">
        <v>1386982</v>
      </c>
      <c r="BN25" s="25">
        <v>10940771</v>
      </c>
      <c r="BO25" s="25">
        <v>-18885</v>
      </c>
      <c r="BP25" s="25">
        <v>-1584985</v>
      </c>
      <c r="BQ25" s="25">
        <v>-1603870</v>
      </c>
      <c r="BR25" s="25">
        <v>14792123</v>
      </c>
      <c r="BS25" s="25">
        <v>2586980</v>
      </c>
      <c r="BT25" s="25">
        <v>17379103</v>
      </c>
      <c r="BU25" s="25">
        <v>32144</v>
      </c>
      <c r="BV25" s="25">
        <v>45680</v>
      </c>
      <c r="BW25" s="25">
        <v>33087</v>
      </c>
      <c r="BX25" s="25">
        <v>78767</v>
      </c>
      <c r="BY25" s="25">
        <v>26826915</v>
      </c>
    </row>
    <row r="26" spans="1:77">
      <c r="A26" s="5">
        <f t="shared" si="1"/>
        <v>2001</v>
      </c>
      <c r="B26" s="5">
        <v>6</v>
      </c>
      <c r="C26" s="22">
        <v>442442052</v>
      </c>
      <c r="D26" s="22">
        <v>59401432</v>
      </c>
      <c r="E26" s="22">
        <v>501843484</v>
      </c>
      <c r="F26" s="22">
        <v>319376121</v>
      </c>
      <c r="G26" s="22">
        <v>17376688</v>
      </c>
      <c r="H26" s="22">
        <v>336752809</v>
      </c>
      <c r="I26" s="22">
        <v>182385931</v>
      </c>
      <c r="J26" s="22">
        <v>1251260</v>
      </c>
      <c r="K26" s="22">
        <v>183637191</v>
      </c>
      <c r="L26" s="22">
        <v>1683698</v>
      </c>
      <c r="M26" s="22">
        <v>29216283</v>
      </c>
      <c r="N26" s="22">
        <v>3857041</v>
      </c>
      <c r="O26" s="22">
        <v>33073324</v>
      </c>
      <c r="P26" s="22">
        <v>1056990506</v>
      </c>
      <c r="Q26" s="22">
        <v>77877</v>
      </c>
      <c r="R26" s="22">
        <v>1057068383</v>
      </c>
      <c r="S26" s="22"/>
      <c r="T26" s="22">
        <v>945887802</v>
      </c>
      <c r="U26" s="22">
        <v>945965679</v>
      </c>
      <c r="V26" s="22">
        <v>1023995059</v>
      </c>
      <c r="W26" s="22">
        <v>1023917182</v>
      </c>
      <c r="X26" s="22">
        <v>978961126</v>
      </c>
      <c r="Y26" s="22">
        <v>979039003</v>
      </c>
      <c r="Z26" s="27">
        <v>1770390</v>
      </c>
      <c r="AA26" s="27">
        <v>-19508</v>
      </c>
      <c r="AB26" s="22">
        <v>1750882</v>
      </c>
      <c r="AC26" s="21">
        <v>78515550</v>
      </c>
      <c r="AD26" s="27">
        <v>0</v>
      </c>
      <c r="AE26" s="21">
        <v>1137334815</v>
      </c>
      <c r="AF26" s="22"/>
      <c r="AG26" s="22">
        <v>0</v>
      </c>
      <c r="AH26" s="25">
        <v>2349000</v>
      </c>
      <c r="AI26" s="25">
        <v>7219000</v>
      </c>
      <c r="AJ26" s="22">
        <v>0</v>
      </c>
      <c r="AK26" s="22"/>
      <c r="AL26" s="27">
        <v>444791052</v>
      </c>
      <c r="AM26" s="27">
        <v>59401432</v>
      </c>
      <c r="AN26" s="28">
        <v>504192484</v>
      </c>
      <c r="AO26" s="27">
        <v>326595121</v>
      </c>
      <c r="AP26" s="27">
        <v>17376688</v>
      </c>
      <c r="AQ26" s="28">
        <v>343971809</v>
      </c>
      <c r="AR26" s="27">
        <v>182385931</v>
      </c>
      <c r="AS26" s="27">
        <v>1251260</v>
      </c>
      <c r="AT26" s="28">
        <v>183637191</v>
      </c>
      <c r="AU26" s="27">
        <v>1683698</v>
      </c>
      <c r="AV26" s="22">
        <v>29216283</v>
      </c>
      <c r="AW26" s="22">
        <v>3857041</v>
      </c>
      <c r="AX26" s="22">
        <v>33073324</v>
      </c>
      <c r="AY26" s="22">
        <v>1066558506</v>
      </c>
      <c r="AZ26" s="27">
        <v>77877</v>
      </c>
      <c r="BA26" s="22">
        <v>1066636383</v>
      </c>
      <c r="BB26" s="22">
        <v>0</v>
      </c>
      <c r="BC26" s="22">
        <v>955455802</v>
      </c>
      <c r="BD26" s="22">
        <v>955533679</v>
      </c>
      <c r="BE26" s="21">
        <v>1146902815</v>
      </c>
      <c r="BF26" s="21"/>
      <c r="BG26" s="23">
        <v>1137334815</v>
      </c>
      <c r="BH26" s="5">
        <v>0</v>
      </c>
      <c r="BI26" s="24">
        <v>0</v>
      </c>
      <c r="BJ26" s="21"/>
      <c r="BL26" s="25">
        <v>7863408</v>
      </c>
      <c r="BM26" s="25">
        <v>635421</v>
      </c>
      <c r="BN26" s="25">
        <v>8498829</v>
      </c>
      <c r="BO26" s="25">
        <v>-5022264</v>
      </c>
      <c r="BP26" s="25">
        <v>391827</v>
      </c>
      <c r="BQ26" s="25">
        <v>-4630437</v>
      </c>
      <c r="BR26" s="25">
        <v>11023976</v>
      </c>
      <c r="BS26" s="25">
        <v>-910243</v>
      </c>
      <c r="BT26" s="25">
        <v>10113733</v>
      </c>
      <c r="BU26" s="25">
        <v>27639</v>
      </c>
      <c r="BV26" s="25">
        <v>-496522</v>
      </c>
      <c r="BW26" s="25">
        <v>145366</v>
      </c>
      <c r="BX26" s="25">
        <v>-351156</v>
      </c>
      <c r="BY26" s="25">
        <v>13658608</v>
      </c>
    </row>
    <row r="27" spans="1:77">
      <c r="A27" s="5">
        <f t="shared" si="1"/>
        <v>2001</v>
      </c>
      <c r="B27" s="5">
        <v>7</v>
      </c>
      <c r="C27" s="22">
        <v>500555524</v>
      </c>
      <c r="D27" s="22">
        <v>24424079</v>
      </c>
      <c r="E27" s="22">
        <v>524979603</v>
      </c>
      <c r="F27" s="22">
        <v>329092867</v>
      </c>
      <c r="G27" s="22">
        <v>2873392</v>
      </c>
      <c r="H27" s="22">
        <v>331966259</v>
      </c>
      <c r="I27" s="22">
        <v>189442930</v>
      </c>
      <c r="J27" s="22">
        <v>-591071</v>
      </c>
      <c r="K27" s="22">
        <v>188851859</v>
      </c>
      <c r="L27" s="22">
        <v>1684096</v>
      </c>
      <c r="M27" s="22">
        <v>32909211</v>
      </c>
      <c r="N27" s="22">
        <v>4282962</v>
      </c>
      <c r="O27" s="22">
        <v>37192173</v>
      </c>
      <c r="P27" s="22">
        <v>1084673990</v>
      </c>
      <c r="Q27" s="22">
        <v>85738</v>
      </c>
      <c r="R27" s="22">
        <v>1084759728</v>
      </c>
      <c r="S27" s="22"/>
      <c r="T27" s="22">
        <v>1020775417</v>
      </c>
      <c r="U27" s="22">
        <v>1020861155</v>
      </c>
      <c r="V27" s="22">
        <v>1047567555</v>
      </c>
      <c r="W27" s="22">
        <v>1047481817</v>
      </c>
      <c r="X27" s="22">
        <v>1057967590</v>
      </c>
      <c r="Y27" s="22">
        <v>1058053328</v>
      </c>
      <c r="Z27" s="27">
        <v>1908773</v>
      </c>
      <c r="AA27" s="27">
        <v>53385</v>
      </c>
      <c r="AB27" s="22">
        <v>1962158</v>
      </c>
      <c r="AC27" s="21">
        <v>83542649</v>
      </c>
      <c r="AD27" s="27">
        <v>0</v>
      </c>
      <c r="AE27" s="21">
        <v>1170264535</v>
      </c>
      <c r="AF27" s="22"/>
      <c r="AG27" s="22">
        <v>0</v>
      </c>
      <c r="AH27" s="25">
        <v>2947000</v>
      </c>
      <c r="AI27" s="25">
        <v>8355000</v>
      </c>
      <c r="AJ27" s="22">
        <v>0</v>
      </c>
      <c r="AK27" s="22"/>
      <c r="AL27" s="27">
        <v>503502524</v>
      </c>
      <c r="AM27" s="27">
        <v>24424079</v>
      </c>
      <c r="AN27" s="28">
        <v>527926603</v>
      </c>
      <c r="AO27" s="27">
        <v>337447867</v>
      </c>
      <c r="AP27" s="27">
        <v>2873392</v>
      </c>
      <c r="AQ27" s="28">
        <v>340321259</v>
      </c>
      <c r="AR27" s="27">
        <v>189442930</v>
      </c>
      <c r="AS27" s="27">
        <v>-591071</v>
      </c>
      <c r="AT27" s="28">
        <v>188851859</v>
      </c>
      <c r="AU27" s="27">
        <v>1684096</v>
      </c>
      <c r="AV27" s="22">
        <v>32909211</v>
      </c>
      <c r="AW27" s="22">
        <v>4282962</v>
      </c>
      <c r="AX27" s="22">
        <v>37192173</v>
      </c>
      <c r="AY27" s="22">
        <v>1095975990</v>
      </c>
      <c r="AZ27" s="27">
        <v>85738</v>
      </c>
      <c r="BA27" s="22">
        <v>1096061728</v>
      </c>
      <c r="BB27" s="22">
        <v>0</v>
      </c>
      <c r="BC27" s="22">
        <v>1032077417</v>
      </c>
      <c r="BD27" s="22">
        <v>1032163155</v>
      </c>
      <c r="BE27" s="21">
        <v>1181566535</v>
      </c>
      <c r="BF27" s="21"/>
      <c r="BG27" s="23">
        <v>1170264535</v>
      </c>
      <c r="BH27" s="5">
        <v>0</v>
      </c>
      <c r="BI27" s="24">
        <v>0</v>
      </c>
      <c r="BJ27" s="22"/>
      <c r="BL27" s="25">
        <v>3192229</v>
      </c>
      <c r="BM27" s="25">
        <v>668349</v>
      </c>
      <c r="BN27" s="25">
        <v>3860578</v>
      </c>
      <c r="BO27" s="25">
        <v>-12269816</v>
      </c>
      <c r="BP27" s="25">
        <v>-927326</v>
      </c>
      <c r="BQ27" s="25">
        <v>-13197142</v>
      </c>
      <c r="BR27" s="25">
        <v>9769137</v>
      </c>
      <c r="BS27" s="25">
        <v>-255079</v>
      </c>
      <c r="BT27" s="25">
        <v>9514058</v>
      </c>
      <c r="BU27" s="25">
        <v>23368</v>
      </c>
      <c r="BV27" s="25">
        <v>-262913</v>
      </c>
      <c r="BW27" s="25">
        <v>102815</v>
      </c>
      <c r="BX27" s="25">
        <v>-160098</v>
      </c>
      <c r="BY27" s="25">
        <v>40764</v>
      </c>
    </row>
    <row r="28" spans="1:77">
      <c r="A28" s="5">
        <f t="shared" si="1"/>
        <v>2001</v>
      </c>
      <c r="B28" s="5">
        <v>8</v>
      </c>
      <c r="C28" s="22">
        <v>528139452</v>
      </c>
      <c r="D28" s="22">
        <v>11359744</v>
      </c>
      <c r="E28" s="22">
        <v>539499196</v>
      </c>
      <c r="F28" s="22">
        <v>333293058</v>
      </c>
      <c r="G28" s="22">
        <v>443088</v>
      </c>
      <c r="H28" s="22">
        <v>333736146</v>
      </c>
      <c r="I28" s="22">
        <v>195366852</v>
      </c>
      <c r="J28" s="22">
        <v>-147846</v>
      </c>
      <c r="K28" s="22">
        <v>195219006</v>
      </c>
      <c r="L28" s="22">
        <v>1685122</v>
      </c>
      <c r="M28" s="22">
        <v>32075229</v>
      </c>
      <c r="N28" s="22">
        <v>4161478</v>
      </c>
      <c r="O28" s="22">
        <v>36236707</v>
      </c>
      <c r="P28" s="22">
        <v>1106376177</v>
      </c>
      <c r="Q28" s="22">
        <v>81473</v>
      </c>
      <c r="R28" s="22">
        <v>1106457650</v>
      </c>
      <c r="S28" s="22"/>
      <c r="T28" s="22">
        <v>1058484484</v>
      </c>
      <c r="U28" s="22">
        <v>1058565957</v>
      </c>
      <c r="V28" s="22">
        <v>1070220943</v>
      </c>
      <c r="W28" s="22">
        <v>1070139470</v>
      </c>
      <c r="X28" s="22">
        <v>1094721191</v>
      </c>
      <c r="Y28" s="22">
        <v>1094802664</v>
      </c>
      <c r="Z28" s="27">
        <v>1900938</v>
      </c>
      <c r="AA28" s="27">
        <v>-7989</v>
      </c>
      <c r="AB28" s="22">
        <v>1892949</v>
      </c>
      <c r="AC28" s="21">
        <v>87375652</v>
      </c>
      <c r="AD28" s="27">
        <v>0</v>
      </c>
      <c r="AE28" s="21">
        <v>1195726251</v>
      </c>
      <c r="AF28" s="22"/>
      <c r="AG28" s="22">
        <v>0</v>
      </c>
      <c r="AH28" s="25">
        <v>2726000</v>
      </c>
      <c r="AI28" s="25">
        <v>7993000</v>
      </c>
      <c r="AJ28" s="22">
        <v>0</v>
      </c>
      <c r="AK28" s="22"/>
      <c r="AL28" s="27">
        <v>530865452</v>
      </c>
      <c r="AM28" s="27">
        <v>11359744</v>
      </c>
      <c r="AN28" s="28">
        <v>542225196</v>
      </c>
      <c r="AO28" s="27">
        <v>341286058</v>
      </c>
      <c r="AP28" s="27">
        <v>443088</v>
      </c>
      <c r="AQ28" s="28">
        <v>341729146</v>
      </c>
      <c r="AR28" s="27">
        <v>195366852</v>
      </c>
      <c r="AS28" s="27">
        <v>-147846</v>
      </c>
      <c r="AT28" s="28">
        <v>195219006</v>
      </c>
      <c r="AU28" s="27">
        <v>1685122</v>
      </c>
      <c r="AV28" s="22">
        <v>32075229</v>
      </c>
      <c r="AW28" s="22">
        <v>4161478</v>
      </c>
      <c r="AX28" s="22">
        <v>36236707</v>
      </c>
      <c r="AY28" s="22">
        <v>1117095177</v>
      </c>
      <c r="AZ28" s="27">
        <v>81473</v>
      </c>
      <c r="BA28" s="22">
        <v>1117176650</v>
      </c>
      <c r="BB28" s="22">
        <v>0</v>
      </c>
      <c r="BC28" s="22">
        <v>1069203484</v>
      </c>
      <c r="BD28" s="22">
        <v>1069284957</v>
      </c>
      <c r="BE28" s="21">
        <v>1206445251</v>
      </c>
      <c r="BF28" s="21"/>
      <c r="BG28" s="23">
        <v>1195726251</v>
      </c>
      <c r="BH28" s="5">
        <v>0</v>
      </c>
      <c r="BI28" s="24">
        <v>0</v>
      </c>
      <c r="BJ28" s="22"/>
      <c r="BL28" s="25">
        <v>-10457874</v>
      </c>
      <c r="BM28" s="25">
        <v>336745</v>
      </c>
      <c r="BN28" s="25">
        <v>-10121129</v>
      </c>
      <c r="BO28" s="25">
        <v>-19480931</v>
      </c>
      <c r="BP28" s="25">
        <v>250168</v>
      </c>
      <c r="BQ28" s="25">
        <v>-19230763</v>
      </c>
      <c r="BR28" s="25">
        <v>12444788</v>
      </c>
      <c r="BS28" s="25">
        <v>-51585</v>
      </c>
      <c r="BT28" s="25">
        <v>12393203</v>
      </c>
      <c r="BU28" s="25">
        <v>19035</v>
      </c>
      <c r="BV28" s="25">
        <v>-100428</v>
      </c>
      <c r="BW28" s="25">
        <v>212</v>
      </c>
      <c r="BX28" s="25">
        <v>-100216</v>
      </c>
      <c r="BY28" s="25">
        <v>-17039870</v>
      </c>
    </row>
    <row r="29" spans="1:77">
      <c r="A29" s="5">
        <f t="shared" si="1"/>
        <v>2001</v>
      </c>
      <c r="B29" s="5">
        <v>9</v>
      </c>
      <c r="C29" s="22">
        <v>481770400</v>
      </c>
      <c r="D29" s="22">
        <v>-64435821</v>
      </c>
      <c r="E29" s="22">
        <v>417334579</v>
      </c>
      <c r="F29" s="22">
        <v>330642402</v>
      </c>
      <c r="G29" s="22">
        <v>-30537396</v>
      </c>
      <c r="H29" s="22">
        <v>300105006</v>
      </c>
      <c r="I29" s="22">
        <v>187722300</v>
      </c>
      <c r="J29" s="22">
        <v>-3654641</v>
      </c>
      <c r="K29" s="22">
        <v>184067659</v>
      </c>
      <c r="L29" s="22">
        <v>1686281</v>
      </c>
      <c r="M29" s="22">
        <v>28147537</v>
      </c>
      <c r="N29" s="22">
        <v>3585981</v>
      </c>
      <c r="O29" s="22">
        <v>31733518</v>
      </c>
      <c r="P29" s="22">
        <v>934927043</v>
      </c>
      <c r="Q29" s="22">
        <v>80116</v>
      </c>
      <c r="R29" s="22">
        <v>935007159</v>
      </c>
      <c r="S29" s="22"/>
      <c r="T29" s="22">
        <v>1001821383</v>
      </c>
      <c r="U29" s="22">
        <v>1001901499</v>
      </c>
      <c r="V29" s="22">
        <v>903273641</v>
      </c>
      <c r="W29" s="22">
        <v>903193525</v>
      </c>
      <c r="X29" s="22">
        <v>1033554901</v>
      </c>
      <c r="Y29" s="22">
        <v>1033635017</v>
      </c>
      <c r="Z29" s="27">
        <v>1764486</v>
      </c>
      <c r="AA29" s="27">
        <v>-218673</v>
      </c>
      <c r="AB29" s="22">
        <v>1545813</v>
      </c>
      <c r="AC29" s="21">
        <v>60995617</v>
      </c>
      <c r="AD29" s="27">
        <v>0</v>
      </c>
      <c r="AE29" s="21">
        <v>997548589</v>
      </c>
      <c r="AF29" s="22"/>
      <c r="AG29" s="22">
        <v>0</v>
      </c>
      <c r="AH29" s="25">
        <v>1863000</v>
      </c>
      <c r="AI29" s="25">
        <v>6260000</v>
      </c>
      <c r="AJ29" s="22">
        <v>0</v>
      </c>
      <c r="AK29" s="22"/>
      <c r="AL29" s="27">
        <v>483633400</v>
      </c>
      <c r="AM29" s="27">
        <v>-64435821</v>
      </c>
      <c r="AN29" s="28">
        <v>419197579</v>
      </c>
      <c r="AO29" s="27">
        <v>336902402</v>
      </c>
      <c r="AP29" s="27">
        <v>-30537396</v>
      </c>
      <c r="AQ29" s="28">
        <v>306365006</v>
      </c>
      <c r="AR29" s="27">
        <v>187722300</v>
      </c>
      <c r="AS29" s="27">
        <v>-3654641</v>
      </c>
      <c r="AT29" s="28">
        <v>184067659</v>
      </c>
      <c r="AU29" s="27">
        <v>1686281</v>
      </c>
      <c r="AV29" s="22">
        <v>28147537</v>
      </c>
      <c r="AW29" s="22">
        <v>3585981</v>
      </c>
      <c r="AX29" s="22">
        <v>31733518</v>
      </c>
      <c r="AY29" s="22">
        <v>943050043</v>
      </c>
      <c r="AZ29" s="27">
        <v>80116</v>
      </c>
      <c r="BA29" s="22">
        <v>943130159</v>
      </c>
      <c r="BB29" s="22">
        <v>0</v>
      </c>
      <c r="BC29" s="22">
        <v>1009944383</v>
      </c>
      <c r="BD29" s="22">
        <v>1010024499</v>
      </c>
      <c r="BE29" s="21">
        <v>1005671589</v>
      </c>
      <c r="BF29" s="21"/>
      <c r="BG29" s="23">
        <v>997548589</v>
      </c>
      <c r="BH29" s="5">
        <v>0</v>
      </c>
      <c r="BI29" s="24">
        <v>0</v>
      </c>
      <c r="BJ29" s="22"/>
      <c r="BL29" s="25">
        <v>-7110745</v>
      </c>
      <c r="BM29" s="25">
        <v>-1014535</v>
      </c>
      <c r="BN29" s="25">
        <v>-8125280</v>
      </c>
      <c r="BO29" s="25">
        <v>-16605874</v>
      </c>
      <c r="BP29" s="25">
        <v>108714</v>
      </c>
      <c r="BQ29" s="25">
        <v>-16497160</v>
      </c>
      <c r="BR29" s="25">
        <v>16438641</v>
      </c>
      <c r="BS29" s="25">
        <v>1324931</v>
      </c>
      <c r="BT29" s="25">
        <v>17763572</v>
      </c>
      <c r="BU29" s="25">
        <v>15094</v>
      </c>
      <c r="BV29" s="25">
        <v>665688</v>
      </c>
      <c r="BW29" s="25">
        <v>-10603</v>
      </c>
      <c r="BX29" s="25">
        <v>655085</v>
      </c>
      <c r="BY29" s="25">
        <v>-6188689</v>
      </c>
    </row>
    <row r="30" spans="1:77">
      <c r="A30" s="5">
        <f t="shared" si="1"/>
        <v>2001</v>
      </c>
      <c r="B30" s="5">
        <v>10</v>
      </c>
      <c r="C30" s="22">
        <v>380114828</v>
      </c>
      <c r="D30" s="22">
        <v>-55144414</v>
      </c>
      <c r="E30" s="22">
        <v>324970414</v>
      </c>
      <c r="F30" s="22">
        <v>294298793</v>
      </c>
      <c r="G30" s="22">
        <v>-27400711</v>
      </c>
      <c r="H30" s="22">
        <v>266898082</v>
      </c>
      <c r="I30" s="22">
        <v>174404395</v>
      </c>
      <c r="J30" s="22">
        <v>-5318775</v>
      </c>
      <c r="K30" s="22">
        <v>169085620</v>
      </c>
      <c r="L30" s="22">
        <v>1687162</v>
      </c>
      <c r="M30" s="22">
        <v>23037777</v>
      </c>
      <c r="N30" s="22">
        <v>3028697</v>
      </c>
      <c r="O30" s="22">
        <v>26066474</v>
      </c>
      <c r="P30" s="22">
        <v>788707752</v>
      </c>
      <c r="Q30" s="22">
        <v>68767</v>
      </c>
      <c r="R30" s="22">
        <v>788776519</v>
      </c>
      <c r="S30" s="22"/>
      <c r="T30" s="22">
        <v>850505178</v>
      </c>
      <c r="U30" s="22">
        <v>850573945</v>
      </c>
      <c r="V30" s="22">
        <v>762710045</v>
      </c>
      <c r="W30" s="22">
        <v>762641278</v>
      </c>
      <c r="X30" s="22">
        <v>876571652</v>
      </c>
      <c r="Y30" s="22">
        <v>876640419</v>
      </c>
      <c r="Z30" s="27">
        <v>1618026</v>
      </c>
      <c r="AA30" s="27">
        <v>-127742</v>
      </c>
      <c r="AB30" s="22">
        <v>1490284</v>
      </c>
      <c r="AC30" s="21">
        <v>42016347</v>
      </c>
      <c r="AD30" s="27">
        <v>0</v>
      </c>
      <c r="AE30" s="21">
        <v>832283150</v>
      </c>
      <c r="AF30" s="22"/>
      <c r="AG30" s="22">
        <v>0</v>
      </c>
      <c r="AH30" s="25">
        <v>1146000</v>
      </c>
      <c r="AI30" s="25">
        <v>3479000</v>
      </c>
      <c r="AJ30" s="22">
        <v>0</v>
      </c>
      <c r="AK30" s="22"/>
      <c r="AL30" s="27">
        <v>381260828</v>
      </c>
      <c r="AM30" s="27">
        <v>-55144414</v>
      </c>
      <c r="AN30" s="28">
        <v>326116414</v>
      </c>
      <c r="AO30" s="27">
        <v>297777793</v>
      </c>
      <c r="AP30" s="27">
        <v>-27400711</v>
      </c>
      <c r="AQ30" s="28">
        <v>270377082</v>
      </c>
      <c r="AR30" s="27">
        <v>174404395</v>
      </c>
      <c r="AS30" s="27">
        <v>-5318775</v>
      </c>
      <c r="AT30" s="28">
        <v>169085620</v>
      </c>
      <c r="AU30" s="27">
        <v>1687162</v>
      </c>
      <c r="AV30" s="22">
        <v>23037777</v>
      </c>
      <c r="AW30" s="22">
        <v>3028697</v>
      </c>
      <c r="AX30" s="22">
        <v>26066474</v>
      </c>
      <c r="AY30" s="22">
        <v>793332752</v>
      </c>
      <c r="AZ30" s="27">
        <v>68767</v>
      </c>
      <c r="BA30" s="22">
        <v>793401519</v>
      </c>
      <c r="BB30" s="22">
        <v>0</v>
      </c>
      <c r="BC30" s="22">
        <v>855130178</v>
      </c>
      <c r="BD30" s="22">
        <v>855198945</v>
      </c>
      <c r="BE30" s="21">
        <v>836908150</v>
      </c>
      <c r="BF30" s="21"/>
      <c r="BG30" s="23">
        <v>832283150</v>
      </c>
      <c r="BH30" s="5">
        <v>0</v>
      </c>
      <c r="BI30" s="24">
        <v>0</v>
      </c>
      <c r="BJ30" s="22"/>
      <c r="BL30" s="25">
        <v>3914677</v>
      </c>
      <c r="BM30" s="25">
        <v>-1426309</v>
      </c>
      <c r="BN30" s="25">
        <v>2488368</v>
      </c>
      <c r="BO30" s="25">
        <v>-4107467</v>
      </c>
      <c r="BP30" s="25">
        <v>219309</v>
      </c>
      <c r="BQ30" s="25">
        <v>-3888158</v>
      </c>
      <c r="BR30" s="25">
        <v>19258632</v>
      </c>
      <c r="BS30" s="25">
        <v>-2034949</v>
      </c>
      <c r="BT30" s="25">
        <v>17223683</v>
      </c>
      <c r="BU30" s="25">
        <v>10582</v>
      </c>
      <c r="BV30" s="25">
        <v>-409283</v>
      </c>
      <c r="BW30" s="25">
        <v>9848</v>
      </c>
      <c r="BX30" s="25">
        <v>-399435</v>
      </c>
      <c r="BY30" s="25">
        <v>15435040</v>
      </c>
    </row>
    <row r="31" spans="1:77">
      <c r="A31" s="5">
        <f t="shared" si="1"/>
        <v>2001</v>
      </c>
      <c r="B31" s="5">
        <v>11</v>
      </c>
      <c r="C31" s="22">
        <v>301723236</v>
      </c>
      <c r="D31" s="22">
        <v>-6687920</v>
      </c>
      <c r="E31" s="22">
        <v>295035316</v>
      </c>
      <c r="F31" s="22">
        <v>258728347</v>
      </c>
      <c r="G31" s="22">
        <v>4106345</v>
      </c>
      <c r="H31" s="22">
        <v>262834692</v>
      </c>
      <c r="I31" s="22">
        <v>149379923</v>
      </c>
      <c r="J31" s="22">
        <v>1066957</v>
      </c>
      <c r="K31" s="22">
        <v>150446880</v>
      </c>
      <c r="L31" s="22">
        <v>1688300</v>
      </c>
      <c r="M31" s="22">
        <v>22523815</v>
      </c>
      <c r="N31" s="22">
        <v>2717572</v>
      </c>
      <c r="O31" s="22">
        <v>25241387</v>
      </c>
      <c r="P31" s="22">
        <v>735246575</v>
      </c>
      <c r="Q31" s="22">
        <v>68225</v>
      </c>
      <c r="R31" s="22">
        <v>735314800</v>
      </c>
      <c r="S31" s="22"/>
      <c r="T31" s="22">
        <v>711519806</v>
      </c>
      <c r="U31" s="22">
        <v>711588031</v>
      </c>
      <c r="V31" s="22">
        <v>710073413</v>
      </c>
      <c r="W31" s="22">
        <v>710005188</v>
      </c>
      <c r="X31" s="22">
        <v>736761193</v>
      </c>
      <c r="Y31" s="22">
        <v>736829418</v>
      </c>
      <c r="Z31" s="27">
        <v>1714576</v>
      </c>
      <c r="AA31" s="27">
        <v>135184</v>
      </c>
      <c r="AB31" s="22">
        <v>1849760</v>
      </c>
      <c r="AC31" s="21">
        <v>36915103</v>
      </c>
      <c r="AD31" s="27">
        <v>0</v>
      </c>
      <c r="AE31" s="21">
        <v>774079663</v>
      </c>
      <c r="AF31" s="22"/>
      <c r="AG31" s="22">
        <v>0</v>
      </c>
      <c r="AH31" s="25">
        <v>1953000</v>
      </c>
      <c r="AI31" s="25">
        <v>3474000</v>
      </c>
      <c r="AJ31" s="22">
        <v>0</v>
      </c>
      <c r="AK31" s="22"/>
      <c r="AL31" s="27">
        <v>303676236</v>
      </c>
      <c r="AM31" s="27">
        <v>-6687920</v>
      </c>
      <c r="AN31" s="28">
        <v>296988316</v>
      </c>
      <c r="AO31" s="27">
        <v>262202347</v>
      </c>
      <c r="AP31" s="27">
        <v>4106345</v>
      </c>
      <c r="AQ31" s="28">
        <v>266308692</v>
      </c>
      <c r="AR31" s="27">
        <v>149379923</v>
      </c>
      <c r="AS31" s="27">
        <v>1066957</v>
      </c>
      <c r="AT31" s="28">
        <v>150446880</v>
      </c>
      <c r="AU31" s="27">
        <v>1688300</v>
      </c>
      <c r="AV31" s="22">
        <v>22523815</v>
      </c>
      <c r="AW31" s="22">
        <v>2717572</v>
      </c>
      <c r="AX31" s="22">
        <v>25241387</v>
      </c>
      <c r="AY31" s="22">
        <v>740673575</v>
      </c>
      <c r="AZ31" s="27">
        <v>68225</v>
      </c>
      <c r="BA31" s="22">
        <v>740741800</v>
      </c>
      <c r="BB31" s="22">
        <v>0</v>
      </c>
      <c r="BC31" s="22">
        <v>716946806</v>
      </c>
      <c r="BD31" s="22">
        <v>717015031</v>
      </c>
      <c r="BE31" s="21">
        <v>779506663</v>
      </c>
      <c r="BF31" s="21"/>
      <c r="BG31" s="23">
        <v>774079663</v>
      </c>
      <c r="BH31" s="5">
        <v>0</v>
      </c>
      <c r="BI31" s="24">
        <v>0</v>
      </c>
      <c r="BJ31" s="22"/>
      <c r="BL31" s="25">
        <v>9122391</v>
      </c>
      <c r="BM31" s="25">
        <v>-975428</v>
      </c>
      <c r="BN31" s="25">
        <v>8146963</v>
      </c>
      <c r="BO31" s="25">
        <v>4339162</v>
      </c>
      <c r="BP31" s="25">
        <v>376625</v>
      </c>
      <c r="BQ31" s="25">
        <v>4715787</v>
      </c>
      <c r="BR31" s="25">
        <v>6961571</v>
      </c>
      <c r="BS31" s="25">
        <v>-367004</v>
      </c>
      <c r="BT31" s="25">
        <v>6594567</v>
      </c>
      <c r="BU31" s="25">
        <v>6513</v>
      </c>
      <c r="BV31" s="25">
        <v>-535584</v>
      </c>
      <c r="BW31" s="25">
        <v>-18811</v>
      </c>
      <c r="BX31" s="25">
        <v>-554395</v>
      </c>
      <c r="BY31" s="25">
        <v>18909435</v>
      </c>
    </row>
    <row r="32" spans="1:77">
      <c r="A32" s="5">
        <f t="shared" si="1"/>
        <v>2001</v>
      </c>
      <c r="B32" s="5">
        <v>12</v>
      </c>
      <c r="C32" s="22">
        <v>366753526</v>
      </c>
      <c r="D32" s="22">
        <v>41206136</v>
      </c>
      <c r="E32" s="22">
        <v>407959662</v>
      </c>
      <c r="F32" s="22">
        <v>254210848</v>
      </c>
      <c r="G32" s="22">
        <v>9978028</v>
      </c>
      <c r="H32" s="22">
        <v>264188876</v>
      </c>
      <c r="I32" s="22">
        <v>136477592</v>
      </c>
      <c r="J32" s="22">
        <v>1304025</v>
      </c>
      <c r="K32" s="22">
        <v>137781617</v>
      </c>
      <c r="L32" s="22">
        <v>1689065</v>
      </c>
      <c r="M32" s="22">
        <v>25555954</v>
      </c>
      <c r="N32" s="22">
        <v>3072812</v>
      </c>
      <c r="O32" s="22">
        <v>28628766</v>
      </c>
      <c r="P32" s="22">
        <v>840247986</v>
      </c>
      <c r="Q32" s="22">
        <v>72385</v>
      </c>
      <c r="R32" s="22">
        <v>840320371</v>
      </c>
      <c r="S32" s="22"/>
      <c r="T32" s="22">
        <v>759131031</v>
      </c>
      <c r="U32" s="22">
        <v>759203416</v>
      </c>
      <c r="V32" s="22">
        <v>811691605</v>
      </c>
      <c r="W32" s="22">
        <v>811619220</v>
      </c>
      <c r="X32" s="22">
        <v>787759797</v>
      </c>
      <c r="Y32" s="22">
        <v>787832182</v>
      </c>
      <c r="Z32" s="27">
        <v>1908592</v>
      </c>
      <c r="AA32" s="27">
        <v>155150</v>
      </c>
      <c r="AB32" s="22">
        <v>2063742</v>
      </c>
      <c r="AC32" s="21">
        <v>49004926</v>
      </c>
      <c r="AD32" s="27">
        <v>0</v>
      </c>
      <c r="AE32" s="21">
        <v>891389039</v>
      </c>
      <c r="AF32" s="22"/>
      <c r="AG32" s="22">
        <v>0</v>
      </c>
      <c r="AH32" s="25">
        <v>3480000</v>
      </c>
      <c r="AI32" s="25">
        <v>5228000</v>
      </c>
      <c r="AJ32" s="22">
        <v>0</v>
      </c>
      <c r="AK32" s="22"/>
      <c r="AL32" s="27">
        <v>370233526</v>
      </c>
      <c r="AM32" s="27">
        <v>41206136</v>
      </c>
      <c r="AN32" s="28">
        <v>411439662</v>
      </c>
      <c r="AO32" s="27">
        <v>259438848</v>
      </c>
      <c r="AP32" s="27">
        <v>9978028</v>
      </c>
      <c r="AQ32" s="28">
        <v>269416876</v>
      </c>
      <c r="AR32" s="27">
        <v>136477592</v>
      </c>
      <c r="AS32" s="27">
        <v>1304025</v>
      </c>
      <c r="AT32" s="28">
        <v>137781617</v>
      </c>
      <c r="AU32" s="27">
        <v>1689065</v>
      </c>
      <c r="AV32" s="22">
        <v>25555954</v>
      </c>
      <c r="AW32" s="22">
        <v>3072812</v>
      </c>
      <c r="AX32" s="22">
        <v>28628766</v>
      </c>
      <c r="AY32" s="22">
        <v>848955986</v>
      </c>
      <c r="AZ32" s="27">
        <v>72385</v>
      </c>
      <c r="BA32" s="22">
        <v>849028371</v>
      </c>
      <c r="BB32" s="22">
        <v>0</v>
      </c>
      <c r="BC32" s="22">
        <v>767839031</v>
      </c>
      <c r="BD32" s="22">
        <v>767911416</v>
      </c>
      <c r="BE32" s="21">
        <v>900097039</v>
      </c>
      <c r="BF32" s="21"/>
      <c r="BG32" s="23">
        <v>891389039</v>
      </c>
      <c r="BH32" s="5">
        <v>0</v>
      </c>
      <c r="BI32" s="24">
        <v>0</v>
      </c>
      <c r="BJ32" s="22"/>
      <c r="BL32" s="25">
        <v>9338032</v>
      </c>
      <c r="BM32" s="25">
        <v>1065906</v>
      </c>
      <c r="BN32" s="25">
        <v>10403938</v>
      </c>
      <c r="BO32" s="25">
        <v>-1945172</v>
      </c>
      <c r="BP32" s="25">
        <v>-840724</v>
      </c>
      <c r="BQ32" s="25">
        <v>-2785896</v>
      </c>
      <c r="BR32" s="25">
        <v>-14478040</v>
      </c>
      <c r="BS32" s="25">
        <v>-51106</v>
      </c>
      <c r="BT32" s="25">
        <v>-14529146</v>
      </c>
      <c r="BU32" s="25">
        <v>2107</v>
      </c>
      <c r="BV32" s="25">
        <v>-968833</v>
      </c>
      <c r="BW32" s="25">
        <v>-2196</v>
      </c>
      <c r="BX32" s="25">
        <v>-971029</v>
      </c>
      <c r="BY32" s="25">
        <v>-7880026</v>
      </c>
    </row>
    <row r="33" spans="1:77">
      <c r="B33" s="10" t="s">
        <v>112</v>
      </c>
      <c r="C33" s="22">
        <v>4705884004</v>
      </c>
      <c r="D33" s="22">
        <v>27038063</v>
      </c>
      <c r="E33" s="22">
        <v>4732922067</v>
      </c>
      <c r="F33" s="22">
        <v>3331141097</v>
      </c>
      <c r="G33" s="22">
        <v>19974070</v>
      </c>
      <c r="H33" s="22">
        <v>3351115167</v>
      </c>
      <c r="I33" s="22">
        <v>2004127811</v>
      </c>
      <c r="J33" s="22">
        <v>2993514</v>
      </c>
      <c r="K33" s="22">
        <v>2007121325</v>
      </c>
      <c r="L33" s="22">
        <v>20204398</v>
      </c>
      <c r="M33" s="22">
        <v>313179572</v>
      </c>
      <c r="N33" s="22">
        <v>39520215</v>
      </c>
      <c r="O33" s="22">
        <v>352699787</v>
      </c>
      <c r="P33" s="22">
        <v>10464062744</v>
      </c>
      <c r="Q33" s="22">
        <v>883236</v>
      </c>
      <c r="R33" s="22">
        <v>10464945980</v>
      </c>
      <c r="S33" s="22"/>
      <c r="T33" s="22">
        <v>10061357310</v>
      </c>
      <c r="U33" s="22">
        <v>10062240546</v>
      </c>
      <c r="V33" s="22">
        <v>10112246193</v>
      </c>
      <c r="W33" s="22">
        <v>10111362957</v>
      </c>
      <c r="X33" s="22">
        <v>10414057097</v>
      </c>
      <c r="Y33" s="22">
        <v>10414940333</v>
      </c>
      <c r="Z33" s="28">
        <v>21385762</v>
      </c>
      <c r="AA33" s="28">
        <v>112847</v>
      </c>
      <c r="AB33" s="22">
        <v>21498609</v>
      </c>
      <c r="AC33" s="22">
        <v>650574014</v>
      </c>
      <c r="AD33" s="28">
        <v>0</v>
      </c>
      <c r="AE33" s="22">
        <v>11137018603</v>
      </c>
      <c r="AF33" s="22"/>
      <c r="AG33" s="22">
        <v>0</v>
      </c>
      <c r="AH33" s="22">
        <v>27705000</v>
      </c>
      <c r="AI33" s="22">
        <v>66090000</v>
      </c>
      <c r="AJ33" s="22">
        <v>0</v>
      </c>
      <c r="AK33" s="22"/>
      <c r="AL33" s="28">
        <v>4733589004</v>
      </c>
      <c r="AM33" s="28">
        <v>27038063</v>
      </c>
      <c r="AN33" s="28">
        <v>4760627067</v>
      </c>
      <c r="AO33" s="28">
        <v>3397231097</v>
      </c>
      <c r="AP33" s="28">
        <v>19974070</v>
      </c>
      <c r="AQ33" s="28">
        <v>3417205167</v>
      </c>
      <c r="AR33" s="28">
        <v>2004127811</v>
      </c>
      <c r="AS33" s="28">
        <v>2993514</v>
      </c>
      <c r="AT33" s="28">
        <v>2007121325</v>
      </c>
      <c r="AU33" s="28">
        <v>20204398</v>
      </c>
      <c r="AV33" s="22">
        <v>313179572</v>
      </c>
      <c r="AW33" s="22">
        <v>39520215</v>
      </c>
      <c r="AX33" s="22">
        <v>352699787</v>
      </c>
      <c r="AY33" s="22">
        <v>10557857744</v>
      </c>
      <c r="AZ33" s="28">
        <v>883236</v>
      </c>
      <c r="BA33" s="22">
        <v>10558740980</v>
      </c>
      <c r="BB33" s="22">
        <v>0</v>
      </c>
      <c r="BC33" s="22">
        <v>10155152310</v>
      </c>
      <c r="BD33" s="22">
        <v>10156035546</v>
      </c>
      <c r="BE33" s="22">
        <v>11230813603</v>
      </c>
      <c r="BF33" s="21"/>
      <c r="BG33" s="22">
        <v>11137018603</v>
      </c>
      <c r="BH33" s="5">
        <v>0</v>
      </c>
      <c r="BI33" s="24">
        <v>0</v>
      </c>
      <c r="BJ33" s="22"/>
      <c r="BL33" s="25">
        <v>-56096739</v>
      </c>
      <c r="BM33" s="25">
        <v>4777469</v>
      </c>
      <c r="BN33" s="25">
        <v>-51319270</v>
      </c>
      <c r="BO33" s="25">
        <v>-122243524</v>
      </c>
      <c r="BP33" s="25">
        <v>1400242</v>
      </c>
      <c r="BQ33" s="25">
        <v>-120843282</v>
      </c>
      <c r="BR33" s="25">
        <v>125936176</v>
      </c>
      <c r="BS33" s="25">
        <v>604770</v>
      </c>
      <c r="BT33" s="25">
        <v>126540946</v>
      </c>
      <c r="BU33" s="25">
        <v>307291</v>
      </c>
      <c r="BV33" s="25">
        <v>-3749784</v>
      </c>
      <c r="BW33" s="25">
        <v>335873</v>
      </c>
      <c r="BX33" s="25">
        <v>-3413911</v>
      </c>
      <c r="BY33" s="25">
        <v>-48728226</v>
      </c>
    </row>
    <row r="34" spans="1:77">
      <c r="A34" s="5">
        <f t="shared" ref="A34:A45" si="2">A21+1</f>
        <v>2002</v>
      </c>
      <c r="B34" s="5">
        <v>1</v>
      </c>
      <c r="C34" s="22">
        <v>460014004</v>
      </c>
      <c r="D34" s="22">
        <v>3117975</v>
      </c>
      <c r="E34" s="22">
        <v>463131979</v>
      </c>
      <c r="F34" s="22">
        <v>259685657</v>
      </c>
      <c r="G34" s="22">
        <v>-17201810</v>
      </c>
      <c r="H34" s="22">
        <v>242483847</v>
      </c>
      <c r="I34" s="22">
        <v>153942561</v>
      </c>
      <c r="J34" s="22">
        <v>-2398291</v>
      </c>
      <c r="K34" s="22">
        <v>151544270</v>
      </c>
      <c r="L34" s="22">
        <v>1690330</v>
      </c>
      <c r="M34" s="22">
        <v>27354438</v>
      </c>
      <c r="N34" s="22">
        <v>3147764</v>
      </c>
      <c r="O34" s="22">
        <v>30502202</v>
      </c>
      <c r="P34" s="22">
        <v>889352628</v>
      </c>
      <c r="Q34" s="22">
        <v>72177</v>
      </c>
      <c r="R34" s="22">
        <v>889424805</v>
      </c>
      <c r="S34" s="22"/>
      <c r="T34" s="22">
        <v>875332552</v>
      </c>
      <c r="U34" s="22">
        <v>875404729</v>
      </c>
      <c r="V34" s="22">
        <v>858922603</v>
      </c>
      <c r="W34" s="22">
        <v>858850426</v>
      </c>
      <c r="X34" s="22">
        <v>905834754</v>
      </c>
      <c r="Y34" s="22">
        <v>905906931</v>
      </c>
      <c r="Z34" s="27">
        <v>1906044</v>
      </c>
      <c r="AA34" s="27">
        <v>-154833</v>
      </c>
      <c r="AB34" s="22">
        <v>1751211</v>
      </c>
      <c r="AC34" s="21">
        <v>54003729</v>
      </c>
      <c r="AD34" s="27">
        <v>0</v>
      </c>
      <c r="AE34" s="21">
        <v>945179745</v>
      </c>
      <c r="AF34" s="22"/>
      <c r="AG34" s="22">
        <v>0</v>
      </c>
      <c r="AH34" s="25">
        <v>5624000</v>
      </c>
      <c r="AI34" s="25">
        <v>8971000</v>
      </c>
      <c r="AJ34" s="22">
        <v>0</v>
      </c>
      <c r="AK34" s="22"/>
      <c r="AL34" s="27">
        <v>465638004</v>
      </c>
      <c r="AM34" s="27">
        <v>3117975</v>
      </c>
      <c r="AN34" s="28">
        <v>468755979</v>
      </c>
      <c r="AO34" s="27">
        <v>268656657</v>
      </c>
      <c r="AP34" s="27">
        <v>-17201810</v>
      </c>
      <c r="AQ34" s="28">
        <v>251454847</v>
      </c>
      <c r="AR34" s="27">
        <v>153942561</v>
      </c>
      <c r="AS34" s="27">
        <v>-2398291</v>
      </c>
      <c r="AT34" s="28">
        <v>151544270</v>
      </c>
      <c r="AU34" s="27">
        <v>1690330</v>
      </c>
      <c r="AV34" s="22">
        <v>27354438</v>
      </c>
      <c r="AW34" s="22">
        <v>3147764</v>
      </c>
      <c r="AX34" s="22">
        <v>30502202</v>
      </c>
      <c r="AY34" s="22">
        <v>903947628</v>
      </c>
      <c r="AZ34" s="27">
        <v>72177</v>
      </c>
      <c r="BA34" s="22">
        <v>904019805</v>
      </c>
      <c r="BB34" s="22">
        <v>0</v>
      </c>
      <c r="BC34" s="22">
        <v>889927552</v>
      </c>
      <c r="BD34" s="22">
        <v>889999729</v>
      </c>
      <c r="BE34" s="21">
        <v>959774745</v>
      </c>
      <c r="BF34" s="21"/>
      <c r="BG34" s="23">
        <v>945179745</v>
      </c>
      <c r="BH34" s="5">
        <v>0</v>
      </c>
      <c r="BI34" s="24">
        <v>0</v>
      </c>
      <c r="BJ34" s="21"/>
      <c r="BL34" s="25">
        <v>323826</v>
      </c>
      <c r="BM34" s="25">
        <v>-122172</v>
      </c>
      <c r="BN34" s="25">
        <v>201654</v>
      </c>
      <c r="BO34" s="25">
        <v>-11265171</v>
      </c>
      <c r="BP34" s="25">
        <v>-226766</v>
      </c>
      <c r="BQ34" s="25">
        <v>-11491937</v>
      </c>
      <c r="BR34" s="25">
        <v>7573149</v>
      </c>
      <c r="BS34" s="25">
        <v>673025</v>
      </c>
      <c r="BT34" s="25">
        <v>8246174</v>
      </c>
      <c r="BU34" s="25">
        <v>-1838</v>
      </c>
      <c r="BV34" s="25">
        <v>-307322</v>
      </c>
      <c r="BW34" s="25">
        <v>603</v>
      </c>
      <c r="BX34" s="25">
        <v>-306719</v>
      </c>
      <c r="BY34" s="25">
        <v>-3352666</v>
      </c>
    </row>
    <row r="35" spans="1:77">
      <c r="A35" s="5">
        <f t="shared" si="2"/>
        <v>2002</v>
      </c>
      <c r="B35" s="5">
        <v>2</v>
      </c>
      <c r="C35" s="22">
        <v>389113037</v>
      </c>
      <c r="D35" s="22">
        <v>-47286012</v>
      </c>
      <c r="E35" s="22">
        <v>341827025</v>
      </c>
      <c r="F35" s="22">
        <v>242454986</v>
      </c>
      <c r="G35" s="22">
        <v>-20836225</v>
      </c>
      <c r="H35" s="22">
        <v>221618761</v>
      </c>
      <c r="I35" s="22">
        <v>164671845</v>
      </c>
      <c r="J35" s="22">
        <v>-2048058</v>
      </c>
      <c r="K35" s="22">
        <v>162623787</v>
      </c>
      <c r="L35" s="22">
        <v>1692069</v>
      </c>
      <c r="M35" s="22">
        <v>23487249</v>
      </c>
      <c r="N35" s="22">
        <v>2792954</v>
      </c>
      <c r="O35" s="22">
        <v>26280203</v>
      </c>
      <c r="P35" s="22">
        <v>754041845</v>
      </c>
      <c r="Q35" s="22">
        <v>74014</v>
      </c>
      <c r="R35" s="22">
        <v>754115859</v>
      </c>
      <c r="S35" s="22"/>
      <c r="T35" s="22">
        <v>797931937</v>
      </c>
      <c r="U35" s="22">
        <v>798005951</v>
      </c>
      <c r="V35" s="22">
        <v>727835656</v>
      </c>
      <c r="W35" s="22">
        <v>727761642</v>
      </c>
      <c r="X35" s="22">
        <v>824212140</v>
      </c>
      <c r="Y35" s="22">
        <v>824286154</v>
      </c>
      <c r="Z35" s="27">
        <v>1970671</v>
      </c>
      <c r="AA35" s="27">
        <v>-89079</v>
      </c>
      <c r="AB35" s="22">
        <v>1881592</v>
      </c>
      <c r="AC35" s="21">
        <v>37868450</v>
      </c>
      <c r="AD35" s="27">
        <v>0</v>
      </c>
      <c r="AE35" s="21">
        <v>793865901</v>
      </c>
      <c r="AF35" s="22"/>
      <c r="AG35" s="22">
        <v>0</v>
      </c>
      <c r="AH35" s="25">
        <v>4044000</v>
      </c>
      <c r="AI35" s="25">
        <v>5195000</v>
      </c>
      <c r="AJ35" s="22">
        <v>0</v>
      </c>
      <c r="AK35" s="22"/>
      <c r="AL35" s="27">
        <v>393157037</v>
      </c>
      <c r="AM35" s="27">
        <v>-47286012</v>
      </c>
      <c r="AN35" s="28">
        <v>345871025</v>
      </c>
      <c r="AO35" s="27">
        <v>247649986</v>
      </c>
      <c r="AP35" s="27">
        <v>-20836225</v>
      </c>
      <c r="AQ35" s="28">
        <v>226813761</v>
      </c>
      <c r="AR35" s="27">
        <v>164671845</v>
      </c>
      <c r="AS35" s="27">
        <v>-2048058</v>
      </c>
      <c r="AT35" s="28">
        <v>162623787</v>
      </c>
      <c r="AU35" s="27">
        <v>1692069</v>
      </c>
      <c r="AV35" s="22">
        <v>23487249</v>
      </c>
      <c r="AW35" s="22">
        <v>2792954</v>
      </c>
      <c r="AX35" s="22">
        <v>26280203</v>
      </c>
      <c r="AY35" s="22">
        <v>763280845</v>
      </c>
      <c r="AZ35" s="27">
        <v>74014</v>
      </c>
      <c r="BA35" s="22">
        <v>763354859</v>
      </c>
      <c r="BB35" s="22">
        <v>0</v>
      </c>
      <c r="BC35" s="22">
        <v>807170937</v>
      </c>
      <c r="BD35" s="22">
        <v>807244951</v>
      </c>
      <c r="BE35" s="21">
        <v>803104901</v>
      </c>
      <c r="BF35" s="21"/>
      <c r="BG35" s="23">
        <v>793865901</v>
      </c>
      <c r="BH35" s="5">
        <v>0</v>
      </c>
      <c r="BI35" s="24">
        <v>0</v>
      </c>
      <c r="BJ35" s="21"/>
      <c r="BL35" s="25">
        <v>-29383782</v>
      </c>
      <c r="BM35" s="25">
        <v>333794</v>
      </c>
      <c r="BN35" s="25">
        <v>-29049988</v>
      </c>
      <c r="BO35" s="25">
        <v>-23408500</v>
      </c>
      <c r="BP35" s="25">
        <v>1423383</v>
      </c>
      <c r="BQ35" s="25">
        <v>-21985117</v>
      </c>
      <c r="BR35" s="25">
        <v>25961222</v>
      </c>
      <c r="BS35" s="25">
        <v>1355625</v>
      </c>
      <c r="BT35" s="25">
        <v>27316847</v>
      </c>
      <c r="BU35" s="25">
        <v>-5688</v>
      </c>
      <c r="BV35" s="25">
        <v>-66294</v>
      </c>
      <c r="BW35" s="25">
        <v>35149</v>
      </c>
      <c r="BX35" s="25">
        <v>-31145</v>
      </c>
      <c r="BY35" s="25">
        <v>-23755091</v>
      </c>
    </row>
    <row r="36" spans="1:77">
      <c r="A36" s="5">
        <f t="shared" si="2"/>
        <v>2002</v>
      </c>
      <c r="B36" s="5">
        <v>3</v>
      </c>
      <c r="C36" s="22">
        <v>340301900</v>
      </c>
      <c r="D36" s="22">
        <v>1085931</v>
      </c>
      <c r="E36" s="22">
        <v>341387831</v>
      </c>
      <c r="F36" s="22">
        <v>239998938</v>
      </c>
      <c r="G36" s="22">
        <v>9337435</v>
      </c>
      <c r="H36" s="22">
        <v>249336373</v>
      </c>
      <c r="I36" s="22">
        <v>158694172</v>
      </c>
      <c r="J36" s="22">
        <v>1061949</v>
      </c>
      <c r="K36" s="22">
        <v>159756121</v>
      </c>
      <c r="L36" s="22">
        <v>1693603</v>
      </c>
      <c r="M36" s="22">
        <v>23061275</v>
      </c>
      <c r="N36" s="22">
        <v>2928177</v>
      </c>
      <c r="O36" s="22">
        <v>25989452</v>
      </c>
      <c r="P36" s="22">
        <v>778163380</v>
      </c>
      <c r="Q36" s="22">
        <v>63635</v>
      </c>
      <c r="R36" s="22">
        <v>778227015</v>
      </c>
      <c r="S36" s="22"/>
      <c r="T36" s="22">
        <v>740688613</v>
      </c>
      <c r="U36" s="22">
        <v>740752248</v>
      </c>
      <c r="V36" s="22">
        <v>752237563</v>
      </c>
      <c r="W36" s="22">
        <v>752173928</v>
      </c>
      <c r="X36" s="22">
        <v>766678065</v>
      </c>
      <c r="Y36" s="22">
        <v>766741700</v>
      </c>
      <c r="Z36" s="27">
        <v>1641305</v>
      </c>
      <c r="AA36" s="27">
        <v>-20842</v>
      </c>
      <c r="AB36" s="22">
        <v>1620463</v>
      </c>
      <c r="AC36" s="21">
        <v>39662200</v>
      </c>
      <c r="AD36" s="27">
        <v>0</v>
      </c>
      <c r="AE36" s="21">
        <v>819509678</v>
      </c>
      <c r="AF36" s="22"/>
      <c r="AG36" s="22">
        <v>0</v>
      </c>
      <c r="AH36" s="25">
        <v>2822000</v>
      </c>
      <c r="AI36" s="25">
        <v>4143000</v>
      </c>
      <c r="AJ36" s="22">
        <v>0</v>
      </c>
      <c r="AK36" s="22"/>
      <c r="AL36" s="27">
        <v>343123900</v>
      </c>
      <c r="AM36" s="27">
        <v>1085931</v>
      </c>
      <c r="AN36" s="28">
        <v>344209831</v>
      </c>
      <c r="AO36" s="27">
        <v>244141938</v>
      </c>
      <c r="AP36" s="27">
        <v>9337435</v>
      </c>
      <c r="AQ36" s="28">
        <v>253479373</v>
      </c>
      <c r="AR36" s="27">
        <v>158694172</v>
      </c>
      <c r="AS36" s="27">
        <v>1061949</v>
      </c>
      <c r="AT36" s="28">
        <v>159756121</v>
      </c>
      <c r="AU36" s="27">
        <v>1693603</v>
      </c>
      <c r="AV36" s="22">
        <v>23061275</v>
      </c>
      <c r="AW36" s="22">
        <v>2928177</v>
      </c>
      <c r="AX36" s="22">
        <v>25989452</v>
      </c>
      <c r="AY36" s="22">
        <v>785128380</v>
      </c>
      <c r="AZ36" s="27">
        <v>63635</v>
      </c>
      <c r="BA36" s="22">
        <v>785192015</v>
      </c>
      <c r="BB36" s="22">
        <v>0</v>
      </c>
      <c r="BC36" s="22">
        <v>747653613</v>
      </c>
      <c r="BD36" s="22">
        <v>747717248</v>
      </c>
      <c r="BE36" s="21">
        <v>826474678</v>
      </c>
      <c r="BF36" s="21"/>
      <c r="BG36" s="23">
        <v>819509678</v>
      </c>
      <c r="BH36" s="5">
        <v>0</v>
      </c>
      <c r="BI36" s="24">
        <v>0</v>
      </c>
      <c r="BJ36" s="21"/>
      <c r="BL36" s="25">
        <v>-2086105</v>
      </c>
      <c r="BM36" s="25">
        <v>-445012</v>
      </c>
      <c r="BN36" s="25">
        <v>-2531117</v>
      </c>
      <c r="BO36" s="25">
        <v>581796</v>
      </c>
      <c r="BP36" s="25">
        <v>2018265</v>
      </c>
      <c r="BQ36" s="25">
        <v>2600061</v>
      </c>
      <c r="BR36" s="25">
        <v>5690549</v>
      </c>
      <c r="BS36" s="25">
        <v>-1293444</v>
      </c>
      <c r="BT36" s="25">
        <v>4397105</v>
      </c>
      <c r="BU36" s="25">
        <v>-9445</v>
      </c>
      <c r="BV36" s="25">
        <v>-838224</v>
      </c>
      <c r="BW36" s="25">
        <v>70469</v>
      </c>
      <c r="BX36" s="25">
        <v>-767755</v>
      </c>
      <c r="BY36" s="25">
        <v>3688849</v>
      </c>
    </row>
    <row r="37" spans="1:77">
      <c r="A37" s="5">
        <f t="shared" si="2"/>
        <v>2002</v>
      </c>
      <c r="B37" s="5">
        <v>4</v>
      </c>
      <c r="C37" s="22">
        <v>283632205</v>
      </c>
      <c r="D37" s="22">
        <v>-6813460</v>
      </c>
      <c r="E37" s="22">
        <v>276818745</v>
      </c>
      <c r="F37" s="22">
        <v>249679798</v>
      </c>
      <c r="G37" s="22">
        <v>14119035</v>
      </c>
      <c r="H37" s="22">
        <v>263798833</v>
      </c>
      <c r="I37" s="22">
        <v>156522816</v>
      </c>
      <c r="J37" s="22">
        <v>2245901</v>
      </c>
      <c r="K37" s="22">
        <v>158768717</v>
      </c>
      <c r="L37" s="22">
        <v>1694697</v>
      </c>
      <c r="M37" s="22">
        <v>22009924</v>
      </c>
      <c r="N37" s="22">
        <v>2905469</v>
      </c>
      <c r="O37" s="22">
        <v>24915393</v>
      </c>
      <c r="P37" s="22">
        <v>725996385</v>
      </c>
      <c r="Q37" s="22">
        <v>67140</v>
      </c>
      <c r="R37" s="22">
        <v>726063525</v>
      </c>
      <c r="S37" s="22"/>
      <c r="T37" s="22">
        <v>691529516</v>
      </c>
      <c r="U37" s="22">
        <v>691596656</v>
      </c>
      <c r="V37" s="22">
        <v>701148132</v>
      </c>
      <c r="W37" s="22">
        <v>701080992</v>
      </c>
      <c r="X37" s="22">
        <v>716444909</v>
      </c>
      <c r="Y37" s="22">
        <v>716512049</v>
      </c>
      <c r="Z37" s="27">
        <v>1633870</v>
      </c>
      <c r="AA37" s="27">
        <v>70155</v>
      </c>
      <c r="AB37" s="22">
        <v>1704025</v>
      </c>
      <c r="AC37" s="21">
        <v>34724669</v>
      </c>
      <c r="AD37" s="27">
        <v>0</v>
      </c>
      <c r="AE37" s="21">
        <v>762492219</v>
      </c>
      <c r="AF37" s="22"/>
      <c r="AG37" s="22">
        <v>0</v>
      </c>
      <c r="AH37" s="25">
        <v>1257000</v>
      </c>
      <c r="AI37" s="25">
        <v>3931000</v>
      </c>
      <c r="AJ37" s="22">
        <v>0</v>
      </c>
      <c r="AK37" s="22"/>
      <c r="AL37" s="27">
        <v>284889205</v>
      </c>
      <c r="AM37" s="27">
        <v>-6813460</v>
      </c>
      <c r="AN37" s="28">
        <v>278075745</v>
      </c>
      <c r="AO37" s="27">
        <v>253610798</v>
      </c>
      <c r="AP37" s="27">
        <v>14119035</v>
      </c>
      <c r="AQ37" s="28">
        <v>267729833</v>
      </c>
      <c r="AR37" s="27">
        <v>156522816</v>
      </c>
      <c r="AS37" s="27">
        <v>2245901</v>
      </c>
      <c r="AT37" s="28">
        <v>158768717</v>
      </c>
      <c r="AU37" s="27">
        <v>1694697</v>
      </c>
      <c r="AV37" s="22">
        <v>22009924</v>
      </c>
      <c r="AW37" s="22">
        <v>2905469</v>
      </c>
      <c r="AX37" s="22">
        <v>24915393</v>
      </c>
      <c r="AY37" s="22">
        <v>731184385</v>
      </c>
      <c r="AZ37" s="27">
        <v>67140</v>
      </c>
      <c r="BA37" s="22">
        <v>731251525</v>
      </c>
      <c r="BB37" s="22">
        <v>0</v>
      </c>
      <c r="BC37" s="22">
        <v>696717516</v>
      </c>
      <c r="BD37" s="22">
        <v>696784656</v>
      </c>
      <c r="BE37" s="21">
        <v>767680219</v>
      </c>
      <c r="BF37" s="21"/>
      <c r="BG37" s="23">
        <v>762492219</v>
      </c>
      <c r="BH37" s="5">
        <v>0</v>
      </c>
      <c r="BI37" s="24">
        <v>0</v>
      </c>
      <c r="BJ37" s="21"/>
      <c r="BL37" s="25">
        <v>-636036</v>
      </c>
      <c r="BM37" s="25">
        <v>-147967</v>
      </c>
      <c r="BN37" s="25">
        <v>-784003</v>
      </c>
      <c r="BO37" s="25">
        <v>1889662</v>
      </c>
      <c r="BP37" s="25">
        <v>934082</v>
      </c>
      <c r="BQ37" s="25">
        <v>2823744</v>
      </c>
      <c r="BR37" s="25">
        <v>-2376236</v>
      </c>
      <c r="BS37" s="25">
        <v>-697780</v>
      </c>
      <c r="BT37" s="25">
        <v>-3074016</v>
      </c>
      <c r="BU37" s="25">
        <v>-13288</v>
      </c>
      <c r="BV37" s="25">
        <v>-160722</v>
      </c>
      <c r="BW37" s="25">
        <v>22626</v>
      </c>
      <c r="BX37" s="25">
        <v>-138096</v>
      </c>
      <c r="BY37" s="25">
        <v>-1185659</v>
      </c>
    </row>
    <row r="38" spans="1:77">
      <c r="A38" s="5">
        <f t="shared" si="2"/>
        <v>2002</v>
      </c>
      <c r="B38" s="5">
        <v>5</v>
      </c>
      <c r="C38" s="22">
        <v>301668763</v>
      </c>
      <c r="D38" s="22">
        <v>61532061</v>
      </c>
      <c r="E38" s="22">
        <v>363200824</v>
      </c>
      <c r="F38" s="22">
        <v>276596990</v>
      </c>
      <c r="G38" s="22">
        <v>59395971</v>
      </c>
      <c r="H38" s="22">
        <v>335992961</v>
      </c>
      <c r="I38" s="22">
        <v>174143876</v>
      </c>
      <c r="J38" s="22">
        <v>10729998</v>
      </c>
      <c r="K38" s="22">
        <v>184873874</v>
      </c>
      <c r="L38" s="22">
        <v>1696223</v>
      </c>
      <c r="M38" s="22">
        <v>26175282</v>
      </c>
      <c r="N38" s="22">
        <v>3420360</v>
      </c>
      <c r="O38" s="22">
        <v>29595642</v>
      </c>
      <c r="P38" s="22">
        <v>915359524</v>
      </c>
      <c r="Q38" s="22">
        <v>72781</v>
      </c>
      <c r="R38" s="22">
        <v>915432305</v>
      </c>
      <c r="S38" s="22"/>
      <c r="T38" s="22">
        <v>754105852</v>
      </c>
      <c r="U38" s="22">
        <v>754178633</v>
      </c>
      <c r="V38" s="22">
        <v>885836663</v>
      </c>
      <c r="W38" s="22">
        <v>885763882</v>
      </c>
      <c r="X38" s="22">
        <v>783701494</v>
      </c>
      <c r="Y38" s="22">
        <v>783774275</v>
      </c>
      <c r="Z38" s="27">
        <v>1751735</v>
      </c>
      <c r="AA38" s="27">
        <v>358555</v>
      </c>
      <c r="AB38" s="22">
        <v>2110290</v>
      </c>
      <c r="AC38" s="21">
        <v>56279978</v>
      </c>
      <c r="AD38" s="27">
        <v>0</v>
      </c>
      <c r="AE38" s="21">
        <v>973822573</v>
      </c>
      <c r="AF38" s="22"/>
      <c r="AG38" s="22">
        <v>0</v>
      </c>
      <c r="AH38" s="25">
        <v>2003000</v>
      </c>
      <c r="AI38" s="25">
        <v>6645000</v>
      </c>
      <c r="AJ38" s="22">
        <v>0</v>
      </c>
      <c r="AK38" s="22"/>
      <c r="AL38" s="27">
        <v>303671763</v>
      </c>
      <c r="AM38" s="27">
        <v>61532061</v>
      </c>
      <c r="AN38" s="28">
        <v>365203824</v>
      </c>
      <c r="AO38" s="27">
        <v>283241990</v>
      </c>
      <c r="AP38" s="27">
        <v>59395971</v>
      </c>
      <c r="AQ38" s="28">
        <v>342637961</v>
      </c>
      <c r="AR38" s="27">
        <v>174143876</v>
      </c>
      <c r="AS38" s="27">
        <v>10729998</v>
      </c>
      <c r="AT38" s="28">
        <v>184873874</v>
      </c>
      <c r="AU38" s="27">
        <v>1696223</v>
      </c>
      <c r="AV38" s="22">
        <v>26175282</v>
      </c>
      <c r="AW38" s="22">
        <v>3420360</v>
      </c>
      <c r="AX38" s="22">
        <v>29595642</v>
      </c>
      <c r="AY38" s="22">
        <v>924007524</v>
      </c>
      <c r="AZ38" s="27">
        <v>72781</v>
      </c>
      <c r="BA38" s="22">
        <v>924080305</v>
      </c>
      <c r="BB38" s="22">
        <v>0</v>
      </c>
      <c r="BC38" s="22">
        <v>762753852</v>
      </c>
      <c r="BD38" s="22">
        <v>762826633</v>
      </c>
      <c r="BE38" s="21">
        <v>982470573</v>
      </c>
      <c r="BF38" s="21"/>
      <c r="BG38" s="23">
        <v>973822573</v>
      </c>
      <c r="BH38" s="5">
        <v>0</v>
      </c>
      <c r="BI38" s="24">
        <v>0</v>
      </c>
      <c r="BJ38" s="21"/>
      <c r="BL38" s="25">
        <v>5230934</v>
      </c>
      <c r="BM38" s="25">
        <v>765467</v>
      </c>
      <c r="BN38" s="25">
        <v>5996401</v>
      </c>
      <c r="BO38" s="25">
        <v>-857425</v>
      </c>
      <c r="BP38" s="25">
        <v>-1794047</v>
      </c>
      <c r="BQ38" s="25">
        <v>-2651472</v>
      </c>
      <c r="BR38" s="25">
        <v>10136874</v>
      </c>
      <c r="BS38" s="25">
        <v>2702982</v>
      </c>
      <c r="BT38" s="25">
        <v>12839856</v>
      </c>
      <c r="BU38" s="25">
        <v>-17160</v>
      </c>
      <c r="BV38" s="25">
        <v>111758</v>
      </c>
      <c r="BW38" s="25">
        <v>44159</v>
      </c>
      <c r="BX38" s="25">
        <v>155917</v>
      </c>
      <c r="BY38" s="25">
        <v>16323542</v>
      </c>
    </row>
    <row r="39" spans="1:77">
      <c r="A39" s="5">
        <f t="shared" si="2"/>
        <v>2002</v>
      </c>
      <c r="B39" s="5">
        <v>6</v>
      </c>
      <c r="C39" s="22">
        <v>463660724</v>
      </c>
      <c r="D39" s="22">
        <v>64197604</v>
      </c>
      <c r="E39" s="22">
        <v>527858328</v>
      </c>
      <c r="F39" s="22">
        <v>336630997</v>
      </c>
      <c r="G39" s="22">
        <v>16049217</v>
      </c>
      <c r="H39" s="22">
        <v>352680214</v>
      </c>
      <c r="I39" s="22">
        <v>186520448</v>
      </c>
      <c r="J39" s="22">
        <v>122486</v>
      </c>
      <c r="K39" s="22">
        <v>186642934</v>
      </c>
      <c r="L39" s="22">
        <v>1698175</v>
      </c>
      <c r="M39" s="22">
        <v>29691164</v>
      </c>
      <c r="N39" s="22">
        <v>3933251</v>
      </c>
      <c r="O39" s="22">
        <v>33624415</v>
      </c>
      <c r="P39" s="22">
        <v>1102504066</v>
      </c>
      <c r="Q39" s="22">
        <v>78121</v>
      </c>
      <c r="R39" s="22">
        <v>1102582187</v>
      </c>
      <c r="S39" s="22"/>
      <c r="T39" s="22">
        <v>988510344</v>
      </c>
      <c r="U39" s="22">
        <v>988588465</v>
      </c>
      <c r="V39" s="22">
        <v>1068957772</v>
      </c>
      <c r="W39" s="22">
        <v>1068879651</v>
      </c>
      <c r="X39" s="22">
        <v>1022134759</v>
      </c>
      <c r="Y39" s="22">
        <v>1022212880</v>
      </c>
      <c r="Z39" s="27">
        <v>1791241</v>
      </c>
      <c r="AA39" s="27">
        <v>-81464</v>
      </c>
      <c r="AB39" s="22">
        <v>1709777</v>
      </c>
      <c r="AC39" s="21">
        <v>83373437</v>
      </c>
      <c r="AD39" s="27">
        <v>0</v>
      </c>
      <c r="AE39" s="21">
        <v>1187665401</v>
      </c>
      <c r="AF39" s="22"/>
      <c r="AG39" s="22">
        <v>0</v>
      </c>
      <c r="AH39" s="25">
        <v>3387000</v>
      </c>
      <c r="AI39" s="25">
        <v>8947000</v>
      </c>
      <c r="AJ39" s="22">
        <v>0</v>
      </c>
      <c r="AK39" s="22"/>
      <c r="AL39" s="27">
        <v>467047724</v>
      </c>
      <c r="AM39" s="27">
        <v>64197604</v>
      </c>
      <c r="AN39" s="28">
        <v>531245328</v>
      </c>
      <c r="AO39" s="27">
        <v>345577997</v>
      </c>
      <c r="AP39" s="27">
        <v>16049217</v>
      </c>
      <c r="AQ39" s="28">
        <v>361627214</v>
      </c>
      <c r="AR39" s="27">
        <v>186520448</v>
      </c>
      <c r="AS39" s="27">
        <v>122486</v>
      </c>
      <c r="AT39" s="28">
        <v>186642934</v>
      </c>
      <c r="AU39" s="27">
        <v>1698175</v>
      </c>
      <c r="AV39" s="22">
        <v>29691164</v>
      </c>
      <c r="AW39" s="22">
        <v>3933251</v>
      </c>
      <c r="AX39" s="22">
        <v>33624415</v>
      </c>
      <c r="AY39" s="22">
        <v>1114838066</v>
      </c>
      <c r="AZ39" s="27">
        <v>78121</v>
      </c>
      <c r="BA39" s="22">
        <v>1114916187</v>
      </c>
      <c r="BB39" s="22">
        <v>0</v>
      </c>
      <c r="BC39" s="22">
        <v>1000844344</v>
      </c>
      <c r="BD39" s="22">
        <v>1000922465</v>
      </c>
      <c r="BE39" s="21">
        <v>1199999401</v>
      </c>
      <c r="BF39" s="21"/>
      <c r="BG39" s="23">
        <v>1187665401</v>
      </c>
      <c r="BH39" s="5">
        <v>0</v>
      </c>
      <c r="BI39" s="24">
        <v>0</v>
      </c>
      <c r="BJ39" s="21"/>
      <c r="BL39" s="25">
        <v>22886829</v>
      </c>
      <c r="BM39" s="25">
        <v>1963178</v>
      </c>
      <c r="BN39" s="25">
        <v>24850007</v>
      </c>
      <c r="BO39" s="25">
        <v>6519970</v>
      </c>
      <c r="BP39" s="25">
        <v>388075</v>
      </c>
      <c r="BQ39" s="25">
        <v>6908045</v>
      </c>
      <c r="BR39" s="25">
        <v>6887324</v>
      </c>
      <c r="BS39" s="25">
        <v>-1766536</v>
      </c>
      <c r="BT39" s="25">
        <v>5120788</v>
      </c>
      <c r="BU39" s="25">
        <v>-21325</v>
      </c>
      <c r="BV39" s="25">
        <v>-415928</v>
      </c>
      <c r="BW39" s="25">
        <v>158538</v>
      </c>
      <c r="BX39" s="25">
        <v>-257390</v>
      </c>
      <c r="BY39" s="25">
        <v>36600125</v>
      </c>
    </row>
    <row r="40" spans="1:77">
      <c r="A40" s="5">
        <f t="shared" si="2"/>
        <v>2002</v>
      </c>
      <c r="B40" s="5">
        <v>7</v>
      </c>
      <c r="C40" s="22">
        <v>525505884</v>
      </c>
      <c r="D40" s="22">
        <v>25213729</v>
      </c>
      <c r="E40" s="22">
        <v>550719613</v>
      </c>
      <c r="F40" s="22">
        <v>348293244</v>
      </c>
      <c r="G40" s="22">
        <v>2172080</v>
      </c>
      <c r="H40" s="22">
        <v>350465324</v>
      </c>
      <c r="I40" s="22">
        <v>193594526</v>
      </c>
      <c r="J40" s="22">
        <v>-910389</v>
      </c>
      <c r="K40" s="22">
        <v>192684137</v>
      </c>
      <c r="L40" s="22">
        <v>1698952</v>
      </c>
      <c r="M40" s="22">
        <v>33384091</v>
      </c>
      <c r="N40" s="22">
        <v>4359172</v>
      </c>
      <c r="O40" s="22">
        <v>37743263</v>
      </c>
      <c r="P40" s="22">
        <v>1133311289</v>
      </c>
      <c r="Q40" s="22">
        <v>86007</v>
      </c>
      <c r="R40" s="22">
        <v>1133397296</v>
      </c>
      <c r="S40" s="22"/>
      <c r="T40" s="22">
        <v>1069092606</v>
      </c>
      <c r="U40" s="22">
        <v>1069178613</v>
      </c>
      <c r="V40" s="22">
        <v>1095654033</v>
      </c>
      <c r="W40" s="22">
        <v>1095568026</v>
      </c>
      <c r="X40" s="22">
        <v>1106835869</v>
      </c>
      <c r="Y40" s="22">
        <v>1106921876</v>
      </c>
      <c r="Z40" s="27">
        <v>1931254</v>
      </c>
      <c r="AA40" s="27">
        <v>47592</v>
      </c>
      <c r="AB40" s="22">
        <v>1978846</v>
      </c>
      <c r="AC40" s="21">
        <v>89099913</v>
      </c>
      <c r="AD40" s="27">
        <v>0</v>
      </c>
      <c r="AE40" s="21">
        <v>1224476055</v>
      </c>
      <c r="AF40" s="22"/>
      <c r="AG40" s="22">
        <v>0</v>
      </c>
      <c r="AH40" s="25">
        <v>4249000</v>
      </c>
      <c r="AI40" s="25">
        <v>10356000</v>
      </c>
      <c r="AJ40" s="22">
        <v>0</v>
      </c>
      <c r="AK40" s="22"/>
      <c r="AL40" s="27">
        <v>529754884</v>
      </c>
      <c r="AM40" s="27">
        <v>25213729</v>
      </c>
      <c r="AN40" s="28">
        <v>554968613</v>
      </c>
      <c r="AO40" s="27">
        <v>358649244</v>
      </c>
      <c r="AP40" s="27">
        <v>2172080</v>
      </c>
      <c r="AQ40" s="28">
        <v>360821324</v>
      </c>
      <c r="AR40" s="27">
        <v>193594526</v>
      </c>
      <c r="AS40" s="27">
        <v>-910389</v>
      </c>
      <c r="AT40" s="28">
        <v>192684137</v>
      </c>
      <c r="AU40" s="27">
        <v>1698952</v>
      </c>
      <c r="AV40" s="22">
        <v>33384091</v>
      </c>
      <c r="AW40" s="22">
        <v>4359172</v>
      </c>
      <c r="AX40" s="22">
        <v>37743263</v>
      </c>
      <c r="AY40" s="22">
        <v>1147916289</v>
      </c>
      <c r="AZ40" s="27">
        <v>86007</v>
      </c>
      <c r="BA40" s="22">
        <v>1148002296</v>
      </c>
      <c r="BB40" s="22">
        <v>0</v>
      </c>
      <c r="BC40" s="22">
        <v>1083697606</v>
      </c>
      <c r="BD40" s="22">
        <v>1083783613</v>
      </c>
      <c r="BE40" s="21">
        <v>1239081055</v>
      </c>
      <c r="BF40" s="21"/>
      <c r="BG40" s="23">
        <v>1224476055</v>
      </c>
      <c r="BH40" s="5">
        <v>0</v>
      </c>
      <c r="BI40" s="24">
        <v>0</v>
      </c>
      <c r="BJ40" s="22"/>
      <c r="BL40" s="25">
        <v>21236774</v>
      </c>
      <c r="BM40" s="25">
        <v>172772</v>
      </c>
      <c r="BN40" s="25">
        <v>21409546</v>
      </c>
      <c r="BO40" s="25">
        <v>973601</v>
      </c>
      <c r="BP40" s="25">
        <v>-994227</v>
      </c>
      <c r="BQ40" s="25">
        <v>-20626</v>
      </c>
      <c r="BR40" s="25">
        <v>13034482</v>
      </c>
      <c r="BS40" s="25">
        <v>-368642</v>
      </c>
      <c r="BT40" s="25">
        <v>12665840</v>
      </c>
      <c r="BU40" s="25">
        <v>-25256</v>
      </c>
      <c r="BV40" s="25">
        <v>-194832</v>
      </c>
      <c r="BW40" s="25">
        <v>113886</v>
      </c>
      <c r="BX40" s="25">
        <v>-80946</v>
      </c>
      <c r="BY40" s="25">
        <v>33948558</v>
      </c>
    </row>
    <row r="41" spans="1:77">
      <c r="A41" s="5">
        <f t="shared" si="2"/>
        <v>2002</v>
      </c>
      <c r="B41" s="5">
        <v>8</v>
      </c>
      <c r="C41" s="22">
        <v>532229130</v>
      </c>
      <c r="D41" s="22">
        <v>11986184</v>
      </c>
      <c r="E41" s="22">
        <v>544215314</v>
      </c>
      <c r="F41" s="22">
        <v>339622682</v>
      </c>
      <c r="G41" s="22">
        <v>516862</v>
      </c>
      <c r="H41" s="22">
        <v>340139544</v>
      </c>
      <c r="I41" s="22">
        <v>199020770</v>
      </c>
      <c r="J41" s="22">
        <v>475927</v>
      </c>
      <c r="K41" s="22">
        <v>199496697</v>
      </c>
      <c r="L41" s="22">
        <v>1700357</v>
      </c>
      <c r="M41" s="22">
        <v>32550110</v>
      </c>
      <c r="N41" s="22">
        <v>4237688</v>
      </c>
      <c r="O41" s="22">
        <v>36787798</v>
      </c>
      <c r="P41" s="22">
        <v>1122339710</v>
      </c>
      <c r="Q41" s="22">
        <v>81728</v>
      </c>
      <c r="R41" s="22">
        <v>1122421438</v>
      </c>
      <c r="S41" s="22"/>
      <c r="T41" s="22">
        <v>1072572939</v>
      </c>
      <c r="U41" s="22">
        <v>1072654667</v>
      </c>
      <c r="V41" s="22">
        <v>1085633640</v>
      </c>
      <c r="W41" s="22">
        <v>1085551912</v>
      </c>
      <c r="X41" s="22">
        <v>1109360737</v>
      </c>
      <c r="Y41" s="22">
        <v>1109442465</v>
      </c>
      <c r="Z41" s="27">
        <v>1923327</v>
      </c>
      <c r="AA41" s="27">
        <v>27895</v>
      </c>
      <c r="AB41" s="22">
        <v>1951222</v>
      </c>
      <c r="AC41" s="21">
        <v>87576375</v>
      </c>
      <c r="AD41" s="27">
        <v>0</v>
      </c>
      <c r="AE41" s="21">
        <v>1211949035</v>
      </c>
      <c r="AF41" s="22"/>
      <c r="AG41" s="22">
        <v>0</v>
      </c>
      <c r="AH41" s="25">
        <v>3930000</v>
      </c>
      <c r="AI41" s="25">
        <v>9906000</v>
      </c>
      <c r="AJ41" s="22">
        <v>0</v>
      </c>
      <c r="AK41" s="22"/>
      <c r="AL41" s="27">
        <v>536159130</v>
      </c>
      <c r="AM41" s="27">
        <v>11986184</v>
      </c>
      <c r="AN41" s="28">
        <v>548145314</v>
      </c>
      <c r="AO41" s="27">
        <v>349528682</v>
      </c>
      <c r="AP41" s="27">
        <v>516862</v>
      </c>
      <c r="AQ41" s="28">
        <v>350045544</v>
      </c>
      <c r="AR41" s="27">
        <v>199020770</v>
      </c>
      <c r="AS41" s="27">
        <v>475927</v>
      </c>
      <c r="AT41" s="28">
        <v>199496697</v>
      </c>
      <c r="AU41" s="27">
        <v>1700357</v>
      </c>
      <c r="AV41" s="22">
        <v>32550110</v>
      </c>
      <c r="AW41" s="22">
        <v>4237688</v>
      </c>
      <c r="AX41" s="22">
        <v>36787798</v>
      </c>
      <c r="AY41" s="22">
        <v>1136175710</v>
      </c>
      <c r="AZ41" s="27">
        <v>81728</v>
      </c>
      <c r="BA41" s="22">
        <v>1136257438</v>
      </c>
      <c r="BB41" s="22">
        <v>0</v>
      </c>
      <c r="BC41" s="22">
        <v>1086408939</v>
      </c>
      <c r="BD41" s="22">
        <v>1086490667</v>
      </c>
      <c r="BE41" s="21">
        <v>1225785035</v>
      </c>
      <c r="BF41" s="21"/>
      <c r="BG41" s="23">
        <v>1211949035</v>
      </c>
      <c r="BH41" s="5">
        <v>0</v>
      </c>
      <c r="BI41" s="24">
        <v>0</v>
      </c>
      <c r="BJ41" s="22"/>
      <c r="BL41" s="25">
        <v>-14160189</v>
      </c>
      <c r="BM41" s="25">
        <v>324202</v>
      </c>
      <c r="BN41" s="25">
        <v>-13835987</v>
      </c>
      <c r="BO41" s="25">
        <v>-19332109</v>
      </c>
      <c r="BP41" s="25">
        <v>714482</v>
      </c>
      <c r="BQ41" s="25">
        <v>-18617627</v>
      </c>
      <c r="BR41" s="25">
        <v>16304911</v>
      </c>
      <c r="BS41" s="25">
        <v>644260</v>
      </c>
      <c r="BT41" s="25">
        <v>16949171</v>
      </c>
      <c r="BU41" s="25">
        <v>-29249</v>
      </c>
      <c r="BV41" s="25">
        <v>-32613</v>
      </c>
      <c r="BW41" s="25">
        <v>11283</v>
      </c>
      <c r="BX41" s="25">
        <v>-21330</v>
      </c>
      <c r="BY41" s="25">
        <v>-15555022</v>
      </c>
    </row>
    <row r="42" spans="1:77">
      <c r="A42" s="5">
        <f t="shared" si="2"/>
        <v>2002</v>
      </c>
      <c r="B42" s="5">
        <v>9</v>
      </c>
      <c r="C42" s="22">
        <v>485990832</v>
      </c>
      <c r="D42" s="22">
        <v>-66422769</v>
      </c>
      <c r="E42" s="22">
        <v>419568063</v>
      </c>
      <c r="F42" s="22">
        <v>339600611</v>
      </c>
      <c r="G42" s="22">
        <v>-29906435</v>
      </c>
      <c r="H42" s="22">
        <v>309694176</v>
      </c>
      <c r="I42" s="22">
        <v>191235202</v>
      </c>
      <c r="J42" s="22">
        <v>-3414274</v>
      </c>
      <c r="K42" s="22">
        <v>187820928</v>
      </c>
      <c r="L42" s="22">
        <v>1701962</v>
      </c>
      <c r="M42" s="22">
        <v>28622417</v>
      </c>
      <c r="N42" s="22">
        <v>3662191</v>
      </c>
      <c r="O42" s="22">
        <v>32284608</v>
      </c>
      <c r="P42" s="22">
        <v>951069737</v>
      </c>
      <c r="Q42" s="22">
        <v>80367</v>
      </c>
      <c r="R42" s="22">
        <v>951150104</v>
      </c>
      <c r="S42" s="22"/>
      <c r="T42" s="22">
        <v>1018528607</v>
      </c>
      <c r="U42" s="22">
        <v>1018608974</v>
      </c>
      <c r="V42" s="22">
        <v>918865496</v>
      </c>
      <c r="W42" s="22">
        <v>918785129</v>
      </c>
      <c r="X42" s="22">
        <v>1050813215</v>
      </c>
      <c r="Y42" s="22">
        <v>1050893582</v>
      </c>
      <c r="Z42" s="27">
        <v>1785268</v>
      </c>
      <c r="AA42" s="27">
        <v>-224771</v>
      </c>
      <c r="AB42" s="22">
        <v>1560497</v>
      </c>
      <c r="AC42" s="21">
        <v>61460043</v>
      </c>
      <c r="AD42" s="27">
        <v>0</v>
      </c>
      <c r="AE42" s="21">
        <v>1014170644</v>
      </c>
      <c r="AF42" s="30" t="s">
        <v>113</v>
      </c>
      <c r="AG42" s="22">
        <v>0</v>
      </c>
      <c r="AH42" s="25">
        <v>2686000</v>
      </c>
      <c r="AI42" s="25">
        <v>7759000</v>
      </c>
      <c r="AJ42" s="22">
        <v>0</v>
      </c>
      <c r="AK42" s="22"/>
      <c r="AL42" s="27">
        <v>488676832</v>
      </c>
      <c r="AM42" s="27">
        <v>-66422769</v>
      </c>
      <c r="AN42" s="28">
        <v>422254063</v>
      </c>
      <c r="AO42" s="27">
        <v>347359611</v>
      </c>
      <c r="AP42" s="27">
        <v>-29906435</v>
      </c>
      <c r="AQ42" s="28">
        <v>317453176</v>
      </c>
      <c r="AR42" s="27">
        <v>191235202</v>
      </c>
      <c r="AS42" s="27">
        <v>-3414274</v>
      </c>
      <c r="AT42" s="28">
        <v>187820928</v>
      </c>
      <c r="AU42" s="27">
        <v>1701962</v>
      </c>
      <c r="AV42" s="22">
        <v>28622417</v>
      </c>
      <c r="AW42" s="22">
        <v>3662191</v>
      </c>
      <c r="AX42" s="22">
        <v>32284608</v>
      </c>
      <c r="AY42" s="22">
        <v>961514737</v>
      </c>
      <c r="AZ42" s="27">
        <v>80367</v>
      </c>
      <c r="BA42" s="22">
        <v>961595104</v>
      </c>
      <c r="BB42" s="22">
        <v>0</v>
      </c>
      <c r="BC42" s="22">
        <v>1028973607</v>
      </c>
      <c r="BD42" s="22">
        <v>1029053974</v>
      </c>
      <c r="BE42" s="21">
        <v>1024615644</v>
      </c>
      <c r="BF42" s="21"/>
      <c r="BG42" s="23">
        <v>1014170644</v>
      </c>
      <c r="BH42" s="5">
        <v>0</v>
      </c>
      <c r="BI42" s="24">
        <v>0</v>
      </c>
      <c r="BJ42" s="22"/>
      <c r="BL42" s="25">
        <v>-10391546</v>
      </c>
      <c r="BM42" s="25">
        <v>-1244506</v>
      </c>
      <c r="BN42" s="25">
        <v>-11636052</v>
      </c>
      <c r="BO42" s="25">
        <v>-13825846</v>
      </c>
      <c r="BP42" s="25">
        <v>473432</v>
      </c>
      <c r="BQ42" s="25">
        <v>-13352414</v>
      </c>
      <c r="BR42" s="25">
        <v>19861331</v>
      </c>
      <c r="BS42" s="25">
        <v>1594754</v>
      </c>
      <c r="BT42" s="25">
        <v>21456085</v>
      </c>
      <c r="BU42" s="25">
        <v>-32783</v>
      </c>
      <c r="BV42" s="25">
        <v>745615</v>
      </c>
      <c r="BW42" s="25">
        <v>2569</v>
      </c>
      <c r="BX42" s="25">
        <v>748184</v>
      </c>
      <c r="BY42" s="25">
        <v>-2816980</v>
      </c>
    </row>
    <row r="43" spans="1:77">
      <c r="A43" s="5">
        <f t="shared" si="2"/>
        <v>2002</v>
      </c>
      <c r="B43" s="5">
        <v>10</v>
      </c>
      <c r="C43" s="22">
        <v>377427174</v>
      </c>
      <c r="D43" s="22">
        <v>-56517323</v>
      </c>
      <c r="E43" s="22">
        <v>320909851</v>
      </c>
      <c r="F43" s="22">
        <v>299684427</v>
      </c>
      <c r="G43" s="22">
        <v>-26243153</v>
      </c>
      <c r="H43" s="22">
        <v>273441274</v>
      </c>
      <c r="I43" s="22">
        <v>177697426</v>
      </c>
      <c r="J43" s="22">
        <v>-5044006</v>
      </c>
      <c r="K43" s="22">
        <v>172653420</v>
      </c>
      <c r="L43" s="22">
        <v>1703328</v>
      </c>
      <c r="M43" s="22">
        <v>23512658</v>
      </c>
      <c r="N43" s="22">
        <v>3104907</v>
      </c>
      <c r="O43" s="22">
        <v>26617565</v>
      </c>
      <c r="P43" s="22">
        <v>795325438</v>
      </c>
      <c r="Q43" s="22">
        <v>68982</v>
      </c>
      <c r="R43" s="22">
        <v>795394420</v>
      </c>
      <c r="S43" s="22"/>
      <c r="T43" s="22">
        <v>856512355</v>
      </c>
      <c r="U43" s="22">
        <v>856581337</v>
      </c>
      <c r="V43" s="22">
        <v>768776855</v>
      </c>
      <c r="W43" s="22">
        <v>768707873</v>
      </c>
      <c r="X43" s="22">
        <v>883129920</v>
      </c>
      <c r="Y43" s="22">
        <v>883198902</v>
      </c>
      <c r="Z43" s="27">
        <v>1637083</v>
      </c>
      <c r="AA43" s="27">
        <v>-107999</v>
      </c>
      <c r="AB43" s="22">
        <v>1529084</v>
      </c>
      <c r="AC43" s="21">
        <v>41539237</v>
      </c>
      <c r="AD43" s="27">
        <v>0</v>
      </c>
      <c r="AE43" s="21">
        <v>838462741</v>
      </c>
      <c r="AF43" s="30" t="s">
        <v>114</v>
      </c>
      <c r="AG43" s="22">
        <v>0</v>
      </c>
      <c r="AH43" s="25">
        <v>1628000</v>
      </c>
      <c r="AI43" s="25">
        <v>4300000</v>
      </c>
      <c r="AJ43" s="22">
        <v>0</v>
      </c>
      <c r="AK43" s="22"/>
      <c r="AL43" s="27">
        <v>379055174</v>
      </c>
      <c r="AM43" s="27">
        <v>-56517323</v>
      </c>
      <c r="AN43" s="28">
        <v>322537851</v>
      </c>
      <c r="AO43" s="27">
        <v>303984427</v>
      </c>
      <c r="AP43" s="27">
        <v>-26243153</v>
      </c>
      <c r="AQ43" s="28">
        <v>277741274</v>
      </c>
      <c r="AR43" s="27">
        <v>177697426</v>
      </c>
      <c r="AS43" s="27">
        <v>-5044006</v>
      </c>
      <c r="AT43" s="28">
        <v>172653420</v>
      </c>
      <c r="AU43" s="27">
        <v>1703328</v>
      </c>
      <c r="AV43" s="22">
        <v>23512658</v>
      </c>
      <c r="AW43" s="22">
        <v>3104907</v>
      </c>
      <c r="AX43" s="22">
        <v>26617565</v>
      </c>
      <c r="AY43" s="22">
        <v>801253438</v>
      </c>
      <c r="AZ43" s="27">
        <v>68982</v>
      </c>
      <c r="BA43" s="22">
        <v>801322420</v>
      </c>
      <c r="BB43" s="22">
        <v>0</v>
      </c>
      <c r="BC43" s="22">
        <v>862440355</v>
      </c>
      <c r="BD43" s="22">
        <v>862509337</v>
      </c>
      <c r="BE43" s="21">
        <v>844390741</v>
      </c>
      <c r="BF43" s="21"/>
      <c r="BG43" s="23">
        <v>838462741</v>
      </c>
      <c r="BH43" s="5">
        <v>0</v>
      </c>
      <c r="BI43" s="24">
        <v>0</v>
      </c>
      <c r="BJ43" s="22"/>
      <c r="BL43" s="25">
        <v>-4792337</v>
      </c>
      <c r="BM43" s="25">
        <v>-447210</v>
      </c>
      <c r="BN43" s="25">
        <v>-5239547</v>
      </c>
      <c r="BO43" s="25">
        <v>-4170054</v>
      </c>
      <c r="BP43" s="25">
        <v>1235491</v>
      </c>
      <c r="BQ43" s="25">
        <v>-2934563</v>
      </c>
      <c r="BR43" s="25">
        <v>14701287</v>
      </c>
      <c r="BS43" s="25">
        <v>-1908371</v>
      </c>
      <c r="BT43" s="25">
        <v>12792916</v>
      </c>
      <c r="BU43" s="25">
        <v>-36849</v>
      </c>
      <c r="BV43" s="25">
        <v>-344193</v>
      </c>
      <c r="BW43" s="25">
        <v>20919</v>
      </c>
      <c r="BX43" s="25">
        <v>-323274</v>
      </c>
      <c r="BY43" s="25">
        <v>4258683</v>
      </c>
    </row>
    <row r="44" spans="1:77">
      <c r="A44" s="5">
        <f t="shared" si="2"/>
        <v>2002</v>
      </c>
      <c r="B44" s="5">
        <v>11</v>
      </c>
      <c r="C44" s="22">
        <v>296518728</v>
      </c>
      <c r="D44" s="22">
        <v>-6238092</v>
      </c>
      <c r="E44" s="22">
        <v>290280636</v>
      </c>
      <c r="F44" s="22">
        <v>256320847</v>
      </c>
      <c r="G44" s="22">
        <v>4384747</v>
      </c>
      <c r="H44" s="22">
        <v>260705594</v>
      </c>
      <c r="I44" s="22">
        <v>151786105</v>
      </c>
      <c r="J44" s="22">
        <v>1475495</v>
      </c>
      <c r="K44" s="22">
        <v>153261600</v>
      </c>
      <c r="L44" s="22">
        <v>1704845</v>
      </c>
      <c r="M44" s="22">
        <v>22998695</v>
      </c>
      <c r="N44" s="22">
        <v>2793782</v>
      </c>
      <c r="O44" s="22">
        <v>25792477</v>
      </c>
      <c r="P44" s="22">
        <v>731745152</v>
      </c>
      <c r="Q44" s="22">
        <v>68439</v>
      </c>
      <c r="R44" s="22">
        <v>731813591</v>
      </c>
      <c r="S44" s="22"/>
      <c r="T44" s="22">
        <v>706330525</v>
      </c>
      <c r="U44" s="22">
        <v>706398964</v>
      </c>
      <c r="V44" s="22">
        <v>706021114</v>
      </c>
      <c r="W44" s="22">
        <v>705952675</v>
      </c>
      <c r="X44" s="22">
        <v>732123002</v>
      </c>
      <c r="Y44" s="22">
        <v>732191441</v>
      </c>
      <c r="Z44" s="27">
        <v>1734770</v>
      </c>
      <c r="AA44" s="27">
        <v>182553</v>
      </c>
      <c r="AB44" s="22">
        <v>1917323</v>
      </c>
      <c r="AC44" s="21">
        <v>35553671</v>
      </c>
      <c r="AD44" s="27">
        <v>0</v>
      </c>
      <c r="AE44" s="21">
        <v>769284585</v>
      </c>
      <c r="AF44" s="22"/>
      <c r="AG44" s="22">
        <v>0</v>
      </c>
      <c r="AH44" s="25">
        <v>2726000</v>
      </c>
      <c r="AI44" s="25">
        <v>4145000</v>
      </c>
      <c r="AJ44" s="22">
        <v>0</v>
      </c>
      <c r="AK44" s="22"/>
      <c r="AL44" s="27">
        <v>299244728</v>
      </c>
      <c r="AM44" s="27">
        <v>-6238092</v>
      </c>
      <c r="AN44" s="28">
        <v>293006636</v>
      </c>
      <c r="AO44" s="27">
        <v>260465847</v>
      </c>
      <c r="AP44" s="27">
        <v>4384747</v>
      </c>
      <c r="AQ44" s="28">
        <v>264850594</v>
      </c>
      <c r="AR44" s="27">
        <v>151786105</v>
      </c>
      <c r="AS44" s="27">
        <v>1475495</v>
      </c>
      <c r="AT44" s="28">
        <v>153261600</v>
      </c>
      <c r="AU44" s="27">
        <v>1704845</v>
      </c>
      <c r="AV44" s="22">
        <v>22998695</v>
      </c>
      <c r="AW44" s="22">
        <v>2793782</v>
      </c>
      <c r="AX44" s="22">
        <v>25792477</v>
      </c>
      <c r="AY44" s="22">
        <v>738616152</v>
      </c>
      <c r="AZ44" s="27">
        <v>68439</v>
      </c>
      <c r="BA44" s="22">
        <v>738684591</v>
      </c>
      <c r="BB44" s="22">
        <v>0</v>
      </c>
      <c r="BC44" s="22">
        <v>713201525</v>
      </c>
      <c r="BD44" s="22">
        <v>713269964</v>
      </c>
      <c r="BE44" s="21">
        <v>776155585</v>
      </c>
      <c r="BF44" s="21"/>
      <c r="BG44" s="23">
        <v>769284585</v>
      </c>
      <c r="BH44" s="5">
        <v>0</v>
      </c>
      <c r="BI44" s="24">
        <v>0</v>
      </c>
      <c r="BJ44" s="22"/>
      <c r="BL44" s="25">
        <v>-151743</v>
      </c>
      <c r="BM44" s="25">
        <v>534919</v>
      </c>
      <c r="BN44" s="25">
        <v>383176</v>
      </c>
      <c r="BO44" s="25">
        <v>-2684418</v>
      </c>
      <c r="BP44" s="25">
        <v>-77102</v>
      </c>
      <c r="BQ44" s="25">
        <v>-2761520</v>
      </c>
      <c r="BR44" s="25">
        <v>1689445</v>
      </c>
      <c r="BS44" s="25">
        <v>-234945</v>
      </c>
      <c r="BT44" s="25">
        <v>1454500</v>
      </c>
      <c r="BU44" s="25">
        <v>-40578</v>
      </c>
      <c r="BV44" s="25">
        <v>-457098</v>
      </c>
      <c r="BW44" s="25">
        <v>-5638</v>
      </c>
      <c r="BX44" s="25">
        <v>-462736</v>
      </c>
      <c r="BY44" s="25">
        <v>-1427158</v>
      </c>
    </row>
    <row r="45" spans="1:77">
      <c r="A45" s="5">
        <f t="shared" si="2"/>
        <v>2002</v>
      </c>
      <c r="B45" s="5">
        <v>12</v>
      </c>
      <c r="C45" s="22">
        <v>361205834</v>
      </c>
      <c r="D45" s="22">
        <v>44377924</v>
      </c>
      <c r="E45" s="22">
        <v>405583758</v>
      </c>
      <c r="F45" s="22">
        <v>252888458</v>
      </c>
      <c r="G45" s="22">
        <v>8573991</v>
      </c>
      <c r="H45" s="22">
        <v>261462449</v>
      </c>
      <c r="I45" s="22">
        <v>138718086</v>
      </c>
      <c r="J45" s="22">
        <v>894272</v>
      </c>
      <c r="K45" s="22">
        <v>139612358</v>
      </c>
      <c r="L45" s="22">
        <v>1705989</v>
      </c>
      <c r="M45" s="22">
        <v>26030835</v>
      </c>
      <c r="N45" s="22">
        <v>3149023</v>
      </c>
      <c r="O45" s="22">
        <v>29179858</v>
      </c>
      <c r="P45" s="22">
        <v>837544412</v>
      </c>
      <c r="Q45" s="22">
        <v>72612</v>
      </c>
      <c r="R45" s="22">
        <v>837617024</v>
      </c>
      <c r="S45" s="22"/>
      <c r="T45" s="22">
        <v>754518367</v>
      </c>
      <c r="U45" s="22">
        <v>754590979</v>
      </c>
      <c r="V45" s="22">
        <v>808437166</v>
      </c>
      <c r="W45" s="22">
        <v>808364554</v>
      </c>
      <c r="X45" s="22">
        <v>783698225</v>
      </c>
      <c r="Y45" s="22">
        <v>783770837</v>
      </c>
      <c r="Z45" s="27">
        <v>1931071</v>
      </c>
      <c r="AA45" s="27">
        <v>160172</v>
      </c>
      <c r="AB45" s="22">
        <v>2091243</v>
      </c>
      <c r="AC45" s="21">
        <v>47395540</v>
      </c>
      <c r="AD45" s="27">
        <v>0</v>
      </c>
      <c r="AE45" s="21">
        <v>887103807</v>
      </c>
      <c r="AF45" s="31">
        <v>346678580</v>
      </c>
      <c r="AG45" s="22">
        <v>0</v>
      </c>
      <c r="AH45" s="25">
        <v>4846000</v>
      </c>
      <c r="AI45" s="25">
        <v>6143000</v>
      </c>
      <c r="AJ45" s="22">
        <v>0</v>
      </c>
      <c r="AK45" s="22"/>
      <c r="AL45" s="27">
        <v>366051834</v>
      </c>
      <c r="AM45" s="27">
        <v>44377924</v>
      </c>
      <c r="AN45" s="28">
        <v>410429758</v>
      </c>
      <c r="AO45" s="27">
        <v>259031458</v>
      </c>
      <c r="AP45" s="27">
        <v>8573991</v>
      </c>
      <c r="AQ45" s="28">
        <v>267605449</v>
      </c>
      <c r="AR45" s="27">
        <v>138718086</v>
      </c>
      <c r="AS45" s="27">
        <v>894272</v>
      </c>
      <c r="AT45" s="28">
        <v>139612358</v>
      </c>
      <c r="AU45" s="27">
        <v>1705989</v>
      </c>
      <c r="AV45" s="22">
        <v>26030835</v>
      </c>
      <c r="AW45" s="22">
        <v>3149023</v>
      </c>
      <c r="AX45" s="22">
        <v>29179858</v>
      </c>
      <c r="AY45" s="22">
        <v>848533412</v>
      </c>
      <c r="AZ45" s="27">
        <v>72612</v>
      </c>
      <c r="BA45" s="22">
        <v>848606024</v>
      </c>
      <c r="BB45" s="22">
        <v>0</v>
      </c>
      <c r="BC45" s="22">
        <v>765507367</v>
      </c>
      <c r="BD45" s="22">
        <v>765579979</v>
      </c>
      <c r="BE45" s="21">
        <v>898092807</v>
      </c>
      <c r="BF45" s="21"/>
      <c r="BG45" s="23">
        <v>887103807</v>
      </c>
      <c r="BH45" s="5">
        <v>0</v>
      </c>
      <c r="BI45" s="24">
        <v>0</v>
      </c>
      <c r="BJ45" s="22"/>
      <c r="BL45" s="25">
        <v>-506186</v>
      </c>
      <c r="BM45" s="25">
        <v>1434043</v>
      </c>
      <c r="BN45" s="25">
        <v>927857</v>
      </c>
      <c r="BO45" s="25">
        <v>-7774743</v>
      </c>
      <c r="BP45" s="25">
        <v>-978737</v>
      </c>
      <c r="BQ45" s="25">
        <v>-8753480</v>
      </c>
      <c r="BR45" s="25">
        <v>-19818734</v>
      </c>
      <c r="BS45" s="25">
        <v>-200014</v>
      </c>
      <c r="BT45" s="25">
        <v>-20018748</v>
      </c>
      <c r="BU45" s="25">
        <v>-44644</v>
      </c>
      <c r="BV45" s="25">
        <v>-902473</v>
      </c>
      <c r="BW45" s="25">
        <v>8876</v>
      </c>
      <c r="BX45" s="25">
        <v>-893597</v>
      </c>
      <c r="BY45" s="25">
        <v>-28782612</v>
      </c>
    </row>
    <row r="46" spans="1:77">
      <c r="B46" s="10" t="s">
        <v>112</v>
      </c>
      <c r="C46" s="22">
        <v>4817268215</v>
      </c>
      <c r="D46" s="22">
        <v>28233752</v>
      </c>
      <c r="E46" s="22">
        <v>4845501967</v>
      </c>
      <c r="F46" s="22">
        <v>3441457635</v>
      </c>
      <c r="G46" s="22">
        <v>20361715</v>
      </c>
      <c r="H46" s="22">
        <v>3461819350</v>
      </c>
      <c r="I46" s="22">
        <v>2046547833</v>
      </c>
      <c r="J46" s="22">
        <v>3191010</v>
      </c>
      <c r="K46" s="22">
        <v>2049738843</v>
      </c>
      <c r="L46" s="22">
        <v>20380530</v>
      </c>
      <c r="M46" s="22">
        <v>318878138</v>
      </c>
      <c r="N46" s="22">
        <v>40434738</v>
      </c>
      <c r="O46" s="22">
        <v>359312876</v>
      </c>
      <c r="P46" s="22">
        <v>10736753566</v>
      </c>
      <c r="Q46" s="22">
        <v>886003</v>
      </c>
      <c r="R46" s="22">
        <v>10737639569</v>
      </c>
      <c r="S46" s="22"/>
      <c r="T46" s="22">
        <v>10325654213</v>
      </c>
      <c r="U46" s="22">
        <v>10326540216</v>
      </c>
      <c r="V46" s="22">
        <v>10378326693</v>
      </c>
      <c r="W46" s="22">
        <v>10377440690</v>
      </c>
      <c r="X46" s="22">
        <v>10684967089</v>
      </c>
      <c r="Y46" s="22">
        <v>10685853092</v>
      </c>
      <c r="Z46" s="28">
        <v>21637639</v>
      </c>
      <c r="AA46" s="28">
        <v>167934</v>
      </c>
      <c r="AB46" s="22">
        <v>21805573</v>
      </c>
      <c r="AC46" s="22">
        <v>668537242</v>
      </c>
      <c r="AD46" s="28">
        <v>0</v>
      </c>
      <c r="AE46" s="22">
        <v>11427982384</v>
      </c>
      <c r="AF46" s="22">
        <v>10167440690</v>
      </c>
      <c r="AG46" s="22">
        <v>0</v>
      </c>
      <c r="AH46" s="22">
        <v>39202000</v>
      </c>
      <c r="AI46" s="22">
        <v>80441000</v>
      </c>
      <c r="AJ46" s="22">
        <v>0</v>
      </c>
      <c r="AK46" s="22"/>
      <c r="AL46" s="28">
        <v>4856470215</v>
      </c>
      <c r="AM46" s="28">
        <v>28233752</v>
      </c>
      <c r="AN46" s="28">
        <v>4884703967</v>
      </c>
      <c r="AO46" s="28">
        <v>3521898635</v>
      </c>
      <c r="AP46" s="28">
        <v>20361715</v>
      </c>
      <c r="AQ46" s="28">
        <v>3542260350</v>
      </c>
      <c r="AR46" s="28">
        <v>2046547833</v>
      </c>
      <c r="AS46" s="28">
        <v>3191010</v>
      </c>
      <c r="AT46" s="28">
        <v>2049738843</v>
      </c>
      <c r="AU46" s="28">
        <v>20380530</v>
      </c>
      <c r="AV46" s="22">
        <v>318878138</v>
      </c>
      <c r="AW46" s="22">
        <v>40434738</v>
      </c>
      <c r="AX46" s="22">
        <v>359312876</v>
      </c>
      <c r="AY46" s="22">
        <v>10856396566</v>
      </c>
      <c r="AZ46" s="28">
        <v>886003</v>
      </c>
      <c r="BA46" s="22">
        <v>10857282569</v>
      </c>
      <c r="BB46" s="22">
        <v>0</v>
      </c>
      <c r="BC46" s="22">
        <v>10445297213</v>
      </c>
      <c r="BD46" s="22">
        <v>10446183216</v>
      </c>
      <c r="BE46" s="22">
        <v>11547625384</v>
      </c>
      <c r="BF46" s="21"/>
      <c r="BG46" s="22">
        <v>11427982384</v>
      </c>
      <c r="BH46" s="5">
        <v>0</v>
      </c>
      <c r="BI46" s="24">
        <v>0</v>
      </c>
      <c r="BJ46" s="22"/>
      <c r="BL46" s="25">
        <v>-12429561</v>
      </c>
      <c r="BM46" s="25">
        <v>3121508</v>
      </c>
      <c r="BN46" s="25">
        <v>-9308053</v>
      </c>
      <c r="BO46" s="25">
        <v>-73353237</v>
      </c>
      <c r="BP46" s="25">
        <v>3116331</v>
      </c>
      <c r="BQ46" s="25">
        <v>-70236906</v>
      </c>
      <c r="BR46" s="25">
        <v>99645604</v>
      </c>
      <c r="BS46" s="25">
        <v>500914</v>
      </c>
      <c r="BT46" s="25">
        <v>100146518</v>
      </c>
      <c r="BU46" s="25">
        <v>-278103</v>
      </c>
      <c r="BV46" s="25">
        <v>-2862326</v>
      </c>
      <c r="BW46" s="25">
        <v>483439</v>
      </c>
      <c r="BX46" s="25">
        <v>-2378887</v>
      </c>
      <c r="BY46" s="25">
        <v>17944569</v>
      </c>
    </row>
    <row r="47" spans="1:77">
      <c r="A47" s="5">
        <f t="shared" ref="A47:A58" si="3">A34+1</f>
        <v>2003</v>
      </c>
      <c r="B47" s="5">
        <v>1</v>
      </c>
      <c r="C47" s="22">
        <v>465484845</v>
      </c>
      <c r="D47" s="22">
        <v>6136450</v>
      </c>
      <c r="E47" s="22">
        <v>471621295</v>
      </c>
      <c r="F47" s="22">
        <v>267655360</v>
      </c>
      <c r="G47" s="22">
        <v>-20124522</v>
      </c>
      <c r="H47" s="22">
        <v>247530838</v>
      </c>
      <c r="I47" s="22">
        <v>154088975</v>
      </c>
      <c r="J47" s="22">
        <v>-2762911</v>
      </c>
      <c r="K47" s="22">
        <v>151326064</v>
      </c>
      <c r="L47" s="22">
        <v>1707607</v>
      </c>
      <c r="M47" s="22">
        <v>27829318</v>
      </c>
      <c r="N47" s="22">
        <v>3223974</v>
      </c>
      <c r="O47" s="22">
        <v>31053292</v>
      </c>
      <c r="P47" s="22">
        <v>903239096</v>
      </c>
      <c r="Q47" s="22">
        <v>72403</v>
      </c>
      <c r="R47" s="22">
        <v>903311499</v>
      </c>
      <c r="S47" s="22"/>
      <c r="T47" s="22">
        <v>888936787</v>
      </c>
      <c r="U47" s="22">
        <v>889009190</v>
      </c>
      <c r="V47" s="22">
        <v>872258207</v>
      </c>
      <c r="W47" s="22">
        <v>872185804</v>
      </c>
      <c r="X47" s="22">
        <v>919990079</v>
      </c>
      <c r="Y47" s="22">
        <v>920062482</v>
      </c>
      <c r="Z47" s="27">
        <v>1928493</v>
      </c>
      <c r="AA47" s="32">
        <v>-194839</v>
      </c>
      <c r="AB47" s="22">
        <v>1733654</v>
      </c>
      <c r="AC47" s="32">
        <v>55004490</v>
      </c>
      <c r="AD47" s="28">
        <v>0</v>
      </c>
      <c r="AE47" s="22">
        <v>960049643</v>
      </c>
      <c r="AF47" s="22"/>
      <c r="AG47" s="22">
        <v>0</v>
      </c>
      <c r="AH47" s="25">
        <v>7239000</v>
      </c>
      <c r="AI47" s="25">
        <v>10272000</v>
      </c>
      <c r="AJ47" s="22">
        <v>0</v>
      </c>
      <c r="AK47" s="22"/>
      <c r="AL47" s="33">
        <v>472723845</v>
      </c>
      <c r="AM47" s="33">
        <v>6136450</v>
      </c>
      <c r="AN47" s="22">
        <v>478860295</v>
      </c>
      <c r="AO47" s="33">
        <v>277927360</v>
      </c>
      <c r="AP47" s="33">
        <v>-20124522</v>
      </c>
      <c r="AQ47" s="22">
        <v>257802838</v>
      </c>
      <c r="AR47" s="33">
        <v>154088975</v>
      </c>
      <c r="AS47" s="33">
        <v>-2762911</v>
      </c>
      <c r="AT47" s="34">
        <v>151326064</v>
      </c>
      <c r="AU47" s="27">
        <v>1707607</v>
      </c>
      <c r="AV47" s="34">
        <v>27829318</v>
      </c>
      <c r="AW47" s="34">
        <v>3223974</v>
      </c>
      <c r="AX47" s="34">
        <v>31053292</v>
      </c>
      <c r="AY47" s="34">
        <v>920750096</v>
      </c>
      <c r="AZ47" s="27">
        <v>72403</v>
      </c>
      <c r="BA47" s="34">
        <v>920822499</v>
      </c>
      <c r="BB47" s="22">
        <v>0</v>
      </c>
      <c r="BC47" s="22">
        <v>906447787</v>
      </c>
      <c r="BD47" s="22">
        <v>906520190</v>
      </c>
      <c r="BE47" s="32">
        <v>977560643</v>
      </c>
      <c r="BF47" s="22"/>
      <c r="BG47" s="33">
        <v>960049643</v>
      </c>
      <c r="BH47" s="5">
        <v>0</v>
      </c>
      <c r="BJ47" s="21"/>
    </row>
    <row r="48" spans="1:77">
      <c r="A48" s="5">
        <f t="shared" si="3"/>
        <v>2003</v>
      </c>
      <c r="B48" s="5">
        <v>2</v>
      </c>
      <c r="C48" s="22">
        <v>395742092</v>
      </c>
      <c r="D48" s="22">
        <v>-49389271</v>
      </c>
      <c r="E48" s="22">
        <v>346352821</v>
      </c>
      <c r="F48" s="22">
        <v>250475739</v>
      </c>
      <c r="G48" s="22">
        <v>-20586940</v>
      </c>
      <c r="H48" s="22">
        <v>229888799</v>
      </c>
      <c r="I48" s="22">
        <v>164788433</v>
      </c>
      <c r="J48" s="22">
        <v>-1666928</v>
      </c>
      <c r="K48" s="22">
        <v>163121505</v>
      </c>
      <c r="L48" s="22">
        <v>1709699</v>
      </c>
      <c r="M48" s="22">
        <v>23962129</v>
      </c>
      <c r="N48" s="22">
        <v>2869164</v>
      </c>
      <c r="O48" s="22">
        <v>26831293</v>
      </c>
      <c r="P48" s="22">
        <v>767904117</v>
      </c>
      <c r="Q48" s="22">
        <v>74246</v>
      </c>
      <c r="R48" s="22">
        <v>767978363</v>
      </c>
      <c r="S48" s="22"/>
      <c r="T48" s="22">
        <v>812715963</v>
      </c>
      <c r="U48" s="22">
        <v>812790209</v>
      </c>
      <c r="V48" s="22">
        <v>741147070</v>
      </c>
      <c r="W48" s="22">
        <v>741072824</v>
      </c>
      <c r="X48" s="22">
        <v>839547256</v>
      </c>
      <c r="Y48" s="22">
        <v>839621502</v>
      </c>
      <c r="Z48" s="27">
        <v>1993881</v>
      </c>
      <c r="AA48" s="32">
        <v>-70900</v>
      </c>
      <c r="AB48" s="22">
        <v>1922981</v>
      </c>
      <c r="AC48" s="32">
        <v>38651906</v>
      </c>
      <c r="AD48" s="28">
        <v>0</v>
      </c>
      <c r="AE48" s="22">
        <v>808553250</v>
      </c>
      <c r="AF48" s="22"/>
      <c r="AG48" s="22">
        <v>0</v>
      </c>
      <c r="AH48" s="25">
        <v>5205000</v>
      </c>
      <c r="AI48" s="25">
        <v>5962000</v>
      </c>
      <c r="AJ48" s="22">
        <v>0</v>
      </c>
      <c r="AK48" s="22"/>
      <c r="AL48" s="33">
        <v>400947092</v>
      </c>
      <c r="AM48" s="33">
        <v>-49389271</v>
      </c>
      <c r="AN48" s="22">
        <v>351557821</v>
      </c>
      <c r="AO48" s="33">
        <v>256437739</v>
      </c>
      <c r="AP48" s="33">
        <v>-20586940</v>
      </c>
      <c r="AQ48" s="22">
        <v>235850799</v>
      </c>
      <c r="AR48" s="33">
        <v>164788433</v>
      </c>
      <c r="AS48" s="33">
        <v>-1666928</v>
      </c>
      <c r="AT48" s="34">
        <v>163121505</v>
      </c>
      <c r="AU48" s="27">
        <v>1709699</v>
      </c>
      <c r="AV48" s="34">
        <v>23962129</v>
      </c>
      <c r="AW48" s="34">
        <v>2869164</v>
      </c>
      <c r="AX48" s="34">
        <v>26831293</v>
      </c>
      <c r="AY48" s="34">
        <v>779071117</v>
      </c>
      <c r="AZ48" s="27">
        <v>74246</v>
      </c>
      <c r="BA48" s="34">
        <v>779145363</v>
      </c>
      <c r="BB48" s="22">
        <v>0</v>
      </c>
      <c r="BC48" s="22">
        <v>823882963</v>
      </c>
      <c r="BD48" s="22">
        <v>823957209</v>
      </c>
      <c r="BE48" s="32">
        <v>819720250</v>
      </c>
      <c r="BF48" s="22"/>
      <c r="BG48" s="33">
        <v>808553250</v>
      </c>
      <c r="BH48" s="5">
        <v>0</v>
      </c>
      <c r="BJ48" s="21"/>
    </row>
    <row r="49" spans="1:66">
      <c r="A49" s="5">
        <f t="shared" si="3"/>
        <v>2003</v>
      </c>
      <c r="B49" s="5">
        <v>3</v>
      </c>
      <c r="C49" s="22">
        <v>346434895</v>
      </c>
      <c r="D49" s="22">
        <v>-139987</v>
      </c>
      <c r="E49" s="22">
        <v>346294908</v>
      </c>
      <c r="F49" s="22">
        <v>246762344</v>
      </c>
      <c r="G49" s="22">
        <v>10704867</v>
      </c>
      <c r="H49" s="22">
        <v>257467211</v>
      </c>
      <c r="I49" s="22">
        <v>158868958</v>
      </c>
      <c r="J49" s="22">
        <v>1156336</v>
      </c>
      <c r="K49" s="22">
        <v>160025294</v>
      </c>
      <c r="L49" s="22">
        <v>1711519</v>
      </c>
      <c r="M49" s="22">
        <v>23536156</v>
      </c>
      <c r="N49" s="22">
        <v>3004387</v>
      </c>
      <c r="O49" s="22">
        <v>26540543</v>
      </c>
      <c r="P49" s="22">
        <v>792039475</v>
      </c>
      <c r="Q49" s="22">
        <v>63834</v>
      </c>
      <c r="R49" s="22">
        <v>792103309</v>
      </c>
      <c r="S49" s="22"/>
      <c r="T49" s="22">
        <v>753777716</v>
      </c>
      <c r="U49" s="22">
        <v>753841550</v>
      </c>
      <c r="V49" s="22">
        <v>765562766</v>
      </c>
      <c r="W49" s="22">
        <v>765498932</v>
      </c>
      <c r="X49" s="22">
        <v>780318259</v>
      </c>
      <c r="Y49" s="22">
        <v>780382093</v>
      </c>
      <c r="Z49" s="27">
        <v>1660636</v>
      </c>
      <c r="AA49" s="32">
        <v>-33381</v>
      </c>
      <c r="AB49" s="22">
        <v>1627255</v>
      </c>
      <c r="AC49" s="32">
        <v>40436381</v>
      </c>
      <c r="AD49" s="28">
        <v>0</v>
      </c>
      <c r="AE49" s="22">
        <v>834166945</v>
      </c>
      <c r="AF49" s="22"/>
      <c r="AG49" s="22">
        <v>0</v>
      </c>
      <c r="AH49" s="25">
        <v>3636000</v>
      </c>
      <c r="AI49" s="25">
        <v>4804000</v>
      </c>
      <c r="AJ49" s="22">
        <v>0</v>
      </c>
      <c r="AK49" s="22"/>
      <c r="AL49" s="33">
        <v>350070895</v>
      </c>
      <c r="AM49" s="33">
        <v>-139987</v>
      </c>
      <c r="AN49" s="22">
        <v>349930908</v>
      </c>
      <c r="AO49" s="33">
        <v>251566344</v>
      </c>
      <c r="AP49" s="33">
        <v>10704867</v>
      </c>
      <c r="AQ49" s="22">
        <v>262271211</v>
      </c>
      <c r="AR49" s="33">
        <v>158868958</v>
      </c>
      <c r="AS49" s="33">
        <v>1156336</v>
      </c>
      <c r="AT49" s="34">
        <v>160025294</v>
      </c>
      <c r="AU49" s="27">
        <v>1711519</v>
      </c>
      <c r="AV49" s="34">
        <v>23536156</v>
      </c>
      <c r="AW49" s="34">
        <v>3004387</v>
      </c>
      <c r="AX49" s="34">
        <v>26540543</v>
      </c>
      <c r="AY49" s="34">
        <v>800479475</v>
      </c>
      <c r="AZ49" s="27">
        <v>63834</v>
      </c>
      <c r="BA49" s="34">
        <v>800543309</v>
      </c>
      <c r="BB49" s="22">
        <v>0</v>
      </c>
      <c r="BC49" s="22">
        <v>762217716</v>
      </c>
      <c r="BD49" s="22">
        <v>762281550</v>
      </c>
      <c r="BE49" s="32">
        <v>842606945</v>
      </c>
      <c r="BF49" s="22"/>
      <c r="BG49" s="33">
        <v>834166945</v>
      </c>
      <c r="BH49" s="5">
        <v>0</v>
      </c>
      <c r="BJ49" s="21"/>
    </row>
    <row r="50" spans="1:66">
      <c r="A50" s="5">
        <f t="shared" si="3"/>
        <v>2003</v>
      </c>
      <c r="B50" s="5">
        <v>4</v>
      </c>
      <c r="C50" s="22">
        <v>298773728</v>
      </c>
      <c r="D50" s="22">
        <v>-9399170</v>
      </c>
      <c r="E50" s="22">
        <v>289374558</v>
      </c>
      <c r="F50" s="22">
        <v>267087323</v>
      </c>
      <c r="G50" s="22">
        <v>16759288</v>
      </c>
      <c r="H50" s="22">
        <v>283846611</v>
      </c>
      <c r="I50" s="22">
        <v>157323388</v>
      </c>
      <c r="J50" s="22">
        <v>2656317</v>
      </c>
      <c r="K50" s="22">
        <v>159979705</v>
      </c>
      <c r="L50" s="22">
        <v>1713118</v>
      </c>
      <c r="M50" s="22">
        <v>22484805</v>
      </c>
      <c r="N50" s="22">
        <v>2981679</v>
      </c>
      <c r="O50" s="22">
        <v>25466484</v>
      </c>
      <c r="P50" s="22">
        <v>760380476</v>
      </c>
      <c r="Q50" s="22">
        <v>67350</v>
      </c>
      <c r="R50" s="22">
        <v>760447826</v>
      </c>
      <c r="S50" s="22"/>
      <c r="T50" s="22">
        <v>724897557</v>
      </c>
      <c r="U50" s="22">
        <v>724964907</v>
      </c>
      <c r="V50" s="22">
        <v>734981342</v>
      </c>
      <c r="W50" s="22">
        <v>734913992</v>
      </c>
      <c r="X50" s="22">
        <v>750364041</v>
      </c>
      <c r="Y50" s="22">
        <v>750431391</v>
      </c>
      <c r="Z50" s="27">
        <v>1653113</v>
      </c>
      <c r="AA50" s="32">
        <v>81900</v>
      </c>
      <c r="AB50" s="22">
        <v>1735013</v>
      </c>
      <c r="AC50" s="32">
        <v>36409476</v>
      </c>
      <c r="AD50" s="28">
        <v>0</v>
      </c>
      <c r="AE50" s="22">
        <v>798592315</v>
      </c>
      <c r="AF50" s="22"/>
      <c r="AG50" s="22">
        <v>0</v>
      </c>
      <c r="AH50" s="25">
        <v>1637000</v>
      </c>
      <c r="AI50" s="25">
        <v>4698000</v>
      </c>
      <c r="AJ50" s="22">
        <v>0</v>
      </c>
      <c r="AK50" s="22"/>
      <c r="AL50" s="33">
        <v>300410728</v>
      </c>
      <c r="AM50" s="33">
        <v>-9399170</v>
      </c>
      <c r="AN50" s="22">
        <v>291011558</v>
      </c>
      <c r="AO50" s="33">
        <v>271785323</v>
      </c>
      <c r="AP50" s="33">
        <v>16759288</v>
      </c>
      <c r="AQ50" s="22">
        <v>288544611</v>
      </c>
      <c r="AR50" s="33">
        <v>157323388</v>
      </c>
      <c r="AS50" s="33">
        <v>2656317</v>
      </c>
      <c r="AT50" s="34">
        <v>159979705</v>
      </c>
      <c r="AU50" s="27">
        <v>1713118</v>
      </c>
      <c r="AV50" s="34">
        <v>22484805</v>
      </c>
      <c r="AW50" s="34">
        <v>2981679</v>
      </c>
      <c r="AX50" s="34">
        <v>25466484</v>
      </c>
      <c r="AY50" s="34">
        <v>766715476</v>
      </c>
      <c r="AZ50" s="27">
        <v>67350</v>
      </c>
      <c r="BA50" s="34">
        <v>766782826</v>
      </c>
      <c r="BB50" s="22">
        <v>0</v>
      </c>
      <c r="BC50" s="22">
        <v>731232557</v>
      </c>
      <c r="BD50" s="22">
        <v>731299907</v>
      </c>
      <c r="BE50" s="32">
        <v>804927315</v>
      </c>
      <c r="BF50" s="22"/>
      <c r="BG50" s="33">
        <v>798592315</v>
      </c>
      <c r="BH50" s="5">
        <v>0</v>
      </c>
      <c r="BJ50" s="21"/>
    </row>
    <row r="51" spans="1:66">
      <c r="A51" s="5">
        <f t="shared" si="3"/>
        <v>2003</v>
      </c>
      <c r="B51" s="5">
        <v>5</v>
      </c>
      <c r="C51" s="22">
        <v>301761766</v>
      </c>
      <c r="D51" s="22">
        <v>61552041</v>
      </c>
      <c r="E51" s="22">
        <v>363313807</v>
      </c>
      <c r="F51" s="22">
        <v>282109491</v>
      </c>
      <c r="G51" s="22">
        <v>60416495</v>
      </c>
      <c r="H51" s="22">
        <v>342525986</v>
      </c>
      <c r="I51" s="22">
        <v>174100538</v>
      </c>
      <c r="J51" s="22">
        <v>10989437</v>
      </c>
      <c r="K51" s="22">
        <v>185089975</v>
      </c>
      <c r="L51" s="22">
        <v>1714845</v>
      </c>
      <c r="M51" s="22">
        <v>26650163</v>
      </c>
      <c r="N51" s="22">
        <v>3496570</v>
      </c>
      <c r="O51" s="22">
        <v>30146733</v>
      </c>
      <c r="P51" s="22">
        <v>922791346</v>
      </c>
      <c r="Q51" s="22">
        <v>73009</v>
      </c>
      <c r="R51" s="22">
        <v>922864355</v>
      </c>
      <c r="S51" s="22"/>
      <c r="T51" s="22">
        <v>759686640</v>
      </c>
      <c r="U51" s="22">
        <v>759759649</v>
      </c>
      <c r="V51" s="22">
        <v>892717622</v>
      </c>
      <c r="W51" s="22">
        <v>892644613</v>
      </c>
      <c r="X51" s="22">
        <v>789833373</v>
      </c>
      <c r="Y51" s="22">
        <v>789906382</v>
      </c>
      <c r="Z51" s="27">
        <v>1772367</v>
      </c>
      <c r="AA51" s="32">
        <v>359516</v>
      </c>
      <c r="AB51" s="22">
        <v>2131883</v>
      </c>
      <c r="AC51" s="32">
        <v>56850418</v>
      </c>
      <c r="AD51" s="28">
        <v>0</v>
      </c>
      <c r="AE51" s="22">
        <v>981846656</v>
      </c>
      <c r="AF51" s="22"/>
      <c r="AG51" s="22">
        <v>0</v>
      </c>
      <c r="AH51" s="25">
        <v>2628000</v>
      </c>
      <c r="AI51" s="25">
        <v>7954000</v>
      </c>
      <c r="AJ51" s="22">
        <v>0</v>
      </c>
      <c r="AK51" s="22"/>
      <c r="AL51" s="33">
        <v>304389766</v>
      </c>
      <c r="AM51" s="33">
        <v>61552041</v>
      </c>
      <c r="AN51" s="22">
        <v>365941807</v>
      </c>
      <c r="AO51" s="33">
        <v>290063491</v>
      </c>
      <c r="AP51" s="33">
        <v>60416495</v>
      </c>
      <c r="AQ51" s="22">
        <v>350479986</v>
      </c>
      <c r="AR51" s="33">
        <v>174100538</v>
      </c>
      <c r="AS51" s="33">
        <v>10989437</v>
      </c>
      <c r="AT51" s="34">
        <v>185089975</v>
      </c>
      <c r="AU51" s="27">
        <v>1714845</v>
      </c>
      <c r="AV51" s="34">
        <v>26650163</v>
      </c>
      <c r="AW51" s="34">
        <v>3496570</v>
      </c>
      <c r="AX51" s="34">
        <v>30146733</v>
      </c>
      <c r="AY51" s="34">
        <v>933373346</v>
      </c>
      <c r="AZ51" s="27">
        <v>73009</v>
      </c>
      <c r="BA51" s="34">
        <v>933446355</v>
      </c>
      <c r="BB51" s="22">
        <v>0</v>
      </c>
      <c r="BC51" s="22">
        <v>770268640</v>
      </c>
      <c r="BD51" s="22">
        <v>770341649</v>
      </c>
      <c r="BE51" s="32">
        <v>992428656</v>
      </c>
      <c r="BF51" s="22"/>
      <c r="BG51" s="33">
        <v>981846656</v>
      </c>
      <c r="BH51" s="5">
        <v>0</v>
      </c>
      <c r="BJ51" s="21"/>
    </row>
    <row r="52" spans="1:66">
      <c r="A52" s="5">
        <f t="shared" si="3"/>
        <v>2003</v>
      </c>
      <c r="B52" s="5">
        <v>6</v>
      </c>
      <c r="C52" s="22">
        <v>474492622</v>
      </c>
      <c r="D52" s="22">
        <v>68391464</v>
      </c>
      <c r="E52" s="22">
        <v>542884086</v>
      </c>
      <c r="F52" s="22">
        <v>348626761</v>
      </c>
      <c r="G52" s="22">
        <v>14563195</v>
      </c>
      <c r="H52" s="22">
        <v>363189956</v>
      </c>
      <c r="I52" s="22">
        <v>186728584</v>
      </c>
      <c r="J52" s="22">
        <v>-476679</v>
      </c>
      <c r="K52" s="22">
        <v>186251905</v>
      </c>
      <c r="L52" s="22">
        <v>1717150</v>
      </c>
      <c r="M52" s="22">
        <v>30166044</v>
      </c>
      <c r="N52" s="22">
        <v>4009462</v>
      </c>
      <c r="O52" s="22">
        <v>34175506</v>
      </c>
      <c r="P52" s="22">
        <v>1128218603</v>
      </c>
      <c r="Q52" s="22">
        <v>78366</v>
      </c>
      <c r="R52" s="22">
        <v>1128296969</v>
      </c>
      <c r="S52" s="22"/>
      <c r="T52" s="22">
        <v>1011565117</v>
      </c>
      <c r="U52" s="22">
        <v>1011643483</v>
      </c>
      <c r="V52" s="22">
        <v>1094121463</v>
      </c>
      <c r="W52" s="22">
        <v>1094043097</v>
      </c>
      <c r="X52" s="22">
        <v>1045740623</v>
      </c>
      <c r="Y52" s="22">
        <v>1045818989</v>
      </c>
      <c r="Z52" s="27">
        <v>1812338</v>
      </c>
      <c r="AA52" s="32">
        <v>-114402</v>
      </c>
      <c r="AB52" s="22">
        <v>1697936</v>
      </c>
      <c r="AC52" s="32">
        <v>85503191</v>
      </c>
      <c r="AD52" s="28">
        <v>0</v>
      </c>
      <c r="AE52" s="22">
        <v>1215498096</v>
      </c>
      <c r="AF52" s="22"/>
      <c r="AG52" s="22">
        <v>0</v>
      </c>
      <c r="AH52" s="25">
        <v>4446000</v>
      </c>
      <c r="AI52" s="25">
        <v>10709000</v>
      </c>
      <c r="AJ52" s="22">
        <v>0</v>
      </c>
      <c r="AK52" s="22"/>
      <c r="AL52" s="33">
        <v>478938622</v>
      </c>
      <c r="AM52" s="33">
        <v>68391464</v>
      </c>
      <c r="AN52" s="22">
        <v>547330086</v>
      </c>
      <c r="AO52" s="33">
        <v>359335761</v>
      </c>
      <c r="AP52" s="33">
        <v>14563195</v>
      </c>
      <c r="AQ52" s="22">
        <v>373898956</v>
      </c>
      <c r="AR52" s="33">
        <v>186728584</v>
      </c>
      <c r="AS52" s="33">
        <v>-476679</v>
      </c>
      <c r="AT52" s="34">
        <v>186251905</v>
      </c>
      <c r="AU52" s="27">
        <v>1717150</v>
      </c>
      <c r="AV52" s="34">
        <v>30166044</v>
      </c>
      <c r="AW52" s="34">
        <v>4009462</v>
      </c>
      <c r="AX52" s="34">
        <v>34175506</v>
      </c>
      <c r="AY52" s="34">
        <v>1143373603</v>
      </c>
      <c r="AZ52" s="27">
        <v>78366</v>
      </c>
      <c r="BA52" s="34">
        <v>1143451969</v>
      </c>
      <c r="BB52" s="22">
        <v>0</v>
      </c>
      <c r="BC52" s="22">
        <v>1026720117</v>
      </c>
      <c r="BD52" s="22">
        <v>1026798483</v>
      </c>
      <c r="BE52" s="32">
        <v>1230653096</v>
      </c>
      <c r="BF52" s="22"/>
      <c r="BG52" s="33">
        <v>1215498096</v>
      </c>
      <c r="BH52" s="5">
        <v>0</v>
      </c>
      <c r="BJ52" s="21"/>
    </row>
    <row r="53" spans="1:66">
      <c r="A53" s="5">
        <f t="shared" si="3"/>
        <v>2003</v>
      </c>
      <c r="B53" s="5">
        <v>7</v>
      </c>
      <c r="C53" s="22">
        <v>524215520</v>
      </c>
      <c r="D53" s="22">
        <v>26567570</v>
      </c>
      <c r="E53" s="22">
        <v>550783090</v>
      </c>
      <c r="F53" s="22">
        <v>351684736</v>
      </c>
      <c r="G53" s="22">
        <v>1241721</v>
      </c>
      <c r="H53" s="22">
        <v>352926457</v>
      </c>
      <c r="I53" s="22">
        <v>193222644</v>
      </c>
      <c r="J53" s="22">
        <v>-1208042</v>
      </c>
      <c r="K53" s="22">
        <v>192014602</v>
      </c>
      <c r="L53" s="22">
        <v>1718280</v>
      </c>
      <c r="M53" s="22">
        <v>33858972</v>
      </c>
      <c r="N53" s="22">
        <v>4435383</v>
      </c>
      <c r="O53" s="22">
        <v>38294355</v>
      </c>
      <c r="P53" s="22">
        <v>1135736784</v>
      </c>
      <c r="Q53" s="22">
        <v>86276</v>
      </c>
      <c r="R53" s="22">
        <v>1135823060</v>
      </c>
      <c r="S53" s="22"/>
      <c r="T53" s="22">
        <v>1070841180</v>
      </c>
      <c r="U53" s="22">
        <v>1070927456</v>
      </c>
      <c r="V53" s="22">
        <v>1097528705</v>
      </c>
      <c r="W53" s="22">
        <v>1097442429</v>
      </c>
      <c r="X53" s="22">
        <v>1109135535</v>
      </c>
      <c r="Y53" s="22">
        <v>1109221811</v>
      </c>
      <c r="Z53" s="27">
        <v>1954000</v>
      </c>
      <c r="AA53" s="32">
        <v>46923</v>
      </c>
      <c r="AB53" s="22">
        <v>2000923</v>
      </c>
      <c r="AC53" s="32">
        <v>89550134</v>
      </c>
      <c r="AD53" s="28">
        <v>0</v>
      </c>
      <c r="AE53" s="22">
        <v>1227374117</v>
      </c>
      <c r="AF53" s="22"/>
      <c r="AG53" s="22">
        <v>0</v>
      </c>
      <c r="AH53" s="25">
        <v>5572000</v>
      </c>
      <c r="AI53" s="25">
        <v>12396000</v>
      </c>
      <c r="AJ53" s="22">
        <v>0</v>
      </c>
      <c r="AK53" s="22"/>
      <c r="AL53" s="33">
        <v>529787520</v>
      </c>
      <c r="AM53" s="33">
        <v>26567570</v>
      </c>
      <c r="AN53" s="22">
        <v>556355090</v>
      </c>
      <c r="AO53" s="33">
        <v>364080736</v>
      </c>
      <c r="AP53" s="33">
        <v>1241721</v>
      </c>
      <c r="AQ53" s="22">
        <v>365322457</v>
      </c>
      <c r="AR53" s="33">
        <v>193222644</v>
      </c>
      <c r="AS53" s="33">
        <v>-1208042</v>
      </c>
      <c r="AT53" s="34">
        <v>192014602</v>
      </c>
      <c r="AU53" s="27">
        <v>1718280</v>
      </c>
      <c r="AV53" s="34">
        <v>33858972</v>
      </c>
      <c r="AW53" s="34">
        <v>4435383</v>
      </c>
      <c r="AX53" s="34">
        <v>38294355</v>
      </c>
      <c r="AY53" s="34">
        <v>1153704784</v>
      </c>
      <c r="AZ53" s="27">
        <v>86276</v>
      </c>
      <c r="BA53" s="34">
        <v>1153791060</v>
      </c>
      <c r="BB53" s="22">
        <v>0</v>
      </c>
      <c r="BC53" s="22">
        <v>1088809180</v>
      </c>
      <c r="BD53" s="22">
        <v>1088895456</v>
      </c>
      <c r="BE53" s="32">
        <v>1245342117</v>
      </c>
      <c r="BF53" s="22"/>
      <c r="BG53" s="33">
        <v>1227374117</v>
      </c>
      <c r="BH53" s="5">
        <v>0</v>
      </c>
      <c r="BJ53" s="22"/>
      <c r="BN53" s="7"/>
    </row>
    <row r="54" spans="1:66">
      <c r="A54" s="5">
        <f t="shared" si="3"/>
        <v>2003</v>
      </c>
      <c r="B54" s="5">
        <v>8</v>
      </c>
      <c r="C54" s="22">
        <v>539459627</v>
      </c>
      <c r="D54" s="22">
        <v>12653624</v>
      </c>
      <c r="E54" s="22">
        <v>552113251</v>
      </c>
      <c r="F54" s="22">
        <v>348561028</v>
      </c>
      <c r="G54" s="22">
        <v>97890</v>
      </c>
      <c r="H54" s="22">
        <v>348658918</v>
      </c>
      <c r="I54" s="22">
        <v>199025239</v>
      </c>
      <c r="J54" s="22">
        <v>458808</v>
      </c>
      <c r="K54" s="22">
        <v>199484047</v>
      </c>
      <c r="L54" s="22">
        <v>1719886</v>
      </c>
      <c r="M54" s="22">
        <v>33024990</v>
      </c>
      <c r="N54" s="22">
        <v>4313899</v>
      </c>
      <c r="O54" s="22">
        <v>37338889</v>
      </c>
      <c r="P54" s="22">
        <v>1139314991</v>
      </c>
      <c r="Q54" s="22">
        <v>81984</v>
      </c>
      <c r="R54" s="22">
        <v>1139396975</v>
      </c>
      <c r="S54" s="22"/>
      <c r="T54" s="22">
        <v>1088765780</v>
      </c>
      <c r="U54" s="22">
        <v>1088847764</v>
      </c>
      <c r="V54" s="22">
        <v>1102058086</v>
      </c>
      <c r="W54" s="22">
        <v>1101976102</v>
      </c>
      <c r="X54" s="22">
        <v>1126104669</v>
      </c>
      <c r="Y54" s="22">
        <v>1126186653</v>
      </c>
      <c r="Z54" s="27">
        <v>1945980</v>
      </c>
      <c r="AA54" s="32">
        <v>28486</v>
      </c>
      <c r="AB54" s="22">
        <v>1974466</v>
      </c>
      <c r="AC54" s="32">
        <v>89129053</v>
      </c>
      <c r="AD54" s="28">
        <v>0</v>
      </c>
      <c r="AE54" s="22">
        <v>1230500494</v>
      </c>
      <c r="AF54" s="22"/>
      <c r="AG54" s="22">
        <v>0</v>
      </c>
      <c r="AH54" s="25">
        <v>5159000</v>
      </c>
      <c r="AI54" s="25">
        <v>11858000</v>
      </c>
      <c r="AJ54" s="22">
        <v>0</v>
      </c>
      <c r="AK54" s="22"/>
      <c r="AL54" s="33">
        <v>544618627</v>
      </c>
      <c r="AM54" s="33">
        <v>12653624</v>
      </c>
      <c r="AN54" s="22">
        <v>557272251</v>
      </c>
      <c r="AO54" s="33">
        <v>360419028</v>
      </c>
      <c r="AP54" s="33">
        <v>97890</v>
      </c>
      <c r="AQ54" s="22">
        <v>360516918</v>
      </c>
      <c r="AR54" s="33">
        <v>199025239</v>
      </c>
      <c r="AS54" s="33">
        <v>458808</v>
      </c>
      <c r="AT54" s="34">
        <v>199484047</v>
      </c>
      <c r="AU54" s="27">
        <v>1719886</v>
      </c>
      <c r="AV54" s="34">
        <v>33024990</v>
      </c>
      <c r="AW54" s="34">
        <v>4313899</v>
      </c>
      <c r="AX54" s="34">
        <v>37338889</v>
      </c>
      <c r="AY54" s="34">
        <v>1156331991</v>
      </c>
      <c r="AZ54" s="27">
        <v>81984</v>
      </c>
      <c r="BA54" s="34">
        <v>1156413975</v>
      </c>
      <c r="BB54" s="22">
        <v>0</v>
      </c>
      <c r="BC54" s="22">
        <v>1105782780</v>
      </c>
      <c r="BD54" s="22">
        <v>1105864764</v>
      </c>
      <c r="BE54" s="32">
        <v>1247517494</v>
      </c>
      <c r="BF54" s="22"/>
      <c r="BG54" s="33">
        <v>1230500494</v>
      </c>
      <c r="BH54" s="5">
        <v>0</v>
      </c>
      <c r="BJ54" s="22"/>
    </row>
    <row r="55" spans="1:66">
      <c r="A55" s="5">
        <f t="shared" si="3"/>
        <v>2003</v>
      </c>
      <c r="B55" s="5">
        <v>9</v>
      </c>
      <c r="C55" s="22">
        <v>487596152</v>
      </c>
      <c r="D55" s="22">
        <v>-68241856</v>
      </c>
      <c r="E55" s="22">
        <v>419354296</v>
      </c>
      <c r="F55" s="22">
        <v>345675517</v>
      </c>
      <c r="G55" s="22">
        <v>-29317373</v>
      </c>
      <c r="H55" s="22">
        <v>316358144</v>
      </c>
      <c r="I55" s="22">
        <v>191168163</v>
      </c>
      <c r="J55" s="22">
        <v>-3151164</v>
      </c>
      <c r="K55" s="22">
        <v>188016999</v>
      </c>
      <c r="L55" s="22">
        <v>1721929</v>
      </c>
      <c r="M55" s="22">
        <v>29097298</v>
      </c>
      <c r="N55" s="22">
        <v>3738401</v>
      </c>
      <c r="O55" s="22">
        <v>32835699</v>
      </c>
      <c r="P55" s="22">
        <v>958287067</v>
      </c>
      <c r="Q55" s="22">
        <v>80619</v>
      </c>
      <c r="R55" s="22">
        <v>958367686</v>
      </c>
      <c r="S55" s="22"/>
      <c r="T55" s="22">
        <v>1026161761</v>
      </c>
      <c r="U55" s="22">
        <v>1026242380</v>
      </c>
      <c r="V55" s="22">
        <v>925531987</v>
      </c>
      <c r="W55" s="22">
        <v>925451368</v>
      </c>
      <c r="X55" s="22">
        <v>1058997460</v>
      </c>
      <c r="Y55" s="22">
        <v>1059078079</v>
      </c>
      <c r="Z55" s="27">
        <v>1806295</v>
      </c>
      <c r="AA55" s="32">
        <v>-229332</v>
      </c>
      <c r="AB55" s="22">
        <v>1576963</v>
      </c>
      <c r="AC55" s="32">
        <v>62072633</v>
      </c>
      <c r="AD55" s="28">
        <v>0</v>
      </c>
      <c r="AE55" s="22">
        <v>1022017282</v>
      </c>
      <c r="AF55" s="22"/>
      <c r="AG55" s="22">
        <v>0</v>
      </c>
      <c r="AH55" s="25">
        <v>3524000</v>
      </c>
      <c r="AI55" s="25">
        <v>9287000</v>
      </c>
      <c r="AJ55" s="22">
        <v>0</v>
      </c>
      <c r="AK55" s="22"/>
      <c r="AL55" s="33">
        <v>491120152</v>
      </c>
      <c r="AM55" s="33">
        <v>-68241856</v>
      </c>
      <c r="AN55" s="22">
        <v>422878296</v>
      </c>
      <c r="AO55" s="33">
        <v>354962517</v>
      </c>
      <c r="AP55" s="33">
        <v>-29317373</v>
      </c>
      <c r="AQ55" s="22">
        <v>325645144</v>
      </c>
      <c r="AR55" s="33">
        <v>191168163</v>
      </c>
      <c r="AS55" s="33">
        <v>-3151164</v>
      </c>
      <c r="AT55" s="34">
        <v>188016999</v>
      </c>
      <c r="AU55" s="27">
        <v>1721929</v>
      </c>
      <c r="AV55" s="34">
        <v>29097298</v>
      </c>
      <c r="AW55" s="34">
        <v>3738401</v>
      </c>
      <c r="AX55" s="34">
        <v>32835699</v>
      </c>
      <c r="AY55" s="34">
        <v>971098067</v>
      </c>
      <c r="AZ55" s="27">
        <v>80619</v>
      </c>
      <c r="BA55" s="34">
        <v>971178686</v>
      </c>
      <c r="BB55" s="22">
        <v>0</v>
      </c>
      <c r="BC55" s="22">
        <v>1038972761</v>
      </c>
      <c r="BD55" s="22">
        <v>1039053380</v>
      </c>
      <c r="BE55" s="32">
        <v>1034828282</v>
      </c>
      <c r="BF55" s="22"/>
      <c r="BG55" s="33">
        <v>1022017282</v>
      </c>
      <c r="BH55" s="5">
        <v>0</v>
      </c>
      <c r="BJ55" s="22"/>
    </row>
    <row r="56" spans="1:66">
      <c r="A56" s="5">
        <f t="shared" si="3"/>
        <v>2003</v>
      </c>
      <c r="B56" s="5">
        <v>10</v>
      </c>
      <c r="C56" s="22">
        <v>377585321</v>
      </c>
      <c r="D56" s="22">
        <v>-58394276</v>
      </c>
      <c r="E56" s="22">
        <v>319191045</v>
      </c>
      <c r="F56" s="22">
        <v>305445582</v>
      </c>
      <c r="G56" s="22">
        <v>-25152795</v>
      </c>
      <c r="H56" s="22">
        <v>280292787</v>
      </c>
      <c r="I56" s="22">
        <v>177751654</v>
      </c>
      <c r="J56" s="22">
        <v>-5015307</v>
      </c>
      <c r="K56" s="22">
        <v>172736347</v>
      </c>
      <c r="L56" s="22">
        <v>1723648</v>
      </c>
      <c r="M56" s="22">
        <v>23987538</v>
      </c>
      <c r="N56" s="22">
        <v>3181117</v>
      </c>
      <c r="O56" s="22">
        <v>27168655</v>
      </c>
      <c r="P56" s="22">
        <v>801112482</v>
      </c>
      <c r="Q56" s="22">
        <v>69198</v>
      </c>
      <c r="R56" s="22">
        <v>801181680</v>
      </c>
      <c r="S56" s="22"/>
      <c r="T56" s="22">
        <v>862506205</v>
      </c>
      <c r="U56" s="22">
        <v>862575403</v>
      </c>
      <c r="V56" s="22">
        <v>774013025</v>
      </c>
      <c r="W56" s="22">
        <v>773943827</v>
      </c>
      <c r="X56" s="22">
        <v>889674860</v>
      </c>
      <c r="Y56" s="22">
        <v>889744058</v>
      </c>
      <c r="Z56" s="27">
        <v>1656364</v>
      </c>
      <c r="AA56" s="32">
        <v>-96302</v>
      </c>
      <c r="AB56" s="22">
        <v>1560062</v>
      </c>
      <c r="AC56" s="32">
        <v>41908929</v>
      </c>
      <c r="AD56" s="28">
        <v>0</v>
      </c>
      <c r="AE56" s="22">
        <v>844650671</v>
      </c>
      <c r="AF56" s="22"/>
      <c r="AG56" s="22">
        <v>0</v>
      </c>
      <c r="AH56" s="25">
        <v>2119000</v>
      </c>
      <c r="AI56" s="25">
        <v>5136000</v>
      </c>
      <c r="AJ56" s="22">
        <v>0</v>
      </c>
      <c r="AK56" s="22"/>
      <c r="AL56" s="33">
        <v>379704321</v>
      </c>
      <c r="AM56" s="33">
        <v>-58394276</v>
      </c>
      <c r="AN56" s="22">
        <v>321310045</v>
      </c>
      <c r="AO56" s="33">
        <v>310581582</v>
      </c>
      <c r="AP56" s="33">
        <v>-25152795</v>
      </c>
      <c r="AQ56" s="22">
        <v>285428787</v>
      </c>
      <c r="AR56" s="33">
        <v>177751654</v>
      </c>
      <c r="AS56" s="33">
        <v>-5015307</v>
      </c>
      <c r="AT56" s="34">
        <v>172736347</v>
      </c>
      <c r="AU56" s="27">
        <v>1723648</v>
      </c>
      <c r="AV56" s="34">
        <v>23987538</v>
      </c>
      <c r="AW56" s="34">
        <v>3181117</v>
      </c>
      <c r="AX56" s="34">
        <v>27168655</v>
      </c>
      <c r="AY56" s="34">
        <v>808367482</v>
      </c>
      <c r="AZ56" s="27">
        <v>69198</v>
      </c>
      <c r="BA56" s="34">
        <v>808436680</v>
      </c>
      <c r="BB56" s="22">
        <v>0</v>
      </c>
      <c r="BC56" s="22">
        <v>869761205</v>
      </c>
      <c r="BD56" s="22">
        <v>869830403</v>
      </c>
      <c r="BE56" s="32">
        <v>851905671</v>
      </c>
      <c r="BF56" s="22"/>
      <c r="BG56" s="33">
        <v>844650671</v>
      </c>
      <c r="BH56" s="5">
        <v>0</v>
      </c>
      <c r="BJ56" s="22"/>
    </row>
    <row r="57" spans="1:66">
      <c r="A57" s="5">
        <f t="shared" si="3"/>
        <v>2003</v>
      </c>
      <c r="B57" s="5">
        <v>11</v>
      </c>
      <c r="C57" s="22">
        <v>299503461</v>
      </c>
      <c r="D57" s="22">
        <v>-7396541</v>
      </c>
      <c r="E57" s="22">
        <v>292106920</v>
      </c>
      <c r="F57" s="22">
        <v>263725164</v>
      </c>
      <c r="G57" s="22">
        <v>5225089</v>
      </c>
      <c r="H57" s="22">
        <v>268950253</v>
      </c>
      <c r="I57" s="22">
        <v>151997899</v>
      </c>
      <c r="J57" s="22">
        <v>1755802</v>
      </c>
      <c r="K57" s="22">
        <v>153753701</v>
      </c>
      <c r="L57" s="22">
        <v>1725518</v>
      </c>
      <c r="M57" s="22">
        <v>23473576</v>
      </c>
      <c r="N57" s="22">
        <v>2869993</v>
      </c>
      <c r="O57" s="22">
        <v>26343569</v>
      </c>
      <c r="P57" s="22">
        <v>742879961</v>
      </c>
      <c r="Q57" s="22">
        <v>68653</v>
      </c>
      <c r="R57" s="22">
        <v>742948614</v>
      </c>
      <c r="S57" s="22"/>
      <c r="T57" s="22">
        <v>716952042</v>
      </c>
      <c r="U57" s="22">
        <v>717020695</v>
      </c>
      <c r="V57" s="22">
        <v>716605045</v>
      </c>
      <c r="W57" s="22">
        <v>716536392</v>
      </c>
      <c r="X57" s="22">
        <v>743295611</v>
      </c>
      <c r="Y57" s="22">
        <v>743364264</v>
      </c>
      <c r="Z57" s="27">
        <v>1755202</v>
      </c>
      <c r="AA57" s="32">
        <v>217047</v>
      </c>
      <c r="AB57" s="22">
        <v>1972249</v>
      </c>
      <c r="AC57" s="32">
        <v>36160614</v>
      </c>
      <c r="AD57" s="28">
        <v>0</v>
      </c>
      <c r="AE57" s="22">
        <v>781081477</v>
      </c>
      <c r="AF57" s="22"/>
      <c r="AG57" s="22">
        <v>0</v>
      </c>
      <c r="AH57" s="25">
        <v>3513000</v>
      </c>
      <c r="AI57" s="25">
        <v>4811000</v>
      </c>
      <c r="AJ57" s="22">
        <v>0</v>
      </c>
      <c r="AK57" s="22"/>
      <c r="AL57" s="33">
        <v>303016461</v>
      </c>
      <c r="AM57" s="33">
        <v>-7396541</v>
      </c>
      <c r="AN57" s="22">
        <v>295619920</v>
      </c>
      <c r="AO57" s="33">
        <v>268536164</v>
      </c>
      <c r="AP57" s="33">
        <v>5225089</v>
      </c>
      <c r="AQ57" s="22">
        <v>273761253</v>
      </c>
      <c r="AR57" s="33">
        <v>151997899</v>
      </c>
      <c r="AS57" s="33">
        <v>1755802</v>
      </c>
      <c r="AT57" s="34">
        <v>153753701</v>
      </c>
      <c r="AU57" s="27">
        <v>1725518</v>
      </c>
      <c r="AV57" s="34">
        <v>23473576</v>
      </c>
      <c r="AW57" s="34">
        <v>2869993</v>
      </c>
      <c r="AX57" s="34">
        <v>26343569</v>
      </c>
      <c r="AY57" s="34">
        <v>751203961</v>
      </c>
      <c r="AZ57" s="27">
        <v>68653</v>
      </c>
      <c r="BA57" s="34">
        <v>751272614</v>
      </c>
      <c r="BB57" s="22">
        <v>0</v>
      </c>
      <c r="BC57" s="22">
        <v>725276042</v>
      </c>
      <c r="BD57" s="22">
        <v>725344695</v>
      </c>
      <c r="BE57" s="32">
        <v>789405477</v>
      </c>
      <c r="BF57" s="22"/>
      <c r="BG57" s="33">
        <v>781081477</v>
      </c>
      <c r="BH57" s="5">
        <v>0</v>
      </c>
      <c r="BJ57" s="22"/>
    </row>
    <row r="58" spans="1:66">
      <c r="A58" s="5">
        <f t="shared" si="3"/>
        <v>2003</v>
      </c>
      <c r="B58" s="5">
        <v>12</v>
      </c>
      <c r="C58" s="22">
        <v>367684307</v>
      </c>
      <c r="D58" s="22">
        <v>47773233</v>
      </c>
      <c r="E58" s="22">
        <v>415457540</v>
      </c>
      <c r="F58" s="22">
        <v>261488107</v>
      </c>
      <c r="G58" s="22">
        <v>6787215</v>
      </c>
      <c r="H58" s="22">
        <v>268275322</v>
      </c>
      <c r="I58" s="22">
        <v>138949046</v>
      </c>
      <c r="J58" s="22">
        <v>524618</v>
      </c>
      <c r="K58" s="22">
        <v>139473664</v>
      </c>
      <c r="L58" s="22">
        <v>1727015</v>
      </c>
      <c r="M58" s="22">
        <v>26505715</v>
      </c>
      <c r="N58" s="22">
        <v>3225233</v>
      </c>
      <c r="O58" s="22">
        <v>29730948</v>
      </c>
      <c r="P58" s="22">
        <v>854664489</v>
      </c>
      <c r="Q58" s="22">
        <v>72839</v>
      </c>
      <c r="R58" s="22">
        <v>854737328</v>
      </c>
      <c r="S58" s="22"/>
      <c r="T58" s="22">
        <v>769848475</v>
      </c>
      <c r="U58" s="22">
        <v>769921314</v>
      </c>
      <c r="V58" s="22">
        <v>825006380</v>
      </c>
      <c r="W58" s="22">
        <v>824933541</v>
      </c>
      <c r="X58" s="22">
        <v>799579423</v>
      </c>
      <c r="Y58" s="22">
        <v>799652262</v>
      </c>
      <c r="Z58" s="27">
        <v>1953815</v>
      </c>
      <c r="AA58" s="32">
        <v>164143</v>
      </c>
      <c r="AB58" s="22">
        <v>2117958</v>
      </c>
      <c r="AC58" s="32">
        <v>48478449</v>
      </c>
      <c r="AD58" s="28">
        <v>0</v>
      </c>
      <c r="AE58" s="22">
        <v>905333735</v>
      </c>
      <c r="AF58" s="22"/>
      <c r="AG58" s="22">
        <v>0</v>
      </c>
      <c r="AH58" s="25">
        <v>6238000</v>
      </c>
      <c r="AI58" s="25">
        <v>7041000</v>
      </c>
      <c r="AJ58" s="22">
        <v>0</v>
      </c>
      <c r="AK58" s="22"/>
      <c r="AL58" s="33">
        <v>373922307</v>
      </c>
      <c r="AM58" s="33">
        <v>47773233</v>
      </c>
      <c r="AN58" s="22">
        <v>421695540</v>
      </c>
      <c r="AO58" s="33">
        <v>268529107</v>
      </c>
      <c r="AP58" s="33">
        <v>6787215</v>
      </c>
      <c r="AQ58" s="22">
        <v>275316322</v>
      </c>
      <c r="AR58" s="33">
        <v>138949046</v>
      </c>
      <c r="AS58" s="33">
        <v>524618</v>
      </c>
      <c r="AT58" s="34">
        <v>139473664</v>
      </c>
      <c r="AU58" s="27">
        <v>1727015</v>
      </c>
      <c r="AV58" s="34">
        <v>26505715</v>
      </c>
      <c r="AW58" s="34">
        <v>3225233</v>
      </c>
      <c r="AX58" s="34">
        <v>29730948</v>
      </c>
      <c r="AY58" s="34">
        <v>867943489</v>
      </c>
      <c r="AZ58" s="27">
        <v>72839</v>
      </c>
      <c r="BA58" s="34">
        <v>868016328</v>
      </c>
      <c r="BB58" s="22">
        <v>0</v>
      </c>
      <c r="BC58" s="22">
        <v>783127475</v>
      </c>
      <c r="BD58" s="22">
        <v>783200314</v>
      </c>
      <c r="BE58" s="32">
        <v>918612735</v>
      </c>
      <c r="BF58" s="22"/>
      <c r="BG58" s="33">
        <v>905333735</v>
      </c>
      <c r="BH58" s="5">
        <v>0</v>
      </c>
      <c r="BJ58" s="22"/>
    </row>
    <row r="59" spans="1:66">
      <c r="B59" s="10" t="s">
        <v>112</v>
      </c>
      <c r="C59" s="22">
        <v>4878734336</v>
      </c>
      <c r="D59" s="22">
        <v>30113281</v>
      </c>
      <c r="E59" s="22">
        <v>4908847617</v>
      </c>
      <c r="F59" s="22">
        <v>3539297152</v>
      </c>
      <c r="G59" s="22">
        <v>20614130</v>
      </c>
      <c r="H59" s="22">
        <v>3559911282</v>
      </c>
      <c r="I59" s="22">
        <v>2048013521</v>
      </c>
      <c r="J59" s="22">
        <v>3260287</v>
      </c>
      <c r="K59" s="22">
        <v>2051273808</v>
      </c>
      <c r="L59" s="22">
        <v>20610214</v>
      </c>
      <c r="M59" s="22">
        <v>324576704</v>
      </c>
      <c r="N59" s="22">
        <v>41349262</v>
      </c>
      <c r="O59" s="22">
        <v>365925966</v>
      </c>
      <c r="P59" s="22">
        <v>10906568887</v>
      </c>
      <c r="Q59" s="22">
        <v>888777</v>
      </c>
      <c r="R59" s="22">
        <v>10907457664</v>
      </c>
      <c r="S59" s="22"/>
      <c r="T59" s="22">
        <v>10486655223</v>
      </c>
      <c r="U59" s="22">
        <v>10487544000</v>
      </c>
      <c r="V59" s="22">
        <v>10541531698</v>
      </c>
      <c r="W59" s="22">
        <v>10540642921</v>
      </c>
      <c r="X59" s="22">
        <v>10852581189</v>
      </c>
      <c r="Y59" s="22">
        <v>10853469966</v>
      </c>
      <c r="Z59" s="28">
        <v>21892484</v>
      </c>
      <c r="AA59" s="28">
        <v>158859</v>
      </c>
      <c r="AB59" s="22">
        <v>22051343</v>
      </c>
      <c r="AC59" s="22">
        <v>680155674</v>
      </c>
      <c r="AD59" s="28">
        <v>0</v>
      </c>
      <c r="AE59" s="22">
        <v>11609664681</v>
      </c>
      <c r="AF59" s="22"/>
      <c r="AG59" s="22">
        <v>0</v>
      </c>
      <c r="AH59" s="22">
        <v>50916000</v>
      </c>
      <c r="AI59" s="22">
        <v>94928000</v>
      </c>
      <c r="AJ59" s="22">
        <v>0</v>
      </c>
      <c r="AK59" s="22"/>
      <c r="AL59" s="28">
        <v>4929650336</v>
      </c>
      <c r="AM59" s="28">
        <v>30113281</v>
      </c>
      <c r="AN59" s="22">
        <v>4959763617</v>
      </c>
      <c r="AO59" s="28">
        <v>3634225152</v>
      </c>
      <c r="AP59" s="28">
        <v>20614130</v>
      </c>
      <c r="AQ59" s="22">
        <v>3654839282</v>
      </c>
      <c r="AR59" s="28">
        <v>2048013521</v>
      </c>
      <c r="AS59" s="28">
        <v>3260287</v>
      </c>
      <c r="AT59" s="22">
        <v>2051273808</v>
      </c>
      <c r="AU59" s="28">
        <v>20610214</v>
      </c>
      <c r="AV59" s="22">
        <v>324576704</v>
      </c>
      <c r="AW59" s="22">
        <v>41349262</v>
      </c>
      <c r="AX59" s="22">
        <v>365925966</v>
      </c>
      <c r="AY59" s="22">
        <v>11052412887</v>
      </c>
      <c r="AZ59" s="28">
        <v>888777</v>
      </c>
      <c r="BA59" s="22">
        <v>11053301664</v>
      </c>
      <c r="BB59" s="22">
        <v>-1</v>
      </c>
      <c r="BC59" s="22">
        <v>10632499223</v>
      </c>
      <c r="BD59" s="22">
        <v>10633388000</v>
      </c>
      <c r="BE59" s="22">
        <v>11755508681</v>
      </c>
      <c r="BF59" s="21"/>
      <c r="BG59" s="22">
        <v>11609664681</v>
      </c>
      <c r="BH59" s="5">
        <v>0</v>
      </c>
      <c r="BJ59" s="22"/>
      <c r="BN59" s="7"/>
    </row>
    <row r="60" spans="1:66">
      <c r="A60" s="5">
        <f t="shared" ref="A60:A71" si="4">A47+1</f>
        <v>2004</v>
      </c>
      <c r="B60" s="5">
        <v>1</v>
      </c>
      <c r="C60" s="22">
        <v>471419476</v>
      </c>
      <c r="D60" s="22">
        <v>8641096</v>
      </c>
      <c r="E60" s="22">
        <v>480060572</v>
      </c>
      <c r="F60" s="22">
        <v>271984084</v>
      </c>
      <c r="G60" s="22">
        <v>-22537577</v>
      </c>
      <c r="H60" s="22">
        <v>249446507</v>
      </c>
      <c r="I60" s="22">
        <v>153953133</v>
      </c>
      <c r="J60" s="22">
        <v>-3073297</v>
      </c>
      <c r="K60" s="22">
        <v>150879836</v>
      </c>
      <c r="L60" s="22">
        <v>1728633</v>
      </c>
      <c r="M60" s="22">
        <v>28315447</v>
      </c>
      <c r="N60" s="22">
        <v>3295930</v>
      </c>
      <c r="O60" s="22">
        <v>31611377</v>
      </c>
      <c r="P60" s="22">
        <v>913726925</v>
      </c>
      <c r="Q60" s="22">
        <v>72630</v>
      </c>
      <c r="R60" s="22">
        <v>913799555</v>
      </c>
      <c r="S60" s="22"/>
      <c r="T60" s="22">
        <v>899085326</v>
      </c>
      <c r="U60" s="22">
        <v>899157956</v>
      </c>
      <c r="V60" s="22">
        <v>882188178</v>
      </c>
      <c r="W60" s="22">
        <v>882115548</v>
      </c>
      <c r="X60" s="22">
        <v>930696703</v>
      </c>
      <c r="Y60" s="22">
        <v>930769333</v>
      </c>
      <c r="Z60" s="27">
        <v>1951206</v>
      </c>
      <c r="AA60" s="32">
        <v>-220180</v>
      </c>
      <c r="AB60" s="22">
        <v>1731026</v>
      </c>
      <c r="AC60" s="32">
        <v>55803269</v>
      </c>
      <c r="AD60" s="28">
        <v>0</v>
      </c>
      <c r="AE60" s="22">
        <v>971333850</v>
      </c>
      <c r="AF60" s="22"/>
      <c r="AG60" s="22">
        <v>0</v>
      </c>
      <c r="AH60" s="25">
        <v>8901000</v>
      </c>
      <c r="AI60" s="25">
        <v>11522000</v>
      </c>
      <c r="AJ60" s="22">
        <v>0</v>
      </c>
      <c r="AK60" s="22"/>
      <c r="AL60" s="33">
        <v>480320476</v>
      </c>
      <c r="AM60" s="33">
        <v>8641096</v>
      </c>
      <c r="AN60" s="22">
        <v>488961572</v>
      </c>
      <c r="AO60" s="33">
        <v>283506084</v>
      </c>
      <c r="AP60" s="33">
        <v>-22537577</v>
      </c>
      <c r="AQ60" s="22">
        <v>260968507</v>
      </c>
      <c r="AR60" s="33">
        <v>153953133</v>
      </c>
      <c r="AS60" s="33">
        <v>-3073297</v>
      </c>
      <c r="AT60" s="34">
        <v>150879836</v>
      </c>
      <c r="AU60" s="27">
        <v>1728633</v>
      </c>
      <c r="AV60" s="34">
        <v>28315447</v>
      </c>
      <c r="AW60" s="34">
        <v>3295930</v>
      </c>
      <c r="AX60" s="34">
        <v>31611377</v>
      </c>
      <c r="AY60" s="34">
        <v>934149925</v>
      </c>
      <c r="AZ60" s="27">
        <v>72630</v>
      </c>
      <c r="BA60" s="34">
        <v>934222555</v>
      </c>
      <c r="BB60" s="22">
        <v>0</v>
      </c>
      <c r="BC60" s="22">
        <v>919508326</v>
      </c>
      <c r="BD60" s="22">
        <v>919580956</v>
      </c>
      <c r="BE60" s="32">
        <v>991756850</v>
      </c>
      <c r="BF60" s="22"/>
      <c r="BG60" s="33">
        <v>971333850</v>
      </c>
      <c r="BH60" s="5">
        <v>0</v>
      </c>
      <c r="BJ60" s="21"/>
    </row>
    <row r="61" spans="1:66">
      <c r="A61" s="5">
        <f t="shared" si="4"/>
        <v>2004</v>
      </c>
      <c r="B61" s="5">
        <v>2</v>
      </c>
      <c r="C61" s="22">
        <v>400543669</v>
      </c>
      <c r="D61" s="22">
        <v>-51299054</v>
      </c>
      <c r="E61" s="22">
        <v>349244615</v>
      </c>
      <c r="F61" s="22">
        <v>254287760</v>
      </c>
      <c r="G61" s="22">
        <v>-20153584</v>
      </c>
      <c r="H61" s="22">
        <v>234134176</v>
      </c>
      <c r="I61" s="22">
        <v>164883148</v>
      </c>
      <c r="J61" s="22">
        <v>-1237739</v>
      </c>
      <c r="K61" s="22">
        <v>163645409</v>
      </c>
      <c r="L61" s="22">
        <v>1730725</v>
      </c>
      <c r="M61" s="22">
        <v>24380705</v>
      </c>
      <c r="N61" s="22">
        <v>2933201</v>
      </c>
      <c r="O61" s="22">
        <v>27313906</v>
      </c>
      <c r="P61" s="22">
        <v>776068831</v>
      </c>
      <c r="Q61" s="22">
        <v>74479</v>
      </c>
      <c r="R61" s="22">
        <v>776143310</v>
      </c>
      <c r="S61" s="22"/>
      <c r="T61" s="22">
        <v>821445302</v>
      </c>
      <c r="U61" s="22">
        <v>821519781</v>
      </c>
      <c r="V61" s="22">
        <v>748829404</v>
      </c>
      <c r="W61" s="22">
        <v>748754925</v>
      </c>
      <c r="X61" s="22">
        <v>848759208</v>
      </c>
      <c r="Y61" s="22">
        <v>848833687</v>
      </c>
      <c r="Z61" s="27">
        <v>2017365</v>
      </c>
      <c r="AA61" s="32">
        <v>-50496</v>
      </c>
      <c r="AB61" s="22">
        <v>1966869</v>
      </c>
      <c r="AC61" s="32">
        <v>39210001</v>
      </c>
      <c r="AD61" s="28">
        <v>0</v>
      </c>
      <c r="AE61" s="22">
        <v>817320180</v>
      </c>
      <c r="AF61" s="22"/>
      <c r="AG61" s="22">
        <v>0</v>
      </c>
      <c r="AH61" s="25">
        <v>6846000</v>
      </c>
      <c r="AI61" s="25">
        <v>7390000</v>
      </c>
      <c r="AJ61" s="22">
        <v>0</v>
      </c>
      <c r="AK61" s="22"/>
      <c r="AL61" s="33">
        <v>407389669</v>
      </c>
      <c r="AM61" s="33">
        <v>-51299054</v>
      </c>
      <c r="AN61" s="22">
        <v>356090615</v>
      </c>
      <c r="AO61" s="33">
        <v>261677760</v>
      </c>
      <c r="AP61" s="33">
        <v>-20153584</v>
      </c>
      <c r="AQ61" s="22">
        <v>241524176</v>
      </c>
      <c r="AR61" s="33">
        <v>164883148</v>
      </c>
      <c r="AS61" s="33">
        <v>-1237739</v>
      </c>
      <c r="AT61" s="34">
        <v>163645409</v>
      </c>
      <c r="AU61" s="27">
        <v>1730725</v>
      </c>
      <c r="AV61" s="34">
        <v>24380705</v>
      </c>
      <c r="AW61" s="34">
        <v>2933201</v>
      </c>
      <c r="AX61" s="34">
        <v>27313906</v>
      </c>
      <c r="AY61" s="34">
        <v>790304831</v>
      </c>
      <c r="AZ61" s="27">
        <v>74479</v>
      </c>
      <c r="BA61" s="34">
        <v>790379310</v>
      </c>
      <c r="BB61" s="22">
        <v>0</v>
      </c>
      <c r="BC61" s="22">
        <v>835681302</v>
      </c>
      <c r="BD61" s="22">
        <v>835755781</v>
      </c>
      <c r="BE61" s="32">
        <v>831556180</v>
      </c>
      <c r="BF61" s="22"/>
      <c r="BG61" s="33">
        <v>817320180</v>
      </c>
      <c r="BH61" s="5">
        <v>0</v>
      </c>
      <c r="BJ61" s="21"/>
    </row>
    <row r="62" spans="1:66">
      <c r="A62" s="5">
        <f t="shared" si="4"/>
        <v>2004</v>
      </c>
      <c r="B62" s="5">
        <v>3</v>
      </c>
      <c r="C62" s="22">
        <v>351630464</v>
      </c>
      <c r="D62" s="22">
        <v>-1472339</v>
      </c>
      <c r="E62" s="22">
        <v>350158125</v>
      </c>
      <c r="F62" s="22">
        <v>251710073</v>
      </c>
      <c r="G62" s="22">
        <v>12117561</v>
      </c>
      <c r="H62" s="22">
        <v>263827634</v>
      </c>
      <c r="I62" s="22">
        <v>158663232</v>
      </c>
      <c r="J62" s="22">
        <v>1250940</v>
      </c>
      <c r="K62" s="22">
        <v>159914172</v>
      </c>
      <c r="L62" s="22">
        <v>1732545</v>
      </c>
      <c r="M62" s="22">
        <v>23947291</v>
      </c>
      <c r="N62" s="22">
        <v>3071442</v>
      </c>
      <c r="O62" s="22">
        <v>27018733</v>
      </c>
      <c r="P62" s="22">
        <v>802651209</v>
      </c>
      <c r="Q62" s="22">
        <v>64034</v>
      </c>
      <c r="R62" s="22">
        <v>802715243</v>
      </c>
      <c r="S62" s="22"/>
      <c r="T62" s="22">
        <v>763736314</v>
      </c>
      <c r="U62" s="22">
        <v>763800348</v>
      </c>
      <c r="V62" s="22">
        <v>775696510</v>
      </c>
      <c r="W62" s="22">
        <v>775632476</v>
      </c>
      <c r="X62" s="22">
        <v>790755047</v>
      </c>
      <c r="Y62" s="22">
        <v>790819081</v>
      </c>
      <c r="Z62" s="27">
        <v>1680195</v>
      </c>
      <c r="AA62" s="32">
        <v>-46786</v>
      </c>
      <c r="AB62" s="22">
        <v>1633409</v>
      </c>
      <c r="AC62" s="32">
        <v>41000711</v>
      </c>
      <c r="AD62" s="28">
        <v>0</v>
      </c>
      <c r="AE62" s="22">
        <v>845349363</v>
      </c>
      <c r="AF62" s="22"/>
      <c r="AG62" s="22">
        <v>0</v>
      </c>
      <c r="AH62" s="25">
        <v>4065000</v>
      </c>
      <c r="AI62" s="25">
        <v>4952000</v>
      </c>
      <c r="AJ62" s="22">
        <v>0</v>
      </c>
      <c r="AK62" s="22"/>
      <c r="AL62" s="33">
        <v>355695464</v>
      </c>
      <c r="AM62" s="33">
        <v>-1472339</v>
      </c>
      <c r="AN62" s="22">
        <v>354223125</v>
      </c>
      <c r="AO62" s="33">
        <v>256662073</v>
      </c>
      <c r="AP62" s="33">
        <v>12117561</v>
      </c>
      <c r="AQ62" s="22">
        <v>268779634</v>
      </c>
      <c r="AR62" s="33">
        <v>158663232</v>
      </c>
      <c r="AS62" s="33">
        <v>1250940</v>
      </c>
      <c r="AT62" s="34">
        <v>159914172</v>
      </c>
      <c r="AU62" s="27">
        <v>1732545</v>
      </c>
      <c r="AV62" s="34">
        <v>23947291</v>
      </c>
      <c r="AW62" s="34">
        <v>3071442</v>
      </c>
      <c r="AX62" s="34">
        <v>27018733</v>
      </c>
      <c r="AY62" s="34">
        <v>811668209</v>
      </c>
      <c r="AZ62" s="27">
        <v>64034</v>
      </c>
      <c r="BA62" s="34">
        <v>811732243</v>
      </c>
      <c r="BB62" s="22">
        <v>0</v>
      </c>
      <c r="BC62" s="22">
        <v>772753314</v>
      </c>
      <c r="BD62" s="22">
        <v>772817348</v>
      </c>
      <c r="BE62" s="32">
        <v>854366363</v>
      </c>
      <c r="BF62" s="22"/>
      <c r="BG62" s="33">
        <v>845349363</v>
      </c>
      <c r="BH62" s="5">
        <v>0</v>
      </c>
      <c r="BJ62" s="21"/>
    </row>
    <row r="63" spans="1:66">
      <c r="A63" s="5">
        <f t="shared" si="4"/>
        <v>2004</v>
      </c>
      <c r="B63" s="5">
        <v>4</v>
      </c>
      <c r="C63" s="22">
        <v>303249840</v>
      </c>
      <c r="D63" s="22">
        <v>-12299495</v>
      </c>
      <c r="E63" s="22">
        <v>290950345</v>
      </c>
      <c r="F63" s="22">
        <v>272315209</v>
      </c>
      <c r="G63" s="22">
        <v>19382698</v>
      </c>
      <c r="H63" s="22">
        <v>291697907</v>
      </c>
      <c r="I63" s="22">
        <v>156685522</v>
      </c>
      <c r="J63" s="22">
        <v>3061700</v>
      </c>
      <c r="K63" s="22">
        <v>159747222</v>
      </c>
      <c r="L63" s="22">
        <v>1734144</v>
      </c>
      <c r="M63" s="22">
        <v>22877575</v>
      </c>
      <c r="N63" s="22">
        <v>3048228</v>
      </c>
      <c r="O63" s="22">
        <v>25925803</v>
      </c>
      <c r="P63" s="22">
        <v>770055421</v>
      </c>
      <c r="Q63" s="22">
        <v>67561</v>
      </c>
      <c r="R63" s="22">
        <v>770122982</v>
      </c>
      <c r="S63" s="22"/>
      <c r="T63" s="22">
        <v>733984715</v>
      </c>
      <c r="U63" s="22">
        <v>734052276</v>
      </c>
      <c r="V63" s="22">
        <v>744197179</v>
      </c>
      <c r="W63" s="22">
        <v>744129618</v>
      </c>
      <c r="X63" s="22">
        <v>759910518</v>
      </c>
      <c r="Y63" s="22">
        <v>759978079</v>
      </c>
      <c r="Z63" s="27">
        <v>1672583</v>
      </c>
      <c r="AA63" s="32">
        <v>93223</v>
      </c>
      <c r="AB63" s="22">
        <v>1765806</v>
      </c>
      <c r="AC63" s="32">
        <v>36918389</v>
      </c>
      <c r="AD63" s="28">
        <v>0</v>
      </c>
      <c r="AE63" s="22">
        <v>808807177</v>
      </c>
      <c r="AF63" s="22"/>
      <c r="AG63" s="22">
        <v>0</v>
      </c>
      <c r="AH63" s="25">
        <v>1987000</v>
      </c>
      <c r="AI63" s="25">
        <v>5384000</v>
      </c>
      <c r="AJ63" s="22">
        <v>0</v>
      </c>
      <c r="AK63" s="22"/>
      <c r="AL63" s="33">
        <v>305236840</v>
      </c>
      <c r="AM63" s="33">
        <v>-12299495</v>
      </c>
      <c r="AN63" s="22">
        <v>292937345</v>
      </c>
      <c r="AO63" s="33">
        <v>277699209</v>
      </c>
      <c r="AP63" s="33">
        <v>19382698</v>
      </c>
      <c r="AQ63" s="22">
        <v>297081907</v>
      </c>
      <c r="AR63" s="33">
        <v>156685522</v>
      </c>
      <c r="AS63" s="33">
        <v>3061700</v>
      </c>
      <c r="AT63" s="34">
        <v>159747222</v>
      </c>
      <c r="AU63" s="27">
        <v>1734144</v>
      </c>
      <c r="AV63" s="34">
        <v>22877575</v>
      </c>
      <c r="AW63" s="34">
        <v>3048228</v>
      </c>
      <c r="AX63" s="34">
        <v>25925803</v>
      </c>
      <c r="AY63" s="34">
        <v>777426421</v>
      </c>
      <c r="AZ63" s="27">
        <v>67561</v>
      </c>
      <c r="BA63" s="34">
        <v>777493982</v>
      </c>
      <c r="BB63" s="22">
        <v>0</v>
      </c>
      <c r="BC63" s="22">
        <v>741355715</v>
      </c>
      <c r="BD63" s="22">
        <v>741423276</v>
      </c>
      <c r="BE63" s="32">
        <v>816178177</v>
      </c>
      <c r="BF63" s="22"/>
      <c r="BG63" s="33">
        <v>808807177</v>
      </c>
      <c r="BH63" s="5">
        <v>0</v>
      </c>
      <c r="BJ63" s="21"/>
    </row>
    <row r="64" spans="1:66">
      <c r="A64" s="5">
        <f t="shared" si="4"/>
        <v>2004</v>
      </c>
      <c r="B64" s="5">
        <v>5</v>
      </c>
      <c r="C64" s="22">
        <v>305925850</v>
      </c>
      <c r="D64" s="22">
        <v>61831519</v>
      </c>
      <c r="E64" s="22">
        <v>367757369</v>
      </c>
      <c r="F64" s="22">
        <v>286496626</v>
      </c>
      <c r="G64" s="22">
        <v>61714526</v>
      </c>
      <c r="H64" s="22">
        <v>348211152</v>
      </c>
      <c r="I64" s="22">
        <v>174297374</v>
      </c>
      <c r="J64" s="22">
        <v>11301035</v>
      </c>
      <c r="K64" s="22">
        <v>185598409</v>
      </c>
      <c r="L64" s="22">
        <v>1735871</v>
      </c>
      <c r="M64" s="22">
        <v>27115694</v>
      </c>
      <c r="N64" s="22">
        <v>3574610</v>
      </c>
      <c r="O64" s="22">
        <v>30690304</v>
      </c>
      <c r="P64" s="22">
        <v>933993105</v>
      </c>
      <c r="Q64" s="22">
        <v>73238</v>
      </c>
      <c r="R64" s="22">
        <v>934066343</v>
      </c>
      <c r="S64" s="22"/>
      <c r="T64" s="22">
        <v>768455721</v>
      </c>
      <c r="U64" s="22">
        <v>768528959</v>
      </c>
      <c r="V64" s="22">
        <v>903376039</v>
      </c>
      <c r="W64" s="22">
        <v>903302801</v>
      </c>
      <c r="X64" s="22">
        <v>799146025</v>
      </c>
      <c r="Y64" s="22">
        <v>799219263</v>
      </c>
      <c r="Z64" s="27">
        <v>1793242</v>
      </c>
      <c r="AA64" s="32">
        <v>362012</v>
      </c>
      <c r="AB64" s="22">
        <v>2155254</v>
      </c>
      <c r="AC64" s="32">
        <v>57663840</v>
      </c>
      <c r="AD64" s="28">
        <v>0</v>
      </c>
      <c r="AE64" s="22">
        <v>993885437</v>
      </c>
      <c r="AF64" s="22"/>
      <c r="AG64" s="22">
        <v>0</v>
      </c>
      <c r="AH64" s="25">
        <v>3354000</v>
      </c>
      <c r="AI64" s="25">
        <v>9389000</v>
      </c>
      <c r="AJ64" s="22">
        <v>0</v>
      </c>
      <c r="AK64" s="22"/>
      <c r="AL64" s="33">
        <v>309279850</v>
      </c>
      <c r="AM64" s="33">
        <v>61831519</v>
      </c>
      <c r="AN64" s="22">
        <v>371111369</v>
      </c>
      <c r="AO64" s="33">
        <v>295885626</v>
      </c>
      <c r="AP64" s="33">
        <v>61714526</v>
      </c>
      <c r="AQ64" s="22">
        <v>357600152</v>
      </c>
      <c r="AR64" s="33">
        <v>174297374</v>
      </c>
      <c r="AS64" s="33">
        <v>11301035</v>
      </c>
      <c r="AT64" s="34">
        <v>185598409</v>
      </c>
      <c r="AU64" s="27">
        <v>1735871</v>
      </c>
      <c r="AV64" s="34">
        <v>27115694</v>
      </c>
      <c r="AW64" s="34">
        <v>3574610</v>
      </c>
      <c r="AX64" s="34">
        <v>30690304</v>
      </c>
      <c r="AY64" s="34">
        <v>946736105</v>
      </c>
      <c r="AZ64" s="27">
        <v>73238</v>
      </c>
      <c r="BA64" s="34">
        <v>946809343</v>
      </c>
      <c r="BB64" s="22">
        <v>0</v>
      </c>
      <c r="BC64" s="22">
        <v>781198721</v>
      </c>
      <c r="BD64" s="22">
        <v>781271959</v>
      </c>
      <c r="BE64" s="32">
        <v>1006628437</v>
      </c>
      <c r="BF64" s="22"/>
      <c r="BG64" s="33">
        <v>993885437</v>
      </c>
      <c r="BH64" s="5">
        <v>0</v>
      </c>
      <c r="BJ64" s="21"/>
    </row>
    <row r="65" spans="1:95">
      <c r="A65" s="5">
        <f t="shared" si="4"/>
        <v>2004</v>
      </c>
      <c r="B65" s="5">
        <v>6</v>
      </c>
      <c r="C65" s="22">
        <v>481233152</v>
      </c>
      <c r="D65" s="22">
        <v>72236411</v>
      </c>
      <c r="E65" s="22">
        <v>553469563</v>
      </c>
      <c r="F65" s="22">
        <v>354494731</v>
      </c>
      <c r="G65" s="22">
        <v>12578531</v>
      </c>
      <c r="H65" s="22">
        <v>367073262</v>
      </c>
      <c r="I65" s="22">
        <v>185561896</v>
      </c>
      <c r="J65" s="22">
        <v>-1175070</v>
      </c>
      <c r="K65" s="22">
        <v>184386826</v>
      </c>
      <c r="L65" s="22">
        <v>1738176</v>
      </c>
      <c r="M65" s="22">
        <v>30692991</v>
      </c>
      <c r="N65" s="22">
        <v>4098950</v>
      </c>
      <c r="O65" s="22">
        <v>34791941</v>
      </c>
      <c r="P65" s="22">
        <v>1141459768</v>
      </c>
      <c r="Q65" s="22">
        <v>78611</v>
      </c>
      <c r="R65" s="22">
        <v>1141538379</v>
      </c>
      <c r="S65" s="22"/>
      <c r="T65" s="22">
        <v>1023027955</v>
      </c>
      <c r="U65" s="22">
        <v>1023106566</v>
      </c>
      <c r="V65" s="22">
        <v>1106746438</v>
      </c>
      <c r="W65" s="22">
        <v>1106667827</v>
      </c>
      <c r="X65" s="22">
        <v>1057819896</v>
      </c>
      <c r="Y65" s="22">
        <v>1057898507</v>
      </c>
      <c r="Z65" s="27">
        <v>1833683</v>
      </c>
      <c r="AA65" s="32">
        <v>-151380</v>
      </c>
      <c r="AB65" s="22">
        <v>1682303</v>
      </c>
      <c r="AC65" s="32">
        <v>86681919</v>
      </c>
      <c r="AD65" s="28">
        <v>0</v>
      </c>
      <c r="AE65" s="22">
        <v>1229902601</v>
      </c>
      <c r="AF65" s="22"/>
      <c r="AG65" s="22">
        <v>0</v>
      </c>
      <c r="AH65" s="25">
        <v>5402000</v>
      </c>
      <c r="AI65" s="25">
        <v>12314000</v>
      </c>
      <c r="AJ65" s="22">
        <v>0</v>
      </c>
      <c r="AK65" s="22"/>
      <c r="AL65" s="33">
        <v>486635152</v>
      </c>
      <c r="AM65" s="33">
        <v>72236411</v>
      </c>
      <c r="AN65" s="22">
        <v>558871563</v>
      </c>
      <c r="AO65" s="33">
        <v>366808731</v>
      </c>
      <c r="AP65" s="33">
        <v>12578531</v>
      </c>
      <c r="AQ65" s="22">
        <v>379387262</v>
      </c>
      <c r="AR65" s="33">
        <v>185561896</v>
      </c>
      <c r="AS65" s="33">
        <v>-1175070</v>
      </c>
      <c r="AT65" s="34">
        <v>184386826</v>
      </c>
      <c r="AU65" s="27">
        <v>1738176</v>
      </c>
      <c r="AV65" s="34">
        <v>30692991</v>
      </c>
      <c r="AW65" s="34">
        <v>4098950</v>
      </c>
      <c r="AX65" s="34">
        <v>34791941</v>
      </c>
      <c r="AY65" s="34">
        <v>1159175768</v>
      </c>
      <c r="AZ65" s="27">
        <v>78611</v>
      </c>
      <c r="BA65" s="34">
        <v>1159254379</v>
      </c>
      <c r="BB65" s="22">
        <v>0</v>
      </c>
      <c r="BC65" s="22">
        <v>1040743955</v>
      </c>
      <c r="BD65" s="22">
        <v>1040822566</v>
      </c>
      <c r="BE65" s="32">
        <v>1247618601</v>
      </c>
      <c r="BF65" s="22"/>
      <c r="BG65" s="33">
        <v>1229902601</v>
      </c>
      <c r="BH65" s="5">
        <v>0</v>
      </c>
      <c r="BJ65" s="21"/>
    </row>
    <row r="66" spans="1:95">
      <c r="A66" s="5">
        <f t="shared" si="4"/>
        <v>2004</v>
      </c>
      <c r="B66" s="5">
        <v>7</v>
      </c>
      <c r="C66" s="22">
        <v>531360610</v>
      </c>
      <c r="D66" s="22">
        <v>28105276</v>
      </c>
      <c r="E66" s="22">
        <v>559465886</v>
      </c>
      <c r="F66" s="22">
        <v>356774442</v>
      </c>
      <c r="G66" s="22">
        <v>367560</v>
      </c>
      <c r="H66" s="22">
        <v>357142002</v>
      </c>
      <c r="I66" s="22">
        <v>192597380</v>
      </c>
      <c r="J66" s="22">
        <v>-1502744</v>
      </c>
      <c r="K66" s="22">
        <v>191094636</v>
      </c>
      <c r="L66" s="22">
        <v>1739458</v>
      </c>
      <c r="M66" s="22">
        <v>34450428</v>
      </c>
      <c r="N66" s="22">
        <v>4534377</v>
      </c>
      <c r="O66" s="22">
        <v>38984805</v>
      </c>
      <c r="P66" s="22">
        <v>1148426787</v>
      </c>
      <c r="Q66" s="22">
        <v>86546</v>
      </c>
      <c r="R66" s="22">
        <v>1148513333</v>
      </c>
      <c r="S66" s="22"/>
      <c r="T66" s="22">
        <v>1082471890</v>
      </c>
      <c r="U66" s="22">
        <v>1082558436</v>
      </c>
      <c r="V66" s="22">
        <v>1109528528</v>
      </c>
      <c r="W66" s="22">
        <v>1109441982</v>
      </c>
      <c r="X66" s="22">
        <v>1121456695</v>
      </c>
      <c r="Y66" s="22">
        <v>1121543241</v>
      </c>
      <c r="Z66" s="27">
        <v>1977014</v>
      </c>
      <c r="AA66" s="32">
        <v>46724</v>
      </c>
      <c r="AB66" s="22">
        <v>2023738</v>
      </c>
      <c r="AC66" s="32">
        <v>90801124</v>
      </c>
      <c r="AD66" s="28">
        <v>0</v>
      </c>
      <c r="AE66" s="22">
        <v>1241338195</v>
      </c>
      <c r="AF66" s="22"/>
      <c r="AG66" s="22">
        <v>0</v>
      </c>
      <c r="AH66" s="25">
        <v>6941000</v>
      </c>
      <c r="AI66" s="25">
        <v>14460000</v>
      </c>
      <c r="AJ66" s="22">
        <v>0</v>
      </c>
      <c r="AK66" s="22"/>
      <c r="AL66" s="33">
        <v>538301610</v>
      </c>
      <c r="AM66" s="33">
        <v>28105276</v>
      </c>
      <c r="AN66" s="22">
        <v>566406886</v>
      </c>
      <c r="AO66" s="33">
        <v>371234442</v>
      </c>
      <c r="AP66" s="33">
        <v>367560</v>
      </c>
      <c r="AQ66" s="22">
        <v>371602002</v>
      </c>
      <c r="AR66" s="33">
        <v>192597380</v>
      </c>
      <c r="AS66" s="33">
        <v>-1502744</v>
      </c>
      <c r="AT66" s="34">
        <v>191094636</v>
      </c>
      <c r="AU66" s="27">
        <v>1739458</v>
      </c>
      <c r="AV66" s="34">
        <v>34450428</v>
      </c>
      <c r="AW66" s="34">
        <v>4534377</v>
      </c>
      <c r="AX66" s="34">
        <v>38984805</v>
      </c>
      <c r="AY66" s="34">
        <v>1169827787</v>
      </c>
      <c r="AZ66" s="27">
        <v>86546</v>
      </c>
      <c r="BA66" s="34">
        <v>1169914333</v>
      </c>
      <c r="BB66" s="22">
        <v>0</v>
      </c>
      <c r="BC66" s="22">
        <v>1103872890</v>
      </c>
      <c r="BD66" s="22">
        <v>1103959436</v>
      </c>
      <c r="BE66" s="32">
        <v>1262739195</v>
      </c>
      <c r="BF66" s="22"/>
      <c r="BG66" s="33">
        <v>1241338195</v>
      </c>
      <c r="BH66" s="5">
        <v>0</v>
      </c>
      <c r="BJ66" s="22"/>
      <c r="BN66" s="7"/>
    </row>
    <row r="67" spans="1:95">
      <c r="A67" s="5">
        <f t="shared" si="4"/>
        <v>2004</v>
      </c>
      <c r="B67" s="5">
        <v>8</v>
      </c>
      <c r="C67" s="22">
        <v>547058171</v>
      </c>
      <c r="D67" s="22">
        <v>13318953</v>
      </c>
      <c r="E67" s="22">
        <v>560377124</v>
      </c>
      <c r="F67" s="22">
        <v>354080784</v>
      </c>
      <c r="G67" s="22">
        <v>-355883</v>
      </c>
      <c r="H67" s="22">
        <v>353724901</v>
      </c>
      <c r="I67" s="22">
        <v>198898110</v>
      </c>
      <c r="J67" s="22">
        <v>438224</v>
      </c>
      <c r="K67" s="22">
        <v>199336334</v>
      </c>
      <c r="L67" s="22">
        <v>1741064</v>
      </c>
      <c r="M67" s="22">
        <v>33601878</v>
      </c>
      <c r="N67" s="22">
        <v>4410182</v>
      </c>
      <c r="O67" s="22">
        <v>38012060</v>
      </c>
      <c r="P67" s="22">
        <v>1153191483</v>
      </c>
      <c r="Q67" s="22">
        <v>82241</v>
      </c>
      <c r="R67" s="22">
        <v>1153273724</v>
      </c>
      <c r="S67" s="22"/>
      <c r="T67" s="22">
        <v>1101778129</v>
      </c>
      <c r="U67" s="22">
        <v>1101860370</v>
      </c>
      <c r="V67" s="22">
        <v>1115261664</v>
      </c>
      <c r="W67" s="22">
        <v>1115179423</v>
      </c>
      <c r="X67" s="22">
        <v>1139790189</v>
      </c>
      <c r="Y67" s="22">
        <v>1139872430</v>
      </c>
      <c r="Z67" s="27">
        <v>1968899</v>
      </c>
      <c r="AA67" s="32">
        <v>28998</v>
      </c>
      <c r="AB67" s="22">
        <v>1997897</v>
      </c>
      <c r="AC67" s="32">
        <v>90428084</v>
      </c>
      <c r="AD67" s="28">
        <v>0</v>
      </c>
      <c r="AE67" s="22">
        <v>1245699705</v>
      </c>
      <c r="AF67" s="22"/>
      <c r="AG67" s="22">
        <v>0</v>
      </c>
      <c r="AH67" s="25">
        <v>6313000</v>
      </c>
      <c r="AI67" s="25">
        <v>13687000</v>
      </c>
      <c r="AJ67" s="22">
        <v>0</v>
      </c>
      <c r="AK67" s="22"/>
      <c r="AL67" s="33">
        <v>553371171</v>
      </c>
      <c r="AM67" s="33">
        <v>13318953</v>
      </c>
      <c r="AN67" s="22">
        <v>566690124</v>
      </c>
      <c r="AO67" s="33">
        <v>367767784</v>
      </c>
      <c r="AP67" s="33">
        <v>-355883</v>
      </c>
      <c r="AQ67" s="22">
        <v>367411901</v>
      </c>
      <c r="AR67" s="33">
        <v>198898110</v>
      </c>
      <c r="AS67" s="33">
        <v>438224</v>
      </c>
      <c r="AT67" s="34">
        <v>199336334</v>
      </c>
      <c r="AU67" s="27">
        <v>1741064</v>
      </c>
      <c r="AV67" s="34">
        <v>33601878</v>
      </c>
      <c r="AW67" s="34">
        <v>4410182</v>
      </c>
      <c r="AX67" s="34">
        <v>38012060</v>
      </c>
      <c r="AY67" s="34">
        <v>1173191483</v>
      </c>
      <c r="AZ67" s="27">
        <v>82241</v>
      </c>
      <c r="BA67" s="34">
        <v>1173273724</v>
      </c>
      <c r="BB67" s="22">
        <v>0</v>
      </c>
      <c r="BC67" s="22">
        <v>1121778129</v>
      </c>
      <c r="BD67" s="22">
        <v>1121860370</v>
      </c>
      <c r="BE67" s="32">
        <v>1265699705</v>
      </c>
      <c r="BF67" s="22"/>
      <c r="BG67" s="33">
        <v>1245699705</v>
      </c>
      <c r="BH67" s="5">
        <v>0</v>
      </c>
      <c r="BJ67" s="22"/>
    </row>
    <row r="68" spans="1:95">
      <c r="A68" s="5">
        <f t="shared" si="4"/>
        <v>2004</v>
      </c>
      <c r="B68" s="5">
        <v>9</v>
      </c>
      <c r="C68" s="22">
        <v>494833526</v>
      </c>
      <c r="D68" s="22">
        <v>-70383629</v>
      </c>
      <c r="E68" s="22">
        <v>424449897</v>
      </c>
      <c r="F68" s="22">
        <v>351621013</v>
      </c>
      <c r="G68" s="22">
        <v>-28878586</v>
      </c>
      <c r="H68" s="22">
        <v>322742427</v>
      </c>
      <c r="I68" s="22">
        <v>191231864</v>
      </c>
      <c r="J68" s="22">
        <v>-2905905</v>
      </c>
      <c r="K68" s="22">
        <v>188325959</v>
      </c>
      <c r="L68" s="22">
        <v>1743107</v>
      </c>
      <c r="M68" s="22">
        <v>29605576</v>
      </c>
      <c r="N68" s="22">
        <v>3821839</v>
      </c>
      <c r="O68" s="22">
        <v>33427415</v>
      </c>
      <c r="P68" s="22">
        <v>970688805</v>
      </c>
      <c r="Q68" s="22">
        <v>80871</v>
      </c>
      <c r="R68" s="22">
        <v>970769676</v>
      </c>
      <c r="S68" s="22"/>
      <c r="T68" s="22">
        <v>1039429510</v>
      </c>
      <c r="U68" s="22">
        <v>1039510381</v>
      </c>
      <c r="V68" s="22">
        <v>937342261</v>
      </c>
      <c r="W68" s="22">
        <v>937261390</v>
      </c>
      <c r="X68" s="22">
        <v>1072856925</v>
      </c>
      <c r="Y68" s="22">
        <v>1072937796</v>
      </c>
      <c r="Z68" s="27">
        <v>1827569</v>
      </c>
      <c r="AA68" s="32">
        <v>-234990</v>
      </c>
      <c r="AB68" s="22">
        <v>1592579</v>
      </c>
      <c r="AC68" s="32">
        <v>62979619</v>
      </c>
      <c r="AD68" s="28">
        <v>0</v>
      </c>
      <c r="AE68" s="22">
        <v>1035341874</v>
      </c>
      <c r="AF68" s="22"/>
      <c r="AG68" s="22">
        <v>0</v>
      </c>
      <c r="AH68" s="25">
        <v>4179000</v>
      </c>
      <c r="AI68" s="25">
        <v>10428000</v>
      </c>
      <c r="AJ68" s="22">
        <v>0</v>
      </c>
      <c r="AK68" s="22"/>
      <c r="AL68" s="33">
        <v>499012526</v>
      </c>
      <c r="AM68" s="33">
        <v>-70383629</v>
      </c>
      <c r="AN68" s="22">
        <v>428628897</v>
      </c>
      <c r="AO68" s="33">
        <v>362049013</v>
      </c>
      <c r="AP68" s="33">
        <v>-28878586</v>
      </c>
      <c r="AQ68" s="22">
        <v>333170427</v>
      </c>
      <c r="AR68" s="33">
        <v>191231864</v>
      </c>
      <c r="AS68" s="33">
        <v>-2905905</v>
      </c>
      <c r="AT68" s="34">
        <v>188325959</v>
      </c>
      <c r="AU68" s="27">
        <v>1743107</v>
      </c>
      <c r="AV68" s="34">
        <v>29605576</v>
      </c>
      <c r="AW68" s="34">
        <v>3821839</v>
      </c>
      <c r="AX68" s="34">
        <v>33427415</v>
      </c>
      <c r="AY68" s="34">
        <v>985295805</v>
      </c>
      <c r="AZ68" s="27">
        <v>80871</v>
      </c>
      <c r="BA68" s="34">
        <v>985376676</v>
      </c>
      <c r="BB68" s="22">
        <v>0</v>
      </c>
      <c r="BC68" s="22">
        <v>1054036510</v>
      </c>
      <c r="BD68" s="22">
        <v>1054117381</v>
      </c>
      <c r="BE68" s="32">
        <v>1049948874</v>
      </c>
      <c r="BF68" s="22"/>
      <c r="BG68" s="33">
        <v>1035341874</v>
      </c>
      <c r="BH68" s="5">
        <v>0</v>
      </c>
      <c r="BJ68" s="22"/>
    </row>
    <row r="69" spans="1:95">
      <c r="A69" s="5">
        <f t="shared" si="4"/>
        <v>2004</v>
      </c>
      <c r="B69" s="5">
        <v>10</v>
      </c>
      <c r="C69" s="22">
        <v>383243312</v>
      </c>
      <c r="D69" s="22">
        <v>-60569759</v>
      </c>
      <c r="E69" s="22">
        <v>322673553</v>
      </c>
      <c r="F69" s="22">
        <v>310858693</v>
      </c>
      <c r="G69" s="22">
        <v>-24215772</v>
      </c>
      <c r="H69" s="22">
        <v>286642921</v>
      </c>
      <c r="I69" s="22">
        <v>177489897</v>
      </c>
      <c r="J69" s="22">
        <v>-5014722</v>
      </c>
      <c r="K69" s="22">
        <v>172475175</v>
      </c>
      <c r="L69" s="22">
        <v>1744826</v>
      </c>
      <c r="M69" s="22">
        <v>24406558</v>
      </c>
      <c r="N69" s="22">
        <v>3252117</v>
      </c>
      <c r="O69" s="22">
        <v>27658675</v>
      </c>
      <c r="P69" s="22">
        <v>811195150</v>
      </c>
      <c r="Q69" s="22">
        <v>69415</v>
      </c>
      <c r="R69" s="22">
        <v>811264565</v>
      </c>
      <c r="S69" s="22"/>
      <c r="T69" s="22">
        <v>873336728</v>
      </c>
      <c r="U69" s="22">
        <v>873406143</v>
      </c>
      <c r="V69" s="22">
        <v>783605890</v>
      </c>
      <c r="W69" s="22">
        <v>783536475</v>
      </c>
      <c r="X69" s="22">
        <v>900995403</v>
      </c>
      <c r="Y69" s="22">
        <v>901064818</v>
      </c>
      <c r="Z69" s="27">
        <v>1675872</v>
      </c>
      <c r="AA69" s="32">
        <v>-85289</v>
      </c>
      <c r="AB69" s="22">
        <v>1590583</v>
      </c>
      <c r="AC69" s="32">
        <v>42494591</v>
      </c>
      <c r="AD69" s="28">
        <v>0</v>
      </c>
      <c r="AE69" s="22">
        <v>855349739</v>
      </c>
      <c r="AF69" s="22"/>
      <c r="AG69" s="22">
        <v>0</v>
      </c>
      <c r="AH69" s="25">
        <v>2562000</v>
      </c>
      <c r="AI69" s="25">
        <v>5899000</v>
      </c>
      <c r="AJ69" s="22">
        <v>0</v>
      </c>
      <c r="AK69" s="22"/>
      <c r="AL69" s="33">
        <v>385805312</v>
      </c>
      <c r="AM69" s="33">
        <v>-60569759</v>
      </c>
      <c r="AN69" s="22">
        <v>325235553</v>
      </c>
      <c r="AO69" s="33">
        <v>316757693</v>
      </c>
      <c r="AP69" s="33">
        <v>-24215772</v>
      </c>
      <c r="AQ69" s="22">
        <v>292541921</v>
      </c>
      <c r="AR69" s="33">
        <v>177489897</v>
      </c>
      <c r="AS69" s="33">
        <v>-5014722</v>
      </c>
      <c r="AT69" s="34">
        <v>172475175</v>
      </c>
      <c r="AU69" s="27">
        <v>1744826</v>
      </c>
      <c r="AV69" s="34">
        <v>24406558</v>
      </c>
      <c r="AW69" s="34">
        <v>3252117</v>
      </c>
      <c r="AX69" s="34">
        <v>27658675</v>
      </c>
      <c r="AY69" s="34">
        <v>819656150</v>
      </c>
      <c r="AZ69" s="27">
        <v>69415</v>
      </c>
      <c r="BA69" s="34">
        <v>819725565</v>
      </c>
      <c r="BB69" s="22">
        <v>0</v>
      </c>
      <c r="BC69" s="22">
        <v>881797728</v>
      </c>
      <c r="BD69" s="22">
        <v>881867143</v>
      </c>
      <c r="BE69" s="32">
        <v>863810739</v>
      </c>
      <c r="BF69" s="22"/>
      <c r="BG69" s="33">
        <v>855349739</v>
      </c>
      <c r="BH69" s="5">
        <v>0</v>
      </c>
      <c r="BJ69" s="22"/>
    </row>
    <row r="70" spans="1:95">
      <c r="A70" s="5">
        <f t="shared" si="4"/>
        <v>2004</v>
      </c>
      <c r="B70" s="5">
        <v>11</v>
      </c>
      <c r="C70" s="22">
        <v>303526436</v>
      </c>
      <c r="D70" s="22">
        <v>-8580012</v>
      </c>
      <c r="E70" s="22">
        <v>294946424</v>
      </c>
      <c r="F70" s="22">
        <v>268670037</v>
      </c>
      <c r="G70" s="22">
        <v>6084046</v>
      </c>
      <c r="H70" s="22">
        <v>274754083</v>
      </c>
      <c r="I70" s="22">
        <v>151879761</v>
      </c>
      <c r="J70" s="22">
        <v>2042274</v>
      </c>
      <c r="K70" s="22">
        <v>153922035</v>
      </c>
      <c r="L70" s="22">
        <v>1746696</v>
      </c>
      <c r="M70" s="22">
        <v>23883618</v>
      </c>
      <c r="N70" s="22">
        <v>2934049</v>
      </c>
      <c r="O70" s="22">
        <v>26817667</v>
      </c>
      <c r="P70" s="22">
        <v>752186905</v>
      </c>
      <c r="Q70" s="22">
        <v>68868</v>
      </c>
      <c r="R70" s="22">
        <v>752255773</v>
      </c>
      <c r="S70" s="22"/>
      <c r="T70" s="22">
        <v>725822930</v>
      </c>
      <c r="U70" s="22">
        <v>725891798</v>
      </c>
      <c r="V70" s="22">
        <v>725438106</v>
      </c>
      <c r="W70" s="22">
        <v>725369238</v>
      </c>
      <c r="X70" s="22">
        <v>752640597</v>
      </c>
      <c r="Y70" s="22">
        <v>752709465</v>
      </c>
      <c r="Z70" s="27">
        <v>1775874</v>
      </c>
      <c r="AA70" s="32">
        <v>252297</v>
      </c>
      <c r="AB70" s="22">
        <v>2028171</v>
      </c>
      <c r="AC70" s="32">
        <v>36673759</v>
      </c>
      <c r="AD70" s="28">
        <v>0</v>
      </c>
      <c r="AE70" s="22">
        <v>790957703</v>
      </c>
      <c r="AF70" s="22"/>
      <c r="AG70" s="22">
        <v>0</v>
      </c>
      <c r="AH70" s="25">
        <v>4358000</v>
      </c>
      <c r="AI70" s="25">
        <v>5292000</v>
      </c>
      <c r="AJ70" s="22">
        <v>0</v>
      </c>
      <c r="AK70" s="22"/>
      <c r="AL70" s="33">
        <v>307884436</v>
      </c>
      <c r="AM70" s="33">
        <v>-8580012</v>
      </c>
      <c r="AN70" s="22">
        <v>299304424</v>
      </c>
      <c r="AO70" s="33">
        <v>273962037</v>
      </c>
      <c r="AP70" s="33">
        <v>6084046</v>
      </c>
      <c r="AQ70" s="22">
        <v>280046083</v>
      </c>
      <c r="AR70" s="33">
        <v>151879761</v>
      </c>
      <c r="AS70" s="33">
        <v>2042274</v>
      </c>
      <c r="AT70" s="34">
        <v>153922035</v>
      </c>
      <c r="AU70" s="27">
        <v>1746696</v>
      </c>
      <c r="AV70" s="34">
        <v>23883618</v>
      </c>
      <c r="AW70" s="34">
        <v>2934049</v>
      </c>
      <c r="AX70" s="34">
        <v>26817667</v>
      </c>
      <c r="AY70" s="34">
        <v>761836905</v>
      </c>
      <c r="AZ70" s="27">
        <v>68868</v>
      </c>
      <c r="BA70" s="34">
        <v>761905773</v>
      </c>
      <c r="BB70" s="22">
        <v>0</v>
      </c>
      <c r="BC70" s="22">
        <v>735472930</v>
      </c>
      <c r="BD70" s="22">
        <v>735541798</v>
      </c>
      <c r="BE70" s="32">
        <v>800607703</v>
      </c>
      <c r="BF70" s="22"/>
      <c r="BG70" s="33">
        <v>790957703</v>
      </c>
      <c r="BH70" s="5">
        <v>0</v>
      </c>
      <c r="BJ70" s="22"/>
    </row>
    <row r="71" spans="1:95">
      <c r="A71" s="5">
        <f t="shared" si="4"/>
        <v>2004</v>
      </c>
      <c r="B71" s="5">
        <v>12</v>
      </c>
      <c r="C71" s="22">
        <v>371992324</v>
      </c>
      <c r="D71" s="22">
        <v>50969596</v>
      </c>
      <c r="E71" s="22">
        <v>422961920</v>
      </c>
      <c r="F71" s="22">
        <v>265633182</v>
      </c>
      <c r="G71" s="22">
        <v>4774356</v>
      </c>
      <c r="H71" s="22">
        <v>270407538</v>
      </c>
      <c r="I71" s="22">
        <v>138492304</v>
      </c>
      <c r="J71" s="22">
        <v>117305</v>
      </c>
      <c r="K71" s="22">
        <v>138609609</v>
      </c>
      <c r="L71" s="22">
        <v>1748193</v>
      </c>
      <c r="M71" s="22">
        <v>26968724</v>
      </c>
      <c r="N71" s="22">
        <v>3297217</v>
      </c>
      <c r="O71" s="22">
        <v>30265941</v>
      </c>
      <c r="P71" s="22">
        <v>863993201</v>
      </c>
      <c r="Q71" s="22">
        <v>73067</v>
      </c>
      <c r="R71" s="22">
        <v>864066268</v>
      </c>
      <c r="S71" s="22"/>
      <c r="T71" s="22">
        <v>777866003</v>
      </c>
      <c r="U71" s="22">
        <v>777939070</v>
      </c>
      <c r="V71" s="22">
        <v>833800327</v>
      </c>
      <c r="W71" s="22">
        <v>833727260</v>
      </c>
      <c r="X71" s="22">
        <v>808131944</v>
      </c>
      <c r="Y71" s="22">
        <v>808205011</v>
      </c>
      <c r="Z71" s="27">
        <v>1976827</v>
      </c>
      <c r="AA71" s="32">
        <v>166759</v>
      </c>
      <c r="AB71" s="22">
        <v>2143586</v>
      </c>
      <c r="AC71" s="32">
        <v>49168050</v>
      </c>
      <c r="AD71" s="28">
        <v>0</v>
      </c>
      <c r="AE71" s="22">
        <v>915377904</v>
      </c>
      <c r="AF71" s="22"/>
      <c r="AG71" s="22">
        <v>0</v>
      </c>
      <c r="AH71" s="25">
        <v>7938000</v>
      </c>
      <c r="AI71" s="25">
        <v>8364000</v>
      </c>
      <c r="AJ71" s="22">
        <v>0</v>
      </c>
      <c r="AK71" s="22"/>
      <c r="AL71" s="33">
        <v>379930324</v>
      </c>
      <c r="AM71" s="33">
        <v>50969596</v>
      </c>
      <c r="AN71" s="22">
        <v>430899920</v>
      </c>
      <c r="AO71" s="33">
        <v>273997182</v>
      </c>
      <c r="AP71" s="33">
        <v>4774356</v>
      </c>
      <c r="AQ71" s="22">
        <v>278771538</v>
      </c>
      <c r="AR71" s="33">
        <v>138492304</v>
      </c>
      <c r="AS71" s="33">
        <v>117305</v>
      </c>
      <c r="AT71" s="34">
        <v>138609609</v>
      </c>
      <c r="AU71" s="27">
        <v>1748193</v>
      </c>
      <c r="AV71" s="34">
        <v>26968724</v>
      </c>
      <c r="AW71" s="34">
        <v>3297217</v>
      </c>
      <c r="AX71" s="34">
        <v>30265941</v>
      </c>
      <c r="AY71" s="34">
        <v>880295201</v>
      </c>
      <c r="AZ71" s="27">
        <v>73067</v>
      </c>
      <c r="BA71" s="34">
        <v>880368268</v>
      </c>
      <c r="BB71" s="22">
        <v>0</v>
      </c>
      <c r="BC71" s="22">
        <v>794168003</v>
      </c>
      <c r="BD71" s="22">
        <v>794241070</v>
      </c>
      <c r="BE71" s="32">
        <v>931679904</v>
      </c>
      <c r="BF71" s="22"/>
      <c r="BG71" s="33">
        <v>915377904</v>
      </c>
      <c r="BH71" s="5">
        <v>0</v>
      </c>
      <c r="BJ71" s="22"/>
    </row>
    <row r="72" spans="1:95">
      <c r="B72" s="10" t="s">
        <v>112</v>
      </c>
      <c r="C72" s="22">
        <v>4946016830</v>
      </c>
      <c r="D72" s="22">
        <v>30498563</v>
      </c>
      <c r="E72" s="22">
        <v>4976515393</v>
      </c>
      <c r="F72" s="22">
        <v>3598926634</v>
      </c>
      <c r="G72" s="22">
        <v>20877876</v>
      </c>
      <c r="H72" s="22">
        <v>3619804510</v>
      </c>
      <c r="I72" s="22">
        <v>2044633621</v>
      </c>
      <c r="J72" s="22">
        <v>3302001</v>
      </c>
      <c r="K72" s="22">
        <v>2047935622</v>
      </c>
      <c r="L72" s="22">
        <v>20863438</v>
      </c>
      <c r="M72" s="22">
        <v>330246485</v>
      </c>
      <c r="N72" s="22">
        <v>42272142</v>
      </c>
      <c r="O72" s="22">
        <v>372518627</v>
      </c>
      <c r="P72" s="22">
        <v>11037637590</v>
      </c>
      <c r="Q72" s="22">
        <v>891561</v>
      </c>
      <c r="R72" s="22">
        <v>11038529151</v>
      </c>
      <c r="S72" s="22"/>
      <c r="T72" s="22">
        <v>10610440523</v>
      </c>
      <c r="U72" s="22">
        <v>10611332084</v>
      </c>
      <c r="V72" s="22">
        <v>10666010524</v>
      </c>
      <c r="W72" s="22">
        <v>10665118963</v>
      </c>
      <c r="X72" s="22">
        <v>10982959150</v>
      </c>
      <c r="Y72" s="22">
        <v>10983850711</v>
      </c>
      <c r="Z72" s="28">
        <v>22150329</v>
      </c>
      <c r="AA72" s="28">
        <v>160892</v>
      </c>
      <c r="AB72" s="22">
        <v>22311221</v>
      </c>
      <c r="AC72" s="22">
        <v>689823356</v>
      </c>
      <c r="AD72" s="28">
        <v>0</v>
      </c>
      <c r="AE72" s="22">
        <v>11750663728</v>
      </c>
      <c r="AF72" s="22"/>
      <c r="AG72" s="22">
        <v>0</v>
      </c>
      <c r="AH72" s="22">
        <v>62846000</v>
      </c>
      <c r="AI72" s="22">
        <v>109081000</v>
      </c>
      <c r="AJ72" s="22">
        <v>0</v>
      </c>
      <c r="AK72" s="22"/>
      <c r="AL72" s="28">
        <v>5008862830</v>
      </c>
      <c r="AM72" s="28">
        <v>30498563</v>
      </c>
      <c r="AN72" s="22">
        <v>5039361393</v>
      </c>
      <c r="AO72" s="28">
        <v>3708007634</v>
      </c>
      <c r="AP72" s="28">
        <v>20877876</v>
      </c>
      <c r="AQ72" s="22">
        <v>3728885510</v>
      </c>
      <c r="AR72" s="28">
        <v>2044633621</v>
      </c>
      <c r="AS72" s="28">
        <v>3302001</v>
      </c>
      <c r="AT72" s="22">
        <v>2047935622</v>
      </c>
      <c r="AU72" s="28">
        <v>20863438</v>
      </c>
      <c r="AV72" s="22">
        <v>330246485</v>
      </c>
      <c r="AW72" s="22">
        <v>42272142</v>
      </c>
      <c r="AX72" s="22">
        <v>372518627</v>
      </c>
      <c r="AY72" s="22">
        <v>11209564590</v>
      </c>
      <c r="AZ72" s="28">
        <v>891561</v>
      </c>
      <c r="BA72" s="22">
        <v>11210456151</v>
      </c>
      <c r="BB72" s="22">
        <v>1</v>
      </c>
      <c r="BC72" s="22">
        <v>10782367523</v>
      </c>
      <c r="BD72" s="22">
        <v>10783259084</v>
      </c>
      <c r="BE72" s="22">
        <v>11922590728</v>
      </c>
      <c r="BF72" s="21"/>
      <c r="BG72" s="22">
        <v>11750663728</v>
      </c>
      <c r="BH72" s="5">
        <v>0</v>
      </c>
      <c r="BJ72" s="22"/>
      <c r="BN72" s="7"/>
    </row>
    <row r="73" spans="1:95">
      <c r="A73" s="5">
        <f t="shared" ref="A73:A84" si="5">A60+1</f>
        <v>2005</v>
      </c>
      <c r="B73" s="5">
        <v>1</v>
      </c>
      <c r="C73" s="22">
        <v>477802648</v>
      </c>
      <c r="D73" s="22">
        <v>11167705</v>
      </c>
      <c r="E73" s="22">
        <v>488970353</v>
      </c>
      <c r="F73" s="22">
        <v>277120222</v>
      </c>
      <c r="G73" s="22">
        <v>-24987131</v>
      </c>
      <c r="H73" s="22">
        <v>252133091</v>
      </c>
      <c r="I73" s="22">
        <v>153718732</v>
      </c>
      <c r="J73" s="22">
        <v>-3388567</v>
      </c>
      <c r="K73" s="22">
        <v>150330165</v>
      </c>
      <c r="L73" s="22">
        <v>1749659</v>
      </c>
      <c r="M73" s="22">
        <v>28810068</v>
      </c>
      <c r="N73" s="22">
        <v>3369492</v>
      </c>
      <c r="O73" s="22">
        <v>32179560</v>
      </c>
      <c r="P73" s="22">
        <v>925362828</v>
      </c>
      <c r="Q73" s="22">
        <v>72857</v>
      </c>
      <c r="R73" s="22">
        <v>925435685</v>
      </c>
      <c r="S73" s="22"/>
      <c r="T73" s="22">
        <v>910391261</v>
      </c>
      <c r="U73" s="22">
        <v>910464118</v>
      </c>
      <c r="V73" s="22">
        <v>893256125</v>
      </c>
      <c r="W73" s="22">
        <v>893183268</v>
      </c>
      <c r="X73" s="22">
        <v>942570821</v>
      </c>
      <c r="Y73" s="22">
        <v>942643678</v>
      </c>
      <c r="Z73" s="27">
        <v>1974187</v>
      </c>
      <c r="AA73" s="32">
        <v>-245887</v>
      </c>
      <c r="AB73" s="22">
        <v>1728300</v>
      </c>
      <c r="AC73" s="32">
        <v>56664590</v>
      </c>
      <c r="AD73" s="28">
        <v>0</v>
      </c>
      <c r="AE73" s="22">
        <v>983828575</v>
      </c>
      <c r="AF73" s="22"/>
      <c r="AG73" s="22">
        <v>0</v>
      </c>
      <c r="AH73" s="25">
        <v>10557000</v>
      </c>
      <c r="AI73" s="25">
        <v>12679000</v>
      </c>
      <c r="AJ73" s="22">
        <v>0</v>
      </c>
      <c r="AK73" s="22"/>
      <c r="AL73" s="33">
        <v>488359648</v>
      </c>
      <c r="AM73" s="33">
        <v>11167705</v>
      </c>
      <c r="AN73" s="22">
        <v>499527353</v>
      </c>
      <c r="AO73" s="33">
        <v>289799222</v>
      </c>
      <c r="AP73" s="33">
        <v>-24987131</v>
      </c>
      <c r="AQ73" s="22">
        <v>264812091</v>
      </c>
      <c r="AR73" s="33">
        <v>153718732</v>
      </c>
      <c r="AS73" s="33">
        <v>-3388567</v>
      </c>
      <c r="AT73" s="34">
        <v>150330165</v>
      </c>
      <c r="AU73" s="27">
        <v>1749659</v>
      </c>
      <c r="AV73" s="34">
        <v>28810068</v>
      </c>
      <c r="AW73" s="34">
        <v>3369492</v>
      </c>
      <c r="AX73" s="34">
        <v>32179560</v>
      </c>
      <c r="AY73" s="34">
        <v>948598828</v>
      </c>
      <c r="AZ73" s="27">
        <v>72857</v>
      </c>
      <c r="BA73" s="34">
        <v>948671685</v>
      </c>
      <c r="BB73" s="22">
        <v>0</v>
      </c>
      <c r="BC73" s="22">
        <v>933627261</v>
      </c>
      <c r="BD73" s="22">
        <v>933700118</v>
      </c>
      <c r="BE73" s="32">
        <v>1007064575</v>
      </c>
      <c r="BF73" s="22"/>
      <c r="BG73" s="33">
        <v>983828575</v>
      </c>
      <c r="BH73" s="5">
        <v>0</v>
      </c>
      <c r="BJ73" s="21"/>
      <c r="CQ73" s="35"/>
    </row>
    <row r="74" spans="1:95">
      <c r="A74" s="5">
        <f t="shared" si="5"/>
        <v>2005</v>
      </c>
      <c r="B74" s="5">
        <v>2</v>
      </c>
      <c r="C74" s="22">
        <v>406616386</v>
      </c>
      <c r="D74" s="22">
        <v>-53258133</v>
      </c>
      <c r="E74" s="22">
        <v>353358253</v>
      </c>
      <c r="F74" s="22">
        <v>260145587</v>
      </c>
      <c r="G74" s="22">
        <v>-19730261</v>
      </c>
      <c r="H74" s="22">
        <v>240415326</v>
      </c>
      <c r="I74" s="22">
        <v>164635621</v>
      </c>
      <c r="J74" s="22">
        <v>-805992</v>
      </c>
      <c r="K74" s="22">
        <v>163829629</v>
      </c>
      <c r="L74" s="22">
        <v>1751751</v>
      </c>
      <c r="M74" s="22">
        <v>24806593</v>
      </c>
      <c r="N74" s="22">
        <v>2998668</v>
      </c>
      <c r="O74" s="22">
        <v>27805261</v>
      </c>
      <c r="P74" s="22">
        <v>787160220</v>
      </c>
      <c r="Q74" s="22">
        <v>74712</v>
      </c>
      <c r="R74" s="22">
        <v>787234932</v>
      </c>
      <c r="S74" s="22"/>
      <c r="T74" s="22">
        <v>833149345</v>
      </c>
      <c r="U74" s="22">
        <v>833224057</v>
      </c>
      <c r="V74" s="22">
        <v>759429671</v>
      </c>
      <c r="W74" s="22">
        <v>759354959</v>
      </c>
      <c r="X74" s="22">
        <v>860954606</v>
      </c>
      <c r="Y74" s="22">
        <v>861029318</v>
      </c>
      <c r="Z74" s="27">
        <v>2041125</v>
      </c>
      <c r="AA74" s="32">
        <v>-29965</v>
      </c>
      <c r="AB74" s="22">
        <v>2011160</v>
      </c>
      <c r="AC74" s="32">
        <v>39797939</v>
      </c>
      <c r="AD74" s="28">
        <v>0</v>
      </c>
      <c r="AE74" s="22">
        <v>829044031</v>
      </c>
      <c r="AF74" s="22"/>
      <c r="AG74" s="22">
        <v>0</v>
      </c>
      <c r="AH74" s="25">
        <v>7591000</v>
      </c>
      <c r="AI74" s="25">
        <v>7390000</v>
      </c>
      <c r="AJ74" s="22">
        <v>0</v>
      </c>
      <c r="AK74" s="22"/>
      <c r="AL74" s="33">
        <v>414207386</v>
      </c>
      <c r="AM74" s="33">
        <v>-53258133</v>
      </c>
      <c r="AN74" s="22">
        <v>360949253</v>
      </c>
      <c r="AO74" s="33">
        <v>267535587</v>
      </c>
      <c r="AP74" s="33">
        <v>-19730261</v>
      </c>
      <c r="AQ74" s="22">
        <v>247805326</v>
      </c>
      <c r="AR74" s="33">
        <v>164635621</v>
      </c>
      <c r="AS74" s="33">
        <v>-805992</v>
      </c>
      <c r="AT74" s="34">
        <v>163829629</v>
      </c>
      <c r="AU74" s="27">
        <v>1751751</v>
      </c>
      <c r="AV74" s="34">
        <v>24806593</v>
      </c>
      <c r="AW74" s="34">
        <v>2998668</v>
      </c>
      <c r="AX74" s="34">
        <v>27805261</v>
      </c>
      <c r="AY74" s="34">
        <v>802141220</v>
      </c>
      <c r="AZ74" s="27">
        <v>74712</v>
      </c>
      <c r="BA74" s="34">
        <v>802215932</v>
      </c>
      <c r="BB74" s="22">
        <v>0</v>
      </c>
      <c r="BC74" s="22">
        <v>848130345</v>
      </c>
      <c r="BD74" s="22">
        <v>848205057</v>
      </c>
      <c r="BE74" s="32">
        <v>844025031</v>
      </c>
      <c r="BF74" s="22"/>
      <c r="BG74" s="33">
        <v>829044031</v>
      </c>
      <c r="BH74" s="5">
        <v>0</v>
      </c>
      <c r="BJ74" s="21"/>
      <c r="CQ74" s="35"/>
    </row>
    <row r="75" spans="1:95">
      <c r="A75" s="5">
        <f t="shared" si="5"/>
        <v>2005</v>
      </c>
      <c r="B75" s="5">
        <v>3</v>
      </c>
      <c r="C75" s="22">
        <v>356341398</v>
      </c>
      <c r="D75" s="22">
        <v>-2813219</v>
      </c>
      <c r="E75" s="22">
        <v>353528179</v>
      </c>
      <c r="F75" s="22">
        <v>256328043</v>
      </c>
      <c r="G75" s="22">
        <v>13551499</v>
      </c>
      <c r="H75" s="22">
        <v>269879542</v>
      </c>
      <c r="I75" s="22">
        <v>158447680</v>
      </c>
      <c r="J75" s="22">
        <v>1347476</v>
      </c>
      <c r="K75" s="22">
        <v>159795156</v>
      </c>
      <c r="L75" s="22">
        <v>1753571</v>
      </c>
      <c r="M75" s="22">
        <v>24365608</v>
      </c>
      <c r="N75" s="22">
        <v>3139994</v>
      </c>
      <c r="O75" s="22">
        <v>27505602</v>
      </c>
      <c r="P75" s="22">
        <v>812462050</v>
      </c>
      <c r="Q75" s="22">
        <v>64235</v>
      </c>
      <c r="R75" s="22">
        <v>812526285</v>
      </c>
      <c r="S75" s="22"/>
      <c r="T75" s="22">
        <v>772870692</v>
      </c>
      <c r="U75" s="22">
        <v>772934927</v>
      </c>
      <c r="V75" s="22">
        <v>785020683</v>
      </c>
      <c r="W75" s="22">
        <v>784956448</v>
      </c>
      <c r="X75" s="22">
        <v>800376294</v>
      </c>
      <c r="Y75" s="22">
        <v>800440529</v>
      </c>
      <c r="Z75" s="27">
        <v>1699984</v>
      </c>
      <c r="AA75" s="32">
        <v>-60316</v>
      </c>
      <c r="AB75" s="22">
        <v>1639668</v>
      </c>
      <c r="AC75" s="32">
        <v>41613948</v>
      </c>
      <c r="AD75" s="28">
        <v>0</v>
      </c>
      <c r="AE75" s="22">
        <v>855779901</v>
      </c>
      <c r="AF75" s="22"/>
      <c r="AG75" s="22">
        <v>0</v>
      </c>
      <c r="AH75" s="25">
        <v>5306000</v>
      </c>
      <c r="AI75" s="25">
        <v>6059000</v>
      </c>
      <c r="AJ75" s="22">
        <v>0</v>
      </c>
      <c r="AK75" s="22"/>
      <c r="AL75" s="33">
        <v>361647398</v>
      </c>
      <c r="AM75" s="33">
        <v>-2813219</v>
      </c>
      <c r="AN75" s="22">
        <v>358834179</v>
      </c>
      <c r="AO75" s="33">
        <v>262387043</v>
      </c>
      <c r="AP75" s="33">
        <v>13551499</v>
      </c>
      <c r="AQ75" s="22">
        <v>275938542</v>
      </c>
      <c r="AR75" s="33">
        <v>158447680</v>
      </c>
      <c r="AS75" s="33">
        <v>1347476</v>
      </c>
      <c r="AT75" s="34">
        <v>159795156</v>
      </c>
      <c r="AU75" s="27">
        <v>1753571</v>
      </c>
      <c r="AV75" s="34">
        <v>24365608</v>
      </c>
      <c r="AW75" s="34">
        <v>3139994</v>
      </c>
      <c r="AX75" s="34">
        <v>27505602</v>
      </c>
      <c r="AY75" s="34">
        <v>823827050</v>
      </c>
      <c r="AZ75" s="27">
        <v>64235</v>
      </c>
      <c r="BA75" s="34">
        <v>823891285</v>
      </c>
      <c r="BB75" s="22">
        <v>0</v>
      </c>
      <c r="BC75" s="22">
        <v>784235692</v>
      </c>
      <c r="BD75" s="22">
        <v>784299927</v>
      </c>
      <c r="BE75" s="32">
        <v>867144901</v>
      </c>
      <c r="BF75" s="22"/>
      <c r="BG75" s="33">
        <v>855779901</v>
      </c>
      <c r="BH75" s="5">
        <v>0</v>
      </c>
      <c r="BJ75" s="21"/>
      <c r="CQ75" s="35"/>
    </row>
    <row r="76" spans="1:95">
      <c r="A76" s="5">
        <f t="shared" si="5"/>
        <v>2005</v>
      </c>
      <c r="B76" s="5">
        <v>4</v>
      </c>
      <c r="C76" s="22">
        <v>307925686</v>
      </c>
      <c r="D76" s="22">
        <v>-15227102</v>
      </c>
      <c r="E76" s="22">
        <v>292698584</v>
      </c>
      <c r="F76" s="22">
        <v>277871601</v>
      </c>
      <c r="G76" s="22">
        <v>22043492</v>
      </c>
      <c r="H76" s="22">
        <v>299915093</v>
      </c>
      <c r="I76" s="22">
        <v>156457110</v>
      </c>
      <c r="J76" s="22">
        <v>3472962</v>
      </c>
      <c r="K76" s="22">
        <v>159930072</v>
      </c>
      <c r="L76" s="22">
        <v>1755170</v>
      </c>
      <c r="M76" s="22">
        <v>23277206</v>
      </c>
      <c r="N76" s="22">
        <v>3116262</v>
      </c>
      <c r="O76" s="22">
        <v>26393468</v>
      </c>
      <c r="P76" s="22">
        <v>780692387</v>
      </c>
      <c r="Q76" s="22">
        <v>67773</v>
      </c>
      <c r="R76" s="22">
        <v>780760160</v>
      </c>
      <c r="S76" s="22"/>
      <c r="T76" s="22">
        <v>744009567</v>
      </c>
      <c r="U76" s="22">
        <v>744077340</v>
      </c>
      <c r="V76" s="22">
        <v>754366692</v>
      </c>
      <c r="W76" s="22">
        <v>754298919</v>
      </c>
      <c r="X76" s="22">
        <v>770403035</v>
      </c>
      <c r="Y76" s="22">
        <v>770470808</v>
      </c>
      <c r="Z76" s="27">
        <v>1692282</v>
      </c>
      <c r="AA76" s="32">
        <v>104723</v>
      </c>
      <c r="AB76" s="22">
        <v>1797005</v>
      </c>
      <c r="AC76" s="32">
        <v>37483890</v>
      </c>
      <c r="AD76" s="28">
        <v>0</v>
      </c>
      <c r="AE76" s="22">
        <v>820041055</v>
      </c>
      <c r="AF76" s="22"/>
      <c r="AG76" s="22">
        <v>0</v>
      </c>
      <c r="AH76" s="25">
        <v>2418000</v>
      </c>
      <c r="AI76" s="25">
        <v>6221000</v>
      </c>
      <c r="AJ76" s="22">
        <v>0</v>
      </c>
      <c r="AK76" s="22"/>
      <c r="AL76" s="33">
        <v>310343686</v>
      </c>
      <c r="AM76" s="33">
        <v>-15227102</v>
      </c>
      <c r="AN76" s="22">
        <v>295116584</v>
      </c>
      <c r="AO76" s="33">
        <v>284092601</v>
      </c>
      <c r="AP76" s="33">
        <v>22043492</v>
      </c>
      <c r="AQ76" s="22">
        <v>306136093</v>
      </c>
      <c r="AR76" s="33">
        <v>156457110</v>
      </c>
      <c r="AS76" s="33">
        <v>3472962</v>
      </c>
      <c r="AT76" s="34">
        <v>159930072</v>
      </c>
      <c r="AU76" s="27">
        <v>1755170</v>
      </c>
      <c r="AV76" s="34">
        <v>23277206</v>
      </c>
      <c r="AW76" s="34">
        <v>3116262</v>
      </c>
      <c r="AX76" s="34">
        <v>26393468</v>
      </c>
      <c r="AY76" s="34">
        <v>789331387</v>
      </c>
      <c r="AZ76" s="27">
        <v>67773</v>
      </c>
      <c r="BA76" s="34">
        <v>789399160</v>
      </c>
      <c r="BB76" s="22">
        <v>0</v>
      </c>
      <c r="BC76" s="22">
        <v>752648567</v>
      </c>
      <c r="BD76" s="22">
        <v>752716340</v>
      </c>
      <c r="BE76" s="32">
        <v>828680055</v>
      </c>
      <c r="BF76" s="22"/>
      <c r="BG76" s="33">
        <v>820041055</v>
      </c>
      <c r="BH76" s="5">
        <v>0</v>
      </c>
      <c r="BJ76" s="21"/>
      <c r="CQ76" s="35"/>
    </row>
    <row r="77" spans="1:95">
      <c r="A77" s="5">
        <f t="shared" si="5"/>
        <v>2005</v>
      </c>
      <c r="B77" s="5">
        <v>5</v>
      </c>
      <c r="C77" s="22">
        <v>310543401</v>
      </c>
      <c r="D77" s="22">
        <v>62141840</v>
      </c>
      <c r="E77" s="22">
        <v>372685241</v>
      </c>
      <c r="F77" s="22">
        <v>291881392</v>
      </c>
      <c r="G77" s="22">
        <v>63052938</v>
      </c>
      <c r="H77" s="22">
        <v>354934330</v>
      </c>
      <c r="I77" s="22">
        <v>173939255</v>
      </c>
      <c r="J77" s="22">
        <v>11620722</v>
      </c>
      <c r="K77" s="22">
        <v>185559977</v>
      </c>
      <c r="L77" s="22">
        <v>1756897</v>
      </c>
      <c r="M77" s="22">
        <v>27589357</v>
      </c>
      <c r="N77" s="22">
        <v>3654392</v>
      </c>
      <c r="O77" s="22">
        <v>31243749</v>
      </c>
      <c r="P77" s="22">
        <v>946180194</v>
      </c>
      <c r="Q77" s="22">
        <v>73467</v>
      </c>
      <c r="R77" s="22">
        <v>946253661</v>
      </c>
      <c r="S77" s="22"/>
      <c r="T77" s="22">
        <v>778120945</v>
      </c>
      <c r="U77" s="22">
        <v>778194412</v>
      </c>
      <c r="V77" s="22">
        <v>915009912</v>
      </c>
      <c r="W77" s="22">
        <v>914936445</v>
      </c>
      <c r="X77" s="22">
        <v>809364694</v>
      </c>
      <c r="Y77" s="22">
        <v>809438161</v>
      </c>
      <c r="Z77" s="27">
        <v>1814362</v>
      </c>
      <c r="AA77" s="32">
        <v>364699</v>
      </c>
      <c r="AB77" s="22">
        <v>2179061</v>
      </c>
      <c r="AC77" s="32">
        <v>58510608</v>
      </c>
      <c r="AD77" s="28">
        <v>0</v>
      </c>
      <c r="AE77" s="22">
        <v>1006943330</v>
      </c>
      <c r="AF77" s="22"/>
      <c r="AG77" s="22">
        <v>0</v>
      </c>
      <c r="AH77" s="25">
        <v>3911000</v>
      </c>
      <c r="AI77" s="25">
        <v>10556000</v>
      </c>
      <c r="AJ77" s="22">
        <v>0</v>
      </c>
      <c r="AK77" s="22"/>
      <c r="AL77" s="33">
        <v>314454401</v>
      </c>
      <c r="AM77" s="33">
        <v>62141840</v>
      </c>
      <c r="AN77" s="22">
        <v>376596241</v>
      </c>
      <c r="AO77" s="33">
        <v>302437392</v>
      </c>
      <c r="AP77" s="33">
        <v>63052938</v>
      </c>
      <c r="AQ77" s="22">
        <v>365490330</v>
      </c>
      <c r="AR77" s="33">
        <v>173939255</v>
      </c>
      <c r="AS77" s="33">
        <v>11620722</v>
      </c>
      <c r="AT77" s="34">
        <v>185559977</v>
      </c>
      <c r="AU77" s="27">
        <v>1756897</v>
      </c>
      <c r="AV77" s="34">
        <v>27589357</v>
      </c>
      <c r="AW77" s="34">
        <v>3654392</v>
      </c>
      <c r="AX77" s="34">
        <v>31243749</v>
      </c>
      <c r="AY77" s="34">
        <v>960647194</v>
      </c>
      <c r="AZ77" s="27">
        <v>73467</v>
      </c>
      <c r="BA77" s="34">
        <v>960720661</v>
      </c>
      <c r="BB77" s="22">
        <v>0</v>
      </c>
      <c r="BC77" s="22">
        <v>792587945</v>
      </c>
      <c r="BD77" s="22">
        <v>792661412</v>
      </c>
      <c r="BE77" s="32">
        <v>1021410330</v>
      </c>
      <c r="BF77" s="22"/>
      <c r="BG77" s="33">
        <v>1006943330</v>
      </c>
      <c r="BH77" s="5">
        <v>0</v>
      </c>
      <c r="BJ77" s="21"/>
      <c r="CQ77" s="35"/>
    </row>
    <row r="78" spans="1:95">
      <c r="A78" s="5">
        <f t="shared" si="5"/>
        <v>2005</v>
      </c>
      <c r="B78" s="5">
        <v>6</v>
      </c>
      <c r="C78" s="22">
        <v>488159049</v>
      </c>
      <c r="D78" s="22">
        <v>76209379</v>
      </c>
      <c r="E78" s="22">
        <v>564368428</v>
      </c>
      <c r="F78" s="22">
        <v>360823133</v>
      </c>
      <c r="G78" s="22">
        <v>10623210</v>
      </c>
      <c r="H78" s="22">
        <v>371446343</v>
      </c>
      <c r="I78" s="22">
        <v>185146680</v>
      </c>
      <c r="J78" s="22">
        <v>-1873853</v>
      </c>
      <c r="K78" s="22">
        <v>183272827</v>
      </c>
      <c r="L78" s="22">
        <v>1759202</v>
      </c>
      <c r="M78" s="22">
        <v>31229143</v>
      </c>
      <c r="N78" s="22">
        <v>4190435</v>
      </c>
      <c r="O78" s="22">
        <v>35419578</v>
      </c>
      <c r="P78" s="22">
        <v>1156266378</v>
      </c>
      <c r="Q78" s="22">
        <v>78857</v>
      </c>
      <c r="R78" s="22">
        <v>1156345235</v>
      </c>
      <c r="S78" s="22"/>
      <c r="T78" s="22">
        <v>1035888064</v>
      </c>
      <c r="U78" s="22">
        <v>1035966921</v>
      </c>
      <c r="V78" s="22">
        <v>1120925657</v>
      </c>
      <c r="W78" s="22">
        <v>1120846800</v>
      </c>
      <c r="X78" s="22">
        <v>1071307642</v>
      </c>
      <c r="Y78" s="22">
        <v>1071386499</v>
      </c>
      <c r="Z78" s="27">
        <v>1855280</v>
      </c>
      <c r="AA78" s="32">
        <v>-188551</v>
      </c>
      <c r="AB78" s="22">
        <v>1666729</v>
      </c>
      <c r="AC78" s="32">
        <v>88019124</v>
      </c>
      <c r="AD78" s="28">
        <v>0</v>
      </c>
      <c r="AE78" s="22">
        <v>1246031088</v>
      </c>
      <c r="AF78" s="22"/>
      <c r="AG78" s="22">
        <v>0</v>
      </c>
      <c r="AH78" s="25">
        <v>6621000</v>
      </c>
      <c r="AI78" s="25">
        <v>14213000</v>
      </c>
      <c r="AJ78" s="22">
        <v>0</v>
      </c>
      <c r="AK78" s="22"/>
      <c r="AL78" s="33">
        <v>494780049</v>
      </c>
      <c r="AM78" s="33">
        <v>76209379</v>
      </c>
      <c r="AN78" s="22">
        <v>570989428</v>
      </c>
      <c r="AO78" s="33">
        <v>375036133</v>
      </c>
      <c r="AP78" s="33">
        <v>10623210</v>
      </c>
      <c r="AQ78" s="22">
        <v>385659343</v>
      </c>
      <c r="AR78" s="33">
        <v>185146680</v>
      </c>
      <c r="AS78" s="33">
        <v>-1873853</v>
      </c>
      <c r="AT78" s="34">
        <v>183272827</v>
      </c>
      <c r="AU78" s="27">
        <v>1759202</v>
      </c>
      <c r="AV78" s="34">
        <v>31229143</v>
      </c>
      <c r="AW78" s="34">
        <v>4190435</v>
      </c>
      <c r="AX78" s="34">
        <v>35419578</v>
      </c>
      <c r="AY78" s="34">
        <v>1177100378</v>
      </c>
      <c r="AZ78" s="27">
        <v>78857</v>
      </c>
      <c r="BA78" s="34">
        <v>1177179235</v>
      </c>
      <c r="BB78" s="22">
        <v>0</v>
      </c>
      <c r="BC78" s="22">
        <v>1056722064</v>
      </c>
      <c r="BD78" s="22">
        <v>1056800921</v>
      </c>
      <c r="BE78" s="32">
        <v>1266865088</v>
      </c>
      <c r="BF78" s="22"/>
      <c r="BG78" s="33">
        <v>1246031088</v>
      </c>
      <c r="BH78" s="5">
        <v>0</v>
      </c>
      <c r="BJ78" s="21"/>
      <c r="CQ78" s="35"/>
    </row>
    <row r="79" spans="1:95">
      <c r="A79" s="5">
        <f t="shared" si="5"/>
        <v>2005</v>
      </c>
      <c r="B79" s="5">
        <v>7</v>
      </c>
      <c r="C79" s="22">
        <v>539007814</v>
      </c>
      <c r="D79" s="22">
        <v>29685723</v>
      </c>
      <c r="E79" s="22">
        <v>568693537</v>
      </c>
      <c r="F79" s="22">
        <v>362897558</v>
      </c>
      <c r="G79" s="22">
        <v>-508144</v>
      </c>
      <c r="H79" s="22">
        <v>362389414</v>
      </c>
      <c r="I79" s="22">
        <v>192084867</v>
      </c>
      <c r="J79" s="22">
        <v>-1800232</v>
      </c>
      <c r="K79" s="22">
        <v>190284635</v>
      </c>
      <c r="L79" s="22">
        <v>1760636</v>
      </c>
      <c r="M79" s="22">
        <v>35052216</v>
      </c>
      <c r="N79" s="22">
        <v>4635580</v>
      </c>
      <c r="O79" s="22">
        <v>39687796</v>
      </c>
      <c r="P79" s="22">
        <v>1162816018</v>
      </c>
      <c r="Q79" s="22">
        <v>86817</v>
      </c>
      <c r="R79" s="22">
        <v>1162902835</v>
      </c>
      <c r="S79" s="22"/>
      <c r="T79" s="22">
        <v>1095750875</v>
      </c>
      <c r="U79" s="22">
        <v>1095837692</v>
      </c>
      <c r="V79" s="22">
        <v>1123215039</v>
      </c>
      <c r="W79" s="22">
        <v>1123128222</v>
      </c>
      <c r="X79" s="22">
        <v>1135438671</v>
      </c>
      <c r="Y79" s="22">
        <v>1135525488</v>
      </c>
      <c r="Z79" s="27">
        <v>2000299</v>
      </c>
      <c r="AA79" s="32">
        <v>46591</v>
      </c>
      <c r="AB79" s="22">
        <v>2046890</v>
      </c>
      <c r="AC79" s="32">
        <v>92177907</v>
      </c>
      <c r="AD79" s="28">
        <v>0</v>
      </c>
      <c r="AE79" s="22">
        <v>1257127632</v>
      </c>
      <c r="AF79" s="22"/>
      <c r="AG79" s="22">
        <v>0</v>
      </c>
      <c r="AH79" s="25">
        <v>8304000</v>
      </c>
      <c r="AI79" s="25">
        <v>16454000</v>
      </c>
      <c r="AJ79" s="22">
        <v>0</v>
      </c>
      <c r="AK79" s="22"/>
      <c r="AL79" s="33">
        <v>547311814</v>
      </c>
      <c r="AM79" s="33">
        <v>29685723</v>
      </c>
      <c r="AN79" s="22">
        <v>576997537</v>
      </c>
      <c r="AO79" s="33">
        <v>379351558</v>
      </c>
      <c r="AP79" s="33">
        <v>-508144</v>
      </c>
      <c r="AQ79" s="22">
        <v>378843414</v>
      </c>
      <c r="AR79" s="33">
        <v>192084867</v>
      </c>
      <c r="AS79" s="33">
        <v>-1800232</v>
      </c>
      <c r="AT79" s="34">
        <v>190284635</v>
      </c>
      <c r="AU79" s="27">
        <v>1760636</v>
      </c>
      <c r="AV79" s="34">
        <v>35052216</v>
      </c>
      <c r="AW79" s="34">
        <v>4635580</v>
      </c>
      <c r="AX79" s="34">
        <v>39687796</v>
      </c>
      <c r="AY79" s="34">
        <v>1187574018</v>
      </c>
      <c r="AZ79" s="27">
        <v>86817</v>
      </c>
      <c r="BA79" s="34">
        <v>1187660835</v>
      </c>
      <c r="BB79" s="22">
        <v>0</v>
      </c>
      <c r="BC79" s="22">
        <v>1120508875</v>
      </c>
      <c r="BD79" s="22">
        <v>1120595692</v>
      </c>
      <c r="BE79" s="32">
        <v>1281885632</v>
      </c>
      <c r="BF79" s="22"/>
      <c r="BG79" s="33">
        <v>1257127632</v>
      </c>
      <c r="BH79" s="5">
        <v>0</v>
      </c>
      <c r="BJ79" s="22"/>
      <c r="CQ79" s="35"/>
    </row>
    <row r="80" spans="1:95">
      <c r="A80" s="5">
        <f t="shared" si="5"/>
        <v>2005</v>
      </c>
      <c r="B80" s="5">
        <v>8</v>
      </c>
      <c r="C80" s="22">
        <v>554950754</v>
      </c>
      <c r="D80" s="22">
        <v>14000010</v>
      </c>
      <c r="E80" s="22">
        <v>568950764</v>
      </c>
      <c r="F80" s="22">
        <v>360196612</v>
      </c>
      <c r="G80" s="22">
        <v>-813975</v>
      </c>
      <c r="H80" s="22">
        <v>359382637</v>
      </c>
      <c r="I80" s="22">
        <v>198409463</v>
      </c>
      <c r="J80" s="22">
        <v>417778</v>
      </c>
      <c r="K80" s="22">
        <v>198827241</v>
      </c>
      <c r="L80" s="22">
        <v>1762242</v>
      </c>
      <c r="M80" s="22">
        <v>34188843</v>
      </c>
      <c r="N80" s="22">
        <v>4508613</v>
      </c>
      <c r="O80" s="22">
        <v>38697456</v>
      </c>
      <c r="P80" s="22">
        <v>1167620340</v>
      </c>
      <c r="Q80" s="22">
        <v>82499</v>
      </c>
      <c r="R80" s="22">
        <v>1167702839</v>
      </c>
      <c r="S80" s="22"/>
      <c r="T80" s="22">
        <v>1115319071</v>
      </c>
      <c r="U80" s="22">
        <v>1115401570</v>
      </c>
      <c r="V80" s="22">
        <v>1129005383</v>
      </c>
      <c r="W80" s="22">
        <v>1128922884</v>
      </c>
      <c r="X80" s="22">
        <v>1154016527</v>
      </c>
      <c r="Y80" s="22">
        <v>1154099026</v>
      </c>
      <c r="Z80" s="27">
        <v>1992088</v>
      </c>
      <c r="AA80" s="32">
        <v>29535</v>
      </c>
      <c r="AB80" s="22">
        <v>2021623</v>
      </c>
      <c r="AC80" s="32">
        <v>91803338</v>
      </c>
      <c r="AD80" s="28">
        <v>0</v>
      </c>
      <c r="AE80" s="22">
        <v>1261527800</v>
      </c>
      <c r="AF80" s="22"/>
      <c r="AG80" s="22">
        <v>0</v>
      </c>
      <c r="AH80" s="25">
        <v>7683000</v>
      </c>
      <c r="AI80" s="25">
        <v>15738000</v>
      </c>
      <c r="AJ80" s="22">
        <v>0</v>
      </c>
      <c r="AK80" s="22"/>
      <c r="AL80" s="33">
        <v>562633754</v>
      </c>
      <c r="AM80" s="33">
        <v>14000010</v>
      </c>
      <c r="AN80" s="22">
        <v>576633764</v>
      </c>
      <c r="AO80" s="33">
        <v>375934612</v>
      </c>
      <c r="AP80" s="33">
        <v>-813975</v>
      </c>
      <c r="AQ80" s="22">
        <v>375120637</v>
      </c>
      <c r="AR80" s="33">
        <v>198409463</v>
      </c>
      <c r="AS80" s="33">
        <v>417778</v>
      </c>
      <c r="AT80" s="34">
        <v>198827241</v>
      </c>
      <c r="AU80" s="27">
        <v>1762242</v>
      </c>
      <c r="AV80" s="34">
        <v>34188843</v>
      </c>
      <c r="AW80" s="34">
        <v>4508613</v>
      </c>
      <c r="AX80" s="34">
        <v>38697456</v>
      </c>
      <c r="AY80" s="34">
        <v>1191041340</v>
      </c>
      <c r="AZ80" s="27">
        <v>82499</v>
      </c>
      <c r="BA80" s="34">
        <v>1191123839</v>
      </c>
      <c r="BB80" s="22">
        <v>0</v>
      </c>
      <c r="BC80" s="22">
        <v>1138740071</v>
      </c>
      <c r="BD80" s="22">
        <v>1138822570</v>
      </c>
      <c r="BE80" s="32">
        <v>1284948800</v>
      </c>
      <c r="BF80" s="22"/>
      <c r="BG80" s="33">
        <v>1261527800</v>
      </c>
      <c r="BH80" s="5">
        <v>0</v>
      </c>
      <c r="BJ80" s="22"/>
      <c r="CQ80" s="35"/>
    </row>
    <row r="81" spans="1:95">
      <c r="A81" s="5">
        <f t="shared" si="5"/>
        <v>2005</v>
      </c>
      <c r="B81" s="5">
        <v>9</v>
      </c>
      <c r="C81" s="22">
        <v>502117702</v>
      </c>
      <c r="D81" s="22">
        <v>-72593053</v>
      </c>
      <c r="E81" s="22">
        <v>429524649</v>
      </c>
      <c r="F81" s="22">
        <v>357686913</v>
      </c>
      <c r="G81" s="22">
        <v>-28454893</v>
      </c>
      <c r="H81" s="22">
        <v>329232020</v>
      </c>
      <c r="I81" s="22">
        <v>190807778</v>
      </c>
      <c r="J81" s="22">
        <v>-2660232</v>
      </c>
      <c r="K81" s="22">
        <v>188147546</v>
      </c>
      <c r="L81" s="22">
        <v>1764285</v>
      </c>
      <c r="M81" s="22">
        <v>30122733</v>
      </c>
      <c r="N81" s="22">
        <v>3907139</v>
      </c>
      <c r="O81" s="22">
        <v>34029872</v>
      </c>
      <c r="P81" s="22">
        <v>982698372</v>
      </c>
      <c r="Q81" s="22">
        <v>81124</v>
      </c>
      <c r="R81" s="22">
        <v>982779496</v>
      </c>
      <c r="S81" s="22"/>
      <c r="T81" s="22">
        <v>1052376678</v>
      </c>
      <c r="U81" s="22">
        <v>1052457802</v>
      </c>
      <c r="V81" s="22">
        <v>948749624</v>
      </c>
      <c r="W81" s="22">
        <v>948668500</v>
      </c>
      <c r="X81" s="22">
        <v>1086406550</v>
      </c>
      <c r="Y81" s="22">
        <v>1086487674</v>
      </c>
      <c r="Z81" s="27">
        <v>1849094</v>
      </c>
      <c r="AA81" s="32">
        <v>-240858</v>
      </c>
      <c r="AB81" s="22">
        <v>1608236</v>
      </c>
      <c r="AC81" s="32">
        <v>63936242</v>
      </c>
      <c r="AD81" s="28">
        <v>0</v>
      </c>
      <c r="AE81" s="22">
        <v>1048323974</v>
      </c>
      <c r="AF81" s="22"/>
      <c r="AG81" s="22">
        <v>0</v>
      </c>
      <c r="AH81" s="25">
        <v>5247000</v>
      </c>
      <c r="AI81" s="25">
        <v>12326000</v>
      </c>
      <c r="AJ81" s="22">
        <v>0</v>
      </c>
      <c r="AK81" s="22"/>
      <c r="AL81" s="33">
        <v>507364702</v>
      </c>
      <c r="AM81" s="33">
        <v>-72593053</v>
      </c>
      <c r="AN81" s="22">
        <v>434771649</v>
      </c>
      <c r="AO81" s="33">
        <v>370012913</v>
      </c>
      <c r="AP81" s="33">
        <v>-28454893</v>
      </c>
      <c r="AQ81" s="22">
        <v>341558020</v>
      </c>
      <c r="AR81" s="33">
        <v>190807778</v>
      </c>
      <c r="AS81" s="33">
        <v>-2660232</v>
      </c>
      <c r="AT81" s="34">
        <v>188147546</v>
      </c>
      <c r="AU81" s="27">
        <v>1764285</v>
      </c>
      <c r="AV81" s="34">
        <v>30122733</v>
      </c>
      <c r="AW81" s="34">
        <v>3907139</v>
      </c>
      <c r="AX81" s="34">
        <v>34029872</v>
      </c>
      <c r="AY81" s="34">
        <v>1000271372</v>
      </c>
      <c r="AZ81" s="27">
        <v>81124</v>
      </c>
      <c r="BA81" s="34">
        <v>1000352496</v>
      </c>
      <c r="BB81" s="22">
        <v>0</v>
      </c>
      <c r="BC81" s="22">
        <v>1069949678</v>
      </c>
      <c r="BD81" s="22">
        <v>1070030802</v>
      </c>
      <c r="BE81" s="32">
        <v>1065896974</v>
      </c>
      <c r="BF81" s="22"/>
      <c r="BG81" s="33">
        <v>1048323974</v>
      </c>
      <c r="BH81" s="5">
        <v>0</v>
      </c>
      <c r="BJ81" s="22"/>
      <c r="CQ81" s="35"/>
    </row>
    <row r="82" spans="1:95">
      <c r="A82" s="5">
        <f t="shared" si="5"/>
        <v>2005</v>
      </c>
      <c r="B82" s="5">
        <v>10</v>
      </c>
      <c r="C82" s="22">
        <v>389133483</v>
      </c>
      <c r="D82" s="22">
        <v>-62829005</v>
      </c>
      <c r="E82" s="22">
        <v>326304478</v>
      </c>
      <c r="F82" s="22">
        <v>316917920</v>
      </c>
      <c r="G82" s="22">
        <v>-23303222</v>
      </c>
      <c r="H82" s="22">
        <v>293614698</v>
      </c>
      <c r="I82" s="22">
        <v>177216024</v>
      </c>
      <c r="J82" s="22">
        <v>-5020170</v>
      </c>
      <c r="K82" s="22">
        <v>172195854</v>
      </c>
      <c r="L82" s="22">
        <v>1766004</v>
      </c>
      <c r="M82" s="22">
        <v>24832897</v>
      </c>
      <c r="N82" s="22">
        <v>3324701</v>
      </c>
      <c r="O82" s="22">
        <v>28157598</v>
      </c>
      <c r="P82" s="22">
        <v>822038632</v>
      </c>
      <c r="Q82" s="22">
        <v>69632</v>
      </c>
      <c r="R82" s="22">
        <v>822108264</v>
      </c>
      <c r="S82" s="22"/>
      <c r="T82" s="22">
        <v>885033431</v>
      </c>
      <c r="U82" s="22">
        <v>885103063</v>
      </c>
      <c r="V82" s="22">
        <v>793950666</v>
      </c>
      <c r="W82" s="22">
        <v>793881034</v>
      </c>
      <c r="X82" s="22">
        <v>913191029</v>
      </c>
      <c r="Y82" s="22">
        <v>913260661</v>
      </c>
      <c r="Z82" s="27">
        <v>1695610</v>
      </c>
      <c r="AA82" s="32">
        <v>-74326</v>
      </c>
      <c r="AB82" s="22">
        <v>1621284</v>
      </c>
      <c r="AC82" s="32">
        <v>43132820</v>
      </c>
      <c r="AD82" s="28">
        <v>0</v>
      </c>
      <c r="AE82" s="22">
        <v>866862368</v>
      </c>
      <c r="AF82" s="22"/>
      <c r="AG82" s="22">
        <v>0</v>
      </c>
      <c r="AH82" s="25">
        <v>3128000</v>
      </c>
      <c r="AI82" s="25">
        <v>6794000</v>
      </c>
      <c r="AJ82" s="22">
        <v>0</v>
      </c>
      <c r="AK82" s="22"/>
      <c r="AL82" s="33">
        <v>392261483</v>
      </c>
      <c r="AM82" s="33">
        <v>-62829005</v>
      </c>
      <c r="AN82" s="22">
        <v>329432478</v>
      </c>
      <c r="AO82" s="33">
        <v>323711920</v>
      </c>
      <c r="AP82" s="33">
        <v>-23303222</v>
      </c>
      <c r="AQ82" s="22">
        <v>300408698</v>
      </c>
      <c r="AR82" s="33">
        <v>177216024</v>
      </c>
      <c r="AS82" s="33">
        <v>-5020170</v>
      </c>
      <c r="AT82" s="34">
        <v>172195854</v>
      </c>
      <c r="AU82" s="27">
        <v>1766004</v>
      </c>
      <c r="AV82" s="34">
        <v>24832897</v>
      </c>
      <c r="AW82" s="34">
        <v>3324701</v>
      </c>
      <c r="AX82" s="34">
        <v>28157598</v>
      </c>
      <c r="AY82" s="34">
        <v>831960632</v>
      </c>
      <c r="AZ82" s="27">
        <v>69632</v>
      </c>
      <c r="BA82" s="34">
        <v>832030264</v>
      </c>
      <c r="BB82" s="22">
        <v>0</v>
      </c>
      <c r="BC82" s="22">
        <v>894955431</v>
      </c>
      <c r="BD82" s="22">
        <v>895025063</v>
      </c>
      <c r="BE82" s="32">
        <v>876784368</v>
      </c>
      <c r="BF82" s="22"/>
      <c r="BG82" s="33">
        <v>866862368</v>
      </c>
      <c r="BH82" s="5">
        <v>0</v>
      </c>
      <c r="BJ82" s="22"/>
      <c r="CQ82" s="35"/>
    </row>
    <row r="83" spans="1:95">
      <c r="A83" s="5">
        <f t="shared" si="5"/>
        <v>2005</v>
      </c>
      <c r="B83" s="5">
        <v>11</v>
      </c>
      <c r="C83" s="22">
        <v>307907578</v>
      </c>
      <c r="D83" s="22">
        <v>-9779698</v>
      </c>
      <c r="E83" s="22">
        <v>298127880</v>
      </c>
      <c r="F83" s="22">
        <v>273939851</v>
      </c>
      <c r="G83" s="22">
        <v>6954626</v>
      </c>
      <c r="H83" s="22">
        <v>280894477</v>
      </c>
      <c r="I83" s="22">
        <v>151652262</v>
      </c>
      <c r="J83" s="22">
        <v>2332637</v>
      </c>
      <c r="K83" s="22">
        <v>153984899</v>
      </c>
      <c r="L83" s="22">
        <v>1767874</v>
      </c>
      <c r="M83" s="22">
        <v>24300823</v>
      </c>
      <c r="N83" s="22">
        <v>2999534</v>
      </c>
      <c r="O83" s="22">
        <v>27300357</v>
      </c>
      <c r="P83" s="22">
        <v>762075487</v>
      </c>
      <c r="Q83" s="22">
        <v>69084</v>
      </c>
      <c r="R83" s="22">
        <v>762144571</v>
      </c>
      <c r="S83" s="22"/>
      <c r="T83" s="22">
        <v>735267565</v>
      </c>
      <c r="U83" s="22">
        <v>735336649</v>
      </c>
      <c r="V83" s="22">
        <v>734844214</v>
      </c>
      <c r="W83" s="22">
        <v>734775130</v>
      </c>
      <c r="X83" s="22">
        <v>762567922</v>
      </c>
      <c r="Y83" s="22">
        <v>762637006</v>
      </c>
      <c r="Z83" s="27">
        <v>1796790</v>
      </c>
      <c r="AA83" s="32">
        <v>288027</v>
      </c>
      <c r="AB83" s="22">
        <v>2084817</v>
      </c>
      <c r="AC83" s="32">
        <v>37226047</v>
      </c>
      <c r="AD83" s="28">
        <v>0</v>
      </c>
      <c r="AE83" s="22">
        <v>801455435</v>
      </c>
      <c r="AF83" s="22"/>
      <c r="AG83" s="22">
        <v>0</v>
      </c>
      <c r="AH83" s="25">
        <v>5128000</v>
      </c>
      <c r="AI83" s="25">
        <v>6081000</v>
      </c>
      <c r="AJ83" s="22">
        <v>0</v>
      </c>
      <c r="AK83" s="22"/>
      <c r="AL83" s="33">
        <v>313035578</v>
      </c>
      <c r="AM83" s="33">
        <v>-9779698</v>
      </c>
      <c r="AN83" s="22">
        <v>303255880</v>
      </c>
      <c r="AO83" s="33">
        <v>280020851</v>
      </c>
      <c r="AP83" s="33">
        <v>6954626</v>
      </c>
      <c r="AQ83" s="22">
        <v>286975477</v>
      </c>
      <c r="AR83" s="33">
        <v>151652262</v>
      </c>
      <c r="AS83" s="33">
        <v>2332637</v>
      </c>
      <c r="AT83" s="34">
        <v>153984899</v>
      </c>
      <c r="AU83" s="27">
        <v>1767874</v>
      </c>
      <c r="AV83" s="34">
        <v>24300823</v>
      </c>
      <c r="AW83" s="34">
        <v>2999534</v>
      </c>
      <c r="AX83" s="34">
        <v>27300357</v>
      </c>
      <c r="AY83" s="34">
        <v>773284487</v>
      </c>
      <c r="AZ83" s="27">
        <v>69084</v>
      </c>
      <c r="BA83" s="34">
        <v>773353571</v>
      </c>
      <c r="BB83" s="22">
        <v>0</v>
      </c>
      <c r="BC83" s="22">
        <v>746476565</v>
      </c>
      <c r="BD83" s="22">
        <v>746545649</v>
      </c>
      <c r="BE83" s="32">
        <v>812664435</v>
      </c>
      <c r="BF83" s="22"/>
      <c r="BG83" s="33">
        <v>801455435</v>
      </c>
      <c r="BH83" s="5">
        <v>0</v>
      </c>
      <c r="BJ83" s="22"/>
      <c r="CQ83" s="35"/>
    </row>
    <row r="84" spans="1:95">
      <c r="A84" s="5">
        <f t="shared" si="5"/>
        <v>2005</v>
      </c>
      <c r="B84" s="5">
        <v>12</v>
      </c>
      <c r="C84" s="22">
        <v>377189088</v>
      </c>
      <c r="D84" s="22">
        <v>54247594</v>
      </c>
      <c r="E84" s="22">
        <v>431436682</v>
      </c>
      <c r="F84" s="22">
        <v>271363322</v>
      </c>
      <c r="G84" s="22">
        <v>2760167</v>
      </c>
      <c r="H84" s="22">
        <v>274123489</v>
      </c>
      <c r="I84" s="22">
        <v>138199282</v>
      </c>
      <c r="J84" s="22">
        <v>-291432</v>
      </c>
      <c r="K84" s="22">
        <v>137907850</v>
      </c>
      <c r="L84" s="22">
        <v>1769371</v>
      </c>
      <c r="M84" s="22">
        <v>27439820</v>
      </c>
      <c r="N84" s="22">
        <v>3370810</v>
      </c>
      <c r="O84" s="22">
        <v>30810630</v>
      </c>
      <c r="P84" s="22">
        <v>876048022</v>
      </c>
      <c r="Q84" s="22">
        <v>73296</v>
      </c>
      <c r="R84" s="22">
        <v>876121318</v>
      </c>
      <c r="S84" s="22"/>
      <c r="T84" s="22">
        <v>788521063</v>
      </c>
      <c r="U84" s="22">
        <v>788594359</v>
      </c>
      <c r="V84" s="22">
        <v>845310688</v>
      </c>
      <c r="W84" s="22">
        <v>845237392</v>
      </c>
      <c r="X84" s="22">
        <v>819331693</v>
      </c>
      <c r="Y84" s="22">
        <v>819404989</v>
      </c>
      <c r="Z84" s="27">
        <v>2000110</v>
      </c>
      <c r="AA84" s="32">
        <v>169614</v>
      </c>
      <c r="AB84" s="22">
        <v>2169724</v>
      </c>
      <c r="AC84" s="32">
        <v>49925099</v>
      </c>
      <c r="AD84" s="28">
        <v>0</v>
      </c>
      <c r="AE84" s="22">
        <v>928216141</v>
      </c>
      <c r="AF84" s="22"/>
      <c r="AG84" s="22">
        <v>0</v>
      </c>
      <c r="AH84" s="25">
        <v>9099000</v>
      </c>
      <c r="AI84" s="25">
        <v>8710000</v>
      </c>
      <c r="AJ84" s="22">
        <v>0</v>
      </c>
      <c r="AK84" s="22"/>
      <c r="AL84" s="33">
        <v>386288088</v>
      </c>
      <c r="AM84" s="33">
        <v>54247594</v>
      </c>
      <c r="AN84" s="22">
        <v>440535682</v>
      </c>
      <c r="AO84" s="33">
        <v>280073322</v>
      </c>
      <c r="AP84" s="33">
        <v>2760167</v>
      </c>
      <c r="AQ84" s="22">
        <v>282833489</v>
      </c>
      <c r="AR84" s="33">
        <v>138199282</v>
      </c>
      <c r="AS84" s="33">
        <v>-291432</v>
      </c>
      <c r="AT84" s="34">
        <v>137907850</v>
      </c>
      <c r="AU84" s="27">
        <v>1769371</v>
      </c>
      <c r="AV84" s="34">
        <v>27439820</v>
      </c>
      <c r="AW84" s="34">
        <v>3370810</v>
      </c>
      <c r="AX84" s="34">
        <v>30810630</v>
      </c>
      <c r="AY84" s="34">
        <v>893857022</v>
      </c>
      <c r="AZ84" s="27">
        <v>73296</v>
      </c>
      <c r="BA84" s="34">
        <v>893930318</v>
      </c>
      <c r="BB84" s="22">
        <v>0</v>
      </c>
      <c r="BC84" s="22">
        <v>806330063</v>
      </c>
      <c r="BD84" s="22">
        <v>806403359</v>
      </c>
      <c r="BE84" s="32">
        <v>946025141</v>
      </c>
      <c r="BF84" s="22"/>
      <c r="BG84" s="33">
        <v>928216141</v>
      </c>
      <c r="BH84" s="5">
        <v>0</v>
      </c>
      <c r="BJ84" s="22"/>
      <c r="CQ84" s="35"/>
    </row>
    <row r="85" spans="1:95">
      <c r="B85" s="10" t="s">
        <v>112</v>
      </c>
      <c r="C85" s="22">
        <v>5017694987</v>
      </c>
      <c r="D85" s="22">
        <v>30952041</v>
      </c>
      <c r="E85" s="22">
        <v>5048647028</v>
      </c>
      <c r="F85" s="22">
        <v>3667172154</v>
      </c>
      <c r="G85" s="22">
        <v>21188306</v>
      </c>
      <c r="H85" s="22">
        <v>3688360460</v>
      </c>
      <c r="I85" s="22">
        <v>2040714754</v>
      </c>
      <c r="J85" s="22">
        <v>3351097</v>
      </c>
      <c r="K85" s="22">
        <v>2044065851</v>
      </c>
      <c r="L85" s="22">
        <v>21116662</v>
      </c>
      <c r="M85" s="22">
        <v>336015307</v>
      </c>
      <c r="N85" s="22">
        <v>43215620</v>
      </c>
      <c r="O85" s="22">
        <v>379230927</v>
      </c>
      <c r="P85" s="22">
        <v>11181420928</v>
      </c>
      <c r="Q85" s="22">
        <v>894353</v>
      </c>
      <c r="R85" s="22">
        <v>11182315281</v>
      </c>
      <c r="S85" s="22"/>
      <c r="T85" s="22">
        <v>10746698557</v>
      </c>
      <c r="U85" s="22">
        <v>10747592910</v>
      </c>
      <c r="V85" s="22">
        <v>10803084354</v>
      </c>
      <c r="W85" s="22">
        <v>10802190001</v>
      </c>
      <c r="X85" s="22">
        <v>11125929484</v>
      </c>
      <c r="Y85" s="22">
        <v>11126823837</v>
      </c>
      <c r="Z85" s="28">
        <v>22411211</v>
      </c>
      <c r="AA85" s="28">
        <v>163286</v>
      </c>
      <c r="AB85" s="22">
        <v>22574497</v>
      </c>
      <c r="AC85" s="22">
        <v>700291552</v>
      </c>
      <c r="AD85" s="28">
        <v>0</v>
      </c>
      <c r="AE85" s="22">
        <v>11905181330</v>
      </c>
      <c r="AF85" s="22"/>
      <c r="AG85" s="22">
        <v>0</v>
      </c>
      <c r="AH85" s="22">
        <v>74993000</v>
      </c>
      <c r="AI85" s="22">
        <v>123221000</v>
      </c>
      <c r="AJ85" s="22">
        <v>0</v>
      </c>
      <c r="AK85" s="22"/>
      <c r="AL85" s="28">
        <v>5092687987</v>
      </c>
      <c r="AM85" s="28">
        <v>30952041</v>
      </c>
      <c r="AN85" s="22">
        <v>5123640028</v>
      </c>
      <c r="AO85" s="28">
        <v>3790393154</v>
      </c>
      <c r="AP85" s="28">
        <v>21188306</v>
      </c>
      <c r="AQ85" s="22">
        <v>3811581460</v>
      </c>
      <c r="AR85" s="28">
        <v>2040714754</v>
      </c>
      <c r="AS85" s="28">
        <v>3351097</v>
      </c>
      <c r="AT85" s="22">
        <v>2044065851</v>
      </c>
      <c r="AU85" s="28">
        <v>21116662</v>
      </c>
      <c r="AV85" s="22">
        <v>336015307</v>
      </c>
      <c r="AW85" s="22">
        <v>43215620</v>
      </c>
      <c r="AX85" s="22">
        <v>379230927</v>
      </c>
      <c r="AY85" s="22">
        <v>11379634928</v>
      </c>
      <c r="AZ85" s="28">
        <v>894353</v>
      </c>
      <c r="BA85" s="22">
        <v>11380529281</v>
      </c>
      <c r="BB85" s="22">
        <v>2</v>
      </c>
      <c r="BC85" s="22">
        <v>10944912557</v>
      </c>
      <c r="BD85" s="22">
        <v>10945806910</v>
      </c>
      <c r="BE85" s="22">
        <v>12103395330</v>
      </c>
      <c r="BF85" s="21"/>
      <c r="BG85" s="22">
        <v>11905181330</v>
      </c>
      <c r="BH85" s="5">
        <v>0</v>
      </c>
      <c r="BJ85" s="22"/>
      <c r="CP85" s="35"/>
      <c r="CQ85" s="35"/>
    </row>
    <row r="86" spans="1:95">
      <c r="A86" s="5">
        <f t="shared" ref="A86:A97" si="6">A73+1</f>
        <v>2006</v>
      </c>
      <c r="B86" s="5">
        <v>1</v>
      </c>
      <c r="C86" s="22">
        <v>486218093</v>
      </c>
      <c r="D86" s="22">
        <v>13703816</v>
      </c>
      <c r="E86" s="22">
        <v>499921909</v>
      </c>
      <c r="F86" s="22">
        <v>281856243</v>
      </c>
      <c r="G86" s="22">
        <v>-27488769</v>
      </c>
      <c r="H86" s="22">
        <v>254367474</v>
      </c>
      <c r="I86" s="22">
        <v>154523367</v>
      </c>
      <c r="J86" s="22">
        <v>-3711062</v>
      </c>
      <c r="K86" s="22">
        <v>150812305</v>
      </c>
      <c r="L86" s="22">
        <v>1770685</v>
      </c>
      <c r="M86" s="22">
        <v>29313329</v>
      </c>
      <c r="N86" s="22">
        <v>3444696</v>
      </c>
      <c r="O86" s="22">
        <v>32758025</v>
      </c>
      <c r="P86" s="22">
        <v>939630398</v>
      </c>
      <c r="Q86" s="22">
        <v>73085</v>
      </c>
      <c r="R86" s="22">
        <v>939703483</v>
      </c>
      <c r="S86" s="22"/>
      <c r="T86" s="22">
        <v>924368388</v>
      </c>
      <c r="U86" s="22">
        <v>924441473</v>
      </c>
      <c r="V86" s="22">
        <v>906945458</v>
      </c>
      <c r="W86" s="22">
        <v>906872373</v>
      </c>
      <c r="X86" s="22">
        <v>957126413</v>
      </c>
      <c r="Y86" s="22">
        <v>957199498</v>
      </c>
      <c r="Z86" s="27">
        <v>1997439</v>
      </c>
      <c r="AA86" s="32">
        <v>-272092</v>
      </c>
      <c r="AB86" s="22">
        <v>1725347</v>
      </c>
      <c r="AC86" s="32">
        <v>57683995</v>
      </c>
      <c r="AD86" s="28">
        <v>0</v>
      </c>
      <c r="AE86" s="22">
        <v>999112825</v>
      </c>
      <c r="AF86" s="22"/>
      <c r="AG86" s="22">
        <v>0</v>
      </c>
      <c r="AH86" s="25">
        <v>12231000</v>
      </c>
      <c r="AI86" s="25">
        <v>13838000</v>
      </c>
      <c r="AJ86" s="22">
        <v>0</v>
      </c>
      <c r="AK86" s="22"/>
      <c r="AL86" s="33">
        <v>498449093</v>
      </c>
      <c r="AM86" s="33">
        <v>13703816</v>
      </c>
      <c r="AN86" s="22">
        <v>512152909</v>
      </c>
      <c r="AO86" s="33">
        <v>295694243</v>
      </c>
      <c r="AP86" s="33">
        <v>-27488769</v>
      </c>
      <c r="AQ86" s="22">
        <v>268205474</v>
      </c>
      <c r="AR86" s="33">
        <v>154523367</v>
      </c>
      <c r="AS86" s="33">
        <v>-3711062</v>
      </c>
      <c r="AT86" s="34">
        <v>150812305</v>
      </c>
      <c r="AU86" s="27">
        <v>1770685</v>
      </c>
      <c r="AV86" s="34">
        <v>29313329</v>
      </c>
      <c r="AW86" s="34">
        <v>3444696</v>
      </c>
      <c r="AX86" s="34">
        <v>32758025</v>
      </c>
      <c r="AY86" s="34">
        <v>965699398</v>
      </c>
      <c r="AZ86" s="27">
        <v>73085</v>
      </c>
      <c r="BA86" s="34">
        <v>965772483</v>
      </c>
      <c r="BB86" s="22">
        <v>0</v>
      </c>
      <c r="BC86" s="22">
        <v>950437388</v>
      </c>
      <c r="BD86" s="22">
        <v>950510473</v>
      </c>
      <c r="BE86" s="32">
        <v>1025181825</v>
      </c>
      <c r="BF86" s="22"/>
      <c r="BG86" s="33">
        <v>999112825</v>
      </c>
      <c r="BH86" s="5">
        <v>0</v>
      </c>
      <c r="BJ86" s="21"/>
      <c r="CQ86" s="35"/>
    </row>
    <row r="87" spans="1:95">
      <c r="A87" s="5">
        <f t="shared" si="6"/>
        <v>2006</v>
      </c>
      <c r="B87" s="5">
        <v>2</v>
      </c>
      <c r="C87" s="22">
        <v>413967919</v>
      </c>
      <c r="D87" s="22">
        <v>-55343684</v>
      </c>
      <c r="E87" s="22">
        <v>358624235</v>
      </c>
      <c r="F87" s="22">
        <v>264924176</v>
      </c>
      <c r="G87" s="22">
        <v>-19361084</v>
      </c>
      <c r="H87" s="22">
        <v>245563092</v>
      </c>
      <c r="I87" s="22">
        <v>165173001</v>
      </c>
      <c r="J87" s="22">
        <v>-379087</v>
      </c>
      <c r="K87" s="22">
        <v>164793914</v>
      </c>
      <c r="L87" s="22">
        <v>1772777</v>
      </c>
      <c r="M87" s="22">
        <v>25239920</v>
      </c>
      <c r="N87" s="22">
        <v>3065596</v>
      </c>
      <c r="O87" s="22">
        <v>28305516</v>
      </c>
      <c r="P87" s="22">
        <v>799059534</v>
      </c>
      <c r="Q87" s="22">
        <v>74946</v>
      </c>
      <c r="R87" s="22">
        <v>799134480</v>
      </c>
      <c r="S87" s="22"/>
      <c r="T87" s="22">
        <v>845837873</v>
      </c>
      <c r="U87" s="22">
        <v>845912819</v>
      </c>
      <c r="V87" s="22">
        <v>770828964</v>
      </c>
      <c r="W87" s="22">
        <v>770754018</v>
      </c>
      <c r="X87" s="22">
        <v>874143389</v>
      </c>
      <c r="Y87" s="22">
        <v>874218335</v>
      </c>
      <c r="Z87" s="27">
        <v>2065165</v>
      </c>
      <c r="AA87" s="32">
        <v>-9642</v>
      </c>
      <c r="AB87" s="22">
        <v>2055523</v>
      </c>
      <c r="AC87" s="32">
        <v>40482721</v>
      </c>
      <c r="AD87" s="28">
        <v>0</v>
      </c>
      <c r="AE87" s="22">
        <v>841672724</v>
      </c>
      <c r="AF87" s="22"/>
      <c r="AG87" s="22">
        <v>0</v>
      </c>
      <c r="AH87" s="25">
        <v>8795000</v>
      </c>
      <c r="AI87" s="25">
        <v>8080000</v>
      </c>
      <c r="AJ87" s="22">
        <v>0</v>
      </c>
      <c r="AK87" s="22"/>
      <c r="AL87" s="33">
        <v>422762919</v>
      </c>
      <c r="AM87" s="33">
        <v>-55343684</v>
      </c>
      <c r="AN87" s="22">
        <v>367419235</v>
      </c>
      <c r="AO87" s="33">
        <v>273004176</v>
      </c>
      <c r="AP87" s="33">
        <v>-19361084</v>
      </c>
      <c r="AQ87" s="22">
        <v>253643092</v>
      </c>
      <c r="AR87" s="33">
        <v>165173001</v>
      </c>
      <c r="AS87" s="33">
        <v>-379087</v>
      </c>
      <c r="AT87" s="34">
        <v>164793914</v>
      </c>
      <c r="AU87" s="27">
        <v>1772777</v>
      </c>
      <c r="AV87" s="34">
        <v>25239920</v>
      </c>
      <c r="AW87" s="34">
        <v>3065596</v>
      </c>
      <c r="AX87" s="34">
        <v>28305516</v>
      </c>
      <c r="AY87" s="34">
        <v>815934534</v>
      </c>
      <c r="AZ87" s="27">
        <v>74946</v>
      </c>
      <c r="BA87" s="34">
        <v>816009480</v>
      </c>
      <c r="BB87" s="22">
        <v>0</v>
      </c>
      <c r="BC87" s="22">
        <v>862712873</v>
      </c>
      <c r="BD87" s="22">
        <v>862787819</v>
      </c>
      <c r="BE87" s="32">
        <v>858547724</v>
      </c>
      <c r="BF87" s="22"/>
      <c r="BG87" s="33">
        <v>841672724</v>
      </c>
      <c r="BH87" s="5">
        <v>0</v>
      </c>
      <c r="BJ87" s="21"/>
      <c r="CQ87" s="35"/>
    </row>
    <row r="88" spans="1:95">
      <c r="A88" s="5">
        <f t="shared" si="6"/>
        <v>2006</v>
      </c>
      <c r="B88" s="5">
        <v>3</v>
      </c>
      <c r="C88" s="22">
        <v>362965672</v>
      </c>
      <c r="D88" s="22">
        <v>-4150038</v>
      </c>
      <c r="E88" s="22">
        <v>358815634</v>
      </c>
      <c r="F88" s="22">
        <v>261064674</v>
      </c>
      <c r="G88" s="22">
        <v>15013653</v>
      </c>
      <c r="H88" s="22">
        <v>276078327</v>
      </c>
      <c r="I88" s="22">
        <v>159400514</v>
      </c>
      <c r="J88" s="22">
        <v>1447254</v>
      </c>
      <c r="K88" s="22">
        <v>160847768</v>
      </c>
      <c r="L88" s="22">
        <v>1774597</v>
      </c>
      <c r="M88" s="22">
        <v>24791232</v>
      </c>
      <c r="N88" s="22">
        <v>3210076</v>
      </c>
      <c r="O88" s="22">
        <v>28001308</v>
      </c>
      <c r="P88" s="22">
        <v>825517634</v>
      </c>
      <c r="Q88" s="22">
        <v>64436</v>
      </c>
      <c r="R88" s="22">
        <v>825582070</v>
      </c>
      <c r="S88" s="22"/>
      <c r="T88" s="22">
        <v>785205457</v>
      </c>
      <c r="U88" s="22">
        <v>785269893</v>
      </c>
      <c r="V88" s="22">
        <v>797580762</v>
      </c>
      <c r="W88" s="22">
        <v>797516326</v>
      </c>
      <c r="X88" s="22">
        <v>813206765</v>
      </c>
      <c r="Y88" s="22">
        <v>813271201</v>
      </c>
      <c r="Z88" s="27">
        <v>1720006</v>
      </c>
      <c r="AA88" s="32">
        <v>-73902</v>
      </c>
      <c r="AB88" s="22">
        <v>1646104</v>
      </c>
      <c r="AC88" s="32">
        <v>42345995</v>
      </c>
      <c r="AD88" s="28">
        <v>0</v>
      </c>
      <c r="AE88" s="22">
        <v>869574169</v>
      </c>
      <c r="AF88" s="22"/>
      <c r="AG88" s="22">
        <v>0</v>
      </c>
      <c r="AH88" s="25">
        <v>6150000</v>
      </c>
      <c r="AI88" s="25">
        <v>6675000</v>
      </c>
      <c r="AJ88" s="22">
        <v>0</v>
      </c>
      <c r="AK88" s="22"/>
      <c r="AL88" s="33">
        <v>369115672</v>
      </c>
      <c r="AM88" s="33">
        <v>-4150038</v>
      </c>
      <c r="AN88" s="22">
        <v>364965634</v>
      </c>
      <c r="AO88" s="33">
        <v>267739674</v>
      </c>
      <c r="AP88" s="33">
        <v>15013653</v>
      </c>
      <c r="AQ88" s="22">
        <v>282753327</v>
      </c>
      <c r="AR88" s="33">
        <v>159400514</v>
      </c>
      <c r="AS88" s="33">
        <v>1447254</v>
      </c>
      <c r="AT88" s="34">
        <v>160847768</v>
      </c>
      <c r="AU88" s="27">
        <v>1774597</v>
      </c>
      <c r="AV88" s="34">
        <v>24791232</v>
      </c>
      <c r="AW88" s="34">
        <v>3210076</v>
      </c>
      <c r="AX88" s="34">
        <v>28001308</v>
      </c>
      <c r="AY88" s="34">
        <v>838342634</v>
      </c>
      <c r="AZ88" s="27">
        <v>64436</v>
      </c>
      <c r="BA88" s="34">
        <v>838407070</v>
      </c>
      <c r="BB88" s="22">
        <v>0</v>
      </c>
      <c r="BC88" s="22">
        <v>798030457</v>
      </c>
      <c r="BD88" s="22">
        <v>798094893</v>
      </c>
      <c r="BE88" s="32">
        <v>882399169</v>
      </c>
      <c r="BF88" s="22"/>
      <c r="BG88" s="33">
        <v>869574169</v>
      </c>
      <c r="BH88" s="5">
        <v>0</v>
      </c>
      <c r="BJ88" s="21"/>
      <c r="CQ88" s="35"/>
    </row>
    <row r="89" spans="1:95">
      <c r="A89" s="5">
        <f t="shared" si="6"/>
        <v>2006</v>
      </c>
      <c r="B89" s="5">
        <v>4</v>
      </c>
      <c r="C89" s="22">
        <v>313938689</v>
      </c>
      <c r="D89" s="22">
        <v>-18177278</v>
      </c>
      <c r="E89" s="22">
        <v>295761411</v>
      </c>
      <c r="F89" s="22">
        <v>282998872</v>
      </c>
      <c r="G89" s="22">
        <v>24744168</v>
      </c>
      <c r="H89" s="22">
        <v>307743040</v>
      </c>
      <c r="I89" s="22">
        <v>157151623</v>
      </c>
      <c r="J89" s="22">
        <v>3890545</v>
      </c>
      <c r="K89" s="22">
        <v>161042168</v>
      </c>
      <c r="L89" s="22">
        <v>1776196</v>
      </c>
      <c r="M89" s="22">
        <v>23683818</v>
      </c>
      <c r="N89" s="22">
        <v>3185814</v>
      </c>
      <c r="O89" s="22">
        <v>26869632</v>
      </c>
      <c r="P89" s="22">
        <v>793192447</v>
      </c>
      <c r="Q89" s="22">
        <v>67985</v>
      </c>
      <c r="R89" s="22">
        <v>793260432</v>
      </c>
      <c r="S89" s="22"/>
      <c r="T89" s="22">
        <v>755865380</v>
      </c>
      <c r="U89" s="22">
        <v>755933365</v>
      </c>
      <c r="V89" s="22">
        <v>766390800</v>
      </c>
      <c r="W89" s="22">
        <v>766322815</v>
      </c>
      <c r="X89" s="22">
        <v>782735012</v>
      </c>
      <c r="Y89" s="22">
        <v>782802997</v>
      </c>
      <c r="Z89" s="27">
        <v>1712213</v>
      </c>
      <c r="AA89" s="32">
        <v>116416</v>
      </c>
      <c r="AB89" s="22">
        <v>1828629</v>
      </c>
      <c r="AC89" s="32">
        <v>38132655</v>
      </c>
      <c r="AD89" s="28">
        <v>0</v>
      </c>
      <c r="AE89" s="22">
        <v>833221716</v>
      </c>
      <c r="AF89" s="22"/>
      <c r="AG89" s="22">
        <v>0</v>
      </c>
      <c r="AH89" s="25">
        <v>2812000</v>
      </c>
      <c r="AI89" s="25">
        <v>6989000</v>
      </c>
      <c r="AJ89" s="22">
        <v>0</v>
      </c>
      <c r="AK89" s="22"/>
      <c r="AL89" s="33">
        <v>316750689</v>
      </c>
      <c r="AM89" s="33">
        <v>-18177278</v>
      </c>
      <c r="AN89" s="22">
        <v>298573411</v>
      </c>
      <c r="AO89" s="33">
        <v>289987872</v>
      </c>
      <c r="AP89" s="33">
        <v>24744168</v>
      </c>
      <c r="AQ89" s="22">
        <v>314732040</v>
      </c>
      <c r="AR89" s="33">
        <v>157151623</v>
      </c>
      <c r="AS89" s="33">
        <v>3890545</v>
      </c>
      <c r="AT89" s="34">
        <v>161042168</v>
      </c>
      <c r="AU89" s="27">
        <v>1776196</v>
      </c>
      <c r="AV89" s="34">
        <v>23683818</v>
      </c>
      <c r="AW89" s="34">
        <v>3185814</v>
      </c>
      <c r="AX89" s="34">
        <v>26869632</v>
      </c>
      <c r="AY89" s="34">
        <v>802993447</v>
      </c>
      <c r="AZ89" s="27">
        <v>67985</v>
      </c>
      <c r="BA89" s="34">
        <v>803061432</v>
      </c>
      <c r="BB89" s="22">
        <v>0</v>
      </c>
      <c r="BC89" s="22">
        <v>765666380</v>
      </c>
      <c r="BD89" s="22">
        <v>765734365</v>
      </c>
      <c r="BE89" s="32">
        <v>843022716</v>
      </c>
      <c r="BF89" s="22"/>
      <c r="BG89" s="33">
        <v>833221716</v>
      </c>
      <c r="BH89" s="5">
        <v>0</v>
      </c>
      <c r="BJ89" s="21"/>
      <c r="CQ89" s="35"/>
    </row>
    <row r="90" spans="1:95">
      <c r="A90" s="5">
        <f t="shared" si="6"/>
        <v>2006</v>
      </c>
      <c r="B90" s="5">
        <v>5</v>
      </c>
      <c r="C90" s="22">
        <v>316387422</v>
      </c>
      <c r="D90" s="22">
        <v>62604162</v>
      </c>
      <c r="E90" s="22">
        <v>378991584</v>
      </c>
      <c r="F90" s="22">
        <v>296705400</v>
      </c>
      <c r="G90" s="22">
        <v>64540103</v>
      </c>
      <c r="H90" s="22">
        <v>361245503</v>
      </c>
      <c r="I90" s="22">
        <v>174574242</v>
      </c>
      <c r="J90" s="22">
        <v>11967434</v>
      </c>
      <c r="K90" s="22">
        <v>186541676</v>
      </c>
      <c r="L90" s="22">
        <v>1777923</v>
      </c>
      <c r="M90" s="22">
        <v>28071294</v>
      </c>
      <c r="N90" s="22">
        <v>3735955</v>
      </c>
      <c r="O90" s="22">
        <v>31807249</v>
      </c>
      <c r="P90" s="22">
        <v>960363935</v>
      </c>
      <c r="Q90" s="22">
        <v>73697</v>
      </c>
      <c r="R90" s="22">
        <v>960437632</v>
      </c>
      <c r="S90" s="22"/>
      <c r="T90" s="22">
        <v>789444987</v>
      </c>
      <c r="U90" s="22">
        <v>789518684</v>
      </c>
      <c r="V90" s="22">
        <v>928630383</v>
      </c>
      <c r="W90" s="22">
        <v>928556686</v>
      </c>
      <c r="X90" s="22">
        <v>821252236</v>
      </c>
      <c r="Y90" s="22">
        <v>821325933</v>
      </c>
      <c r="Z90" s="27">
        <v>1835731</v>
      </c>
      <c r="AA90" s="32">
        <v>368271</v>
      </c>
      <c r="AB90" s="22">
        <v>2204002</v>
      </c>
      <c r="AC90" s="32">
        <v>59493355</v>
      </c>
      <c r="AD90" s="28">
        <v>0</v>
      </c>
      <c r="AE90" s="22">
        <v>1022134989</v>
      </c>
      <c r="AF90" s="22"/>
      <c r="AG90" s="22">
        <v>0</v>
      </c>
      <c r="AH90" s="25">
        <v>4559000</v>
      </c>
      <c r="AI90" s="25">
        <v>11872000</v>
      </c>
      <c r="AJ90" s="22">
        <v>0</v>
      </c>
      <c r="AK90" s="22"/>
      <c r="AL90" s="33">
        <v>320946422</v>
      </c>
      <c r="AM90" s="33">
        <v>62604162</v>
      </c>
      <c r="AN90" s="22">
        <v>383550584</v>
      </c>
      <c r="AO90" s="33">
        <v>308577400</v>
      </c>
      <c r="AP90" s="33">
        <v>64540103</v>
      </c>
      <c r="AQ90" s="22">
        <v>373117503</v>
      </c>
      <c r="AR90" s="33">
        <v>174574242</v>
      </c>
      <c r="AS90" s="33">
        <v>11967434</v>
      </c>
      <c r="AT90" s="34">
        <v>186541676</v>
      </c>
      <c r="AU90" s="27">
        <v>1777923</v>
      </c>
      <c r="AV90" s="34">
        <v>28071294</v>
      </c>
      <c r="AW90" s="34">
        <v>3735955</v>
      </c>
      <c r="AX90" s="34">
        <v>31807249</v>
      </c>
      <c r="AY90" s="34">
        <v>976794935</v>
      </c>
      <c r="AZ90" s="27">
        <v>73697</v>
      </c>
      <c r="BA90" s="34">
        <v>976868632</v>
      </c>
      <c r="BB90" s="22">
        <v>0</v>
      </c>
      <c r="BC90" s="22">
        <v>805875987</v>
      </c>
      <c r="BD90" s="22">
        <v>805949684</v>
      </c>
      <c r="BE90" s="32">
        <v>1038565989</v>
      </c>
      <c r="BF90" s="22"/>
      <c r="BG90" s="33">
        <v>1022134989</v>
      </c>
      <c r="BH90" s="5">
        <v>0</v>
      </c>
      <c r="BJ90" s="21"/>
      <c r="CQ90" s="35"/>
    </row>
    <row r="91" spans="1:95">
      <c r="A91" s="5">
        <f t="shared" si="6"/>
        <v>2006</v>
      </c>
      <c r="B91" s="5">
        <v>6</v>
      </c>
      <c r="C91" s="22">
        <v>497283227</v>
      </c>
      <c r="D91" s="22">
        <v>80396508</v>
      </c>
      <c r="E91" s="22">
        <v>577679735</v>
      </c>
      <c r="F91" s="22">
        <v>366713420</v>
      </c>
      <c r="G91" s="22">
        <v>8738363</v>
      </c>
      <c r="H91" s="22">
        <v>375451783</v>
      </c>
      <c r="I91" s="22">
        <v>186823156</v>
      </c>
      <c r="J91" s="22">
        <v>-2568172</v>
      </c>
      <c r="K91" s="22">
        <v>184254984</v>
      </c>
      <c r="L91" s="22">
        <v>1780228</v>
      </c>
      <c r="M91" s="22">
        <v>31774661</v>
      </c>
      <c r="N91" s="22">
        <v>4283962</v>
      </c>
      <c r="O91" s="22">
        <v>36058623</v>
      </c>
      <c r="P91" s="22">
        <v>1175225353</v>
      </c>
      <c r="Q91" s="22">
        <v>79104</v>
      </c>
      <c r="R91" s="22">
        <v>1175304457</v>
      </c>
      <c r="S91" s="22"/>
      <c r="T91" s="22">
        <v>1052600031</v>
      </c>
      <c r="U91" s="22">
        <v>1052679135</v>
      </c>
      <c r="V91" s="22">
        <v>1139245834</v>
      </c>
      <c r="W91" s="22">
        <v>1139166730</v>
      </c>
      <c r="X91" s="22">
        <v>1088658654</v>
      </c>
      <c r="Y91" s="22">
        <v>1088737758</v>
      </c>
      <c r="Z91" s="27">
        <v>1877131</v>
      </c>
      <c r="AA91" s="32">
        <v>-225807</v>
      </c>
      <c r="AB91" s="22">
        <v>1651324</v>
      </c>
      <c r="AC91" s="32">
        <v>89647789</v>
      </c>
      <c r="AD91" s="28">
        <v>0</v>
      </c>
      <c r="AE91" s="22">
        <v>1266603570</v>
      </c>
      <c r="AF91" s="22"/>
      <c r="AG91" s="22">
        <v>0</v>
      </c>
      <c r="AH91" s="25">
        <v>7719000</v>
      </c>
      <c r="AI91" s="25">
        <v>15984000</v>
      </c>
      <c r="AJ91" s="22">
        <v>0</v>
      </c>
      <c r="AK91" s="22"/>
      <c r="AL91" s="33">
        <v>505002227</v>
      </c>
      <c r="AM91" s="33">
        <v>80396508</v>
      </c>
      <c r="AN91" s="22">
        <v>585398735</v>
      </c>
      <c r="AO91" s="33">
        <v>382697420</v>
      </c>
      <c r="AP91" s="33">
        <v>8738363</v>
      </c>
      <c r="AQ91" s="22">
        <v>391435783</v>
      </c>
      <c r="AR91" s="33">
        <v>186823156</v>
      </c>
      <c r="AS91" s="33">
        <v>-2568172</v>
      </c>
      <c r="AT91" s="34">
        <v>184254984</v>
      </c>
      <c r="AU91" s="27">
        <v>1780228</v>
      </c>
      <c r="AV91" s="34">
        <v>31774661</v>
      </c>
      <c r="AW91" s="34">
        <v>4283962</v>
      </c>
      <c r="AX91" s="34">
        <v>36058623</v>
      </c>
      <c r="AY91" s="34">
        <v>1198928353</v>
      </c>
      <c r="AZ91" s="27">
        <v>79104</v>
      </c>
      <c r="BA91" s="34">
        <v>1199007457</v>
      </c>
      <c r="BB91" s="22">
        <v>0</v>
      </c>
      <c r="BC91" s="22">
        <v>1076303031</v>
      </c>
      <c r="BD91" s="22">
        <v>1076382135</v>
      </c>
      <c r="BE91" s="32">
        <v>1290306570</v>
      </c>
      <c r="BF91" s="22"/>
      <c r="BG91" s="33">
        <v>1266603570</v>
      </c>
      <c r="BH91" s="5">
        <v>0</v>
      </c>
      <c r="BJ91" s="21"/>
      <c r="CQ91" s="35"/>
    </row>
    <row r="92" spans="1:95">
      <c r="A92" s="5">
        <f t="shared" si="6"/>
        <v>2006</v>
      </c>
      <c r="B92" s="5">
        <v>7</v>
      </c>
      <c r="C92" s="22">
        <v>548943638</v>
      </c>
      <c r="D92" s="22">
        <v>31349001</v>
      </c>
      <c r="E92" s="22">
        <v>580292639</v>
      </c>
      <c r="F92" s="22">
        <v>368476032</v>
      </c>
      <c r="G92" s="22">
        <v>-1371569</v>
      </c>
      <c r="H92" s="22">
        <v>367104463</v>
      </c>
      <c r="I92" s="22">
        <v>193584747</v>
      </c>
      <c r="J92" s="22">
        <v>-2099487</v>
      </c>
      <c r="K92" s="22">
        <v>191485260</v>
      </c>
      <c r="L92" s="22">
        <v>1781814</v>
      </c>
      <c r="M92" s="22">
        <v>35664516</v>
      </c>
      <c r="N92" s="22">
        <v>4739042</v>
      </c>
      <c r="O92" s="22">
        <v>40403558</v>
      </c>
      <c r="P92" s="22">
        <v>1181067734</v>
      </c>
      <c r="Q92" s="22">
        <v>87089</v>
      </c>
      <c r="R92" s="22">
        <v>1181154823</v>
      </c>
      <c r="S92" s="22"/>
      <c r="T92" s="22">
        <v>1112786231</v>
      </c>
      <c r="U92" s="22">
        <v>1112873320</v>
      </c>
      <c r="V92" s="22">
        <v>1140751265</v>
      </c>
      <c r="W92" s="22">
        <v>1140664176</v>
      </c>
      <c r="X92" s="22">
        <v>1153189789</v>
      </c>
      <c r="Y92" s="22">
        <v>1153276878</v>
      </c>
      <c r="Z92" s="27">
        <v>2023858</v>
      </c>
      <c r="AA92" s="32">
        <v>46629</v>
      </c>
      <c r="AB92" s="22">
        <v>2070487</v>
      </c>
      <c r="AC92" s="32">
        <v>93859024</v>
      </c>
      <c r="AD92" s="28">
        <v>0</v>
      </c>
      <c r="AE92" s="22">
        <v>1277084334</v>
      </c>
      <c r="AF92" s="22"/>
      <c r="AG92" s="22">
        <v>0</v>
      </c>
      <c r="AH92" s="25">
        <v>9677000</v>
      </c>
      <c r="AI92" s="25">
        <v>18503000</v>
      </c>
      <c r="AJ92" s="22">
        <v>0</v>
      </c>
      <c r="AK92" s="22"/>
      <c r="AL92" s="33">
        <v>558620638</v>
      </c>
      <c r="AM92" s="33">
        <v>31349001</v>
      </c>
      <c r="AN92" s="22">
        <v>589969639</v>
      </c>
      <c r="AO92" s="33">
        <v>386979032</v>
      </c>
      <c r="AP92" s="33">
        <v>-1371569</v>
      </c>
      <c r="AQ92" s="22">
        <v>385607463</v>
      </c>
      <c r="AR92" s="33">
        <v>193584747</v>
      </c>
      <c r="AS92" s="33">
        <v>-2099487</v>
      </c>
      <c r="AT92" s="34">
        <v>191485260</v>
      </c>
      <c r="AU92" s="27">
        <v>1781814</v>
      </c>
      <c r="AV92" s="34">
        <v>35664516</v>
      </c>
      <c r="AW92" s="34">
        <v>4739042</v>
      </c>
      <c r="AX92" s="34">
        <v>40403558</v>
      </c>
      <c r="AY92" s="34">
        <v>1209247734</v>
      </c>
      <c r="AZ92" s="27">
        <v>87089</v>
      </c>
      <c r="BA92" s="34">
        <v>1209334823</v>
      </c>
      <c r="BB92" s="22">
        <v>0</v>
      </c>
      <c r="BC92" s="22">
        <v>1140966231</v>
      </c>
      <c r="BD92" s="22">
        <v>1141053320</v>
      </c>
      <c r="BE92" s="32">
        <v>1305264334</v>
      </c>
      <c r="BF92" s="22"/>
      <c r="BG92" s="33">
        <v>1277084334</v>
      </c>
      <c r="BH92" s="5">
        <v>0</v>
      </c>
      <c r="BJ92" s="22"/>
      <c r="CQ92" s="35"/>
    </row>
    <row r="93" spans="1:95">
      <c r="A93" s="5">
        <f t="shared" si="6"/>
        <v>2006</v>
      </c>
      <c r="B93" s="5">
        <v>8</v>
      </c>
      <c r="C93" s="22">
        <v>565302508</v>
      </c>
      <c r="D93" s="22">
        <v>14715221</v>
      </c>
      <c r="E93" s="22">
        <v>580017729</v>
      </c>
      <c r="F93" s="22">
        <v>365854456</v>
      </c>
      <c r="G93" s="22">
        <v>-1271389</v>
      </c>
      <c r="H93" s="22">
        <v>364583067</v>
      </c>
      <c r="I93" s="22">
        <v>199128620</v>
      </c>
      <c r="J93" s="22">
        <v>398609</v>
      </c>
      <c r="K93" s="22">
        <v>199527229</v>
      </c>
      <c r="L93" s="22">
        <v>1783420</v>
      </c>
      <c r="M93" s="22">
        <v>34786062</v>
      </c>
      <c r="N93" s="22">
        <v>4609241</v>
      </c>
      <c r="O93" s="22">
        <v>39395303</v>
      </c>
      <c r="P93" s="22">
        <v>1185306748</v>
      </c>
      <c r="Q93" s="22">
        <v>82757</v>
      </c>
      <c r="R93" s="22">
        <v>1185389505</v>
      </c>
      <c r="S93" s="22"/>
      <c r="T93" s="22">
        <v>1132069004</v>
      </c>
      <c r="U93" s="22">
        <v>1132151761</v>
      </c>
      <c r="V93" s="22">
        <v>1145994202</v>
      </c>
      <c r="W93" s="22">
        <v>1145911445</v>
      </c>
      <c r="X93" s="22">
        <v>1171464307</v>
      </c>
      <c r="Y93" s="22">
        <v>1171547064</v>
      </c>
      <c r="Z93" s="27">
        <v>2015550</v>
      </c>
      <c r="AA93" s="32">
        <v>30152</v>
      </c>
      <c r="AB93" s="22">
        <v>2045702</v>
      </c>
      <c r="AC93" s="32">
        <v>93414952</v>
      </c>
      <c r="AD93" s="28">
        <v>0</v>
      </c>
      <c r="AE93" s="22">
        <v>1280850159</v>
      </c>
      <c r="AF93" s="22"/>
      <c r="AG93" s="22">
        <v>0</v>
      </c>
      <c r="AH93" s="25">
        <v>8957000</v>
      </c>
      <c r="AI93" s="25">
        <v>17699000</v>
      </c>
      <c r="AJ93" s="22">
        <v>0</v>
      </c>
      <c r="AK93" s="22"/>
      <c r="AL93" s="33">
        <v>574259508</v>
      </c>
      <c r="AM93" s="33">
        <v>14715221</v>
      </c>
      <c r="AN93" s="22">
        <v>588974729</v>
      </c>
      <c r="AO93" s="33">
        <v>383553456</v>
      </c>
      <c r="AP93" s="33">
        <v>-1271389</v>
      </c>
      <c r="AQ93" s="22">
        <v>382282067</v>
      </c>
      <c r="AR93" s="33">
        <v>199128620</v>
      </c>
      <c r="AS93" s="33">
        <v>398609</v>
      </c>
      <c r="AT93" s="34">
        <v>199527229</v>
      </c>
      <c r="AU93" s="27">
        <v>1783420</v>
      </c>
      <c r="AV93" s="34">
        <v>34786062</v>
      </c>
      <c r="AW93" s="34">
        <v>4609241</v>
      </c>
      <c r="AX93" s="34">
        <v>39395303</v>
      </c>
      <c r="AY93" s="34">
        <v>1211962748</v>
      </c>
      <c r="AZ93" s="27">
        <v>82757</v>
      </c>
      <c r="BA93" s="34">
        <v>1212045505</v>
      </c>
      <c r="BB93" s="22">
        <v>0</v>
      </c>
      <c r="BC93" s="22">
        <v>1158725004</v>
      </c>
      <c r="BD93" s="22">
        <v>1158807761</v>
      </c>
      <c r="BE93" s="32">
        <v>1307506159</v>
      </c>
      <c r="BF93" s="22"/>
      <c r="BG93" s="33">
        <v>1280850159</v>
      </c>
      <c r="BH93" s="5">
        <v>0</v>
      </c>
      <c r="BJ93" s="22"/>
      <c r="CQ93" s="35"/>
    </row>
    <row r="94" spans="1:95">
      <c r="A94" s="5">
        <f t="shared" si="6"/>
        <v>2006</v>
      </c>
      <c r="B94" s="5">
        <v>9</v>
      </c>
      <c r="C94" s="22">
        <v>511730159</v>
      </c>
      <c r="D94" s="22">
        <v>-74983258</v>
      </c>
      <c r="E94" s="22">
        <v>436746901</v>
      </c>
      <c r="F94" s="22">
        <v>363609309</v>
      </c>
      <c r="G94" s="22">
        <v>-28108871</v>
      </c>
      <c r="H94" s="22">
        <v>335500438</v>
      </c>
      <c r="I94" s="22">
        <v>191511339</v>
      </c>
      <c r="J94" s="22">
        <v>-2422907</v>
      </c>
      <c r="K94" s="22">
        <v>189088432</v>
      </c>
      <c r="L94" s="22">
        <v>1785463</v>
      </c>
      <c r="M94" s="22">
        <v>30648924</v>
      </c>
      <c r="N94" s="22">
        <v>3994343</v>
      </c>
      <c r="O94" s="22">
        <v>34643267</v>
      </c>
      <c r="P94" s="22">
        <v>997764501</v>
      </c>
      <c r="Q94" s="22">
        <v>81378</v>
      </c>
      <c r="R94" s="22">
        <v>997845879</v>
      </c>
      <c r="S94" s="22"/>
      <c r="T94" s="22">
        <v>1068636270</v>
      </c>
      <c r="U94" s="22">
        <v>1068717648</v>
      </c>
      <c r="V94" s="22">
        <v>963202612</v>
      </c>
      <c r="W94" s="22">
        <v>963121234</v>
      </c>
      <c r="X94" s="22">
        <v>1103279537</v>
      </c>
      <c r="Y94" s="22">
        <v>1103360915</v>
      </c>
      <c r="Z94" s="27">
        <v>1870872</v>
      </c>
      <c r="AA94" s="32">
        <v>-247337</v>
      </c>
      <c r="AB94" s="22">
        <v>1623535</v>
      </c>
      <c r="AC94" s="32">
        <v>65052151</v>
      </c>
      <c r="AD94" s="28">
        <v>0</v>
      </c>
      <c r="AE94" s="22">
        <v>1064521565</v>
      </c>
      <c r="AF94" s="22"/>
      <c r="AG94" s="22">
        <v>0</v>
      </c>
      <c r="AH94" s="25">
        <v>6117000</v>
      </c>
      <c r="AI94" s="25">
        <v>13862000</v>
      </c>
      <c r="AJ94" s="22">
        <v>0</v>
      </c>
      <c r="AK94" s="22"/>
      <c r="AL94" s="33">
        <v>517847159</v>
      </c>
      <c r="AM94" s="33">
        <v>-74983258</v>
      </c>
      <c r="AN94" s="22">
        <v>442863901</v>
      </c>
      <c r="AO94" s="33">
        <v>377471309</v>
      </c>
      <c r="AP94" s="33">
        <v>-28108871</v>
      </c>
      <c r="AQ94" s="22">
        <v>349362438</v>
      </c>
      <c r="AR94" s="33">
        <v>191511339</v>
      </c>
      <c r="AS94" s="33">
        <v>-2422907</v>
      </c>
      <c r="AT94" s="34">
        <v>189088432</v>
      </c>
      <c r="AU94" s="27">
        <v>1785463</v>
      </c>
      <c r="AV94" s="34">
        <v>30648924</v>
      </c>
      <c r="AW94" s="34">
        <v>3994343</v>
      </c>
      <c r="AX94" s="34">
        <v>34643267</v>
      </c>
      <c r="AY94" s="34">
        <v>1017743501</v>
      </c>
      <c r="AZ94" s="27">
        <v>81378</v>
      </c>
      <c r="BA94" s="34">
        <v>1017824879</v>
      </c>
      <c r="BB94" s="22">
        <v>0</v>
      </c>
      <c r="BC94" s="22">
        <v>1088615270</v>
      </c>
      <c r="BD94" s="22">
        <v>1088696648</v>
      </c>
      <c r="BE94" s="32">
        <v>1084500565</v>
      </c>
      <c r="BF94" s="22"/>
      <c r="BG94" s="33">
        <v>1064521565</v>
      </c>
      <c r="BH94" s="5">
        <v>0</v>
      </c>
      <c r="BJ94" s="22"/>
      <c r="CQ94" s="35"/>
    </row>
    <row r="95" spans="1:95">
      <c r="A95" s="5">
        <f t="shared" si="6"/>
        <v>2006</v>
      </c>
      <c r="B95" s="5">
        <v>10</v>
      </c>
      <c r="C95" s="22">
        <v>396724926</v>
      </c>
      <c r="D95" s="22">
        <v>-65257536</v>
      </c>
      <c r="E95" s="22">
        <v>331467390</v>
      </c>
      <c r="F95" s="22">
        <v>322599046</v>
      </c>
      <c r="G95" s="22">
        <v>-22468601</v>
      </c>
      <c r="H95" s="22">
        <v>300130445</v>
      </c>
      <c r="I95" s="22">
        <v>178308435</v>
      </c>
      <c r="J95" s="22">
        <v>-5040659</v>
      </c>
      <c r="K95" s="22">
        <v>173267776</v>
      </c>
      <c r="L95" s="22">
        <v>1787182</v>
      </c>
      <c r="M95" s="22">
        <v>25266684</v>
      </c>
      <c r="N95" s="22">
        <v>3398905</v>
      </c>
      <c r="O95" s="22">
        <v>28665589</v>
      </c>
      <c r="P95" s="22">
        <v>835318382</v>
      </c>
      <c r="Q95" s="22">
        <v>69850</v>
      </c>
      <c r="R95" s="22">
        <v>835388232</v>
      </c>
      <c r="S95" s="22"/>
      <c r="T95" s="22">
        <v>899419589</v>
      </c>
      <c r="U95" s="22">
        <v>899489439</v>
      </c>
      <c r="V95" s="22">
        <v>806722643</v>
      </c>
      <c r="W95" s="22">
        <v>806652793</v>
      </c>
      <c r="X95" s="22">
        <v>928085178</v>
      </c>
      <c r="Y95" s="22">
        <v>928155028</v>
      </c>
      <c r="Z95" s="27">
        <v>1715581</v>
      </c>
      <c r="AA95" s="32">
        <v>-63679</v>
      </c>
      <c r="AB95" s="22">
        <v>1651902</v>
      </c>
      <c r="AC95" s="32">
        <v>43891198</v>
      </c>
      <c r="AD95" s="28">
        <v>0</v>
      </c>
      <c r="AE95" s="22">
        <v>880931332</v>
      </c>
      <c r="AF95" s="22"/>
      <c r="AG95" s="22">
        <v>0</v>
      </c>
      <c r="AH95" s="25">
        <v>3638000</v>
      </c>
      <c r="AI95" s="25">
        <v>7631000</v>
      </c>
      <c r="AJ95" s="22">
        <v>0</v>
      </c>
      <c r="AK95" s="22"/>
      <c r="AL95" s="33">
        <v>400362926</v>
      </c>
      <c r="AM95" s="33">
        <v>-65257536</v>
      </c>
      <c r="AN95" s="22">
        <v>335105390</v>
      </c>
      <c r="AO95" s="33">
        <v>330230046</v>
      </c>
      <c r="AP95" s="33">
        <v>-22468601</v>
      </c>
      <c r="AQ95" s="22">
        <v>307761445</v>
      </c>
      <c r="AR95" s="33">
        <v>178308435</v>
      </c>
      <c r="AS95" s="33">
        <v>-5040659</v>
      </c>
      <c r="AT95" s="34">
        <v>173267776</v>
      </c>
      <c r="AU95" s="27">
        <v>1787182</v>
      </c>
      <c r="AV95" s="34">
        <v>25266684</v>
      </c>
      <c r="AW95" s="34">
        <v>3398905</v>
      </c>
      <c r="AX95" s="34">
        <v>28665589</v>
      </c>
      <c r="AY95" s="34">
        <v>846587382</v>
      </c>
      <c r="AZ95" s="27">
        <v>69850</v>
      </c>
      <c r="BA95" s="34">
        <v>846657232</v>
      </c>
      <c r="BB95" s="22">
        <v>0</v>
      </c>
      <c r="BC95" s="22">
        <v>910688589</v>
      </c>
      <c r="BD95" s="22">
        <v>910758439</v>
      </c>
      <c r="BE95" s="32">
        <v>892200332</v>
      </c>
      <c r="BF95" s="22"/>
      <c r="BG95" s="33">
        <v>880931332</v>
      </c>
      <c r="BH95" s="5">
        <v>0</v>
      </c>
      <c r="BJ95" s="22"/>
      <c r="CQ95" s="35"/>
    </row>
    <row r="96" spans="1:95">
      <c r="A96" s="5">
        <f t="shared" si="6"/>
        <v>2006</v>
      </c>
      <c r="B96" s="5">
        <v>11</v>
      </c>
      <c r="C96" s="22">
        <v>313554159</v>
      </c>
      <c r="D96" s="22">
        <v>-10998353</v>
      </c>
      <c r="E96" s="22">
        <v>302555806</v>
      </c>
      <c r="F96" s="22">
        <v>278976871</v>
      </c>
      <c r="G96" s="22">
        <v>7838617</v>
      </c>
      <c r="H96" s="22">
        <v>286815488</v>
      </c>
      <c r="I96" s="22">
        <v>152323747</v>
      </c>
      <c r="J96" s="22">
        <v>2627505</v>
      </c>
      <c r="K96" s="22">
        <v>154951252</v>
      </c>
      <c r="L96" s="22">
        <v>1789052</v>
      </c>
      <c r="M96" s="22">
        <v>24725315</v>
      </c>
      <c r="N96" s="22">
        <v>3066481</v>
      </c>
      <c r="O96" s="22">
        <v>27791796</v>
      </c>
      <c r="P96" s="22">
        <v>773903394</v>
      </c>
      <c r="Q96" s="22">
        <v>69300</v>
      </c>
      <c r="R96" s="22">
        <v>773972694</v>
      </c>
      <c r="S96" s="22"/>
      <c r="T96" s="22">
        <v>746643829</v>
      </c>
      <c r="U96" s="22">
        <v>746713129</v>
      </c>
      <c r="V96" s="22">
        <v>746180898</v>
      </c>
      <c r="W96" s="22">
        <v>746111598</v>
      </c>
      <c r="X96" s="22">
        <v>774435625</v>
      </c>
      <c r="Y96" s="22">
        <v>774504925</v>
      </c>
      <c r="Z96" s="27">
        <v>1817952</v>
      </c>
      <c r="AA96" s="32">
        <v>324313</v>
      </c>
      <c r="AB96" s="22">
        <v>2142265</v>
      </c>
      <c r="AC96" s="32">
        <v>37865808</v>
      </c>
      <c r="AD96" s="28">
        <v>0</v>
      </c>
      <c r="AE96" s="22">
        <v>813980767</v>
      </c>
      <c r="AF96" s="22"/>
      <c r="AG96" s="22">
        <v>0</v>
      </c>
      <c r="AH96" s="25">
        <v>5944000</v>
      </c>
      <c r="AI96" s="25">
        <v>6706000</v>
      </c>
      <c r="AJ96" s="22">
        <v>0</v>
      </c>
      <c r="AK96" s="22"/>
      <c r="AL96" s="33">
        <v>319498159</v>
      </c>
      <c r="AM96" s="33">
        <v>-10998353</v>
      </c>
      <c r="AN96" s="22">
        <v>308499806</v>
      </c>
      <c r="AO96" s="33">
        <v>285682871</v>
      </c>
      <c r="AP96" s="33">
        <v>7838617</v>
      </c>
      <c r="AQ96" s="22">
        <v>293521488</v>
      </c>
      <c r="AR96" s="33">
        <v>152323747</v>
      </c>
      <c r="AS96" s="33">
        <v>2627505</v>
      </c>
      <c r="AT96" s="34">
        <v>154951252</v>
      </c>
      <c r="AU96" s="27">
        <v>1789052</v>
      </c>
      <c r="AV96" s="34">
        <v>24725315</v>
      </c>
      <c r="AW96" s="34">
        <v>3066481</v>
      </c>
      <c r="AX96" s="34">
        <v>27791796</v>
      </c>
      <c r="AY96" s="34">
        <v>786553394</v>
      </c>
      <c r="AZ96" s="27">
        <v>69300</v>
      </c>
      <c r="BA96" s="34">
        <v>786622694</v>
      </c>
      <c r="BB96" s="22">
        <v>0</v>
      </c>
      <c r="BC96" s="22">
        <v>759293829</v>
      </c>
      <c r="BD96" s="22">
        <v>759363129</v>
      </c>
      <c r="BE96" s="32">
        <v>826630767</v>
      </c>
      <c r="BF96" s="22"/>
      <c r="BG96" s="33">
        <v>813980767</v>
      </c>
      <c r="BH96" s="5">
        <v>0</v>
      </c>
      <c r="BJ96" s="22"/>
      <c r="CQ96" s="35"/>
    </row>
    <row r="97" spans="1:95">
      <c r="A97" s="5">
        <f t="shared" si="6"/>
        <v>2006</v>
      </c>
      <c r="B97" s="5">
        <v>12</v>
      </c>
      <c r="C97" s="22">
        <v>383724936</v>
      </c>
      <c r="D97" s="22">
        <v>57659483</v>
      </c>
      <c r="E97" s="22">
        <v>441384419</v>
      </c>
      <c r="F97" s="22">
        <v>276228808</v>
      </c>
      <c r="G97" s="22">
        <v>771143</v>
      </c>
      <c r="H97" s="22">
        <v>276999951</v>
      </c>
      <c r="I97" s="22">
        <v>138991034</v>
      </c>
      <c r="J97" s="22">
        <v>-697595</v>
      </c>
      <c r="K97" s="22">
        <v>138293439</v>
      </c>
      <c r="L97" s="22">
        <v>1790549</v>
      </c>
      <c r="M97" s="22">
        <v>27919145</v>
      </c>
      <c r="N97" s="22">
        <v>3446044</v>
      </c>
      <c r="O97" s="22">
        <v>31365189</v>
      </c>
      <c r="P97" s="22">
        <v>889833547</v>
      </c>
      <c r="Q97" s="22">
        <v>73526</v>
      </c>
      <c r="R97" s="22">
        <v>889907073</v>
      </c>
      <c r="S97" s="22"/>
      <c r="T97" s="22">
        <v>800735327</v>
      </c>
      <c r="U97" s="22">
        <v>800808853</v>
      </c>
      <c r="V97" s="22">
        <v>858541884</v>
      </c>
      <c r="W97" s="22">
        <v>858468358</v>
      </c>
      <c r="X97" s="22">
        <v>832100516</v>
      </c>
      <c r="Y97" s="22">
        <v>832174042</v>
      </c>
      <c r="Z97" s="27">
        <v>2023667</v>
      </c>
      <c r="AA97" s="32">
        <v>172948</v>
      </c>
      <c r="AB97" s="22">
        <v>2196615</v>
      </c>
      <c r="AC97" s="32">
        <v>50819787</v>
      </c>
      <c r="AD97" s="28">
        <v>0</v>
      </c>
      <c r="AE97" s="22">
        <v>942923475</v>
      </c>
      <c r="AF97" s="22"/>
      <c r="AG97" s="22">
        <v>0</v>
      </c>
      <c r="AH97" s="25">
        <v>10541000</v>
      </c>
      <c r="AI97" s="25">
        <v>9514000</v>
      </c>
      <c r="AJ97" s="22">
        <v>0</v>
      </c>
      <c r="AK97" s="22"/>
      <c r="AL97" s="33">
        <v>394265936</v>
      </c>
      <c r="AM97" s="33">
        <v>57659483</v>
      </c>
      <c r="AN97" s="22">
        <v>451925419</v>
      </c>
      <c r="AO97" s="33">
        <v>285742808</v>
      </c>
      <c r="AP97" s="33">
        <v>771143</v>
      </c>
      <c r="AQ97" s="22">
        <v>286513951</v>
      </c>
      <c r="AR97" s="33">
        <v>138991034</v>
      </c>
      <c r="AS97" s="33">
        <v>-697595</v>
      </c>
      <c r="AT97" s="34">
        <v>138293439</v>
      </c>
      <c r="AU97" s="27">
        <v>1790549</v>
      </c>
      <c r="AV97" s="34">
        <v>27919145</v>
      </c>
      <c r="AW97" s="34">
        <v>3446044</v>
      </c>
      <c r="AX97" s="34">
        <v>31365189</v>
      </c>
      <c r="AY97" s="34">
        <v>909888547</v>
      </c>
      <c r="AZ97" s="27">
        <v>73526</v>
      </c>
      <c r="BA97" s="34">
        <v>909962073</v>
      </c>
      <c r="BB97" s="22">
        <v>0</v>
      </c>
      <c r="BC97" s="22">
        <v>820790327</v>
      </c>
      <c r="BD97" s="22">
        <v>820863853</v>
      </c>
      <c r="BE97" s="32">
        <v>962978475</v>
      </c>
      <c r="BF97" s="22"/>
      <c r="BG97" s="33">
        <v>942923475</v>
      </c>
      <c r="BH97" s="5">
        <v>0</v>
      </c>
      <c r="BJ97" s="22"/>
      <c r="CQ97" s="35"/>
    </row>
    <row r="98" spans="1:95">
      <c r="B98" s="10" t="s">
        <v>112</v>
      </c>
      <c r="C98" s="22">
        <v>5110741348</v>
      </c>
      <c r="D98" s="22">
        <v>31518044</v>
      </c>
      <c r="E98" s="22">
        <v>5142259392</v>
      </c>
      <c r="F98" s="22">
        <v>3730007307</v>
      </c>
      <c r="G98" s="22">
        <v>21575764</v>
      </c>
      <c r="H98" s="22">
        <v>3751583071</v>
      </c>
      <c r="I98" s="22">
        <v>2051493825</v>
      </c>
      <c r="J98" s="22">
        <v>3412378</v>
      </c>
      <c r="K98" s="22">
        <v>2054906203</v>
      </c>
      <c r="L98" s="22">
        <v>21369886</v>
      </c>
      <c r="M98" s="22">
        <v>341884900</v>
      </c>
      <c r="N98" s="22">
        <v>44180155</v>
      </c>
      <c r="O98" s="22">
        <v>386065055</v>
      </c>
      <c r="P98" s="22">
        <v>11356183607</v>
      </c>
      <c r="Q98" s="22">
        <v>897153</v>
      </c>
      <c r="R98" s="22">
        <v>11357080760</v>
      </c>
      <c r="S98" s="22"/>
      <c r="T98" s="22">
        <v>10913612366</v>
      </c>
      <c r="U98" s="22">
        <v>10914509519</v>
      </c>
      <c r="V98" s="22">
        <v>10971015705</v>
      </c>
      <c r="W98" s="22">
        <v>10970118552</v>
      </c>
      <c r="X98" s="22">
        <v>11299677421</v>
      </c>
      <c r="Y98" s="22">
        <v>11300574574</v>
      </c>
      <c r="Z98" s="28">
        <v>22675165</v>
      </c>
      <c r="AA98" s="28">
        <v>166270</v>
      </c>
      <c r="AB98" s="22">
        <v>22841435</v>
      </c>
      <c r="AC98" s="22">
        <v>712689430</v>
      </c>
      <c r="AD98" s="28">
        <v>0</v>
      </c>
      <c r="AE98" s="22">
        <v>12092611625</v>
      </c>
      <c r="AF98" s="22"/>
      <c r="AG98" s="22">
        <v>0</v>
      </c>
      <c r="AH98" s="22">
        <v>87140000</v>
      </c>
      <c r="AI98" s="22">
        <v>137353000</v>
      </c>
      <c r="AJ98" s="22">
        <v>0</v>
      </c>
      <c r="AK98" s="22"/>
      <c r="AL98" s="28">
        <v>5197881348</v>
      </c>
      <c r="AM98" s="28">
        <v>31518044</v>
      </c>
      <c r="AN98" s="22">
        <v>5229399392</v>
      </c>
      <c r="AO98" s="28">
        <v>3867360307</v>
      </c>
      <c r="AP98" s="28">
        <v>21575764</v>
      </c>
      <c r="AQ98" s="22">
        <v>3888936071</v>
      </c>
      <c r="AR98" s="28">
        <v>2051493825</v>
      </c>
      <c r="AS98" s="28">
        <v>3412378</v>
      </c>
      <c r="AT98" s="22">
        <v>2054906203</v>
      </c>
      <c r="AU98" s="28">
        <v>21369886</v>
      </c>
      <c r="AV98" s="22">
        <v>341884900</v>
      </c>
      <c r="AW98" s="22">
        <v>44180155</v>
      </c>
      <c r="AX98" s="22">
        <v>386065055</v>
      </c>
      <c r="AY98" s="22">
        <v>11580676607</v>
      </c>
      <c r="AZ98" s="28">
        <v>897153</v>
      </c>
      <c r="BA98" s="22">
        <v>11581573760</v>
      </c>
      <c r="BB98" s="22">
        <v>2</v>
      </c>
      <c r="BC98" s="22">
        <v>11138105366</v>
      </c>
      <c r="BD98" s="22">
        <v>11139002519</v>
      </c>
      <c r="BE98" s="22">
        <v>12317104625</v>
      </c>
      <c r="BF98" s="21"/>
      <c r="BG98" s="22">
        <v>12092611625</v>
      </c>
      <c r="BH98" s="5">
        <v>0</v>
      </c>
      <c r="BJ98" s="22"/>
      <c r="CP98" s="35"/>
      <c r="CQ98" s="35"/>
    </row>
    <row r="99" spans="1:95">
      <c r="A99" s="5">
        <f t="shared" ref="A99:A110" si="7">A86+1</f>
        <v>2007</v>
      </c>
      <c r="B99" s="5">
        <v>1</v>
      </c>
      <c r="C99" s="22">
        <v>494328711</v>
      </c>
      <c r="D99" s="22">
        <v>16324485</v>
      </c>
      <c r="E99" s="22">
        <v>510653196</v>
      </c>
      <c r="F99" s="22">
        <v>286038338</v>
      </c>
      <c r="G99" s="22">
        <v>-30014847</v>
      </c>
      <c r="H99" s="22">
        <v>256023491</v>
      </c>
      <c r="I99" s="22">
        <v>153100921</v>
      </c>
      <c r="J99" s="22">
        <v>-4036002</v>
      </c>
      <c r="K99" s="22">
        <v>149064919</v>
      </c>
      <c r="L99" s="22">
        <v>1791711</v>
      </c>
      <c r="M99" s="22">
        <v>29825381</v>
      </c>
      <c r="N99" s="22">
        <v>3521579</v>
      </c>
      <c r="O99" s="22">
        <v>33346960</v>
      </c>
      <c r="P99" s="22">
        <v>950880277</v>
      </c>
      <c r="Q99" s="22">
        <v>73314</v>
      </c>
      <c r="R99" s="22">
        <v>950953591</v>
      </c>
      <c r="S99" s="22"/>
      <c r="T99" s="22">
        <v>935259681</v>
      </c>
      <c r="U99" s="22">
        <v>935332995</v>
      </c>
      <c r="V99" s="22">
        <v>917606631</v>
      </c>
      <c r="W99" s="22">
        <v>917533317</v>
      </c>
      <c r="X99" s="22">
        <v>968606641</v>
      </c>
      <c r="Y99" s="22">
        <v>968679955</v>
      </c>
      <c r="Z99" s="27">
        <v>2020964</v>
      </c>
      <c r="AA99" s="32">
        <v>-298617</v>
      </c>
      <c r="AB99" s="22">
        <v>1722347</v>
      </c>
      <c r="AC99" s="32">
        <v>58524490</v>
      </c>
      <c r="AD99" s="28">
        <v>0</v>
      </c>
      <c r="AE99" s="22">
        <v>1011200428</v>
      </c>
      <c r="AF99" s="22"/>
      <c r="AG99" s="22">
        <v>0</v>
      </c>
      <c r="AH99" s="25">
        <v>13902000</v>
      </c>
      <c r="AI99" s="25">
        <v>15017000</v>
      </c>
      <c r="AJ99" s="22">
        <v>0</v>
      </c>
      <c r="AK99" s="22"/>
      <c r="AL99" s="33">
        <v>508230711</v>
      </c>
      <c r="AM99" s="33">
        <v>16324485</v>
      </c>
      <c r="AN99" s="22">
        <v>524555196</v>
      </c>
      <c r="AO99" s="33">
        <v>301055338</v>
      </c>
      <c r="AP99" s="33">
        <v>-30014847</v>
      </c>
      <c r="AQ99" s="22">
        <v>271040491</v>
      </c>
      <c r="AR99" s="33">
        <v>153100921</v>
      </c>
      <c r="AS99" s="33">
        <v>-4036002</v>
      </c>
      <c r="AT99" s="34">
        <v>149064919</v>
      </c>
      <c r="AU99" s="27">
        <v>1791711</v>
      </c>
      <c r="AV99" s="34">
        <v>29825381</v>
      </c>
      <c r="AW99" s="34">
        <v>3521579</v>
      </c>
      <c r="AX99" s="34">
        <v>33346960</v>
      </c>
      <c r="AY99" s="34">
        <v>979799277</v>
      </c>
      <c r="AZ99" s="27">
        <v>73314</v>
      </c>
      <c r="BA99" s="34">
        <v>979872591</v>
      </c>
      <c r="BB99" s="22">
        <v>0</v>
      </c>
      <c r="BC99" s="22">
        <v>964178681</v>
      </c>
      <c r="BD99" s="22">
        <v>964251995</v>
      </c>
      <c r="BE99" s="32">
        <v>1040119428</v>
      </c>
      <c r="BF99" s="22"/>
      <c r="BG99" s="33">
        <v>1011200428</v>
      </c>
      <c r="BH99" s="5">
        <v>0</v>
      </c>
      <c r="BJ99" s="21"/>
      <c r="CQ99" s="35"/>
    </row>
    <row r="100" spans="1:95">
      <c r="A100" s="5">
        <f t="shared" si="7"/>
        <v>2007</v>
      </c>
      <c r="B100" s="5">
        <v>2</v>
      </c>
      <c r="C100" s="22">
        <v>421059600</v>
      </c>
      <c r="D100" s="22">
        <v>-57323513</v>
      </c>
      <c r="E100" s="22">
        <v>363736087</v>
      </c>
      <c r="F100" s="22">
        <v>269184003</v>
      </c>
      <c r="G100" s="22">
        <v>-18895994</v>
      </c>
      <c r="H100" s="22">
        <v>250288009</v>
      </c>
      <c r="I100" s="22">
        <v>163867264</v>
      </c>
      <c r="J100" s="22">
        <v>72203</v>
      </c>
      <c r="K100" s="22">
        <v>163939467</v>
      </c>
      <c r="L100" s="22">
        <v>1793803</v>
      </c>
      <c r="M100" s="22">
        <v>25680817</v>
      </c>
      <c r="N100" s="22">
        <v>3134017</v>
      </c>
      <c r="O100" s="22">
        <v>28814834</v>
      </c>
      <c r="P100" s="22">
        <v>808572200</v>
      </c>
      <c r="Q100" s="22">
        <v>75181</v>
      </c>
      <c r="R100" s="22">
        <v>808647381</v>
      </c>
      <c r="S100" s="22"/>
      <c r="T100" s="22">
        <v>855904670</v>
      </c>
      <c r="U100" s="22">
        <v>855979851</v>
      </c>
      <c r="V100" s="22">
        <v>779832547</v>
      </c>
      <c r="W100" s="22">
        <v>779757366</v>
      </c>
      <c r="X100" s="22">
        <v>884719504</v>
      </c>
      <c r="Y100" s="22">
        <v>884794685</v>
      </c>
      <c r="Z100" s="27">
        <v>2089488</v>
      </c>
      <c r="AA100" s="32">
        <v>11807</v>
      </c>
      <c r="AB100" s="22">
        <v>2101295</v>
      </c>
      <c r="AC100" s="32">
        <v>41050012</v>
      </c>
      <c r="AD100" s="28">
        <v>0</v>
      </c>
      <c r="AE100" s="22">
        <v>851798688</v>
      </c>
      <c r="AF100" s="22"/>
      <c r="AG100" s="22">
        <v>0</v>
      </c>
      <c r="AH100" s="25">
        <v>9998000</v>
      </c>
      <c r="AI100" s="25">
        <v>8782000</v>
      </c>
      <c r="AJ100" s="22">
        <v>0</v>
      </c>
      <c r="AK100" s="22"/>
      <c r="AL100" s="33">
        <v>431057600</v>
      </c>
      <c r="AM100" s="33">
        <v>-57323513</v>
      </c>
      <c r="AN100" s="22">
        <v>373734087</v>
      </c>
      <c r="AO100" s="33">
        <v>277966003</v>
      </c>
      <c r="AP100" s="33">
        <v>-18895994</v>
      </c>
      <c r="AQ100" s="22">
        <v>259070009</v>
      </c>
      <c r="AR100" s="33">
        <v>163867264</v>
      </c>
      <c r="AS100" s="33">
        <v>72203</v>
      </c>
      <c r="AT100" s="34">
        <v>163939467</v>
      </c>
      <c r="AU100" s="27">
        <v>1793803</v>
      </c>
      <c r="AV100" s="34">
        <v>25680817</v>
      </c>
      <c r="AW100" s="34">
        <v>3134017</v>
      </c>
      <c r="AX100" s="34">
        <v>28814834</v>
      </c>
      <c r="AY100" s="34">
        <v>827352200</v>
      </c>
      <c r="AZ100" s="27">
        <v>75181</v>
      </c>
      <c r="BA100" s="34">
        <v>827427381</v>
      </c>
      <c r="BB100" s="22">
        <v>0</v>
      </c>
      <c r="BC100" s="22">
        <v>874684670</v>
      </c>
      <c r="BD100" s="22">
        <v>874759851</v>
      </c>
      <c r="BE100" s="32">
        <v>870578688</v>
      </c>
      <c r="BF100" s="22"/>
      <c r="BG100" s="33">
        <v>851798688</v>
      </c>
      <c r="BH100" s="5">
        <v>0</v>
      </c>
      <c r="BJ100" s="21"/>
      <c r="CQ100" s="35"/>
    </row>
    <row r="101" spans="1:95">
      <c r="A101" s="5">
        <f t="shared" si="7"/>
        <v>2007</v>
      </c>
      <c r="B101" s="5">
        <v>3</v>
      </c>
      <c r="C101" s="22">
        <v>369363392</v>
      </c>
      <c r="D101" s="22">
        <v>-5549047</v>
      </c>
      <c r="E101" s="22">
        <v>363814345</v>
      </c>
      <c r="F101" s="22">
        <v>265297222</v>
      </c>
      <c r="G101" s="22">
        <v>16490552</v>
      </c>
      <c r="H101" s="22">
        <v>281787774</v>
      </c>
      <c r="I101" s="22">
        <v>157875520</v>
      </c>
      <c r="J101" s="22">
        <v>1545889</v>
      </c>
      <c r="K101" s="22">
        <v>159421409</v>
      </c>
      <c r="L101" s="22">
        <v>1795623</v>
      </c>
      <c r="M101" s="22">
        <v>25224291</v>
      </c>
      <c r="N101" s="22">
        <v>3281722</v>
      </c>
      <c r="O101" s="22">
        <v>28506013</v>
      </c>
      <c r="P101" s="22">
        <v>835325164</v>
      </c>
      <c r="Q101" s="22">
        <v>64638</v>
      </c>
      <c r="R101" s="22">
        <v>835389802</v>
      </c>
      <c r="S101" s="22"/>
      <c r="T101" s="22">
        <v>794331757</v>
      </c>
      <c r="U101" s="22">
        <v>794396395</v>
      </c>
      <c r="V101" s="22">
        <v>806883789</v>
      </c>
      <c r="W101" s="22">
        <v>806819151</v>
      </c>
      <c r="X101" s="22">
        <v>822837770</v>
      </c>
      <c r="Y101" s="22">
        <v>822902408</v>
      </c>
      <c r="Z101" s="27">
        <v>1740264</v>
      </c>
      <c r="AA101" s="32">
        <v>-87960</v>
      </c>
      <c r="AB101" s="22">
        <v>1652304</v>
      </c>
      <c r="AC101" s="32">
        <v>42914753</v>
      </c>
      <c r="AD101" s="28">
        <v>0</v>
      </c>
      <c r="AE101" s="22">
        <v>879956859</v>
      </c>
      <c r="AF101" s="22"/>
      <c r="AG101" s="22">
        <v>0</v>
      </c>
      <c r="AH101" s="25">
        <v>6993000</v>
      </c>
      <c r="AI101" s="25">
        <v>7301000</v>
      </c>
      <c r="AJ101" s="22">
        <v>0</v>
      </c>
      <c r="AK101" s="22"/>
      <c r="AL101" s="33">
        <v>376356392</v>
      </c>
      <c r="AM101" s="33">
        <v>-5549047</v>
      </c>
      <c r="AN101" s="22">
        <v>370807345</v>
      </c>
      <c r="AO101" s="33">
        <v>272598222</v>
      </c>
      <c r="AP101" s="33">
        <v>16490552</v>
      </c>
      <c r="AQ101" s="22">
        <v>289088774</v>
      </c>
      <c r="AR101" s="33">
        <v>157875520</v>
      </c>
      <c r="AS101" s="33">
        <v>1545889</v>
      </c>
      <c r="AT101" s="34">
        <v>159421409</v>
      </c>
      <c r="AU101" s="27">
        <v>1795623</v>
      </c>
      <c r="AV101" s="34">
        <v>25224291</v>
      </c>
      <c r="AW101" s="34">
        <v>3281722</v>
      </c>
      <c r="AX101" s="34">
        <v>28506013</v>
      </c>
      <c r="AY101" s="34">
        <v>849619164</v>
      </c>
      <c r="AZ101" s="27">
        <v>64638</v>
      </c>
      <c r="BA101" s="34">
        <v>849683802</v>
      </c>
      <c r="BB101" s="22">
        <v>0</v>
      </c>
      <c r="BC101" s="22">
        <v>808625757</v>
      </c>
      <c r="BD101" s="22">
        <v>808690395</v>
      </c>
      <c r="BE101" s="32">
        <v>894250859</v>
      </c>
      <c r="BF101" s="22"/>
      <c r="BG101" s="33">
        <v>879956859</v>
      </c>
      <c r="BH101" s="5">
        <v>0</v>
      </c>
      <c r="BJ101" s="21"/>
      <c r="CQ101" s="35"/>
    </row>
    <row r="102" spans="1:95">
      <c r="A102" s="5">
        <f t="shared" si="7"/>
        <v>2007</v>
      </c>
      <c r="B102" s="5">
        <v>4</v>
      </c>
      <c r="C102" s="22">
        <v>319756639</v>
      </c>
      <c r="D102" s="22">
        <v>-21211524</v>
      </c>
      <c r="E102" s="22">
        <v>298545115</v>
      </c>
      <c r="F102" s="22">
        <v>287522137</v>
      </c>
      <c r="G102" s="22">
        <v>27493522</v>
      </c>
      <c r="H102" s="22">
        <v>315015659</v>
      </c>
      <c r="I102" s="22">
        <v>156604994</v>
      </c>
      <c r="J102" s="22">
        <v>4315427</v>
      </c>
      <c r="K102" s="22">
        <v>160920421</v>
      </c>
      <c r="L102" s="22">
        <v>1797222</v>
      </c>
      <c r="M102" s="22">
        <v>24097532</v>
      </c>
      <c r="N102" s="22">
        <v>3256919</v>
      </c>
      <c r="O102" s="22">
        <v>27354451</v>
      </c>
      <c r="P102" s="22">
        <v>803632868</v>
      </c>
      <c r="Q102" s="22">
        <v>68198</v>
      </c>
      <c r="R102" s="22">
        <v>803701066</v>
      </c>
      <c r="S102" s="22"/>
      <c r="T102" s="22">
        <v>765680992</v>
      </c>
      <c r="U102" s="22">
        <v>765749190</v>
      </c>
      <c r="V102" s="22">
        <v>776346615</v>
      </c>
      <c r="W102" s="22">
        <v>776278417</v>
      </c>
      <c r="X102" s="22">
        <v>793035443</v>
      </c>
      <c r="Y102" s="22">
        <v>793103641</v>
      </c>
      <c r="Z102" s="27">
        <v>1732379</v>
      </c>
      <c r="AA102" s="32">
        <v>128290</v>
      </c>
      <c r="AB102" s="22">
        <v>1860669</v>
      </c>
      <c r="AC102" s="32">
        <v>38684762</v>
      </c>
      <c r="AD102" s="28">
        <v>0</v>
      </c>
      <c r="AE102" s="22">
        <v>844246497</v>
      </c>
      <c r="AF102" s="22"/>
      <c r="AG102" s="22">
        <v>0</v>
      </c>
      <c r="AH102" s="25">
        <v>3206000</v>
      </c>
      <c r="AI102" s="25">
        <v>7776000</v>
      </c>
      <c r="AJ102" s="22">
        <v>0</v>
      </c>
      <c r="AK102" s="22"/>
      <c r="AL102" s="33">
        <v>322962639</v>
      </c>
      <c r="AM102" s="33">
        <v>-21211524</v>
      </c>
      <c r="AN102" s="22">
        <v>301751115</v>
      </c>
      <c r="AO102" s="33">
        <v>295298137</v>
      </c>
      <c r="AP102" s="33">
        <v>27493522</v>
      </c>
      <c r="AQ102" s="22">
        <v>322791659</v>
      </c>
      <c r="AR102" s="33">
        <v>156604994</v>
      </c>
      <c r="AS102" s="33">
        <v>4315427</v>
      </c>
      <c r="AT102" s="34">
        <v>160920421</v>
      </c>
      <c r="AU102" s="27">
        <v>1797222</v>
      </c>
      <c r="AV102" s="34">
        <v>24097532</v>
      </c>
      <c r="AW102" s="34">
        <v>3256919</v>
      </c>
      <c r="AX102" s="34">
        <v>27354451</v>
      </c>
      <c r="AY102" s="34">
        <v>814614868</v>
      </c>
      <c r="AZ102" s="27">
        <v>68198</v>
      </c>
      <c r="BA102" s="34">
        <v>814683066</v>
      </c>
      <c r="BB102" s="22">
        <v>0</v>
      </c>
      <c r="BC102" s="22">
        <v>776662992</v>
      </c>
      <c r="BD102" s="22">
        <v>776731190</v>
      </c>
      <c r="BE102" s="32">
        <v>855228497</v>
      </c>
      <c r="BF102" s="22"/>
      <c r="BG102" s="33">
        <v>844246497</v>
      </c>
      <c r="BH102" s="5">
        <v>0</v>
      </c>
      <c r="BJ102" s="21"/>
      <c r="CQ102" s="35"/>
    </row>
    <row r="103" spans="1:95">
      <c r="A103" s="5">
        <f t="shared" si="7"/>
        <v>2007</v>
      </c>
      <c r="B103" s="5">
        <v>5</v>
      </c>
      <c r="C103" s="22">
        <v>322034789</v>
      </c>
      <c r="D103" s="22">
        <v>62848929</v>
      </c>
      <c r="E103" s="22">
        <v>384883718</v>
      </c>
      <c r="F103" s="22">
        <v>300936089</v>
      </c>
      <c r="G103" s="22">
        <v>65856510</v>
      </c>
      <c r="H103" s="22">
        <v>366792599</v>
      </c>
      <c r="I103" s="22">
        <v>173556860</v>
      </c>
      <c r="J103" s="22">
        <v>12286242</v>
      </c>
      <c r="K103" s="22">
        <v>185843102</v>
      </c>
      <c r="L103" s="22">
        <v>1798949</v>
      </c>
      <c r="M103" s="22">
        <v>28561650</v>
      </c>
      <c r="N103" s="22">
        <v>3819338</v>
      </c>
      <c r="O103" s="22">
        <v>32380988</v>
      </c>
      <c r="P103" s="22">
        <v>971699356</v>
      </c>
      <c r="Q103" s="22">
        <v>73928</v>
      </c>
      <c r="R103" s="22">
        <v>971773284</v>
      </c>
      <c r="S103" s="22"/>
      <c r="T103" s="22">
        <v>798326687</v>
      </c>
      <c r="U103" s="22">
        <v>798400615</v>
      </c>
      <c r="V103" s="22">
        <v>939392296</v>
      </c>
      <c r="W103" s="22">
        <v>939318368</v>
      </c>
      <c r="X103" s="22">
        <v>830707675</v>
      </c>
      <c r="Y103" s="22">
        <v>830781603</v>
      </c>
      <c r="Z103" s="27">
        <v>1857352</v>
      </c>
      <c r="AA103" s="32">
        <v>370609</v>
      </c>
      <c r="AB103" s="22">
        <v>2227961</v>
      </c>
      <c r="AC103" s="32">
        <v>60304788</v>
      </c>
      <c r="AD103" s="28">
        <v>0</v>
      </c>
      <c r="AE103" s="22">
        <v>1034306033</v>
      </c>
      <c r="AF103" s="22"/>
      <c r="AG103" s="22">
        <v>0</v>
      </c>
      <c r="AH103" s="25">
        <v>5206000</v>
      </c>
      <c r="AI103" s="25">
        <v>13219000</v>
      </c>
      <c r="AJ103" s="22">
        <v>0</v>
      </c>
      <c r="AK103" s="22"/>
      <c r="AL103" s="33">
        <v>327240789</v>
      </c>
      <c r="AM103" s="33">
        <v>62848929</v>
      </c>
      <c r="AN103" s="22">
        <v>390089718</v>
      </c>
      <c r="AO103" s="33">
        <v>314155089</v>
      </c>
      <c r="AP103" s="33">
        <v>65856510</v>
      </c>
      <c r="AQ103" s="22">
        <v>380011599</v>
      </c>
      <c r="AR103" s="33">
        <v>173556860</v>
      </c>
      <c r="AS103" s="33">
        <v>12286242</v>
      </c>
      <c r="AT103" s="34">
        <v>185843102</v>
      </c>
      <c r="AU103" s="27">
        <v>1798949</v>
      </c>
      <c r="AV103" s="34">
        <v>28561650</v>
      </c>
      <c r="AW103" s="34">
        <v>3819338</v>
      </c>
      <c r="AX103" s="34">
        <v>32380988</v>
      </c>
      <c r="AY103" s="34">
        <v>990124356</v>
      </c>
      <c r="AZ103" s="27">
        <v>73928</v>
      </c>
      <c r="BA103" s="34">
        <v>990198284</v>
      </c>
      <c r="BB103" s="22">
        <v>0</v>
      </c>
      <c r="BC103" s="22">
        <v>816751687</v>
      </c>
      <c r="BD103" s="22">
        <v>816825615</v>
      </c>
      <c r="BE103" s="32">
        <v>1052731033</v>
      </c>
      <c r="BF103" s="22"/>
      <c r="BG103" s="33">
        <v>1034306033</v>
      </c>
      <c r="BH103" s="5">
        <v>0</v>
      </c>
      <c r="BJ103" s="21"/>
      <c r="CQ103" s="35"/>
    </row>
    <row r="104" spans="1:95">
      <c r="A104" s="5">
        <f t="shared" si="7"/>
        <v>2007</v>
      </c>
      <c r="B104" s="5">
        <v>6</v>
      </c>
      <c r="C104" s="22">
        <v>506094521</v>
      </c>
      <c r="D104" s="22">
        <v>84470539</v>
      </c>
      <c r="E104" s="22">
        <v>590565060</v>
      </c>
      <c r="F104" s="22">
        <v>371839579</v>
      </c>
      <c r="G104" s="22">
        <v>6702626</v>
      </c>
      <c r="H104" s="22">
        <v>378542205</v>
      </c>
      <c r="I104" s="22">
        <v>185858512</v>
      </c>
      <c r="J104" s="22">
        <v>-3292080</v>
      </c>
      <c r="K104" s="22">
        <v>182566432</v>
      </c>
      <c r="L104" s="22">
        <v>1801254</v>
      </c>
      <c r="M104" s="22">
        <v>32329708</v>
      </c>
      <c r="N104" s="22">
        <v>4379576</v>
      </c>
      <c r="O104" s="22">
        <v>36709284</v>
      </c>
      <c r="P104" s="22">
        <v>1190184235</v>
      </c>
      <c r="Q104" s="22">
        <v>79352</v>
      </c>
      <c r="R104" s="22">
        <v>1190263587</v>
      </c>
      <c r="S104" s="22"/>
      <c r="T104" s="22">
        <v>1065593866</v>
      </c>
      <c r="U104" s="22">
        <v>1065673218</v>
      </c>
      <c r="V104" s="22">
        <v>1153554303</v>
      </c>
      <c r="W104" s="22">
        <v>1153474951</v>
      </c>
      <c r="X104" s="22">
        <v>1102303150</v>
      </c>
      <c r="Y104" s="22">
        <v>1102382502</v>
      </c>
      <c r="Z104" s="27">
        <v>1899240</v>
      </c>
      <c r="AA104" s="32">
        <v>-264257</v>
      </c>
      <c r="AB104" s="22">
        <v>1634983</v>
      </c>
      <c r="AC104" s="32">
        <v>90980926</v>
      </c>
      <c r="AD104" s="28">
        <v>0</v>
      </c>
      <c r="AE104" s="22">
        <v>1282879496</v>
      </c>
      <c r="AF104" s="22"/>
      <c r="AG104" s="22">
        <v>0</v>
      </c>
      <c r="AH104" s="25">
        <v>8818000</v>
      </c>
      <c r="AI104" s="25">
        <v>17797000</v>
      </c>
      <c r="AJ104" s="22">
        <v>0</v>
      </c>
      <c r="AK104" s="22"/>
      <c r="AL104" s="33">
        <v>514912521</v>
      </c>
      <c r="AM104" s="33">
        <v>84470539</v>
      </c>
      <c r="AN104" s="22">
        <v>599383060</v>
      </c>
      <c r="AO104" s="33">
        <v>389636579</v>
      </c>
      <c r="AP104" s="33">
        <v>6702626</v>
      </c>
      <c r="AQ104" s="22">
        <v>396339205</v>
      </c>
      <c r="AR104" s="33">
        <v>185858512</v>
      </c>
      <c r="AS104" s="33">
        <v>-3292080</v>
      </c>
      <c r="AT104" s="34">
        <v>182566432</v>
      </c>
      <c r="AU104" s="27">
        <v>1801254</v>
      </c>
      <c r="AV104" s="34">
        <v>32329708</v>
      </c>
      <c r="AW104" s="34">
        <v>4379576</v>
      </c>
      <c r="AX104" s="34">
        <v>36709284</v>
      </c>
      <c r="AY104" s="34">
        <v>1216799235</v>
      </c>
      <c r="AZ104" s="27">
        <v>79352</v>
      </c>
      <c r="BA104" s="34">
        <v>1216878587</v>
      </c>
      <c r="BB104" s="22">
        <v>0</v>
      </c>
      <c r="BC104" s="22">
        <v>1092208866</v>
      </c>
      <c r="BD104" s="22">
        <v>1092288218</v>
      </c>
      <c r="BE104" s="32">
        <v>1309494496</v>
      </c>
      <c r="BF104" s="22"/>
      <c r="BG104" s="33">
        <v>1282879496</v>
      </c>
      <c r="BH104" s="5">
        <v>0</v>
      </c>
      <c r="BJ104" s="21"/>
      <c r="CQ104" s="35"/>
    </row>
    <row r="105" spans="1:95">
      <c r="A105" s="5">
        <f t="shared" si="7"/>
        <v>2007</v>
      </c>
      <c r="B105" s="5">
        <v>7</v>
      </c>
      <c r="C105" s="22">
        <v>558529301</v>
      </c>
      <c r="D105" s="22">
        <v>32969868</v>
      </c>
      <c r="E105" s="22">
        <v>591499169</v>
      </c>
      <c r="F105" s="22">
        <v>373340919</v>
      </c>
      <c r="G105" s="22">
        <v>-2280052</v>
      </c>
      <c r="H105" s="22">
        <v>371060867</v>
      </c>
      <c r="I105" s="22">
        <v>192169446</v>
      </c>
      <c r="J105" s="22">
        <v>-2407050</v>
      </c>
      <c r="K105" s="22">
        <v>189762396</v>
      </c>
      <c r="L105" s="22">
        <v>1802992</v>
      </c>
      <c r="M105" s="22">
        <v>36287512</v>
      </c>
      <c r="N105" s="22">
        <v>4844813</v>
      </c>
      <c r="O105" s="22">
        <v>41132325</v>
      </c>
      <c r="P105" s="22">
        <v>1195257749</v>
      </c>
      <c r="Q105" s="22">
        <v>87362</v>
      </c>
      <c r="R105" s="22">
        <v>1195345111</v>
      </c>
      <c r="S105" s="22"/>
      <c r="T105" s="22">
        <v>1125842658</v>
      </c>
      <c r="U105" s="22">
        <v>1125930020</v>
      </c>
      <c r="V105" s="22">
        <v>1154212786</v>
      </c>
      <c r="W105" s="22">
        <v>1154125424</v>
      </c>
      <c r="X105" s="22">
        <v>1166974983</v>
      </c>
      <c r="Y105" s="22">
        <v>1167062345</v>
      </c>
      <c r="Z105" s="27">
        <v>2047695</v>
      </c>
      <c r="AA105" s="32">
        <v>46459</v>
      </c>
      <c r="AB105" s="22">
        <v>2094154</v>
      </c>
      <c r="AC105" s="32">
        <v>95229787</v>
      </c>
      <c r="AD105" s="28">
        <v>0</v>
      </c>
      <c r="AE105" s="22">
        <v>1292669052</v>
      </c>
      <c r="AF105" s="22"/>
      <c r="AG105" s="22">
        <v>0</v>
      </c>
      <c r="AH105" s="25">
        <v>11055000</v>
      </c>
      <c r="AI105" s="25">
        <v>20603000</v>
      </c>
      <c r="AJ105" s="22">
        <v>0</v>
      </c>
      <c r="AK105" s="22"/>
      <c r="AL105" s="33">
        <v>569584301</v>
      </c>
      <c r="AM105" s="33">
        <v>32969868</v>
      </c>
      <c r="AN105" s="22">
        <v>602554169</v>
      </c>
      <c r="AO105" s="33">
        <v>393943919</v>
      </c>
      <c r="AP105" s="33">
        <v>-2280052</v>
      </c>
      <c r="AQ105" s="22">
        <v>391663867</v>
      </c>
      <c r="AR105" s="33">
        <v>192169446</v>
      </c>
      <c r="AS105" s="33">
        <v>-2407050</v>
      </c>
      <c r="AT105" s="34">
        <v>189762396</v>
      </c>
      <c r="AU105" s="27">
        <v>1802992</v>
      </c>
      <c r="AV105" s="34">
        <v>36287512</v>
      </c>
      <c r="AW105" s="34">
        <v>4844813</v>
      </c>
      <c r="AX105" s="34">
        <v>41132325</v>
      </c>
      <c r="AY105" s="34">
        <v>1226915749</v>
      </c>
      <c r="AZ105" s="27">
        <v>87362</v>
      </c>
      <c r="BA105" s="34">
        <v>1227003111</v>
      </c>
      <c r="BB105" s="22">
        <v>0</v>
      </c>
      <c r="BC105" s="22">
        <v>1157500658</v>
      </c>
      <c r="BD105" s="22">
        <v>1157588020</v>
      </c>
      <c r="BE105" s="32">
        <v>1324327052</v>
      </c>
      <c r="BF105" s="22"/>
      <c r="BG105" s="33">
        <v>1292669052</v>
      </c>
      <c r="BH105" s="5">
        <v>0</v>
      </c>
      <c r="BJ105" s="22"/>
      <c r="CQ105" s="35"/>
    </row>
    <row r="106" spans="1:95">
      <c r="A106" s="5">
        <f t="shared" si="7"/>
        <v>2007</v>
      </c>
      <c r="B106" s="5">
        <v>8</v>
      </c>
      <c r="C106" s="22">
        <v>575298399</v>
      </c>
      <c r="D106" s="22">
        <v>15413957</v>
      </c>
      <c r="E106" s="22">
        <v>590712356</v>
      </c>
      <c r="F106" s="22">
        <v>370780254</v>
      </c>
      <c r="G106" s="22">
        <v>-1745613</v>
      </c>
      <c r="H106" s="22">
        <v>369034641</v>
      </c>
      <c r="I106" s="22">
        <v>197915000</v>
      </c>
      <c r="J106" s="22">
        <v>377219</v>
      </c>
      <c r="K106" s="22">
        <v>198292219</v>
      </c>
      <c r="L106" s="22">
        <v>1804598</v>
      </c>
      <c r="M106" s="22">
        <v>35393713</v>
      </c>
      <c r="N106" s="22">
        <v>4712115</v>
      </c>
      <c r="O106" s="22">
        <v>40105828</v>
      </c>
      <c r="P106" s="22">
        <v>1199949642</v>
      </c>
      <c r="Q106" s="22">
        <v>83016</v>
      </c>
      <c r="R106" s="22">
        <v>1200032658</v>
      </c>
      <c r="S106" s="22"/>
      <c r="T106" s="22">
        <v>1145798251</v>
      </c>
      <c r="U106" s="22">
        <v>1145881267</v>
      </c>
      <c r="V106" s="22">
        <v>1159926830</v>
      </c>
      <c r="W106" s="22">
        <v>1159843814</v>
      </c>
      <c r="X106" s="22">
        <v>1185904079</v>
      </c>
      <c r="Y106" s="22">
        <v>1185987095</v>
      </c>
      <c r="Z106" s="27">
        <v>2039289</v>
      </c>
      <c r="AA106" s="32">
        <v>30696</v>
      </c>
      <c r="AB106" s="22">
        <v>2069985</v>
      </c>
      <c r="AC106" s="32">
        <v>94796099</v>
      </c>
      <c r="AD106" s="28">
        <v>0</v>
      </c>
      <c r="AE106" s="22">
        <v>1296898742</v>
      </c>
      <c r="AF106" s="22"/>
      <c r="AG106" s="22">
        <v>0</v>
      </c>
      <c r="AH106" s="25">
        <v>10232000</v>
      </c>
      <c r="AI106" s="25">
        <v>19707000</v>
      </c>
      <c r="AJ106" s="22">
        <v>0</v>
      </c>
      <c r="AK106" s="22"/>
      <c r="AL106" s="33">
        <v>585530399</v>
      </c>
      <c r="AM106" s="33">
        <v>15413957</v>
      </c>
      <c r="AN106" s="22">
        <v>600944356</v>
      </c>
      <c r="AO106" s="33">
        <v>390487254</v>
      </c>
      <c r="AP106" s="33">
        <v>-1745613</v>
      </c>
      <c r="AQ106" s="22">
        <v>388741641</v>
      </c>
      <c r="AR106" s="33">
        <v>197915000</v>
      </c>
      <c r="AS106" s="33">
        <v>377219</v>
      </c>
      <c r="AT106" s="34">
        <v>198292219</v>
      </c>
      <c r="AU106" s="27">
        <v>1804598</v>
      </c>
      <c r="AV106" s="34">
        <v>35393713</v>
      </c>
      <c r="AW106" s="34">
        <v>4712115</v>
      </c>
      <c r="AX106" s="34">
        <v>40105828</v>
      </c>
      <c r="AY106" s="34">
        <v>1229888642</v>
      </c>
      <c r="AZ106" s="27">
        <v>83016</v>
      </c>
      <c r="BA106" s="34">
        <v>1229971658</v>
      </c>
      <c r="BB106" s="22">
        <v>0</v>
      </c>
      <c r="BC106" s="22">
        <v>1175737251</v>
      </c>
      <c r="BD106" s="22">
        <v>1175820267</v>
      </c>
      <c r="BE106" s="32">
        <v>1326837742</v>
      </c>
      <c r="BF106" s="22"/>
      <c r="BG106" s="33">
        <v>1296898742</v>
      </c>
      <c r="BH106" s="5">
        <v>0</v>
      </c>
      <c r="BJ106" s="22"/>
      <c r="CQ106" s="35"/>
    </row>
    <row r="107" spans="1:95">
      <c r="A107" s="5">
        <f t="shared" si="7"/>
        <v>2007</v>
      </c>
      <c r="B107" s="5">
        <v>9</v>
      </c>
      <c r="C107" s="22">
        <v>521021765</v>
      </c>
      <c r="D107" s="22">
        <v>-77223541</v>
      </c>
      <c r="E107" s="22">
        <v>443798224</v>
      </c>
      <c r="F107" s="22">
        <v>368836866</v>
      </c>
      <c r="G107" s="22">
        <v>-27646850</v>
      </c>
      <c r="H107" s="22">
        <v>341190016</v>
      </c>
      <c r="I107" s="22">
        <v>190244445</v>
      </c>
      <c r="J107" s="22">
        <v>-2165594</v>
      </c>
      <c r="K107" s="22">
        <v>188078851</v>
      </c>
      <c r="L107" s="22">
        <v>1806641</v>
      </c>
      <c r="M107" s="22">
        <v>31184306</v>
      </c>
      <c r="N107" s="22">
        <v>4083493</v>
      </c>
      <c r="O107" s="22">
        <v>35267799</v>
      </c>
      <c r="P107" s="22">
        <v>1010141531</v>
      </c>
      <c r="Q107" s="22">
        <v>81633</v>
      </c>
      <c r="R107" s="22">
        <v>1010223164</v>
      </c>
      <c r="S107" s="22"/>
      <c r="T107" s="22">
        <v>1081909717</v>
      </c>
      <c r="U107" s="22">
        <v>1081991350</v>
      </c>
      <c r="V107" s="22">
        <v>974955365</v>
      </c>
      <c r="W107" s="22">
        <v>974873732</v>
      </c>
      <c r="X107" s="22">
        <v>1117177516</v>
      </c>
      <c r="Y107" s="22">
        <v>1117259149</v>
      </c>
      <c r="Z107" s="27">
        <v>1892907</v>
      </c>
      <c r="AA107" s="32">
        <v>-253253</v>
      </c>
      <c r="AB107" s="22">
        <v>1639654</v>
      </c>
      <c r="AC107" s="32">
        <v>65998878</v>
      </c>
      <c r="AD107" s="28">
        <v>0</v>
      </c>
      <c r="AE107" s="22">
        <v>1077861696</v>
      </c>
      <c r="AF107" s="22"/>
      <c r="AG107" s="22">
        <v>0</v>
      </c>
      <c r="AH107" s="25">
        <v>6988000</v>
      </c>
      <c r="AI107" s="25">
        <v>15434000</v>
      </c>
      <c r="AJ107" s="22">
        <v>0</v>
      </c>
      <c r="AK107" s="22"/>
      <c r="AL107" s="33">
        <v>528009765</v>
      </c>
      <c r="AM107" s="33">
        <v>-77223541</v>
      </c>
      <c r="AN107" s="22">
        <v>450786224</v>
      </c>
      <c r="AO107" s="33">
        <v>384270866</v>
      </c>
      <c r="AP107" s="33">
        <v>-27646850</v>
      </c>
      <c r="AQ107" s="22">
        <v>356624016</v>
      </c>
      <c r="AR107" s="33">
        <v>190244445</v>
      </c>
      <c r="AS107" s="33">
        <v>-2165594</v>
      </c>
      <c r="AT107" s="34">
        <v>188078851</v>
      </c>
      <c r="AU107" s="27">
        <v>1806641</v>
      </c>
      <c r="AV107" s="34">
        <v>31184306</v>
      </c>
      <c r="AW107" s="34">
        <v>4083493</v>
      </c>
      <c r="AX107" s="34">
        <v>35267799</v>
      </c>
      <c r="AY107" s="34">
        <v>1032563531</v>
      </c>
      <c r="AZ107" s="27">
        <v>81633</v>
      </c>
      <c r="BA107" s="34">
        <v>1032645164</v>
      </c>
      <c r="BB107" s="22">
        <v>0</v>
      </c>
      <c r="BC107" s="22">
        <v>1104331717</v>
      </c>
      <c r="BD107" s="22">
        <v>1104413350</v>
      </c>
      <c r="BE107" s="32">
        <v>1100283696</v>
      </c>
      <c r="BF107" s="22"/>
      <c r="BG107" s="33">
        <v>1077861696</v>
      </c>
      <c r="BH107" s="5">
        <v>0</v>
      </c>
      <c r="BJ107" s="22"/>
      <c r="CQ107" s="35"/>
    </row>
    <row r="108" spans="1:95">
      <c r="A108" s="5">
        <f t="shared" si="7"/>
        <v>2007</v>
      </c>
      <c r="B108" s="5">
        <v>10</v>
      </c>
      <c r="C108" s="22">
        <v>404070435</v>
      </c>
      <c r="D108" s="22">
        <v>-67522349</v>
      </c>
      <c r="E108" s="22">
        <v>336548086</v>
      </c>
      <c r="F108" s="22">
        <v>327689829</v>
      </c>
      <c r="G108" s="22">
        <v>-21475708</v>
      </c>
      <c r="H108" s="22">
        <v>306214121</v>
      </c>
      <c r="I108" s="22">
        <v>176826951</v>
      </c>
      <c r="J108" s="22">
        <v>-5038310</v>
      </c>
      <c r="K108" s="22">
        <v>171788641</v>
      </c>
      <c r="L108" s="22">
        <v>1808360</v>
      </c>
      <c r="M108" s="22">
        <v>25708048</v>
      </c>
      <c r="N108" s="22">
        <v>3474766</v>
      </c>
      <c r="O108" s="22">
        <v>29182814</v>
      </c>
      <c r="P108" s="22">
        <v>845542022</v>
      </c>
      <c r="Q108" s="22">
        <v>70069</v>
      </c>
      <c r="R108" s="22">
        <v>845612091</v>
      </c>
      <c r="S108" s="22"/>
      <c r="T108" s="22">
        <v>910395575</v>
      </c>
      <c r="U108" s="22">
        <v>910465644</v>
      </c>
      <c r="V108" s="22">
        <v>816429277</v>
      </c>
      <c r="W108" s="22">
        <v>816359208</v>
      </c>
      <c r="X108" s="22">
        <v>939578389</v>
      </c>
      <c r="Y108" s="22">
        <v>939648458</v>
      </c>
      <c r="Z108" s="27">
        <v>1735787</v>
      </c>
      <c r="AA108" s="32">
        <v>-52079</v>
      </c>
      <c r="AB108" s="22">
        <v>1683708</v>
      </c>
      <c r="AC108" s="32">
        <v>44492447</v>
      </c>
      <c r="AD108" s="28">
        <v>0</v>
      </c>
      <c r="AE108" s="22">
        <v>891788246</v>
      </c>
      <c r="AF108" s="22"/>
      <c r="AG108" s="22">
        <v>0</v>
      </c>
      <c r="AH108" s="25">
        <v>4147000</v>
      </c>
      <c r="AI108" s="25">
        <v>8487000</v>
      </c>
      <c r="AJ108" s="22">
        <v>0</v>
      </c>
      <c r="AK108" s="22"/>
      <c r="AL108" s="33">
        <v>408217435</v>
      </c>
      <c r="AM108" s="33">
        <v>-67522349</v>
      </c>
      <c r="AN108" s="22">
        <v>340695086</v>
      </c>
      <c r="AO108" s="33">
        <v>336176829</v>
      </c>
      <c r="AP108" s="33">
        <v>-21475708</v>
      </c>
      <c r="AQ108" s="22">
        <v>314701121</v>
      </c>
      <c r="AR108" s="33">
        <v>176826951</v>
      </c>
      <c r="AS108" s="33">
        <v>-5038310</v>
      </c>
      <c r="AT108" s="34">
        <v>171788641</v>
      </c>
      <c r="AU108" s="27">
        <v>1808360</v>
      </c>
      <c r="AV108" s="34">
        <v>25708048</v>
      </c>
      <c r="AW108" s="34">
        <v>3474766</v>
      </c>
      <c r="AX108" s="34">
        <v>29182814</v>
      </c>
      <c r="AY108" s="34">
        <v>858176022</v>
      </c>
      <c r="AZ108" s="27">
        <v>70069</v>
      </c>
      <c r="BA108" s="34">
        <v>858246091</v>
      </c>
      <c r="BB108" s="22">
        <v>0</v>
      </c>
      <c r="BC108" s="22">
        <v>923029575</v>
      </c>
      <c r="BD108" s="22">
        <v>923099644</v>
      </c>
      <c r="BE108" s="32">
        <v>904422246</v>
      </c>
      <c r="BF108" s="22"/>
      <c r="BG108" s="33">
        <v>891788246</v>
      </c>
      <c r="BH108" s="5">
        <v>0</v>
      </c>
      <c r="BJ108" s="22"/>
      <c r="CQ108" s="35"/>
    </row>
    <row r="109" spans="1:95">
      <c r="A109" s="5">
        <f t="shared" si="7"/>
        <v>2007</v>
      </c>
      <c r="B109" s="5">
        <v>11</v>
      </c>
      <c r="C109" s="22">
        <v>319004994</v>
      </c>
      <c r="D109" s="22">
        <v>-12238773</v>
      </c>
      <c r="E109" s="22">
        <v>306766221</v>
      </c>
      <c r="F109" s="22">
        <v>283498274</v>
      </c>
      <c r="G109" s="22">
        <v>8739071</v>
      </c>
      <c r="H109" s="22">
        <v>292237345</v>
      </c>
      <c r="I109" s="22">
        <v>150816371</v>
      </c>
      <c r="J109" s="22">
        <v>2927802</v>
      </c>
      <c r="K109" s="22">
        <v>153744173</v>
      </c>
      <c r="L109" s="22">
        <v>1810230</v>
      </c>
      <c r="M109" s="22">
        <v>25157222</v>
      </c>
      <c r="N109" s="22">
        <v>3134922</v>
      </c>
      <c r="O109" s="22">
        <v>28292144</v>
      </c>
      <c r="P109" s="22">
        <v>782850113</v>
      </c>
      <c r="Q109" s="22">
        <v>69517</v>
      </c>
      <c r="R109" s="22">
        <v>782919630</v>
      </c>
      <c r="S109" s="22"/>
      <c r="T109" s="22">
        <v>755129869</v>
      </c>
      <c r="U109" s="22">
        <v>755199386</v>
      </c>
      <c r="V109" s="22">
        <v>754627486</v>
      </c>
      <c r="W109" s="22">
        <v>754557969</v>
      </c>
      <c r="X109" s="22">
        <v>783422013</v>
      </c>
      <c r="Y109" s="22">
        <v>783491530</v>
      </c>
      <c r="Z109" s="27">
        <v>1839364</v>
      </c>
      <c r="AA109" s="32">
        <v>361262</v>
      </c>
      <c r="AB109" s="22">
        <v>2200626</v>
      </c>
      <c r="AC109" s="32">
        <v>38367730</v>
      </c>
      <c r="AD109" s="28">
        <v>0</v>
      </c>
      <c r="AE109" s="22">
        <v>823487986</v>
      </c>
      <c r="AF109" s="22"/>
      <c r="AG109" s="22">
        <v>0</v>
      </c>
      <c r="AH109" s="25">
        <v>6759000</v>
      </c>
      <c r="AI109" s="25">
        <v>7341000</v>
      </c>
      <c r="AJ109" s="22">
        <v>0</v>
      </c>
      <c r="AK109" s="22"/>
      <c r="AL109" s="33">
        <v>325763994</v>
      </c>
      <c r="AM109" s="33">
        <v>-12238773</v>
      </c>
      <c r="AN109" s="22">
        <v>313525221</v>
      </c>
      <c r="AO109" s="33">
        <v>290839274</v>
      </c>
      <c r="AP109" s="33">
        <v>8739071</v>
      </c>
      <c r="AQ109" s="22">
        <v>299578345</v>
      </c>
      <c r="AR109" s="33">
        <v>150816371</v>
      </c>
      <c r="AS109" s="33">
        <v>2927802</v>
      </c>
      <c r="AT109" s="34">
        <v>153744173</v>
      </c>
      <c r="AU109" s="27">
        <v>1810230</v>
      </c>
      <c r="AV109" s="34">
        <v>25157222</v>
      </c>
      <c r="AW109" s="34">
        <v>3134922</v>
      </c>
      <c r="AX109" s="34">
        <v>28292144</v>
      </c>
      <c r="AY109" s="34">
        <v>796950113</v>
      </c>
      <c r="AZ109" s="27">
        <v>69517</v>
      </c>
      <c r="BA109" s="34">
        <v>797019630</v>
      </c>
      <c r="BB109" s="22">
        <v>0</v>
      </c>
      <c r="BC109" s="22">
        <v>769229869</v>
      </c>
      <c r="BD109" s="22">
        <v>769299386</v>
      </c>
      <c r="BE109" s="32">
        <v>837587986</v>
      </c>
      <c r="BF109" s="22"/>
      <c r="BG109" s="33">
        <v>823487986</v>
      </c>
      <c r="BH109" s="5">
        <v>0</v>
      </c>
      <c r="BJ109" s="22"/>
      <c r="CQ109" s="35"/>
    </row>
    <row r="110" spans="1:95">
      <c r="A110" s="5">
        <f t="shared" si="7"/>
        <v>2007</v>
      </c>
      <c r="B110" s="5">
        <v>12</v>
      </c>
      <c r="C110" s="22">
        <v>390017640</v>
      </c>
      <c r="D110" s="22">
        <v>61026226</v>
      </c>
      <c r="E110" s="22">
        <v>451043866</v>
      </c>
      <c r="F110" s="22">
        <v>280568475</v>
      </c>
      <c r="G110" s="22">
        <v>-1327621</v>
      </c>
      <c r="H110" s="22">
        <v>279240854</v>
      </c>
      <c r="I110" s="22">
        <v>138063500</v>
      </c>
      <c r="J110" s="22">
        <v>-1122785</v>
      </c>
      <c r="K110" s="22">
        <v>136940715</v>
      </c>
      <c r="L110" s="22">
        <v>1811727</v>
      </c>
      <c r="M110" s="22">
        <v>28406844</v>
      </c>
      <c r="N110" s="22">
        <v>3522958</v>
      </c>
      <c r="O110" s="22">
        <v>31929802</v>
      </c>
      <c r="P110" s="22">
        <v>900966964</v>
      </c>
      <c r="Q110" s="22">
        <v>73756</v>
      </c>
      <c r="R110" s="22">
        <v>901040720</v>
      </c>
      <c r="S110" s="22"/>
      <c r="T110" s="22">
        <v>810461342</v>
      </c>
      <c r="U110" s="22">
        <v>810535098</v>
      </c>
      <c r="V110" s="22">
        <v>869110918</v>
      </c>
      <c r="W110" s="22">
        <v>869037162</v>
      </c>
      <c r="X110" s="22">
        <v>842391144</v>
      </c>
      <c r="Y110" s="22">
        <v>842464900</v>
      </c>
      <c r="Z110" s="27">
        <v>2047501</v>
      </c>
      <c r="AA110" s="32">
        <v>175778</v>
      </c>
      <c r="AB110" s="22">
        <v>2223279</v>
      </c>
      <c r="AC110" s="32">
        <v>51567538</v>
      </c>
      <c r="AD110" s="28">
        <v>0</v>
      </c>
      <c r="AE110" s="22">
        <v>954831537</v>
      </c>
      <c r="AF110" s="22"/>
      <c r="AG110" s="22">
        <v>0</v>
      </c>
      <c r="AH110" s="25">
        <v>11983000</v>
      </c>
      <c r="AI110" s="25">
        <v>10333000</v>
      </c>
      <c r="AJ110" s="22">
        <v>0</v>
      </c>
      <c r="AK110" s="22"/>
      <c r="AL110" s="33">
        <v>402000640</v>
      </c>
      <c r="AM110" s="33">
        <v>61026226</v>
      </c>
      <c r="AN110" s="22">
        <v>463026866</v>
      </c>
      <c r="AO110" s="33">
        <v>290901475</v>
      </c>
      <c r="AP110" s="33">
        <v>-1327621</v>
      </c>
      <c r="AQ110" s="22">
        <v>289573854</v>
      </c>
      <c r="AR110" s="33">
        <v>138063500</v>
      </c>
      <c r="AS110" s="33">
        <v>-1122785</v>
      </c>
      <c r="AT110" s="34">
        <v>136940715</v>
      </c>
      <c r="AU110" s="27">
        <v>1811727</v>
      </c>
      <c r="AV110" s="34">
        <v>28406844</v>
      </c>
      <c r="AW110" s="34">
        <v>3522958</v>
      </c>
      <c r="AX110" s="34">
        <v>31929802</v>
      </c>
      <c r="AY110" s="34">
        <v>923282964</v>
      </c>
      <c r="AZ110" s="27">
        <v>73756</v>
      </c>
      <c r="BA110" s="34">
        <v>923356720</v>
      </c>
      <c r="BB110" s="22">
        <v>0</v>
      </c>
      <c r="BC110" s="22">
        <v>832777342</v>
      </c>
      <c r="BD110" s="22">
        <v>832851098</v>
      </c>
      <c r="BE110" s="32">
        <v>977147537</v>
      </c>
      <c r="BF110" s="22"/>
      <c r="BG110" s="33">
        <v>954831537</v>
      </c>
      <c r="BH110" s="5">
        <v>0</v>
      </c>
      <c r="BJ110" s="22"/>
      <c r="CQ110" s="35"/>
    </row>
    <row r="111" spans="1:95">
      <c r="B111" s="10" t="s">
        <v>112</v>
      </c>
      <c r="C111" s="22">
        <v>5200580186</v>
      </c>
      <c r="D111" s="22">
        <v>31985257</v>
      </c>
      <c r="E111" s="22">
        <v>5232565443</v>
      </c>
      <c r="F111" s="22">
        <v>3785531985</v>
      </c>
      <c r="G111" s="22">
        <v>21895596</v>
      </c>
      <c r="H111" s="22">
        <v>3807427581</v>
      </c>
      <c r="I111" s="22">
        <v>2036899784</v>
      </c>
      <c r="J111" s="22">
        <v>3462961</v>
      </c>
      <c r="K111" s="22">
        <v>2040362745</v>
      </c>
      <c r="L111" s="22">
        <v>21623110</v>
      </c>
      <c r="M111" s="22">
        <v>347857024</v>
      </c>
      <c r="N111" s="22">
        <v>45166218</v>
      </c>
      <c r="O111" s="22">
        <v>393023242</v>
      </c>
      <c r="P111" s="22">
        <v>11495002121</v>
      </c>
      <c r="Q111" s="22">
        <v>899964</v>
      </c>
      <c r="R111" s="22">
        <v>11495902085</v>
      </c>
      <c r="S111" s="22"/>
      <c r="T111" s="22">
        <v>11044635065</v>
      </c>
      <c r="U111" s="22">
        <v>11045535029</v>
      </c>
      <c r="V111" s="22">
        <v>11102878843</v>
      </c>
      <c r="W111" s="22">
        <v>11101978879</v>
      </c>
      <c r="X111" s="22">
        <v>11437658307</v>
      </c>
      <c r="Y111" s="22">
        <v>11438558271</v>
      </c>
      <c r="Z111" s="28">
        <v>22942230</v>
      </c>
      <c r="AA111" s="28">
        <v>168735</v>
      </c>
      <c r="AB111" s="22">
        <v>23110965</v>
      </c>
      <c r="AC111" s="22">
        <v>722912210</v>
      </c>
      <c r="AD111" s="28">
        <v>0</v>
      </c>
      <c r="AE111" s="22">
        <v>12241925260</v>
      </c>
      <c r="AF111" s="22"/>
      <c r="AG111" s="22">
        <v>0</v>
      </c>
      <c r="AH111" s="22">
        <v>99287000</v>
      </c>
      <c r="AI111" s="22">
        <v>151797000</v>
      </c>
      <c r="AJ111" s="22">
        <v>0</v>
      </c>
      <c r="AK111" s="22"/>
      <c r="AL111" s="28">
        <v>5299867186</v>
      </c>
      <c r="AM111" s="28">
        <v>31985257</v>
      </c>
      <c r="AN111" s="22">
        <v>5331852443</v>
      </c>
      <c r="AO111" s="28">
        <v>3937328985</v>
      </c>
      <c r="AP111" s="28">
        <v>21895596</v>
      </c>
      <c r="AQ111" s="22">
        <v>3959224581</v>
      </c>
      <c r="AR111" s="28">
        <v>2036899784</v>
      </c>
      <c r="AS111" s="28">
        <v>3462961</v>
      </c>
      <c r="AT111" s="22">
        <v>2040362745</v>
      </c>
      <c r="AU111" s="28">
        <v>21623110</v>
      </c>
      <c r="AV111" s="22">
        <v>347857024</v>
      </c>
      <c r="AW111" s="22">
        <v>45166218</v>
      </c>
      <c r="AX111" s="22">
        <v>393023242</v>
      </c>
      <c r="AY111" s="22">
        <v>11746086121</v>
      </c>
      <c r="AZ111" s="28">
        <v>899964</v>
      </c>
      <c r="BA111" s="22">
        <v>11746986085</v>
      </c>
      <c r="BB111" s="22">
        <v>-1</v>
      </c>
      <c r="BC111" s="22">
        <v>11295719065</v>
      </c>
      <c r="BD111" s="22">
        <v>11296619029</v>
      </c>
      <c r="BE111" s="22">
        <v>12493009260</v>
      </c>
      <c r="BF111" s="21"/>
      <c r="BG111" s="22">
        <v>12241925260</v>
      </c>
      <c r="BH111" s="5">
        <v>0</v>
      </c>
      <c r="BJ111" s="22"/>
      <c r="CP111" s="35"/>
      <c r="CQ111" s="35"/>
    </row>
    <row r="112" spans="1:95">
      <c r="A112" s="5">
        <f t="shared" ref="A112:A123" si="8">A99+1</f>
        <v>2008</v>
      </c>
      <c r="B112" s="5">
        <v>1</v>
      </c>
      <c r="C112" s="22">
        <v>503932309</v>
      </c>
      <c r="D112" s="22">
        <v>18964002</v>
      </c>
      <c r="E112" s="22">
        <v>522896311</v>
      </c>
      <c r="F112" s="22">
        <v>290575099</v>
      </c>
      <c r="G112" s="22">
        <v>-32589530</v>
      </c>
      <c r="H112" s="22">
        <v>257985569</v>
      </c>
      <c r="I112" s="22">
        <v>151738693</v>
      </c>
      <c r="J112" s="22">
        <v>-4367567</v>
      </c>
      <c r="K112" s="22">
        <v>147371126</v>
      </c>
      <c r="L112" s="22">
        <v>1812737</v>
      </c>
      <c r="M112" s="22">
        <v>30346378</v>
      </c>
      <c r="N112" s="22">
        <v>3600178</v>
      </c>
      <c r="O112" s="22">
        <v>33946556</v>
      </c>
      <c r="P112" s="22">
        <v>964012299</v>
      </c>
      <c r="Q112" s="22">
        <v>73544</v>
      </c>
      <c r="R112" s="22">
        <v>964085843</v>
      </c>
      <c r="S112" s="22"/>
      <c r="T112" s="22">
        <v>948058838</v>
      </c>
      <c r="U112" s="22">
        <v>948132382</v>
      </c>
      <c r="V112" s="22">
        <v>930139287</v>
      </c>
      <c r="W112" s="22">
        <v>930065743</v>
      </c>
      <c r="X112" s="22">
        <v>982005394</v>
      </c>
      <c r="Y112" s="22">
        <v>982078938</v>
      </c>
      <c r="Z112" s="27">
        <v>2044767</v>
      </c>
      <c r="AA112" s="32">
        <v>-325620</v>
      </c>
      <c r="AB112" s="22">
        <v>1719147</v>
      </c>
      <c r="AC112" s="32">
        <v>59481006</v>
      </c>
      <c r="AD112" s="28">
        <v>0</v>
      </c>
      <c r="AE112" s="22">
        <v>1025285996</v>
      </c>
      <c r="AF112" s="22"/>
      <c r="AG112" s="22">
        <v>0</v>
      </c>
      <c r="AH112" s="25">
        <v>15610000</v>
      </c>
      <c r="AI112" s="25">
        <v>16223000</v>
      </c>
      <c r="AJ112" s="22">
        <v>0</v>
      </c>
      <c r="AK112" s="22"/>
      <c r="AL112" s="33">
        <v>519542309</v>
      </c>
      <c r="AM112" s="33">
        <v>18964002</v>
      </c>
      <c r="AN112" s="22">
        <v>538506311</v>
      </c>
      <c r="AO112" s="33">
        <v>306798099</v>
      </c>
      <c r="AP112" s="33">
        <v>-32589530</v>
      </c>
      <c r="AQ112" s="22">
        <v>274208569</v>
      </c>
      <c r="AR112" s="33">
        <v>151738693</v>
      </c>
      <c r="AS112" s="33">
        <v>-4367567</v>
      </c>
      <c r="AT112" s="34">
        <v>147371126</v>
      </c>
      <c r="AU112" s="27">
        <v>1812737</v>
      </c>
      <c r="AV112" s="34">
        <v>30346378</v>
      </c>
      <c r="AW112" s="34">
        <v>3600178</v>
      </c>
      <c r="AX112" s="34">
        <v>33946556</v>
      </c>
      <c r="AY112" s="34">
        <v>995845299</v>
      </c>
      <c r="AZ112" s="27">
        <v>73544</v>
      </c>
      <c r="BA112" s="34">
        <v>995918843</v>
      </c>
      <c r="BB112" s="22">
        <v>0</v>
      </c>
      <c r="BC112" s="22">
        <v>979891838</v>
      </c>
      <c r="BD112" s="22">
        <v>979965382</v>
      </c>
      <c r="BE112" s="32">
        <v>1057118996</v>
      </c>
      <c r="BF112" s="22"/>
      <c r="BG112" s="33">
        <v>1025285996</v>
      </c>
      <c r="BH112" s="5">
        <v>0</v>
      </c>
      <c r="BJ112" s="21"/>
      <c r="CQ112" s="35"/>
    </row>
    <row r="113" spans="1:95">
      <c r="A113" s="5">
        <f t="shared" si="8"/>
        <v>2008</v>
      </c>
      <c r="B113" s="5">
        <v>2</v>
      </c>
      <c r="C113" s="22">
        <v>428641112</v>
      </c>
      <c r="D113" s="22">
        <v>-59421645</v>
      </c>
      <c r="E113" s="22">
        <v>369219467</v>
      </c>
      <c r="F113" s="22">
        <v>272809000</v>
      </c>
      <c r="G113" s="22">
        <v>-18478966</v>
      </c>
      <c r="H113" s="22">
        <v>254330034</v>
      </c>
      <c r="I113" s="22">
        <v>162871933</v>
      </c>
      <c r="J113" s="22">
        <v>520002</v>
      </c>
      <c r="K113" s="22">
        <v>163391935</v>
      </c>
      <c r="L113" s="22">
        <v>1814829</v>
      </c>
      <c r="M113" s="22">
        <v>26129415</v>
      </c>
      <c r="N113" s="22">
        <v>3203966</v>
      </c>
      <c r="O113" s="22">
        <v>29333381</v>
      </c>
      <c r="P113" s="22">
        <v>818089646</v>
      </c>
      <c r="Q113" s="22">
        <v>75416</v>
      </c>
      <c r="R113" s="22">
        <v>818165062</v>
      </c>
      <c r="S113" s="22"/>
      <c r="T113" s="22">
        <v>866136874</v>
      </c>
      <c r="U113" s="22">
        <v>866212290</v>
      </c>
      <c r="V113" s="22">
        <v>788831681</v>
      </c>
      <c r="W113" s="22">
        <v>788756265</v>
      </c>
      <c r="X113" s="22">
        <v>895470255</v>
      </c>
      <c r="Y113" s="22">
        <v>895545671</v>
      </c>
      <c r="Z113" s="27">
        <v>2114098</v>
      </c>
      <c r="AA113" s="32">
        <v>33113</v>
      </c>
      <c r="AB113" s="22">
        <v>2147211</v>
      </c>
      <c r="AC113" s="32">
        <v>41706027</v>
      </c>
      <c r="AD113" s="28">
        <v>0</v>
      </c>
      <c r="AE113" s="22">
        <v>862018300</v>
      </c>
      <c r="AF113" s="22"/>
      <c r="AG113" s="22">
        <v>0</v>
      </c>
      <c r="AH113" s="25">
        <v>12008000</v>
      </c>
      <c r="AI113" s="25">
        <v>10465000</v>
      </c>
      <c r="AJ113" s="22">
        <v>0</v>
      </c>
      <c r="AK113" s="22"/>
      <c r="AL113" s="33">
        <v>440649112</v>
      </c>
      <c r="AM113" s="33">
        <v>-59421645</v>
      </c>
      <c r="AN113" s="22">
        <v>381227467</v>
      </c>
      <c r="AO113" s="33">
        <v>283274000</v>
      </c>
      <c r="AP113" s="33">
        <v>-18478966</v>
      </c>
      <c r="AQ113" s="22">
        <v>264795034</v>
      </c>
      <c r="AR113" s="33">
        <v>162871933</v>
      </c>
      <c r="AS113" s="33">
        <v>520002</v>
      </c>
      <c r="AT113" s="34">
        <v>163391935</v>
      </c>
      <c r="AU113" s="27">
        <v>1814829</v>
      </c>
      <c r="AV113" s="34">
        <v>26129415</v>
      </c>
      <c r="AW113" s="34">
        <v>3203966</v>
      </c>
      <c r="AX113" s="34">
        <v>29333381</v>
      </c>
      <c r="AY113" s="34">
        <v>840562646</v>
      </c>
      <c r="AZ113" s="27">
        <v>75416</v>
      </c>
      <c r="BA113" s="34">
        <v>840638062</v>
      </c>
      <c r="BB113" s="22">
        <v>0</v>
      </c>
      <c r="BC113" s="22">
        <v>888609874</v>
      </c>
      <c r="BD113" s="22">
        <v>888685290</v>
      </c>
      <c r="BE113" s="32">
        <v>884491300</v>
      </c>
      <c r="BF113" s="22"/>
      <c r="BG113" s="33">
        <v>862018300</v>
      </c>
      <c r="BH113" s="5">
        <v>0</v>
      </c>
      <c r="BJ113" s="21"/>
      <c r="CQ113" s="35"/>
    </row>
    <row r="114" spans="1:95">
      <c r="A114" s="5">
        <f t="shared" si="8"/>
        <v>2008</v>
      </c>
      <c r="B114" s="5">
        <v>3</v>
      </c>
      <c r="C114" s="22">
        <v>377589680</v>
      </c>
      <c r="D114" s="22">
        <v>-6952637</v>
      </c>
      <c r="E114" s="22">
        <v>370637043</v>
      </c>
      <c r="F114" s="22">
        <v>270520748</v>
      </c>
      <c r="G114" s="22">
        <v>17992130</v>
      </c>
      <c r="H114" s="22">
        <v>288512878</v>
      </c>
      <c r="I114" s="22">
        <v>156339035</v>
      </c>
      <c r="J114" s="22">
        <v>1647002</v>
      </c>
      <c r="K114" s="22">
        <v>157986037</v>
      </c>
      <c r="L114" s="22">
        <v>1816649</v>
      </c>
      <c r="M114" s="22">
        <v>25664915</v>
      </c>
      <c r="N114" s="22">
        <v>3354967</v>
      </c>
      <c r="O114" s="22">
        <v>29019882</v>
      </c>
      <c r="P114" s="22">
        <v>847972489</v>
      </c>
      <c r="Q114" s="22">
        <v>64840</v>
      </c>
      <c r="R114" s="22">
        <v>848037329</v>
      </c>
      <c r="S114" s="22"/>
      <c r="T114" s="22">
        <v>806266112</v>
      </c>
      <c r="U114" s="22">
        <v>806330952</v>
      </c>
      <c r="V114" s="22">
        <v>819017447</v>
      </c>
      <c r="W114" s="22">
        <v>818952607</v>
      </c>
      <c r="X114" s="22">
        <v>835285994</v>
      </c>
      <c r="Y114" s="22">
        <v>835350834</v>
      </c>
      <c r="Z114" s="27">
        <v>1760761</v>
      </c>
      <c r="AA114" s="32">
        <v>-102123</v>
      </c>
      <c r="AB114" s="22">
        <v>1658638</v>
      </c>
      <c r="AC114" s="32">
        <v>43558969</v>
      </c>
      <c r="AD114" s="28">
        <v>0</v>
      </c>
      <c r="AE114" s="22">
        <v>893254936</v>
      </c>
      <c r="AF114" s="22"/>
      <c r="AG114" s="22">
        <v>0</v>
      </c>
      <c r="AH114" s="25">
        <v>7139000</v>
      </c>
      <c r="AI114" s="25">
        <v>7281000</v>
      </c>
      <c r="AJ114" s="22">
        <v>0</v>
      </c>
      <c r="AK114" s="22"/>
      <c r="AL114" s="33">
        <v>384728680</v>
      </c>
      <c r="AM114" s="33">
        <v>-6952637</v>
      </c>
      <c r="AN114" s="22">
        <v>377776043</v>
      </c>
      <c r="AO114" s="33">
        <v>277801748</v>
      </c>
      <c r="AP114" s="33">
        <v>17992130</v>
      </c>
      <c r="AQ114" s="22">
        <v>295793878</v>
      </c>
      <c r="AR114" s="33">
        <v>156339035</v>
      </c>
      <c r="AS114" s="33">
        <v>1647002</v>
      </c>
      <c r="AT114" s="34">
        <v>157986037</v>
      </c>
      <c r="AU114" s="27">
        <v>1816649</v>
      </c>
      <c r="AV114" s="34">
        <v>25664915</v>
      </c>
      <c r="AW114" s="34">
        <v>3354967</v>
      </c>
      <c r="AX114" s="34">
        <v>29019882</v>
      </c>
      <c r="AY114" s="34">
        <v>862392489</v>
      </c>
      <c r="AZ114" s="27">
        <v>64840</v>
      </c>
      <c r="BA114" s="34">
        <v>862457329</v>
      </c>
      <c r="BB114" s="22">
        <v>0</v>
      </c>
      <c r="BC114" s="22">
        <v>820686112</v>
      </c>
      <c r="BD114" s="22">
        <v>820750952</v>
      </c>
      <c r="BE114" s="32">
        <v>907674936</v>
      </c>
      <c r="BF114" s="22"/>
      <c r="BG114" s="33">
        <v>893254936</v>
      </c>
      <c r="BH114" s="5">
        <v>0</v>
      </c>
      <c r="BJ114" s="21"/>
      <c r="CQ114" s="35"/>
    </row>
    <row r="115" spans="1:95">
      <c r="A115" s="5">
        <f t="shared" si="8"/>
        <v>2008</v>
      </c>
      <c r="B115" s="5">
        <v>4</v>
      </c>
      <c r="C115" s="22">
        <v>326608847</v>
      </c>
      <c r="D115" s="22">
        <v>-24281070</v>
      </c>
      <c r="E115" s="22">
        <v>302327777</v>
      </c>
      <c r="F115" s="22">
        <v>292503849</v>
      </c>
      <c r="G115" s="22">
        <v>30275788</v>
      </c>
      <c r="H115" s="22">
        <v>322779637</v>
      </c>
      <c r="I115" s="22">
        <v>154940643</v>
      </c>
      <c r="J115" s="22">
        <v>4745404</v>
      </c>
      <c r="K115" s="22">
        <v>159686047</v>
      </c>
      <c r="L115" s="22">
        <v>1818248</v>
      </c>
      <c r="M115" s="22">
        <v>24518473</v>
      </c>
      <c r="N115" s="22">
        <v>3329611</v>
      </c>
      <c r="O115" s="22">
        <v>27848084</v>
      </c>
      <c r="P115" s="22">
        <v>814459793</v>
      </c>
      <c r="Q115" s="22">
        <v>68412</v>
      </c>
      <c r="R115" s="22">
        <v>814528205</v>
      </c>
      <c r="S115" s="22"/>
      <c r="T115" s="22">
        <v>775871587</v>
      </c>
      <c r="U115" s="22">
        <v>775939999</v>
      </c>
      <c r="V115" s="22">
        <v>786680121</v>
      </c>
      <c r="W115" s="22">
        <v>786611709</v>
      </c>
      <c r="X115" s="22">
        <v>803719671</v>
      </c>
      <c r="Y115" s="22">
        <v>803788083</v>
      </c>
      <c r="Z115" s="27">
        <v>1752783</v>
      </c>
      <c r="AA115" s="32">
        <v>140305</v>
      </c>
      <c r="AB115" s="22">
        <v>1893088</v>
      </c>
      <c r="AC115" s="32">
        <v>39247192</v>
      </c>
      <c r="AD115" s="28">
        <v>0</v>
      </c>
      <c r="AE115" s="22">
        <v>855668485</v>
      </c>
      <c r="AF115" s="22"/>
      <c r="AG115" s="22">
        <v>0</v>
      </c>
      <c r="AH115" s="25">
        <v>3536000</v>
      </c>
      <c r="AI115" s="25">
        <v>8458000</v>
      </c>
      <c r="AJ115" s="22">
        <v>0</v>
      </c>
      <c r="AK115" s="22"/>
      <c r="AL115" s="33">
        <v>330144847</v>
      </c>
      <c r="AM115" s="33">
        <v>-24281070</v>
      </c>
      <c r="AN115" s="22">
        <v>305863777</v>
      </c>
      <c r="AO115" s="33">
        <v>300961849</v>
      </c>
      <c r="AP115" s="33">
        <v>30275788</v>
      </c>
      <c r="AQ115" s="22">
        <v>331237637</v>
      </c>
      <c r="AR115" s="33">
        <v>154940643</v>
      </c>
      <c r="AS115" s="33">
        <v>4745404</v>
      </c>
      <c r="AT115" s="34">
        <v>159686047</v>
      </c>
      <c r="AU115" s="27">
        <v>1818248</v>
      </c>
      <c r="AV115" s="34">
        <v>24518473</v>
      </c>
      <c r="AW115" s="34">
        <v>3329611</v>
      </c>
      <c r="AX115" s="34">
        <v>27848084</v>
      </c>
      <c r="AY115" s="34">
        <v>826453793</v>
      </c>
      <c r="AZ115" s="27">
        <v>68412</v>
      </c>
      <c r="BA115" s="34">
        <v>826522205</v>
      </c>
      <c r="BB115" s="22">
        <v>0</v>
      </c>
      <c r="BC115" s="22">
        <v>787865587</v>
      </c>
      <c r="BD115" s="22">
        <v>787933999</v>
      </c>
      <c r="BE115" s="32">
        <v>867662485</v>
      </c>
      <c r="BF115" s="22"/>
      <c r="BG115" s="33">
        <v>855668485</v>
      </c>
      <c r="BH115" s="5">
        <v>0</v>
      </c>
      <c r="BJ115" s="21"/>
      <c r="CQ115" s="35"/>
    </row>
    <row r="116" spans="1:95">
      <c r="A116" s="5">
        <f t="shared" si="8"/>
        <v>2008</v>
      </c>
      <c r="B116" s="5">
        <v>5</v>
      </c>
      <c r="C116" s="22">
        <v>328499329</v>
      </c>
      <c r="D116" s="22">
        <v>63253974</v>
      </c>
      <c r="E116" s="22">
        <v>391753303</v>
      </c>
      <c r="F116" s="22">
        <v>305342584</v>
      </c>
      <c r="G116" s="22">
        <v>67329476</v>
      </c>
      <c r="H116" s="22">
        <v>372672060</v>
      </c>
      <c r="I116" s="22">
        <v>173145594</v>
      </c>
      <c r="J116" s="22">
        <v>12633470</v>
      </c>
      <c r="K116" s="22">
        <v>185779064</v>
      </c>
      <c r="L116" s="22">
        <v>1819975</v>
      </c>
      <c r="M116" s="22">
        <v>29060572</v>
      </c>
      <c r="N116" s="22">
        <v>3904582</v>
      </c>
      <c r="O116" s="22">
        <v>32965154</v>
      </c>
      <c r="P116" s="22">
        <v>984989556</v>
      </c>
      <c r="Q116" s="22">
        <v>74160</v>
      </c>
      <c r="R116" s="22">
        <v>985063716</v>
      </c>
      <c r="S116" s="22"/>
      <c r="T116" s="22">
        <v>808807482</v>
      </c>
      <c r="U116" s="22">
        <v>808881642</v>
      </c>
      <c r="V116" s="22">
        <v>952098562</v>
      </c>
      <c r="W116" s="22">
        <v>952024402</v>
      </c>
      <c r="X116" s="22">
        <v>841772636</v>
      </c>
      <c r="Y116" s="22">
        <v>841846796</v>
      </c>
      <c r="Z116" s="27">
        <v>1879228</v>
      </c>
      <c r="AA116" s="32">
        <v>373883</v>
      </c>
      <c r="AB116" s="22">
        <v>2253111</v>
      </c>
      <c r="AC116" s="32">
        <v>61259441</v>
      </c>
      <c r="AD116" s="28">
        <v>0</v>
      </c>
      <c r="AE116" s="22">
        <v>1048576268</v>
      </c>
      <c r="AF116" s="22"/>
      <c r="AG116" s="22">
        <v>0</v>
      </c>
      <c r="AH116" s="25">
        <v>6019000</v>
      </c>
      <c r="AI116" s="25">
        <v>14801000</v>
      </c>
      <c r="AJ116" s="22">
        <v>0</v>
      </c>
      <c r="AK116" s="22"/>
      <c r="AL116" s="33">
        <v>334518329</v>
      </c>
      <c r="AM116" s="33">
        <v>63253974</v>
      </c>
      <c r="AN116" s="22">
        <v>397772303</v>
      </c>
      <c r="AO116" s="33">
        <v>320143584</v>
      </c>
      <c r="AP116" s="33">
        <v>67329476</v>
      </c>
      <c r="AQ116" s="22">
        <v>387473060</v>
      </c>
      <c r="AR116" s="33">
        <v>173145594</v>
      </c>
      <c r="AS116" s="33">
        <v>12633470</v>
      </c>
      <c r="AT116" s="34">
        <v>185779064</v>
      </c>
      <c r="AU116" s="27">
        <v>1819975</v>
      </c>
      <c r="AV116" s="34">
        <v>29060572</v>
      </c>
      <c r="AW116" s="34">
        <v>3904582</v>
      </c>
      <c r="AX116" s="34">
        <v>32965154</v>
      </c>
      <c r="AY116" s="34">
        <v>1005809556</v>
      </c>
      <c r="AZ116" s="27">
        <v>74160</v>
      </c>
      <c r="BA116" s="34">
        <v>1005883716</v>
      </c>
      <c r="BB116" s="22">
        <v>0</v>
      </c>
      <c r="BC116" s="22">
        <v>829627482</v>
      </c>
      <c r="BD116" s="22">
        <v>829701642</v>
      </c>
      <c r="BE116" s="32">
        <v>1069396268</v>
      </c>
      <c r="BF116" s="22"/>
      <c r="BG116" s="33">
        <v>1048576268</v>
      </c>
      <c r="BH116" s="5">
        <v>0</v>
      </c>
      <c r="BJ116" s="21"/>
      <c r="CQ116" s="35"/>
    </row>
    <row r="117" spans="1:95">
      <c r="A117" s="5">
        <f t="shared" si="8"/>
        <v>2008</v>
      </c>
      <c r="B117" s="5">
        <v>6</v>
      </c>
      <c r="C117" s="22">
        <v>516673947</v>
      </c>
      <c r="D117" s="22">
        <v>88647316</v>
      </c>
      <c r="E117" s="22">
        <v>605321263</v>
      </c>
      <c r="F117" s="22">
        <v>377663441</v>
      </c>
      <c r="G117" s="22">
        <v>4654097</v>
      </c>
      <c r="H117" s="22">
        <v>382317538</v>
      </c>
      <c r="I117" s="22">
        <v>183846881</v>
      </c>
      <c r="J117" s="22">
        <v>-4025010</v>
      </c>
      <c r="K117" s="22">
        <v>179821871</v>
      </c>
      <c r="L117" s="22">
        <v>1822280</v>
      </c>
      <c r="M117" s="22">
        <v>32894451</v>
      </c>
      <c r="N117" s="22">
        <v>4477324</v>
      </c>
      <c r="O117" s="22">
        <v>37371775</v>
      </c>
      <c r="P117" s="22">
        <v>1206654727</v>
      </c>
      <c r="Q117" s="22">
        <v>79601</v>
      </c>
      <c r="R117" s="22">
        <v>1206734328</v>
      </c>
      <c r="S117" s="22"/>
      <c r="T117" s="22">
        <v>1080006549</v>
      </c>
      <c r="U117" s="22">
        <v>1080086150</v>
      </c>
      <c r="V117" s="22">
        <v>1169362553</v>
      </c>
      <c r="W117" s="22">
        <v>1169282952</v>
      </c>
      <c r="X117" s="22">
        <v>1117378324</v>
      </c>
      <c r="Y117" s="22">
        <v>1117457925</v>
      </c>
      <c r="Z117" s="27">
        <v>1921609</v>
      </c>
      <c r="AA117" s="32">
        <v>-303257</v>
      </c>
      <c r="AB117" s="22">
        <v>1618352</v>
      </c>
      <c r="AC117" s="32">
        <v>92395771</v>
      </c>
      <c r="AD117" s="28">
        <v>0</v>
      </c>
      <c r="AE117" s="22">
        <v>1300748451</v>
      </c>
      <c r="AF117" s="22"/>
      <c r="AG117" s="22">
        <v>0</v>
      </c>
      <c r="AH117" s="25">
        <v>9699000</v>
      </c>
      <c r="AI117" s="25">
        <v>19411000</v>
      </c>
      <c r="AJ117" s="22">
        <v>0</v>
      </c>
      <c r="AK117" s="22"/>
      <c r="AL117" s="33">
        <v>526372947</v>
      </c>
      <c r="AM117" s="33">
        <v>88647316</v>
      </c>
      <c r="AN117" s="22">
        <v>615020263</v>
      </c>
      <c r="AO117" s="33">
        <v>397074441</v>
      </c>
      <c r="AP117" s="33">
        <v>4654097</v>
      </c>
      <c r="AQ117" s="22">
        <v>401728538</v>
      </c>
      <c r="AR117" s="33">
        <v>183846881</v>
      </c>
      <c r="AS117" s="33">
        <v>-4025010</v>
      </c>
      <c r="AT117" s="34">
        <v>179821871</v>
      </c>
      <c r="AU117" s="27">
        <v>1822280</v>
      </c>
      <c r="AV117" s="34">
        <v>32894451</v>
      </c>
      <c r="AW117" s="34">
        <v>4477324</v>
      </c>
      <c r="AX117" s="34">
        <v>37371775</v>
      </c>
      <c r="AY117" s="34">
        <v>1235764727</v>
      </c>
      <c r="AZ117" s="27">
        <v>79601</v>
      </c>
      <c r="BA117" s="34">
        <v>1235844328</v>
      </c>
      <c r="BB117" s="22">
        <v>0</v>
      </c>
      <c r="BC117" s="22">
        <v>1109116549</v>
      </c>
      <c r="BD117" s="22">
        <v>1109196150</v>
      </c>
      <c r="BE117" s="32">
        <v>1329858451</v>
      </c>
      <c r="BF117" s="22"/>
      <c r="BG117" s="33">
        <v>1300748451</v>
      </c>
      <c r="BH117" s="5">
        <v>0</v>
      </c>
      <c r="BJ117" s="21"/>
      <c r="CQ117" s="35"/>
    </row>
    <row r="118" spans="1:95">
      <c r="A118" s="5">
        <f t="shared" si="8"/>
        <v>2008</v>
      </c>
      <c r="B118" s="5">
        <v>7</v>
      </c>
      <c r="C118" s="22">
        <v>569802257</v>
      </c>
      <c r="D118" s="22">
        <v>34648574</v>
      </c>
      <c r="E118" s="22">
        <v>604450831</v>
      </c>
      <c r="F118" s="22">
        <v>378628214</v>
      </c>
      <c r="G118" s="22">
        <v>-3186931</v>
      </c>
      <c r="H118" s="22">
        <v>375441283</v>
      </c>
      <c r="I118" s="22">
        <v>190837384</v>
      </c>
      <c r="J118" s="22">
        <v>-2717504</v>
      </c>
      <c r="K118" s="22">
        <v>188119880</v>
      </c>
      <c r="L118" s="22">
        <v>1824170</v>
      </c>
      <c r="M118" s="22">
        <v>36921391</v>
      </c>
      <c r="N118" s="22">
        <v>4952945</v>
      </c>
      <c r="O118" s="22">
        <v>41874336</v>
      </c>
      <c r="P118" s="22">
        <v>1211710500</v>
      </c>
      <c r="Q118" s="22">
        <v>87636</v>
      </c>
      <c r="R118" s="22">
        <v>1211798136</v>
      </c>
      <c r="S118" s="22"/>
      <c r="T118" s="22">
        <v>1141092025</v>
      </c>
      <c r="U118" s="22">
        <v>1141179661</v>
      </c>
      <c r="V118" s="22">
        <v>1169923800</v>
      </c>
      <c r="W118" s="22">
        <v>1169836164</v>
      </c>
      <c r="X118" s="22">
        <v>1182966361</v>
      </c>
      <c r="Y118" s="22">
        <v>1183053997</v>
      </c>
      <c r="Z118" s="27">
        <v>2071812</v>
      </c>
      <c r="AA118" s="32">
        <v>46389</v>
      </c>
      <c r="AB118" s="22">
        <v>2118201</v>
      </c>
      <c r="AC118" s="32">
        <v>96785348</v>
      </c>
      <c r="AD118" s="28">
        <v>0</v>
      </c>
      <c r="AE118" s="22">
        <v>1310701685</v>
      </c>
      <c r="AF118" s="22"/>
      <c r="AG118" s="22">
        <v>0</v>
      </c>
      <c r="AH118" s="25">
        <v>12461000</v>
      </c>
      <c r="AI118" s="25">
        <v>22797000</v>
      </c>
      <c r="AJ118" s="22">
        <v>0</v>
      </c>
      <c r="AK118" s="22"/>
      <c r="AL118" s="33">
        <v>582263257</v>
      </c>
      <c r="AM118" s="33">
        <v>34648574</v>
      </c>
      <c r="AN118" s="22">
        <v>616911831</v>
      </c>
      <c r="AO118" s="33">
        <v>401425214</v>
      </c>
      <c r="AP118" s="33">
        <v>-3186931</v>
      </c>
      <c r="AQ118" s="22">
        <v>398238283</v>
      </c>
      <c r="AR118" s="33">
        <v>190837384</v>
      </c>
      <c r="AS118" s="33">
        <v>-2717504</v>
      </c>
      <c r="AT118" s="34">
        <v>188119880</v>
      </c>
      <c r="AU118" s="27">
        <v>1824170</v>
      </c>
      <c r="AV118" s="34">
        <v>36921391</v>
      </c>
      <c r="AW118" s="34">
        <v>4952945</v>
      </c>
      <c r="AX118" s="34">
        <v>41874336</v>
      </c>
      <c r="AY118" s="34">
        <v>1246968500</v>
      </c>
      <c r="AZ118" s="27">
        <v>87636</v>
      </c>
      <c r="BA118" s="34">
        <v>1247056136</v>
      </c>
      <c r="BB118" s="22">
        <v>0</v>
      </c>
      <c r="BC118" s="22">
        <v>1176350025</v>
      </c>
      <c r="BD118" s="22">
        <v>1176437661</v>
      </c>
      <c r="BE118" s="32">
        <v>1345959685</v>
      </c>
      <c r="BF118" s="22"/>
      <c r="BG118" s="33">
        <v>1310701685</v>
      </c>
      <c r="BH118" s="5">
        <v>0</v>
      </c>
      <c r="BJ118" s="22"/>
      <c r="CQ118" s="35"/>
    </row>
    <row r="119" spans="1:95">
      <c r="A119" s="5">
        <f t="shared" si="8"/>
        <v>2008</v>
      </c>
      <c r="B119" s="5">
        <v>8</v>
      </c>
      <c r="C119" s="22">
        <v>587230748</v>
      </c>
      <c r="D119" s="22">
        <v>16141116</v>
      </c>
      <c r="E119" s="22">
        <v>603371864</v>
      </c>
      <c r="F119" s="22">
        <v>376339847</v>
      </c>
      <c r="G119" s="22">
        <v>-2219556</v>
      </c>
      <c r="H119" s="22">
        <v>374120291</v>
      </c>
      <c r="I119" s="22">
        <v>196931728</v>
      </c>
      <c r="J119" s="22">
        <v>356866</v>
      </c>
      <c r="K119" s="22">
        <v>197288594</v>
      </c>
      <c r="L119" s="22">
        <v>1825776</v>
      </c>
      <c r="M119" s="22">
        <v>36011979</v>
      </c>
      <c r="N119" s="22">
        <v>4817285</v>
      </c>
      <c r="O119" s="22">
        <v>40829264</v>
      </c>
      <c r="P119" s="22">
        <v>1217435789</v>
      </c>
      <c r="Q119" s="22">
        <v>83276</v>
      </c>
      <c r="R119" s="22">
        <v>1217519065</v>
      </c>
      <c r="S119" s="22"/>
      <c r="T119" s="22">
        <v>1162328099</v>
      </c>
      <c r="U119" s="22">
        <v>1162411375</v>
      </c>
      <c r="V119" s="22">
        <v>1176689801</v>
      </c>
      <c r="W119" s="22">
        <v>1176606525</v>
      </c>
      <c r="X119" s="22">
        <v>1203157363</v>
      </c>
      <c r="Y119" s="22">
        <v>1203240639</v>
      </c>
      <c r="Z119" s="27">
        <v>2063307</v>
      </c>
      <c r="AA119" s="32">
        <v>31302</v>
      </c>
      <c r="AB119" s="22">
        <v>2094609</v>
      </c>
      <c r="AC119" s="32">
        <v>96372110</v>
      </c>
      <c r="AD119" s="28">
        <v>0</v>
      </c>
      <c r="AE119" s="22">
        <v>1315985784</v>
      </c>
      <c r="AF119" s="22"/>
      <c r="AG119" s="22">
        <v>0</v>
      </c>
      <c r="AH119" s="25">
        <v>11334000</v>
      </c>
      <c r="AI119" s="25">
        <v>21577000</v>
      </c>
      <c r="AJ119" s="22">
        <v>0</v>
      </c>
      <c r="AK119" s="22"/>
      <c r="AL119" s="33">
        <v>598564748</v>
      </c>
      <c r="AM119" s="33">
        <v>16141116</v>
      </c>
      <c r="AN119" s="22">
        <v>614705864</v>
      </c>
      <c r="AO119" s="33">
        <v>397916847</v>
      </c>
      <c r="AP119" s="33">
        <v>-2219556</v>
      </c>
      <c r="AQ119" s="22">
        <v>395697291</v>
      </c>
      <c r="AR119" s="33">
        <v>196931728</v>
      </c>
      <c r="AS119" s="33">
        <v>356866</v>
      </c>
      <c r="AT119" s="34">
        <v>197288594</v>
      </c>
      <c r="AU119" s="27">
        <v>1825776</v>
      </c>
      <c r="AV119" s="34">
        <v>36011979</v>
      </c>
      <c r="AW119" s="34">
        <v>4817285</v>
      </c>
      <c r="AX119" s="34">
        <v>40829264</v>
      </c>
      <c r="AY119" s="34">
        <v>1250346789</v>
      </c>
      <c r="AZ119" s="27">
        <v>83276</v>
      </c>
      <c r="BA119" s="34">
        <v>1250430065</v>
      </c>
      <c r="BB119" s="22">
        <v>0</v>
      </c>
      <c r="BC119" s="22">
        <v>1195239099</v>
      </c>
      <c r="BD119" s="22">
        <v>1195322375</v>
      </c>
      <c r="BE119" s="32">
        <v>1348896784</v>
      </c>
      <c r="BF119" s="22"/>
      <c r="BG119" s="33">
        <v>1315985784</v>
      </c>
      <c r="BH119" s="5">
        <v>0</v>
      </c>
      <c r="BJ119" s="22"/>
      <c r="CQ119" s="35"/>
    </row>
    <row r="120" spans="1:95">
      <c r="A120" s="5">
        <f t="shared" si="8"/>
        <v>2008</v>
      </c>
      <c r="B120" s="5">
        <v>9</v>
      </c>
      <c r="C120" s="22">
        <v>532261052</v>
      </c>
      <c r="D120" s="22">
        <v>-79631337</v>
      </c>
      <c r="E120" s="22">
        <v>452629715</v>
      </c>
      <c r="F120" s="22">
        <v>375132074</v>
      </c>
      <c r="G120" s="22">
        <v>-27260600</v>
      </c>
      <c r="H120" s="22">
        <v>347871474</v>
      </c>
      <c r="I120" s="22">
        <v>189486651</v>
      </c>
      <c r="J120" s="22">
        <v>-1916980</v>
      </c>
      <c r="K120" s="22">
        <v>187569671</v>
      </c>
      <c r="L120" s="22">
        <v>1827819</v>
      </c>
      <c r="M120" s="22">
        <v>31729041</v>
      </c>
      <c r="N120" s="22">
        <v>4174633</v>
      </c>
      <c r="O120" s="22">
        <v>35903674</v>
      </c>
      <c r="P120" s="22">
        <v>1025802353</v>
      </c>
      <c r="Q120" s="22">
        <v>81889</v>
      </c>
      <c r="R120" s="22">
        <v>1025884242</v>
      </c>
      <c r="S120" s="22"/>
      <c r="T120" s="22">
        <v>1098707596</v>
      </c>
      <c r="U120" s="22">
        <v>1098789485</v>
      </c>
      <c r="V120" s="22">
        <v>989980568</v>
      </c>
      <c r="W120" s="22">
        <v>989898679</v>
      </c>
      <c r="X120" s="22">
        <v>1134611270</v>
      </c>
      <c r="Y120" s="22">
        <v>1134693159</v>
      </c>
      <c r="Z120" s="27">
        <v>1915201</v>
      </c>
      <c r="AA120" s="32">
        <v>-259735</v>
      </c>
      <c r="AB120" s="22">
        <v>1655466</v>
      </c>
      <c r="AC120" s="32">
        <v>67096104</v>
      </c>
      <c r="AD120" s="28">
        <v>0</v>
      </c>
      <c r="AE120" s="22">
        <v>1094635812</v>
      </c>
      <c r="AF120" s="22"/>
      <c r="AG120" s="22">
        <v>0</v>
      </c>
      <c r="AH120" s="25">
        <v>7501000</v>
      </c>
      <c r="AI120" s="25">
        <v>16439000</v>
      </c>
      <c r="AJ120" s="22">
        <v>0</v>
      </c>
      <c r="AK120" s="22"/>
      <c r="AL120" s="33">
        <v>539762052</v>
      </c>
      <c r="AM120" s="33">
        <v>-79631337</v>
      </c>
      <c r="AN120" s="22">
        <v>460130715</v>
      </c>
      <c r="AO120" s="33">
        <v>391571074</v>
      </c>
      <c r="AP120" s="33">
        <v>-27260600</v>
      </c>
      <c r="AQ120" s="22">
        <v>364310474</v>
      </c>
      <c r="AR120" s="33">
        <v>189486651</v>
      </c>
      <c r="AS120" s="33">
        <v>-1916980</v>
      </c>
      <c r="AT120" s="34">
        <v>187569671</v>
      </c>
      <c r="AU120" s="27">
        <v>1827819</v>
      </c>
      <c r="AV120" s="34">
        <v>31729041</v>
      </c>
      <c r="AW120" s="34">
        <v>4174633</v>
      </c>
      <c r="AX120" s="34">
        <v>35903674</v>
      </c>
      <c r="AY120" s="34">
        <v>1049742353</v>
      </c>
      <c r="AZ120" s="27">
        <v>81889</v>
      </c>
      <c r="BA120" s="34">
        <v>1049824242</v>
      </c>
      <c r="BB120" s="22">
        <v>0</v>
      </c>
      <c r="BC120" s="22">
        <v>1122647596</v>
      </c>
      <c r="BD120" s="22">
        <v>1122729485</v>
      </c>
      <c r="BE120" s="32">
        <v>1118575812</v>
      </c>
      <c r="BF120" s="22"/>
      <c r="BG120" s="33">
        <v>1094635812</v>
      </c>
      <c r="BH120" s="5">
        <v>0</v>
      </c>
      <c r="BJ120" s="22"/>
      <c r="CQ120" s="35"/>
    </row>
    <row r="121" spans="1:95">
      <c r="A121" s="5">
        <f t="shared" si="8"/>
        <v>2008</v>
      </c>
      <c r="B121" s="5">
        <v>10</v>
      </c>
      <c r="C121" s="22">
        <v>412744721</v>
      </c>
      <c r="D121" s="22">
        <v>-69903023</v>
      </c>
      <c r="E121" s="22">
        <v>342841698</v>
      </c>
      <c r="F121" s="22">
        <v>333306829</v>
      </c>
      <c r="G121" s="22">
        <v>-20528882</v>
      </c>
      <c r="H121" s="22">
        <v>312777947</v>
      </c>
      <c r="I121" s="22">
        <v>175364112</v>
      </c>
      <c r="J121" s="22">
        <v>-5045529</v>
      </c>
      <c r="K121" s="22">
        <v>170318583</v>
      </c>
      <c r="L121" s="22">
        <v>1829538</v>
      </c>
      <c r="M121" s="22">
        <v>26157122</v>
      </c>
      <c r="N121" s="22">
        <v>3552320</v>
      </c>
      <c r="O121" s="22">
        <v>29709442</v>
      </c>
      <c r="P121" s="22">
        <v>857477208</v>
      </c>
      <c r="Q121" s="22">
        <v>70288</v>
      </c>
      <c r="R121" s="22">
        <v>857547496</v>
      </c>
      <c r="S121" s="22"/>
      <c r="T121" s="22">
        <v>923245200</v>
      </c>
      <c r="U121" s="22">
        <v>923315488</v>
      </c>
      <c r="V121" s="22">
        <v>827838054</v>
      </c>
      <c r="W121" s="22">
        <v>827767766</v>
      </c>
      <c r="X121" s="22">
        <v>952954642</v>
      </c>
      <c r="Y121" s="22">
        <v>953024930</v>
      </c>
      <c r="Z121" s="27">
        <v>1756231</v>
      </c>
      <c r="AA121" s="32">
        <v>-40641</v>
      </c>
      <c r="AB121" s="22">
        <v>1715590</v>
      </c>
      <c r="AC121" s="32">
        <v>45172424</v>
      </c>
      <c r="AD121" s="28">
        <v>0</v>
      </c>
      <c r="AE121" s="22">
        <v>904435510</v>
      </c>
      <c r="AF121" s="22"/>
      <c r="AG121" s="22">
        <v>0</v>
      </c>
      <c r="AH121" s="25">
        <v>4555000</v>
      </c>
      <c r="AI121" s="25">
        <v>9254000</v>
      </c>
      <c r="AJ121" s="22">
        <v>0</v>
      </c>
      <c r="AK121" s="22"/>
      <c r="AL121" s="33">
        <v>417299721</v>
      </c>
      <c r="AM121" s="33">
        <v>-69903023</v>
      </c>
      <c r="AN121" s="22">
        <v>347396698</v>
      </c>
      <c r="AO121" s="33">
        <v>342560829</v>
      </c>
      <c r="AP121" s="33">
        <v>-20528882</v>
      </c>
      <c r="AQ121" s="22">
        <v>322031947</v>
      </c>
      <c r="AR121" s="33">
        <v>175364112</v>
      </c>
      <c r="AS121" s="33">
        <v>-5045529</v>
      </c>
      <c r="AT121" s="34">
        <v>170318583</v>
      </c>
      <c r="AU121" s="27">
        <v>1829538</v>
      </c>
      <c r="AV121" s="34">
        <v>26157122</v>
      </c>
      <c r="AW121" s="34">
        <v>3552320</v>
      </c>
      <c r="AX121" s="34">
        <v>29709442</v>
      </c>
      <c r="AY121" s="34">
        <v>871286208</v>
      </c>
      <c r="AZ121" s="27">
        <v>70288</v>
      </c>
      <c r="BA121" s="34">
        <v>871356496</v>
      </c>
      <c r="BB121" s="22">
        <v>0</v>
      </c>
      <c r="BC121" s="22">
        <v>937054200</v>
      </c>
      <c r="BD121" s="22">
        <v>937124488</v>
      </c>
      <c r="BE121" s="32">
        <v>918244510</v>
      </c>
      <c r="BF121" s="22"/>
      <c r="BG121" s="33">
        <v>904435510</v>
      </c>
      <c r="BH121" s="5">
        <v>0</v>
      </c>
      <c r="BJ121" s="22"/>
      <c r="CQ121" s="35"/>
    </row>
    <row r="122" spans="1:95">
      <c r="A122" s="5">
        <f t="shared" si="8"/>
        <v>2008</v>
      </c>
      <c r="B122" s="5">
        <v>11</v>
      </c>
      <c r="C122" s="22">
        <v>325357503</v>
      </c>
      <c r="D122" s="22">
        <v>-13495721</v>
      </c>
      <c r="E122" s="22">
        <v>311861782</v>
      </c>
      <c r="F122" s="22">
        <v>288642594</v>
      </c>
      <c r="G122" s="22">
        <v>9651259</v>
      </c>
      <c r="H122" s="22">
        <v>298293853</v>
      </c>
      <c r="I122" s="22">
        <v>149296786</v>
      </c>
      <c r="J122" s="22">
        <v>3232038</v>
      </c>
      <c r="K122" s="22">
        <v>152528824</v>
      </c>
      <c r="L122" s="22">
        <v>1831408</v>
      </c>
      <c r="M122" s="22">
        <v>25596674</v>
      </c>
      <c r="N122" s="22">
        <v>3204891</v>
      </c>
      <c r="O122" s="22">
        <v>28801565</v>
      </c>
      <c r="P122" s="22">
        <v>793317432</v>
      </c>
      <c r="Q122" s="22">
        <v>69735</v>
      </c>
      <c r="R122" s="22">
        <v>793387167</v>
      </c>
      <c r="S122" s="22"/>
      <c r="T122" s="22">
        <v>765128291</v>
      </c>
      <c r="U122" s="22">
        <v>765198026</v>
      </c>
      <c r="V122" s="22">
        <v>764585602</v>
      </c>
      <c r="W122" s="22">
        <v>764515867</v>
      </c>
      <c r="X122" s="22">
        <v>793929856</v>
      </c>
      <c r="Y122" s="22">
        <v>793999591</v>
      </c>
      <c r="Z122" s="27">
        <v>1861028</v>
      </c>
      <c r="AA122" s="32">
        <v>398699</v>
      </c>
      <c r="AB122" s="22">
        <v>2259727</v>
      </c>
      <c r="AC122" s="32">
        <v>38934284</v>
      </c>
      <c r="AD122" s="28">
        <v>0</v>
      </c>
      <c r="AE122" s="22">
        <v>834581178</v>
      </c>
      <c r="AF122" s="22"/>
      <c r="AG122" s="22">
        <v>0</v>
      </c>
      <c r="AH122" s="25">
        <v>7651000</v>
      </c>
      <c r="AI122" s="25">
        <v>7724000</v>
      </c>
      <c r="AJ122" s="22">
        <v>0</v>
      </c>
      <c r="AK122" s="22"/>
      <c r="AL122" s="33">
        <v>333008503</v>
      </c>
      <c r="AM122" s="33">
        <v>-13495721</v>
      </c>
      <c r="AN122" s="22">
        <v>319512782</v>
      </c>
      <c r="AO122" s="33">
        <v>296366594</v>
      </c>
      <c r="AP122" s="33">
        <v>9651259</v>
      </c>
      <c r="AQ122" s="22">
        <v>306017853</v>
      </c>
      <c r="AR122" s="33">
        <v>149296786</v>
      </c>
      <c r="AS122" s="33">
        <v>3232038</v>
      </c>
      <c r="AT122" s="34">
        <v>152528824</v>
      </c>
      <c r="AU122" s="27">
        <v>1831408</v>
      </c>
      <c r="AV122" s="34">
        <v>25596674</v>
      </c>
      <c r="AW122" s="34">
        <v>3204891</v>
      </c>
      <c r="AX122" s="34">
        <v>28801565</v>
      </c>
      <c r="AY122" s="34">
        <v>808692432</v>
      </c>
      <c r="AZ122" s="27">
        <v>69735</v>
      </c>
      <c r="BA122" s="34">
        <v>808762167</v>
      </c>
      <c r="BB122" s="22">
        <v>0</v>
      </c>
      <c r="BC122" s="22">
        <v>780503291</v>
      </c>
      <c r="BD122" s="22">
        <v>780573026</v>
      </c>
      <c r="BE122" s="32">
        <v>849956178</v>
      </c>
      <c r="BF122" s="22"/>
      <c r="BG122" s="33">
        <v>834581178</v>
      </c>
      <c r="BH122" s="5">
        <v>0</v>
      </c>
      <c r="BJ122" s="22"/>
      <c r="CQ122" s="35"/>
    </row>
    <row r="123" spans="1:95">
      <c r="A123" s="5">
        <f t="shared" si="8"/>
        <v>2008</v>
      </c>
      <c r="B123" s="5">
        <v>12</v>
      </c>
      <c r="C123" s="22">
        <v>397023324</v>
      </c>
      <c r="D123" s="22">
        <v>64479429</v>
      </c>
      <c r="E123" s="22">
        <v>461502753</v>
      </c>
      <c r="F123" s="22">
        <v>284617533</v>
      </c>
      <c r="G123" s="22">
        <v>-3425247</v>
      </c>
      <c r="H123" s="22">
        <v>281192286</v>
      </c>
      <c r="I123" s="22">
        <v>136788087</v>
      </c>
      <c r="J123" s="22">
        <v>-1549025</v>
      </c>
      <c r="K123" s="22">
        <v>135239062</v>
      </c>
      <c r="L123" s="22">
        <v>1832905</v>
      </c>
      <c r="M123" s="22">
        <v>28903060</v>
      </c>
      <c r="N123" s="22">
        <v>3601587</v>
      </c>
      <c r="O123" s="22">
        <v>32504647</v>
      </c>
      <c r="P123" s="22">
        <v>912271653</v>
      </c>
      <c r="Q123" s="22">
        <v>73987</v>
      </c>
      <c r="R123" s="22">
        <v>912345640</v>
      </c>
      <c r="S123" s="22"/>
      <c r="T123" s="22">
        <v>820261849</v>
      </c>
      <c r="U123" s="22">
        <v>820335836</v>
      </c>
      <c r="V123" s="22">
        <v>879840993</v>
      </c>
      <c r="W123" s="22">
        <v>879767006</v>
      </c>
      <c r="X123" s="22">
        <v>852766496</v>
      </c>
      <c r="Y123" s="22">
        <v>852840483</v>
      </c>
      <c r="Z123" s="27">
        <v>2071616</v>
      </c>
      <c r="AA123" s="32">
        <v>178866</v>
      </c>
      <c r="AB123" s="22">
        <v>2250482</v>
      </c>
      <c r="AC123" s="32">
        <v>52389267</v>
      </c>
      <c r="AD123" s="28">
        <v>0</v>
      </c>
      <c r="AE123" s="22">
        <v>966985389</v>
      </c>
      <c r="AF123" s="22"/>
      <c r="AG123" s="22">
        <v>0</v>
      </c>
      <c r="AH123" s="25">
        <v>13921000</v>
      </c>
      <c r="AI123" s="25">
        <v>11812000</v>
      </c>
      <c r="AJ123" s="22">
        <v>0</v>
      </c>
      <c r="AK123" s="22"/>
      <c r="AL123" s="33">
        <v>410944324</v>
      </c>
      <c r="AM123" s="33">
        <v>64479429</v>
      </c>
      <c r="AN123" s="22">
        <v>475423753</v>
      </c>
      <c r="AO123" s="33">
        <v>296429533</v>
      </c>
      <c r="AP123" s="33">
        <v>-3425247</v>
      </c>
      <c r="AQ123" s="22">
        <v>293004286</v>
      </c>
      <c r="AR123" s="33">
        <v>136788087</v>
      </c>
      <c r="AS123" s="33">
        <v>-1549025</v>
      </c>
      <c r="AT123" s="34">
        <v>135239062</v>
      </c>
      <c r="AU123" s="27">
        <v>1832905</v>
      </c>
      <c r="AV123" s="34">
        <v>28903060</v>
      </c>
      <c r="AW123" s="34">
        <v>3601587</v>
      </c>
      <c r="AX123" s="34">
        <v>32504647</v>
      </c>
      <c r="AY123" s="34">
        <v>938004653</v>
      </c>
      <c r="AZ123" s="27">
        <v>73987</v>
      </c>
      <c r="BA123" s="34">
        <v>938078640</v>
      </c>
      <c r="BB123" s="22">
        <v>0</v>
      </c>
      <c r="BC123" s="22">
        <v>845994849</v>
      </c>
      <c r="BD123" s="22">
        <v>846068836</v>
      </c>
      <c r="BE123" s="32">
        <v>992718389</v>
      </c>
      <c r="BF123" s="22"/>
      <c r="BG123" s="33">
        <v>966985389</v>
      </c>
      <c r="BH123" s="5">
        <v>0</v>
      </c>
      <c r="BJ123" s="22"/>
      <c r="CQ123" s="35"/>
    </row>
    <row r="124" spans="1:95">
      <c r="B124" s="10" t="s">
        <v>112</v>
      </c>
      <c r="C124" s="22">
        <v>5306364829</v>
      </c>
      <c r="D124" s="22">
        <v>32448978</v>
      </c>
      <c r="E124" s="22">
        <v>5338813807</v>
      </c>
      <c r="F124" s="22">
        <v>3846081812</v>
      </c>
      <c r="G124" s="22">
        <v>22213038</v>
      </c>
      <c r="H124" s="22">
        <v>3868294850</v>
      </c>
      <c r="I124" s="22">
        <v>2021587527</v>
      </c>
      <c r="J124" s="22">
        <v>3513167</v>
      </c>
      <c r="K124" s="22">
        <v>2025100694</v>
      </c>
      <c r="L124" s="22">
        <v>21876334</v>
      </c>
      <c r="M124" s="22">
        <v>353933471</v>
      </c>
      <c r="N124" s="22">
        <v>46174289</v>
      </c>
      <c r="O124" s="22">
        <v>400107760</v>
      </c>
      <c r="P124" s="22">
        <v>11654193445</v>
      </c>
      <c r="Q124" s="22">
        <v>902784</v>
      </c>
      <c r="R124" s="22">
        <v>11655096229</v>
      </c>
      <c r="S124" s="22"/>
      <c r="T124" s="22">
        <v>11195910502</v>
      </c>
      <c r="U124" s="22">
        <v>11196813286</v>
      </c>
      <c r="V124" s="22">
        <v>11254988469</v>
      </c>
      <c r="W124" s="22">
        <v>11254085685</v>
      </c>
      <c r="X124" s="22">
        <v>11596018262</v>
      </c>
      <c r="Y124" s="22">
        <v>11596921046</v>
      </c>
      <c r="Z124" s="28">
        <v>23212441</v>
      </c>
      <c r="AA124" s="28">
        <v>171181</v>
      </c>
      <c r="AB124" s="22">
        <v>23383622</v>
      </c>
      <c r="AC124" s="22">
        <v>734397943</v>
      </c>
      <c r="AD124" s="28">
        <v>0</v>
      </c>
      <c r="AE124" s="22">
        <v>12412877794</v>
      </c>
      <c r="AF124" s="22"/>
      <c r="AG124" s="22">
        <v>0</v>
      </c>
      <c r="AH124" s="22">
        <v>111434000</v>
      </c>
      <c r="AI124" s="22">
        <v>166242000</v>
      </c>
      <c r="AJ124" s="22">
        <v>0</v>
      </c>
      <c r="AK124" s="22"/>
      <c r="AL124" s="28">
        <v>5417798829</v>
      </c>
      <c r="AM124" s="28">
        <v>32448978</v>
      </c>
      <c r="AN124" s="22">
        <v>5450247807</v>
      </c>
      <c r="AO124" s="28">
        <v>4012323812</v>
      </c>
      <c r="AP124" s="28">
        <v>22213038</v>
      </c>
      <c r="AQ124" s="22">
        <v>4034536850</v>
      </c>
      <c r="AR124" s="28">
        <v>2021587527</v>
      </c>
      <c r="AS124" s="28">
        <v>3513167</v>
      </c>
      <c r="AT124" s="22">
        <v>2025100694</v>
      </c>
      <c r="AU124" s="28">
        <v>21876334</v>
      </c>
      <c r="AV124" s="22">
        <v>353933471</v>
      </c>
      <c r="AW124" s="22">
        <v>46174289</v>
      </c>
      <c r="AX124" s="22">
        <v>400107760</v>
      </c>
      <c r="AY124" s="22">
        <v>11931869445</v>
      </c>
      <c r="AZ124" s="28">
        <v>902784</v>
      </c>
      <c r="BA124" s="22">
        <v>11932772229</v>
      </c>
      <c r="BB124" s="22">
        <v>1</v>
      </c>
      <c r="BC124" s="22">
        <v>11473586502</v>
      </c>
      <c r="BD124" s="22">
        <v>11474489286</v>
      </c>
      <c r="BE124" s="22">
        <v>12690553794</v>
      </c>
      <c r="BF124" s="21"/>
      <c r="BG124" s="22">
        <v>12412877794</v>
      </c>
      <c r="BH124" s="5">
        <v>0</v>
      </c>
      <c r="BJ124" s="22"/>
      <c r="CP124" s="35"/>
      <c r="CQ124" s="35"/>
    </row>
    <row r="125" spans="1:95">
      <c r="A125" s="5">
        <f t="shared" ref="A125:A136" si="9">A112+1</f>
        <v>2009</v>
      </c>
      <c r="B125" s="5">
        <v>1</v>
      </c>
      <c r="C125" s="22">
        <v>513734566</v>
      </c>
      <c r="D125" s="22">
        <v>21648137</v>
      </c>
      <c r="E125" s="22">
        <v>535382703</v>
      </c>
      <c r="F125" s="22">
        <v>294881132</v>
      </c>
      <c r="G125" s="22">
        <v>-35197998</v>
      </c>
      <c r="H125" s="22">
        <v>259683134</v>
      </c>
      <c r="I125" s="22">
        <v>150268526</v>
      </c>
      <c r="J125" s="22">
        <v>-4703364</v>
      </c>
      <c r="K125" s="22">
        <v>145565162</v>
      </c>
      <c r="L125" s="22">
        <v>1833763</v>
      </c>
      <c r="M125" s="22">
        <v>30876476</v>
      </c>
      <c r="N125" s="22">
        <v>3680531</v>
      </c>
      <c r="O125" s="22">
        <v>34557007</v>
      </c>
      <c r="P125" s="22">
        <v>977021769</v>
      </c>
      <c r="Q125" s="22">
        <v>73774</v>
      </c>
      <c r="R125" s="22">
        <v>977095543</v>
      </c>
      <c r="S125" s="22"/>
      <c r="T125" s="22">
        <v>960717987</v>
      </c>
      <c r="U125" s="22">
        <v>960791761</v>
      </c>
      <c r="V125" s="22">
        <v>942538536</v>
      </c>
      <c r="W125" s="22">
        <v>942464762</v>
      </c>
      <c r="X125" s="22">
        <v>995274994</v>
      </c>
      <c r="Y125" s="22">
        <v>995348768</v>
      </c>
      <c r="Z125" s="27">
        <v>2068850</v>
      </c>
      <c r="AA125" s="32">
        <v>-352986</v>
      </c>
      <c r="AB125" s="22">
        <v>1715864</v>
      </c>
      <c r="AC125" s="32">
        <v>60418644</v>
      </c>
      <c r="AD125" s="28">
        <v>0</v>
      </c>
      <c r="AE125" s="22">
        <v>1039230051</v>
      </c>
      <c r="AF125" s="22"/>
      <c r="AG125" s="22">
        <v>0</v>
      </c>
      <c r="AH125" s="25">
        <v>17247000</v>
      </c>
      <c r="AI125" s="25">
        <v>17306000</v>
      </c>
      <c r="AJ125" s="22">
        <v>0</v>
      </c>
      <c r="AK125" s="22"/>
      <c r="AL125" s="33">
        <v>530981566</v>
      </c>
      <c r="AM125" s="33">
        <v>21648137</v>
      </c>
      <c r="AN125" s="22">
        <v>552629703</v>
      </c>
      <c r="AO125" s="33">
        <v>312187132</v>
      </c>
      <c r="AP125" s="33">
        <v>-35197998</v>
      </c>
      <c r="AQ125" s="22">
        <v>276989134</v>
      </c>
      <c r="AR125" s="33">
        <v>150268526</v>
      </c>
      <c r="AS125" s="33">
        <v>-4703364</v>
      </c>
      <c r="AT125" s="34">
        <v>145565162</v>
      </c>
      <c r="AU125" s="27">
        <v>1833763</v>
      </c>
      <c r="AV125" s="34">
        <v>30876476</v>
      </c>
      <c r="AW125" s="34">
        <v>3680531</v>
      </c>
      <c r="AX125" s="34">
        <v>34557007</v>
      </c>
      <c r="AY125" s="34">
        <v>1011574769</v>
      </c>
      <c r="AZ125" s="27">
        <v>73774</v>
      </c>
      <c r="BA125" s="34">
        <v>1011648543</v>
      </c>
      <c r="BB125" s="22">
        <v>0</v>
      </c>
      <c r="BC125" s="22">
        <v>995270987</v>
      </c>
      <c r="BD125" s="22">
        <v>995344761</v>
      </c>
      <c r="BE125" s="32">
        <v>1073783051</v>
      </c>
      <c r="BF125" s="22"/>
      <c r="BG125" s="33">
        <v>1039230051</v>
      </c>
      <c r="BH125" s="5">
        <v>0</v>
      </c>
      <c r="BJ125" s="21"/>
      <c r="CQ125" s="35"/>
    </row>
    <row r="126" spans="1:95">
      <c r="A126" s="5">
        <f t="shared" si="9"/>
        <v>2009</v>
      </c>
      <c r="B126" s="5">
        <v>2</v>
      </c>
      <c r="C126" s="22">
        <v>437944879</v>
      </c>
      <c r="D126" s="22">
        <v>-61511139</v>
      </c>
      <c r="E126" s="22">
        <v>376433740</v>
      </c>
      <c r="F126" s="22">
        <v>278103325</v>
      </c>
      <c r="G126" s="22">
        <v>-18031882</v>
      </c>
      <c r="H126" s="22">
        <v>260071443</v>
      </c>
      <c r="I126" s="22">
        <v>161520791</v>
      </c>
      <c r="J126" s="22">
        <v>978715</v>
      </c>
      <c r="K126" s="22">
        <v>162499506</v>
      </c>
      <c r="L126" s="22">
        <v>1835855</v>
      </c>
      <c r="M126" s="22">
        <v>26585850</v>
      </c>
      <c r="N126" s="22">
        <v>3275476</v>
      </c>
      <c r="O126" s="22">
        <v>29861326</v>
      </c>
      <c r="P126" s="22">
        <v>830701870</v>
      </c>
      <c r="Q126" s="22">
        <v>75652</v>
      </c>
      <c r="R126" s="22">
        <v>830777522</v>
      </c>
      <c r="S126" s="22"/>
      <c r="T126" s="22">
        <v>879404850</v>
      </c>
      <c r="U126" s="22">
        <v>879480502</v>
      </c>
      <c r="V126" s="22">
        <v>800916196</v>
      </c>
      <c r="W126" s="22">
        <v>800840544</v>
      </c>
      <c r="X126" s="22">
        <v>909266176</v>
      </c>
      <c r="Y126" s="22">
        <v>909341828</v>
      </c>
      <c r="Z126" s="27">
        <v>2138997</v>
      </c>
      <c r="AA126" s="32">
        <v>54926</v>
      </c>
      <c r="AB126" s="22">
        <v>2193923</v>
      </c>
      <c r="AC126" s="32">
        <v>42336486</v>
      </c>
      <c r="AD126" s="28">
        <v>0</v>
      </c>
      <c r="AE126" s="22">
        <v>875307931</v>
      </c>
      <c r="AF126" s="22"/>
      <c r="AG126" s="22">
        <v>0</v>
      </c>
      <c r="AH126" s="25">
        <v>12404000</v>
      </c>
      <c r="AI126" s="25">
        <v>10150000</v>
      </c>
      <c r="AJ126" s="22">
        <v>0</v>
      </c>
      <c r="AK126" s="22"/>
      <c r="AL126" s="33">
        <v>450348879</v>
      </c>
      <c r="AM126" s="33">
        <v>-61511139</v>
      </c>
      <c r="AN126" s="22">
        <v>388837740</v>
      </c>
      <c r="AO126" s="33">
        <v>288253325</v>
      </c>
      <c r="AP126" s="33">
        <v>-18031882</v>
      </c>
      <c r="AQ126" s="22">
        <v>270221443</v>
      </c>
      <c r="AR126" s="33">
        <v>161520791</v>
      </c>
      <c r="AS126" s="33">
        <v>978715</v>
      </c>
      <c r="AT126" s="34">
        <v>162499506</v>
      </c>
      <c r="AU126" s="27">
        <v>1835855</v>
      </c>
      <c r="AV126" s="34">
        <v>26585850</v>
      </c>
      <c r="AW126" s="34">
        <v>3275476</v>
      </c>
      <c r="AX126" s="34">
        <v>29861326</v>
      </c>
      <c r="AY126" s="34">
        <v>853255870</v>
      </c>
      <c r="AZ126" s="27">
        <v>75652</v>
      </c>
      <c r="BA126" s="34">
        <v>853331522</v>
      </c>
      <c r="BB126" s="22">
        <v>0</v>
      </c>
      <c r="BC126" s="22">
        <v>901958850</v>
      </c>
      <c r="BD126" s="22">
        <v>902034502</v>
      </c>
      <c r="BE126" s="32">
        <v>897861931</v>
      </c>
      <c r="BF126" s="22"/>
      <c r="BG126" s="33">
        <v>875307931</v>
      </c>
      <c r="BH126" s="5">
        <v>0</v>
      </c>
      <c r="BJ126" s="21"/>
      <c r="CQ126" s="35"/>
    </row>
    <row r="127" spans="1:95">
      <c r="A127" s="5">
        <f t="shared" si="9"/>
        <v>2009</v>
      </c>
      <c r="B127" s="5">
        <v>3</v>
      </c>
      <c r="C127" s="22">
        <v>384517472</v>
      </c>
      <c r="D127" s="22">
        <v>-8382235</v>
      </c>
      <c r="E127" s="22">
        <v>376135237</v>
      </c>
      <c r="F127" s="22">
        <v>274148870</v>
      </c>
      <c r="G127" s="22">
        <v>19515052</v>
      </c>
      <c r="H127" s="22">
        <v>293663922</v>
      </c>
      <c r="I127" s="22">
        <v>154783633</v>
      </c>
      <c r="J127" s="22">
        <v>1749285</v>
      </c>
      <c r="K127" s="22">
        <v>156532918</v>
      </c>
      <c r="L127" s="22">
        <v>1837675</v>
      </c>
      <c r="M127" s="22">
        <v>26113236</v>
      </c>
      <c r="N127" s="22">
        <v>3429847</v>
      </c>
      <c r="O127" s="22">
        <v>29543083</v>
      </c>
      <c r="P127" s="22">
        <v>857712835</v>
      </c>
      <c r="Q127" s="22">
        <v>65043</v>
      </c>
      <c r="R127" s="22">
        <v>857777878</v>
      </c>
      <c r="S127" s="22"/>
      <c r="T127" s="22">
        <v>815287650</v>
      </c>
      <c r="U127" s="22">
        <v>815352693</v>
      </c>
      <c r="V127" s="22">
        <v>828234795</v>
      </c>
      <c r="W127" s="22">
        <v>828169752</v>
      </c>
      <c r="X127" s="22">
        <v>844830733</v>
      </c>
      <c r="Y127" s="22">
        <v>844895776</v>
      </c>
      <c r="Z127" s="27">
        <v>1781499</v>
      </c>
      <c r="AA127" s="32">
        <v>-116528</v>
      </c>
      <c r="AB127" s="22">
        <v>1664971</v>
      </c>
      <c r="AC127" s="32">
        <v>44191189</v>
      </c>
      <c r="AD127" s="28">
        <v>0</v>
      </c>
      <c r="AE127" s="22">
        <v>903634038</v>
      </c>
      <c r="AF127" s="22"/>
      <c r="AG127" s="22">
        <v>0</v>
      </c>
      <c r="AH127" s="25">
        <v>8678000</v>
      </c>
      <c r="AI127" s="25">
        <v>8537000</v>
      </c>
      <c r="AJ127" s="22">
        <v>0</v>
      </c>
      <c r="AK127" s="22"/>
      <c r="AL127" s="33">
        <v>393195472</v>
      </c>
      <c r="AM127" s="33">
        <v>-8382235</v>
      </c>
      <c r="AN127" s="22">
        <v>384813237</v>
      </c>
      <c r="AO127" s="33">
        <v>282685870</v>
      </c>
      <c r="AP127" s="33">
        <v>19515052</v>
      </c>
      <c r="AQ127" s="22">
        <v>302200922</v>
      </c>
      <c r="AR127" s="33">
        <v>154783633</v>
      </c>
      <c r="AS127" s="33">
        <v>1749285</v>
      </c>
      <c r="AT127" s="34">
        <v>156532918</v>
      </c>
      <c r="AU127" s="27">
        <v>1837675</v>
      </c>
      <c r="AV127" s="34">
        <v>26113236</v>
      </c>
      <c r="AW127" s="34">
        <v>3429847</v>
      </c>
      <c r="AX127" s="34">
        <v>29543083</v>
      </c>
      <c r="AY127" s="34">
        <v>874927835</v>
      </c>
      <c r="AZ127" s="27">
        <v>65043</v>
      </c>
      <c r="BA127" s="34">
        <v>874992878</v>
      </c>
      <c r="BB127" s="22">
        <v>0</v>
      </c>
      <c r="BC127" s="22">
        <v>832502650</v>
      </c>
      <c r="BD127" s="22">
        <v>832567693</v>
      </c>
      <c r="BE127" s="32">
        <v>920849038</v>
      </c>
      <c r="BF127" s="22"/>
      <c r="BG127" s="33">
        <v>903634038</v>
      </c>
      <c r="BH127" s="5">
        <v>0</v>
      </c>
      <c r="BJ127" s="21"/>
      <c r="CQ127" s="35"/>
    </row>
    <row r="128" spans="1:95">
      <c r="A128" s="5">
        <f t="shared" si="9"/>
        <v>2009</v>
      </c>
      <c r="B128" s="5">
        <v>4</v>
      </c>
      <c r="C128" s="22">
        <v>333413135</v>
      </c>
      <c r="D128" s="22">
        <v>-27399333</v>
      </c>
      <c r="E128" s="22">
        <v>306013802</v>
      </c>
      <c r="F128" s="22">
        <v>296905027</v>
      </c>
      <c r="G128" s="22">
        <v>33101690</v>
      </c>
      <c r="H128" s="22">
        <v>330006717</v>
      </c>
      <c r="I128" s="22">
        <v>153686190</v>
      </c>
      <c r="J128" s="22">
        <v>5182120</v>
      </c>
      <c r="K128" s="22">
        <v>158868310</v>
      </c>
      <c r="L128" s="22">
        <v>1839274</v>
      </c>
      <c r="M128" s="22">
        <v>24946767</v>
      </c>
      <c r="N128" s="22">
        <v>3403925</v>
      </c>
      <c r="O128" s="22">
        <v>28350692</v>
      </c>
      <c r="P128" s="22">
        <v>825078795</v>
      </c>
      <c r="Q128" s="22">
        <v>68626</v>
      </c>
      <c r="R128" s="22">
        <v>825147421</v>
      </c>
      <c r="S128" s="22"/>
      <c r="T128" s="22">
        <v>785843626</v>
      </c>
      <c r="U128" s="22">
        <v>785912252</v>
      </c>
      <c r="V128" s="22">
        <v>796796729</v>
      </c>
      <c r="W128" s="22">
        <v>796728103</v>
      </c>
      <c r="X128" s="22">
        <v>814194318</v>
      </c>
      <c r="Y128" s="22">
        <v>814262944</v>
      </c>
      <c r="Z128" s="27">
        <v>1773427</v>
      </c>
      <c r="AA128" s="32">
        <v>152508</v>
      </c>
      <c r="AB128" s="22">
        <v>1925935</v>
      </c>
      <c r="AC128" s="32">
        <v>39816467</v>
      </c>
      <c r="AD128" s="28">
        <v>0</v>
      </c>
      <c r="AE128" s="22">
        <v>866889823</v>
      </c>
      <c r="AF128" s="22"/>
      <c r="AG128" s="22">
        <v>0</v>
      </c>
      <c r="AH128" s="25">
        <v>3995000</v>
      </c>
      <c r="AI128" s="25">
        <v>9363000</v>
      </c>
      <c r="AJ128" s="22">
        <v>0</v>
      </c>
      <c r="AK128" s="22"/>
      <c r="AL128" s="33">
        <v>337408135</v>
      </c>
      <c r="AM128" s="33">
        <v>-27399333</v>
      </c>
      <c r="AN128" s="22">
        <v>310008802</v>
      </c>
      <c r="AO128" s="33">
        <v>306268027</v>
      </c>
      <c r="AP128" s="33">
        <v>33101690</v>
      </c>
      <c r="AQ128" s="22">
        <v>339369717</v>
      </c>
      <c r="AR128" s="33">
        <v>153686190</v>
      </c>
      <c r="AS128" s="33">
        <v>5182120</v>
      </c>
      <c r="AT128" s="34">
        <v>158868310</v>
      </c>
      <c r="AU128" s="27">
        <v>1839274</v>
      </c>
      <c r="AV128" s="34">
        <v>24946767</v>
      </c>
      <c r="AW128" s="34">
        <v>3403925</v>
      </c>
      <c r="AX128" s="34">
        <v>28350692</v>
      </c>
      <c r="AY128" s="34">
        <v>838436795</v>
      </c>
      <c r="AZ128" s="27">
        <v>68626</v>
      </c>
      <c r="BA128" s="34">
        <v>838505421</v>
      </c>
      <c r="BB128" s="22">
        <v>0</v>
      </c>
      <c r="BC128" s="22">
        <v>799201626</v>
      </c>
      <c r="BD128" s="22">
        <v>799270252</v>
      </c>
      <c r="BE128" s="32">
        <v>880247823</v>
      </c>
      <c r="BF128" s="22"/>
      <c r="BG128" s="33">
        <v>866889823</v>
      </c>
      <c r="BH128" s="5">
        <v>0</v>
      </c>
      <c r="BJ128" s="21"/>
      <c r="CQ128" s="35"/>
    </row>
    <row r="129" spans="1:95">
      <c r="A129" s="5">
        <f t="shared" si="9"/>
        <v>2009</v>
      </c>
      <c r="B129" s="5">
        <v>5</v>
      </c>
      <c r="C129" s="22">
        <v>335376027</v>
      </c>
      <c r="D129" s="22">
        <v>63575970</v>
      </c>
      <c r="E129" s="22">
        <v>398951997</v>
      </c>
      <c r="F129" s="22">
        <v>309831740</v>
      </c>
      <c r="G129" s="22">
        <v>68745545</v>
      </c>
      <c r="H129" s="22">
        <v>378577285</v>
      </c>
      <c r="I129" s="22">
        <v>172154633</v>
      </c>
      <c r="J129" s="22">
        <v>12972165</v>
      </c>
      <c r="K129" s="22">
        <v>185126798</v>
      </c>
      <c r="L129" s="22">
        <v>1841001</v>
      </c>
      <c r="M129" s="22">
        <v>29568209</v>
      </c>
      <c r="N129" s="22">
        <v>3991729</v>
      </c>
      <c r="O129" s="22">
        <v>33559938</v>
      </c>
      <c r="P129" s="22">
        <v>998057019</v>
      </c>
      <c r="Q129" s="22">
        <v>74392</v>
      </c>
      <c r="R129" s="22">
        <v>998131411</v>
      </c>
      <c r="S129" s="22"/>
      <c r="T129" s="22">
        <v>819203401</v>
      </c>
      <c r="U129" s="22">
        <v>819277793</v>
      </c>
      <c r="V129" s="22">
        <v>964571473</v>
      </c>
      <c r="W129" s="22">
        <v>964497081</v>
      </c>
      <c r="X129" s="22">
        <v>852763339</v>
      </c>
      <c r="Y129" s="22">
        <v>852837731</v>
      </c>
      <c r="Z129" s="27">
        <v>1901361</v>
      </c>
      <c r="AA129" s="32">
        <v>376692</v>
      </c>
      <c r="AB129" s="22">
        <v>2278053</v>
      </c>
      <c r="AC129" s="32">
        <v>62153394</v>
      </c>
      <c r="AD129" s="28">
        <v>0</v>
      </c>
      <c r="AE129" s="22">
        <v>1062562858</v>
      </c>
      <c r="AF129" s="22"/>
      <c r="AG129" s="22">
        <v>0</v>
      </c>
      <c r="AH129" s="25">
        <v>6502000</v>
      </c>
      <c r="AI129" s="25">
        <v>15937000</v>
      </c>
      <c r="AJ129" s="22">
        <v>0</v>
      </c>
      <c r="AK129" s="22"/>
      <c r="AL129" s="33">
        <v>341878027</v>
      </c>
      <c r="AM129" s="33">
        <v>63575970</v>
      </c>
      <c r="AN129" s="22">
        <v>405453997</v>
      </c>
      <c r="AO129" s="33">
        <v>325768740</v>
      </c>
      <c r="AP129" s="33">
        <v>68745545</v>
      </c>
      <c r="AQ129" s="22">
        <v>394514285</v>
      </c>
      <c r="AR129" s="33">
        <v>172154633</v>
      </c>
      <c r="AS129" s="33">
        <v>12972165</v>
      </c>
      <c r="AT129" s="34">
        <v>185126798</v>
      </c>
      <c r="AU129" s="27">
        <v>1841001</v>
      </c>
      <c r="AV129" s="34">
        <v>29568209</v>
      </c>
      <c r="AW129" s="34">
        <v>3991729</v>
      </c>
      <c r="AX129" s="34">
        <v>33559938</v>
      </c>
      <c r="AY129" s="34">
        <v>1020496019</v>
      </c>
      <c r="AZ129" s="27">
        <v>74392</v>
      </c>
      <c r="BA129" s="34">
        <v>1020570411</v>
      </c>
      <c r="BB129" s="22">
        <v>0</v>
      </c>
      <c r="BC129" s="22">
        <v>841642401</v>
      </c>
      <c r="BD129" s="22">
        <v>841716793</v>
      </c>
      <c r="BE129" s="32">
        <v>1085001858</v>
      </c>
      <c r="BF129" s="22"/>
      <c r="BG129" s="33">
        <v>1062562858</v>
      </c>
      <c r="BH129" s="5">
        <v>0</v>
      </c>
      <c r="BJ129" s="21"/>
      <c r="CQ129" s="35"/>
    </row>
    <row r="130" spans="1:95">
      <c r="A130" s="5">
        <f t="shared" si="9"/>
        <v>2009</v>
      </c>
      <c r="B130" s="5">
        <v>6</v>
      </c>
      <c r="C130" s="22">
        <v>526947711</v>
      </c>
      <c r="D130" s="22">
        <v>92886586</v>
      </c>
      <c r="E130" s="22">
        <v>619834297</v>
      </c>
      <c r="F130" s="22">
        <v>382605825</v>
      </c>
      <c r="G130" s="22">
        <v>2586731</v>
      </c>
      <c r="H130" s="22">
        <v>385192556</v>
      </c>
      <c r="I130" s="22">
        <v>182592292</v>
      </c>
      <c r="J130" s="22">
        <v>-4766077</v>
      </c>
      <c r="K130" s="22">
        <v>177826215</v>
      </c>
      <c r="L130" s="22">
        <v>1843306</v>
      </c>
      <c r="M130" s="22">
        <v>33469059</v>
      </c>
      <c r="N130" s="22">
        <v>4577254</v>
      </c>
      <c r="O130" s="22">
        <v>38046313</v>
      </c>
      <c r="P130" s="22">
        <v>1222742687</v>
      </c>
      <c r="Q130" s="22">
        <v>79850</v>
      </c>
      <c r="R130" s="22">
        <v>1222822537</v>
      </c>
      <c r="S130" s="22"/>
      <c r="T130" s="22">
        <v>1093989134</v>
      </c>
      <c r="U130" s="22">
        <v>1094068984</v>
      </c>
      <c r="V130" s="22">
        <v>1184776224</v>
      </c>
      <c r="W130" s="22">
        <v>1184696374</v>
      </c>
      <c r="X130" s="22">
        <v>1132035447</v>
      </c>
      <c r="Y130" s="22">
        <v>1132115297</v>
      </c>
      <c r="Z130" s="27">
        <v>1944241</v>
      </c>
      <c r="AA130" s="32">
        <v>-342710</v>
      </c>
      <c r="AB130" s="22">
        <v>1601531</v>
      </c>
      <c r="AC130" s="32">
        <v>93846775</v>
      </c>
      <c r="AD130" s="28">
        <v>0</v>
      </c>
      <c r="AE130" s="22">
        <v>1318270843</v>
      </c>
      <c r="AF130" s="22"/>
      <c r="AG130" s="22">
        <v>0</v>
      </c>
      <c r="AH130" s="25">
        <v>11015000</v>
      </c>
      <c r="AI130" s="25">
        <v>21457000</v>
      </c>
      <c r="AJ130" s="22">
        <v>0</v>
      </c>
      <c r="AK130" s="22"/>
      <c r="AL130" s="33">
        <v>537962711</v>
      </c>
      <c r="AM130" s="33">
        <v>92886586</v>
      </c>
      <c r="AN130" s="22">
        <v>630849297</v>
      </c>
      <c r="AO130" s="33">
        <v>404062825</v>
      </c>
      <c r="AP130" s="33">
        <v>2586731</v>
      </c>
      <c r="AQ130" s="22">
        <v>406649556</v>
      </c>
      <c r="AR130" s="33">
        <v>182592292</v>
      </c>
      <c r="AS130" s="33">
        <v>-4766077</v>
      </c>
      <c r="AT130" s="34">
        <v>177826215</v>
      </c>
      <c r="AU130" s="27">
        <v>1843306</v>
      </c>
      <c r="AV130" s="34">
        <v>33469059</v>
      </c>
      <c r="AW130" s="34">
        <v>4577254</v>
      </c>
      <c r="AX130" s="34">
        <v>38046313</v>
      </c>
      <c r="AY130" s="34">
        <v>1255214687</v>
      </c>
      <c r="AZ130" s="27">
        <v>79850</v>
      </c>
      <c r="BA130" s="34">
        <v>1255294537</v>
      </c>
      <c r="BB130" s="22">
        <v>0</v>
      </c>
      <c r="BC130" s="22">
        <v>1126461134</v>
      </c>
      <c r="BD130" s="22">
        <v>1126540984</v>
      </c>
      <c r="BE130" s="32">
        <v>1350742843</v>
      </c>
      <c r="BF130" s="22"/>
      <c r="BG130" s="33">
        <v>1318270843</v>
      </c>
      <c r="BH130" s="5">
        <v>0</v>
      </c>
      <c r="BJ130" s="21"/>
      <c r="CQ130" s="35"/>
    </row>
    <row r="131" spans="1:95">
      <c r="A131" s="5">
        <f t="shared" si="9"/>
        <v>2009</v>
      </c>
      <c r="B131" s="5">
        <v>7</v>
      </c>
      <c r="C131" s="22">
        <v>581275297</v>
      </c>
      <c r="D131" s="22">
        <v>36343210</v>
      </c>
      <c r="E131" s="22">
        <v>617618507</v>
      </c>
      <c r="F131" s="22">
        <v>383647324</v>
      </c>
      <c r="G131" s="22">
        <v>-4109312</v>
      </c>
      <c r="H131" s="22">
        <v>379538012</v>
      </c>
      <c r="I131" s="22">
        <v>189610357</v>
      </c>
      <c r="J131" s="22">
        <v>-3032542</v>
      </c>
      <c r="K131" s="22">
        <v>186577815</v>
      </c>
      <c r="L131" s="22">
        <v>1845348</v>
      </c>
      <c r="M131" s="22">
        <v>37566342</v>
      </c>
      <c r="N131" s="22">
        <v>5063490</v>
      </c>
      <c r="O131" s="22">
        <v>42629832</v>
      </c>
      <c r="P131" s="22">
        <v>1228209514</v>
      </c>
      <c r="Q131" s="22">
        <v>87910</v>
      </c>
      <c r="R131" s="22">
        <v>1228297424</v>
      </c>
      <c r="S131" s="22"/>
      <c r="T131" s="22">
        <v>1156378326</v>
      </c>
      <c r="U131" s="22">
        <v>1156466236</v>
      </c>
      <c r="V131" s="22">
        <v>1185667592</v>
      </c>
      <c r="W131" s="22">
        <v>1185579682</v>
      </c>
      <c r="X131" s="22">
        <v>1199008158</v>
      </c>
      <c r="Y131" s="22">
        <v>1199096068</v>
      </c>
      <c r="Z131" s="27">
        <v>2096213</v>
      </c>
      <c r="AA131" s="32">
        <v>46296</v>
      </c>
      <c r="AB131" s="22">
        <v>2142509</v>
      </c>
      <c r="AC131" s="32">
        <v>98328397</v>
      </c>
      <c r="AD131" s="28">
        <v>0</v>
      </c>
      <c r="AE131" s="22">
        <v>1328768330</v>
      </c>
      <c r="AF131" s="22"/>
      <c r="AG131" s="22">
        <v>0</v>
      </c>
      <c r="AH131" s="25">
        <v>13810000</v>
      </c>
      <c r="AI131" s="25">
        <v>24840000</v>
      </c>
      <c r="AJ131" s="22">
        <v>0</v>
      </c>
      <c r="AK131" s="22"/>
      <c r="AL131" s="33">
        <v>595085297</v>
      </c>
      <c r="AM131" s="33">
        <v>36343210</v>
      </c>
      <c r="AN131" s="22">
        <v>631428507</v>
      </c>
      <c r="AO131" s="33">
        <v>408487324</v>
      </c>
      <c r="AP131" s="33">
        <v>-4109312</v>
      </c>
      <c r="AQ131" s="22">
        <v>404378012</v>
      </c>
      <c r="AR131" s="33">
        <v>189610357</v>
      </c>
      <c r="AS131" s="33">
        <v>-3032542</v>
      </c>
      <c r="AT131" s="34">
        <v>186577815</v>
      </c>
      <c r="AU131" s="27">
        <v>1845348</v>
      </c>
      <c r="AV131" s="34">
        <v>37566342</v>
      </c>
      <c r="AW131" s="34">
        <v>5063490</v>
      </c>
      <c r="AX131" s="34">
        <v>42629832</v>
      </c>
      <c r="AY131" s="34">
        <v>1266859514</v>
      </c>
      <c r="AZ131" s="27">
        <v>87910</v>
      </c>
      <c r="BA131" s="34">
        <v>1266947424</v>
      </c>
      <c r="BB131" s="22">
        <v>0</v>
      </c>
      <c r="BC131" s="22">
        <v>1195028326</v>
      </c>
      <c r="BD131" s="22">
        <v>1195116236</v>
      </c>
      <c r="BE131" s="32">
        <v>1367418330</v>
      </c>
      <c r="BF131" s="22"/>
      <c r="BG131" s="33">
        <v>1328768330</v>
      </c>
      <c r="BH131" s="5">
        <v>0</v>
      </c>
      <c r="BJ131" s="22"/>
      <c r="CQ131" s="35"/>
    </row>
    <row r="132" spans="1:95">
      <c r="A132" s="5">
        <f t="shared" si="9"/>
        <v>2009</v>
      </c>
      <c r="B132" s="5">
        <v>8</v>
      </c>
      <c r="C132" s="22">
        <v>598964190</v>
      </c>
      <c r="D132" s="22">
        <v>16871335</v>
      </c>
      <c r="E132" s="22">
        <v>615835525</v>
      </c>
      <c r="F132" s="22">
        <v>381168965</v>
      </c>
      <c r="G132" s="22">
        <v>-2703455</v>
      </c>
      <c r="H132" s="22">
        <v>378465510</v>
      </c>
      <c r="I132" s="22">
        <v>195570379</v>
      </c>
      <c r="J132" s="22">
        <v>335651</v>
      </c>
      <c r="K132" s="22">
        <v>195906030</v>
      </c>
      <c r="L132" s="22">
        <v>1846954</v>
      </c>
      <c r="M132" s="22">
        <v>36641045</v>
      </c>
      <c r="N132" s="22">
        <v>4924803</v>
      </c>
      <c r="O132" s="22">
        <v>41565848</v>
      </c>
      <c r="P132" s="22">
        <v>1233619867</v>
      </c>
      <c r="Q132" s="22">
        <v>83537</v>
      </c>
      <c r="R132" s="22">
        <v>1233703404</v>
      </c>
      <c r="S132" s="22"/>
      <c r="T132" s="22">
        <v>1177550488</v>
      </c>
      <c r="U132" s="22">
        <v>1177634025</v>
      </c>
      <c r="V132" s="22">
        <v>1192137556</v>
      </c>
      <c r="W132" s="22">
        <v>1192054019</v>
      </c>
      <c r="X132" s="22">
        <v>1219116336</v>
      </c>
      <c r="Y132" s="22">
        <v>1219199873</v>
      </c>
      <c r="Z132" s="27">
        <v>2087608</v>
      </c>
      <c r="AA132" s="32">
        <v>31895</v>
      </c>
      <c r="AB132" s="22">
        <v>2119503</v>
      </c>
      <c r="AC132" s="32">
        <v>97898586</v>
      </c>
      <c r="AD132" s="28">
        <v>0</v>
      </c>
      <c r="AE132" s="22">
        <v>1333721493</v>
      </c>
      <c r="AF132" s="22"/>
      <c r="AG132" s="22">
        <v>0</v>
      </c>
      <c r="AH132" s="25">
        <v>12782000</v>
      </c>
      <c r="AI132" s="25">
        <v>23759000</v>
      </c>
      <c r="AJ132" s="22">
        <v>0</v>
      </c>
      <c r="AK132" s="22"/>
      <c r="AL132" s="33">
        <v>611746190</v>
      </c>
      <c r="AM132" s="33">
        <v>16871335</v>
      </c>
      <c r="AN132" s="22">
        <v>628617525</v>
      </c>
      <c r="AO132" s="33">
        <v>404927965</v>
      </c>
      <c r="AP132" s="33">
        <v>-2703455</v>
      </c>
      <c r="AQ132" s="22">
        <v>402224510</v>
      </c>
      <c r="AR132" s="33">
        <v>195570379</v>
      </c>
      <c r="AS132" s="33">
        <v>335651</v>
      </c>
      <c r="AT132" s="34">
        <v>195906030</v>
      </c>
      <c r="AU132" s="27">
        <v>1846954</v>
      </c>
      <c r="AV132" s="34">
        <v>36641045</v>
      </c>
      <c r="AW132" s="34">
        <v>4924803</v>
      </c>
      <c r="AX132" s="34">
        <v>41565848</v>
      </c>
      <c r="AY132" s="34">
        <v>1270160867</v>
      </c>
      <c r="AZ132" s="27">
        <v>83537</v>
      </c>
      <c r="BA132" s="34">
        <v>1270244404</v>
      </c>
      <c r="BB132" s="22">
        <v>0</v>
      </c>
      <c r="BC132" s="22">
        <v>1214091488</v>
      </c>
      <c r="BD132" s="22">
        <v>1214175025</v>
      </c>
      <c r="BE132" s="32">
        <v>1370262493</v>
      </c>
      <c r="BF132" s="22"/>
      <c r="BG132" s="33">
        <v>1333721493</v>
      </c>
      <c r="BH132" s="5">
        <v>0</v>
      </c>
      <c r="BJ132" s="22"/>
      <c r="CQ132" s="35"/>
    </row>
    <row r="133" spans="1:95">
      <c r="A133" s="5">
        <f t="shared" si="9"/>
        <v>2009</v>
      </c>
      <c r="B133" s="5">
        <v>9</v>
      </c>
      <c r="C133" s="22">
        <v>542917968</v>
      </c>
      <c r="D133" s="22">
        <v>-82014683</v>
      </c>
      <c r="E133" s="22">
        <v>460903285</v>
      </c>
      <c r="F133" s="22">
        <v>379851041</v>
      </c>
      <c r="G133" s="22">
        <v>-26831839</v>
      </c>
      <c r="H133" s="22">
        <v>353019202</v>
      </c>
      <c r="I133" s="22">
        <v>188222640</v>
      </c>
      <c r="J133" s="22">
        <v>-1659131</v>
      </c>
      <c r="K133" s="22">
        <v>186563509</v>
      </c>
      <c r="L133" s="22">
        <v>1848997</v>
      </c>
      <c r="M133" s="22">
        <v>32283291</v>
      </c>
      <c r="N133" s="22">
        <v>4267807</v>
      </c>
      <c r="O133" s="22">
        <v>36551098</v>
      </c>
      <c r="P133" s="22">
        <v>1038886091</v>
      </c>
      <c r="Q133" s="22">
        <v>82145</v>
      </c>
      <c r="R133" s="22">
        <v>1038968236</v>
      </c>
      <c r="S133" s="22"/>
      <c r="T133" s="22">
        <v>1112840646</v>
      </c>
      <c r="U133" s="22">
        <v>1112922791</v>
      </c>
      <c r="V133" s="22">
        <v>1002417138</v>
      </c>
      <c r="W133" s="22">
        <v>1002334993</v>
      </c>
      <c r="X133" s="22">
        <v>1149391744</v>
      </c>
      <c r="Y133" s="22">
        <v>1149473889</v>
      </c>
      <c r="Z133" s="27">
        <v>1937758</v>
      </c>
      <c r="AA133" s="32">
        <v>-266098</v>
      </c>
      <c r="AB133" s="22">
        <v>1671660</v>
      </c>
      <c r="AC133" s="32">
        <v>68148808</v>
      </c>
      <c r="AD133" s="28">
        <v>0</v>
      </c>
      <c r="AE133" s="22">
        <v>1108788704</v>
      </c>
      <c r="AF133" s="22"/>
      <c r="AG133" s="22">
        <v>0</v>
      </c>
      <c r="AH133" s="25">
        <v>8729000</v>
      </c>
      <c r="AI133" s="25">
        <v>18608000</v>
      </c>
      <c r="AJ133" s="22">
        <v>0</v>
      </c>
      <c r="AK133" s="22"/>
      <c r="AL133" s="33">
        <v>551646968</v>
      </c>
      <c r="AM133" s="33">
        <v>-82014683</v>
      </c>
      <c r="AN133" s="22">
        <v>469632285</v>
      </c>
      <c r="AO133" s="33">
        <v>398459041</v>
      </c>
      <c r="AP133" s="33">
        <v>-26831839</v>
      </c>
      <c r="AQ133" s="22">
        <v>371627202</v>
      </c>
      <c r="AR133" s="33">
        <v>188222640</v>
      </c>
      <c r="AS133" s="33">
        <v>-1659131</v>
      </c>
      <c r="AT133" s="34">
        <v>186563509</v>
      </c>
      <c r="AU133" s="27">
        <v>1848997</v>
      </c>
      <c r="AV133" s="34">
        <v>32283291</v>
      </c>
      <c r="AW133" s="34">
        <v>4267807</v>
      </c>
      <c r="AX133" s="34">
        <v>36551098</v>
      </c>
      <c r="AY133" s="34">
        <v>1066223091</v>
      </c>
      <c r="AZ133" s="27">
        <v>82145</v>
      </c>
      <c r="BA133" s="34">
        <v>1066305236</v>
      </c>
      <c r="BB133" s="22">
        <v>0</v>
      </c>
      <c r="BC133" s="22">
        <v>1140177646</v>
      </c>
      <c r="BD133" s="22">
        <v>1140259791</v>
      </c>
      <c r="BE133" s="32">
        <v>1136125704</v>
      </c>
      <c r="BF133" s="22"/>
      <c r="BG133" s="33">
        <v>1108788704</v>
      </c>
      <c r="BH133" s="5">
        <v>0</v>
      </c>
      <c r="BJ133" s="22"/>
      <c r="CQ133" s="35"/>
    </row>
    <row r="134" spans="1:95">
      <c r="A134" s="5">
        <f t="shared" si="9"/>
        <v>2009</v>
      </c>
      <c r="B134" s="5">
        <v>10</v>
      </c>
      <c r="C134" s="22">
        <v>421319519</v>
      </c>
      <c r="D134" s="22">
        <v>-72291849</v>
      </c>
      <c r="E134" s="22">
        <v>349027670</v>
      </c>
      <c r="F134" s="22">
        <v>338371575</v>
      </c>
      <c r="G134" s="22">
        <v>-19548622</v>
      </c>
      <c r="H134" s="22">
        <v>318822953</v>
      </c>
      <c r="I134" s="22">
        <v>173878695</v>
      </c>
      <c r="J134" s="22">
        <v>-5049753</v>
      </c>
      <c r="K134" s="22">
        <v>168828942</v>
      </c>
      <c r="L134" s="22">
        <v>1850716</v>
      </c>
      <c r="M134" s="22">
        <v>26614041</v>
      </c>
      <c r="N134" s="22">
        <v>3631605</v>
      </c>
      <c r="O134" s="22">
        <v>30245646</v>
      </c>
      <c r="P134" s="22">
        <v>868775927</v>
      </c>
      <c r="Q134" s="22">
        <v>70508</v>
      </c>
      <c r="R134" s="22">
        <v>868846435</v>
      </c>
      <c r="S134" s="22"/>
      <c r="T134" s="22">
        <v>935420505</v>
      </c>
      <c r="U134" s="22">
        <v>935491013</v>
      </c>
      <c r="V134" s="22">
        <v>838600789</v>
      </c>
      <c r="W134" s="22">
        <v>838530281</v>
      </c>
      <c r="X134" s="22">
        <v>965666151</v>
      </c>
      <c r="Y134" s="22">
        <v>965736659</v>
      </c>
      <c r="Z134" s="27">
        <v>1776916</v>
      </c>
      <c r="AA134" s="32">
        <v>-28928</v>
      </c>
      <c r="AB134" s="22">
        <v>1747988</v>
      </c>
      <c r="AC134" s="32">
        <v>45839882</v>
      </c>
      <c r="AD134" s="28">
        <v>0</v>
      </c>
      <c r="AE134" s="22">
        <v>916434305</v>
      </c>
      <c r="AF134" s="22"/>
      <c r="AG134" s="22">
        <v>0</v>
      </c>
      <c r="AH134" s="25">
        <v>5165000</v>
      </c>
      <c r="AI134" s="25">
        <v>10213000</v>
      </c>
      <c r="AJ134" s="22">
        <v>0</v>
      </c>
      <c r="AK134" s="22"/>
      <c r="AL134" s="33">
        <v>426484519</v>
      </c>
      <c r="AM134" s="33">
        <v>-72291849</v>
      </c>
      <c r="AN134" s="22">
        <v>354192670</v>
      </c>
      <c r="AO134" s="33">
        <v>348584575</v>
      </c>
      <c r="AP134" s="33">
        <v>-19548622</v>
      </c>
      <c r="AQ134" s="22">
        <v>329035953</v>
      </c>
      <c r="AR134" s="33">
        <v>173878695</v>
      </c>
      <c r="AS134" s="33">
        <v>-5049753</v>
      </c>
      <c r="AT134" s="34">
        <v>168828942</v>
      </c>
      <c r="AU134" s="27">
        <v>1850716</v>
      </c>
      <c r="AV134" s="34">
        <v>26614041</v>
      </c>
      <c r="AW134" s="34">
        <v>3631605</v>
      </c>
      <c r="AX134" s="34">
        <v>30245646</v>
      </c>
      <c r="AY134" s="34">
        <v>884153927</v>
      </c>
      <c r="AZ134" s="27">
        <v>70508</v>
      </c>
      <c r="BA134" s="34">
        <v>884224435</v>
      </c>
      <c r="BB134" s="22">
        <v>0</v>
      </c>
      <c r="BC134" s="22">
        <v>950798505</v>
      </c>
      <c r="BD134" s="22">
        <v>950869013</v>
      </c>
      <c r="BE134" s="32">
        <v>931812305</v>
      </c>
      <c r="BF134" s="22"/>
      <c r="BG134" s="33">
        <v>916434305</v>
      </c>
      <c r="BH134" s="5">
        <v>0</v>
      </c>
      <c r="BJ134" s="22"/>
      <c r="CQ134" s="35"/>
    </row>
    <row r="135" spans="1:95">
      <c r="A135" s="5">
        <f t="shared" si="9"/>
        <v>2009</v>
      </c>
      <c r="B135" s="5">
        <v>11</v>
      </c>
      <c r="C135" s="22">
        <v>331945797</v>
      </c>
      <c r="D135" s="22">
        <v>-14771582</v>
      </c>
      <c r="E135" s="22">
        <v>317174215</v>
      </c>
      <c r="F135" s="22">
        <v>292981131</v>
      </c>
      <c r="G135" s="22">
        <v>10577287</v>
      </c>
      <c r="H135" s="22">
        <v>303558418</v>
      </c>
      <c r="I135" s="22">
        <v>147660463</v>
      </c>
      <c r="J135" s="22">
        <v>3540879</v>
      </c>
      <c r="K135" s="22">
        <v>151201342</v>
      </c>
      <c r="L135" s="22">
        <v>1852586</v>
      </c>
      <c r="M135" s="22">
        <v>26043803</v>
      </c>
      <c r="N135" s="22">
        <v>3276421</v>
      </c>
      <c r="O135" s="22">
        <v>29320224</v>
      </c>
      <c r="P135" s="22">
        <v>803106785</v>
      </c>
      <c r="Q135" s="22">
        <v>69953</v>
      </c>
      <c r="R135" s="22">
        <v>803176738</v>
      </c>
      <c r="S135" s="22"/>
      <c r="T135" s="22">
        <v>774439977</v>
      </c>
      <c r="U135" s="22">
        <v>774509930</v>
      </c>
      <c r="V135" s="22">
        <v>773856514</v>
      </c>
      <c r="W135" s="22">
        <v>773786561</v>
      </c>
      <c r="X135" s="22">
        <v>803760201</v>
      </c>
      <c r="Y135" s="22">
        <v>803830154</v>
      </c>
      <c r="Z135" s="27">
        <v>1882947</v>
      </c>
      <c r="AA135" s="32">
        <v>436700</v>
      </c>
      <c r="AB135" s="22">
        <v>2319647</v>
      </c>
      <c r="AC135" s="32">
        <v>39484414</v>
      </c>
      <c r="AD135" s="28">
        <v>0</v>
      </c>
      <c r="AE135" s="22">
        <v>844980799</v>
      </c>
      <c r="AF135" s="22"/>
      <c r="AG135" s="22">
        <v>0</v>
      </c>
      <c r="AH135" s="25">
        <v>8389000</v>
      </c>
      <c r="AI135" s="25">
        <v>8596000</v>
      </c>
      <c r="AJ135" s="22">
        <v>0</v>
      </c>
      <c r="AK135" s="22"/>
      <c r="AL135" s="33">
        <v>340334797</v>
      </c>
      <c r="AM135" s="33">
        <v>-14771582</v>
      </c>
      <c r="AN135" s="22">
        <v>325563215</v>
      </c>
      <c r="AO135" s="33">
        <v>301577131</v>
      </c>
      <c r="AP135" s="33">
        <v>10577287</v>
      </c>
      <c r="AQ135" s="22">
        <v>312154418</v>
      </c>
      <c r="AR135" s="33">
        <v>147660463</v>
      </c>
      <c r="AS135" s="33">
        <v>3540879</v>
      </c>
      <c r="AT135" s="34">
        <v>151201342</v>
      </c>
      <c r="AU135" s="27">
        <v>1852586</v>
      </c>
      <c r="AV135" s="34">
        <v>26043803</v>
      </c>
      <c r="AW135" s="34">
        <v>3276421</v>
      </c>
      <c r="AX135" s="34">
        <v>29320224</v>
      </c>
      <c r="AY135" s="34">
        <v>820091785</v>
      </c>
      <c r="AZ135" s="27">
        <v>69953</v>
      </c>
      <c r="BA135" s="34">
        <v>820161738</v>
      </c>
      <c r="BB135" s="22">
        <v>0</v>
      </c>
      <c r="BC135" s="22">
        <v>791424977</v>
      </c>
      <c r="BD135" s="22">
        <v>791494930</v>
      </c>
      <c r="BE135" s="32">
        <v>861965799</v>
      </c>
      <c r="BF135" s="22"/>
      <c r="BG135" s="33">
        <v>844980799</v>
      </c>
      <c r="BH135" s="5">
        <v>0</v>
      </c>
      <c r="BJ135" s="22"/>
      <c r="CQ135" s="35"/>
    </row>
    <row r="136" spans="1:95">
      <c r="A136" s="5">
        <f t="shared" si="9"/>
        <v>2009</v>
      </c>
      <c r="B136" s="5">
        <v>12</v>
      </c>
      <c r="C136" s="22">
        <v>405123960</v>
      </c>
      <c r="D136" s="22">
        <v>67974887</v>
      </c>
      <c r="E136" s="22">
        <v>473098847</v>
      </c>
      <c r="F136" s="22">
        <v>289713820</v>
      </c>
      <c r="G136" s="22">
        <v>-5561350</v>
      </c>
      <c r="H136" s="22">
        <v>284152470</v>
      </c>
      <c r="I136" s="22">
        <v>135676175</v>
      </c>
      <c r="J136" s="22">
        <v>-1982778</v>
      </c>
      <c r="K136" s="22">
        <v>133693397</v>
      </c>
      <c r="L136" s="22">
        <v>1854083</v>
      </c>
      <c r="M136" s="22">
        <v>29407944</v>
      </c>
      <c r="N136" s="22">
        <v>3681971</v>
      </c>
      <c r="O136" s="22">
        <v>33089915</v>
      </c>
      <c r="P136" s="22">
        <v>925888712</v>
      </c>
      <c r="Q136" s="22">
        <v>74219</v>
      </c>
      <c r="R136" s="22">
        <v>925962931</v>
      </c>
      <c r="S136" s="22"/>
      <c r="T136" s="22">
        <v>832368038</v>
      </c>
      <c r="U136" s="22">
        <v>832442257</v>
      </c>
      <c r="V136" s="22">
        <v>892873016</v>
      </c>
      <c r="W136" s="22">
        <v>892798797</v>
      </c>
      <c r="X136" s="22">
        <v>865457953</v>
      </c>
      <c r="Y136" s="22">
        <v>865532172</v>
      </c>
      <c r="Z136" s="27">
        <v>2096015</v>
      </c>
      <c r="AA136" s="32">
        <v>181949</v>
      </c>
      <c r="AB136" s="22">
        <v>2277964</v>
      </c>
      <c r="AC136" s="32">
        <v>53208414</v>
      </c>
      <c r="AD136" s="28">
        <v>0</v>
      </c>
      <c r="AE136" s="22">
        <v>981449309</v>
      </c>
      <c r="AF136" s="22"/>
      <c r="AG136" s="22">
        <v>0</v>
      </c>
      <c r="AH136" s="25">
        <v>14865000</v>
      </c>
      <c r="AI136" s="25">
        <v>11926000</v>
      </c>
      <c r="AJ136" s="22">
        <v>0</v>
      </c>
      <c r="AK136" s="22"/>
      <c r="AL136" s="33">
        <v>419988960</v>
      </c>
      <c r="AM136" s="33">
        <v>67974887</v>
      </c>
      <c r="AN136" s="22">
        <v>487963847</v>
      </c>
      <c r="AO136" s="33">
        <v>301639820</v>
      </c>
      <c r="AP136" s="33">
        <v>-5561350</v>
      </c>
      <c r="AQ136" s="22">
        <v>296078470</v>
      </c>
      <c r="AR136" s="33">
        <v>135676175</v>
      </c>
      <c r="AS136" s="33">
        <v>-1982778</v>
      </c>
      <c r="AT136" s="34">
        <v>133693397</v>
      </c>
      <c r="AU136" s="27">
        <v>1854083</v>
      </c>
      <c r="AV136" s="34">
        <v>29407944</v>
      </c>
      <c r="AW136" s="34">
        <v>3681971</v>
      </c>
      <c r="AX136" s="34">
        <v>33089915</v>
      </c>
      <c r="AY136" s="34">
        <v>952679712</v>
      </c>
      <c r="AZ136" s="27">
        <v>74219</v>
      </c>
      <c r="BA136" s="34">
        <v>952753931</v>
      </c>
      <c r="BB136" s="22">
        <v>0</v>
      </c>
      <c r="BC136" s="22">
        <v>859159038</v>
      </c>
      <c r="BD136" s="22">
        <v>859233257</v>
      </c>
      <c r="BE136" s="32">
        <v>1008240309</v>
      </c>
      <c r="BF136" s="22"/>
      <c r="BG136" s="33">
        <v>981449309</v>
      </c>
      <c r="BH136" s="5">
        <v>0</v>
      </c>
      <c r="BJ136" s="22"/>
      <c r="CQ136" s="35"/>
    </row>
    <row r="137" spans="1:95">
      <c r="B137" s="10" t="s">
        <v>112</v>
      </c>
      <c r="C137" s="22">
        <v>5413480521</v>
      </c>
      <c r="D137" s="22">
        <v>32929304</v>
      </c>
      <c r="E137" s="22">
        <v>5446409825</v>
      </c>
      <c r="F137" s="22">
        <v>3902209775</v>
      </c>
      <c r="G137" s="22">
        <v>22541847</v>
      </c>
      <c r="H137" s="22">
        <v>3924751622</v>
      </c>
      <c r="I137" s="22">
        <v>2005624774</v>
      </c>
      <c r="J137" s="22">
        <v>3565170</v>
      </c>
      <c r="K137" s="22">
        <v>2009189944</v>
      </c>
      <c r="L137" s="22">
        <v>22129558</v>
      </c>
      <c r="M137" s="22">
        <v>360116063</v>
      </c>
      <c r="N137" s="22">
        <v>47204859</v>
      </c>
      <c r="O137" s="22">
        <v>407320922</v>
      </c>
      <c r="P137" s="22">
        <v>11809801871</v>
      </c>
      <c r="Q137" s="22">
        <v>905609</v>
      </c>
      <c r="R137" s="22">
        <v>11810707480</v>
      </c>
      <c r="S137" s="22"/>
      <c r="T137" s="22">
        <v>11343444628</v>
      </c>
      <c r="U137" s="22">
        <v>11344350237</v>
      </c>
      <c r="V137" s="22">
        <v>11403386558</v>
      </c>
      <c r="W137" s="22">
        <v>11402480949</v>
      </c>
      <c r="X137" s="22">
        <v>11750765550</v>
      </c>
      <c r="Y137" s="22">
        <v>11751671159</v>
      </c>
      <c r="Z137" s="28">
        <v>23485832</v>
      </c>
      <c r="AA137" s="28">
        <v>173716</v>
      </c>
      <c r="AB137" s="22">
        <v>23659548</v>
      </c>
      <c r="AC137" s="22">
        <v>745671456</v>
      </c>
      <c r="AD137" s="28">
        <v>0</v>
      </c>
      <c r="AE137" s="22">
        <v>12580038484</v>
      </c>
      <c r="AF137" s="22"/>
      <c r="AG137" s="22">
        <v>0</v>
      </c>
      <c r="AH137" s="22">
        <v>123581000</v>
      </c>
      <c r="AI137" s="22">
        <v>180692000</v>
      </c>
      <c r="AJ137" s="22">
        <v>0</v>
      </c>
      <c r="AK137" s="22"/>
      <c r="AL137" s="28">
        <v>5537061521</v>
      </c>
      <c r="AM137" s="28">
        <v>32929304</v>
      </c>
      <c r="AN137" s="22">
        <v>5569990825</v>
      </c>
      <c r="AO137" s="28">
        <v>4082901775</v>
      </c>
      <c r="AP137" s="28">
        <v>22541847</v>
      </c>
      <c r="AQ137" s="22">
        <v>4105443622</v>
      </c>
      <c r="AR137" s="28">
        <v>2005624774</v>
      </c>
      <c r="AS137" s="28">
        <v>3565170</v>
      </c>
      <c r="AT137" s="22">
        <v>2009189944</v>
      </c>
      <c r="AU137" s="28">
        <v>22129558</v>
      </c>
      <c r="AV137" s="22">
        <v>360116063</v>
      </c>
      <c r="AW137" s="22">
        <v>47204859</v>
      </c>
      <c r="AX137" s="22">
        <v>407320922</v>
      </c>
      <c r="AY137" s="22">
        <v>12114074871</v>
      </c>
      <c r="AZ137" s="28">
        <v>905609</v>
      </c>
      <c r="BA137" s="22">
        <v>12114980480</v>
      </c>
      <c r="BB137" s="22">
        <v>-2</v>
      </c>
      <c r="BC137" s="22">
        <v>11647717628</v>
      </c>
      <c r="BD137" s="22">
        <v>11648623237</v>
      </c>
      <c r="BE137" s="22">
        <v>12884311484</v>
      </c>
      <c r="BF137" s="21"/>
      <c r="BG137" s="22">
        <v>12580038484</v>
      </c>
      <c r="BH137" s="5">
        <v>0</v>
      </c>
      <c r="BJ137" s="22"/>
      <c r="CP137" s="35"/>
      <c r="CQ137" s="35"/>
    </row>
    <row r="138" spans="1:95">
      <c r="A138" s="5">
        <f t="shared" ref="A138:A149" si="10">A125+1</f>
        <v>2010</v>
      </c>
      <c r="B138" s="5">
        <v>1</v>
      </c>
      <c r="C138" s="22">
        <v>524589521</v>
      </c>
      <c r="D138" s="22">
        <v>24358564</v>
      </c>
      <c r="E138" s="22">
        <v>548948085</v>
      </c>
      <c r="F138" s="22">
        <v>299588225</v>
      </c>
      <c r="G138" s="22">
        <v>-37852578</v>
      </c>
      <c r="H138" s="22">
        <v>261735647</v>
      </c>
      <c r="I138" s="22">
        <v>148687441</v>
      </c>
      <c r="J138" s="22">
        <v>-5045348</v>
      </c>
      <c r="K138" s="22">
        <v>143642093</v>
      </c>
      <c r="L138" s="22">
        <v>1854789</v>
      </c>
      <c r="M138" s="22">
        <v>31415833</v>
      </c>
      <c r="N138" s="22">
        <v>3762677</v>
      </c>
      <c r="O138" s="22">
        <v>35178510</v>
      </c>
      <c r="P138" s="22">
        <v>991359124</v>
      </c>
      <c r="Q138" s="22">
        <v>74005</v>
      </c>
      <c r="R138" s="22">
        <v>991433129</v>
      </c>
      <c r="S138" s="22"/>
      <c r="T138" s="22">
        <v>974719976</v>
      </c>
      <c r="U138" s="22">
        <v>974793981</v>
      </c>
      <c r="V138" s="22">
        <v>956254619</v>
      </c>
      <c r="W138" s="22">
        <v>956180614</v>
      </c>
      <c r="X138" s="22">
        <v>1009898486</v>
      </c>
      <c r="Y138" s="22">
        <v>1009972491</v>
      </c>
      <c r="Z138" s="27">
        <v>2093217</v>
      </c>
      <c r="AA138" s="32">
        <v>-380814</v>
      </c>
      <c r="AB138" s="22">
        <v>1712403</v>
      </c>
      <c r="AC138" s="32">
        <v>61439795</v>
      </c>
      <c r="AD138" s="28">
        <v>0</v>
      </c>
      <c r="AE138" s="22">
        <v>1054585327</v>
      </c>
      <c r="AF138" s="22"/>
      <c r="AG138" s="22">
        <v>0</v>
      </c>
      <c r="AH138" s="25">
        <v>18919000</v>
      </c>
      <c r="AI138" s="25">
        <v>18427000</v>
      </c>
      <c r="AJ138" s="22">
        <v>0</v>
      </c>
      <c r="AK138" s="22"/>
      <c r="AL138" s="33">
        <v>543508521</v>
      </c>
      <c r="AM138" s="33">
        <v>24358564</v>
      </c>
      <c r="AN138" s="22">
        <v>567867085</v>
      </c>
      <c r="AO138" s="33">
        <v>318015225</v>
      </c>
      <c r="AP138" s="33">
        <v>-37852578</v>
      </c>
      <c r="AQ138" s="22">
        <v>280162647</v>
      </c>
      <c r="AR138" s="33">
        <v>148687441</v>
      </c>
      <c r="AS138" s="33">
        <v>-5045348</v>
      </c>
      <c r="AT138" s="34">
        <v>143642093</v>
      </c>
      <c r="AU138" s="27">
        <v>1854789</v>
      </c>
      <c r="AV138" s="34">
        <v>31415833</v>
      </c>
      <c r="AW138" s="34">
        <v>3762677</v>
      </c>
      <c r="AX138" s="34">
        <v>35178510</v>
      </c>
      <c r="AY138" s="34">
        <v>1028705124</v>
      </c>
      <c r="AZ138" s="27">
        <v>74005</v>
      </c>
      <c r="BA138" s="34">
        <v>1028779129</v>
      </c>
      <c r="BB138" s="22">
        <v>0</v>
      </c>
      <c r="BC138" s="22">
        <v>1012065976</v>
      </c>
      <c r="BD138" s="22">
        <v>1012139981</v>
      </c>
      <c r="BE138" s="32">
        <v>1091931327</v>
      </c>
      <c r="BF138" s="22"/>
      <c r="BG138" s="33">
        <v>1054585327</v>
      </c>
      <c r="BH138" s="5">
        <v>0</v>
      </c>
      <c r="BJ138" s="21"/>
      <c r="CQ138" s="35"/>
    </row>
    <row r="139" spans="1:95">
      <c r="A139" s="5">
        <f t="shared" si="10"/>
        <v>2010</v>
      </c>
      <c r="B139" s="5">
        <v>2</v>
      </c>
      <c r="C139" s="22">
        <v>447364611</v>
      </c>
      <c r="D139" s="22">
        <v>-63669295</v>
      </c>
      <c r="E139" s="22">
        <v>383695316</v>
      </c>
      <c r="F139" s="22">
        <v>282811370</v>
      </c>
      <c r="G139" s="22">
        <v>-17601733</v>
      </c>
      <c r="H139" s="22">
        <v>265209637</v>
      </c>
      <c r="I139" s="22">
        <v>159802652</v>
      </c>
      <c r="J139" s="22">
        <v>1439804</v>
      </c>
      <c r="K139" s="22">
        <v>161242456</v>
      </c>
      <c r="L139" s="22">
        <v>1856881</v>
      </c>
      <c r="M139" s="22">
        <v>27050258</v>
      </c>
      <c r="N139" s="22">
        <v>3348582</v>
      </c>
      <c r="O139" s="22">
        <v>30398840</v>
      </c>
      <c r="P139" s="22">
        <v>842403130</v>
      </c>
      <c r="Q139" s="22">
        <v>75889</v>
      </c>
      <c r="R139" s="22">
        <v>842479019</v>
      </c>
      <c r="S139" s="22"/>
      <c r="T139" s="22">
        <v>891835514</v>
      </c>
      <c r="U139" s="22">
        <v>891911403</v>
      </c>
      <c r="V139" s="22">
        <v>812080179</v>
      </c>
      <c r="W139" s="22">
        <v>812004290</v>
      </c>
      <c r="X139" s="22">
        <v>922234354</v>
      </c>
      <c r="Y139" s="22">
        <v>922310243</v>
      </c>
      <c r="Z139" s="27">
        <v>2164190</v>
      </c>
      <c r="AA139" s="32">
        <v>76863</v>
      </c>
      <c r="AB139" s="22">
        <v>2241053</v>
      </c>
      <c r="AC139" s="32">
        <v>43010565</v>
      </c>
      <c r="AD139" s="28">
        <v>0</v>
      </c>
      <c r="AE139" s="22">
        <v>887730637</v>
      </c>
      <c r="AF139" s="22"/>
      <c r="AG139" s="22">
        <v>0</v>
      </c>
      <c r="AH139" s="25">
        <v>13606000</v>
      </c>
      <c r="AI139" s="25">
        <v>10821000</v>
      </c>
      <c r="AJ139" s="22">
        <v>0</v>
      </c>
      <c r="AK139" s="22"/>
      <c r="AL139" s="33">
        <v>460970611</v>
      </c>
      <c r="AM139" s="33">
        <v>-63669295</v>
      </c>
      <c r="AN139" s="22">
        <v>397301316</v>
      </c>
      <c r="AO139" s="33">
        <v>293632370</v>
      </c>
      <c r="AP139" s="33">
        <v>-17601733</v>
      </c>
      <c r="AQ139" s="22">
        <v>276030637</v>
      </c>
      <c r="AR139" s="33">
        <v>159802652</v>
      </c>
      <c r="AS139" s="33">
        <v>1439804</v>
      </c>
      <c r="AT139" s="34">
        <v>161242456</v>
      </c>
      <c r="AU139" s="27">
        <v>1856881</v>
      </c>
      <c r="AV139" s="34">
        <v>27050258</v>
      </c>
      <c r="AW139" s="34">
        <v>3348582</v>
      </c>
      <c r="AX139" s="34">
        <v>30398840</v>
      </c>
      <c r="AY139" s="34">
        <v>866830130</v>
      </c>
      <c r="AZ139" s="27">
        <v>75889</v>
      </c>
      <c r="BA139" s="34">
        <v>866906019</v>
      </c>
      <c r="BB139" s="22">
        <v>0</v>
      </c>
      <c r="BC139" s="22">
        <v>916262514</v>
      </c>
      <c r="BD139" s="22">
        <v>916338403</v>
      </c>
      <c r="BE139" s="32">
        <v>912157637</v>
      </c>
      <c r="BF139" s="22"/>
      <c r="BG139" s="33">
        <v>887730637</v>
      </c>
      <c r="BH139" s="5">
        <v>0</v>
      </c>
      <c r="BJ139" s="21"/>
      <c r="CQ139" s="35"/>
    </row>
    <row r="140" spans="1:95">
      <c r="A140" s="5">
        <f t="shared" si="10"/>
        <v>2010</v>
      </c>
      <c r="B140" s="5">
        <v>3</v>
      </c>
      <c r="C140" s="22">
        <v>392946752</v>
      </c>
      <c r="D140" s="22">
        <v>-9821987</v>
      </c>
      <c r="E140" s="22">
        <v>383124765</v>
      </c>
      <c r="F140" s="22">
        <v>278808600</v>
      </c>
      <c r="G140" s="22">
        <v>21064158</v>
      </c>
      <c r="H140" s="22">
        <v>299872758</v>
      </c>
      <c r="I140" s="22">
        <v>153227496</v>
      </c>
      <c r="J140" s="22">
        <v>1853962</v>
      </c>
      <c r="K140" s="22">
        <v>155081458</v>
      </c>
      <c r="L140" s="22">
        <v>1858701</v>
      </c>
      <c r="M140" s="22">
        <v>26569388</v>
      </c>
      <c r="N140" s="22">
        <v>3506398</v>
      </c>
      <c r="O140" s="22">
        <v>30075786</v>
      </c>
      <c r="P140" s="22">
        <v>870013468</v>
      </c>
      <c r="Q140" s="22">
        <v>65247</v>
      </c>
      <c r="R140" s="22">
        <v>870078715</v>
      </c>
      <c r="S140" s="22"/>
      <c r="T140" s="22">
        <v>826841549</v>
      </c>
      <c r="U140" s="22">
        <v>826906796</v>
      </c>
      <c r="V140" s="22">
        <v>840002929</v>
      </c>
      <c r="W140" s="22">
        <v>839937682</v>
      </c>
      <c r="X140" s="22">
        <v>856917335</v>
      </c>
      <c r="Y140" s="22">
        <v>856982582</v>
      </c>
      <c r="Z140" s="27">
        <v>1802481</v>
      </c>
      <c r="AA140" s="32">
        <v>-131083</v>
      </c>
      <c r="AB140" s="22">
        <v>1671398</v>
      </c>
      <c r="AC140" s="32">
        <v>44884877</v>
      </c>
      <c r="AD140" s="28">
        <v>0</v>
      </c>
      <c r="AE140" s="22">
        <v>916634990</v>
      </c>
      <c r="AF140" s="22"/>
      <c r="AG140" s="22">
        <v>0</v>
      </c>
      <c r="AH140" s="25">
        <v>9520000</v>
      </c>
      <c r="AI140" s="25">
        <v>9149000</v>
      </c>
      <c r="AJ140" s="22">
        <v>0</v>
      </c>
      <c r="AK140" s="22"/>
      <c r="AL140" s="33">
        <v>402466752</v>
      </c>
      <c r="AM140" s="33">
        <v>-9821987</v>
      </c>
      <c r="AN140" s="22">
        <v>392644765</v>
      </c>
      <c r="AO140" s="33">
        <v>287957600</v>
      </c>
      <c r="AP140" s="33">
        <v>21064158</v>
      </c>
      <c r="AQ140" s="22">
        <v>309021758</v>
      </c>
      <c r="AR140" s="33">
        <v>153227496</v>
      </c>
      <c r="AS140" s="33">
        <v>1853962</v>
      </c>
      <c r="AT140" s="34">
        <v>155081458</v>
      </c>
      <c r="AU140" s="27">
        <v>1858701</v>
      </c>
      <c r="AV140" s="34">
        <v>26569388</v>
      </c>
      <c r="AW140" s="34">
        <v>3506398</v>
      </c>
      <c r="AX140" s="34">
        <v>30075786</v>
      </c>
      <c r="AY140" s="34">
        <v>888682468</v>
      </c>
      <c r="AZ140" s="27">
        <v>65247</v>
      </c>
      <c r="BA140" s="34">
        <v>888747715</v>
      </c>
      <c r="BB140" s="22">
        <v>0</v>
      </c>
      <c r="BC140" s="22">
        <v>845510549</v>
      </c>
      <c r="BD140" s="22">
        <v>845575796</v>
      </c>
      <c r="BE140" s="32">
        <v>935303990</v>
      </c>
      <c r="BF140" s="22"/>
      <c r="BG140" s="33">
        <v>916634990</v>
      </c>
      <c r="BH140" s="5">
        <v>0</v>
      </c>
      <c r="BJ140" s="21"/>
      <c r="CQ140" s="35"/>
    </row>
    <row r="141" spans="1:95">
      <c r="A141" s="5">
        <f t="shared" si="10"/>
        <v>2010</v>
      </c>
      <c r="B141" s="5">
        <v>4</v>
      </c>
      <c r="C141" s="22">
        <v>340972244</v>
      </c>
      <c r="D141" s="22">
        <v>-30555012</v>
      </c>
      <c r="E141" s="22">
        <v>310417232</v>
      </c>
      <c r="F141" s="22">
        <v>301827218</v>
      </c>
      <c r="G141" s="22">
        <v>35969927</v>
      </c>
      <c r="H141" s="22">
        <v>337797145</v>
      </c>
      <c r="I141" s="22">
        <v>152177380</v>
      </c>
      <c r="J141" s="22">
        <v>5625447</v>
      </c>
      <c r="K141" s="22">
        <v>157802827</v>
      </c>
      <c r="L141" s="22">
        <v>1860300</v>
      </c>
      <c r="M141" s="22">
        <v>25382543</v>
      </c>
      <c r="N141" s="22">
        <v>3479898</v>
      </c>
      <c r="O141" s="22">
        <v>28862441</v>
      </c>
      <c r="P141" s="22">
        <v>836739945</v>
      </c>
      <c r="Q141" s="22">
        <v>68841</v>
      </c>
      <c r="R141" s="22">
        <v>836808786</v>
      </c>
      <c r="S141" s="22"/>
      <c r="T141" s="22">
        <v>796837142</v>
      </c>
      <c r="U141" s="22">
        <v>796905983</v>
      </c>
      <c r="V141" s="22">
        <v>807946345</v>
      </c>
      <c r="W141" s="22">
        <v>807877504</v>
      </c>
      <c r="X141" s="22">
        <v>825699583</v>
      </c>
      <c r="Y141" s="22">
        <v>825768424</v>
      </c>
      <c r="Z141" s="27">
        <v>1794314</v>
      </c>
      <c r="AA141" s="32">
        <v>164904</v>
      </c>
      <c r="AB141" s="22">
        <v>1959218</v>
      </c>
      <c r="AC141" s="32">
        <v>40426941</v>
      </c>
      <c r="AD141" s="28">
        <v>0</v>
      </c>
      <c r="AE141" s="22">
        <v>879194945</v>
      </c>
      <c r="AF141" s="22"/>
      <c r="AG141" s="22">
        <v>0</v>
      </c>
      <c r="AH141" s="25">
        <v>4389000</v>
      </c>
      <c r="AI141" s="25">
        <v>10160000</v>
      </c>
      <c r="AJ141" s="22">
        <v>0</v>
      </c>
      <c r="AK141" s="22"/>
      <c r="AL141" s="33">
        <v>345361244</v>
      </c>
      <c r="AM141" s="33">
        <v>-30555012</v>
      </c>
      <c r="AN141" s="22">
        <v>314806232</v>
      </c>
      <c r="AO141" s="33">
        <v>311987218</v>
      </c>
      <c r="AP141" s="33">
        <v>35969927</v>
      </c>
      <c r="AQ141" s="22">
        <v>347957145</v>
      </c>
      <c r="AR141" s="33">
        <v>152177380</v>
      </c>
      <c r="AS141" s="33">
        <v>5625447</v>
      </c>
      <c r="AT141" s="34">
        <v>157802827</v>
      </c>
      <c r="AU141" s="27">
        <v>1860300</v>
      </c>
      <c r="AV141" s="34">
        <v>25382543</v>
      </c>
      <c r="AW141" s="34">
        <v>3479898</v>
      </c>
      <c r="AX141" s="34">
        <v>28862441</v>
      </c>
      <c r="AY141" s="34">
        <v>851288945</v>
      </c>
      <c r="AZ141" s="27">
        <v>68841</v>
      </c>
      <c r="BA141" s="34">
        <v>851357786</v>
      </c>
      <c r="BB141" s="22">
        <v>0</v>
      </c>
      <c r="BC141" s="22">
        <v>811386142</v>
      </c>
      <c r="BD141" s="22">
        <v>811454983</v>
      </c>
      <c r="BE141" s="32">
        <v>893743945</v>
      </c>
      <c r="BF141" s="22"/>
      <c r="BG141" s="33">
        <v>879194945</v>
      </c>
      <c r="BH141" s="5">
        <v>0</v>
      </c>
      <c r="BJ141" s="21"/>
      <c r="CQ141" s="35"/>
    </row>
    <row r="142" spans="1:95">
      <c r="A142" s="5">
        <f t="shared" si="10"/>
        <v>2010</v>
      </c>
      <c r="B142" s="5">
        <v>5</v>
      </c>
      <c r="C142" s="22">
        <v>342786727</v>
      </c>
      <c r="D142" s="22">
        <v>63942382</v>
      </c>
      <c r="E142" s="22">
        <v>406729109</v>
      </c>
      <c r="F142" s="22">
        <v>314535345</v>
      </c>
      <c r="G142" s="22">
        <v>70216851</v>
      </c>
      <c r="H142" s="22">
        <v>384752196</v>
      </c>
      <c r="I142" s="22">
        <v>170658338</v>
      </c>
      <c r="J142" s="22">
        <v>13321766</v>
      </c>
      <c r="K142" s="22">
        <v>183980104</v>
      </c>
      <c r="L142" s="22">
        <v>1862027</v>
      </c>
      <c r="M142" s="22">
        <v>30084713</v>
      </c>
      <c r="N142" s="22">
        <v>4080821</v>
      </c>
      <c r="O142" s="22">
        <v>34165534</v>
      </c>
      <c r="P142" s="22">
        <v>1011488970</v>
      </c>
      <c r="Q142" s="22">
        <v>74625</v>
      </c>
      <c r="R142" s="22">
        <v>1011563595</v>
      </c>
      <c r="S142" s="22"/>
      <c r="T142" s="22">
        <v>829842437</v>
      </c>
      <c r="U142" s="22">
        <v>829917062</v>
      </c>
      <c r="V142" s="22">
        <v>977398061</v>
      </c>
      <c r="W142" s="22">
        <v>977323436</v>
      </c>
      <c r="X142" s="22">
        <v>864007971</v>
      </c>
      <c r="Y142" s="22">
        <v>864082596</v>
      </c>
      <c r="Z142" s="27">
        <v>1923755</v>
      </c>
      <c r="AA142" s="32">
        <v>379770</v>
      </c>
      <c r="AB142" s="22">
        <v>2303525</v>
      </c>
      <c r="AC142" s="32">
        <v>63093651</v>
      </c>
      <c r="AD142" s="28">
        <v>0</v>
      </c>
      <c r="AE142" s="22">
        <v>1076960771</v>
      </c>
      <c r="AF142" s="22"/>
      <c r="AG142" s="22">
        <v>0</v>
      </c>
      <c r="AH142" s="25">
        <v>7150000</v>
      </c>
      <c r="AI142" s="25">
        <v>17305000</v>
      </c>
      <c r="AJ142" s="22">
        <v>0</v>
      </c>
      <c r="AK142" s="22"/>
      <c r="AL142" s="33">
        <v>349936727</v>
      </c>
      <c r="AM142" s="33">
        <v>63942382</v>
      </c>
      <c r="AN142" s="22">
        <v>413879109</v>
      </c>
      <c r="AO142" s="33">
        <v>331840345</v>
      </c>
      <c r="AP142" s="33">
        <v>70216851</v>
      </c>
      <c r="AQ142" s="22">
        <v>402057196</v>
      </c>
      <c r="AR142" s="33">
        <v>170658338</v>
      </c>
      <c r="AS142" s="33">
        <v>13321766</v>
      </c>
      <c r="AT142" s="34">
        <v>183980104</v>
      </c>
      <c r="AU142" s="27">
        <v>1862027</v>
      </c>
      <c r="AV142" s="34">
        <v>30084713</v>
      </c>
      <c r="AW142" s="34">
        <v>4080821</v>
      </c>
      <c r="AX142" s="34">
        <v>34165534</v>
      </c>
      <c r="AY142" s="34">
        <v>1035943970</v>
      </c>
      <c r="AZ142" s="27">
        <v>74625</v>
      </c>
      <c r="BA142" s="34">
        <v>1036018595</v>
      </c>
      <c r="BB142" s="22">
        <v>0</v>
      </c>
      <c r="BC142" s="22">
        <v>854297437</v>
      </c>
      <c r="BD142" s="22">
        <v>854372062</v>
      </c>
      <c r="BE142" s="32">
        <v>1101415771</v>
      </c>
      <c r="BF142" s="22"/>
      <c r="BG142" s="33">
        <v>1076960771</v>
      </c>
      <c r="BH142" s="5">
        <v>0</v>
      </c>
      <c r="BJ142" s="21"/>
      <c r="CQ142" s="35"/>
    </row>
    <row r="143" spans="1:95">
      <c r="A143" s="5">
        <f t="shared" si="10"/>
        <v>2010</v>
      </c>
      <c r="B143" s="5">
        <v>6</v>
      </c>
      <c r="C143" s="22">
        <v>538540499</v>
      </c>
      <c r="D143" s="22">
        <v>97273066</v>
      </c>
      <c r="E143" s="22">
        <v>635813565</v>
      </c>
      <c r="F143" s="22">
        <v>388305746</v>
      </c>
      <c r="G143" s="22">
        <v>547981</v>
      </c>
      <c r="H143" s="22">
        <v>388853727</v>
      </c>
      <c r="I143" s="22">
        <v>181850475</v>
      </c>
      <c r="J143" s="22">
        <v>-5508823</v>
      </c>
      <c r="K143" s="22">
        <v>176341652</v>
      </c>
      <c r="L143" s="22">
        <v>1864332</v>
      </c>
      <c r="M143" s="22">
        <v>34053704</v>
      </c>
      <c r="N143" s="22">
        <v>4679414</v>
      </c>
      <c r="O143" s="22">
        <v>38733118</v>
      </c>
      <c r="P143" s="22">
        <v>1241606394</v>
      </c>
      <c r="Q143" s="22">
        <v>80100</v>
      </c>
      <c r="R143" s="22">
        <v>1241686494</v>
      </c>
      <c r="S143" s="22"/>
      <c r="T143" s="22">
        <v>1110561052</v>
      </c>
      <c r="U143" s="22">
        <v>1110641152</v>
      </c>
      <c r="V143" s="22">
        <v>1202953376</v>
      </c>
      <c r="W143" s="22">
        <v>1202873276</v>
      </c>
      <c r="X143" s="22">
        <v>1149294170</v>
      </c>
      <c r="Y143" s="22">
        <v>1149374270</v>
      </c>
      <c r="Z143" s="27">
        <v>1967140</v>
      </c>
      <c r="AA143" s="32">
        <v>-382441</v>
      </c>
      <c r="AB143" s="22">
        <v>1584699</v>
      </c>
      <c r="AC143" s="32">
        <v>95473521</v>
      </c>
      <c r="AD143" s="28">
        <v>0</v>
      </c>
      <c r="AE143" s="22">
        <v>1338744714</v>
      </c>
      <c r="AF143" s="22"/>
      <c r="AG143" s="22">
        <v>0</v>
      </c>
      <c r="AH143" s="25">
        <v>12114000</v>
      </c>
      <c r="AI143" s="25">
        <v>23298000</v>
      </c>
      <c r="AJ143" s="22">
        <v>0</v>
      </c>
      <c r="AK143" s="22"/>
      <c r="AL143" s="33">
        <v>550654499</v>
      </c>
      <c r="AM143" s="33">
        <v>97273066</v>
      </c>
      <c r="AN143" s="22">
        <v>647927565</v>
      </c>
      <c r="AO143" s="33">
        <v>411603746</v>
      </c>
      <c r="AP143" s="33">
        <v>547981</v>
      </c>
      <c r="AQ143" s="22">
        <v>412151727</v>
      </c>
      <c r="AR143" s="33">
        <v>181850475</v>
      </c>
      <c r="AS143" s="33">
        <v>-5508823</v>
      </c>
      <c r="AT143" s="34">
        <v>176341652</v>
      </c>
      <c r="AU143" s="27">
        <v>1864332</v>
      </c>
      <c r="AV143" s="34">
        <v>34053704</v>
      </c>
      <c r="AW143" s="34">
        <v>4679414</v>
      </c>
      <c r="AX143" s="34">
        <v>38733118</v>
      </c>
      <c r="AY143" s="34">
        <v>1277018394</v>
      </c>
      <c r="AZ143" s="27">
        <v>80100</v>
      </c>
      <c r="BA143" s="34">
        <v>1277098494</v>
      </c>
      <c r="BB143" s="22">
        <v>0</v>
      </c>
      <c r="BC143" s="22">
        <v>1145973052</v>
      </c>
      <c r="BD143" s="22">
        <v>1146053152</v>
      </c>
      <c r="BE143" s="32">
        <v>1374156714</v>
      </c>
      <c r="BF143" s="22"/>
      <c r="BG143" s="33">
        <v>1338744714</v>
      </c>
      <c r="BH143" s="5">
        <v>0</v>
      </c>
      <c r="BJ143" s="21"/>
      <c r="CQ143" s="35"/>
    </row>
    <row r="144" spans="1:95">
      <c r="A144" s="5">
        <f t="shared" si="10"/>
        <v>2010</v>
      </c>
      <c r="B144" s="5">
        <v>7</v>
      </c>
      <c r="C144" s="22">
        <v>593938763</v>
      </c>
      <c r="D144" s="22">
        <v>38092179</v>
      </c>
      <c r="E144" s="22">
        <v>632030942</v>
      </c>
      <c r="F144" s="22">
        <v>389118730</v>
      </c>
      <c r="G144" s="22">
        <v>-5031840</v>
      </c>
      <c r="H144" s="22">
        <v>384086890</v>
      </c>
      <c r="I144" s="22">
        <v>188712345</v>
      </c>
      <c r="J144" s="22">
        <v>-3350690</v>
      </c>
      <c r="K144" s="22">
        <v>185361655</v>
      </c>
      <c r="L144" s="22">
        <v>1866526</v>
      </c>
      <c r="M144" s="22">
        <v>38222560</v>
      </c>
      <c r="N144" s="22">
        <v>5176503</v>
      </c>
      <c r="O144" s="22">
        <v>43399063</v>
      </c>
      <c r="P144" s="22">
        <v>1246745076</v>
      </c>
      <c r="Q144" s="22">
        <v>88185</v>
      </c>
      <c r="R144" s="22">
        <v>1246833261</v>
      </c>
      <c r="S144" s="22"/>
      <c r="T144" s="22">
        <v>1173636364</v>
      </c>
      <c r="U144" s="22">
        <v>1173724549</v>
      </c>
      <c r="V144" s="22">
        <v>1203434198</v>
      </c>
      <c r="W144" s="22">
        <v>1203346013</v>
      </c>
      <c r="X144" s="22">
        <v>1217035427</v>
      </c>
      <c r="Y144" s="22">
        <v>1217123612</v>
      </c>
      <c r="Z144" s="27">
        <v>2120902</v>
      </c>
      <c r="AA144" s="32">
        <v>46292</v>
      </c>
      <c r="AB144" s="22">
        <v>2167194</v>
      </c>
      <c r="AC144" s="32">
        <v>100038487</v>
      </c>
      <c r="AD144" s="28">
        <v>0</v>
      </c>
      <c r="AE144" s="22">
        <v>1349038942</v>
      </c>
      <c r="AF144" s="22"/>
      <c r="AG144" s="22">
        <v>0</v>
      </c>
      <c r="AH144" s="25">
        <v>15188000</v>
      </c>
      <c r="AI144" s="25">
        <v>26973000</v>
      </c>
      <c r="AJ144" s="22">
        <v>0</v>
      </c>
      <c r="AK144" s="22"/>
      <c r="AL144" s="33">
        <v>609126763</v>
      </c>
      <c r="AM144" s="33">
        <v>38092179</v>
      </c>
      <c r="AN144" s="22">
        <v>647218942</v>
      </c>
      <c r="AO144" s="33">
        <v>416091730</v>
      </c>
      <c r="AP144" s="33">
        <v>-5031840</v>
      </c>
      <c r="AQ144" s="22">
        <v>411059890</v>
      </c>
      <c r="AR144" s="33">
        <v>188712345</v>
      </c>
      <c r="AS144" s="33">
        <v>-3350690</v>
      </c>
      <c r="AT144" s="34">
        <v>185361655</v>
      </c>
      <c r="AU144" s="27">
        <v>1866526</v>
      </c>
      <c r="AV144" s="34">
        <v>38222560</v>
      </c>
      <c r="AW144" s="34">
        <v>5176503</v>
      </c>
      <c r="AX144" s="34">
        <v>43399063</v>
      </c>
      <c r="AY144" s="34">
        <v>1288906076</v>
      </c>
      <c r="AZ144" s="27">
        <v>88185</v>
      </c>
      <c r="BA144" s="34">
        <v>1288994261</v>
      </c>
      <c r="BB144" s="22">
        <v>0</v>
      </c>
      <c r="BC144" s="22">
        <v>1215797364</v>
      </c>
      <c r="BD144" s="22">
        <v>1215885549</v>
      </c>
      <c r="BE144" s="32">
        <v>1391199942</v>
      </c>
      <c r="BF144" s="22"/>
      <c r="BG144" s="33">
        <v>1349038942</v>
      </c>
      <c r="BH144" s="5">
        <v>0</v>
      </c>
      <c r="BJ144" s="22"/>
      <c r="CQ144" s="35"/>
    </row>
    <row r="145" spans="1:95">
      <c r="A145" s="5">
        <f t="shared" si="10"/>
        <v>2010</v>
      </c>
      <c r="B145" s="5">
        <v>8</v>
      </c>
      <c r="C145" s="22">
        <v>612124299</v>
      </c>
      <c r="D145" s="22">
        <v>17621460</v>
      </c>
      <c r="E145" s="22">
        <v>629745759</v>
      </c>
      <c r="F145" s="22">
        <v>386668702</v>
      </c>
      <c r="G145" s="22">
        <v>-3192101</v>
      </c>
      <c r="H145" s="22">
        <v>383476601</v>
      </c>
      <c r="I145" s="22">
        <v>193717021</v>
      </c>
      <c r="J145" s="22">
        <v>314680</v>
      </c>
      <c r="K145" s="22">
        <v>194031701</v>
      </c>
      <c r="L145" s="22">
        <v>1868132</v>
      </c>
      <c r="M145" s="22">
        <v>37281099</v>
      </c>
      <c r="N145" s="22">
        <v>5034720</v>
      </c>
      <c r="O145" s="22">
        <v>42315819</v>
      </c>
      <c r="P145" s="22">
        <v>1251438012</v>
      </c>
      <c r="Q145" s="22">
        <v>83799</v>
      </c>
      <c r="R145" s="22">
        <v>1251521811</v>
      </c>
      <c r="S145" s="22"/>
      <c r="T145" s="22">
        <v>1194378154</v>
      </c>
      <c r="U145" s="22">
        <v>1194461953</v>
      </c>
      <c r="V145" s="22">
        <v>1209205992</v>
      </c>
      <c r="W145" s="22">
        <v>1209122193</v>
      </c>
      <c r="X145" s="22">
        <v>1236693973</v>
      </c>
      <c r="Y145" s="22">
        <v>1236777772</v>
      </c>
      <c r="Z145" s="27">
        <v>2112195</v>
      </c>
      <c r="AA145" s="32">
        <v>32522</v>
      </c>
      <c r="AB145" s="22">
        <v>2144717</v>
      </c>
      <c r="AC145" s="32">
        <v>99526502</v>
      </c>
      <c r="AD145" s="28">
        <v>0</v>
      </c>
      <c r="AE145" s="22">
        <v>1353193030</v>
      </c>
      <c r="AF145" s="22"/>
      <c r="AG145" s="22">
        <v>0</v>
      </c>
      <c r="AH145" s="25">
        <v>14057000</v>
      </c>
      <c r="AI145" s="25">
        <v>25798000</v>
      </c>
      <c r="AJ145" s="22">
        <v>0</v>
      </c>
      <c r="AK145" s="22"/>
      <c r="AL145" s="33">
        <v>626181299</v>
      </c>
      <c r="AM145" s="33">
        <v>17621460</v>
      </c>
      <c r="AN145" s="22">
        <v>643802759</v>
      </c>
      <c r="AO145" s="33">
        <v>412466702</v>
      </c>
      <c r="AP145" s="33">
        <v>-3192101</v>
      </c>
      <c r="AQ145" s="22">
        <v>409274601</v>
      </c>
      <c r="AR145" s="33">
        <v>193717021</v>
      </c>
      <c r="AS145" s="33">
        <v>314680</v>
      </c>
      <c r="AT145" s="34">
        <v>194031701</v>
      </c>
      <c r="AU145" s="27">
        <v>1868132</v>
      </c>
      <c r="AV145" s="34">
        <v>37281099</v>
      </c>
      <c r="AW145" s="34">
        <v>5034720</v>
      </c>
      <c r="AX145" s="34">
        <v>42315819</v>
      </c>
      <c r="AY145" s="34">
        <v>1291293012</v>
      </c>
      <c r="AZ145" s="27">
        <v>83799</v>
      </c>
      <c r="BA145" s="34">
        <v>1291376811</v>
      </c>
      <c r="BB145" s="22">
        <v>0</v>
      </c>
      <c r="BC145" s="22">
        <v>1234233154</v>
      </c>
      <c r="BD145" s="22">
        <v>1234316953</v>
      </c>
      <c r="BE145" s="32">
        <v>1393048030</v>
      </c>
      <c r="BF145" s="22"/>
      <c r="BG145" s="33">
        <v>1353193030</v>
      </c>
      <c r="BH145" s="5">
        <v>0</v>
      </c>
      <c r="BJ145" s="22"/>
      <c r="CQ145" s="35"/>
    </row>
    <row r="146" spans="1:95">
      <c r="A146" s="5">
        <f t="shared" si="10"/>
        <v>2010</v>
      </c>
      <c r="B146" s="5">
        <v>9</v>
      </c>
      <c r="C146" s="22">
        <v>555062022</v>
      </c>
      <c r="D146" s="22">
        <v>-84488845</v>
      </c>
      <c r="E146" s="22">
        <v>470573177</v>
      </c>
      <c r="F146" s="22">
        <v>385665994</v>
      </c>
      <c r="G146" s="22">
        <v>-26427301</v>
      </c>
      <c r="H146" s="22">
        <v>359238693</v>
      </c>
      <c r="I146" s="22">
        <v>186496009</v>
      </c>
      <c r="J146" s="22">
        <v>-1401729</v>
      </c>
      <c r="K146" s="22">
        <v>185094280</v>
      </c>
      <c r="L146" s="22">
        <v>1870175</v>
      </c>
      <c r="M146" s="22">
        <v>32847223</v>
      </c>
      <c r="N146" s="22">
        <v>4363061</v>
      </c>
      <c r="O146" s="22">
        <v>37210284</v>
      </c>
      <c r="P146" s="22">
        <v>1053986609</v>
      </c>
      <c r="Q146" s="22">
        <v>82402</v>
      </c>
      <c r="R146" s="22">
        <v>1054069011</v>
      </c>
      <c r="S146" s="22"/>
      <c r="T146" s="22">
        <v>1129094200</v>
      </c>
      <c r="U146" s="22">
        <v>1129176602</v>
      </c>
      <c r="V146" s="22">
        <v>1016858727</v>
      </c>
      <c r="W146" s="22">
        <v>1016776325</v>
      </c>
      <c r="X146" s="22">
        <v>1166304484</v>
      </c>
      <c r="Y146" s="22">
        <v>1166386886</v>
      </c>
      <c r="Z146" s="27">
        <v>1960581</v>
      </c>
      <c r="AA146" s="32">
        <v>-272751</v>
      </c>
      <c r="AB146" s="22">
        <v>1687830</v>
      </c>
      <c r="AC146" s="32">
        <v>69270923</v>
      </c>
      <c r="AD146" s="28">
        <v>0</v>
      </c>
      <c r="AE146" s="22">
        <v>1125027764</v>
      </c>
      <c r="AF146" s="22"/>
      <c r="AG146" s="22">
        <v>0</v>
      </c>
      <c r="AH146" s="25">
        <v>9600000</v>
      </c>
      <c r="AI146" s="25">
        <v>20205000</v>
      </c>
      <c r="AJ146" s="22">
        <v>0</v>
      </c>
      <c r="AK146" s="22"/>
      <c r="AL146" s="33">
        <v>564662022</v>
      </c>
      <c r="AM146" s="33">
        <v>-84488845</v>
      </c>
      <c r="AN146" s="22">
        <v>480173177</v>
      </c>
      <c r="AO146" s="33">
        <v>405870994</v>
      </c>
      <c r="AP146" s="33">
        <v>-26427301</v>
      </c>
      <c r="AQ146" s="22">
        <v>379443693</v>
      </c>
      <c r="AR146" s="33">
        <v>186496009</v>
      </c>
      <c r="AS146" s="33">
        <v>-1401729</v>
      </c>
      <c r="AT146" s="34">
        <v>185094280</v>
      </c>
      <c r="AU146" s="27">
        <v>1870175</v>
      </c>
      <c r="AV146" s="34">
        <v>32847223</v>
      </c>
      <c r="AW146" s="34">
        <v>4363061</v>
      </c>
      <c r="AX146" s="34">
        <v>37210284</v>
      </c>
      <c r="AY146" s="34">
        <v>1083791609</v>
      </c>
      <c r="AZ146" s="27">
        <v>82402</v>
      </c>
      <c r="BA146" s="34">
        <v>1083874011</v>
      </c>
      <c r="BB146" s="22">
        <v>0</v>
      </c>
      <c r="BC146" s="22">
        <v>1158899200</v>
      </c>
      <c r="BD146" s="22">
        <v>1158981602</v>
      </c>
      <c r="BE146" s="32">
        <v>1154832764</v>
      </c>
      <c r="BF146" s="22"/>
      <c r="BG146" s="33">
        <v>1125027764</v>
      </c>
      <c r="BH146" s="5">
        <v>0</v>
      </c>
      <c r="BJ146" s="22"/>
      <c r="CQ146" s="35"/>
    </row>
    <row r="147" spans="1:95">
      <c r="A147" s="5">
        <f t="shared" si="10"/>
        <v>2010</v>
      </c>
      <c r="B147" s="5">
        <v>10</v>
      </c>
      <c r="C147" s="22">
        <v>430868196</v>
      </c>
      <c r="D147" s="22">
        <v>-74782188</v>
      </c>
      <c r="E147" s="22">
        <v>356086008</v>
      </c>
      <c r="F147" s="22">
        <v>343982874</v>
      </c>
      <c r="G147" s="22">
        <v>-18598565</v>
      </c>
      <c r="H147" s="22">
        <v>325384309</v>
      </c>
      <c r="I147" s="22">
        <v>172429525</v>
      </c>
      <c r="J147" s="22">
        <v>-5061343</v>
      </c>
      <c r="K147" s="22">
        <v>167368182</v>
      </c>
      <c r="L147" s="22">
        <v>1871894</v>
      </c>
      <c r="M147" s="22">
        <v>27078941</v>
      </c>
      <c r="N147" s="22">
        <v>3712659</v>
      </c>
      <c r="O147" s="22">
        <v>30791600</v>
      </c>
      <c r="P147" s="22">
        <v>881501993</v>
      </c>
      <c r="Q147" s="22">
        <v>70729</v>
      </c>
      <c r="R147" s="22">
        <v>881572722</v>
      </c>
      <c r="S147" s="22"/>
      <c r="T147" s="22">
        <v>949152489</v>
      </c>
      <c r="U147" s="22">
        <v>949223218</v>
      </c>
      <c r="V147" s="22">
        <v>850781122</v>
      </c>
      <c r="W147" s="22">
        <v>850710393</v>
      </c>
      <c r="X147" s="22">
        <v>979944089</v>
      </c>
      <c r="Y147" s="22">
        <v>980014818</v>
      </c>
      <c r="Z147" s="27">
        <v>1797844</v>
      </c>
      <c r="AA147" s="32">
        <v>-17277</v>
      </c>
      <c r="AB147" s="22">
        <v>1780567</v>
      </c>
      <c r="AC147" s="32">
        <v>46571267</v>
      </c>
      <c r="AD147" s="28">
        <v>0</v>
      </c>
      <c r="AE147" s="22">
        <v>929924556</v>
      </c>
      <c r="AF147" s="22"/>
      <c r="AG147" s="22">
        <v>0</v>
      </c>
      <c r="AH147" s="25">
        <v>5674000</v>
      </c>
      <c r="AI147" s="25">
        <v>11081000</v>
      </c>
      <c r="AJ147" s="22">
        <v>0</v>
      </c>
      <c r="AK147" s="22"/>
      <c r="AL147" s="33">
        <v>436542196</v>
      </c>
      <c r="AM147" s="33">
        <v>-74782188</v>
      </c>
      <c r="AN147" s="22">
        <v>361760008</v>
      </c>
      <c r="AO147" s="33">
        <v>355063874</v>
      </c>
      <c r="AP147" s="33">
        <v>-18598565</v>
      </c>
      <c r="AQ147" s="22">
        <v>336465309</v>
      </c>
      <c r="AR147" s="33">
        <v>172429525</v>
      </c>
      <c r="AS147" s="33">
        <v>-5061343</v>
      </c>
      <c r="AT147" s="34">
        <v>167368182</v>
      </c>
      <c r="AU147" s="27">
        <v>1871894</v>
      </c>
      <c r="AV147" s="34">
        <v>27078941</v>
      </c>
      <c r="AW147" s="34">
        <v>3712659</v>
      </c>
      <c r="AX147" s="34">
        <v>30791600</v>
      </c>
      <c r="AY147" s="34">
        <v>898256993</v>
      </c>
      <c r="AZ147" s="27">
        <v>70729</v>
      </c>
      <c r="BA147" s="34">
        <v>898327722</v>
      </c>
      <c r="BB147" s="22">
        <v>0</v>
      </c>
      <c r="BC147" s="22">
        <v>965907489</v>
      </c>
      <c r="BD147" s="22">
        <v>965978218</v>
      </c>
      <c r="BE147" s="32">
        <v>946679556</v>
      </c>
      <c r="BF147" s="22"/>
      <c r="BG147" s="33">
        <v>929924556</v>
      </c>
      <c r="BH147" s="5">
        <v>0</v>
      </c>
      <c r="BJ147" s="22"/>
      <c r="CQ147" s="35"/>
    </row>
    <row r="148" spans="1:95">
      <c r="A148" s="5">
        <f t="shared" si="10"/>
        <v>2010</v>
      </c>
      <c r="B148" s="5">
        <v>11</v>
      </c>
      <c r="C148" s="22">
        <v>339152894</v>
      </c>
      <c r="D148" s="22">
        <v>-16066818</v>
      </c>
      <c r="E148" s="22">
        <v>323086076</v>
      </c>
      <c r="F148" s="22">
        <v>297961114</v>
      </c>
      <c r="G148" s="22">
        <v>11517220</v>
      </c>
      <c r="H148" s="22">
        <v>309478334</v>
      </c>
      <c r="I148" s="22">
        <v>145825491</v>
      </c>
      <c r="J148" s="22">
        <v>3854372</v>
      </c>
      <c r="K148" s="22">
        <v>149679863</v>
      </c>
      <c r="L148" s="22">
        <v>1873764</v>
      </c>
      <c r="M148" s="22">
        <v>26498742</v>
      </c>
      <c r="N148" s="22">
        <v>3349548</v>
      </c>
      <c r="O148" s="22">
        <v>29848290</v>
      </c>
      <c r="P148" s="22">
        <v>813966327</v>
      </c>
      <c r="Q148" s="22">
        <v>70172</v>
      </c>
      <c r="R148" s="22">
        <v>814036499</v>
      </c>
      <c r="S148" s="22"/>
      <c r="T148" s="22">
        <v>784813263</v>
      </c>
      <c r="U148" s="22">
        <v>784883435</v>
      </c>
      <c r="V148" s="22">
        <v>784188209</v>
      </c>
      <c r="W148" s="22">
        <v>784118037</v>
      </c>
      <c r="X148" s="22">
        <v>814661553</v>
      </c>
      <c r="Y148" s="22">
        <v>814731725</v>
      </c>
      <c r="Z148" s="27">
        <v>1905124</v>
      </c>
      <c r="AA148" s="32">
        <v>475276</v>
      </c>
      <c r="AB148" s="22">
        <v>2380400</v>
      </c>
      <c r="AC148" s="32">
        <v>40077654</v>
      </c>
      <c r="AD148" s="28">
        <v>0</v>
      </c>
      <c r="AE148" s="22">
        <v>856494553</v>
      </c>
      <c r="AF148" s="22"/>
      <c r="AG148" s="22">
        <v>0</v>
      </c>
      <c r="AH148" s="25">
        <v>9204000</v>
      </c>
      <c r="AI148" s="25">
        <v>9218000</v>
      </c>
      <c r="AJ148" s="22">
        <v>0</v>
      </c>
      <c r="AK148" s="22"/>
      <c r="AL148" s="33">
        <v>348356894</v>
      </c>
      <c r="AM148" s="33">
        <v>-16066818</v>
      </c>
      <c r="AN148" s="22">
        <v>332290076</v>
      </c>
      <c r="AO148" s="33">
        <v>307179114</v>
      </c>
      <c r="AP148" s="33">
        <v>11517220</v>
      </c>
      <c r="AQ148" s="22">
        <v>318696334</v>
      </c>
      <c r="AR148" s="33">
        <v>145825491</v>
      </c>
      <c r="AS148" s="33">
        <v>3854372</v>
      </c>
      <c r="AT148" s="34">
        <v>149679863</v>
      </c>
      <c r="AU148" s="27">
        <v>1873764</v>
      </c>
      <c r="AV148" s="34">
        <v>26498742</v>
      </c>
      <c r="AW148" s="34">
        <v>3349548</v>
      </c>
      <c r="AX148" s="34">
        <v>29848290</v>
      </c>
      <c r="AY148" s="34">
        <v>832388327</v>
      </c>
      <c r="AZ148" s="27">
        <v>70172</v>
      </c>
      <c r="BA148" s="34">
        <v>832458499</v>
      </c>
      <c r="BB148" s="22">
        <v>0</v>
      </c>
      <c r="BC148" s="22">
        <v>803235263</v>
      </c>
      <c r="BD148" s="22">
        <v>803305435</v>
      </c>
      <c r="BE148" s="32">
        <v>874916553</v>
      </c>
      <c r="BF148" s="22"/>
      <c r="BG148" s="33">
        <v>856494553</v>
      </c>
      <c r="BH148" s="5">
        <v>0</v>
      </c>
      <c r="BJ148" s="22"/>
      <c r="CQ148" s="35"/>
    </row>
    <row r="149" spans="1:95">
      <c r="A149" s="5">
        <f t="shared" si="10"/>
        <v>2010</v>
      </c>
      <c r="B149" s="5">
        <v>12</v>
      </c>
      <c r="C149" s="22">
        <v>413586114</v>
      </c>
      <c r="D149" s="22">
        <v>71564482</v>
      </c>
      <c r="E149" s="22">
        <v>485150596</v>
      </c>
      <c r="F149" s="22">
        <v>294532615</v>
      </c>
      <c r="G149" s="22">
        <v>-7701415</v>
      </c>
      <c r="H149" s="22">
        <v>286831200</v>
      </c>
      <c r="I149" s="22">
        <v>134567839</v>
      </c>
      <c r="J149" s="22">
        <v>-2418605</v>
      </c>
      <c r="K149" s="22">
        <v>132149234</v>
      </c>
      <c r="L149" s="22">
        <v>1875261</v>
      </c>
      <c r="M149" s="22">
        <v>29921650</v>
      </c>
      <c r="N149" s="22">
        <v>3764150</v>
      </c>
      <c r="O149" s="22">
        <v>33685800</v>
      </c>
      <c r="P149" s="22">
        <v>939692091</v>
      </c>
      <c r="Q149" s="22">
        <v>74451</v>
      </c>
      <c r="R149" s="22">
        <v>939766542</v>
      </c>
      <c r="S149" s="22"/>
      <c r="T149" s="22">
        <v>844561829</v>
      </c>
      <c r="U149" s="22">
        <v>844636280</v>
      </c>
      <c r="V149" s="22">
        <v>906080742</v>
      </c>
      <c r="W149" s="22">
        <v>906006291</v>
      </c>
      <c r="X149" s="22">
        <v>878247629</v>
      </c>
      <c r="Y149" s="22">
        <v>878322080</v>
      </c>
      <c r="Z149" s="27">
        <v>2120701</v>
      </c>
      <c r="AA149" s="32">
        <v>185296</v>
      </c>
      <c r="AB149" s="22">
        <v>2305997</v>
      </c>
      <c r="AC149" s="32">
        <v>54102879</v>
      </c>
      <c r="AD149" s="28">
        <v>0</v>
      </c>
      <c r="AE149" s="22">
        <v>996175418</v>
      </c>
      <c r="AF149" s="22"/>
      <c r="AG149" s="22">
        <v>0</v>
      </c>
      <c r="AH149" s="25">
        <v>16307000</v>
      </c>
      <c r="AI149" s="25">
        <v>12707000</v>
      </c>
      <c r="AJ149" s="22">
        <v>0</v>
      </c>
      <c r="AK149" s="22"/>
      <c r="AL149" s="33">
        <v>429893114</v>
      </c>
      <c r="AM149" s="33">
        <v>71564482</v>
      </c>
      <c r="AN149" s="22">
        <v>501457596</v>
      </c>
      <c r="AO149" s="33">
        <v>307239615</v>
      </c>
      <c r="AP149" s="33">
        <v>-7701415</v>
      </c>
      <c r="AQ149" s="22">
        <v>299538200</v>
      </c>
      <c r="AR149" s="33">
        <v>134567839</v>
      </c>
      <c r="AS149" s="33">
        <v>-2418605</v>
      </c>
      <c r="AT149" s="34">
        <v>132149234</v>
      </c>
      <c r="AU149" s="27">
        <v>1875261</v>
      </c>
      <c r="AV149" s="34">
        <v>29921650</v>
      </c>
      <c r="AW149" s="34">
        <v>3764150</v>
      </c>
      <c r="AX149" s="34">
        <v>33685800</v>
      </c>
      <c r="AY149" s="34">
        <v>968706091</v>
      </c>
      <c r="AZ149" s="27">
        <v>74451</v>
      </c>
      <c r="BA149" s="34">
        <v>968780542</v>
      </c>
      <c r="BB149" s="22">
        <v>0</v>
      </c>
      <c r="BC149" s="22">
        <v>873575829</v>
      </c>
      <c r="BD149" s="22">
        <v>873650280</v>
      </c>
      <c r="BE149" s="32">
        <v>1025189418</v>
      </c>
      <c r="BF149" s="22"/>
      <c r="BG149" s="33">
        <v>996175418</v>
      </c>
      <c r="BH149" s="5">
        <v>0</v>
      </c>
      <c r="BJ149" s="22"/>
      <c r="CQ149" s="35"/>
    </row>
    <row r="150" spans="1:95">
      <c r="B150" s="10" t="s">
        <v>112</v>
      </c>
      <c r="C150" s="22">
        <v>5531932642</v>
      </c>
      <c r="D150" s="22">
        <v>33467988</v>
      </c>
      <c r="E150" s="22">
        <v>5565400630</v>
      </c>
      <c r="F150" s="22">
        <v>3963806533</v>
      </c>
      <c r="G150" s="22">
        <v>22910604</v>
      </c>
      <c r="H150" s="22">
        <v>3986717137</v>
      </c>
      <c r="I150" s="22">
        <v>1988152012</v>
      </c>
      <c r="J150" s="22">
        <v>3623493</v>
      </c>
      <c r="K150" s="22">
        <v>1991775505</v>
      </c>
      <c r="L150" s="22">
        <v>22382782</v>
      </c>
      <c r="M150" s="22">
        <v>366406654</v>
      </c>
      <c r="N150" s="22">
        <v>48258431</v>
      </c>
      <c r="O150" s="22">
        <v>414665085</v>
      </c>
      <c r="P150" s="22">
        <v>11980941139</v>
      </c>
      <c r="Q150" s="22">
        <v>908445</v>
      </c>
      <c r="R150" s="22">
        <v>11981849584</v>
      </c>
      <c r="S150" s="22"/>
      <c r="T150" s="22">
        <v>11506273969</v>
      </c>
      <c r="U150" s="22">
        <v>11507182414</v>
      </c>
      <c r="V150" s="22">
        <v>11567184499</v>
      </c>
      <c r="W150" s="22">
        <v>11566276054</v>
      </c>
      <c r="X150" s="22">
        <v>11920939054</v>
      </c>
      <c r="Y150" s="22">
        <v>11921847499</v>
      </c>
      <c r="Z150" s="28">
        <v>23762444</v>
      </c>
      <c r="AA150" s="28">
        <v>176557</v>
      </c>
      <c r="AB150" s="22">
        <v>23939001</v>
      </c>
      <c r="AC150" s="22">
        <v>757917062</v>
      </c>
      <c r="AD150" s="28">
        <v>0</v>
      </c>
      <c r="AE150" s="22">
        <v>12763705647</v>
      </c>
      <c r="AF150" s="22"/>
      <c r="AG150" s="22">
        <v>0</v>
      </c>
      <c r="AH150" s="22">
        <v>135728000</v>
      </c>
      <c r="AI150" s="22">
        <v>195142000</v>
      </c>
      <c r="AJ150" s="22">
        <v>0</v>
      </c>
      <c r="AK150" s="22"/>
      <c r="AL150" s="28">
        <v>5667660642</v>
      </c>
      <c r="AM150" s="28">
        <v>33467988</v>
      </c>
      <c r="AN150" s="22">
        <v>5701128630</v>
      </c>
      <c r="AO150" s="28">
        <v>4158948533</v>
      </c>
      <c r="AP150" s="28">
        <v>22910604</v>
      </c>
      <c r="AQ150" s="22">
        <v>4181859137</v>
      </c>
      <c r="AR150" s="28">
        <v>1988152012</v>
      </c>
      <c r="AS150" s="28">
        <v>3623493</v>
      </c>
      <c r="AT150" s="22">
        <v>1991775505</v>
      </c>
      <c r="AU150" s="28">
        <v>22382782</v>
      </c>
      <c r="AV150" s="22">
        <v>366406654</v>
      </c>
      <c r="AW150" s="22">
        <v>48258431</v>
      </c>
      <c r="AX150" s="22">
        <v>414665085</v>
      </c>
      <c r="AY150" s="22">
        <v>12311811139</v>
      </c>
      <c r="AZ150" s="28">
        <v>908445</v>
      </c>
      <c r="BA150" s="22">
        <v>12312719584</v>
      </c>
      <c r="BB150" s="22">
        <v>-1</v>
      </c>
      <c r="BC150" s="22">
        <v>11837143969</v>
      </c>
      <c r="BD150" s="22">
        <v>11838052414</v>
      </c>
      <c r="BE150" s="22">
        <v>13094575647</v>
      </c>
      <c r="BF150" s="21"/>
      <c r="BG150" s="22">
        <v>12763705647</v>
      </c>
      <c r="BH150" s="5">
        <v>0</v>
      </c>
      <c r="BJ150" s="22"/>
      <c r="CQ150" s="35"/>
    </row>
    <row r="151" spans="1:95">
      <c r="CJ151" s="35"/>
    </row>
    <row r="152" spans="1:95">
      <c r="A152" s="5">
        <f>A19</f>
        <v>2000</v>
      </c>
      <c r="B152" s="5" t="str">
        <f t="shared" ref="B152" si="11">B20</f>
        <v>Annual</v>
      </c>
      <c r="C152" s="22">
        <v>4691991116</v>
      </c>
      <c r="D152" s="22">
        <v>3359582</v>
      </c>
      <c r="E152" s="22">
        <v>4695350698</v>
      </c>
      <c r="F152" s="22">
        <v>3341701859</v>
      </c>
      <c r="G152" s="22">
        <v>-2625767</v>
      </c>
      <c r="H152" s="22">
        <v>3339076092</v>
      </c>
      <c r="I152" s="22">
        <v>1864260261</v>
      </c>
      <c r="J152" s="22">
        <v>29332667</v>
      </c>
      <c r="K152" s="22">
        <v>1893592928</v>
      </c>
      <c r="L152" s="22">
        <v>18036426</v>
      </c>
      <c r="M152" s="22">
        <v>308481349</v>
      </c>
      <c r="N152" s="22">
        <v>38749882</v>
      </c>
      <c r="O152" s="22">
        <v>347231231</v>
      </c>
      <c r="P152" s="22">
        <v>10293287375</v>
      </c>
      <c r="Q152" s="22">
        <v>732163</v>
      </c>
      <c r="R152" s="22">
        <v>10294019538</v>
      </c>
      <c r="S152" s="22"/>
      <c r="T152" s="22">
        <v>9915989662</v>
      </c>
      <c r="U152" s="22">
        <v>9916721825</v>
      </c>
      <c r="V152" s="22">
        <v>9946788307</v>
      </c>
      <c r="W152" s="22">
        <v>9946056144</v>
      </c>
      <c r="X152" s="22">
        <v>10263220893</v>
      </c>
      <c r="Y152" s="22">
        <v>10263953056</v>
      </c>
      <c r="Z152" s="22">
        <v>21244070</v>
      </c>
      <c r="AA152" s="22">
        <v>-14576</v>
      </c>
      <c r="AB152" s="22">
        <v>21229494</v>
      </c>
      <c r="AC152" s="22">
        <v>597706639</v>
      </c>
      <c r="AD152" s="22">
        <v>8995624</v>
      </c>
      <c r="AE152" s="22">
        <v>10921951295</v>
      </c>
      <c r="AF152" s="22"/>
      <c r="AG152" s="22"/>
      <c r="AH152" s="22">
        <v>4339000</v>
      </c>
      <c r="AI152" s="22">
        <v>9915000</v>
      </c>
      <c r="AJ152" s="22">
        <v>0</v>
      </c>
      <c r="AK152" s="22"/>
      <c r="AL152" s="22">
        <v>4645734283</v>
      </c>
      <c r="AM152" s="22">
        <v>-13301746</v>
      </c>
      <c r="AN152" s="22">
        <v>4632432537</v>
      </c>
      <c r="AO152" s="22">
        <v>3328227011</v>
      </c>
      <c r="AP152" s="22">
        <v>-16343740</v>
      </c>
      <c r="AQ152" s="22">
        <v>3311883271</v>
      </c>
      <c r="AR152" s="22">
        <v>1892697998</v>
      </c>
      <c r="AS152" s="22">
        <v>-3742773</v>
      </c>
      <c r="AT152" s="22">
        <v>1888955225</v>
      </c>
      <c r="AU152" s="22">
        <v>19413296</v>
      </c>
      <c r="AV152" s="22">
        <v>307362814</v>
      </c>
      <c r="AW152" s="22">
        <v>38534290</v>
      </c>
      <c r="AX152" s="22">
        <v>345897104</v>
      </c>
      <c r="AY152" s="22">
        <v>10198581433</v>
      </c>
      <c r="AZ152" s="22">
        <v>880478</v>
      </c>
      <c r="BA152" s="22">
        <v>10199461911</v>
      </c>
      <c r="BB152" s="22"/>
      <c r="BC152" s="22">
        <v>9886072588</v>
      </c>
      <c r="BD152" s="22">
        <v>9886953066</v>
      </c>
      <c r="BE152" s="22">
        <v>10855503382</v>
      </c>
      <c r="BF152" s="22"/>
      <c r="BG152" s="22">
        <v>10827820382</v>
      </c>
    </row>
    <row r="153" spans="1:95"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</row>
    <row r="154" spans="1:95">
      <c r="A154" s="5">
        <f>A152+1</f>
        <v>2001</v>
      </c>
      <c r="B154" s="5" t="str">
        <f t="shared" ref="B154" si="12">B33</f>
        <v>Annual</v>
      </c>
      <c r="C154" s="22">
        <v>4705884004</v>
      </c>
      <c r="D154" s="22">
        <v>27038063</v>
      </c>
      <c r="E154" s="22">
        <v>4732922067</v>
      </c>
      <c r="F154" s="22">
        <v>3331141097</v>
      </c>
      <c r="G154" s="22">
        <v>19974070</v>
      </c>
      <c r="H154" s="22">
        <v>3351115167</v>
      </c>
      <c r="I154" s="22">
        <v>2004127811</v>
      </c>
      <c r="J154" s="22">
        <v>2993514</v>
      </c>
      <c r="K154" s="22">
        <v>2007121325</v>
      </c>
      <c r="L154" s="22">
        <v>20204398</v>
      </c>
      <c r="M154" s="22">
        <v>313179572</v>
      </c>
      <c r="N154" s="22">
        <v>39520215</v>
      </c>
      <c r="O154" s="22">
        <v>352699787</v>
      </c>
      <c r="P154" s="22">
        <v>10464062744</v>
      </c>
      <c r="Q154" s="22">
        <v>883236</v>
      </c>
      <c r="R154" s="22">
        <v>10464945980</v>
      </c>
      <c r="S154" s="22"/>
      <c r="T154" s="22">
        <v>10061357310</v>
      </c>
      <c r="U154" s="22">
        <v>10062240546</v>
      </c>
      <c r="V154" s="22">
        <v>10112246193</v>
      </c>
      <c r="W154" s="22">
        <v>10111362957</v>
      </c>
      <c r="X154" s="22">
        <v>10414057097</v>
      </c>
      <c r="Y154" s="22">
        <v>10414940333</v>
      </c>
      <c r="Z154" s="22">
        <v>21385762</v>
      </c>
      <c r="AA154" s="22">
        <v>112847</v>
      </c>
      <c r="AB154" s="22">
        <v>21498609</v>
      </c>
      <c r="AC154" s="22">
        <v>650574014</v>
      </c>
      <c r="AD154" s="22">
        <v>0</v>
      </c>
      <c r="AE154" s="22">
        <v>11137018603</v>
      </c>
      <c r="AF154" s="22"/>
      <c r="AG154" s="22">
        <v>223650</v>
      </c>
      <c r="AH154" s="22">
        <v>27705000</v>
      </c>
      <c r="AI154" s="22">
        <v>66090000</v>
      </c>
      <c r="AJ154" s="22">
        <v>0</v>
      </c>
      <c r="AK154" s="22"/>
      <c r="AL154" s="22">
        <v>4733589004</v>
      </c>
      <c r="AM154" s="22">
        <v>27038063</v>
      </c>
      <c r="AN154" s="22">
        <v>4760627067</v>
      </c>
      <c r="AO154" s="22">
        <v>3397231097</v>
      </c>
      <c r="AP154" s="22">
        <v>19974070</v>
      </c>
      <c r="AQ154" s="22">
        <v>3417205167</v>
      </c>
      <c r="AR154" s="22">
        <v>2004127811</v>
      </c>
      <c r="AS154" s="22">
        <v>2993514</v>
      </c>
      <c r="AT154" s="22">
        <v>2007121325</v>
      </c>
      <c r="AU154" s="22">
        <v>20204398</v>
      </c>
      <c r="AV154" s="22">
        <v>313179572</v>
      </c>
      <c r="AW154" s="22">
        <v>39520215</v>
      </c>
      <c r="AX154" s="22">
        <v>352699787</v>
      </c>
      <c r="AY154" s="22">
        <v>10557857744</v>
      </c>
      <c r="AZ154" s="22">
        <v>883236</v>
      </c>
      <c r="BA154" s="22">
        <v>10558740980</v>
      </c>
      <c r="BB154" s="22"/>
      <c r="BC154" s="22">
        <v>10155152310</v>
      </c>
      <c r="BD154" s="22">
        <v>10156035546</v>
      </c>
      <c r="BE154" s="22">
        <v>11230813603</v>
      </c>
      <c r="BF154" s="22"/>
      <c r="BG154" s="22">
        <v>11137018603</v>
      </c>
    </row>
    <row r="155" spans="1:95">
      <c r="A155" s="5">
        <f>A154+1</f>
        <v>2002</v>
      </c>
      <c r="B155" s="5" t="str">
        <f t="shared" ref="B155" si="13">B46</f>
        <v>Annual</v>
      </c>
      <c r="C155" s="22">
        <v>4817268215</v>
      </c>
      <c r="D155" s="22">
        <v>28233752</v>
      </c>
      <c r="E155" s="22">
        <v>4845501967</v>
      </c>
      <c r="F155" s="22">
        <v>3441457635</v>
      </c>
      <c r="G155" s="22">
        <v>20361715</v>
      </c>
      <c r="H155" s="22">
        <v>3461819350</v>
      </c>
      <c r="I155" s="22">
        <v>2046547833</v>
      </c>
      <c r="J155" s="22">
        <v>3191010</v>
      </c>
      <c r="K155" s="22">
        <v>2049738843</v>
      </c>
      <c r="L155" s="22">
        <v>20380530</v>
      </c>
      <c r="M155" s="22">
        <v>318878138</v>
      </c>
      <c r="N155" s="22">
        <v>40434738</v>
      </c>
      <c r="O155" s="22">
        <v>359312876</v>
      </c>
      <c r="P155" s="22">
        <v>10736753566</v>
      </c>
      <c r="Q155" s="22">
        <v>886003</v>
      </c>
      <c r="R155" s="22">
        <v>10737639569</v>
      </c>
      <c r="S155" s="22"/>
      <c r="T155" s="22">
        <v>10325654213</v>
      </c>
      <c r="U155" s="22">
        <v>10326540216</v>
      </c>
      <c r="V155" s="22">
        <v>10378326693</v>
      </c>
      <c r="W155" s="22">
        <v>10377440690</v>
      </c>
      <c r="X155" s="22">
        <v>10684967089</v>
      </c>
      <c r="Y155" s="22">
        <v>10685853092</v>
      </c>
      <c r="Z155" s="22">
        <v>21637639</v>
      </c>
      <c r="AA155" s="22">
        <v>167934</v>
      </c>
      <c r="AB155" s="22">
        <v>21805573</v>
      </c>
      <c r="AC155" s="22">
        <v>668537242</v>
      </c>
      <c r="AD155" s="22">
        <v>0</v>
      </c>
      <c r="AE155" s="22">
        <v>11427982384</v>
      </c>
      <c r="AF155" s="22"/>
      <c r="AG155" s="22"/>
      <c r="AH155" s="22">
        <v>39202000</v>
      </c>
      <c r="AI155" s="22">
        <v>80441000</v>
      </c>
      <c r="AJ155" s="22">
        <v>0</v>
      </c>
      <c r="AK155" s="22"/>
      <c r="AL155" s="22">
        <v>4856470215</v>
      </c>
      <c r="AM155" s="22">
        <v>28233752</v>
      </c>
      <c r="AN155" s="22">
        <v>4884703967</v>
      </c>
      <c r="AO155" s="22">
        <v>3521898635</v>
      </c>
      <c r="AP155" s="22">
        <v>20361715</v>
      </c>
      <c r="AQ155" s="22">
        <v>3542260350</v>
      </c>
      <c r="AR155" s="22">
        <v>2046547833</v>
      </c>
      <c r="AS155" s="22">
        <v>3191010</v>
      </c>
      <c r="AT155" s="22">
        <v>2049738843</v>
      </c>
      <c r="AU155" s="22">
        <v>20380530</v>
      </c>
      <c r="AV155" s="22">
        <v>318878138</v>
      </c>
      <c r="AW155" s="22">
        <v>40434738</v>
      </c>
      <c r="AX155" s="22">
        <v>359312876</v>
      </c>
      <c r="AY155" s="22">
        <v>10856396566</v>
      </c>
      <c r="AZ155" s="22">
        <v>886003</v>
      </c>
      <c r="BA155" s="22">
        <v>10857282569</v>
      </c>
      <c r="BB155" s="22"/>
      <c r="BC155" s="22">
        <v>10445297213</v>
      </c>
      <c r="BD155" s="22">
        <v>10446183216</v>
      </c>
      <c r="BE155" s="22">
        <v>11547625384</v>
      </c>
      <c r="BF155" s="22"/>
      <c r="BG155" s="22">
        <v>11427982384</v>
      </c>
    </row>
    <row r="156" spans="1:95">
      <c r="A156" s="5">
        <f>A155+1</f>
        <v>2003</v>
      </c>
      <c r="B156" s="5" t="str">
        <f t="shared" ref="B156" si="14">B59</f>
        <v>Annual</v>
      </c>
      <c r="C156" s="22">
        <v>4878734336</v>
      </c>
      <c r="D156" s="22">
        <v>30113281</v>
      </c>
      <c r="E156" s="22">
        <v>4908847617</v>
      </c>
      <c r="F156" s="22">
        <v>3539297152</v>
      </c>
      <c r="G156" s="22">
        <v>20614130</v>
      </c>
      <c r="H156" s="22">
        <v>3559911282</v>
      </c>
      <c r="I156" s="22">
        <v>2048013521</v>
      </c>
      <c r="J156" s="22">
        <v>3260287</v>
      </c>
      <c r="K156" s="22">
        <v>2051273808</v>
      </c>
      <c r="L156" s="22">
        <v>20610214</v>
      </c>
      <c r="M156" s="22">
        <v>324576704</v>
      </c>
      <c r="N156" s="22">
        <v>41349262</v>
      </c>
      <c r="O156" s="22">
        <v>365925966</v>
      </c>
      <c r="P156" s="22">
        <v>10906568887</v>
      </c>
      <c r="Q156" s="22">
        <v>888777</v>
      </c>
      <c r="R156" s="22">
        <v>10907457664</v>
      </c>
      <c r="S156" s="22"/>
      <c r="T156" s="22">
        <v>10486655223</v>
      </c>
      <c r="U156" s="22">
        <v>10487544000</v>
      </c>
      <c r="V156" s="22">
        <v>10541531698</v>
      </c>
      <c r="W156" s="22">
        <v>10540642921</v>
      </c>
      <c r="X156" s="22">
        <v>10852581189</v>
      </c>
      <c r="Y156" s="22">
        <v>10853469966</v>
      </c>
      <c r="Z156" s="22">
        <v>21892484</v>
      </c>
      <c r="AA156" s="22">
        <v>158859</v>
      </c>
      <c r="AB156" s="22">
        <v>22051343</v>
      </c>
      <c r="AC156" s="22">
        <v>680155674</v>
      </c>
      <c r="AD156" s="22">
        <v>0</v>
      </c>
      <c r="AE156" s="22">
        <v>11609664681</v>
      </c>
      <c r="AF156" s="22"/>
      <c r="AG156" s="22"/>
      <c r="AH156" s="22">
        <v>50916000</v>
      </c>
      <c r="AI156" s="22">
        <v>94928000</v>
      </c>
      <c r="AJ156" s="22">
        <v>0</v>
      </c>
      <c r="AK156" s="22"/>
      <c r="AL156" s="22">
        <v>4929650336</v>
      </c>
      <c r="AM156" s="22">
        <v>30113281</v>
      </c>
      <c r="AN156" s="22">
        <v>4959763617</v>
      </c>
      <c r="AO156" s="22">
        <v>3634225152</v>
      </c>
      <c r="AP156" s="22">
        <v>20614130</v>
      </c>
      <c r="AQ156" s="22">
        <v>3654839282</v>
      </c>
      <c r="AR156" s="22">
        <v>2048013521</v>
      </c>
      <c r="AS156" s="22">
        <v>3260287</v>
      </c>
      <c r="AT156" s="22">
        <v>2051273808</v>
      </c>
      <c r="AU156" s="22">
        <v>20610214</v>
      </c>
      <c r="AV156" s="22">
        <v>324576704</v>
      </c>
      <c r="AW156" s="22">
        <v>41349262</v>
      </c>
      <c r="AX156" s="22">
        <v>365925966</v>
      </c>
      <c r="AY156" s="22">
        <v>11052412887</v>
      </c>
      <c r="AZ156" s="22">
        <v>888777</v>
      </c>
      <c r="BA156" s="22">
        <v>11053301664</v>
      </c>
      <c r="BB156" s="22"/>
      <c r="BC156" s="22">
        <v>10632499223</v>
      </c>
      <c r="BD156" s="22">
        <v>10633388000</v>
      </c>
      <c r="BE156" s="22">
        <v>11755508681</v>
      </c>
      <c r="BF156" s="22"/>
      <c r="BG156" s="22">
        <v>11609664681</v>
      </c>
    </row>
    <row r="157" spans="1:95">
      <c r="A157" s="5">
        <f>A156+1</f>
        <v>2004</v>
      </c>
      <c r="B157" s="5" t="str">
        <f t="shared" ref="B157" si="15">B72</f>
        <v>Annual</v>
      </c>
      <c r="C157" s="22">
        <v>4946016830</v>
      </c>
      <c r="D157" s="22">
        <v>30498563</v>
      </c>
      <c r="E157" s="22">
        <v>4976515393</v>
      </c>
      <c r="F157" s="22">
        <v>3598926634</v>
      </c>
      <c r="G157" s="22">
        <v>20877876</v>
      </c>
      <c r="H157" s="22">
        <v>3619804510</v>
      </c>
      <c r="I157" s="22">
        <v>2044633621</v>
      </c>
      <c r="J157" s="22">
        <v>3302001</v>
      </c>
      <c r="K157" s="22">
        <v>2047935622</v>
      </c>
      <c r="L157" s="22">
        <v>20863438</v>
      </c>
      <c r="M157" s="22">
        <v>330246485</v>
      </c>
      <c r="N157" s="22">
        <v>42272142</v>
      </c>
      <c r="O157" s="22">
        <v>372518627</v>
      </c>
      <c r="P157" s="22">
        <v>11037637590</v>
      </c>
      <c r="Q157" s="22">
        <v>891561</v>
      </c>
      <c r="R157" s="22">
        <v>11038529151</v>
      </c>
      <c r="S157" s="22"/>
      <c r="T157" s="22">
        <v>10610440523</v>
      </c>
      <c r="U157" s="22">
        <v>10611332084</v>
      </c>
      <c r="V157" s="22">
        <v>10666010524</v>
      </c>
      <c r="W157" s="22">
        <v>10665118963</v>
      </c>
      <c r="X157" s="22">
        <v>10982959150</v>
      </c>
      <c r="Y157" s="22">
        <v>10983850711</v>
      </c>
      <c r="Z157" s="22">
        <v>22150329</v>
      </c>
      <c r="AA157" s="22">
        <v>160892</v>
      </c>
      <c r="AB157" s="22">
        <v>22311221</v>
      </c>
      <c r="AC157" s="22">
        <v>689823356</v>
      </c>
      <c r="AD157" s="22">
        <v>0</v>
      </c>
      <c r="AE157" s="22">
        <v>11750663728</v>
      </c>
      <c r="AF157" s="22"/>
      <c r="AG157" s="22"/>
      <c r="AH157" s="22">
        <v>62846000</v>
      </c>
      <c r="AI157" s="22">
        <v>109081000</v>
      </c>
      <c r="AJ157" s="22">
        <v>0</v>
      </c>
      <c r="AK157" s="22"/>
      <c r="AL157" s="22">
        <v>5008862830</v>
      </c>
      <c r="AM157" s="22">
        <v>30498563</v>
      </c>
      <c r="AN157" s="22">
        <v>5039361393</v>
      </c>
      <c r="AO157" s="22">
        <v>3708007634</v>
      </c>
      <c r="AP157" s="22">
        <v>20877876</v>
      </c>
      <c r="AQ157" s="22">
        <v>3728885510</v>
      </c>
      <c r="AR157" s="22">
        <v>2044633621</v>
      </c>
      <c r="AS157" s="22">
        <v>3302001</v>
      </c>
      <c r="AT157" s="22">
        <v>2047935622</v>
      </c>
      <c r="AU157" s="22">
        <v>20863438</v>
      </c>
      <c r="AV157" s="22">
        <v>330246485</v>
      </c>
      <c r="AW157" s="22">
        <v>42272142</v>
      </c>
      <c r="AX157" s="22">
        <v>372518627</v>
      </c>
      <c r="AY157" s="22">
        <v>11209564590</v>
      </c>
      <c r="AZ157" s="22">
        <v>891561</v>
      </c>
      <c r="BA157" s="22">
        <v>11210456151</v>
      </c>
      <c r="BB157" s="22"/>
      <c r="BC157" s="22">
        <v>10782367523</v>
      </c>
      <c r="BD157" s="22">
        <v>10783259084</v>
      </c>
      <c r="BE157" s="22">
        <v>11922590728</v>
      </c>
      <c r="BF157" s="22"/>
      <c r="BG157" s="22">
        <v>11750663728</v>
      </c>
    </row>
    <row r="158" spans="1:95">
      <c r="A158" s="5">
        <f>A157+1</f>
        <v>2005</v>
      </c>
      <c r="B158" s="5" t="str">
        <f t="shared" ref="B158" si="16">B85</f>
        <v>Annual</v>
      </c>
      <c r="C158" s="22">
        <v>5017694987</v>
      </c>
      <c r="D158" s="22">
        <v>30952041</v>
      </c>
      <c r="E158" s="22">
        <v>5048647028</v>
      </c>
      <c r="F158" s="22">
        <v>3667172154</v>
      </c>
      <c r="G158" s="22">
        <v>21188306</v>
      </c>
      <c r="H158" s="22">
        <v>3688360460</v>
      </c>
      <c r="I158" s="22">
        <v>2040714754</v>
      </c>
      <c r="J158" s="22">
        <v>3351097</v>
      </c>
      <c r="K158" s="22">
        <v>2044065851</v>
      </c>
      <c r="L158" s="22">
        <v>21116662</v>
      </c>
      <c r="M158" s="22">
        <v>336015307</v>
      </c>
      <c r="N158" s="22">
        <v>43215620</v>
      </c>
      <c r="O158" s="22">
        <v>379230927</v>
      </c>
      <c r="P158" s="22">
        <v>11181420928</v>
      </c>
      <c r="Q158" s="22">
        <v>894353</v>
      </c>
      <c r="R158" s="22">
        <v>11182315281</v>
      </c>
      <c r="S158" s="22"/>
      <c r="T158" s="22">
        <v>10746698557</v>
      </c>
      <c r="U158" s="22">
        <v>10747592910</v>
      </c>
      <c r="V158" s="22">
        <v>10803084354</v>
      </c>
      <c r="W158" s="22">
        <v>10802190001</v>
      </c>
      <c r="X158" s="22">
        <v>11125929484</v>
      </c>
      <c r="Y158" s="22">
        <v>11126823837</v>
      </c>
      <c r="Z158" s="22">
        <v>22411211</v>
      </c>
      <c r="AA158" s="22">
        <v>163286</v>
      </c>
      <c r="AB158" s="22">
        <v>22574497</v>
      </c>
      <c r="AC158" s="22">
        <v>700291552</v>
      </c>
      <c r="AD158" s="22">
        <v>0</v>
      </c>
      <c r="AE158" s="22">
        <v>11905181330</v>
      </c>
      <c r="AF158" s="22"/>
      <c r="AG158" s="22"/>
      <c r="AH158" s="22">
        <v>74993000</v>
      </c>
      <c r="AI158" s="22">
        <v>123221000</v>
      </c>
      <c r="AJ158" s="22">
        <v>0</v>
      </c>
      <c r="AK158" s="22"/>
      <c r="AL158" s="22">
        <v>5092687987</v>
      </c>
      <c r="AM158" s="22">
        <v>30952041</v>
      </c>
      <c r="AN158" s="22">
        <v>5123640028</v>
      </c>
      <c r="AO158" s="22">
        <v>3790393154</v>
      </c>
      <c r="AP158" s="22">
        <v>21188306</v>
      </c>
      <c r="AQ158" s="22">
        <v>3811581460</v>
      </c>
      <c r="AR158" s="22">
        <v>2040714754</v>
      </c>
      <c r="AS158" s="22">
        <v>3351097</v>
      </c>
      <c r="AT158" s="22">
        <v>2044065851</v>
      </c>
      <c r="AU158" s="22">
        <v>21116662</v>
      </c>
      <c r="AV158" s="22">
        <v>336015307</v>
      </c>
      <c r="AW158" s="22">
        <v>43215620</v>
      </c>
      <c r="AX158" s="22">
        <v>379230927</v>
      </c>
      <c r="AY158" s="22">
        <v>11379634928</v>
      </c>
      <c r="AZ158" s="22">
        <v>894353</v>
      </c>
      <c r="BA158" s="22">
        <v>11380529281</v>
      </c>
      <c r="BB158" s="22"/>
      <c r="BC158" s="22">
        <v>10944912557</v>
      </c>
      <c r="BD158" s="22">
        <v>10945806910</v>
      </c>
      <c r="BE158" s="22">
        <v>12103395330</v>
      </c>
      <c r="BF158" s="22"/>
      <c r="BG158" s="22">
        <v>11905181330</v>
      </c>
    </row>
    <row r="159" spans="1:95"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</row>
    <row r="160" spans="1:95">
      <c r="A160" s="5">
        <f>A158+1</f>
        <v>2006</v>
      </c>
      <c r="B160" s="5" t="str">
        <f t="shared" ref="B160" si="17">B98</f>
        <v>Annual</v>
      </c>
      <c r="C160" s="22">
        <v>5110741348</v>
      </c>
      <c r="D160" s="22">
        <v>31518044</v>
      </c>
      <c r="E160" s="22">
        <v>5142259392</v>
      </c>
      <c r="F160" s="22">
        <v>3730007307</v>
      </c>
      <c r="G160" s="22">
        <v>21575764</v>
      </c>
      <c r="H160" s="22">
        <v>3751583071</v>
      </c>
      <c r="I160" s="22">
        <v>2051493825</v>
      </c>
      <c r="J160" s="22">
        <v>3412378</v>
      </c>
      <c r="K160" s="22">
        <v>2054906203</v>
      </c>
      <c r="L160" s="22">
        <v>21369886</v>
      </c>
      <c r="M160" s="22">
        <v>341884900</v>
      </c>
      <c r="N160" s="22">
        <v>44180155</v>
      </c>
      <c r="O160" s="22">
        <v>386065055</v>
      </c>
      <c r="P160" s="22">
        <v>11356183607</v>
      </c>
      <c r="Q160" s="22">
        <v>897153</v>
      </c>
      <c r="R160" s="22">
        <v>11357080760</v>
      </c>
      <c r="S160" s="22"/>
      <c r="T160" s="22">
        <v>10913612366</v>
      </c>
      <c r="U160" s="22">
        <v>10914509519</v>
      </c>
      <c r="V160" s="22">
        <v>10971015705</v>
      </c>
      <c r="W160" s="22">
        <v>10970118552</v>
      </c>
      <c r="X160" s="22">
        <v>11299677421</v>
      </c>
      <c r="Y160" s="22">
        <v>11300574574</v>
      </c>
      <c r="Z160" s="22">
        <v>22675165</v>
      </c>
      <c r="AA160" s="22">
        <v>166270</v>
      </c>
      <c r="AB160" s="22">
        <v>22841435</v>
      </c>
      <c r="AC160" s="22">
        <v>712689430</v>
      </c>
      <c r="AD160" s="22">
        <v>0</v>
      </c>
      <c r="AE160" s="22">
        <v>12092611625</v>
      </c>
      <c r="AF160" s="22"/>
      <c r="AG160" s="22"/>
      <c r="AH160" s="22">
        <v>87140000</v>
      </c>
      <c r="AI160" s="22">
        <v>137353000</v>
      </c>
      <c r="AJ160" s="22">
        <v>0</v>
      </c>
      <c r="AK160" s="22"/>
      <c r="AL160" s="22">
        <v>5197881348</v>
      </c>
      <c r="AM160" s="22">
        <v>31518044</v>
      </c>
      <c r="AN160" s="22">
        <v>5229399392</v>
      </c>
      <c r="AO160" s="22">
        <v>3867360307</v>
      </c>
      <c r="AP160" s="22">
        <v>21575764</v>
      </c>
      <c r="AQ160" s="22">
        <v>3888936071</v>
      </c>
      <c r="AR160" s="22">
        <v>2051493825</v>
      </c>
      <c r="AS160" s="22">
        <v>3412378</v>
      </c>
      <c r="AT160" s="22">
        <v>2054906203</v>
      </c>
      <c r="AU160" s="22">
        <v>21369886</v>
      </c>
      <c r="AV160" s="22">
        <v>341884900</v>
      </c>
      <c r="AW160" s="22">
        <v>44180155</v>
      </c>
      <c r="AX160" s="22">
        <v>386065055</v>
      </c>
      <c r="AY160" s="22">
        <v>11580676607</v>
      </c>
      <c r="AZ160" s="22">
        <v>897153</v>
      </c>
      <c r="BA160" s="22">
        <v>11581573760</v>
      </c>
      <c r="BB160" s="22"/>
      <c r="BC160" s="22">
        <v>11138105366</v>
      </c>
      <c r="BD160" s="22">
        <v>11139002519</v>
      </c>
      <c r="BE160" s="22">
        <v>12317104625</v>
      </c>
      <c r="BF160" s="22"/>
      <c r="BG160" s="22">
        <v>12092611625</v>
      </c>
    </row>
    <row r="161" spans="1:59">
      <c r="A161" s="5">
        <f>A160+1</f>
        <v>2007</v>
      </c>
      <c r="B161" s="5" t="str">
        <f t="shared" ref="B161" si="18">B111</f>
        <v>Annual</v>
      </c>
      <c r="C161" s="22">
        <v>5200580186</v>
      </c>
      <c r="D161" s="22">
        <v>31985257</v>
      </c>
      <c r="E161" s="22">
        <v>5232565443</v>
      </c>
      <c r="F161" s="22">
        <v>3785531985</v>
      </c>
      <c r="G161" s="22">
        <v>21895596</v>
      </c>
      <c r="H161" s="22">
        <v>3807427581</v>
      </c>
      <c r="I161" s="22">
        <v>2036899784</v>
      </c>
      <c r="J161" s="22">
        <v>3462961</v>
      </c>
      <c r="K161" s="22">
        <v>2040362745</v>
      </c>
      <c r="L161" s="22">
        <v>21623110</v>
      </c>
      <c r="M161" s="22">
        <v>347857024</v>
      </c>
      <c r="N161" s="22">
        <v>45166218</v>
      </c>
      <c r="O161" s="22">
        <v>393023242</v>
      </c>
      <c r="P161" s="22">
        <v>11495002121</v>
      </c>
      <c r="Q161" s="22">
        <v>899964</v>
      </c>
      <c r="R161" s="22">
        <v>11495902085</v>
      </c>
      <c r="S161" s="22"/>
      <c r="T161" s="22">
        <v>11044635065</v>
      </c>
      <c r="U161" s="22">
        <v>11045535029</v>
      </c>
      <c r="V161" s="22">
        <v>11102878843</v>
      </c>
      <c r="W161" s="22">
        <v>11101978879</v>
      </c>
      <c r="X161" s="22">
        <v>11437658307</v>
      </c>
      <c r="Y161" s="22">
        <v>11438558271</v>
      </c>
      <c r="Z161" s="22">
        <v>22942230</v>
      </c>
      <c r="AA161" s="22">
        <v>168735</v>
      </c>
      <c r="AB161" s="22">
        <v>23110965</v>
      </c>
      <c r="AC161" s="22">
        <v>722912210</v>
      </c>
      <c r="AD161" s="22">
        <v>0</v>
      </c>
      <c r="AE161" s="22">
        <v>12241925260</v>
      </c>
      <c r="AF161" s="22"/>
      <c r="AG161" s="22"/>
      <c r="AH161" s="22">
        <v>99287000</v>
      </c>
      <c r="AI161" s="22">
        <v>151797000</v>
      </c>
      <c r="AJ161" s="22">
        <v>0</v>
      </c>
      <c r="AK161" s="22"/>
      <c r="AL161" s="22">
        <v>5299867186</v>
      </c>
      <c r="AM161" s="22">
        <v>31985257</v>
      </c>
      <c r="AN161" s="22">
        <v>5331852443</v>
      </c>
      <c r="AO161" s="22">
        <v>3937328985</v>
      </c>
      <c r="AP161" s="22">
        <v>21895596</v>
      </c>
      <c r="AQ161" s="22">
        <v>3959224581</v>
      </c>
      <c r="AR161" s="22">
        <v>2036899784</v>
      </c>
      <c r="AS161" s="22">
        <v>3462961</v>
      </c>
      <c r="AT161" s="22">
        <v>2040362745</v>
      </c>
      <c r="AU161" s="22">
        <v>21623110</v>
      </c>
      <c r="AV161" s="22">
        <v>347857024</v>
      </c>
      <c r="AW161" s="22">
        <v>45166218</v>
      </c>
      <c r="AX161" s="22">
        <v>393023242</v>
      </c>
      <c r="AY161" s="22">
        <v>11746086121</v>
      </c>
      <c r="AZ161" s="22">
        <v>899964</v>
      </c>
      <c r="BA161" s="22">
        <v>11746986085</v>
      </c>
      <c r="BB161" s="22"/>
      <c r="BC161" s="22">
        <v>11295719065</v>
      </c>
      <c r="BD161" s="22">
        <v>11296619029</v>
      </c>
      <c r="BE161" s="22">
        <v>12493009260</v>
      </c>
      <c r="BF161" s="22"/>
      <c r="BG161" s="22">
        <v>12241925260</v>
      </c>
    </row>
    <row r="162" spans="1:59">
      <c r="A162" s="5">
        <f>A161+1</f>
        <v>2008</v>
      </c>
      <c r="B162" s="5" t="str">
        <f t="shared" ref="B162" si="19">B124</f>
        <v>Annual</v>
      </c>
      <c r="C162" s="22">
        <v>5306364829</v>
      </c>
      <c r="D162" s="22">
        <v>32448978</v>
      </c>
      <c r="E162" s="22">
        <v>5338813807</v>
      </c>
      <c r="F162" s="22">
        <v>3846081812</v>
      </c>
      <c r="G162" s="22">
        <v>22213038</v>
      </c>
      <c r="H162" s="22">
        <v>3868294850</v>
      </c>
      <c r="I162" s="22">
        <v>2021587527</v>
      </c>
      <c r="J162" s="22">
        <v>3513167</v>
      </c>
      <c r="K162" s="22">
        <v>2025100694</v>
      </c>
      <c r="L162" s="22">
        <v>21876334</v>
      </c>
      <c r="M162" s="22">
        <v>353933471</v>
      </c>
      <c r="N162" s="22">
        <v>46174289</v>
      </c>
      <c r="O162" s="22">
        <v>400107760</v>
      </c>
      <c r="P162" s="22">
        <v>11654193445</v>
      </c>
      <c r="Q162" s="22">
        <v>902784</v>
      </c>
      <c r="R162" s="22">
        <v>11655096229</v>
      </c>
      <c r="S162" s="22"/>
      <c r="T162" s="22">
        <v>11195910502</v>
      </c>
      <c r="U162" s="22">
        <v>11196813286</v>
      </c>
      <c r="V162" s="22">
        <v>11254988469</v>
      </c>
      <c r="W162" s="22">
        <v>11254085685</v>
      </c>
      <c r="X162" s="22">
        <v>11596018262</v>
      </c>
      <c r="Y162" s="22">
        <v>11596921046</v>
      </c>
      <c r="Z162" s="22">
        <v>23212441</v>
      </c>
      <c r="AA162" s="22">
        <v>171181</v>
      </c>
      <c r="AB162" s="22">
        <v>23383622</v>
      </c>
      <c r="AC162" s="22">
        <v>734397943</v>
      </c>
      <c r="AD162" s="22">
        <v>0</v>
      </c>
      <c r="AE162" s="22">
        <v>12412877794</v>
      </c>
      <c r="AF162" s="22"/>
      <c r="AG162" s="22"/>
      <c r="AH162" s="22">
        <v>111434000</v>
      </c>
      <c r="AI162" s="22">
        <v>166242000</v>
      </c>
      <c r="AJ162" s="22">
        <v>0</v>
      </c>
      <c r="AK162" s="22"/>
      <c r="AL162" s="22">
        <v>5417798829</v>
      </c>
      <c r="AM162" s="22">
        <v>32448978</v>
      </c>
      <c r="AN162" s="22">
        <v>5450247807</v>
      </c>
      <c r="AO162" s="22">
        <v>4012323812</v>
      </c>
      <c r="AP162" s="22">
        <v>22213038</v>
      </c>
      <c r="AQ162" s="22">
        <v>4034536850</v>
      </c>
      <c r="AR162" s="22">
        <v>2021587527</v>
      </c>
      <c r="AS162" s="22">
        <v>3513167</v>
      </c>
      <c r="AT162" s="22">
        <v>2025100694</v>
      </c>
      <c r="AU162" s="22">
        <v>21876334</v>
      </c>
      <c r="AV162" s="22">
        <v>353933471</v>
      </c>
      <c r="AW162" s="22">
        <v>46174289</v>
      </c>
      <c r="AX162" s="22">
        <v>400107760</v>
      </c>
      <c r="AY162" s="22">
        <v>11931869445</v>
      </c>
      <c r="AZ162" s="22">
        <v>902784</v>
      </c>
      <c r="BA162" s="22">
        <v>11932772229</v>
      </c>
      <c r="BB162" s="22"/>
      <c r="BC162" s="22">
        <v>11473586502</v>
      </c>
      <c r="BD162" s="22">
        <v>11474489286</v>
      </c>
      <c r="BE162" s="22">
        <v>12690553794</v>
      </c>
      <c r="BF162" s="22"/>
      <c r="BG162" s="22">
        <v>12412877794</v>
      </c>
    </row>
    <row r="163" spans="1:59">
      <c r="A163" s="5">
        <f>A162+1</f>
        <v>2009</v>
      </c>
      <c r="B163" s="5" t="str">
        <f t="shared" ref="B163" si="20">B137</f>
        <v>Annual</v>
      </c>
      <c r="C163" s="22">
        <v>5413480521</v>
      </c>
      <c r="D163" s="22">
        <v>32929304</v>
      </c>
      <c r="E163" s="22">
        <v>5446409825</v>
      </c>
      <c r="F163" s="22">
        <v>3902209775</v>
      </c>
      <c r="G163" s="22">
        <v>22541847</v>
      </c>
      <c r="H163" s="22">
        <v>3924751622</v>
      </c>
      <c r="I163" s="22">
        <v>2005624774</v>
      </c>
      <c r="J163" s="22">
        <v>3565170</v>
      </c>
      <c r="K163" s="22">
        <v>2009189944</v>
      </c>
      <c r="L163" s="22">
        <v>22129558</v>
      </c>
      <c r="M163" s="22">
        <v>360116063</v>
      </c>
      <c r="N163" s="22">
        <v>47204859</v>
      </c>
      <c r="O163" s="22">
        <v>407320922</v>
      </c>
      <c r="P163" s="22">
        <v>11809801871</v>
      </c>
      <c r="Q163" s="22">
        <v>905609</v>
      </c>
      <c r="R163" s="22">
        <v>11810707480</v>
      </c>
      <c r="S163" s="22"/>
      <c r="T163" s="22">
        <v>11343444628</v>
      </c>
      <c r="U163" s="22">
        <v>11344350237</v>
      </c>
      <c r="V163" s="22">
        <v>11403386558</v>
      </c>
      <c r="W163" s="22">
        <v>11402480949</v>
      </c>
      <c r="X163" s="22">
        <v>11750765550</v>
      </c>
      <c r="Y163" s="22">
        <v>11751671159</v>
      </c>
      <c r="Z163" s="22">
        <v>23485832</v>
      </c>
      <c r="AA163" s="22">
        <v>173716</v>
      </c>
      <c r="AB163" s="22">
        <v>23659548</v>
      </c>
      <c r="AC163" s="22">
        <v>745671456</v>
      </c>
      <c r="AD163" s="22">
        <v>0</v>
      </c>
      <c r="AE163" s="22">
        <v>12580038484</v>
      </c>
      <c r="AF163" s="22"/>
      <c r="AG163" s="22"/>
      <c r="AH163" s="22">
        <v>123581000</v>
      </c>
      <c r="AI163" s="22">
        <v>180692000</v>
      </c>
      <c r="AJ163" s="22">
        <v>0</v>
      </c>
      <c r="AK163" s="22"/>
      <c r="AL163" s="22">
        <v>5537061521</v>
      </c>
      <c r="AM163" s="22">
        <v>32929304</v>
      </c>
      <c r="AN163" s="22">
        <v>5569990825</v>
      </c>
      <c r="AO163" s="22">
        <v>4082901775</v>
      </c>
      <c r="AP163" s="22">
        <v>22541847</v>
      </c>
      <c r="AQ163" s="22">
        <v>4105443622</v>
      </c>
      <c r="AR163" s="22">
        <v>2005624774</v>
      </c>
      <c r="AS163" s="22">
        <v>3565170</v>
      </c>
      <c r="AT163" s="22">
        <v>2009189944</v>
      </c>
      <c r="AU163" s="22">
        <v>22129558</v>
      </c>
      <c r="AV163" s="22">
        <v>360116063</v>
      </c>
      <c r="AW163" s="22">
        <v>47204859</v>
      </c>
      <c r="AX163" s="22">
        <v>407320922</v>
      </c>
      <c r="AY163" s="22">
        <v>12114074871</v>
      </c>
      <c r="AZ163" s="22">
        <v>905609</v>
      </c>
      <c r="BA163" s="22">
        <v>12114980480</v>
      </c>
      <c r="BB163" s="22"/>
      <c r="BC163" s="22">
        <v>11647717628</v>
      </c>
      <c r="BD163" s="22">
        <v>11648623237</v>
      </c>
      <c r="BE163" s="22">
        <v>12884311484</v>
      </c>
      <c r="BF163" s="22"/>
      <c r="BG163" s="22">
        <v>12580038484</v>
      </c>
    </row>
    <row r="164" spans="1:59">
      <c r="A164" s="5">
        <f>A163+1</f>
        <v>2010</v>
      </c>
      <c r="B164" s="5" t="str">
        <f t="shared" ref="B164" si="21">B150</f>
        <v>Annual</v>
      </c>
      <c r="C164" s="22">
        <v>5531932642</v>
      </c>
      <c r="D164" s="22">
        <v>33467988</v>
      </c>
      <c r="E164" s="22">
        <v>5565400630</v>
      </c>
      <c r="F164" s="22">
        <v>3963806533</v>
      </c>
      <c r="G164" s="22">
        <v>22910604</v>
      </c>
      <c r="H164" s="22">
        <v>3986717137</v>
      </c>
      <c r="I164" s="22">
        <v>1988152012</v>
      </c>
      <c r="J164" s="22">
        <v>3623493</v>
      </c>
      <c r="K164" s="22">
        <v>1991775505</v>
      </c>
      <c r="L164" s="22">
        <v>22382782</v>
      </c>
      <c r="M164" s="22">
        <v>366406654</v>
      </c>
      <c r="N164" s="22">
        <v>48258431</v>
      </c>
      <c r="O164" s="22">
        <v>414665085</v>
      </c>
      <c r="P164" s="22">
        <v>11980941139</v>
      </c>
      <c r="Q164" s="22">
        <v>908445</v>
      </c>
      <c r="R164" s="22">
        <v>11981849584</v>
      </c>
      <c r="S164" s="22"/>
      <c r="T164" s="22">
        <v>11506273969</v>
      </c>
      <c r="U164" s="22">
        <v>11507182414</v>
      </c>
      <c r="V164" s="22">
        <v>11567184499</v>
      </c>
      <c r="W164" s="22">
        <v>11566276054</v>
      </c>
      <c r="X164" s="22">
        <v>11920939054</v>
      </c>
      <c r="Y164" s="22">
        <v>11921847499</v>
      </c>
      <c r="Z164" s="22">
        <v>23762444</v>
      </c>
      <c r="AA164" s="22">
        <v>176557</v>
      </c>
      <c r="AB164" s="22">
        <v>23939001</v>
      </c>
      <c r="AC164" s="22">
        <v>757917062</v>
      </c>
      <c r="AD164" s="22">
        <v>0</v>
      </c>
      <c r="AE164" s="22">
        <v>12763705647</v>
      </c>
      <c r="AF164" s="22"/>
      <c r="AG164" s="22"/>
      <c r="AH164" s="22">
        <v>135728000</v>
      </c>
      <c r="AI164" s="22">
        <v>195142000</v>
      </c>
      <c r="AJ164" s="22">
        <v>0</v>
      </c>
      <c r="AK164" s="22"/>
      <c r="AL164" s="22">
        <v>5667660642</v>
      </c>
      <c r="AM164" s="22">
        <v>33467988</v>
      </c>
      <c r="AN164" s="22">
        <v>5701128630</v>
      </c>
      <c r="AO164" s="22">
        <v>4158948533</v>
      </c>
      <c r="AP164" s="22">
        <v>22910604</v>
      </c>
      <c r="AQ164" s="22">
        <v>4181859137</v>
      </c>
      <c r="AR164" s="22">
        <v>1988152012</v>
      </c>
      <c r="AS164" s="22">
        <v>3623493</v>
      </c>
      <c r="AT164" s="22">
        <v>1991775505</v>
      </c>
      <c r="AU164" s="22">
        <v>22382782</v>
      </c>
      <c r="AV164" s="22">
        <v>366406654</v>
      </c>
      <c r="AW164" s="22">
        <v>48258431</v>
      </c>
      <c r="AX164" s="22">
        <v>414665085</v>
      </c>
      <c r="AY164" s="22">
        <v>12311811139</v>
      </c>
      <c r="AZ164" s="22">
        <v>908445</v>
      </c>
      <c r="BA164" s="22">
        <v>12312719584</v>
      </c>
      <c r="BB164" s="22"/>
      <c r="BC164" s="22">
        <v>11837143969</v>
      </c>
      <c r="BD164" s="22">
        <v>11838052414</v>
      </c>
      <c r="BE164" s="22">
        <v>13094575647</v>
      </c>
      <c r="BF164" s="22"/>
      <c r="BG164" s="22">
        <v>12763705647</v>
      </c>
    </row>
    <row r="165" spans="1:59">
      <c r="B165" s="22"/>
      <c r="C165" s="36">
        <v>1.660436528991549E-2</v>
      </c>
      <c r="D165" s="36">
        <v>0.25844556884663472</v>
      </c>
      <c r="E165" s="36">
        <v>1.7144932476022889E-2</v>
      </c>
      <c r="F165" s="36">
        <v>1.721902667748898E-2</v>
      </c>
      <c r="G165" s="36" t="e">
        <v>#NUM!</v>
      </c>
      <c r="H165" s="36">
        <v>1.7885459935166992E-2</v>
      </c>
      <c r="I165" s="36">
        <v>6.4548672979776178E-3</v>
      </c>
      <c r="J165" s="36">
        <v>-0.18870726403130156</v>
      </c>
      <c r="K165" s="36">
        <v>5.0678392752241397E-3</v>
      </c>
      <c r="L165" s="36">
        <v>2.1824609707894904E-2</v>
      </c>
      <c r="M165" s="36">
        <v>1.735715560217832E-2</v>
      </c>
      <c r="N165" s="36">
        <v>2.2186830480970032E-2</v>
      </c>
      <c r="O165" s="36">
        <v>1.7906456130190707E-2</v>
      </c>
      <c r="P165" s="36">
        <v>1.5298357643799498E-2</v>
      </c>
      <c r="Q165" s="36">
        <v>2.1807500115087475E-2</v>
      </c>
      <c r="R165" s="36">
        <v>1.5298834193412603E-2</v>
      </c>
      <c r="S165" s="36"/>
      <c r="T165" s="36">
        <v>1.4985561988887897E-2</v>
      </c>
      <c r="U165" s="36">
        <v>1.4986081169308552E-2</v>
      </c>
      <c r="V165" s="36">
        <v>1.5206708120570678E-2</v>
      </c>
      <c r="W165" s="36">
        <v>1.5206207746430112E-2</v>
      </c>
      <c r="X165" s="36">
        <v>1.5085628567574449E-2</v>
      </c>
      <c r="Y165" s="36">
        <v>1.5086122604313967E-2</v>
      </c>
      <c r="Z165" s="36">
        <v>1.1265842331097176E-2</v>
      </c>
      <c r="AA165" s="36" t="e">
        <v>#NUM!</v>
      </c>
      <c r="AB165" s="36">
        <v>1.2084183690179495E-2</v>
      </c>
      <c r="AC165" s="36">
        <v>2.4031604532367634E-2</v>
      </c>
      <c r="AD165" s="36">
        <v>-1</v>
      </c>
      <c r="AE165" s="36">
        <v>1.5705149912425664E-2</v>
      </c>
      <c r="AF165" s="36"/>
      <c r="AG165" s="36"/>
      <c r="AH165" s="36">
        <v>0.41100313913172393</v>
      </c>
      <c r="AI165" s="36">
        <v>0.34711850921159781</v>
      </c>
      <c r="AJ165" s="36" t="e">
        <v>#DIV/0!</v>
      </c>
      <c r="AK165" s="36"/>
      <c r="AL165" s="36">
        <v>2.0081678177063411E-2</v>
      </c>
      <c r="AM165" s="36" t="e">
        <v>#NUM!</v>
      </c>
      <c r="AN165" s="36">
        <v>2.0975154531288842E-2</v>
      </c>
      <c r="AO165" s="36">
        <v>2.2532358896076854E-2</v>
      </c>
      <c r="AP165" s="36" t="e">
        <v>#NUM!</v>
      </c>
      <c r="AQ165" s="36">
        <v>2.359802164920688E-2</v>
      </c>
      <c r="AR165" s="36">
        <v>4.9323488604389176E-3</v>
      </c>
      <c r="AS165" s="36" t="e">
        <v>#NUM!</v>
      </c>
      <c r="AT165" s="36">
        <v>5.3143281408531973E-3</v>
      </c>
      <c r="AU165" s="36">
        <v>1.4335157914406427E-2</v>
      </c>
      <c r="AV165" s="36">
        <v>1.7726780781007756E-2</v>
      </c>
      <c r="AW165" s="36">
        <v>2.2757289752948884E-2</v>
      </c>
      <c r="AX165" s="36">
        <v>1.8298383431104126E-2</v>
      </c>
      <c r="AY165" s="36">
        <v>1.9009464414394328E-2</v>
      </c>
      <c r="AZ165" s="36">
        <v>3.1318344613706639E-3</v>
      </c>
      <c r="BA165" s="36">
        <v>1.9008185974918268E-2</v>
      </c>
      <c r="BB165" s="36"/>
      <c r="BC165" s="36">
        <v>1.8174728518358219E-2</v>
      </c>
      <c r="BD165" s="36">
        <v>1.8173474518996091E-2</v>
      </c>
      <c r="BE165" s="36">
        <v>1.8929523685619509E-2</v>
      </c>
      <c r="BF165" s="36"/>
      <c r="BG165" s="36">
        <v>1.6584710789588897E-2</v>
      </c>
    </row>
    <row r="166" spans="1:59">
      <c r="A166" s="5">
        <f>A152</f>
        <v>2000</v>
      </c>
      <c r="B166" s="5" t="str">
        <f>B152</f>
        <v>Annual</v>
      </c>
      <c r="C166" s="37">
        <v>4691.9911160000001</v>
      </c>
      <c r="D166" s="37">
        <v>3.3595820000000001</v>
      </c>
      <c r="E166" s="37">
        <v>4695.3506980000002</v>
      </c>
      <c r="F166" s="37">
        <v>3341.7018589999998</v>
      </c>
      <c r="G166" s="37">
        <v>-2.6257670000000002</v>
      </c>
      <c r="H166" s="37">
        <v>3339.0760919999998</v>
      </c>
      <c r="I166" s="37">
        <v>1864.2602609999999</v>
      </c>
      <c r="J166" s="37">
        <v>29.332667000000001</v>
      </c>
      <c r="K166" s="37">
        <v>1893.592928</v>
      </c>
      <c r="L166" s="37">
        <v>18.036425999999999</v>
      </c>
      <c r="M166" s="37">
        <v>308.48134900000002</v>
      </c>
      <c r="N166" s="37">
        <v>38.749881999999999</v>
      </c>
      <c r="O166" s="37">
        <v>347.23123099999998</v>
      </c>
      <c r="P166" s="37">
        <v>10293.287375</v>
      </c>
      <c r="Q166" s="37">
        <v>0.73216300000000001</v>
      </c>
      <c r="R166" s="37">
        <v>10294.019538</v>
      </c>
      <c r="S166" s="37"/>
      <c r="T166" s="37">
        <v>9915.989662</v>
      </c>
      <c r="U166" s="37">
        <v>9916.7218250000005</v>
      </c>
      <c r="V166" s="37">
        <v>9946.7883070000007</v>
      </c>
      <c r="W166" s="37">
        <v>9946.0561440000001</v>
      </c>
      <c r="X166" s="37">
        <v>10263.220893</v>
      </c>
      <c r="Y166" s="37">
        <v>10263.953056</v>
      </c>
      <c r="Z166" s="37">
        <v>21.244070000000001</v>
      </c>
      <c r="AA166" s="37">
        <v>-1.4576E-2</v>
      </c>
      <c r="AB166" s="37">
        <v>21.229493999999999</v>
      </c>
      <c r="AC166" s="37">
        <v>597.706639</v>
      </c>
      <c r="AD166" s="37">
        <v>8.9956239999999994</v>
      </c>
      <c r="AE166" s="37">
        <v>10921.951295000001</v>
      </c>
      <c r="AF166" s="37"/>
      <c r="AG166" s="37"/>
      <c r="AH166" s="37">
        <v>4.3390000000000004</v>
      </c>
      <c r="AI166" s="37">
        <v>9.9149999999999991</v>
      </c>
      <c r="AJ166" s="37">
        <v>0</v>
      </c>
      <c r="AK166" s="37"/>
      <c r="AL166" s="37">
        <v>4645.7342829999998</v>
      </c>
      <c r="AM166" s="37">
        <v>-13.301746</v>
      </c>
      <c r="AN166" s="37">
        <v>4632.4325369999997</v>
      </c>
      <c r="AO166" s="37">
        <v>3328.2270109999999</v>
      </c>
      <c r="AP166" s="37">
        <v>-16.34374</v>
      </c>
      <c r="AQ166" s="37">
        <v>3311.8832710000001</v>
      </c>
      <c r="AR166" s="37">
        <v>1892.6979980000001</v>
      </c>
      <c r="AS166" s="37">
        <v>-3.7427730000000001</v>
      </c>
      <c r="AT166" s="37">
        <v>1888.9552249999999</v>
      </c>
      <c r="AU166" s="37">
        <v>19.413295999999999</v>
      </c>
      <c r="AV166" s="37">
        <v>307.36281400000001</v>
      </c>
      <c r="AW166" s="37">
        <v>38.534289999999999</v>
      </c>
      <c r="AX166" s="37">
        <v>345.89710400000001</v>
      </c>
      <c r="AY166" s="37">
        <v>10198.581432999999</v>
      </c>
      <c r="AZ166" s="37">
        <v>0.88047799999999998</v>
      </c>
      <c r="BA166" s="37">
        <v>10199.461911</v>
      </c>
      <c r="BB166" s="37"/>
      <c r="BC166" s="37">
        <v>9886.0725880000009</v>
      </c>
      <c r="BD166" s="37">
        <v>9886.953066</v>
      </c>
      <c r="BE166" s="37">
        <v>10855.503382000001</v>
      </c>
      <c r="BF166" s="37"/>
      <c r="BG166" s="37">
        <v>10827.820382</v>
      </c>
    </row>
    <row r="167" spans="1:59"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</row>
    <row r="168" spans="1:59">
      <c r="A168" s="5">
        <f>A166+1</f>
        <v>2001</v>
      </c>
      <c r="B168" s="5" t="str">
        <f>B154</f>
        <v>Annual</v>
      </c>
      <c r="C168" s="37">
        <v>4705.8840039999995</v>
      </c>
      <c r="D168" s="37">
        <v>27.038063000000001</v>
      </c>
      <c r="E168" s="37">
        <v>4732.9220670000004</v>
      </c>
      <c r="F168" s="37">
        <v>3331.1410970000002</v>
      </c>
      <c r="G168" s="37">
        <v>19.974070000000001</v>
      </c>
      <c r="H168" s="37">
        <v>3351.1151669999999</v>
      </c>
      <c r="I168" s="37">
        <v>2004.1278110000001</v>
      </c>
      <c r="J168" s="37">
        <v>2.9935139999999998</v>
      </c>
      <c r="K168" s="37">
        <v>2007.1213250000001</v>
      </c>
      <c r="L168" s="37">
        <v>20.204398000000001</v>
      </c>
      <c r="M168" s="37">
        <v>313.17957200000001</v>
      </c>
      <c r="N168" s="37">
        <v>39.520215</v>
      </c>
      <c r="O168" s="37">
        <v>352.69978700000001</v>
      </c>
      <c r="P168" s="37">
        <v>10464.062744000001</v>
      </c>
      <c r="Q168" s="37">
        <v>0.88323600000000002</v>
      </c>
      <c r="R168" s="37">
        <v>10464.94598</v>
      </c>
      <c r="S168" s="37"/>
      <c r="T168" s="37">
        <v>10061.357309999999</v>
      </c>
      <c r="U168" s="37">
        <v>10062.240546000001</v>
      </c>
      <c r="V168" s="37">
        <v>10112.246193000001</v>
      </c>
      <c r="W168" s="37">
        <v>10111.362956999999</v>
      </c>
      <c r="X168" s="37">
        <v>10414.057097000001</v>
      </c>
      <c r="Y168" s="37">
        <v>10414.940333</v>
      </c>
      <c r="Z168" s="37">
        <v>21.385762</v>
      </c>
      <c r="AA168" s="37">
        <v>0.112847</v>
      </c>
      <c r="AB168" s="37">
        <v>21.498608999999998</v>
      </c>
      <c r="AC168" s="37">
        <v>650.57401400000003</v>
      </c>
      <c r="AD168" s="37">
        <v>0</v>
      </c>
      <c r="AE168" s="37">
        <v>11137.018603</v>
      </c>
      <c r="AF168" s="37"/>
      <c r="AG168" s="37"/>
      <c r="AH168" s="37">
        <v>27.704999999999998</v>
      </c>
      <c r="AI168" s="37">
        <v>66.09</v>
      </c>
      <c r="AJ168" s="37">
        <v>0</v>
      </c>
      <c r="AK168" s="37"/>
      <c r="AL168" s="37">
        <v>4733.5890040000004</v>
      </c>
      <c r="AM168" s="37">
        <v>27.038063000000001</v>
      </c>
      <c r="AN168" s="37">
        <v>4760.6270670000004</v>
      </c>
      <c r="AO168" s="37">
        <v>3397.2310969999999</v>
      </c>
      <c r="AP168" s="37">
        <v>19.974070000000001</v>
      </c>
      <c r="AQ168" s="37">
        <v>3417.2051670000001</v>
      </c>
      <c r="AR168" s="37">
        <v>2004.1278110000001</v>
      </c>
      <c r="AS168" s="37">
        <v>2.9935139999999998</v>
      </c>
      <c r="AT168" s="37">
        <v>2007.1213250000001</v>
      </c>
      <c r="AU168" s="37">
        <v>20.204398000000001</v>
      </c>
      <c r="AV168" s="37">
        <v>313.17957200000001</v>
      </c>
      <c r="AW168" s="37">
        <v>39.520215</v>
      </c>
      <c r="AX168" s="37">
        <v>352.69978700000001</v>
      </c>
      <c r="AY168" s="37">
        <v>10557.857744000001</v>
      </c>
      <c r="AZ168" s="37">
        <v>0.88323600000000002</v>
      </c>
      <c r="BA168" s="37">
        <v>10558.74098</v>
      </c>
      <c r="BB168" s="37"/>
      <c r="BC168" s="37">
        <v>10155.152309999999</v>
      </c>
      <c r="BD168" s="37">
        <v>10156.035545999999</v>
      </c>
      <c r="BE168" s="37">
        <v>11230.813603000001</v>
      </c>
      <c r="BF168" s="37"/>
      <c r="BG168" s="37">
        <v>11137.018603</v>
      </c>
    </row>
    <row r="169" spans="1:59">
      <c r="A169" s="5">
        <f>A168+1</f>
        <v>2002</v>
      </c>
      <c r="B169" s="5" t="str">
        <f>B155</f>
        <v>Annual</v>
      </c>
      <c r="C169" s="37">
        <v>4817.2682150000001</v>
      </c>
      <c r="D169" s="37">
        <v>28.233751999999999</v>
      </c>
      <c r="E169" s="37">
        <v>4845.5019670000001</v>
      </c>
      <c r="F169" s="37">
        <v>3441.4576350000002</v>
      </c>
      <c r="G169" s="37">
        <v>20.361715</v>
      </c>
      <c r="H169" s="37">
        <v>3461.8193500000002</v>
      </c>
      <c r="I169" s="37">
        <v>2046.5478330000001</v>
      </c>
      <c r="J169" s="37">
        <v>3.1910099999999999</v>
      </c>
      <c r="K169" s="37">
        <v>2049.7388430000001</v>
      </c>
      <c r="L169" s="37">
        <v>20.38053</v>
      </c>
      <c r="M169" s="37">
        <v>318.87813799999998</v>
      </c>
      <c r="N169" s="37">
        <v>40.434738000000003</v>
      </c>
      <c r="O169" s="37">
        <v>359.31287600000002</v>
      </c>
      <c r="P169" s="37">
        <v>10736.753565999999</v>
      </c>
      <c r="Q169" s="37">
        <v>0.88600299999999999</v>
      </c>
      <c r="R169" s="37">
        <v>10737.639569000001</v>
      </c>
      <c r="S169" s="37"/>
      <c r="T169" s="37">
        <v>10325.654213</v>
      </c>
      <c r="U169" s="37">
        <v>10326.540215999999</v>
      </c>
      <c r="V169" s="37">
        <v>10378.326693000001</v>
      </c>
      <c r="W169" s="37">
        <v>10377.440689999999</v>
      </c>
      <c r="X169" s="37">
        <v>10684.967089</v>
      </c>
      <c r="Y169" s="37">
        <v>10685.853091999999</v>
      </c>
      <c r="Z169" s="37">
        <v>21.637639</v>
      </c>
      <c r="AA169" s="37">
        <v>0.167934</v>
      </c>
      <c r="AB169" s="37">
        <v>21.805572999999999</v>
      </c>
      <c r="AC169" s="37">
        <v>668.53724199999999</v>
      </c>
      <c r="AD169" s="37">
        <v>0</v>
      </c>
      <c r="AE169" s="37">
        <v>11427.982384000001</v>
      </c>
      <c r="AF169" s="37"/>
      <c r="AG169" s="37"/>
      <c r="AH169" s="37">
        <v>39.201999999999998</v>
      </c>
      <c r="AI169" s="37">
        <v>80.441000000000003</v>
      </c>
      <c r="AJ169" s="37">
        <v>0</v>
      </c>
      <c r="AK169" s="37"/>
      <c r="AL169" s="37">
        <v>4856.4702150000003</v>
      </c>
      <c r="AM169" s="37">
        <v>28.233751999999999</v>
      </c>
      <c r="AN169" s="37">
        <v>4884.7039670000004</v>
      </c>
      <c r="AO169" s="37">
        <v>3521.898635</v>
      </c>
      <c r="AP169" s="37">
        <v>20.361715</v>
      </c>
      <c r="AQ169" s="37">
        <v>3542.26035</v>
      </c>
      <c r="AR169" s="37">
        <v>2046.5478330000001</v>
      </c>
      <c r="AS169" s="37">
        <v>3.1910099999999999</v>
      </c>
      <c r="AT169" s="37">
        <v>2049.7388430000001</v>
      </c>
      <c r="AU169" s="37">
        <v>20.38053</v>
      </c>
      <c r="AV169" s="37">
        <v>318.87813799999998</v>
      </c>
      <c r="AW169" s="37">
        <v>40.434738000000003</v>
      </c>
      <c r="AX169" s="37">
        <v>359.31287600000002</v>
      </c>
      <c r="AY169" s="37">
        <v>10856.396565999999</v>
      </c>
      <c r="AZ169" s="37">
        <v>0.88600299999999999</v>
      </c>
      <c r="BA169" s="37">
        <v>10857.282569000001</v>
      </c>
      <c r="BB169" s="37"/>
      <c r="BC169" s="37">
        <v>10445.297213</v>
      </c>
      <c r="BD169" s="37">
        <v>10446.183215999999</v>
      </c>
      <c r="BE169" s="37">
        <v>11547.625384000001</v>
      </c>
      <c r="BF169" s="37"/>
      <c r="BG169" s="37">
        <v>11427.982384000001</v>
      </c>
    </row>
    <row r="170" spans="1:59">
      <c r="A170" s="5">
        <f>A169+1</f>
        <v>2003</v>
      </c>
      <c r="B170" s="5" t="str">
        <f>B156</f>
        <v>Annual</v>
      </c>
      <c r="C170" s="37">
        <v>4878.7343360000004</v>
      </c>
      <c r="D170" s="37">
        <v>30.113281000000001</v>
      </c>
      <c r="E170" s="37">
        <v>4908.8476170000004</v>
      </c>
      <c r="F170" s="37">
        <v>3539.2971520000001</v>
      </c>
      <c r="G170" s="37">
        <v>20.614129999999999</v>
      </c>
      <c r="H170" s="37">
        <v>3559.911282</v>
      </c>
      <c r="I170" s="37">
        <v>2048.0135209999999</v>
      </c>
      <c r="J170" s="37">
        <v>3.2602869999999999</v>
      </c>
      <c r="K170" s="37">
        <v>2051.2738079999999</v>
      </c>
      <c r="L170" s="37">
        <v>20.610213999999999</v>
      </c>
      <c r="M170" s="37">
        <v>324.57670400000001</v>
      </c>
      <c r="N170" s="37">
        <v>41.349262000000003</v>
      </c>
      <c r="O170" s="37">
        <v>365.92596600000002</v>
      </c>
      <c r="P170" s="37">
        <v>10906.568886999999</v>
      </c>
      <c r="Q170" s="37">
        <v>0.88877700000000004</v>
      </c>
      <c r="R170" s="37">
        <v>10907.457664</v>
      </c>
      <c r="S170" s="37"/>
      <c r="T170" s="37">
        <v>10486.655223</v>
      </c>
      <c r="U170" s="37">
        <v>10487.544</v>
      </c>
      <c r="V170" s="37">
        <v>10541.531698000001</v>
      </c>
      <c r="W170" s="37">
        <v>10540.642921000001</v>
      </c>
      <c r="X170" s="37">
        <v>10852.581189</v>
      </c>
      <c r="Y170" s="37">
        <v>10853.469966000001</v>
      </c>
      <c r="Z170" s="37">
        <v>21.892484</v>
      </c>
      <c r="AA170" s="37">
        <v>0.158859</v>
      </c>
      <c r="AB170" s="37">
        <v>22.051342999999999</v>
      </c>
      <c r="AC170" s="37">
        <v>680.15567399999998</v>
      </c>
      <c r="AD170" s="37">
        <v>0</v>
      </c>
      <c r="AE170" s="37">
        <v>11609.664681</v>
      </c>
      <c r="AF170" s="37"/>
      <c r="AG170" s="37"/>
      <c r="AH170" s="37">
        <v>50.915999999999997</v>
      </c>
      <c r="AI170" s="37">
        <v>94.927999999999997</v>
      </c>
      <c r="AJ170" s="37">
        <v>0</v>
      </c>
      <c r="AK170" s="37"/>
      <c r="AL170" s="37">
        <v>4929.6503359999997</v>
      </c>
      <c r="AM170" s="37">
        <v>30.113281000000001</v>
      </c>
      <c r="AN170" s="37">
        <v>4959.7636169999996</v>
      </c>
      <c r="AO170" s="37">
        <v>3634.225152</v>
      </c>
      <c r="AP170" s="37">
        <v>20.614129999999999</v>
      </c>
      <c r="AQ170" s="37">
        <v>3654.8392819999999</v>
      </c>
      <c r="AR170" s="37">
        <v>2048.0135209999999</v>
      </c>
      <c r="AS170" s="37">
        <v>3.2602869999999999</v>
      </c>
      <c r="AT170" s="37">
        <v>2051.2738079999999</v>
      </c>
      <c r="AU170" s="37">
        <v>20.610213999999999</v>
      </c>
      <c r="AV170" s="37">
        <v>324.57670400000001</v>
      </c>
      <c r="AW170" s="37">
        <v>41.349262000000003</v>
      </c>
      <c r="AX170" s="37">
        <v>365.92596600000002</v>
      </c>
      <c r="AY170" s="37">
        <v>11052.412887</v>
      </c>
      <c r="AZ170" s="37">
        <v>0.88877700000000004</v>
      </c>
      <c r="BA170" s="37">
        <v>11053.301664000001</v>
      </c>
      <c r="BB170" s="37"/>
      <c r="BC170" s="37">
        <v>10632.499223000001</v>
      </c>
      <c r="BD170" s="37">
        <v>10633.388000000001</v>
      </c>
      <c r="BE170" s="37">
        <v>11755.508680999999</v>
      </c>
      <c r="BF170" s="37"/>
      <c r="BG170" s="37">
        <v>11609.664681</v>
      </c>
    </row>
    <row r="171" spans="1:59">
      <c r="A171" s="5">
        <f>A170+1</f>
        <v>2004</v>
      </c>
      <c r="B171" s="5" t="str">
        <f>B157</f>
        <v>Annual</v>
      </c>
      <c r="C171" s="37">
        <v>4946.0168299999996</v>
      </c>
      <c r="D171" s="37">
        <v>30.498563000000001</v>
      </c>
      <c r="E171" s="37">
        <v>4976.5153929999997</v>
      </c>
      <c r="F171" s="37">
        <v>3598.9266339999999</v>
      </c>
      <c r="G171" s="37">
        <v>20.877876000000001</v>
      </c>
      <c r="H171" s="37">
        <v>3619.8045099999999</v>
      </c>
      <c r="I171" s="37">
        <v>2044.6336209999999</v>
      </c>
      <c r="J171" s="37">
        <v>3.3020010000000002</v>
      </c>
      <c r="K171" s="37">
        <v>2047.935622</v>
      </c>
      <c r="L171" s="37">
        <v>20.863437999999999</v>
      </c>
      <c r="M171" s="37">
        <v>330.24648500000001</v>
      </c>
      <c r="N171" s="37">
        <v>42.272142000000002</v>
      </c>
      <c r="O171" s="37">
        <v>372.51862699999998</v>
      </c>
      <c r="P171" s="37">
        <v>11037.63759</v>
      </c>
      <c r="Q171" s="37">
        <v>0.89156100000000005</v>
      </c>
      <c r="R171" s="37">
        <v>11038.529151000001</v>
      </c>
      <c r="S171" s="37"/>
      <c r="T171" s="37">
        <v>10610.440522999999</v>
      </c>
      <c r="U171" s="37">
        <v>10611.332084</v>
      </c>
      <c r="V171" s="37">
        <v>10666.010523999999</v>
      </c>
      <c r="W171" s="37">
        <v>10665.118963000001</v>
      </c>
      <c r="X171" s="37">
        <v>10982.959150000001</v>
      </c>
      <c r="Y171" s="37">
        <v>10983.850710999999</v>
      </c>
      <c r="Z171" s="37">
        <v>22.150328999999999</v>
      </c>
      <c r="AA171" s="37">
        <v>0.16089200000000001</v>
      </c>
      <c r="AB171" s="37">
        <v>22.311221</v>
      </c>
      <c r="AC171" s="37">
        <v>689.82335599999999</v>
      </c>
      <c r="AD171" s="37">
        <v>0</v>
      </c>
      <c r="AE171" s="37">
        <v>11750.663728</v>
      </c>
      <c r="AF171" s="37"/>
      <c r="AG171" s="37"/>
      <c r="AH171" s="37">
        <v>62.845999999999997</v>
      </c>
      <c r="AI171" s="37">
        <v>109.081</v>
      </c>
      <c r="AJ171" s="37">
        <v>0</v>
      </c>
      <c r="AK171" s="37"/>
      <c r="AL171" s="37">
        <v>5008.86283</v>
      </c>
      <c r="AM171" s="37">
        <v>30.498563000000001</v>
      </c>
      <c r="AN171" s="37">
        <v>5039.3613930000001</v>
      </c>
      <c r="AO171" s="37">
        <v>3708.0076340000001</v>
      </c>
      <c r="AP171" s="37">
        <v>20.877876000000001</v>
      </c>
      <c r="AQ171" s="37">
        <v>3728.8855100000001</v>
      </c>
      <c r="AR171" s="37">
        <v>2044.6336209999999</v>
      </c>
      <c r="AS171" s="37">
        <v>3.3020010000000002</v>
      </c>
      <c r="AT171" s="37">
        <v>2047.935622</v>
      </c>
      <c r="AU171" s="37">
        <v>20.863437999999999</v>
      </c>
      <c r="AV171" s="37">
        <v>330.24648500000001</v>
      </c>
      <c r="AW171" s="37">
        <v>42.272142000000002</v>
      </c>
      <c r="AX171" s="37">
        <v>372.51862699999998</v>
      </c>
      <c r="AY171" s="37">
        <v>11209.56459</v>
      </c>
      <c r="AZ171" s="37">
        <v>0.89156100000000005</v>
      </c>
      <c r="BA171" s="37">
        <v>11210.456151</v>
      </c>
      <c r="BB171" s="37"/>
      <c r="BC171" s="37">
        <v>10782.367523000001</v>
      </c>
      <c r="BD171" s="37">
        <v>10783.259083999999</v>
      </c>
      <c r="BE171" s="37">
        <v>11922.590727999999</v>
      </c>
      <c r="BF171" s="37"/>
      <c r="BG171" s="37">
        <v>11750.663728</v>
      </c>
    </row>
    <row r="172" spans="1:59">
      <c r="A172" s="5">
        <f>A171+1</f>
        <v>2005</v>
      </c>
      <c r="B172" s="5" t="str">
        <f>B158</f>
        <v>Annual</v>
      </c>
      <c r="C172" s="37">
        <v>5017.6949869999999</v>
      </c>
      <c r="D172" s="37">
        <v>30.952041000000001</v>
      </c>
      <c r="E172" s="37">
        <v>5048.6470280000003</v>
      </c>
      <c r="F172" s="37">
        <v>3667.1721539999999</v>
      </c>
      <c r="G172" s="37">
        <v>21.188306000000001</v>
      </c>
      <c r="H172" s="37">
        <v>3688.3604599999999</v>
      </c>
      <c r="I172" s="37">
        <v>2040.7147540000001</v>
      </c>
      <c r="J172" s="37">
        <v>3.3510970000000002</v>
      </c>
      <c r="K172" s="37">
        <v>2044.0658510000001</v>
      </c>
      <c r="L172" s="37">
        <v>21.116662000000002</v>
      </c>
      <c r="M172" s="37">
        <v>336.01530700000001</v>
      </c>
      <c r="N172" s="37">
        <v>43.215620000000001</v>
      </c>
      <c r="O172" s="37">
        <v>379.23092700000001</v>
      </c>
      <c r="P172" s="37">
        <v>11181.420928</v>
      </c>
      <c r="Q172" s="37">
        <v>0.89435299999999995</v>
      </c>
      <c r="R172" s="37">
        <v>11182.315280999999</v>
      </c>
      <c r="S172" s="37"/>
      <c r="T172" s="37">
        <v>10746.698557</v>
      </c>
      <c r="U172" s="37">
        <v>10747.592909999999</v>
      </c>
      <c r="V172" s="37">
        <v>10803.084354000001</v>
      </c>
      <c r="W172" s="37">
        <v>10802.190001000001</v>
      </c>
      <c r="X172" s="37">
        <v>11125.929484</v>
      </c>
      <c r="Y172" s="37">
        <v>11126.823837</v>
      </c>
      <c r="Z172" s="37">
        <v>22.411211000000002</v>
      </c>
      <c r="AA172" s="37">
        <v>0.16328599999999999</v>
      </c>
      <c r="AB172" s="37">
        <v>22.574497000000001</v>
      </c>
      <c r="AC172" s="37">
        <v>700.29155200000002</v>
      </c>
      <c r="AD172" s="37">
        <v>0</v>
      </c>
      <c r="AE172" s="37">
        <v>11905.181329999999</v>
      </c>
      <c r="AF172" s="37"/>
      <c r="AG172" s="37"/>
      <c r="AH172" s="37">
        <v>74.992999999999995</v>
      </c>
      <c r="AI172" s="37">
        <v>123.221</v>
      </c>
      <c r="AJ172" s="37">
        <v>0</v>
      </c>
      <c r="AK172" s="37"/>
      <c r="AL172" s="37">
        <v>5092.6879870000002</v>
      </c>
      <c r="AM172" s="37">
        <v>30.952041000000001</v>
      </c>
      <c r="AN172" s="37">
        <v>5123.6400279999998</v>
      </c>
      <c r="AO172" s="37">
        <v>3790.3931539999999</v>
      </c>
      <c r="AP172" s="37">
        <v>21.188306000000001</v>
      </c>
      <c r="AQ172" s="37">
        <v>3811.5814599999999</v>
      </c>
      <c r="AR172" s="37">
        <v>2040.7147540000001</v>
      </c>
      <c r="AS172" s="37">
        <v>3.3510970000000002</v>
      </c>
      <c r="AT172" s="37">
        <v>2044.0658510000001</v>
      </c>
      <c r="AU172" s="37">
        <v>21.116662000000002</v>
      </c>
      <c r="AV172" s="37">
        <v>336.01530700000001</v>
      </c>
      <c r="AW172" s="37">
        <v>43.215620000000001</v>
      </c>
      <c r="AX172" s="37">
        <v>379.23092700000001</v>
      </c>
      <c r="AY172" s="37">
        <v>11379.634927999999</v>
      </c>
      <c r="AZ172" s="37">
        <v>0.89435299999999995</v>
      </c>
      <c r="BA172" s="37">
        <v>11380.529280999999</v>
      </c>
      <c r="BB172" s="37"/>
      <c r="BC172" s="37">
        <v>10944.912557</v>
      </c>
      <c r="BD172" s="37">
        <v>10945.806909999999</v>
      </c>
      <c r="BE172" s="37">
        <v>12103.395329999999</v>
      </c>
      <c r="BF172" s="37"/>
      <c r="BG172" s="37">
        <v>11905.181329999999</v>
      </c>
    </row>
    <row r="173" spans="1:59"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</row>
    <row r="174" spans="1:59">
      <c r="A174" s="5">
        <f>A172+1</f>
        <v>2006</v>
      </c>
      <c r="B174" s="5" t="str">
        <f>B160</f>
        <v>Annual</v>
      </c>
      <c r="C174" s="37">
        <v>5110.7413479999996</v>
      </c>
      <c r="D174" s="37">
        <v>31.518044</v>
      </c>
      <c r="E174" s="37">
        <v>5142.2593919999999</v>
      </c>
      <c r="F174" s="37">
        <v>3730.0073069999999</v>
      </c>
      <c r="G174" s="37">
        <v>21.575763999999999</v>
      </c>
      <c r="H174" s="37">
        <v>3751.583071</v>
      </c>
      <c r="I174" s="37">
        <v>2051.493825</v>
      </c>
      <c r="J174" s="37">
        <v>3.4123779999999999</v>
      </c>
      <c r="K174" s="37">
        <v>2054.906203</v>
      </c>
      <c r="L174" s="37">
        <v>21.369886000000001</v>
      </c>
      <c r="M174" s="37">
        <v>341.88490000000002</v>
      </c>
      <c r="N174" s="37">
        <v>44.180154999999999</v>
      </c>
      <c r="O174" s="37">
        <v>386.06505499999997</v>
      </c>
      <c r="P174" s="37">
        <v>11356.183607000001</v>
      </c>
      <c r="Q174" s="37">
        <v>0.89715299999999998</v>
      </c>
      <c r="R174" s="37">
        <v>11357.080760000001</v>
      </c>
      <c r="S174" s="37"/>
      <c r="T174" s="37">
        <v>10913.612365999999</v>
      </c>
      <c r="U174" s="37">
        <v>10914.509518999999</v>
      </c>
      <c r="V174" s="37">
        <v>10971.015705</v>
      </c>
      <c r="W174" s="37">
        <v>10970.118552</v>
      </c>
      <c r="X174" s="37">
        <v>11299.677421</v>
      </c>
      <c r="Y174" s="37">
        <v>11300.574574</v>
      </c>
      <c r="Z174" s="37">
        <v>22.675165</v>
      </c>
      <c r="AA174" s="37">
        <v>0.16627</v>
      </c>
      <c r="AB174" s="37">
        <v>22.841435000000001</v>
      </c>
      <c r="AC174" s="37">
        <v>712.68943000000002</v>
      </c>
      <c r="AD174" s="37">
        <v>0</v>
      </c>
      <c r="AE174" s="37">
        <v>12092.611625</v>
      </c>
      <c r="AF174" s="37"/>
      <c r="AG174" s="37"/>
      <c r="AH174" s="37">
        <v>87.14</v>
      </c>
      <c r="AI174" s="37">
        <v>137.35300000000001</v>
      </c>
      <c r="AJ174" s="37">
        <v>0</v>
      </c>
      <c r="AK174" s="37"/>
      <c r="AL174" s="37">
        <v>5197.8813479999999</v>
      </c>
      <c r="AM174" s="37">
        <v>31.518044</v>
      </c>
      <c r="AN174" s="37">
        <v>5229.3993920000003</v>
      </c>
      <c r="AO174" s="37">
        <v>3867.3603069999999</v>
      </c>
      <c r="AP174" s="37">
        <v>21.575763999999999</v>
      </c>
      <c r="AQ174" s="37">
        <v>3888.9360710000001</v>
      </c>
      <c r="AR174" s="37">
        <v>2051.493825</v>
      </c>
      <c r="AS174" s="37">
        <v>3.4123779999999999</v>
      </c>
      <c r="AT174" s="37">
        <v>2054.906203</v>
      </c>
      <c r="AU174" s="37">
        <v>21.369886000000001</v>
      </c>
      <c r="AV174" s="37">
        <v>341.88490000000002</v>
      </c>
      <c r="AW174" s="37">
        <v>44.180154999999999</v>
      </c>
      <c r="AX174" s="37">
        <v>386.06505499999997</v>
      </c>
      <c r="AY174" s="37">
        <v>11580.676606999999</v>
      </c>
      <c r="AZ174" s="37">
        <v>0.89715299999999998</v>
      </c>
      <c r="BA174" s="37">
        <v>11581.573759999999</v>
      </c>
      <c r="BB174" s="37"/>
      <c r="BC174" s="37">
        <v>11138.105366</v>
      </c>
      <c r="BD174" s="37">
        <v>11139.002519</v>
      </c>
      <c r="BE174" s="37">
        <v>12317.104625</v>
      </c>
      <c r="BF174" s="37"/>
      <c r="BG174" s="37">
        <v>12092.611625</v>
      </c>
    </row>
    <row r="175" spans="1:59">
      <c r="A175" s="5">
        <f>A174+1</f>
        <v>2007</v>
      </c>
      <c r="B175" s="5" t="str">
        <f>B161</f>
        <v>Annual</v>
      </c>
      <c r="C175" s="37">
        <v>5200.5801860000001</v>
      </c>
      <c r="D175" s="37">
        <v>31.985257000000001</v>
      </c>
      <c r="E175" s="37">
        <v>5232.5654430000004</v>
      </c>
      <c r="F175" s="37">
        <v>3785.5319850000001</v>
      </c>
      <c r="G175" s="37">
        <v>21.895596000000001</v>
      </c>
      <c r="H175" s="37">
        <v>3807.4275809999999</v>
      </c>
      <c r="I175" s="37">
        <v>2036.899784</v>
      </c>
      <c r="J175" s="37">
        <v>3.462961</v>
      </c>
      <c r="K175" s="37">
        <v>2040.3627449999999</v>
      </c>
      <c r="L175" s="37">
        <v>21.62311</v>
      </c>
      <c r="M175" s="37">
        <v>347.85702400000002</v>
      </c>
      <c r="N175" s="37">
        <v>45.166218000000001</v>
      </c>
      <c r="O175" s="37">
        <v>393.02324199999998</v>
      </c>
      <c r="P175" s="37">
        <v>11495.002121</v>
      </c>
      <c r="Q175" s="37">
        <v>0.89996399999999999</v>
      </c>
      <c r="R175" s="37">
        <v>11495.902085</v>
      </c>
      <c r="S175" s="37"/>
      <c r="T175" s="37">
        <v>11044.635065</v>
      </c>
      <c r="U175" s="37">
        <v>11045.535029000001</v>
      </c>
      <c r="V175" s="37">
        <v>11102.878843</v>
      </c>
      <c r="W175" s="37">
        <v>11101.978879</v>
      </c>
      <c r="X175" s="37">
        <v>11437.658307</v>
      </c>
      <c r="Y175" s="37">
        <v>11438.558271</v>
      </c>
      <c r="Z175" s="37">
        <v>22.942229999999999</v>
      </c>
      <c r="AA175" s="37">
        <v>0.168735</v>
      </c>
      <c r="AB175" s="37">
        <v>23.110965</v>
      </c>
      <c r="AC175" s="37">
        <v>722.91220999999996</v>
      </c>
      <c r="AD175" s="37">
        <v>0</v>
      </c>
      <c r="AE175" s="37">
        <v>12241.92526</v>
      </c>
      <c r="AF175" s="37"/>
      <c r="AG175" s="37"/>
      <c r="AH175" s="37">
        <v>99.287000000000006</v>
      </c>
      <c r="AI175" s="37">
        <v>151.797</v>
      </c>
      <c r="AJ175" s="37">
        <v>0</v>
      </c>
      <c r="AK175" s="37"/>
      <c r="AL175" s="37">
        <v>5299.8671860000004</v>
      </c>
      <c r="AM175" s="37">
        <v>31.985257000000001</v>
      </c>
      <c r="AN175" s="37">
        <v>5331.8524429999998</v>
      </c>
      <c r="AO175" s="37">
        <v>3937.3289850000001</v>
      </c>
      <c r="AP175" s="37">
        <v>21.895596000000001</v>
      </c>
      <c r="AQ175" s="37">
        <v>3959.2245809999999</v>
      </c>
      <c r="AR175" s="37">
        <v>2036.899784</v>
      </c>
      <c r="AS175" s="37">
        <v>3.462961</v>
      </c>
      <c r="AT175" s="37">
        <v>2040.3627449999999</v>
      </c>
      <c r="AU175" s="37">
        <v>21.62311</v>
      </c>
      <c r="AV175" s="37">
        <v>347.85702400000002</v>
      </c>
      <c r="AW175" s="37">
        <v>45.166218000000001</v>
      </c>
      <c r="AX175" s="37">
        <v>393.02324199999998</v>
      </c>
      <c r="AY175" s="37">
        <v>11746.086121</v>
      </c>
      <c r="AZ175" s="37">
        <v>0.89996399999999999</v>
      </c>
      <c r="BA175" s="37">
        <v>11746.986085</v>
      </c>
      <c r="BB175" s="37"/>
      <c r="BC175" s="37">
        <v>11295.719064999999</v>
      </c>
      <c r="BD175" s="37">
        <v>11296.619029</v>
      </c>
      <c r="BE175" s="37">
        <v>12493.009260000001</v>
      </c>
      <c r="BF175" s="37"/>
      <c r="BG175" s="37">
        <v>12241.92526</v>
      </c>
    </row>
    <row r="176" spans="1:59">
      <c r="A176" s="5">
        <f>A175+1</f>
        <v>2008</v>
      </c>
      <c r="B176" s="5" t="str">
        <f>B162</f>
        <v>Annual</v>
      </c>
      <c r="C176" s="37">
        <v>5306.3648290000001</v>
      </c>
      <c r="D176" s="37">
        <v>32.448977999999997</v>
      </c>
      <c r="E176" s="37">
        <v>5338.8138070000005</v>
      </c>
      <c r="F176" s="37">
        <v>3846.0818119999999</v>
      </c>
      <c r="G176" s="37">
        <v>22.213038000000001</v>
      </c>
      <c r="H176" s="37">
        <v>3868.2948500000002</v>
      </c>
      <c r="I176" s="37">
        <v>2021.5875269999999</v>
      </c>
      <c r="J176" s="37">
        <v>3.5131670000000002</v>
      </c>
      <c r="K176" s="37">
        <v>2025.100694</v>
      </c>
      <c r="L176" s="37">
        <v>21.876334</v>
      </c>
      <c r="M176" s="37">
        <v>353.933471</v>
      </c>
      <c r="N176" s="37">
        <v>46.174289000000002</v>
      </c>
      <c r="O176" s="37">
        <v>400.10775999999998</v>
      </c>
      <c r="P176" s="37">
        <v>11654.193445000001</v>
      </c>
      <c r="Q176" s="37">
        <v>0.90278400000000003</v>
      </c>
      <c r="R176" s="37">
        <v>11655.096229000001</v>
      </c>
      <c r="S176" s="37"/>
      <c r="T176" s="37">
        <v>11195.910502000001</v>
      </c>
      <c r="U176" s="37">
        <v>11196.813286000001</v>
      </c>
      <c r="V176" s="37">
        <v>11254.988469</v>
      </c>
      <c r="W176" s="37">
        <v>11254.085685</v>
      </c>
      <c r="X176" s="37">
        <v>11596.018262</v>
      </c>
      <c r="Y176" s="37">
        <v>11596.921045999999</v>
      </c>
      <c r="Z176" s="37">
        <v>23.212440999999998</v>
      </c>
      <c r="AA176" s="37">
        <v>0.171181</v>
      </c>
      <c r="AB176" s="37">
        <v>23.383621999999999</v>
      </c>
      <c r="AC176" s="37">
        <v>734.39794300000005</v>
      </c>
      <c r="AD176" s="37">
        <v>0</v>
      </c>
      <c r="AE176" s="37">
        <v>12412.877794</v>
      </c>
      <c r="AF176" s="37"/>
      <c r="AG176" s="37"/>
      <c r="AH176" s="37">
        <v>111.434</v>
      </c>
      <c r="AI176" s="37">
        <v>166.24199999999999</v>
      </c>
      <c r="AJ176" s="37">
        <v>0</v>
      </c>
      <c r="AK176" s="37"/>
      <c r="AL176" s="37">
        <v>5417.7988290000003</v>
      </c>
      <c r="AM176" s="37">
        <v>32.448977999999997</v>
      </c>
      <c r="AN176" s="37">
        <v>5450.2478069999997</v>
      </c>
      <c r="AO176" s="37">
        <v>4012.3238120000001</v>
      </c>
      <c r="AP176" s="37">
        <v>22.213038000000001</v>
      </c>
      <c r="AQ176" s="37">
        <v>4034.53685</v>
      </c>
      <c r="AR176" s="37">
        <v>2021.5875269999999</v>
      </c>
      <c r="AS176" s="37">
        <v>3.5131670000000002</v>
      </c>
      <c r="AT176" s="37">
        <v>2025.100694</v>
      </c>
      <c r="AU176" s="37">
        <v>21.876334</v>
      </c>
      <c r="AV176" s="37">
        <v>353.933471</v>
      </c>
      <c r="AW176" s="37">
        <v>46.174289000000002</v>
      </c>
      <c r="AX176" s="37">
        <v>400.10775999999998</v>
      </c>
      <c r="AY176" s="37">
        <v>11931.869445</v>
      </c>
      <c r="AZ176" s="37">
        <v>0.90278400000000003</v>
      </c>
      <c r="BA176" s="37">
        <v>11932.772229</v>
      </c>
      <c r="BB176" s="37"/>
      <c r="BC176" s="37">
        <v>11473.586502</v>
      </c>
      <c r="BD176" s="37">
        <v>11474.489286</v>
      </c>
      <c r="BE176" s="37">
        <v>12690.553793999999</v>
      </c>
      <c r="BF176" s="37"/>
      <c r="BG176" s="37">
        <v>12412.877794</v>
      </c>
    </row>
    <row r="177" spans="1:59">
      <c r="A177" s="5">
        <f>A176+1</f>
        <v>2009</v>
      </c>
      <c r="B177" s="5" t="str">
        <f>B163</f>
        <v>Annual</v>
      </c>
      <c r="C177" s="37">
        <v>5413.4805210000004</v>
      </c>
      <c r="D177" s="37">
        <v>32.929304000000002</v>
      </c>
      <c r="E177" s="37">
        <v>5446.4098249999997</v>
      </c>
      <c r="F177" s="37">
        <v>3902.2097749999998</v>
      </c>
      <c r="G177" s="37">
        <v>22.541847000000001</v>
      </c>
      <c r="H177" s="37">
        <v>3924.7516220000002</v>
      </c>
      <c r="I177" s="37">
        <v>2005.6247739999999</v>
      </c>
      <c r="J177" s="37">
        <v>3.5651700000000002</v>
      </c>
      <c r="K177" s="37">
        <v>2009.189944</v>
      </c>
      <c r="L177" s="37">
        <v>22.129557999999999</v>
      </c>
      <c r="M177" s="37">
        <v>360.116063</v>
      </c>
      <c r="N177" s="37">
        <v>47.204858999999999</v>
      </c>
      <c r="O177" s="37">
        <v>407.320922</v>
      </c>
      <c r="P177" s="37">
        <v>11809.801871</v>
      </c>
      <c r="Q177" s="37">
        <v>0.905609</v>
      </c>
      <c r="R177" s="37">
        <v>11810.707479999999</v>
      </c>
      <c r="S177" s="37"/>
      <c r="T177" s="37">
        <v>11343.444627999999</v>
      </c>
      <c r="U177" s="37">
        <v>11344.350237000001</v>
      </c>
      <c r="V177" s="37">
        <v>11403.386558</v>
      </c>
      <c r="W177" s="37">
        <v>11402.480949000001</v>
      </c>
      <c r="X177" s="37">
        <v>11750.76555</v>
      </c>
      <c r="Y177" s="37">
        <v>11751.671159</v>
      </c>
      <c r="Z177" s="37">
        <v>23.485831999999998</v>
      </c>
      <c r="AA177" s="37">
        <v>0.17371600000000001</v>
      </c>
      <c r="AB177" s="37">
        <v>23.659548000000001</v>
      </c>
      <c r="AC177" s="37">
        <v>745.67145600000003</v>
      </c>
      <c r="AD177" s="37">
        <v>0</v>
      </c>
      <c r="AE177" s="37">
        <v>12580.038484000001</v>
      </c>
      <c r="AF177" s="37"/>
      <c r="AG177" s="37"/>
      <c r="AH177" s="37">
        <v>123.581</v>
      </c>
      <c r="AI177" s="37">
        <v>180.69200000000001</v>
      </c>
      <c r="AJ177" s="37">
        <v>0</v>
      </c>
      <c r="AK177" s="37"/>
      <c r="AL177" s="37">
        <v>5537.0615209999996</v>
      </c>
      <c r="AM177" s="37">
        <v>32.929304000000002</v>
      </c>
      <c r="AN177" s="37">
        <v>5569.9908249999999</v>
      </c>
      <c r="AO177" s="37">
        <v>4082.9017749999998</v>
      </c>
      <c r="AP177" s="37">
        <v>22.541847000000001</v>
      </c>
      <c r="AQ177" s="37">
        <v>4105.4436219999998</v>
      </c>
      <c r="AR177" s="37">
        <v>2005.6247739999999</v>
      </c>
      <c r="AS177" s="37">
        <v>3.5651700000000002</v>
      </c>
      <c r="AT177" s="37">
        <v>2009.189944</v>
      </c>
      <c r="AU177" s="37">
        <v>22.129557999999999</v>
      </c>
      <c r="AV177" s="37">
        <v>360.116063</v>
      </c>
      <c r="AW177" s="37">
        <v>47.204858999999999</v>
      </c>
      <c r="AX177" s="37">
        <v>407.320922</v>
      </c>
      <c r="AY177" s="37">
        <v>12114.074871000001</v>
      </c>
      <c r="AZ177" s="37">
        <v>0.905609</v>
      </c>
      <c r="BA177" s="37">
        <v>12114.98048</v>
      </c>
      <c r="BB177" s="37"/>
      <c r="BC177" s="37">
        <v>11647.717628</v>
      </c>
      <c r="BD177" s="37">
        <v>11648.623237</v>
      </c>
      <c r="BE177" s="37">
        <v>12884.311484</v>
      </c>
      <c r="BF177" s="37"/>
      <c r="BG177" s="37">
        <v>12580.038484000001</v>
      </c>
    </row>
    <row r="178" spans="1:59">
      <c r="A178" s="5">
        <f>A177+1</f>
        <v>2010</v>
      </c>
      <c r="B178" s="5" t="str">
        <f>B164</f>
        <v>Annual</v>
      </c>
      <c r="C178" s="37">
        <v>5531.9326419999998</v>
      </c>
      <c r="D178" s="37">
        <v>33.467987999999998</v>
      </c>
      <c r="E178" s="37">
        <v>5565.4006300000001</v>
      </c>
      <c r="F178" s="37">
        <v>3963.8065329999999</v>
      </c>
      <c r="G178" s="37">
        <v>22.910603999999999</v>
      </c>
      <c r="H178" s="37">
        <v>3986.7171370000001</v>
      </c>
      <c r="I178" s="37">
        <v>1988.152012</v>
      </c>
      <c r="J178" s="37">
        <v>3.6234929999999999</v>
      </c>
      <c r="K178" s="37">
        <v>1991.7755050000001</v>
      </c>
      <c r="L178" s="37">
        <v>22.382781999999999</v>
      </c>
      <c r="M178" s="37">
        <v>366.406654</v>
      </c>
      <c r="N178" s="37">
        <v>48.258431000000002</v>
      </c>
      <c r="O178" s="37">
        <v>414.66508499999998</v>
      </c>
      <c r="P178" s="37">
        <v>11980.941139</v>
      </c>
      <c r="Q178" s="37">
        <v>0.90844499999999995</v>
      </c>
      <c r="R178" s="37">
        <v>11981.849584</v>
      </c>
      <c r="S178" s="37"/>
      <c r="T178" s="37">
        <v>11506.273969</v>
      </c>
      <c r="U178" s="37">
        <v>11507.182414000001</v>
      </c>
      <c r="V178" s="37">
        <v>11567.184499000001</v>
      </c>
      <c r="W178" s="37">
        <v>11566.276054</v>
      </c>
      <c r="X178" s="37">
        <v>11920.939054</v>
      </c>
      <c r="Y178" s="37">
        <v>11921.847499</v>
      </c>
      <c r="Z178" s="37">
        <v>23.762443999999999</v>
      </c>
      <c r="AA178" s="37">
        <v>0.17655699999999999</v>
      </c>
      <c r="AB178" s="37">
        <v>23.939001000000001</v>
      </c>
      <c r="AC178" s="37">
        <v>757.91706199999999</v>
      </c>
      <c r="AD178" s="37">
        <v>0</v>
      </c>
      <c r="AE178" s="37">
        <v>12763.705647000001</v>
      </c>
      <c r="AF178" s="37"/>
      <c r="AG178" s="37"/>
      <c r="AH178" s="37">
        <v>135.72800000000001</v>
      </c>
      <c r="AI178" s="37">
        <v>195.142</v>
      </c>
      <c r="AJ178" s="37">
        <v>0</v>
      </c>
      <c r="AK178" s="37"/>
      <c r="AL178" s="37">
        <v>5667.6606419999998</v>
      </c>
      <c r="AM178" s="37">
        <v>33.467987999999998</v>
      </c>
      <c r="AN178" s="37">
        <v>5701.1286300000002</v>
      </c>
      <c r="AO178" s="37">
        <v>4158.9485329999998</v>
      </c>
      <c r="AP178" s="37">
        <v>22.910603999999999</v>
      </c>
      <c r="AQ178" s="37">
        <v>4181.8591370000004</v>
      </c>
      <c r="AR178" s="37">
        <v>1988.152012</v>
      </c>
      <c r="AS178" s="37">
        <v>3.6234929999999999</v>
      </c>
      <c r="AT178" s="37">
        <v>1991.7755050000001</v>
      </c>
      <c r="AU178" s="37">
        <v>22.382781999999999</v>
      </c>
      <c r="AV178" s="37">
        <v>366.406654</v>
      </c>
      <c r="AW178" s="37">
        <v>48.258431000000002</v>
      </c>
      <c r="AX178" s="37">
        <v>414.66508499999998</v>
      </c>
      <c r="AY178" s="37">
        <v>12311.811138999999</v>
      </c>
      <c r="AZ178" s="37">
        <v>0.90844499999999995</v>
      </c>
      <c r="BA178" s="37">
        <v>12312.719584</v>
      </c>
      <c r="BB178" s="37"/>
      <c r="BC178" s="37">
        <v>11837.143969000001</v>
      </c>
      <c r="BD178" s="37">
        <v>11838.052414</v>
      </c>
      <c r="BE178" s="37">
        <v>13094.575647</v>
      </c>
      <c r="BF178" s="37"/>
      <c r="BG178" s="37">
        <v>12763.705647000001</v>
      </c>
    </row>
    <row r="179" spans="1:59">
      <c r="B179" s="22"/>
      <c r="C179" s="22"/>
      <c r="D179" s="22"/>
      <c r="E179" s="22"/>
      <c r="F179" s="22"/>
      <c r="G179" s="22"/>
      <c r="H179" s="22"/>
      <c r="I179" s="38"/>
      <c r="J179" s="35"/>
      <c r="K179" s="35"/>
      <c r="L179" s="35"/>
      <c r="M179" s="35"/>
      <c r="N179" s="35"/>
      <c r="O179" s="35"/>
      <c r="P179" s="35"/>
      <c r="Q179" s="35"/>
      <c r="R179" s="38"/>
      <c r="S179" s="38"/>
      <c r="T179" s="38"/>
      <c r="U179" s="38"/>
      <c r="V179" s="38"/>
      <c r="W179" s="38"/>
      <c r="X179" s="38"/>
      <c r="Y179" s="38"/>
    </row>
    <row r="180" spans="1:59">
      <c r="B180" s="22"/>
      <c r="C180" s="22"/>
      <c r="D180" s="22"/>
    </row>
    <row r="181" spans="1:59">
      <c r="E181" s="5">
        <v>2001</v>
      </c>
      <c r="F181" s="5">
        <v>2002</v>
      </c>
      <c r="G181" s="5">
        <v>2003</v>
      </c>
      <c r="H181" s="5">
        <v>2004</v>
      </c>
      <c r="I181" s="5">
        <v>2005</v>
      </c>
    </row>
    <row r="182" spans="1:59">
      <c r="D182" s="10" t="s">
        <v>115</v>
      </c>
      <c r="E182" s="22">
        <v>4732.9220670000004</v>
      </c>
      <c r="F182" s="22">
        <v>4845.5019670000001</v>
      </c>
      <c r="G182" s="22">
        <v>4908.8476170000004</v>
      </c>
      <c r="H182" s="22">
        <v>4976.5153929999997</v>
      </c>
      <c r="I182" s="39">
        <v>5048.6470280000003</v>
      </c>
    </row>
    <row r="183" spans="1:59">
      <c r="D183" s="10" t="s">
        <v>116</v>
      </c>
      <c r="E183" s="22">
        <v>3351.1151669999999</v>
      </c>
      <c r="F183" s="22">
        <v>3461.8193500000002</v>
      </c>
      <c r="G183" s="22">
        <v>3559.911282</v>
      </c>
      <c r="H183" s="22">
        <v>3619.8045099999999</v>
      </c>
      <c r="I183" s="39">
        <v>3688.3604599999999</v>
      </c>
    </row>
    <row r="184" spans="1:59">
      <c r="D184" s="10" t="s">
        <v>117</v>
      </c>
      <c r="E184" s="22">
        <v>2007.1213250000001</v>
      </c>
      <c r="F184" s="22">
        <v>2049.7388430000001</v>
      </c>
      <c r="G184" s="22">
        <v>2051.2738079999999</v>
      </c>
      <c r="H184" s="22">
        <v>2047.935622</v>
      </c>
      <c r="I184" s="39">
        <v>2044.0658510000001</v>
      </c>
    </row>
    <row r="185" spans="1:59">
      <c r="D185" s="10" t="s">
        <v>118</v>
      </c>
      <c r="E185" s="22">
        <v>21.087634000000001</v>
      </c>
      <c r="F185" s="22">
        <v>21.266532999999999</v>
      </c>
      <c r="G185" s="22">
        <v>21.498991</v>
      </c>
      <c r="H185" s="22">
        <v>21.754998999999998</v>
      </c>
      <c r="I185" s="39">
        <v>22.011015</v>
      </c>
    </row>
    <row r="186" spans="1:59">
      <c r="D186" s="10" t="s">
        <v>119</v>
      </c>
      <c r="E186" s="22">
        <v>352.69978700000001</v>
      </c>
      <c r="F186" s="22">
        <v>359.31287600000002</v>
      </c>
      <c r="G186" s="22">
        <v>365.92596600000002</v>
      </c>
      <c r="H186" s="22">
        <v>372.51862699999998</v>
      </c>
      <c r="I186" s="39">
        <v>379.23092700000001</v>
      </c>
    </row>
    <row r="187" spans="1:59">
      <c r="D187" s="10" t="s">
        <v>120</v>
      </c>
      <c r="E187" s="22">
        <v>10464.94598</v>
      </c>
      <c r="F187" s="22">
        <v>10737.639569000001</v>
      </c>
      <c r="G187" s="22">
        <v>10907.457664</v>
      </c>
      <c r="H187" s="22">
        <v>11038.529151000001</v>
      </c>
      <c r="I187" s="39">
        <v>11182.315280999999</v>
      </c>
    </row>
    <row r="188" spans="1:59">
      <c r="E188" s="22">
        <v>0</v>
      </c>
      <c r="F188" s="22">
        <v>0</v>
      </c>
      <c r="G188" s="22">
        <v>-7.3896444519050419E-13</v>
      </c>
      <c r="H188" s="22">
        <v>1.0800249583553523E-12</v>
      </c>
      <c r="I188" s="22">
        <v>-1.0231815394945443E-12</v>
      </c>
    </row>
    <row r="189" spans="1:59">
      <c r="A189" s="5" t="s">
        <v>121</v>
      </c>
      <c r="B189" s="35"/>
      <c r="C189" s="35"/>
      <c r="E189" s="35"/>
    </row>
    <row r="190" spans="1:59">
      <c r="B190" s="35"/>
      <c r="C190" s="35"/>
      <c r="E190" s="35"/>
    </row>
    <row r="191" spans="1:59">
      <c r="A191" s="5">
        <v>2000</v>
      </c>
      <c r="B191" s="35"/>
      <c r="C191" s="40">
        <v>57746707</v>
      </c>
      <c r="D191" s="40">
        <v>-27731972</v>
      </c>
      <c r="E191" s="40">
        <v>30014735</v>
      </c>
      <c r="F191" s="40">
        <v>22026758</v>
      </c>
      <c r="G191" s="40">
        <v>-23603680</v>
      </c>
      <c r="H191" s="40">
        <v>-1576922</v>
      </c>
      <c r="I191" s="40">
        <v>18020803</v>
      </c>
      <c r="J191" s="40">
        <v>26214312</v>
      </c>
      <c r="K191" s="40">
        <v>44235115</v>
      </c>
      <c r="L191" s="40">
        <v>-1104810</v>
      </c>
      <c r="M191" s="40">
        <v>-3158713</v>
      </c>
      <c r="N191" s="40">
        <v>225043</v>
      </c>
      <c r="O191" s="40">
        <v>-2933670</v>
      </c>
      <c r="P191" s="40">
        <v>68634448</v>
      </c>
      <c r="Q191" s="40">
        <v>-158824</v>
      </c>
      <c r="R191" s="40">
        <v>68475624</v>
      </c>
    </row>
    <row r="192" spans="1:59">
      <c r="A192" s="5">
        <v>2001</v>
      </c>
      <c r="B192" s="35"/>
      <c r="C192" s="40">
        <v>-56096739</v>
      </c>
      <c r="D192" s="40">
        <v>4777469</v>
      </c>
      <c r="E192" s="40">
        <v>-51319270</v>
      </c>
      <c r="F192" s="40">
        <v>-122243524</v>
      </c>
      <c r="G192" s="40">
        <v>1400242</v>
      </c>
      <c r="H192" s="40">
        <v>-120843282</v>
      </c>
      <c r="I192" s="40">
        <v>125936176</v>
      </c>
      <c r="J192" s="40">
        <v>604770</v>
      </c>
      <c r="K192" s="40">
        <v>126540946</v>
      </c>
      <c r="L192" s="40">
        <v>307291</v>
      </c>
      <c r="M192" s="40">
        <v>-3749784</v>
      </c>
      <c r="N192" s="40">
        <v>335873</v>
      </c>
      <c r="O192" s="40">
        <v>-3413911</v>
      </c>
      <c r="P192" s="40">
        <v>-48728226</v>
      </c>
      <c r="Q192" s="40">
        <v>-11796</v>
      </c>
      <c r="R192" s="40">
        <v>-48740022</v>
      </c>
    </row>
    <row r="193" spans="1:18">
      <c r="A193" s="5">
        <v>2002</v>
      </c>
      <c r="B193" s="35"/>
      <c r="C193" s="40">
        <v>-12429561</v>
      </c>
      <c r="D193" s="40">
        <v>3121508</v>
      </c>
      <c r="E193" s="40">
        <v>-9308053</v>
      </c>
      <c r="F193" s="40">
        <v>-73353237</v>
      </c>
      <c r="G193" s="40">
        <v>3116331</v>
      </c>
      <c r="H193" s="40">
        <v>-70236906</v>
      </c>
      <c r="I193" s="40">
        <v>99645604</v>
      </c>
      <c r="J193" s="40">
        <v>500914</v>
      </c>
      <c r="K193" s="40">
        <v>100146518</v>
      </c>
      <c r="L193" s="40">
        <v>-278103</v>
      </c>
      <c r="M193" s="40">
        <v>-2862326</v>
      </c>
      <c r="N193" s="40">
        <v>483439</v>
      </c>
      <c r="O193" s="40">
        <v>-2378887</v>
      </c>
      <c r="P193" s="40">
        <v>17944569</v>
      </c>
      <c r="Q193" s="40">
        <v>-13094</v>
      </c>
      <c r="R193" s="40">
        <v>17931475</v>
      </c>
    </row>
    <row r="194" spans="1:18">
      <c r="B194" s="35"/>
      <c r="C194" s="35"/>
    </row>
    <row r="195" spans="1:18">
      <c r="B195" s="35"/>
      <c r="C195" s="35"/>
    </row>
    <row r="196" spans="1:18">
      <c r="B196" s="35"/>
      <c r="C196" s="35"/>
    </row>
    <row r="197" spans="1:18">
      <c r="B197" s="35"/>
      <c r="C197" s="35"/>
    </row>
  </sheetData>
  <phoneticPr fontId="18" type="noConversion"/>
  <pageMargins left="0.5" right="0.5" top="0.5" bottom="0.5" header="0.5" footer="0.5"/>
  <pageSetup scale="57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36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39</vt:i4>
      </vt:variant>
    </vt:vector>
  </HeadingPairs>
  <TitlesOfParts>
    <vt:vector size="76" baseType="lpstr">
      <vt:lpstr>Retail kWh</vt:lpstr>
      <vt:lpstr>Retail Rev</vt:lpstr>
      <vt:lpstr>WN Calendar Rev</vt:lpstr>
      <vt:lpstr>WN Calendar Sales</vt:lpstr>
      <vt:lpstr>B2013 Wx Adj</vt:lpstr>
      <vt:lpstr>Retail kWh TM1</vt:lpstr>
      <vt:lpstr>B1999</vt:lpstr>
      <vt:lpstr>B2000</vt:lpstr>
      <vt:lpstr>B2001</vt:lpstr>
      <vt:lpstr>B2002</vt:lpstr>
      <vt:lpstr>B2003</vt:lpstr>
      <vt:lpstr>B2004</vt:lpstr>
      <vt:lpstr>B2005</vt:lpstr>
      <vt:lpstr>B2006</vt:lpstr>
      <vt:lpstr>B2007</vt:lpstr>
      <vt:lpstr>B2008</vt:lpstr>
      <vt:lpstr>B2009</vt:lpstr>
      <vt:lpstr>B2010</vt:lpstr>
      <vt:lpstr>B2010C</vt:lpstr>
      <vt:lpstr>B2011</vt:lpstr>
      <vt:lpstr>B2012A</vt:lpstr>
      <vt:lpstr>B2013A</vt:lpstr>
      <vt:lpstr>kWh TM1 template</vt:lpstr>
      <vt:lpstr>B2001 Rev</vt:lpstr>
      <vt:lpstr>B2002 Rev new rates</vt:lpstr>
      <vt:lpstr>B2003 Rev</vt:lpstr>
      <vt:lpstr>B2004 Rev</vt:lpstr>
      <vt:lpstr>B2005 Rev</vt:lpstr>
      <vt:lpstr>B2006 Rev</vt:lpstr>
      <vt:lpstr>B2007 Rev</vt:lpstr>
      <vt:lpstr>B2008 Rev</vt:lpstr>
      <vt:lpstr>B2009 Rev</vt:lpstr>
      <vt:lpstr>B2010C Rev</vt:lpstr>
      <vt:lpstr>B2011 Rev</vt:lpstr>
      <vt:lpstr>B2012A Rev</vt:lpstr>
      <vt:lpstr>Rev TM1 template</vt:lpstr>
      <vt:lpstr>Chart</vt:lpstr>
      <vt:lpstr>'B1999'!Print_Area</vt:lpstr>
      <vt:lpstr>'B2000'!Print_Area</vt:lpstr>
      <vt:lpstr>'B2001'!Print_Area</vt:lpstr>
      <vt:lpstr>'B2001 Rev'!Print_Area</vt:lpstr>
      <vt:lpstr>'B2002'!Print_Area</vt:lpstr>
      <vt:lpstr>'B2002 Rev new rates'!Print_Area</vt:lpstr>
      <vt:lpstr>'B2003'!Print_Area</vt:lpstr>
      <vt:lpstr>'B2003 Rev'!Print_Area</vt:lpstr>
      <vt:lpstr>'B2004'!Print_Area</vt:lpstr>
      <vt:lpstr>'B2004 Rev'!Print_Area</vt:lpstr>
      <vt:lpstr>'B2005'!Print_Area</vt:lpstr>
      <vt:lpstr>'B2005 Rev'!Print_Area</vt:lpstr>
      <vt:lpstr>'B2006'!Print_Area</vt:lpstr>
      <vt:lpstr>'B2006 Rev'!Print_Area</vt:lpstr>
      <vt:lpstr>'B2013 Wx Adj'!Print_Area</vt:lpstr>
      <vt:lpstr>'Retail kWh'!Print_Area</vt:lpstr>
      <vt:lpstr>'Retail Rev'!Print_Area</vt:lpstr>
      <vt:lpstr>'WN Calendar Rev'!Print_Area</vt:lpstr>
      <vt:lpstr>'B1999'!Print_Titles</vt:lpstr>
      <vt:lpstr>'B2000'!Print_Titles</vt:lpstr>
      <vt:lpstr>'B2001'!Print_Titles</vt:lpstr>
      <vt:lpstr>'B2001 Rev'!Print_Titles</vt:lpstr>
      <vt:lpstr>'B2002'!Print_Titles</vt:lpstr>
      <vt:lpstr>'B2002 Rev new rates'!Print_Titles</vt:lpstr>
      <vt:lpstr>'B2003'!Print_Titles</vt:lpstr>
      <vt:lpstr>'B2003 Rev'!Print_Titles</vt:lpstr>
      <vt:lpstr>'B2004'!Print_Titles</vt:lpstr>
      <vt:lpstr>'B2004 Rev'!Print_Titles</vt:lpstr>
      <vt:lpstr>'B2005'!Print_Titles</vt:lpstr>
      <vt:lpstr>'B2005 Rev'!Print_Titles</vt:lpstr>
      <vt:lpstr>'B2006'!Print_Titles</vt:lpstr>
      <vt:lpstr>'B2006 Rev'!Print_Titles</vt:lpstr>
      <vt:lpstr>'B2007'!Print_Titles</vt:lpstr>
      <vt:lpstr>'B2008'!Print_Titles</vt:lpstr>
      <vt:lpstr>'B2008 Rev'!Print_Titles</vt:lpstr>
      <vt:lpstr>'B2009'!Print_Titles</vt:lpstr>
      <vt:lpstr>'B2009 Rev'!Print_Titles</vt:lpstr>
      <vt:lpstr>'B2010'!Print_Titles</vt:lpstr>
      <vt:lpstr>'B2013 Wx Adj'!Print_Titles</vt:lpstr>
    </vt:vector>
  </TitlesOfParts>
  <Company>Southern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rlmcgee</dc:creator>
  <cp:lastModifiedBy>Jun Park</cp:lastModifiedBy>
  <cp:lastPrinted>2013-07-29T21:12:18Z</cp:lastPrinted>
  <dcterms:created xsi:type="dcterms:W3CDTF">2010-09-14T15:38:45Z</dcterms:created>
  <dcterms:modified xsi:type="dcterms:W3CDTF">2013-08-08T19:20:55Z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-709315642</vt:i4>
  </property>
  <property fmtid="{D5CDD505-2E9C-101B-9397-08002B2CF9AE}" pid="3" name="_NewReviewCycle">
    <vt:lpwstr/>
  </property>
  <property fmtid="{D5CDD505-2E9C-101B-9397-08002B2CF9AE}" pid="4" name="_EmailSubject">
    <vt:lpwstr>revenue variance analysis</vt:lpwstr>
  </property>
  <property fmtid="{D5CDD505-2E9C-101B-9397-08002B2CF9AE}" pid="5" name="_AuthorEmail">
    <vt:lpwstr>RLMCGEE@southernco.com</vt:lpwstr>
  </property>
  <property fmtid="{D5CDD505-2E9C-101B-9397-08002B2CF9AE}" pid="6" name="_AuthorEmailDisplayName">
    <vt:lpwstr>McGee, Robert L., Jr. (GULF)</vt:lpwstr>
  </property>
  <property fmtid="{D5CDD505-2E9C-101B-9397-08002B2CF9AE}" pid="7" name="_ReviewingToolsShownOnce">
    <vt:lpwstr/>
  </property>
</Properties>
</file>